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gráficos!$A$7:$A$3041</f>
              <numCache>
                <formatCode>General</formatCode>
                <ptCount val="30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  <pt idx="2999">
                  <v>0</v>
                </pt>
                <pt idx="3000">
                  <v>0</v>
                </pt>
                <pt idx="3001">
                  <v>0</v>
                </pt>
                <pt idx="3002">
                  <v>0</v>
                </pt>
                <pt idx="3003">
                  <v>0</v>
                </pt>
                <pt idx="3004">
                  <v>0</v>
                </pt>
                <pt idx="3005">
                  <v>0</v>
                </pt>
                <pt idx="3006">
                  <v>0</v>
                </pt>
                <pt idx="3007">
                  <v>0</v>
                </pt>
                <pt idx="3008">
                  <v>0</v>
                </pt>
                <pt idx="3009">
                  <v>0</v>
                </pt>
                <pt idx="3010">
                  <v>0</v>
                </pt>
                <pt idx="3011">
                  <v>0</v>
                </pt>
                <pt idx="3012">
                  <v>0</v>
                </pt>
                <pt idx="3013">
                  <v>0</v>
                </pt>
                <pt idx="3014">
                  <v>0</v>
                </pt>
                <pt idx="3015">
                  <v>0</v>
                </pt>
                <pt idx="3016">
                  <v>0</v>
                </pt>
                <pt idx="3017">
                  <v>0</v>
                </pt>
                <pt idx="3018">
                  <v>0</v>
                </pt>
                <pt idx="3019">
                  <v>0</v>
                </pt>
                <pt idx="3020">
                  <v>0</v>
                </pt>
                <pt idx="3021">
                  <v>0</v>
                </pt>
                <pt idx="3022">
                  <v>0</v>
                </pt>
                <pt idx="3023">
                  <v>0</v>
                </pt>
                <pt idx="3024">
                  <v>0</v>
                </pt>
                <pt idx="3025">
                  <v>0</v>
                </pt>
                <pt idx="3026">
                  <v>0</v>
                </pt>
                <pt idx="3027">
                  <v>0</v>
                </pt>
                <pt idx="3028">
                  <v>0</v>
                </pt>
                <pt idx="3029">
                  <v>0</v>
                </pt>
                <pt idx="3030">
                  <v>0</v>
                </pt>
                <pt idx="3031">
                  <v>0</v>
                </pt>
                <pt idx="3032">
                  <v>0</v>
                </pt>
                <pt idx="3033">
                  <v>0</v>
                </pt>
                <pt idx="3034">
                  <v>0</v>
                </pt>
              </numCache>
            </numRef>
          </xVal>
          <yVal>
            <numRef>
              <f>gráficos!$B$7:$B$3041</f>
              <numCache>
                <formatCode>General</formatCode>
                <ptCount val="30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  <pt idx="2963">
                  <v>0</v>
                </pt>
                <pt idx="2964">
                  <v>0</v>
                </pt>
                <pt idx="2965">
                  <v>0</v>
                </pt>
                <pt idx="2966">
                  <v>0</v>
                </pt>
                <pt idx="2967">
                  <v>0</v>
                </pt>
                <pt idx="2968">
                  <v>0</v>
                </pt>
                <pt idx="2969">
                  <v>0</v>
                </pt>
                <pt idx="2970">
                  <v>0</v>
                </pt>
                <pt idx="2971">
                  <v>0</v>
                </pt>
                <pt idx="2972">
                  <v>0</v>
                </pt>
                <pt idx="2973">
                  <v>0</v>
                </pt>
                <pt idx="2974">
                  <v>0</v>
                </pt>
                <pt idx="2975">
                  <v>0</v>
                </pt>
                <pt idx="2976">
                  <v>0</v>
                </pt>
                <pt idx="2977">
                  <v>0</v>
                </pt>
                <pt idx="2978">
                  <v>0</v>
                </pt>
                <pt idx="2979">
                  <v>0</v>
                </pt>
                <pt idx="2980">
                  <v>0</v>
                </pt>
                <pt idx="2981">
                  <v>0</v>
                </pt>
                <pt idx="2982">
                  <v>0</v>
                </pt>
                <pt idx="2983">
                  <v>0</v>
                </pt>
                <pt idx="2984">
                  <v>0</v>
                </pt>
                <pt idx="2985">
                  <v>0</v>
                </pt>
                <pt idx="2986">
                  <v>0</v>
                </pt>
                <pt idx="2987">
                  <v>0</v>
                </pt>
                <pt idx="2988">
                  <v>0</v>
                </pt>
                <pt idx="2989">
                  <v>0</v>
                </pt>
                <pt idx="2990">
                  <v>0</v>
                </pt>
                <pt idx="2991">
                  <v>0</v>
                </pt>
                <pt idx="2992">
                  <v>0</v>
                </pt>
                <pt idx="2993">
                  <v>0</v>
                </pt>
                <pt idx="2994">
                  <v>0</v>
                </pt>
                <pt idx="2995">
                  <v>0</v>
                </pt>
                <pt idx="2996">
                  <v>0</v>
                </pt>
                <pt idx="2997">
                  <v>0</v>
                </pt>
                <pt idx="2998">
                  <v>0</v>
                </pt>
                <pt idx="2999">
                  <v>0</v>
                </pt>
                <pt idx="3000">
                  <v>0</v>
                </pt>
                <pt idx="3001">
                  <v>0</v>
                </pt>
                <pt idx="3002">
                  <v>0</v>
                </pt>
                <pt idx="3003">
                  <v>0</v>
                </pt>
                <pt idx="3004">
                  <v>0</v>
                </pt>
                <pt idx="3005">
                  <v>0</v>
                </pt>
                <pt idx="3006">
                  <v>0</v>
                </pt>
                <pt idx="3007">
                  <v>0</v>
                </pt>
                <pt idx="3008">
                  <v>0</v>
                </pt>
                <pt idx="3009">
                  <v>0</v>
                </pt>
                <pt idx="3010">
                  <v>0</v>
                </pt>
                <pt idx="3011">
                  <v>0</v>
                </pt>
                <pt idx="3012">
                  <v>0</v>
                </pt>
                <pt idx="3013">
                  <v>0</v>
                </pt>
                <pt idx="3014">
                  <v>0</v>
                </pt>
                <pt idx="3015">
                  <v>0</v>
                </pt>
                <pt idx="3016">
                  <v>0</v>
                </pt>
                <pt idx="3017">
                  <v>0</v>
                </pt>
                <pt idx="3018">
                  <v>0</v>
                </pt>
                <pt idx="3019">
                  <v>0</v>
                </pt>
                <pt idx="3020">
                  <v>0</v>
                </pt>
                <pt idx="3021">
                  <v>0</v>
                </pt>
                <pt idx="3022">
                  <v>0</v>
                </pt>
                <pt idx="3023">
                  <v>0</v>
                </pt>
                <pt idx="3024">
                  <v>0</v>
                </pt>
                <pt idx="3025">
                  <v>0</v>
                </pt>
                <pt idx="3026">
                  <v>0</v>
                </pt>
                <pt idx="3027">
                  <v>0</v>
                </pt>
                <pt idx="3028">
                  <v>0</v>
                </pt>
                <pt idx="3029">
                  <v>0</v>
                </pt>
                <pt idx="3030">
                  <v>0</v>
                </pt>
                <pt idx="3031">
                  <v>0</v>
                </pt>
                <pt idx="3032">
                  <v>0</v>
                </pt>
                <pt idx="3033">
                  <v>0</v>
                </pt>
                <pt idx="30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1.989</v>
      </c>
      <c r="E2" t="n">
        <v>50.28</v>
      </c>
      <c r="F2" t="n">
        <v>34.19</v>
      </c>
      <c r="G2" t="n">
        <v>5.88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481.61</v>
      </c>
      <c r="Q2" t="n">
        <v>453.46</v>
      </c>
      <c r="R2" t="n">
        <v>403.58</v>
      </c>
      <c r="S2" t="n">
        <v>57.64</v>
      </c>
      <c r="T2" t="n">
        <v>169181.7</v>
      </c>
      <c r="U2" t="n">
        <v>0.14</v>
      </c>
      <c r="V2" t="n">
        <v>0.62</v>
      </c>
      <c r="W2" t="n">
        <v>7.38</v>
      </c>
      <c r="X2" t="n">
        <v>10.44</v>
      </c>
      <c r="Y2" t="n">
        <v>1</v>
      </c>
      <c r="Z2" t="n">
        <v>10</v>
      </c>
      <c r="AA2" t="n">
        <v>1004.75735907809</v>
      </c>
      <c r="AB2" t="n">
        <v>1374.7533454569</v>
      </c>
      <c r="AC2" t="n">
        <v>1243.548815644931</v>
      </c>
      <c r="AD2" t="n">
        <v>1004757.35907809</v>
      </c>
      <c r="AE2" t="n">
        <v>1374753.3454569</v>
      </c>
      <c r="AF2" t="n">
        <v>1.044590854709621e-06</v>
      </c>
      <c r="AG2" t="n">
        <v>20</v>
      </c>
      <c r="AH2" t="n">
        <v>1243548.815644931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2.2882</v>
      </c>
      <c r="E3" t="n">
        <v>43.7</v>
      </c>
      <c r="F3" t="n">
        <v>31.27</v>
      </c>
      <c r="G3" t="n">
        <v>7.36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440.47</v>
      </c>
      <c r="Q3" t="n">
        <v>453.46</v>
      </c>
      <c r="R3" t="n">
        <v>308.01</v>
      </c>
      <c r="S3" t="n">
        <v>57.64</v>
      </c>
      <c r="T3" t="n">
        <v>121869.72</v>
      </c>
      <c r="U3" t="n">
        <v>0.19</v>
      </c>
      <c r="V3" t="n">
        <v>0.68</v>
      </c>
      <c r="W3" t="n">
        <v>7.22</v>
      </c>
      <c r="X3" t="n">
        <v>7.53</v>
      </c>
      <c r="Y3" t="n">
        <v>1</v>
      </c>
      <c r="Z3" t="n">
        <v>10</v>
      </c>
      <c r="AA3" t="n">
        <v>810.6265149428179</v>
      </c>
      <c r="AB3" t="n">
        <v>1109.134960062626</v>
      </c>
      <c r="AC3" t="n">
        <v>1003.280676154941</v>
      </c>
      <c r="AD3" t="n">
        <v>810626.514942818</v>
      </c>
      <c r="AE3" t="n">
        <v>1109134.960062626</v>
      </c>
      <c r="AF3" t="n">
        <v>1.201725889264231e-06</v>
      </c>
      <c r="AG3" t="n">
        <v>17</v>
      </c>
      <c r="AH3" t="n">
        <v>1003280.676154941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2.4977</v>
      </c>
      <c r="E4" t="n">
        <v>40.04</v>
      </c>
      <c r="F4" t="n">
        <v>29.66</v>
      </c>
      <c r="G4" t="n">
        <v>8.81</v>
      </c>
      <c r="H4" t="n">
        <v>0.14</v>
      </c>
      <c r="I4" t="n">
        <v>202</v>
      </c>
      <c r="J4" t="n">
        <v>195.55</v>
      </c>
      <c r="K4" t="n">
        <v>54.38</v>
      </c>
      <c r="L4" t="n">
        <v>1.5</v>
      </c>
      <c r="M4" t="n">
        <v>200</v>
      </c>
      <c r="N4" t="n">
        <v>39.67</v>
      </c>
      <c r="O4" t="n">
        <v>24351.61</v>
      </c>
      <c r="P4" t="n">
        <v>417.73</v>
      </c>
      <c r="Q4" t="n">
        <v>453.17</v>
      </c>
      <c r="R4" t="n">
        <v>255.69</v>
      </c>
      <c r="S4" t="n">
        <v>57.64</v>
      </c>
      <c r="T4" t="n">
        <v>95974.92999999999</v>
      </c>
      <c r="U4" t="n">
        <v>0.23</v>
      </c>
      <c r="V4" t="n">
        <v>0.72</v>
      </c>
      <c r="W4" t="n">
        <v>7.13</v>
      </c>
      <c r="X4" t="n">
        <v>5.93</v>
      </c>
      <c r="Y4" t="n">
        <v>1</v>
      </c>
      <c r="Z4" t="n">
        <v>10</v>
      </c>
      <c r="AA4" t="n">
        <v>717.4207285364066</v>
      </c>
      <c r="AB4" t="n">
        <v>981.6066911522844</v>
      </c>
      <c r="AC4" t="n">
        <v>887.9235262423533</v>
      </c>
      <c r="AD4" t="n">
        <v>717420.7285364066</v>
      </c>
      <c r="AE4" t="n">
        <v>981606.6911522844</v>
      </c>
      <c r="AF4" t="n">
        <v>1.311751924488799e-06</v>
      </c>
      <c r="AG4" t="n">
        <v>16</v>
      </c>
      <c r="AH4" t="n">
        <v>887923.5262423534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2.6589</v>
      </c>
      <c r="E5" t="n">
        <v>37.61</v>
      </c>
      <c r="F5" t="n">
        <v>28.6</v>
      </c>
      <c r="G5" t="n">
        <v>10.28</v>
      </c>
      <c r="H5" t="n">
        <v>0.16</v>
      </c>
      <c r="I5" t="n">
        <v>167</v>
      </c>
      <c r="J5" t="n">
        <v>195.93</v>
      </c>
      <c r="K5" t="n">
        <v>54.38</v>
      </c>
      <c r="L5" t="n">
        <v>1.75</v>
      </c>
      <c r="M5" t="n">
        <v>165</v>
      </c>
      <c r="N5" t="n">
        <v>39.81</v>
      </c>
      <c r="O5" t="n">
        <v>24399.39</v>
      </c>
      <c r="P5" t="n">
        <v>402.51</v>
      </c>
      <c r="Q5" t="n">
        <v>453.17</v>
      </c>
      <c r="R5" t="n">
        <v>220.86</v>
      </c>
      <c r="S5" t="n">
        <v>57.64</v>
      </c>
      <c r="T5" t="n">
        <v>78731.45</v>
      </c>
      <c r="U5" t="n">
        <v>0.26</v>
      </c>
      <c r="V5" t="n">
        <v>0.74</v>
      </c>
      <c r="W5" t="n">
        <v>7.07</v>
      </c>
      <c r="X5" t="n">
        <v>4.86</v>
      </c>
      <c r="Y5" t="n">
        <v>1</v>
      </c>
      <c r="Z5" t="n">
        <v>10</v>
      </c>
      <c r="AA5" t="n">
        <v>655.0391009378039</v>
      </c>
      <c r="AB5" t="n">
        <v>896.253396188699</v>
      </c>
      <c r="AC5" t="n">
        <v>810.7162299559906</v>
      </c>
      <c r="AD5" t="n">
        <v>655039.100937804</v>
      </c>
      <c r="AE5" t="n">
        <v>896253.3961886989</v>
      </c>
      <c r="AF5" t="n">
        <v>1.396411575458729e-06</v>
      </c>
      <c r="AG5" t="n">
        <v>15</v>
      </c>
      <c r="AH5" t="n">
        <v>810716.2299559906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2.7853</v>
      </c>
      <c r="E6" t="n">
        <v>35.9</v>
      </c>
      <c r="F6" t="n">
        <v>27.86</v>
      </c>
      <c r="G6" t="n">
        <v>11.77</v>
      </c>
      <c r="H6" t="n">
        <v>0.18</v>
      </c>
      <c r="I6" t="n">
        <v>142</v>
      </c>
      <c r="J6" t="n">
        <v>196.32</v>
      </c>
      <c r="K6" t="n">
        <v>54.38</v>
      </c>
      <c r="L6" t="n">
        <v>2</v>
      </c>
      <c r="M6" t="n">
        <v>140</v>
      </c>
      <c r="N6" t="n">
        <v>39.95</v>
      </c>
      <c r="O6" t="n">
        <v>24447.22</v>
      </c>
      <c r="P6" t="n">
        <v>392</v>
      </c>
      <c r="Q6" t="n">
        <v>453.03</v>
      </c>
      <c r="R6" t="n">
        <v>196.7</v>
      </c>
      <c r="S6" t="n">
        <v>57.64</v>
      </c>
      <c r="T6" t="n">
        <v>66778.67</v>
      </c>
      <c r="U6" t="n">
        <v>0.29</v>
      </c>
      <c r="V6" t="n">
        <v>0.76</v>
      </c>
      <c r="W6" t="n">
        <v>7.04</v>
      </c>
      <c r="X6" t="n">
        <v>4.13</v>
      </c>
      <c r="Y6" t="n">
        <v>1</v>
      </c>
      <c r="Z6" t="n">
        <v>10</v>
      </c>
      <c r="AA6" t="n">
        <v>609.6906537381623</v>
      </c>
      <c r="AB6" t="n">
        <v>834.2056500978563</v>
      </c>
      <c r="AC6" t="n">
        <v>754.5902336674995</v>
      </c>
      <c r="AD6" t="n">
        <v>609690.6537381622</v>
      </c>
      <c r="AE6" t="n">
        <v>834205.6500978563</v>
      </c>
      <c r="AF6" t="n">
        <v>1.462794825350783e-06</v>
      </c>
      <c r="AG6" t="n">
        <v>14</v>
      </c>
      <c r="AH6" t="n">
        <v>754590.2336674995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2.8865</v>
      </c>
      <c r="E7" t="n">
        <v>34.64</v>
      </c>
      <c r="F7" t="n">
        <v>27.31</v>
      </c>
      <c r="G7" t="n">
        <v>13.21</v>
      </c>
      <c r="H7" t="n">
        <v>0.2</v>
      </c>
      <c r="I7" t="n">
        <v>124</v>
      </c>
      <c r="J7" t="n">
        <v>196.71</v>
      </c>
      <c r="K7" t="n">
        <v>54.38</v>
      </c>
      <c r="L7" t="n">
        <v>2.25</v>
      </c>
      <c r="M7" t="n">
        <v>122</v>
      </c>
      <c r="N7" t="n">
        <v>40.08</v>
      </c>
      <c r="O7" t="n">
        <v>24495.09</v>
      </c>
      <c r="P7" t="n">
        <v>383.92</v>
      </c>
      <c r="Q7" t="n">
        <v>452.9</v>
      </c>
      <c r="R7" t="n">
        <v>178.44</v>
      </c>
      <c r="S7" t="n">
        <v>57.64</v>
      </c>
      <c r="T7" t="n">
        <v>57738.83</v>
      </c>
      <c r="U7" t="n">
        <v>0.32</v>
      </c>
      <c r="V7" t="n">
        <v>0.78</v>
      </c>
      <c r="W7" t="n">
        <v>7.01</v>
      </c>
      <c r="X7" t="n">
        <v>3.57</v>
      </c>
      <c r="Y7" t="n">
        <v>1</v>
      </c>
      <c r="Z7" t="n">
        <v>10</v>
      </c>
      <c r="AA7" t="n">
        <v>584.4477013102304</v>
      </c>
      <c r="AB7" t="n">
        <v>799.6671289454957</v>
      </c>
      <c r="AC7" t="n">
        <v>723.3480204988012</v>
      </c>
      <c r="AD7" t="n">
        <v>584447.7013102304</v>
      </c>
      <c r="AE7" t="n">
        <v>799667.1289454957</v>
      </c>
      <c r="AF7" t="n">
        <v>1.515943439979548e-06</v>
      </c>
      <c r="AG7" t="n">
        <v>14</v>
      </c>
      <c r="AH7" t="n">
        <v>723348.0204988013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2.9681</v>
      </c>
      <c r="E8" t="n">
        <v>33.69</v>
      </c>
      <c r="F8" t="n">
        <v>26.9</v>
      </c>
      <c r="G8" t="n">
        <v>14.67</v>
      </c>
      <c r="H8" t="n">
        <v>0.23</v>
      </c>
      <c r="I8" t="n">
        <v>110</v>
      </c>
      <c r="J8" t="n">
        <v>197.1</v>
      </c>
      <c r="K8" t="n">
        <v>54.38</v>
      </c>
      <c r="L8" t="n">
        <v>2.5</v>
      </c>
      <c r="M8" t="n">
        <v>108</v>
      </c>
      <c r="N8" t="n">
        <v>40.22</v>
      </c>
      <c r="O8" t="n">
        <v>24543.01</v>
      </c>
      <c r="P8" t="n">
        <v>377.92</v>
      </c>
      <c r="Q8" t="n">
        <v>452.78</v>
      </c>
      <c r="R8" t="n">
        <v>165.67</v>
      </c>
      <c r="S8" t="n">
        <v>57.64</v>
      </c>
      <c r="T8" t="n">
        <v>51422.67</v>
      </c>
      <c r="U8" t="n">
        <v>0.35</v>
      </c>
      <c r="V8" t="n">
        <v>0.79</v>
      </c>
      <c r="W8" t="n">
        <v>6.97</v>
      </c>
      <c r="X8" t="n">
        <v>3.17</v>
      </c>
      <c r="Y8" t="n">
        <v>1</v>
      </c>
      <c r="Z8" t="n">
        <v>10</v>
      </c>
      <c r="AA8" t="n">
        <v>555.4036255480198</v>
      </c>
      <c r="AB8" t="n">
        <v>759.9277431534482</v>
      </c>
      <c r="AC8" t="n">
        <v>687.4013059121686</v>
      </c>
      <c r="AD8" t="n">
        <v>555403.6255480198</v>
      </c>
      <c r="AE8" t="n">
        <v>759927.7431534482</v>
      </c>
      <c r="AF8" t="n">
        <v>1.558798449403533e-06</v>
      </c>
      <c r="AG8" t="n">
        <v>13</v>
      </c>
      <c r="AH8" t="n">
        <v>687401.3059121686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3.0348</v>
      </c>
      <c r="E9" t="n">
        <v>32.95</v>
      </c>
      <c r="F9" t="n">
        <v>26.58</v>
      </c>
      <c r="G9" t="n">
        <v>16.11</v>
      </c>
      <c r="H9" t="n">
        <v>0.25</v>
      </c>
      <c r="I9" t="n">
        <v>99</v>
      </c>
      <c r="J9" t="n">
        <v>197.49</v>
      </c>
      <c r="K9" t="n">
        <v>54.38</v>
      </c>
      <c r="L9" t="n">
        <v>2.75</v>
      </c>
      <c r="M9" t="n">
        <v>97</v>
      </c>
      <c r="N9" t="n">
        <v>40.36</v>
      </c>
      <c r="O9" t="n">
        <v>24590.98</v>
      </c>
      <c r="P9" t="n">
        <v>373.34</v>
      </c>
      <c r="Q9" t="n">
        <v>452.95</v>
      </c>
      <c r="R9" t="n">
        <v>155.48</v>
      </c>
      <c r="S9" t="n">
        <v>57.64</v>
      </c>
      <c r="T9" t="n">
        <v>46382.1</v>
      </c>
      <c r="U9" t="n">
        <v>0.37</v>
      </c>
      <c r="V9" t="n">
        <v>0.8</v>
      </c>
      <c r="W9" t="n">
        <v>6.95</v>
      </c>
      <c r="X9" t="n">
        <v>2.85</v>
      </c>
      <c r="Y9" t="n">
        <v>1</v>
      </c>
      <c r="Z9" t="n">
        <v>10</v>
      </c>
      <c r="AA9" t="n">
        <v>541.3048962487564</v>
      </c>
      <c r="AB9" t="n">
        <v>740.6372397341574</v>
      </c>
      <c r="AC9" t="n">
        <v>669.9518610648233</v>
      </c>
      <c r="AD9" t="n">
        <v>541304.8962487564</v>
      </c>
      <c r="AE9" t="n">
        <v>740637.2397341575</v>
      </c>
      <c r="AF9" t="n">
        <v>1.593828218136128e-06</v>
      </c>
      <c r="AG9" t="n">
        <v>13</v>
      </c>
      <c r="AH9" t="n">
        <v>669951.8610648233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3.0934</v>
      </c>
      <c r="E10" t="n">
        <v>32.33</v>
      </c>
      <c r="F10" t="n">
        <v>26.31</v>
      </c>
      <c r="G10" t="n">
        <v>17.54</v>
      </c>
      <c r="H10" t="n">
        <v>0.27</v>
      </c>
      <c r="I10" t="n">
        <v>90</v>
      </c>
      <c r="J10" t="n">
        <v>197.88</v>
      </c>
      <c r="K10" t="n">
        <v>54.38</v>
      </c>
      <c r="L10" t="n">
        <v>3</v>
      </c>
      <c r="M10" t="n">
        <v>88</v>
      </c>
      <c r="N10" t="n">
        <v>40.5</v>
      </c>
      <c r="O10" t="n">
        <v>24639</v>
      </c>
      <c r="P10" t="n">
        <v>369.28</v>
      </c>
      <c r="Q10" t="n">
        <v>452.78</v>
      </c>
      <c r="R10" t="n">
        <v>146.73</v>
      </c>
      <c r="S10" t="n">
        <v>57.64</v>
      </c>
      <c r="T10" t="n">
        <v>42054.94</v>
      </c>
      <c r="U10" t="n">
        <v>0.39</v>
      </c>
      <c r="V10" t="n">
        <v>0.8100000000000001</v>
      </c>
      <c r="W10" t="n">
        <v>6.93</v>
      </c>
      <c r="X10" t="n">
        <v>2.58</v>
      </c>
      <c r="Y10" t="n">
        <v>1</v>
      </c>
      <c r="Z10" t="n">
        <v>10</v>
      </c>
      <c r="AA10" t="n">
        <v>529.4352374735203</v>
      </c>
      <c r="AB10" t="n">
        <v>724.3966489454916</v>
      </c>
      <c r="AC10" t="n">
        <v>655.2612494672155</v>
      </c>
      <c r="AD10" t="n">
        <v>529435.2374735202</v>
      </c>
      <c r="AE10" t="n">
        <v>724396.6489454916</v>
      </c>
      <c r="AF10" t="n">
        <v>1.624603996962666e-06</v>
      </c>
      <c r="AG10" t="n">
        <v>13</v>
      </c>
      <c r="AH10" t="n">
        <v>655261.2494672155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3.1469</v>
      </c>
      <c r="E11" t="n">
        <v>31.78</v>
      </c>
      <c r="F11" t="n">
        <v>26.07</v>
      </c>
      <c r="G11" t="n">
        <v>19.08</v>
      </c>
      <c r="H11" t="n">
        <v>0.29</v>
      </c>
      <c r="I11" t="n">
        <v>82</v>
      </c>
      <c r="J11" t="n">
        <v>198.27</v>
      </c>
      <c r="K11" t="n">
        <v>54.38</v>
      </c>
      <c r="L11" t="n">
        <v>3.25</v>
      </c>
      <c r="M11" t="n">
        <v>80</v>
      </c>
      <c r="N11" t="n">
        <v>40.64</v>
      </c>
      <c r="O11" t="n">
        <v>24687.06</v>
      </c>
      <c r="P11" t="n">
        <v>365.63</v>
      </c>
      <c r="Q11" t="n">
        <v>452.74</v>
      </c>
      <c r="R11" t="n">
        <v>138.78</v>
      </c>
      <c r="S11" t="n">
        <v>57.64</v>
      </c>
      <c r="T11" t="n">
        <v>38118.73</v>
      </c>
      <c r="U11" t="n">
        <v>0.42</v>
      </c>
      <c r="V11" t="n">
        <v>0.8100000000000001</v>
      </c>
      <c r="W11" t="n">
        <v>6.92</v>
      </c>
      <c r="X11" t="n">
        <v>2.34</v>
      </c>
      <c r="Y11" t="n">
        <v>1</v>
      </c>
      <c r="Z11" t="n">
        <v>10</v>
      </c>
      <c r="AA11" t="n">
        <v>519.0531334192041</v>
      </c>
      <c r="AB11" t="n">
        <v>710.1913961522713</v>
      </c>
      <c r="AC11" t="n">
        <v>642.4117260633827</v>
      </c>
      <c r="AD11" t="n">
        <v>519053.1334192041</v>
      </c>
      <c r="AE11" t="n">
        <v>710191.3961522713</v>
      </c>
      <c r="AF11" t="n">
        <v>1.652701337700205e-06</v>
      </c>
      <c r="AG11" t="n">
        <v>13</v>
      </c>
      <c r="AH11" t="n">
        <v>642411.7260633827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3.1888</v>
      </c>
      <c r="E12" t="n">
        <v>31.36</v>
      </c>
      <c r="F12" t="n">
        <v>25.89</v>
      </c>
      <c r="G12" t="n">
        <v>20.44</v>
      </c>
      <c r="H12" t="n">
        <v>0.31</v>
      </c>
      <c r="I12" t="n">
        <v>76</v>
      </c>
      <c r="J12" t="n">
        <v>198.66</v>
      </c>
      <c r="K12" t="n">
        <v>54.38</v>
      </c>
      <c r="L12" t="n">
        <v>3.5</v>
      </c>
      <c r="M12" t="n">
        <v>74</v>
      </c>
      <c r="N12" t="n">
        <v>40.78</v>
      </c>
      <c r="O12" t="n">
        <v>24735.17</v>
      </c>
      <c r="P12" t="n">
        <v>362.73</v>
      </c>
      <c r="Q12" t="n">
        <v>452.79</v>
      </c>
      <c r="R12" t="n">
        <v>132.95</v>
      </c>
      <c r="S12" t="n">
        <v>57.64</v>
      </c>
      <c r="T12" t="n">
        <v>35233.42</v>
      </c>
      <c r="U12" t="n">
        <v>0.43</v>
      </c>
      <c r="V12" t="n">
        <v>0.82</v>
      </c>
      <c r="W12" t="n">
        <v>6.91</v>
      </c>
      <c r="X12" t="n">
        <v>2.16</v>
      </c>
      <c r="Y12" t="n">
        <v>1</v>
      </c>
      <c r="Z12" t="n">
        <v>10</v>
      </c>
      <c r="AA12" t="n">
        <v>511.1641233235313</v>
      </c>
      <c r="AB12" t="n">
        <v>699.3973045008098</v>
      </c>
      <c r="AC12" t="n">
        <v>632.6478073695337</v>
      </c>
      <c r="AD12" t="n">
        <v>511164.1233235313</v>
      </c>
      <c r="AE12" t="n">
        <v>699397.3045008098</v>
      </c>
      <c r="AF12" t="n">
        <v>1.674706544745118e-06</v>
      </c>
      <c r="AG12" t="n">
        <v>13</v>
      </c>
      <c r="AH12" t="n">
        <v>632647.8073695337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3.2301</v>
      </c>
      <c r="E13" t="n">
        <v>30.96</v>
      </c>
      <c r="F13" t="n">
        <v>25.72</v>
      </c>
      <c r="G13" t="n">
        <v>22.05</v>
      </c>
      <c r="H13" t="n">
        <v>0.33</v>
      </c>
      <c r="I13" t="n">
        <v>70</v>
      </c>
      <c r="J13" t="n">
        <v>199.05</v>
      </c>
      <c r="K13" t="n">
        <v>54.38</v>
      </c>
      <c r="L13" t="n">
        <v>3.75</v>
      </c>
      <c r="M13" t="n">
        <v>68</v>
      </c>
      <c r="N13" t="n">
        <v>40.92</v>
      </c>
      <c r="O13" t="n">
        <v>24783.33</v>
      </c>
      <c r="P13" t="n">
        <v>360.34</v>
      </c>
      <c r="Q13" t="n">
        <v>452.75</v>
      </c>
      <c r="R13" t="n">
        <v>126.83</v>
      </c>
      <c r="S13" t="n">
        <v>57.64</v>
      </c>
      <c r="T13" t="n">
        <v>32205.29</v>
      </c>
      <c r="U13" t="n">
        <v>0.45</v>
      </c>
      <c r="V13" t="n">
        <v>0.82</v>
      </c>
      <c r="W13" t="n">
        <v>6.92</v>
      </c>
      <c r="X13" t="n">
        <v>1.99</v>
      </c>
      <c r="Y13" t="n">
        <v>1</v>
      </c>
      <c r="Z13" t="n">
        <v>10</v>
      </c>
      <c r="AA13" t="n">
        <v>493.4672740455518</v>
      </c>
      <c r="AB13" t="n">
        <v>675.1836945887892</v>
      </c>
      <c r="AC13" t="n">
        <v>610.7451104035016</v>
      </c>
      <c r="AD13" t="n">
        <v>493467.2740455518</v>
      </c>
      <c r="AE13" t="n">
        <v>675183.6945887893</v>
      </c>
      <c r="AF13" t="n">
        <v>1.69639664142662e-06</v>
      </c>
      <c r="AG13" t="n">
        <v>12</v>
      </c>
      <c r="AH13" t="n">
        <v>610745.1104035015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3.2609</v>
      </c>
      <c r="E14" t="n">
        <v>30.67</v>
      </c>
      <c r="F14" t="n">
        <v>25.58</v>
      </c>
      <c r="G14" t="n">
        <v>23.26</v>
      </c>
      <c r="H14" t="n">
        <v>0.36</v>
      </c>
      <c r="I14" t="n">
        <v>66</v>
      </c>
      <c r="J14" t="n">
        <v>199.44</v>
      </c>
      <c r="K14" t="n">
        <v>54.38</v>
      </c>
      <c r="L14" t="n">
        <v>4</v>
      </c>
      <c r="M14" t="n">
        <v>64</v>
      </c>
      <c r="N14" t="n">
        <v>41.06</v>
      </c>
      <c r="O14" t="n">
        <v>24831.54</v>
      </c>
      <c r="P14" t="n">
        <v>358.13</v>
      </c>
      <c r="Q14" t="n">
        <v>452.76</v>
      </c>
      <c r="R14" t="n">
        <v>122.66</v>
      </c>
      <c r="S14" t="n">
        <v>57.64</v>
      </c>
      <c r="T14" t="n">
        <v>30139.38</v>
      </c>
      <c r="U14" t="n">
        <v>0.47</v>
      </c>
      <c r="V14" t="n">
        <v>0.83</v>
      </c>
      <c r="W14" t="n">
        <v>6.9</v>
      </c>
      <c r="X14" t="n">
        <v>1.86</v>
      </c>
      <c r="Y14" t="n">
        <v>1</v>
      </c>
      <c r="Z14" t="n">
        <v>10</v>
      </c>
      <c r="AA14" t="n">
        <v>487.8523911119046</v>
      </c>
      <c r="AB14" t="n">
        <v>667.5011640478209</v>
      </c>
      <c r="AC14" t="n">
        <v>603.7957897948639</v>
      </c>
      <c r="AD14" t="n">
        <v>487852.3911119046</v>
      </c>
      <c r="AE14" t="n">
        <v>667501.164047821</v>
      </c>
      <c r="AF14" t="n">
        <v>1.712572306748418e-06</v>
      </c>
      <c r="AG14" t="n">
        <v>12</v>
      </c>
      <c r="AH14" t="n">
        <v>603795.7897948639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3.2873</v>
      </c>
      <c r="E15" t="n">
        <v>30.42</v>
      </c>
      <c r="F15" t="n">
        <v>25.49</v>
      </c>
      <c r="G15" t="n">
        <v>24.67</v>
      </c>
      <c r="H15" t="n">
        <v>0.38</v>
      </c>
      <c r="I15" t="n">
        <v>62</v>
      </c>
      <c r="J15" t="n">
        <v>199.83</v>
      </c>
      <c r="K15" t="n">
        <v>54.38</v>
      </c>
      <c r="L15" t="n">
        <v>4.25</v>
      </c>
      <c r="M15" t="n">
        <v>60</v>
      </c>
      <c r="N15" t="n">
        <v>41.2</v>
      </c>
      <c r="O15" t="n">
        <v>24879.79</v>
      </c>
      <c r="P15" t="n">
        <v>356.59</v>
      </c>
      <c r="Q15" t="n">
        <v>452.71</v>
      </c>
      <c r="R15" t="n">
        <v>119.59</v>
      </c>
      <c r="S15" t="n">
        <v>57.64</v>
      </c>
      <c r="T15" t="n">
        <v>28623.77</v>
      </c>
      <c r="U15" t="n">
        <v>0.48</v>
      </c>
      <c r="V15" t="n">
        <v>0.83</v>
      </c>
      <c r="W15" t="n">
        <v>6.9</v>
      </c>
      <c r="X15" t="n">
        <v>1.76</v>
      </c>
      <c r="Y15" t="n">
        <v>1</v>
      </c>
      <c r="Z15" t="n">
        <v>10</v>
      </c>
      <c r="AA15" t="n">
        <v>483.494292471661</v>
      </c>
      <c r="AB15" t="n">
        <v>661.538221222497</v>
      </c>
      <c r="AC15" t="n">
        <v>598.4019418637461</v>
      </c>
      <c r="AD15" t="n">
        <v>483494.292471661</v>
      </c>
      <c r="AE15" t="n">
        <v>661538.2212224969</v>
      </c>
      <c r="AF15" t="n">
        <v>1.726437162738531e-06</v>
      </c>
      <c r="AG15" t="n">
        <v>12</v>
      </c>
      <c r="AH15" t="n">
        <v>598401.941863746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3.32</v>
      </c>
      <c r="E16" t="n">
        <v>30.12</v>
      </c>
      <c r="F16" t="n">
        <v>25.35</v>
      </c>
      <c r="G16" t="n">
        <v>26.22</v>
      </c>
      <c r="H16" t="n">
        <v>0.4</v>
      </c>
      <c r="I16" t="n">
        <v>58</v>
      </c>
      <c r="J16" t="n">
        <v>200.22</v>
      </c>
      <c r="K16" t="n">
        <v>54.38</v>
      </c>
      <c r="L16" t="n">
        <v>4.5</v>
      </c>
      <c r="M16" t="n">
        <v>56</v>
      </c>
      <c r="N16" t="n">
        <v>41.35</v>
      </c>
      <c r="O16" t="n">
        <v>24928.09</v>
      </c>
      <c r="P16" t="n">
        <v>354.34</v>
      </c>
      <c r="Q16" t="n">
        <v>452.67</v>
      </c>
      <c r="R16" t="n">
        <v>115.31</v>
      </c>
      <c r="S16" t="n">
        <v>57.64</v>
      </c>
      <c r="T16" t="n">
        <v>26501.94</v>
      </c>
      <c r="U16" t="n">
        <v>0.5</v>
      </c>
      <c r="V16" t="n">
        <v>0.84</v>
      </c>
      <c r="W16" t="n">
        <v>6.88</v>
      </c>
      <c r="X16" t="n">
        <v>1.62</v>
      </c>
      <c r="Y16" t="n">
        <v>1</v>
      </c>
      <c r="Z16" t="n">
        <v>10</v>
      </c>
      <c r="AA16" t="n">
        <v>477.8389855843018</v>
      </c>
      <c r="AB16" t="n">
        <v>653.8003808446806</v>
      </c>
      <c r="AC16" t="n">
        <v>591.4025901114612</v>
      </c>
      <c r="AD16" t="n">
        <v>477838.9855843018</v>
      </c>
      <c r="AE16" t="n">
        <v>653800.3808446806</v>
      </c>
      <c r="AF16" t="n">
        <v>1.743610677544466e-06</v>
      </c>
      <c r="AG16" t="n">
        <v>12</v>
      </c>
      <c r="AH16" t="n">
        <v>591402.5901114612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3.3403</v>
      </c>
      <c r="E17" t="n">
        <v>29.94</v>
      </c>
      <c r="F17" t="n">
        <v>25.28</v>
      </c>
      <c r="G17" t="n">
        <v>27.58</v>
      </c>
      <c r="H17" t="n">
        <v>0.42</v>
      </c>
      <c r="I17" t="n">
        <v>55</v>
      </c>
      <c r="J17" t="n">
        <v>200.61</v>
      </c>
      <c r="K17" t="n">
        <v>54.38</v>
      </c>
      <c r="L17" t="n">
        <v>4.75</v>
      </c>
      <c r="M17" t="n">
        <v>53</v>
      </c>
      <c r="N17" t="n">
        <v>41.49</v>
      </c>
      <c r="O17" t="n">
        <v>24976.45</v>
      </c>
      <c r="P17" t="n">
        <v>353.18</v>
      </c>
      <c r="Q17" t="n">
        <v>452.76</v>
      </c>
      <c r="R17" t="n">
        <v>112.69</v>
      </c>
      <c r="S17" t="n">
        <v>57.64</v>
      </c>
      <c r="T17" t="n">
        <v>25208.86</v>
      </c>
      <c r="U17" t="n">
        <v>0.51</v>
      </c>
      <c r="V17" t="n">
        <v>0.84</v>
      </c>
      <c r="W17" t="n">
        <v>6.89</v>
      </c>
      <c r="X17" t="n">
        <v>1.55</v>
      </c>
      <c r="Y17" t="n">
        <v>1</v>
      </c>
      <c r="Z17" t="n">
        <v>10</v>
      </c>
      <c r="AA17" t="n">
        <v>474.6165196799259</v>
      </c>
      <c r="AB17" t="n">
        <v>649.3912608291514</v>
      </c>
      <c r="AC17" t="n">
        <v>587.4142703219753</v>
      </c>
      <c r="AD17" t="n">
        <v>474616.5196799259</v>
      </c>
      <c r="AE17" t="n">
        <v>649391.2608291514</v>
      </c>
      <c r="AF17" t="n">
        <v>1.75427191150656e-06</v>
      </c>
      <c r="AG17" t="n">
        <v>12</v>
      </c>
      <c r="AH17" t="n">
        <v>587414.2703219753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3.3635</v>
      </c>
      <c r="E18" t="n">
        <v>29.73</v>
      </c>
      <c r="F18" t="n">
        <v>25.19</v>
      </c>
      <c r="G18" t="n">
        <v>29.07</v>
      </c>
      <c r="H18" t="n">
        <v>0.44</v>
      </c>
      <c r="I18" t="n">
        <v>52</v>
      </c>
      <c r="J18" t="n">
        <v>201.01</v>
      </c>
      <c r="K18" t="n">
        <v>54.38</v>
      </c>
      <c r="L18" t="n">
        <v>5</v>
      </c>
      <c r="M18" t="n">
        <v>50</v>
      </c>
      <c r="N18" t="n">
        <v>41.63</v>
      </c>
      <c r="O18" t="n">
        <v>25024.84</v>
      </c>
      <c r="P18" t="n">
        <v>351.75</v>
      </c>
      <c r="Q18" t="n">
        <v>452.66</v>
      </c>
      <c r="R18" t="n">
        <v>109.99</v>
      </c>
      <c r="S18" t="n">
        <v>57.64</v>
      </c>
      <c r="T18" t="n">
        <v>23872.68</v>
      </c>
      <c r="U18" t="n">
        <v>0.52</v>
      </c>
      <c r="V18" t="n">
        <v>0.84</v>
      </c>
      <c r="W18" t="n">
        <v>6.88</v>
      </c>
      <c r="X18" t="n">
        <v>1.47</v>
      </c>
      <c r="Y18" t="n">
        <v>1</v>
      </c>
      <c r="Z18" t="n">
        <v>10</v>
      </c>
      <c r="AA18" t="n">
        <v>470.8704242460182</v>
      </c>
      <c r="AB18" t="n">
        <v>644.2656877904124</v>
      </c>
      <c r="AC18" t="n">
        <v>582.7778747802665</v>
      </c>
      <c r="AD18" t="n">
        <v>470870.4242460182</v>
      </c>
      <c r="AE18" t="n">
        <v>644265.6877904123</v>
      </c>
      <c r="AF18" t="n">
        <v>1.766456178891811e-06</v>
      </c>
      <c r="AG18" t="n">
        <v>12</v>
      </c>
      <c r="AH18" t="n">
        <v>582777.8747802665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3.385</v>
      </c>
      <c r="E19" t="n">
        <v>29.54</v>
      </c>
      <c r="F19" t="n">
        <v>25.12</v>
      </c>
      <c r="G19" t="n">
        <v>30.76</v>
      </c>
      <c r="H19" t="n">
        <v>0.46</v>
      </c>
      <c r="I19" t="n">
        <v>49</v>
      </c>
      <c r="J19" t="n">
        <v>201.4</v>
      </c>
      <c r="K19" t="n">
        <v>54.38</v>
      </c>
      <c r="L19" t="n">
        <v>5.25</v>
      </c>
      <c r="M19" t="n">
        <v>47</v>
      </c>
      <c r="N19" t="n">
        <v>41.77</v>
      </c>
      <c r="O19" t="n">
        <v>25073.29</v>
      </c>
      <c r="P19" t="n">
        <v>350.52</v>
      </c>
      <c r="Q19" t="n">
        <v>452.64</v>
      </c>
      <c r="R19" t="n">
        <v>107.46</v>
      </c>
      <c r="S19" t="n">
        <v>57.64</v>
      </c>
      <c r="T19" t="n">
        <v>22621.99</v>
      </c>
      <c r="U19" t="n">
        <v>0.54</v>
      </c>
      <c r="V19" t="n">
        <v>0.84</v>
      </c>
      <c r="W19" t="n">
        <v>6.88</v>
      </c>
      <c r="X19" t="n">
        <v>1.39</v>
      </c>
      <c r="Y19" t="n">
        <v>1</v>
      </c>
      <c r="Z19" t="n">
        <v>10</v>
      </c>
      <c r="AA19" t="n">
        <v>467.5605449590719</v>
      </c>
      <c r="AB19" t="n">
        <v>639.7369649284437</v>
      </c>
      <c r="AC19" t="n">
        <v>578.6813668721418</v>
      </c>
      <c r="AD19" t="n">
        <v>467560.5449590719</v>
      </c>
      <c r="AE19" t="n">
        <v>639736.9649284438</v>
      </c>
      <c r="AF19" t="n">
        <v>1.777747633580728e-06</v>
      </c>
      <c r="AG19" t="n">
        <v>12</v>
      </c>
      <c r="AH19" t="n">
        <v>578681.3668721418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3.4017</v>
      </c>
      <c r="E20" t="n">
        <v>29.4</v>
      </c>
      <c r="F20" t="n">
        <v>25.05</v>
      </c>
      <c r="G20" t="n">
        <v>31.98</v>
      </c>
      <c r="H20" t="n">
        <v>0.48</v>
      </c>
      <c r="I20" t="n">
        <v>47</v>
      </c>
      <c r="J20" t="n">
        <v>201.79</v>
      </c>
      <c r="K20" t="n">
        <v>54.38</v>
      </c>
      <c r="L20" t="n">
        <v>5.5</v>
      </c>
      <c r="M20" t="n">
        <v>45</v>
      </c>
      <c r="N20" t="n">
        <v>41.92</v>
      </c>
      <c r="O20" t="n">
        <v>25121.79</v>
      </c>
      <c r="P20" t="n">
        <v>349.38</v>
      </c>
      <c r="Q20" t="n">
        <v>452.65</v>
      </c>
      <c r="R20" t="n">
        <v>105.58</v>
      </c>
      <c r="S20" t="n">
        <v>57.64</v>
      </c>
      <c r="T20" t="n">
        <v>21690.91</v>
      </c>
      <c r="U20" t="n">
        <v>0.55</v>
      </c>
      <c r="V20" t="n">
        <v>0.85</v>
      </c>
      <c r="W20" t="n">
        <v>6.87</v>
      </c>
      <c r="X20" t="n">
        <v>1.33</v>
      </c>
      <c r="Y20" t="n">
        <v>1</v>
      </c>
      <c r="Z20" t="n">
        <v>10</v>
      </c>
      <c r="AA20" t="n">
        <v>464.8317304587566</v>
      </c>
      <c r="AB20" t="n">
        <v>636.0032805423132</v>
      </c>
      <c r="AC20" t="n">
        <v>575.3040200835644</v>
      </c>
      <c r="AD20" t="n">
        <v>464831.7304587566</v>
      </c>
      <c r="AE20" t="n">
        <v>636003.2805423131</v>
      </c>
      <c r="AF20" t="n">
        <v>1.786518205362352e-06</v>
      </c>
      <c r="AG20" t="n">
        <v>12</v>
      </c>
      <c r="AH20" t="n">
        <v>575304.0200835645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3.4172</v>
      </c>
      <c r="E21" t="n">
        <v>29.26</v>
      </c>
      <c r="F21" t="n">
        <v>25</v>
      </c>
      <c r="G21" t="n">
        <v>33.33</v>
      </c>
      <c r="H21" t="n">
        <v>0.51</v>
      </c>
      <c r="I21" t="n">
        <v>45</v>
      </c>
      <c r="J21" t="n">
        <v>202.19</v>
      </c>
      <c r="K21" t="n">
        <v>54.38</v>
      </c>
      <c r="L21" t="n">
        <v>5.75</v>
      </c>
      <c r="M21" t="n">
        <v>43</v>
      </c>
      <c r="N21" t="n">
        <v>42.06</v>
      </c>
      <c r="O21" t="n">
        <v>25170.34</v>
      </c>
      <c r="P21" t="n">
        <v>348.22</v>
      </c>
      <c r="Q21" t="n">
        <v>452.71</v>
      </c>
      <c r="R21" t="n">
        <v>103.55</v>
      </c>
      <c r="S21" t="n">
        <v>57.64</v>
      </c>
      <c r="T21" t="n">
        <v>20686.4</v>
      </c>
      <c r="U21" t="n">
        <v>0.5600000000000001</v>
      </c>
      <c r="V21" t="n">
        <v>0.85</v>
      </c>
      <c r="W21" t="n">
        <v>6.87</v>
      </c>
      <c r="X21" t="n">
        <v>1.27</v>
      </c>
      <c r="Y21" t="n">
        <v>1</v>
      </c>
      <c r="Z21" t="n">
        <v>10</v>
      </c>
      <c r="AA21" t="n">
        <v>462.303651573582</v>
      </c>
      <c r="AB21" t="n">
        <v>632.5442514806485</v>
      </c>
      <c r="AC21" t="n">
        <v>572.1751159007674</v>
      </c>
      <c r="AD21" t="n">
        <v>462303.651573582</v>
      </c>
      <c r="AE21" t="n">
        <v>632544.2514806485</v>
      </c>
      <c r="AF21" t="n">
        <v>1.794658556417153e-06</v>
      </c>
      <c r="AG21" t="n">
        <v>12</v>
      </c>
      <c r="AH21" t="n">
        <v>572175.1159007674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3.4366</v>
      </c>
      <c r="E22" t="n">
        <v>29.1</v>
      </c>
      <c r="F22" t="n">
        <v>24.91</v>
      </c>
      <c r="G22" t="n">
        <v>34.76</v>
      </c>
      <c r="H22" t="n">
        <v>0.53</v>
      </c>
      <c r="I22" t="n">
        <v>43</v>
      </c>
      <c r="J22" t="n">
        <v>202.58</v>
      </c>
      <c r="K22" t="n">
        <v>54.38</v>
      </c>
      <c r="L22" t="n">
        <v>6</v>
      </c>
      <c r="M22" t="n">
        <v>41</v>
      </c>
      <c r="N22" t="n">
        <v>42.2</v>
      </c>
      <c r="O22" t="n">
        <v>25218.93</v>
      </c>
      <c r="P22" t="n">
        <v>346.9</v>
      </c>
      <c r="Q22" t="n">
        <v>452.68</v>
      </c>
      <c r="R22" t="n">
        <v>100.96</v>
      </c>
      <c r="S22" t="n">
        <v>57.64</v>
      </c>
      <c r="T22" t="n">
        <v>19405.13</v>
      </c>
      <c r="U22" t="n">
        <v>0.57</v>
      </c>
      <c r="V22" t="n">
        <v>0.85</v>
      </c>
      <c r="W22" t="n">
        <v>6.86</v>
      </c>
      <c r="X22" t="n">
        <v>1.18</v>
      </c>
      <c r="Y22" t="n">
        <v>1</v>
      </c>
      <c r="Z22" t="n">
        <v>10</v>
      </c>
      <c r="AA22" t="n">
        <v>459.1680324851289</v>
      </c>
      <c r="AB22" t="n">
        <v>628.2539591100758</v>
      </c>
      <c r="AC22" t="n">
        <v>568.2942830125791</v>
      </c>
      <c r="AD22" t="n">
        <v>459168.032485129</v>
      </c>
      <c r="AE22" t="n">
        <v>628253.9591100758</v>
      </c>
      <c r="AF22" t="n">
        <v>1.80484712483413e-06</v>
      </c>
      <c r="AG22" t="n">
        <v>12</v>
      </c>
      <c r="AH22" t="n">
        <v>568294.2830125791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3.4506</v>
      </c>
      <c r="E23" t="n">
        <v>28.98</v>
      </c>
      <c r="F23" t="n">
        <v>24.87</v>
      </c>
      <c r="G23" t="n">
        <v>36.39</v>
      </c>
      <c r="H23" t="n">
        <v>0.55</v>
      </c>
      <c r="I23" t="n">
        <v>41</v>
      </c>
      <c r="J23" t="n">
        <v>202.98</v>
      </c>
      <c r="K23" t="n">
        <v>54.38</v>
      </c>
      <c r="L23" t="n">
        <v>6.25</v>
      </c>
      <c r="M23" t="n">
        <v>39</v>
      </c>
      <c r="N23" t="n">
        <v>42.35</v>
      </c>
      <c r="O23" t="n">
        <v>25267.7</v>
      </c>
      <c r="P23" t="n">
        <v>346.08</v>
      </c>
      <c r="Q23" t="n">
        <v>452.66</v>
      </c>
      <c r="R23" t="n">
        <v>99.56</v>
      </c>
      <c r="S23" t="n">
        <v>57.64</v>
      </c>
      <c r="T23" t="n">
        <v>18711.63</v>
      </c>
      <c r="U23" t="n">
        <v>0.58</v>
      </c>
      <c r="V23" t="n">
        <v>0.85</v>
      </c>
      <c r="W23" t="n">
        <v>6.86</v>
      </c>
      <c r="X23" t="n">
        <v>1.14</v>
      </c>
      <c r="Y23" t="n">
        <v>1</v>
      </c>
      <c r="Z23" t="n">
        <v>10</v>
      </c>
      <c r="AA23" t="n">
        <v>457.1073899404014</v>
      </c>
      <c r="AB23" t="n">
        <v>625.4344970712464</v>
      </c>
      <c r="AC23" t="n">
        <v>565.7439064735958</v>
      </c>
      <c r="AD23" t="n">
        <v>457107.3899404014</v>
      </c>
      <c r="AE23" t="n">
        <v>625434.4970712464</v>
      </c>
      <c r="AF23" t="n">
        <v>1.812199699980402e-06</v>
      </c>
      <c r="AG23" t="n">
        <v>12</v>
      </c>
      <c r="AH23" t="n">
        <v>565743.9064735958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3.4653</v>
      </c>
      <c r="E24" t="n">
        <v>28.86</v>
      </c>
      <c r="F24" t="n">
        <v>24.82</v>
      </c>
      <c r="G24" t="n">
        <v>38.19</v>
      </c>
      <c r="H24" t="n">
        <v>0.57</v>
      </c>
      <c r="I24" t="n">
        <v>39</v>
      </c>
      <c r="J24" t="n">
        <v>203.37</v>
      </c>
      <c r="K24" t="n">
        <v>54.38</v>
      </c>
      <c r="L24" t="n">
        <v>6.5</v>
      </c>
      <c r="M24" t="n">
        <v>37</v>
      </c>
      <c r="N24" t="n">
        <v>42.49</v>
      </c>
      <c r="O24" t="n">
        <v>25316.39</v>
      </c>
      <c r="P24" t="n">
        <v>345.01</v>
      </c>
      <c r="Q24" t="n">
        <v>452.6</v>
      </c>
      <c r="R24" t="n">
        <v>97.55</v>
      </c>
      <c r="S24" t="n">
        <v>57.64</v>
      </c>
      <c r="T24" t="n">
        <v>17715.62</v>
      </c>
      <c r="U24" t="n">
        <v>0.59</v>
      </c>
      <c r="V24" t="n">
        <v>0.85</v>
      </c>
      <c r="W24" t="n">
        <v>6.87</v>
      </c>
      <c r="X24" t="n">
        <v>1.1</v>
      </c>
      <c r="Y24" t="n">
        <v>1</v>
      </c>
      <c r="Z24" t="n">
        <v>10</v>
      </c>
      <c r="AA24" t="n">
        <v>454.7878718580283</v>
      </c>
      <c r="AB24" t="n">
        <v>622.2608301010279</v>
      </c>
      <c r="AC24" t="n">
        <v>562.8731298247452</v>
      </c>
      <c r="AD24" t="n">
        <v>454787.8718580283</v>
      </c>
      <c r="AE24" t="n">
        <v>622260.8301010279</v>
      </c>
      <c r="AF24" t="n">
        <v>1.819919903883988e-06</v>
      </c>
      <c r="AG24" t="n">
        <v>12</v>
      </c>
      <c r="AH24" t="n">
        <v>562873.1298247452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3.4768</v>
      </c>
      <c r="E25" t="n">
        <v>28.76</v>
      </c>
      <c r="F25" t="n">
        <v>24.77</v>
      </c>
      <c r="G25" t="n">
        <v>39.11</v>
      </c>
      <c r="H25" t="n">
        <v>0.59</v>
      </c>
      <c r="I25" t="n">
        <v>38</v>
      </c>
      <c r="J25" t="n">
        <v>203.77</v>
      </c>
      <c r="K25" t="n">
        <v>54.38</v>
      </c>
      <c r="L25" t="n">
        <v>6.75</v>
      </c>
      <c r="M25" t="n">
        <v>36</v>
      </c>
      <c r="N25" t="n">
        <v>42.64</v>
      </c>
      <c r="O25" t="n">
        <v>25365.14</v>
      </c>
      <c r="P25" t="n">
        <v>344.02</v>
      </c>
      <c r="Q25" t="n">
        <v>452.66</v>
      </c>
      <c r="R25" t="n">
        <v>96.28</v>
      </c>
      <c r="S25" t="n">
        <v>57.64</v>
      </c>
      <c r="T25" t="n">
        <v>17087.93</v>
      </c>
      <c r="U25" t="n">
        <v>0.6</v>
      </c>
      <c r="V25" t="n">
        <v>0.86</v>
      </c>
      <c r="W25" t="n">
        <v>6.85</v>
      </c>
      <c r="X25" t="n">
        <v>1.04</v>
      </c>
      <c r="Y25" t="n">
        <v>1</v>
      </c>
      <c r="Z25" t="n">
        <v>10</v>
      </c>
      <c r="AA25" t="n">
        <v>452.842755212462</v>
      </c>
      <c r="AB25" t="n">
        <v>619.5994356940739</v>
      </c>
      <c r="AC25" t="n">
        <v>560.4657351647004</v>
      </c>
      <c r="AD25" t="n">
        <v>452842.7552124619</v>
      </c>
      <c r="AE25" t="n">
        <v>619599.4356940739</v>
      </c>
      <c r="AF25" t="n">
        <v>1.82595951918271e-06</v>
      </c>
      <c r="AG25" t="n">
        <v>12</v>
      </c>
      <c r="AH25" t="n">
        <v>560465.7351647004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3.4824</v>
      </c>
      <c r="E26" t="n">
        <v>28.72</v>
      </c>
      <c r="F26" t="n">
        <v>24.76</v>
      </c>
      <c r="G26" t="n">
        <v>40.15</v>
      </c>
      <c r="H26" t="n">
        <v>0.61</v>
      </c>
      <c r="I26" t="n">
        <v>37</v>
      </c>
      <c r="J26" t="n">
        <v>204.16</v>
      </c>
      <c r="K26" t="n">
        <v>54.38</v>
      </c>
      <c r="L26" t="n">
        <v>7</v>
      </c>
      <c r="M26" t="n">
        <v>35</v>
      </c>
      <c r="N26" t="n">
        <v>42.78</v>
      </c>
      <c r="O26" t="n">
        <v>25413.94</v>
      </c>
      <c r="P26" t="n">
        <v>344.01</v>
      </c>
      <c r="Q26" t="n">
        <v>452.6</v>
      </c>
      <c r="R26" t="n">
        <v>95.93000000000001</v>
      </c>
      <c r="S26" t="n">
        <v>57.64</v>
      </c>
      <c r="T26" t="n">
        <v>16917.69</v>
      </c>
      <c r="U26" t="n">
        <v>0.6</v>
      </c>
      <c r="V26" t="n">
        <v>0.86</v>
      </c>
      <c r="W26" t="n">
        <v>6.86</v>
      </c>
      <c r="X26" t="n">
        <v>1.03</v>
      </c>
      <c r="Y26" t="n">
        <v>1</v>
      </c>
      <c r="Z26" t="n">
        <v>10</v>
      </c>
      <c r="AA26" t="n">
        <v>452.2778728159266</v>
      </c>
      <c r="AB26" t="n">
        <v>618.8265386782817</v>
      </c>
      <c r="AC26" t="n">
        <v>559.7666023553277</v>
      </c>
      <c r="AD26" t="n">
        <v>452277.8728159266</v>
      </c>
      <c r="AE26" t="n">
        <v>618826.5386782817</v>
      </c>
      <c r="AF26" t="n">
        <v>1.82890054924122e-06</v>
      </c>
      <c r="AG26" t="n">
        <v>12</v>
      </c>
      <c r="AH26" t="n">
        <v>559766.6023553277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3.5017</v>
      </c>
      <c r="E27" t="n">
        <v>28.56</v>
      </c>
      <c r="F27" t="n">
        <v>24.68</v>
      </c>
      <c r="G27" t="n">
        <v>42.31</v>
      </c>
      <c r="H27" t="n">
        <v>0.63</v>
      </c>
      <c r="I27" t="n">
        <v>35</v>
      </c>
      <c r="J27" t="n">
        <v>204.56</v>
      </c>
      <c r="K27" t="n">
        <v>54.38</v>
      </c>
      <c r="L27" t="n">
        <v>7.25</v>
      </c>
      <c r="M27" t="n">
        <v>33</v>
      </c>
      <c r="N27" t="n">
        <v>42.93</v>
      </c>
      <c r="O27" t="n">
        <v>25462.78</v>
      </c>
      <c r="P27" t="n">
        <v>342.58</v>
      </c>
      <c r="Q27" t="n">
        <v>452.6</v>
      </c>
      <c r="R27" t="n">
        <v>93.59</v>
      </c>
      <c r="S27" t="n">
        <v>57.64</v>
      </c>
      <c r="T27" t="n">
        <v>15757.55</v>
      </c>
      <c r="U27" t="n">
        <v>0.62</v>
      </c>
      <c r="V27" t="n">
        <v>0.86</v>
      </c>
      <c r="W27" t="n">
        <v>6.84</v>
      </c>
      <c r="X27" t="n">
        <v>0.95</v>
      </c>
      <c r="Y27" t="n">
        <v>1</v>
      </c>
      <c r="Z27" t="n">
        <v>10</v>
      </c>
      <c r="AA27" t="n">
        <v>449.2238897267375</v>
      </c>
      <c r="AB27" t="n">
        <v>614.6479442834284</v>
      </c>
      <c r="AC27" t="n">
        <v>555.986807144825</v>
      </c>
      <c r="AD27" t="n">
        <v>449223.8897267375</v>
      </c>
      <c r="AE27" t="n">
        <v>614647.9442834284</v>
      </c>
      <c r="AF27" t="n">
        <v>1.839036599264294e-06</v>
      </c>
      <c r="AG27" t="n">
        <v>12</v>
      </c>
      <c r="AH27" t="n">
        <v>555986.807144825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3.5094</v>
      </c>
      <c r="E28" t="n">
        <v>28.5</v>
      </c>
      <c r="F28" t="n">
        <v>24.66</v>
      </c>
      <c r="G28" t="n">
        <v>43.51</v>
      </c>
      <c r="H28" t="n">
        <v>0.65</v>
      </c>
      <c r="I28" t="n">
        <v>34</v>
      </c>
      <c r="J28" t="n">
        <v>204.95</v>
      </c>
      <c r="K28" t="n">
        <v>54.38</v>
      </c>
      <c r="L28" t="n">
        <v>7.5</v>
      </c>
      <c r="M28" t="n">
        <v>32</v>
      </c>
      <c r="N28" t="n">
        <v>43.08</v>
      </c>
      <c r="O28" t="n">
        <v>25511.67</v>
      </c>
      <c r="P28" t="n">
        <v>341.94</v>
      </c>
      <c r="Q28" t="n">
        <v>452.58</v>
      </c>
      <c r="R28" t="n">
        <v>92.53</v>
      </c>
      <c r="S28" t="n">
        <v>57.64</v>
      </c>
      <c r="T28" t="n">
        <v>15234.45</v>
      </c>
      <c r="U28" t="n">
        <v>0.62</v>
      </c>
      <c r="V28" t="n">
        <v>0.86</v>
      </c>
      <c r="W28" t="n">
        <v>6.85</v>
      </c>
      <c r="X28" t="n">
        <v>0.93</v>
      </c>
      <c r="Y28" t="n">
        <v>1</v>
      </c>
      <c r="Z28" t="n">
        <v>10</v>
      </c>
      <c r="AA28" t="n">
        <v>437.5083256292027</v>
      </c>
      <c r="AB28" t="n">
        <v>598.6181926309708</v>
      </c>
      <c r="AC28" t="n">
        <v>541.4869124921804</v>
      </c>
      <c r="AD28" t="n">
        <v>437508.3256292026</v>
      </c>
      <c r="AE28" t="n">
        <v>598618.1926309709</v>
      </c>
      <c r="AF28" t="n">
        <v>1.843080515594743e-06</v>
      </c>
      <c r="AG28" t="n">
        <v>11</v>
      </c>
      <c r="AH28" t="n">
        <v>541486.9124921804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3.5156</v>
      </c>
      <c r="E29" t="n">
        <v>28.44</v>
      </c>
      <c r="F29" t="n">
        <v>24.64</v>
      </c>
      <c r="G29" t="n">
        <v>44.81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341.65</v>
      </c>
      <c r="Q29" t="n">
        <v>452.64</v>
      </c>
      <c r="R29" t="n">
        <v>92.27</v>
      </c>
      <c r="S29" t="n">
        <v>57.64</v>
      </c>
      <c r="T29" t="n">
        <v>15108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  <c r="AA29" t="n">
        <v>436.6747756331166</v>
      </c>
      <c r="AB29" t="n">
        <v>597.4776927526954</v>
      </c>
      <c r="AC29" t="n">
        <v>540.4552603215859</v>
      </c>
      <c r="AD29" t="n">
        <v>436674.7756331165</v>
      </c>
      <c r="AE29" t="n">
        <v>597477.6927526954</v>
      </c>
      <c r="AF29" t="n">
        <v>1.846336656016664e-06</v>
      </c>
      <c r="AG29" t="n">
        <v>11</v>
      </c>
      <c r="AH29" t="n">
        <v>540455.2603215859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3.5215</v>
      </c>
      <c r="E30" t="n">
        <v>28.4</v>
      </c>
      <c r="F30" t="n">
        <v>24.64</v>
      </c>
      <c r="G30" t="n">
        <v>46.19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341.23</v>
      </c>
      <c r="Q30" t="n">
        <v>452.7</v>
      </c>
      <c r="R30" t="n">
        <v>91.97</v>
      </c>
      <c r="S30" t="n">
        <v>57.64</v>
      </c>
      <c r="T30" t="n">
        <v>14964.46</v>
      </c>
      <c r="U30" t="n">
        <v>0.63</v>
      </c>
      <c r="V30" t="n">
        <v>0.86</v>
      </c>
      <c r="W30" t="n">
        <v>6.85</v>
      </c>
      <c r="X30" t="n">
        <v>0.91</v>
      </c>
      <c r="Y30" t="n">
        <v>1</v>
      </c>
      <c r="Z30" t="n">
        <v>10</v>
      </c>
      <c r="AA30" t="n">
        <v>435.8506497428278</v>
      </c>
      <c r="AB30" t="n">
        <v>596.3500873517341</v>
      </c>
      <c r="AC30" t="n">
        <v>539.4352719974883</v>
      </c>
      <c r="AD30" t="n">
        <v>435850.6497428279</v>
      </c>
      <c r="AE30" t="n">
        <v>596350.0873517342</v>
      </c>
      <c r="AF30" t="n">
        <v>1.849435241256879e-06</v>
      </c>
      <c r="AG30" t="n">
        <v>11</v>
      </c>
      <c r="AH30" t="n">
        <v>539435.2719974882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3.5321</v>
      </c>
      <c r="E31" t="n">
        <v>28.31</v>
      </c>
      <c r="F31" t="n">
        <v>24.59</v>
      </c>
      <c r="G31" t="n">
        <v>47.59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340.37</v>
      </c>
      <c r="Q31" t="n">
        <v>452.62</v>
      </c>
      <c r="R31" t="n">
        <v>90.33</v>
      </c>
      <c r="S31" t="n">
        <v>57.64</v>
      </c>
      <c r="T31" t="n">
        <v>14146.61</v>
      </c>
      <c r="U31" t="n">
        <v>0.64</v>
      </c>
      <c r="V31" t="n">
        <v>0.86</v>
      </c>
      <c r="W31" t="n">
        <v>6.85</v>
      </c>
      <c r="X31" t="n">
        <v>0.86</v>
      </c>
      <c r="Y31" t="n">
        <v>1</v>
      </c>
      <c r="Z31" t="n">
        <v>10</v>
      </c>
      <c r="AA31" t="n">
        <v>434.1337328764508</v>
      </c>
      <c r="AB31" t="n">
        <v>594.0009259501306</v>
      </c>
      <c r="AC31" t="n">
        <v>537.3103112629851</v>
      </c>
      <c r="AD31" t="n">
        <v>434133.7328764508</v>
      </c>
      <c r="AE31" t="n">
        <v>594000.9259501307</v>
      </c>
      <c r="AF31" t="n">
        <v>1.855002191010484e-06</v>
      </c>
      <c r="AG31" t="n">
        <v>11</v>
      </c>
      <c r="AH31" t="n">
        <v>537310.3112629851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3.541</v>
      </c>
      <c r="E32" t="n">
        <v>28.24</v>
      </c>
      <c r="F32" t="n">
        <v>24.56</v>
      </c>
      <c r="G32" t="n">
        <v>49.11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339.74</v>
      </c>
      <c r="Q32" t="n">
        <v>452.63</v>
      </c>
      <c r="R32" t="n">
        <v>89.29000000000001</v>
      </c>
      <c r="S32" t="n">
        <v>57.64</v>
      </c>
      <c r="T32" t="n">
        <v>13634.09</v>
      </c>
      <c r="U32" t="n">
        <v>0.65</v>
      </c>
      <c r="V32" t="n">
        <v>0.86</v>
      </c>
      <c r="W32" t="n">
        <v>6.85</v>
      </c>
      <c r="X32" t="n">
        <v>0.83</v>
      </c>
      <c r="Y32" t="n">
        <v>1</v>
      </c>
      <c r="Z32" t="n">
        <v>10</v>
      </c>
      <c r="AA32" t="n">
        <v>432.8038754681268</v>
      </c>
      <c r="AB32" t="n">
        <v>592.1813563748937</v>
      </c>
      <c r="AC32" t="n">
        <v>535.6643988542268</v>
      </c>
      <c r="AD32" t="n">
        <v>432803.8754681268</v>
      </c>
      <c r="AE32" t="n">
        <v>592181.3563748937</v>
      </c>
      <c r="AF32" t="n">
        <v>1.859676328067757e-06</v>
      </c>
      <c r="AG32" t="n">
        <v>11</v>
      </c>
      <c r="AH32" t="n">
        <v>535664.3988542268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3.549</v>
      </c>
      <c r="E33" t="n">
        <v>28.18</v>
      </c>
      <c r="F33" t="n">
        <v>24.53</v>
      </c>
      <c r="G33" t="n">
        <v>50.76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339</v>
      </c>
      <c r="Q33" t="n">
        <v>452.57</v>
      </c>
      <c r="R33" t="n">
        <v>88.48</v>
      </c>
      <c r="S33" t="n">
        <v>57.64</v>
      </c>
      <c r="T33" t="n">
        <v>13234.73</v>
      </c>
      <c r="U33" t="n">
        <v>0.65</v>
      </c>
      <c r="V33" t="n">
        <v>0.86</v>
      </c>
      <c r="W33" t="n">
        <v>6.84</v>
      </c>
      <c r="X33" t="n">
        <v>0.8100000000000001</v>
      </c>
      <c r="Y33" t="n">
        <v>1</v>
      </c>
      <c r="Z33" t="n">
        <v>10</v>
      </c>
      <c r="AA33" t="n">
        <v>431.4854816488735</v>
      </c>
      <c r="AB33" t="n">
        <v>590.377471787961</v>
      </c>
      <c r="AC33" t="n">
        <v>534.0326744805029</v>
      </c>
      <c r="AD33" t="n">
        <v>431485.4816488735</v>
      </c>
      <c r="AE33" t="n">
        <v>590377.471787961</v>
      </c>
      <c r="AF33" t="n">
        <v>1.863877799579913e-06</v>
      </c>
      <c r="AG33" t="n">
        <v>11</v>
      </c>
      <c r="AH33" t="n">
        <v>534032.674480503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3.5578</v>
      </c>
      <c r="E34" t="n">
        <v>28.11</v>
      </c>
      <c r="F34" t="n">
        <v>24.5</v>
      </c>
      <c r="G34" t="n">
        <v>52.5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338.53</v>
      </c>
      <c r="Q34" t="n">
        <v>452.69</v>
      </c>
      <c r="R34" t="n">
        <v>87.53</v>
      </c>
      <c r="S34" t="n">
        <v>57.64</v>
      </c>
      <c r="T34" t="n">
        <v>12764.84</v>
      </c>
      <c r="U34" t="n">
        <v>0.66</v>
      </c>
      <c r="V34" t="n">
        <v>0.87</v>
      </c>
      <c r="W34" t="n">
        <v>6.84</v>
      </c>
      <c r="X34" t="n">
        <v>0.78</v>
      </c>
      <c r="Y34" t="n">
        <v>1</v>
      </c>
      <c r="Z34" t="n">
        <v>10</v>
      </c>
      <c r="AA34" t="n">
        <v>430.2861395804603</v>
      </c>
      <c r="AB34" t="n">
        <v>588.7364790587202</v>
      </c>
      <c r="AC34" t="n">
        <v>532.5482957941932</v>
      </c>
      <c r="AD34" t="n">
        <v>430286.1395804603</v>
      </c>
      <c r="AE34" t="n">
        <v>588736.4790587202</v>
      </c>
      <c r="AF34" t="n">
        <v>1.868499418243284e-06</v>
      </c>
      <c r="AG34" t="n">
        <v>11</v>
      </c>
      <c r="AH34" t="n">
        <v>532548.2957941932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3.5581</v>
      </c>
      <c r="E35" t="n">
        <v>28.1</v>
      </c>
      <c r="F35" t="n">
        <v>24.5</v>
      </c>
      <c r="G35" t="n">
        <v>52.5</v>
      </c>
      <c r="H35" t="n">
        <v>0.79</v>
      </c>
      <c r="I35" t="n">
        <v>28</v>
      </c>
      <c r="J35" t="n">
        <v>207.74</v>
      </c>
      <c r="K35" t="n">
        <v>54.38</v>
      </c>
      <c r="L35" t="n">
        <v>9.25</v>
      </c>
      <c r="M35" t="n">
        <v>26</v>
      </c>
      <c r="N35" t="n">
        <v>44.11</v>
      </c>
      <c r="O35" t="n">
        <v>25855.35</v>
      </c>
      <c r="P35" t="n">
        <v>338.16</v>
      </c>
      <c r="Q35" t="n">
        <v>452.69</v>
      </c>
      <c r="R35" t="n">
        <v>87.51000000000001</v>
      </c>
      <c r="S35" t="n">
        <v>57.64</v>
      </c>
      <c r="T35" t="n">
        <v>12752.82</v>
      </c>
      <c r="U35" t="n">
        <v>0.66</v>
      </c>
      <c r="V35" t="n">
        <v>0.87</v>
      </c>
      <c r="W35" t="n">
        <v>6.84</v>
      </c>
      <c r="X35" t="n">
        <v>0.77</v>
      </c>
      <c r="Y35" t="n">
        <v>1</v>
      </c>
      <c r="Z35" t="n">
        <v>10</v>
      </c>
      <c r="AA35" t="n">
        <v>430.0082108551547</v>
      </c>
      <c r="AB35" t="n">
        <v>588.356204715407</v>
      </c>
      <c r="AC35" t="n">
        <v>532.2043143004875</v>
      </c>
      <c r="AD35" t="n">
        <v>430008.2108551547</v>
      </c>
      <c r="AE35" t="n">
        <v>588356.204715407</v>
      </c>
      <c r="AF35" t="n">
        <v>1.868656973424989e-06</v>
      </c>
      <c r="AG35" t="n">
        <v>11</v>
      </c>
      <c r="AH35" t="n">
        <v>532204.3143004874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3.5673</v>
      </c>
      <c r="E36" t="n">
        <v>28.03</v>
      </c>
      <c r="F36" t="n">
        <v>24.47</v>
      </c>
      <c r="G36" t="n">
        <v>54.37</v>
      </c>
      <c r="H36" t="n">
        <v>0.8100000000000001</v>
      </c>
      <c r="I36" t="n">
        <v>27</v>
      </c>
      <c r="J36" t="n">
        <v>208.14</v>
      </c>
      <c r="K36" t="n">
        <v>54.38</v>
      </c>
      <c r="L36" t="n">
        <v>9.5</v>
      </c>
      <c r="M36" t="n">
        <v>25</v>
      </c>
      <c r="N36" t="n">
        <v>44.26</v>
      </c>
      <c r="O36" t="n">
        <v>25904.65</v>
      </c>
      <c r="P36" t="n">
        <v>337.41</v>
      </c>
      <c r="Q36" t="n">
        <v>452.65</v>
      </c>
      <c r="R36" t="n">
        <v>86.34999999999999</v>
      </c>
      <c r="S36" t="n">
        <v>57.64</v>
      </c>
      <c r="T36" t="n">
        <v>12178.76</v>
      </c>
      <c r="U36" t="n">
        <v>0.67</v>
      </c>
      <c r="V36" t="n">
        <v>0.87</v>
      </c>
      <c r="W36" t="n">
        <v>6.84</v>
      </c>
      <c r="X36" t="n">
        <v>0.74</v>
      </c>
      <c r="Y36" t="n">
        <v>1</v>
      </c>
      <c r="Z36" t="n">
        <v>10</v>
      </c>
      <c r="AA36" t="n">
        <v>428.5907632917922</v>
      </c>
      <c r="AB36" t="n">
        <v>586.4167904258413</v>
      </c>
      <c r="AC36" t="n">
        <v>530.4499949887329</v>
      </c>
      <c r="AD36" t="n">
        <v>428590.7632917922</v>
      </c>
      <c r="AE36" t="n">
        <v>586416.7904258413</v>
      </c>
      <c r="AF36" t="n">
        <v>1.873488665663968e-06</v>
      </c>
      <c r="AG36" t="n">
        <v>11</v>
      </c>
      <c r="AH36" t="n">
        <v>530449.9949887329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3.5768</v>
      </c>
      <c r="E37" t="n">
        <v>27.96</v>
      </c>
      <c r="F37" t="n">
        <v>24.43</v>
      </c>
      <c r="G37" t="n">
        <v>56.38</v>
      </c>
      <c r="H37" t="n">
        <v>0.83</v>
      </c>
      <c r="I37" t="n">
        <v>26</v>
      </c>
      <c r="J37" t="n">
        <v>208.54</v>
      </c>
      <c r="K37" t="n">
        <v>54.38</v>
      </c>
      <c r="L37" t="n">
        <v>9.75</v>
      </c>
      <c r="M37" t="n">
        <v>24</v>
      </c>
      <c r="N37" t="n">
        <v>44.41</v>
      </c>
      <c r="O37" t="n">
        <v>25954</v>
      </c>
      <c r="P37" t="n">
        <v>336.69</v>
      </c>
      <c r="Q37" t="n">
        <v>452.57</v>
      </c>
      <c r="R37" t="n">
        <v>85.19</v>
      </c>
      <c r="S37" t="n">
        <v>57.64</v>
      </c>
      <c r="T37" t="n">
        <v>11600.95</v>
      </c>
      <c r="U37" t="n">
        <v>0.68</v>
      </c>
      <c r="V37" t="n">
        <v>0.87</v>
      </c>
      <c r="W37" t="n">
        <v>6.84</v>
      </c>
      <c r="X37" t="n">
        <v>0.71</v>
      </c>
      <c r="Y37" t="n">
        <v>1</v>
      </c>
      <c r="Z37" t="n">
        <v>10</v>
      </c>
      <c r="AA37" t="n">
        <v>427.1411000048683</v>
      </c>
      <c r="AB37" t="n">
        <v>584.4332971620418</v>
      </c>
      <c r="AC37" t="n">
        <v>528.65580353818</v>
      </c>
      <c r="AD37" t="n">
        <v>427141.1000048683</v>
      </c>
      <c r="AE37" t="n">
        <v>584433.2971620418</v>
      </c>
      <c r="AF37" t="n">
        <v>1.878477913084652e-06</v>
      </c>
      <c r="AG37" t="n">
        <v>11</v>
      </c>
      <c r="AH37" t="n">
        <v>528655.80353818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3.5743</v>
      </c>
      <c r="E38" t="n">
        <v>27.98</v>
      </c>
      <c r="F38" t="n">
        <v>24.45</v>
      </c>
      <c r="G38" t="n">
        <v>56.42</v>
      </c>
      <c r="H38" t="n">
        <v>0.85</v>
      </c>
      <c r="I38" t="n">
        <v>26</v>
      </c>
      <c r="J38" t="n">
        <v>208.94</v>
      </c>
      <c r="K38" t="n">
        <v>54.38</v>
      </c>
      <c r="L38" t="n">
        <v>10</v>
      </c>
      <c r="M38" t="n">
        <v>24</v>
      </c>
      <c r="N38" t="n">
        <v>44.56</v>
      </c>
      <c r="O38" t="n">
        <v>26003.41</v>
      </c>
      <c r="P38" t="n">
        <v>336.56</v>
      </c>
      <c r="Q38" t="n">
        <v>452.62</v>
      </c>
      <c r="R38" t="n">
        <v>86.04000000000001</v>
      </c>
      <c r="S38" t="n">
        <v>57.64</v>
      </c>
      <c r="T38" t="n">
        <v>12025.74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  <c r="AA38" t="n">
        <v>427.3376820028038</v>
      </c>
      <c r="AB38" t="n">
        <v>584.7022693242026</v>
      </c>
      <c r="AC38" t="n">
        <v>528.8991053746889</v>
      </c>
      <c r="AD38" t="n">
        <v>427337.6820028038</v>
      </c>
      <c r="AE38" t="n">
        <v>584702.2693242026</v>
      </c>
      <c r="AF38" t="n">
        <v>1.877164953237104e-06</v>
      </c>
      <c r="AG38" t="n">
        <v>11</v>
      </c>
      <c r="AH38" t="n">
        <v>528899.105374689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3.5819</v>
      </c>
      <c r="E39" t="n">
        <v>27.92</v>
      </c>
      <c r="F39" t="n">
        <v>24.43</v>
      </c>
      <c r="G39" t="n">
        <v>58.63</v>
      </c>
      <c r="H39" t="n">
        <v>0.87</v>
      </c>
      <c r="I39" t="n">
        <v>25</v>
      </c>
      <c r="J39" t="n">
        <v>209.34</v>
      </c>
      <c r="K39" t="n">
        <v>54.38</v>
      </c>
      <c r="L39" t="n">
        <v>10.25</v>
      </c>
      <c r="M39" t="n">
        <v>23</v>
      </c>
      <c r="N39" t="n">
        <v>44.71</v>
      </c>
      <c r="O39" t="n">
        <v>26052.86</v>
      </c>
      <c r="P39" t="n">
        <v>336.1</v>
      </c>
      <c r="Q39" t="n">
        <v>452.57</v>
      </c>
      <c r="R39" t="n">
        <v>85.43000000000001</v>
      </c>
      <c r="S39" t="n">
        <v>57.64</v>
      </c>
      <c r="T39" t="n">
        <v>11729.39</v>
      </c>
      <c r="U39" t="n">
        <v>0.67</v>
      </c>
      <c r="V39" t="n">
        <v>0.87</v>
      </c>
      <c r="W39" t="n">
        <v>6.83</v>
      </c>
      <c r="X39" t="n">
        <v>0.7</v>
      </c>
      <c r="Y39" t="n">
        <v>1</v>
      </c>
      <c r="Z39" t="n">
        <v>10</v>
      </c>
      <c r="AA39" t="n">
        <v>426.3010613048662</v>
      </c>
      <c r="AB39" t="n">
        <v>583.2839191528068</v>
      </c>
      <c r="AC39" t="n">
        <v>527.6161205529843</v>
      </c>
      <c r="AD39" t="n">
        <v>426301.0613048662</v>
      </c>
      <c r="AE39" t="n">
        <v>583283.9191528067</v>
      </c>
      <c r="AF39" t="n">
        <v>1.881156351173652e-06</v>
      </c>
      <c r="AG39" t="n">
        <v>11</v>
      </c>
      <c r="AH39" t="n">
        <v>527616.1205529843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3.5944</v>
      </c>
      <c r="E40" t="n">
        <v>27.82</v>
      </c>
      <c r="F40" t="n">
        <v>24.37</v>
      </c>
      <c r="G40" t="n">
        <v>60.93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22</v>
      </c>
      <c r="N40" t="n">
        <v>44.87</v>
      </c>
      <c r="O40" t="n">
        <v>26102.37</v>
      </c>
      <c r="P40" t="n">
        <v>335.32</v>
      </c>
      <c r="Q40" t="n">
        <v>452.55</v>
      </c>
      <c r="R40" t="n">
        <v>83.41</v>
      </c>
      <c r="S40" t="n">
        <v>57.64</v>
      </c>
      <c r="T40" t="n">
        <v>10722.94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  <c r="AA40" t="n">
        <v>424.4987685856</v>
      </c>
      <c r="AB40" t="n">
        <v>580.8179427427635</v>
      </c>
      <c r="AC40" t="n">
        <v>525.385493470496</v>
      </c>
      <c r="AD40" t="n">
        <v>424498.7685856</v>
      </c>
      <c r="AE40" t="n">
        <v>580817.9427427636</v>
      </c>
      <c r="AF40" t="n">
        <v>1.887721150411394e-06</v>
      </c>
      <c r="AG40" t="n">
        <v>11</v>
      </c>
      <c r="AH40" t="n">
        <v>525385.493470496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3.5912</v>
      </c>
      <c r="E41" t="n">
        <v>27.85</v>
      </c>
      <c r="F41" t="n">
        <v>24.4</v>
      </c>
      <c r="G41" t="n">
        <v>60.99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22</v>
      </c>
      <c r="N41" t="n">
        <v>45.02</v>
      </c>
      <c r="O41" t="n">
        <v>26151.93</v>
      </c>
      <c r="P41" t="n">
        <v>335.48</v>
      </c>
      <c r="Q41" t="n">
        <v>452.61</v>
      </c>
      <c r="R41" t="n">
        <v>84.2</v>
      </c>
      <c r="S41" t="n">
        <v>57.64</v>
      </c>
      <c r="T41" t="n">
        <v>11116.72</v>
      </c>
      <c r="U41" t="n">
        <v>0.68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  <c r="AA41" t="n">
        <v>424.9814843061582</v>
      </c>
      <c r="AB41" t="n">
        <v>581.4784156875459</v>
      </c>
      <c r="AC41" t="n">
        <v>525.9829318044079</v>
      </c>
      <c r="AD41" t="n">
        <v>424981.4843061581</v>
      </c>
      <c r="AE41" t="n">
        <v>581478.4156875459</v>
      </c>
      <c r="AF41" t="n">
        <v>1.886040561806532e-06</v>
      </c>
      <c r="AG41" t="n">
        <v>11</v>
      </c>
      <c r="AH41" t="n">
        <v>525982.931804408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3.6022</v>
      </c>
      <c r="E42" t="n">
        <v>27.76</v>
      </c>
      <c r="F42" t="n">
        <v>24.35</v>
      </c>
      <c r="G42" t="n">
        <v>63.52</v>
      </c>
      <c r="H42" t="n">
        <v>0.93</v>
      </c>
      <c r="I42" t="n">
        <v>23</v>
      </c>
      <c r="J42" t="n">
        <v>210.55</v>
      </c>
      <c r="K42" t="n">
        <v>54.38</v>
      </c>
      <c r="L42" t="n">
        <v>11</v>
      </c>
      <c r="M42" t="n">
        <v>21</v>
      </c>
      <c r="N42" t="n">
        <v>45.17</v>
      </c>
      <c r="O42" t="n">
        <v>26201.54</v>
      </c>
      <c r="P42" t="n">
        <v>334.5</v>
      </c>
      <c r="Q42" t="n">
        <v>452.62</v>
      </c>
      <c r="R42" t="n">
        <v>82.73</v>
      </c>
      <c r="S42" t="n">
        <v>57.64</v>
      </c>
      <c r="T42" t="n">
        <v>10386.02</v>
      </c>
      <c r="U42" t="n">
        <v>0.7</v>
      </c>
      <c r="V42" t="n">
        <v>0.87</v>
      </c>
      <c r="W42" t="n">
        <v>6.83</v>
      </c>
      <c r="X42" t="n">
        <v>0.62</v>
      </c>
      <c r="Y42" t="n">
        <v>1</v>
      </c>
      <c r="Z42" t="n">
        <v>10</v>
      </c>
      <c r="AA42" t="n">
        <v>423.2151870533871</v>
      </c>
      <c r="AB42" t="n">
        <v>579.0616898627693</v>
      </c>
      <c r="AC42" t="n">
        <v>523.7968549004519</v>
      </c>
      <c r="AD42" t="n">
        <v>423215.1870533871</v>
      </c>
      <c r="AE42" t="n">
        <v>579061.6898627693</v>
      </c>
      <c r="AF42" t="n">
        <v>1.891817585135745e-06</v>
      </c>
      <c r="AG42" t="n">
        <v>11</v>
      </c>
      <c r="AH42" t="n">
        <v>523796.8549004519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3.603</v>
      </c>
      <c r="E43" t="n">
        <v>27.75</v>
      </c>
      <c r="F43" t="n">
        <v>24.34</v>
      </c>
      <c r="G43" t="n">
        <v>63.51</v>
      </c>
      <c r="H43" t="n">
        <v>0.95</v>
      </c>
      <c r="I43" t="n">
        <v>23</v>
      </c>
      <c r="J43" t="n">
        <v>210.95</v>
      </c>
      <c r="K43" t="n">
        <v>54.38</v>
      </c>
      <c r="L43" t="n">
        <v>11.25</v>
      </c>
      <c r="M43" t="n">
        <v>21</v>
      </c>
      <c r="N43" t="n">
        <v>45.32</v>
      </c>
      <c r="O43" t="n">
        <v>26251.2</v>
      </c>
      <c r="P43" t="n">
        <v>334.11</v>
      </c>
      <c r="Q43" t="n">
        <v>452.61</v>
      </c>
      <c r="R43" t="n">
        <v>82.37</v>
      </c>
      <c r="S43" t="n">
        <v>57.64</v>
      </c>
      <c r="T43" t="n">
        <v>10209.28</v>
      </c>
      <c r="U43" t="n">
        <v>0.7</v>
      </c>
      <c r="V43" t="n">
        <v>0.87</v>
      </c>
      <c r="W43" t="n">
        <v>6.84</v>
      </c>
      <c r="X43" t="n">
        <v>0.62</v>
      </c>
      <c r="Y43" t="n">
        <v>1</v>
      </c>
      <c r="Z43" t="n">
        <v>10</v>
      </c>
      <c r="AA43" t="n">
        <v>422.8518555259669</v>
      </c>
      <c r="AB43" t="n">
        <v>578.5645636378971</v>
      </c>
      <c r="AC43" t="n">
        <v>523.3471737047605</v>
      </c>
      <c r="AD43" t="n">
        <v>422851.8555259669</v>
      </c>
      <c r="AE43" t="n">
        <v>578564.5636378971</v>
      </c>
      <c r="AF43" t="n">
        <v>1.892237732286961e-06</v>
      </c>
      <c r="AG43" t="n">
        <v>11</v>
      </c>
      <c r="AH43" t="n">
        <v>523347.1737047606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3.6116</v>
      </c>
      <c r="E44" t="n">
        <v>27.69</v>
      </c>
      <c r="F44" t="n">
        <v>24.32</v>
      </c>
      <c r="G44" t="n">
        <v>66.31999999999999</v>
      </c>
      <c r="H44" t="n">
        <v>0.97</v>
      </c>
      <c r="I44" t="n">
        <v>22</v>
      </c>
      <c r="J44" t="n">
        <v>211.35</v>
      </c>
      <c r="K44" t="n">
        <v>54.38</v>
      </c>
      <c r="L44" t="n">
        <v>11.5</v>
      </c>
      <c r="M44" t="n">
        <v>20</v>
      </c>
      <c r="N44" t="n">
        <v>45.48</v>
      </c>
      <c r="O44" t="n">
        <v>26300.92</v>
      </c>
      <c r="P44" t="n">
        <v>333.71</v>
      </c>
      <c r="Q44" t="n">
        <v>452.6</v>
      </c>
      <c r="R44" t="n">
        <v>81.59999999999999</v>
      </c>
      <c r="S44" t="n">
        <v>57.64</v>
      </c>
      <c r="T44" t="n">
        <v>9826.75</v>
      </c>
      <c r="U44" t="n">
        <v>0.71</v>
      </c>
      <c r="V44" t="n">
        <v>0.87</v>
      </c>
      <c r="W44" t="n">
        <v>6.83</v>
      </c>
      <c r="X44" t="n">
        <v>0.59</v>
      </c>
      <c r="Y44" t="n">
        <v>1</v>
      </c>
      <c r="Z44" t="n">
        <v>10</v>
      </c>
      <c r="AA44" t="n">
        <v>421.7886829620614</v>
      </c>
      <c r="AB44" t="n">
        <v>577.1098840320985</v>
      </c>
      <c r="AC44" t="n">
        <v>522.0313266788837</v>
      </c>
      <c r="AD44" t="n">
        <v>421788.6829620614</v>
      </c>
      <c r="AE44" t="n">
        <v>577109.8840320986</v>
      </c>
      <c r="AF44" t="n">
        <v>1.896754314162528e-06</v>
      </c>
      <c r="AG44" t="n">
        <v>11</v>
      </c>
      <c r="AH44" t="n">
        <v>522031.3266788837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3.6115</v>
      </c>
      <c r="E45" t="n">
        <v>27.69</v>
      </c>
      <c r="F45" t="n">
        <v>24.32</v>
      </c>
      <c r="G45" t="n">
        <v>66.31999999999999</v>
      </c>
      <c r="H45" t="n">
        <v>0.99</v>
      </c>
      <c r="I45" t="n">
        <v>22</v>
      </c>
      <c r="J45" t="n">
        <v>211.76</v>
      </c>
      <c r="K45" t="n">
        <v>54.38</v>
      </c>
      <c r="L45" t="n">
        <v>11.75</v>
      </c>
      <c r="M45" t="n">
        <v>20</v>
      </c>
      <c r="N45" t="n">
        <v>45.63</v>
      </c>
      <c r="O45" t="n">
        <v>26350.68</v>
      </c>
      <c r="P45" t="n">
        <v>333.41</v>
      </c>
      <c r="Q45" t="n">
        <v>452.63</v>
      </c>
      <c r="R45" t="n">
        <v>81.5</v>
      </c>
      <c r="S45" t="n">
        <v>57.64</v>
      </c>
      <c r="T45" t="n">
        <v>9777.68</v>
      </c>
      <c r="U45" t="n">
        <v>0.71</v>
      </c>
      <c r="V45" t="n">
        <v>0.87</v>
      </c>
      <c r="W45" t="n">
        <v>6.83</v>
      </c>
      <c r="X45" t="n">
        <v>0.59</v>
      </c>
      <c r="Y45" t="n">
        <v>1</v>
      </c>
      <c r="Z45" t="n">
        <v>10</v>
      </c>
      <c r="AA45" t="n">
        <v>421.5962112910574</v>
      </c>
      <c r="AB45" t="n">
        <v>576.8465358005801</v>
      </c>
      <c r="AC45" t="n">
        <v>521.7931120329699</v>
      </c>
      <c r="AD45" t="n">
        <v>421596.2112910575</v>
      </c>
      <c r="AE45" t="n">
        <v>576846.5358005802</v>
      </c>
      <c r="AF45" t="n">
        <v>1.896701795768626e-06</v>
      </c>
      <c r="AG45" t="n">
        <v>11</v>
      </c>
      <c r="AH45" t="n">
        <v>521793.1120329699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3.6207</v>
      </c>
      <c r="E46" t="n">
        <v>27.62</v>
      </c>
      <c r="F46" t="n">
        <v>24.29</v>
      </c>
      <c r="G46" t="n">
        <v>69.39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332.84</v>
      </c>
      <c r="Q46" t="n">
        <v>452.56</v>
      </c>
      <c r="R46" t="n">
        <v>80.55</v>
      </c>
      <c r="S46" t="n">
        <v>57.64</v>
      </c>
      <c r="T46" t="n">
        <v>9309.129999999999</v>
      </c>
      <c r="U46" t="n">
        <v>0.72</v>
      </c>
      <c r="V46" t="n">
        <v>0.87</v>
      </c>
      <c r="W46" t="n">
        <v>6.83</v>
      </c>
      <c r="X46" t="n">
        <v>0.5600000000000001</v>
      </c>
      <c r="Y46" t="n">
        <v>1</v>
      </c>
      <c r="Z46" t="n">
        <v>10</v>
      </c>
      <c r="AA46" t="n">
        <v>420.3412844505471</v>
      </c>
      <c r="AB46" t="n">
        <v>575.129489533929</v>
      </c>
      <c r="AC46" t="n">
        <v>520.2399382521182</v>
      </c>
      <c r="AD46" t="n">
        <v>420341.2844505471</v>
      </c>
      <c r="AE46" t="n">
        <v>575129.489533929</v>
      </c>
      <c r="AF46" t="n">
        <v>1.901533488007605e-06</v>
      </c>
      <c r="AG46" t="n">
        <v>11</v>
      </c>
      <c r="AH46" t="n">
        <v>520239.9382521182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3.6194</v>
      </c>
      <c r="E47" t="n">
        <v>27.63</v>
      </c>
      <c r="F47" t="n">
        <v>24.3</v>
      </c>
      <c r="G47" t="n">
        <v>69.42</v>
      </c>
      <c r="H47" t="n">
        <v>1.02</v>
      </c>
      <c r="I47" t="n">
        <v>21</v>
      </c>
      <c r="J47" t="n">
        <v>212.56</v>
      </c>
      <c r="K47" t="n">
        <v>54.38</v>
      </c>
      <c r="L47" t="n">
        <v>12.25</v>
      </c>
      <c r="M47" t="n">
        <v>19</v>
      </c>
      <c r="N47" t="n">
        <v>45.94</v>
      </c>
      <c r="O47" t="n">
        <v>26450.38</v>
      </c>
      <c r="P47" t="n">
        <v>332.72</v>
      </c>
      <c r="Q47" t="n">
        <v>452.63</v>
      </c>
      <c r="R47" t="n">
        <v>81</v>
      </c>
      <c r="S47" t="n">
        <v>57.64</v>
      </c>
      <c r="T47" t="n">
        <v>9533.049999999999</v>
      </c>
      <c r="U47" t="n">
        <v>0.71</v>
      </c>
      <c r="V47" t="n">
        <v>0.87</v>
      </c>
      <c r="W47" t="n">
        <v>6.83</v>
      </c>
      <c r="X47" t="n">
        <v>0.57</v>
      </c>
      <c r="Y47" t="n">
        <v>1</v>
      </c>
      <c r="Z47" t="n">
        <v>10</v>
      </c>
      <c r="AA47" t="n">
        <v>420.4034398470947</v>
      </c>
      <c r="AB47" t="n">
        <v>575.2145332895881</v>
      </c>
      <c r="AC47" t="n">
        <v>520.316865551097</v>
      </c>
      <c r="AD47" t="n">
        <v>420403.4398470947</v>
      </c>
      <c r="AE47" t="n">
        <v>575214.5332895881</v>
      </c>
      <c r="AF47" t="n">
        <v>1.900850748886879e-06</v>
      </c>
      <c r="AG47" t="n">
        <v>11</v>
      </c>
      <c r="AH47" t="n">
        <v>520316.8655510969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3.6285</v>
      </c>
      <c r="E48" t="n">
        <v>27.56</v>
      </c>
      <c r="F48" t="n">
        <v>24.27</v>
      </c>
      <c r="G48" t="n">
        <v>72.8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331.52</v>
      </c>
      <c r="Q48" t="n">
        <v>452.6</v>
      </c>
      <c r="R48" t="n">
        <v>79.84</v>
      </c>
      <c r="S48" t="n">
        <v>57.64</v>
      </c>
      <c r="T48" t="n">
        <v>8958.08</v>
      </c>
      <c r="U48" t="n">
        <v>0.72</v>
      </c>
      <c r="V48" t="n">
        <v>0.87</v>
      </c>
      <c r="W48" t="n">
        <v>6.83</v>
      </c>
      <c r="X48" t="n">
        <v>0.54</v>
      </c>
      <c r="Y48" t="n">
        <v>1</v>
      </c>
      <c r="Z48" t="n">
        <v>10</v>
      </c>
      <c r="AA48" t="n">
        <v>418.7426588076987</v>
      </c>
      <c r="AB48" t="n">
        <v>572.9421794029981</v>
      </c>
      <c r="AC48" t="n">
        <v>518.2613819301744</v>
      </c>
      <c r="AD48" t="n">
        <v>418742.6588076987</v>
      </c>
      <c r="AE48" t="n">
        <v>572942.1794029982</v>
      </c>
      <c r="AF48" t="n">
        <v>1.905629922731956e-06</v>
      </c>
      <c r="AG48" t="n">
        <v>11</v>
      </c>
      <c r="AH48" t="n">
        <v>518261.3819301744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3.6282</v>
      </c>
      <c r="E49" t="n">
        <v>27.56</v>
      </c>
      <c r="F49" t="n">
        <v>24.27</v>
      </c>
      <c r="G49" t="n">
        <v>72.8</v>
      </c>
      <c r="H49" t="n">
        <v>1.06</v>
      </c>
      <c r="I49" t="n">
        <v>20</v>
      </c>
      <c r="J49" t="n">
        <v>213.37</v>
      </c>
      <c r="K49" t="n">
        <v>54.38</v>
      </c>
      <c r="L49" t="n">
        <v>12.75</v>
      </c>
      <c r="M49" t="n">
        <v>18</v>
      </c>
      <c r="N49" t="n">
        <v>46.25</v>
      </c>
      <c r="O49" t="n">
        <v>26550.29</v>
      </c>
      <c r="P49" t="n">
        <v>332.13</v>
      </c>
      <c r="Q49" t="n">
        <v>452.62</v>
      </c>
      <c r="R49" t="n">
        <v>80.29000000000001</v>
      </c>
      <c r="S49" t="n">
        <v>57.64</v>
      </c>
      <c r="T49" t="n">
        <v>9184.83</v>
      </c>
      <c r="U49" t="n">
        <v>0.72</v>
      </c>
      <c r="V49" t="n">
        <v>0.87</v>
      </c>
      <c r="W49" t="n">
        <v>6.82</v>
      </c>
      <c r="X49" t="n">
        <v>0.54</v>
      </c>
      <c r="Y49" t="n">
        <v>1</v>
      </c>
      <c r="Z49" t="n">
        <v>10</v>
      </c>
      <c r="AA49" t="n">
        <v>419.1742531888667</v>
      </c>
      <c r="AB49" t="n">
        <v>573.5327058759125</v>
      </c>
      <c r="AC49" t="n">
        <v>518.7955493853229</v>
      </c>
      <c r="AD49" t="n">
        <v>419174.2531888667</v>
      </c>
      <c r="AE49" t="n">
        <v>573532.7058759124</v>
      </c>
      <c r="AF49" t="n">
        <v>1.90547236755025e-06</v>
      </c>
      <c r="AG49" t="n">
        <v>11</v>
      </c>
      <c r="AH49" t="n">
        <v>518795.5493853229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3.6303</v>
      </c>
      <c r="E50" t="n">
        <v>27.55</v>
      </c>
      <c r="F50" t="n">
        <v>24.25</v>
      </c>
      <c r="G50" t="n">
        <v>72.76000000000001</v>
      </c>
      <c r="H50" t="n">
        <v>1.08</v>
      </c>
      <c r="I50" t="n">
        <v>20</v>
      </c>
      <c r="J50" t="n">
        <v>213.78</v>
      </c>
      <c r="K50" t="n">
        <v>54.38</v>
      </c>
      <c r="L50" t="n">
        <v>13</v>
      </c>
      <c r="M50" t="n">
        <v>18</v>
      </c>
      <c r="N50" t="n">
        <v>46.4</v>
      </c>
      <c r="O50" t="n">
        <v>26600.32</v>
      </c>
      <c r="P50" t="n">
        <v>331.14</v>
      </c>
      <c r="Q50" t="n">
        <v>452.58</v>
      </c>
      <c r="R50" t="n">
        <v>79.58</v>
      </c>
      <c r="S50" t="n">
        <v>57.64</v>
      </c>
      <c r="T50" t="n">
        <v>8827.549999999999</v>
      </c>
      <c r="U50" t="n">
        <v>0.72</v>
      </c>
      <c r="V50" t="n">
        <v>0.87</v>
      </c>
      <c r="W50" t="n">
        <v>6.82</v>
      </c>
      <c r="X50" t="n">
        <v>0.53</v>
      </c>
      <c r="Y50" t="n">
        <v>1</v>
      </c>
      <c r="Z50" t="n">
        <v>10</v>
      </c>
      <c r="AA50" t="n">
        <v>418.2733013145714</v>
      </c>
      <c r="AB50" t="n">
        <v>572.29998377431</v>
      </c>
      <c r="AC50" t="n">
        <v>517.6804765509611</v>
      </c>
      <c r="AD50" t="n">
        <v>418273.3013145714</v>
      </c>
      <c r="AE50" t="n">
        <v>572299.98377431</v>
      </c>
      <c r="AF50" t="n">
        <v>1.906575253822191e-06</v>
      </c>
      <c r="AG50" t="n">
        <v>11</v>
      </c>
      <c r="AH50" t="n">
        <v>517680.4765509611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3.6357</v>
      </c>
      <c r="E51" t="n">
        <v>27.5</v>
      </c>
      <c r="F51" t="n">
        <v>24.25</v>
      </c>
      <c r="G51" t="n">
        <v>76.58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330.75</v>
      </c>
      <c r="Q51" t="n">
        <v>452.6</v>
      </c>
      <c r="R51" t="n">
        <v>79.54000000000001</v>
      </c>
      <c r="S51" t="n">
        <v>57.64</v>
      </c>
      <c r="T51" t="n">
        <v>8811.6</v>
      </c>
      <c r="U51" t="n">
        <v>0.72</v>
      </c>
      <c r="V51" t="n">
        <v>0.87</v>
      </c>
      <c r="W51" t="n">
        <v>6.82</v>
      </c>
      <c r="X51" t="n">
        <v>0.52</v>
      </c>
      <c r="Y51" t="n">
        <v>1</v>
      </c>
      <c r="Z51" t="n">
        <v>10</v>
      </c>
      <c r="AA51" t="n">
        <v>417.5663195260251</v>
      </c>
      <c r="AB51" t="n">
        <v>571.3326601013858</v>
      </c>
      <c r="AC51" t="n">
        <v>516.8054728917334</v>
      </c>
      <c r="AD51" t="n">
        <v>417566.3195260251</v>
      </c>
      <c r="AE51" t="n">
        <v>571332.6601013858</v>
      </c>
      <c r="AF51" t="n">
        <v>1.909411247092896e-06</v>
      </c>
      <c r="AG51" t="n">
        <v>11</v>
      </c>
      <c r="AH51" t="n">
        <v>516805.4728917335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3.6375</v>
      </c>
      <c r="E52" t="n">
        <v>27.49</v>
      </c>
      <c r="F52" t="n">
        <v>24.24</v>
      </c>
      <c r="G52" t="n">
        <v>76.53</v>
      </c>
      <c r="H52" t="n">
        <v>1.12</v>
      </c>
      <c r="I52" t="n">
        <v>19</v>
      </c>
      <c r="J52" t="n">
        <v>214.59</v>
      </c>
      <c r="K52" t="n">
        <v>54.38</v>
      </c>
      <c r="L52" t="n">
        <v>13.5</v>
      </c>
      <c r="M52" t="n">
        <v>17</v>
      </c>
      <c r="N52" t="n">
        <v>46.72</v>
      </c>
      <c r="O52" t="n">
        <v>26700.55</v>
      </c>
      <c r="P52" t="n">
        <v>330.71</v>
      </c>
      <c r="Q52" t="n">
        <v>452.6</v>
      </c>
      <c r="R52" t="n">
        <v>78.98</v>
      </c>
      <c r="S52" t="n">
        <v>57.64</v>
      </c>
      <c r="T52" t="n">
        <v>8532.809999999999</v>
      </c>
      <c r="U52" t="n">
        <v>0.73</v>
      </c>
      <c r="V52" t="n">
        <v>0.87</v>
      </c>
      <c r="W52" t="n">
        <v>6.83</v>
      </c>
      <c r="X52" t="n">
        <v>0.51</v>
      </c>
      <c r="Y52" t="n">
        <v>1</v>
      </c>
      <c r="Z52" t="n">
        <v>10</v>
      </c>
      <c r="AA52" t="n">
        <v>417.3577571878035</v>
      </c>
      <c r="AB52" t="n">
        <v>571.0472959091102</v>
      </c>
      <c r="AC52" t="n">
        <v>516.5473434574574</v>
      </c>
      <c r="AD52" t="n">
        <v>417357.7571878036</v>
      </c>
      <c r="AE52" t="n">
        <v>571047.2959091102</v>
      </c>
      <c r="AF52" t="n">
        <v>1.910356578183131e-06</v>
      </c>
      <c r="AG52" t="n">
        <v>11</v>
      </c>
      <c r="AH52" t="n">
        <v>516547.3434574574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3.6358</v>
      </c>
      <c r="E53" t="n">
        <v>27.5</v>
      </c>
      <c r="F53" t="n">
        <v>24.25</v>
      </c>
      <c r="G53" t="n">
        <v>76.58</v>
      </c>
      <c r="H53" t="n">
        <v>1.14</v>
      </c>
      <c r="I53" t="n">
        <v>19</v>
      </c>
      <c r="J53" t="n">
        <v>215</v>
      </c>
      <c r="K53" t="n">
        <v>54.38</v>
      </c>
      <c r="L53" t="n">
        <v>13.75</v>
      </c>
      <c r="M53" t="n">
        <v>17</v>
      </c>
      <c r="N53" t="n">
        <v>46.87</v>
      </c>
      <c r="O53" t="n">
        <v>26750.75</v>
      </c>
      <c r="P53" t="n">
        <v>330.54</v>
      </c>
      <c r="Q53" t="n">
        <v>452.56</v>
      </c>
      <c r="R53" t="n">
        <v>79.52</v>
      </c>
      <c r="S53" t="n">
        <v>57.64</v>
      </c>
      <c r="T53" t="n">
        <v>8804.76</v>
      </c>
      <c r="U53" t="n">
        <v>0.72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  <c r="AA53" t="n">
        <v>417.418352934811</v>
      </c>
      <c r="AB53" t="n">
        <v>571.1302056834614</v>
      </c>
      <c r="AC53" t="n">
        <v>516.6223404393091</v>
      </c>
      <c r="AD53" t="n">
        <v>417418.352934811</v>
      </c>
      <c r="AE53" t="n">
        <v>571130.2056834614</v>
      </c>
      <c r="AF53" t="n">
        <v>1.909463765486798e-06</v>
      </c>
      <c r="AG53" t="n">
        <v>11</v>
      </c>
      <c r="AH53" t="n">
        <v>516622.3404393092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3.6479</v>
      </c>
      <c r="E54" t="n">
        <v>27.41</v>
      </c>
      <c r="F54" t="n">
        <v>24.2</v>
      </c>
      <c r="G54" t="n">
        <v>80.65000000000001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329.71</v>
      </c>
      <c r="Q54" t="n">
        <v>452.61</v>
      </c>
      <c r="R54" t="n">
        <v>77.73999999999999</v>
      </c>
      <c r="S54" t="n">
        <v>57.64</v>
      </c>
      <c r="T54" t="n">
        <v>7915.57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415.7058415415652</v>
      </c>
      <c r="AB54" t="n">
        <v>568.787072044552</v>
      </c>
      <c r="AC54" t="n">
        <v>514.5028321862885</v>
      </c>
      <c r="AD54" t="n">
        <v>415705.8415415653</v>
      </c>
      <c r="AE54" t="n">
        <v>568787.0720445521</v>
      </c>
      <c r="AF54" t="n">
        <v>1.915818491148933e-06</v>
      </c>
      <c r="AG54" t="n">
        <v>11</v>
      </c>
      <c r="AH54" t="n">
        <v>514502.8321862885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3.6446</v>
      </c>
      <c r="E55" t="n">
        <v>27.44</v>
      </c>
      <c r="F55" t="n">
        <v>24.22</v>
      </c>
      <c r="G55" t="n">
        <v>80.73999999999999</v>
      </c>
      <c r="H55" t="n">
        <v>1.17</v>
      </c>
      <c r="I55" t="n">
        <v>18</v>
      </c>
      <c r="J55" t="n">
        <v>215.82</v>
      </c>
      <c r="K55" t="n">
        <v>54.38</v>
      </c>
      <c r="L55" t="n">
        <v>14.25</v>
      </c>
      <c r="M55" t="n">
        <v>16</v>
      </c>
      <c r="N55" t="n">
        <v>47.19</v>
      </c>
      <c r="O55" t="n">
        <v>26851.31</v>
      </c>
      <c r="P55" t="n">
        <v>330.24</v>
      </c>
      <c r="Q55" t="n">
        <v>452.56</v>
      </c>
      <c r="R55" t="n">
        <v>78.65000000000001</v>
      </c>
      <c r="S55" t="n">
        <v>57.64</v>
      </c>
      <c r="T55" t="n">
        <v>8374.280000000001</v>
      </c>
      <c r="U55" t="n">
        <v>0.73</v>
      </c>
      <c r="V55" t="n">
        <v>0.88</v>
      </c>
      <c r="W55" t="n">
        <v>6.82</v>
      </c>
      <c r="X55" t="n">
        <v>0.5</v>
      </c>
      <c r="Y55" t="n">
        <v>1</v>
      </c>
      <c r="Z55" t="n">
        <v>10</v>
      </c>
      <c r="AA55" t="n">
        <v>416.394356261519</v>
      </c>
      <c r="AB55" t="n">
        <v>569.7291282595185</v>
      </c>
      <c r="AC55" t="n">
        <v>515.3549798782828</v>
      </c>
      <c r="AD55" t="n">
        <v>416394.356261519</v>
      </c>
      <c r="AE55" t="n">
        <v>569729.1282595184</v>
      </c>
      <c r="AF55" t="n">
        <v>1.914085384150169e-06</v>
      </c>
      <c r="AG55" t="n">
        <v>11</v>
      </c>
      <c r="AH55" t="n">
        <v>515354.9798782828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3.647</v>
      </c>
      <c r="E56" t="n">
        <v>27.42</v>
      </c>
      <c r="F56" t="n">
        <v>24.2</v>
      </c>
      <c r="G56" t="n">
        <v>80.68000000000001</v>
      </c>
      <c r="H56" t="n">
        <v>1.19</v>
      </c>
      <c r="I56" t="n">
        <v>18</v>
      </c>
      <c r="J56" t="n">
        <v>216.22</v>
      </c>
      <c r="K56" t="n">
        <v>54.38</v>
      </c>
      <c r="L56" t="n">
        <v>14.5</v>
      </c>
      <c r="M56" t="n">
        <v>16</v>
      </c>
      <c r="N56" t="n">
        <v>47.35</v>
      </c>
      <c r="O56" t="n">
        <v>26901.66</v>
      </c>
      <c r="P56" t="n">
        <v>329.39</v>
      </c>
      <c r="Q56" t="n">
        <v>452.62</v>
      </c>
      <c r="R56" t="n">
        <v>77.77</v>
      </c>
      <c r="S56" t="n">
        <v>57.64</v>
      </c>
      <c r="T56" t="n">
        <v>7932.52</v>
      </c>
      <c r="U56" t="n">
        <v>0.74</v>
      </c>
      <c r="V56" t="n">
        <v>0.88</v>
      </c>
      <c r="W56" t="n">
        <v>6.83</v>
      </c>
      <c r="X56" t="n">
        <v>0.48</v>
      </c>
      <c r="Y56" t="n">
        <v>1</v>
      </c>
      <c r="Z56" t="n">
        <v>10</v>
      </c>
      <c r="AA56" t="n">
        <v>415.5673456062652</v>
      </c>
      <c r="AB56" t="n">
        <v>568.5975757958652</v>
      </c>
      <c r="AC56" t="n">
        <v>514.3314211936167</v>
      </c>
      <c r="AD56" t="n">
        <v>415567.3456062652</v>
      </c>
      <c r="AE56" t="n">
        <v>568597.5757958652</v>
      </c>
      <c r="AF56" t="n">
        <v>1.915345825603815e-06</v>
      </c>
      <c r="AG56" t="n">
        <v>11</v>
      </c>
      <c r="AH56" t="n">
        <v>514331.4211936167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3.6553</v>
      </c>
      <c r="E57" t="n">
        <v>27.36</v>
      </c>
      <c r="F57" t="n">
        <v>24.18</v>
      </c>
      <c r="G57" t="n">
        <v>85.34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328.35</v>
      </c>
      <c r="Q57" t="n">
        <v>452.6</v>
      </c>
      <c r="R57" t="n">
        <v>77.04000000000001</v>
      </c>
      <c r="S57" t="n">
        <v>57.64</v>
      </c>
      <c r="T57" t="n">
        <v>7574.04</v>
      </c>
      <c r="U57" t="n">
        <v>0.75</v>
      </c>
      <c r="V57" t="n">
        <v>0.88</v>
      </c>
      <c r="W57" t="n">
        <v>6.82</v>
      </c>
      <c r="X57" t="n">
        <v>0.45</v>
      </c>
      <c r="Y57" t="n">
        <v>1</v>
      </c>
      <c r="Z57" t="n">
        <v>10</v>
      </c>
      <c r="AA57" t="n">
        <v>414.1350529294193</v>
      </c>
      <c r="AB57" t="n">
        <v>566.6378497671112</v>
      </c>
      <c r="AC57" t="n">
        <v>512.5587286665543</v>
      </c>
      <c r="AD57" t="n">
        <v>414135.0529294193</v>
      </c>
      <c r="AE57" t="n">
        <v>566637.8497671112</v>
      </c>
      <c r="AF57" t="n">
        <v>1.919704852297676e-06</v>
      </c>
      <c r="AG57" t="n">
        <v>11</v>
      </c>
      <c r="AH57" t="n">
        <v>512558.7286665543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3.656</v>
      </c>
      <c r="E58" t="n">
        <v>27.35</v>
      </c>
      <c r="F58" t="n">
        <v>24.17</v>
      </c>
      <c r="G58" t="n">
        <v>85.31999999999999</v>
      </c>
      <c r="H58" t="n">
        <v>1.23</v>
      </c>
      <c r="I58" t="n">
        <v>17</v>
      </c>
      <c r="J58" t="n">
        <v>217.04</v>
      </c>
      <c r="K58" t="n">
        <v>54.38</v>
      </c>
      <c r="L58" t="n">
        <v>15</v>
      </c>
      <c r="M58" t="n">
        <v>15</v>
      </c>
      <c r="N58" t="n">
        <v>47.66</v>
      </c>
      <c r="O58" t="n">
        <v>27002.55</v>
      </c>
      <c r="P58" t="n">
        <v>328.66</v>
      </c>
      <c r="Q58" t="n">
        <v>452.57</v>
      </c>
      <c r="R58" t="n">
        <v>77.08</v>
      </c>
      <c r="S58" t="n">
        <v>57.64</v>
      </c>
      <c r="T58" t="n">
        <v>7594.13</v>
      </c>
      <c r="U58" t="n">
        <v>0.75</v>
      </c>
      <c r="V58" t="n">
        <v>0.88</v>
      </c>
      <c r="W58" t="n">
        <v>6.82</v>
      </c>
      <c r="X58" t="n">
        <v>0.45</v>
      </c>
      <c r="Y58" t="n">
        <v>1</v>
      </c>
      <c r="Z58" t="n">
        <v>10</v>
      </c>
      <c r="AA58" t="n">
        <v>414.2501929904565</v>
      </c>
      <c r="AB58" t="n">
        <v>566.7953894782432</v>
      </c>
      <c r="AC58" t="n">
        <v>512.7012330087643</v>
      </c>
      <c r="AD58" t="n">
        <v>414250.1929904565</v>
      </c>
      <c r="AE58" t="n">
        <v>566795.3894782432</v>
      </c>
      <c r="AF58" t="n">
        <v>1.92007248105499e-06</v>
      </c>
      <c r="AG58" t="n">
        <v>11</v>
      </c>
      <c r="AH58" t="n">
        <v>512701.2330087643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3.6569</v>
      </c>
      <c r="E59" t="n">
        <v>27.35</v>
      </c>
      <c r="F59" t="n">
        <v>24.17</v>
      </c>
      <c r="G59" t="n">
        <v>85.3</v>
      </c>
      <c r="H59" t="n">
        <v>1.25</v>
      </c>
      <c r="I59" t="n">
        <v>17</v>
      </c>
      <c r="J59" t="n">
        <v>217.45</v>
      </c>
      <c r="K59" t="n">
        <v>54.38</v>
      </c>
      <c r="L59" t="n">
        <v>15.25</v>
      </c>
      <c r="M59" t="n">
        <v>15</v>
      </c>
      <c r="N59" t="n">
        <v>47.82</v>
      </c>
      <c r="O59" t="n">
        <v>27053.07</v>
      </c>
      <c r="P59" t="n">
        <v>328.67</v>
      </c>
      <c r="Q59" t="n">
        <v>452.6</v>
      </c>
      <c r="R59" t="n">
        <v>76.79000000000001</v>
      </c>
      <c r="S59" t="n">
        <v>57.64</v>
      </c>
      <c r="T59" t="n">
        <v>7448.36</v>
      </c>
      <c r="U59" t="n">
        <v>0.75</v>
      </c>
      <c r="V59" t="n">
        <v>0.88</v>
      </c>
      <c r="W59" t="n">
        <v>6.82</v>
      </c>
      <c r="X59" t="n">
        <v>0.44</v>
      </c>
      <c r="Y59" t="n">
        <v>1</v>
      </c>
      <c r="Z59" t="n">
        <v>10</v>
      </c>
      <c r="AA59" t="n">
        <v>414.1836403917036</v>
      </c>
      <c r="AB59" t="n">
        <v>566.7043292765361</v>
      </c>
      <c r="AC59" t="n">
        <v>512.6188634649043</v>
      </c>
      <c r="AD59" t="n">
        <v>414183.6403917036</v>
      </c>
      <c r="AE59" t="n">
        <v>566704.3292765361</v>
      </c>
      <c r="AF59" t="n">
        <v>1.920545146600108e-06</v>
      </c>
      <c r="AG59" t="n">
        <v>11</v>
      </c>
      <c r="AH59" t="n">
        <v>512618.8634649043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3.6533</v>
      </c>
      <c r="E60" t="n">
        <v>27.37</v>
      </c>
      <c r="F60" t="n">
        <v>24.19</v>
      </c>
      <c r="G60" t="n">
        <v>85.39</v>
      </c>
      <c r="H60" t="n">
        <v>1.26</v>
      </c>
      <c r="I60" t="n">
        <v>17</v>
      </c>
      <c r="J60" t="n">
        <v>217.86</v>
      </c>
      <c r="K60" t="n">
        <v>54.38</v>
      </c>
      <c r="L60" t="n">
        <v>15.5</v>
      </c>
      <c r="M60" t="n">
        <v>15</v>
      </c>
      <c r="N60" t="n">
        <v>47.98</v>
      </c>
      <c r="O60" t="n">
        <v>27103.65</v>
      </c>
      <c r="P60" t="n">
        <v>328.62</v>
      </c>
      <c r="Q60" t="n">
        <v>452.59</v>
      </c>
      <c r="R60" t="n">
        <v>77.52</v>
      </c>
      <c r="S60" t="n">
        <v>57.64</v>
      </c>
      <c r="T60" t="n">
        <v>7811.23</v>
      </c>
      <c r="U60" t="n">
        <v>0.74</v>
      </c>
      <c r="V60" t="n">
        <v>0.88</v>
      </c>
      <c r="W60" t="n">
        <v>6.83</v>
      </c>
      <c r="X60" t="n">
        <v>0.47</v>
      </c>
      <c r="Y60" t="n">
        <v>1</v>
      </c>
      <c r="Z60" t="n">
        <v>10</v>
      </c>
      <c r="AA60" t="n">
        <v>414.5095619127723</v>
      </c>
      <c r="AB60" t="n">
        <v>567.1502694803048</v>
      </c>
      <c r="AC60" t="n">
        <v>513.0222437615063</v>
      </c>
      <c r="AD60" t="n">
        <v>414509.5619127722</v>
      </c>
      <c r="AE60" t="n">
        <v>567150.2694803048</v>
      </c>
      <c r="AF60" t="n">
        <v>1.918654484419638e-06</v>
      </c>
      <c r="AG60" t="n">
        <v>11</v>
      </c>
      <c r="AH60" t="n">
        <v>513022.2437615063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3.6634</v>
      </c>
      <c r="E61" t="n">
        <v>27.3</v>
      </c>
      <c r="F61" t="n">
        <v>24.16</v>
      </c>
      <c r="G61" t="n">
        <v>90.59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327.85</v>
      </c>
      <c r="Q61" t="n">
        <v>452.61</v>
      </c>
      <c r="R61" t="n">
        <v>76.48999999999999</v>
      </c>
      <c r="S61" t="n">
        <v>57.64</v>
      </c>
      <c r="T61" t="n">
        <v>7303.97</v>
      </c>
      <c r="U61" t="n">
        <v>0.75</v>
      </c>
      <c r="V61" t="n">
        <v>0.88</v>
      </c>
      <c r="W61" t="n">
        <v>6.82</v>
      </c>
      <c r="X61" t="n">
        <v>0.43</v>
      </c>
      <c r="Y61" t="n">
        <v>1</v>
      </c>
      <c r="Z61" t="n">
        <v>10</v>
      </c>
      <c r="AA61" t="n">
        <v>413.0819148634515</v>
      </c>
      <c r="AB61" t="n">
        <v>565.1968998040816</v>
      </c>
      <c r="AC61" t="n">
        <v>511.2553009456102</v>
      </c>
      <c r="AD61" t="n">
        <v>413081.9148634515</v>
      </c>
      <c r="AE61" t="n">
        <v>565196.8998040815</v>
      </c>
      <c r="AF61" t="n">
        <v>1.923958842203734e-06</v>
      </c>
      <c r="AG61" t="n">
        <v>11</v>
      </c>
      <c r="AH61" t="n">
        <v>511255.3009456102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3.6647</v>
      </c>
      <c r="E62" t="n">
        <v>27.29</v>
      </c>
      <c r="F62" t="n">
        <v>24.15</v>
      </c>
      <c r="G62" t="n">
        <v>90.56</v>
      </c>
      <c r="H62" t="n">
        <v>1.3</v>
      </c>
      <c r="I62" t="n">
        <v>16</v>
      </c>
      <c r="J62" t="n">
        <v>218.68</v>
      </c>
      <c r="K62" t="n">
        <v>54.38</v>
      </c>
      <c r="L62" t="n">
        <v>16</v>
      </c>
      <c r="M62" t="n">
        <v>14</v>
      </c>
      <c r="N62" t="n">
        <v>48.31</v>
      </c>
      <c r="O62" t="n">
        <v>27204.98</v>
      </c>
      <c r="P62" t="n">
        <v>327.65</v>
      </c>
      <c r="Q62" t="n">
        <v>452.64</v>
      </c>
      <c r="R62" t="n">
        <v>76.17</v>
      </c>
      <c r="S62" t="n">
        <v>57.64</v>
      </c>
      <c r="T62" t="n">
        <v>7143</v>
      </c>
      <c r="U62" t="n">
        <v>0.76</v>
      </c>
      <c r="V62" t="n">
        <v>0.88</v>
      </c>
      <c r="W62" t="n">
        <v>6.82</v>
      </c>
      <c r="X62" t="n">
        <v>0.42</v>
      </c>
      <c r="Y62" t="n">
        <v>1</v>
      </c>
      <c r="Z62" t="n">
        <v>10</v>
      </c>
      <c r="AA62" t="n">
        <v>412.8119076316356</v>
      </c>
      <c r="AB62" t="n">
        <v>564.8274639976327</v>
      </c>
      <c r="AC62" t="n">
        <v>510.9211235740224</v>
      </c>
      <c r="AD62" t="n">
        <v>412811.9076316355</v>
      </c>
      <c r="AE62" t="n">
        <v>564827.4639976326</v>
      </c>
      <c r="AF62" t="n">
        <v>1.924641581324459e-06</v>
      </c>
      <c r="AG62" t="n">
        <v>11</v>
      </c>
      <c r="AH62" t="n">
        <v>510921.1235740224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3.6644</v>
      </c>
      <c r="E63" t="n">
        <v>27.29</v>
      </c>
      <c r="F63" t="n">
        <v>24.15</v>
      </c>
      <c r="G63" t="n">
        <v>90.56999999999999</v>
      </c>
      <c r="H63" t="n">
        <v>1.32</v>
      </c>
      <c r="I63" t="n">
        <v>16</v>
      </c>
      <c r="J63" t="n">
        <v>219.09</v>
      </c>
      <c r="K63" t="n">
        <v>54.38</v>
      </c>
      <c r="L63" t="n">
        <v>16.25</v>
      </c>
      <c r="M63" t="n">
        <v>14</v>
      </c>
      <c r="N63" t="n">
        <v>48.47</v>
      </c>
      <c r="O63" t="n">
        <v>27255.72</v>
      </c>
      <c r="P63" t="n">
        <v>327.55</v>
      </c>
      <c r="Q63" t="n">
        <v>452.58</v>
      </c>
      <c r="R63" t="n">
        <v>76.23</v>
      </c>
      <c r="S63" t="n">
        <v>57.64</v>
      </c>
      <c r="T63" t="n">
        <v>7171.71</v>
      </c>
      <c r="U63" t="n">
        <v>0.76</v>
      </c>
      <c r="V63" t="n">
        <v>0.88</v>
      </c>
      <c r="W63" t="n">
        <v>6.82</v>
      </c>
      <c r="X63" t="n">
        <v>0.43</v>
      </c>
      <c r="Y63" t="n">
        <v>1</v>
      </c>
      <c r="Z63" t="n">
        <v>10</v>
      </c>
      <c r="AA63" t="n">
        <v>412.770124870336</v>
      </c>
      <c r="AB63" t="n">
        <v>564.7702949802972</v>
      </c>
      <c r="AC63" t="n">
        <v>510.8694106874643</v>
      </c>
      <c r="AD63" t="n">
        <v>412770.124870336</v>
      </c>
      <c r="AE63" t="n">
        <v>564770.2949802972</v>
      </c>
      <c r="AF63" t="n">
        <v>1.924484026142753e-06</v>
      </c>
      <c r="AG63" t="n">
        <v>11</v>
      </c>
      <c r="AH63" t="n">
        <v>510869.4106874643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3.6641</v>
      </c>
      <c r="E64" t="n">
        <v>27.29</v>
      </c>
      <c r="F64" t="n">
        <v>24.15</v>
      </c>
      <c r="G64" t="n">
        <v>90.56999999999999</v>
      </c>
      <c r="H64" t="n">
        <v>1.34</v>
      </c>
      <c r="I64" t="n">
        <v>16</v>
      </c>
      <c r="J64" t="n">
        <v>219.51</v>
      </c>
      <c r="K64" t="n">
        <v>54.38</v>
      </c>
      <c r="L64" t="n">
        <v>16.5</v>
      </c>
      <c r="M64" t="n">
        <v>14</v>
      </c>
      <c r="N64" t="n">
        <v>48.63</v>
      </c>
      <c r="O64" t="n">
        <v>27306.53</v>
      </c>
      <c r="P64" t="n">
        <v>327.25</v>
      </c>
      <c r="Q64" t="n">
        <v>452.63</v>
      </c>
      <c r="R64" t="n">
        <v>76.48999999999999</v>
      </c>
      <c r="S64" t="n">
        <v>57.64</v>
      </c>
      <c r="T64" t="n">
        <v>7300.6</v>
      </c>
      <c r="U64" t="n">
        <v>0.75</v>
      </c>
      <c r="V64" t="n">
        <v>0.88</v>
      </c>
      <c r="W64" t="n">
        <v>6.81</v>
      </c>
      <c r="X64" t="n">
        <v>0.43</v>
      </c>
      <c r="Y64" t="n">
        <v>1</v>
      </c>
      <c r="Z64" t="n">
        <v>10</v>
      </c>
      <c r="AA64" t="n">
        <v>412.5963165857011</v>
      </c>
      <c r="AB64" t="n">
        <v>564.5324828173796</v>
      </c>
      <c r="AC64" t="n">
        <v>510.6542949836038</v>
      </c>
      <c r="AD64" t="n">
        <v>412596.3165857011</v>
      </c>
      <c r="AE64" t="n">
        <v>564532.4828173795</v>
      </c>
      <c r="AF64" t="n">
        <v>1.924326470961047e-06</v>
      </c>
      <c r="AG64" t="n">
        <v>11</v>
      </c>
      <c r="AH64" t="n">
        <v>510654.2949836039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3.6725</v>
      </c>
      <c r="E65" t="n">
        <v>27.23</v>
      </c>
      <c r="F65" t="n">
        <v>24.13</v>
      </c>
      <c r="G65" t="n">
        <v>96.52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326.41</v>
      </c>
      <c r="Q65" t="n">
        <v>452.57</v>
      </c>
      <c r="R65" t="n">
        <v>75.66</v>
      </c>
      <c r="S65" t="n">
        <v>57.64</v>
      </c>
      <c r="T65" t="n">
        <v>6891.62</v>
      </c>
      <c r="U65" t="n">
        <v>0.76</v>
      </c>
      <c r="V65" t="n">
        <v>0.88</v>
      </c>
      <c r="W65" t="n">
        <v>6.82</v>
      </c>
      <c r="X65" t="n">
        <v>0.41</v>
      </c>
      <c r="Y65" t="n">
        <v>1</v>
      </c>
      <c r="Z65" t="n">
        <v>10</v>
      </c>
      <c r="AA65" t="n">
        <v>411.3011133101302</v>
      </c>
      <c r="AB65" t="n">
        <v>562.7603285554076</v>
      </c>
      <c r="AC65" t="n">
        <v>509.0512726371605</v>
      </c>
      <c r="AD65" t="n">
        <v>411301.1133101302</v>
      </c>
      <c r="AE65" t="n">
        <v>562760.3285554076</v>
      </c>
      <c r="AF65" t="n">
        <v>1.92873801604881e-06</v>
      </c>
      <c r="AG65" t="n">
        <v>11</v>
      </c>
      <c r="AH65" t="n">
        <v>509051.2726371605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3.6731</v>
      </c>
      <c r="E66" t="n">
        <v>27.22</v>
      </c>
      <c r="F66" t="n">
        <v>24.12</v>
      </c>
      <c r="G66" t="n">
        <v>96.5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326.26</v>
      </c>
      <c r="Q66" t="n">
        <v>452.62</v>
      </c>
      <c r="R66" t="n">
        <v>75.09999999999999</v>
      </c>
      <c r="S66" t="n">
        <v>57.64</v>
      </c>
      <c r="T66" t="n">
        <v>6614.71</v>
      </c>
      <c r="U66" t="n">
        <v>0.77</v>
      </c>
      <c r="V66" t="n">
        <v>0.88</v>
      </c>
      <c r="W66" t="n">
        <v>6.83</v>
      </c>
      <c r="X66" t="n">
        <v>0.4</v>
      </c>
      <c r="Y66" t="n">
        <v>1</v>
      </c>
      <c r="Z66" t="n">
        <v>10</v>
      </c>
      <c r="AA66" t="n">
        <v>411.1213719210508</v>
      </c>
      <c r="AB66" t="n">
        <v>562.5143984572387</v>
      </c>
      <c r="AC66" t="n">
        <v>508.8288137623958</v>
      </c>
      <c r="AD66" t="n">
        <v>411121.3719210508</v>
      </c>
      <c r="AE66" t="n">
        <v>562514.3984572387</v>
      </c>
      <c r="AF66" t="n">
        <v>1.929053126412222e-06</v>
      </c>
      <c r="AG66" t="n">
        <v>11</v>
      </c>
      <c r="AH66" t="n">
        <v>508828.8137623958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3.6732</v>
      </c>
      <c r="E67" t="n">
        <v>27.22</v>
      </c>
      <c r="F67" t="n">
        <v>24.12</v>
      </c>
      <c r="G67" t="n">
        <v>96.5</v>
      </c>
      <c r="H67" t="n">
        <v>1.39</v>
      </c>
      <c r="I67" t="n">
        <v>15</v>
      </c>
      <c r="J67" t="n">
        <v>220.74</v>
      </c>
      <c r="K67" t="n">
        <v>54.38</v>
      </c>
      <c r="L67" t="n">
        <v>17.25</v>
      </c>
      <c r="M67" t="n">
        <v>13</v>
      </c>
      <c r="N67" t="n">
        <v>49.12</v>
      </c>
      <c r="O67" t="n">
        <v>27459.27</v>
      </c>
      <c r="P67" t="n">
        <v>326.17</v>
      </c>
      <c r="Q67" t="n">
        <v>452.57</v>
      </c>
      <c r="R67" t="n">
        <v>75.09999999999999</v>
      </c>
      <c r="S67" t="n">
        <v>57.64</v>
      </c>
      <c r="T67" t="n">
        <v>6611.43</v>
      </c>
      <c r="U67" t="n">
        <v>0.77</v>
      </c>
      <c r="V67" t="n">
        <v>0.88</v>
      </c>
      <c r="W67" t="n">
        <v>6.83</v>
      </c>
      <c r="X67" t="n">
        <v>0.4</v>
      </c>
      <c r="Y67" t="n">
        <v>1</v>
      </c>
      <c r="Z67" t="n">
        <v>10</v>
      </c>
      <c r="AA67" t="n">
        <v>411.0541023339502</v>
      </c>
      <c r="AB67" t="n">
        <v>562.4223572404429</v>
      </c>
      <c r="AC67" t="n">
        <v>508.7455568301503</v>
      </c>
      <c r="AD67" t="n">
        <v>411054.1023339502</v>
      </c>
      <c r="AE67" t="n">
        <v>562422.3572404429</v>
      </c>
      <c r="AF67" t="n">
        <v>1.929105644806124e-06</v>
      </c>
      <c r="AG67" t="n">
        <v>11</v>
      </c>
      <c r="AH67" t="n">
        <v>508745.5568301503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3.6725</v>
      </c>
      <c r="E68" t="n">
        <v>27.23</v>
      </c>
      <c r="F68" t="n">
        <v>24.13</v>
      </c>
      <c r="G68" t="n">
        <v>96.52</v>
      </c>
      <c r="H68" t="n">
        <v>1.41</v>
      </c>
      <c r="I68" t="n">
        <v>15</v>
      </c>
      <c r="J68" t="n">
        <v>221.16</v>
      </c>
      <c r="K68" t="n">
        <v>54.38</v>
      </c>
      <c r="L68" t="n">
        <v>17.5</v>
      </c>
      <c r="M68" t="n">
        <v>13</v>
      </c>
      <c r="N68" t="n">
        <v>49.28</v>
      </c>
      <c r="O68" t="n">
        <v>27510.3</v>
      </c>
      <c r="P68" t="n">
        <v>325.97</v>
      </c>
      <c r="Q68" t="n">
        <v>452.6</v>
      </c>
      <c r="R68" t="n">
        <v>75.51000000000001</v>
      </c>
      <c r="S68" t="n">
        <v>57.64</v>
      </c>
      <c r="T68" t="n">
        <v>6820.27</v>
      </c>
      <c r="U68" t="n">
        <v>0.76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  <c r="AA68" t="n">
        <v>411.0113365284089</v>
      </c>
      <c r="AB68" t="n">
        <v>562.3638431786071</v>
      </c>
      <c r="AC68" t="n">
        <v>508.6926272682512</v>
      </c>
      <c r="AD68" t="n">
        <v>411011.3365284089</v>
      </c>
      <c r="AE68" t="n">
        <v>562363.8431786071</v>
      </c>
      <c r="AF68" t="n">
        <v>1.92873801604881e-06</v>
      </c>
      <c r="AG68" t="n">
        <v>11</v>
      </c>
      <c r="AH68" t="n">
        <v>508692.6272682511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3.6744</v>
      </c>
      <c r="E69" t="n">
        <v>27.22</v>
      </c>
      <c r="F69" t="n">
        <v>24.12</v>
      </c>
      <c r="G69" t="n">
        <v>96.45999999999999</v>
      </c>
      <c r="H69" t="n">
        <v>1.42</v>
      </c>
      <c r="I69" t="n">
        <v>15</v>
      </c>
      <c r="J69" t="n">
        <v>221.57</v>
      </c>
      <c r="K69" t="n">
        <v>54.38</v>
      </c>
      <c r="L69" t="n">
        <v>17.75</v>
      </c>
      <c r="M69" t="n">
        <v>13</v>
      </c>
      <c r="N69" t="n">
        <v>49.45</v>
      </c>
      <c r="O69" t="n">
        <v>27561.39</v>
      </c>
      <c r="P69" t="n">
        <v>325.15</v>
      </c>
      <c r="Q69" t="n">
        <v>452.58</v>
      </c>
      <c r="R69" t="n">
        <v>75.05</v>
      </c>
      <c r="S69" t="n">
        <v>57.64</v>
      </c>
      <c r="T69" t="n">
        <v>6588.55</v>
      </c>
      <c r="U69" t="n">
        <v>0.77</v>
      </c>
      <c r="V69" t="n">
        <v>0.88</v>
      </c>
      <c r="W69" t="n">
        <v>6.82</v>
      </c>
      <c r="X69" t="n">
        <v>0.39</v>
      </c>
      <c r="Y69" t="n">
        <v>1</v>
      </c>
      <c r="Z69" t="n">
        <v>10</v>
      </c>
      <c r="AA69" t="n">
        <v>410.2866474707257</v>
      </c>
      <c r="AB69" t="n">
        <v>561.37229163886</v>
      </c>
      <c r="AC69" t="n">
        <v>507.7957080158062</v>
      </c>
      <c r="AD69" t="n">
        <v>410286.6474707257</v>
      </c>
      <c r="AE69" t="n">
        <v>561372.29163886</v>
      </c>
      <c r="AF69" t="n">
        <v>1.929735865532948e-06</v>
      </c>
      <c r="AG69" t="n">
        <v>11</v>
      </c>
      <c r="AH69" t="n">
        <v>507795.7080158062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3.6807</v>
      </c>
      <c r="E70" t="n">
        <v>27.17</v>
      </c>
      <c r="F70" t="n">
        <v>24.11</v>
      </c>
      <c r="G70" t="n">
        <v>103.32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325.2</v>
      </c>
      <c r="Q70" t="n">
        <v>452.57</v>
      </c>
      <c r="R70" t="n">
        <v>74.81</v>
      </c>
      <c r="S70" t="n">
        <v>57.64</v>
      </c>
      <c r="T70" t="n">
        <v>6473.52</v>
      </c>
      <c r="U70" t="n">
        <v>0.77</v>
      </c>
      <c r="V70" t="n">
        <v>0.88</v>
      </c>
      <c r="W70" t="n">
        <v>6.82</v>
      </c>
      <c r="X70" t="n">
        <v>0.38</v>
      </c>
      <c r="Y70" t="n">
        <v>1</v>
      </c>
      <c r="Z70" t="n">
        <v>10</v>
      </c>
      <c r="AA70" t="n">
        <v>409.7846122049991</v>
      </c>
      <c r="AB70" t="n">
        <v>560.6853848400602</v>
      </c>
      <c r="AC70" t="n">
        <v>507.1743586378042</v>
      </c>
      <c r="AD70" t="n">
        <v>409784.6122049991</v>
      </c>
      <c r="AE70" t="n">
        <v>560685.3848400603</v>
      </c>
      <c r="AF70" t="n">
        <v>1.93304452434877e-06</v>
      </c>
      <c r="AG70" t="n">
        <v>11</v>
      </c>
      <c r="AH70" t="n">
        <v>507174.3586378042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3.6833</v>
      </c>
      <c r="E71" t="n">
        <v>27.15</v>
      </c>
      <c r="F71" t="n">
        <v>24.09</v>
      </c>
      <c r="G71" t="n">
        <v>103.24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325.14</v>
      </c>
      <c r="Q71" t="n">
        <v>452.61</v>
      </c>
      <c r="R71" t="n">
        <v>74.13</v>
      </c>
      <c r="S71" t="n">
        <v>57.64</v>
      </c>
      <c r="T71" t="n">
        <v>6132.04</v>
      </c>
      <c r="U71" t="n">
        <v>0.78</v>
      </c>
      <c r="V71" t="n">
        <v>0.88</v>
      </c>
      <c r="W71" t="n">
        <v>6.82</v>
      </c>
      <c r="X71" t="n">
        <v>0.36</v>
      </c>
      <c r="Y71" t="n">
        <v>1</v>
      </c>
      <c r="Z71" t="n">
        <v>10</v>
      </c>
      <c r="AA71" t="n">
        <v>409.4729141048483</v>
      </c>
      <c r="AB71" t="n">
        <v>560.2589057482842</v>
      </c>
      <c r="AC71" t="n">
        <v>506.7885821119801</v>
      </c>
      <c r="AD71" t="n">
        <v>409472.9141048483</v>
      </c>
      <c r="AE71" t="n">
        <v>560258.9057482842</v>
      </c>
      <c r="AF71" t="n">
        <v>1.93441000259022e-06</v>
      </c>
      <c r="AG71" t="n">
        <v>11</v>
      </c>
      <c r="AH71" t="n">
        <v>506788.5821119801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3.6821</v>
      </c>
      <c r="E72" t="n">
        <v>27.16</v>
      </c>
      <c r="F72" t="n">
        <v>24.1</v>
      </c>
      <c r="G72" t="n">
        <v>103.27</v>
      </c>
      <c r="H72" t="n">
        <v>1.48</v>
      </c>
      <c r="I72" t="n">
        <v>14</v>
      </c>
      <c r="J72" t="n">
        <v>222.82</v>
      </c>
      <c r="K72" t="n">
        <v>54.38</v>
      </c>
      <c r="L72" t="n">
        <v>18.5</v>
      </c>
      <c r="M72" t="n">
        <v>12</v>
      </c>
      <c r="N72" t="n">
        <v>49.94</v>
      </c>
      <c r="O72" t="n">
        <v>27715.11</v>
      </c>
      <c r="P72" t="n">
        <v>324.98</v>
      </c>
      <c r="Q72" t="n">
        <v>452.57</v>
      </c>
      <c r="R72" t="n">
        <v>74.38</v>
      </c>
      <c r="S72" t="n">
        <v>57.64</v>
      </c>
      <c r="T72" t="n">
        <v>6259.72</v>
      </c>
      <c r="U72" t="n">
        <v>0.77</v>
      </c>
      <c r="V72" t="n">
        <v>0.88</v>
      </c>
      <c r="W72" t="n">
        <v>6.82</v>
      </c>
      <c r="X72" t="n">
        <v>0.37</v>
      </c>
      <c r="Y72" t="n">
        <v>1</v>
      </c>
      <c r="Z72" t="n">
        <v>10</v>
      </c>
      <c r="AA72" t="n">
        <v>409.495955024937</v>
      </c>
      <c r="AB72" t="n">
        <v>560.2904313516432</v>
      </c>
      <c r="AC72" t="n">
        <v>506.8170989560008</v>
      </c>
      <c r="AD72" t="n">
        <v>409495.9550249369</v>
      </c>
      <c r="AE72" t="n">
        <v>560290.4313516432</v>
      </c>
      <c r="AF72" t="n">
        <v>1.933779781863397e-06</v>
      </c>
      <c r="AG72" t="n">
        <v>11</v>
      </c>
      <c r="AH72" t="n">
        <v>506817.0989560009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3.6824</v>
      </c>
      <c r="E73" t="n">
        <v>27.16</v>
      </c>
      <c r="F73" t="n">
        <v>24.1</v>
      </c>
      <c r="G73" t="n">
        <v>103.27</v>
      </c>
      <c r="H73" t="n">
        <v>1.49</v>
      </c>
      <c r="I73" t="n">
        <v>14</v>
      </c>
      <c r="J73" t="n">
        <v>223.23</v>
      </c>
      <c r="K73" t="n">
        <v>54.38</v>
      </c>
      <c r="L73" t="n">
        <v>18.75</v>
      </c>
      <c r="M73" t="n">
        <v>12</v>
      </c>
      <c r="N73" t="n">
        <v>50.11</v>
      </c>
      <c r="O73" t="n">
        <v>27766.43</v>
      </c>
      <c r="P73" t="n">
        <v>324.42</v>
      </c>
      <c r="Q73" t="n">
        <v>452.57</v>
      </c>
      <c r="R73" t="n">
        <v>74.26000000000001</v>
      </c>
      <c r="S73" t="n">
        <v>57.64</v>
      </c>
      <c r="T73" t="n">
        <v>6198.29</v>
      </c>
      <c r="U73" t="n">
        <v>0.78</v>
      </c>
      <c r="V73" t="n">
        <v>0.88</v>
      </c>
      <c r="W73" t="n">
        <v>6.82</v>
      </c>
      <c r="X73" t="n">
        <v>0.37</v>
      </c>
      <c r="Y73" t="n">
        <v>1</v>
      </c>
      <c r="Z73" t="n">
        <v>10</v>
      </c>
      <c r="AA73" t="n">
        <v>409.104307102381</v>
      </c>
      <c r="AB73" t="n">
        <v>559.7545613857154</v>
      </c>
      <c r="AC73" t="n">
        <v>506.3323716675229</v>
      </c>
      <c r="AD73" t="n">
        <v>409104.307102381</v>
      </c>
      <c r="AE73" t="n">
        <v>559754.5613857154</v>
      </c>
      <c r="AF73" t="n">
        <v>1.933937337045103e-06</v>
      </c>
      <c r="AG73" t="n">
        <v>11</v>
      </c>
      <c r="AH73" t="n">
        <v>506332.3716675229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3.6824</v>
      </c>
      <c r="E74" t="n">
        <v>27.16</v>
      </c>
      <c r="F74" t="n">
        <v>24.1</v>
      </c>
      <c r="G74" t="n">
        <v>103.27</v>
      </c>
      <c r="H74" t="n">
        <v>1.51</v>
      </c>
      <c r="I74" t="n">
        <v>14</v>
      </c>
      <c r="J74" t="n">
        <v>223.65</v>
      </c>
      <c r="K74" t="n">
        <v>54.38</v>
      </c>
      <c r="L74" t="n">
        <v>19</v>
      </c>
      <c r="M74" t="n">
        <v>12</v>
      </c>
      <c r="N74" t="n">
        <v>50.27</v>
      </c>
      <c r="O74" t="n">
        <v>27817.81</v>
      </c>
      <c r="P74" t="n">
        <v>323.59</v>
      </c>
      <c r="Q74" t="n">
        <v>452.56</v>
      </c>
      <c r="R74" t="n">
        <v>74.48999999999999</v>
      </c>
      <c r="S74" t="n">
        <v>57.64</v>
      </c>
      <c r="T74" t="n">
        <v>6315.02</v>
      </c>
      <c r="U74" t="n">
        <v>0.77</v>
      </c>
      <c r="V74" t="n">
        <v>0.88</v>
      </c>
      <c r="W74" t="n">
        <v>6.81</v>
      </c>
      <c r="X74" t="n">
        <v>0.37</v>
      </c>
      <c r="Y74" t="n">
        <v>1</v>
      </c>
      <c r="Z74" t="n">
        <v>10</v>
      </c>
      <c r="AA74" t="n">
        <v>408.5591522986811</v>
      </c>
      <c r="AB74" t="n">
        <v>559.0086565327605</v>
      </c>
      <c r="AC74" t="n">
        <v>505.65765492685</v>
      </c>
      <c r="AD74" t="n">
        <v>408559.1522986811</v>
      </c>
      <c r="AE74" t="n">
        <v>559008.6565327605</v>
      </c>
      <c r="AF74" t="n">
        <v>1.933937337045103e-06</v>
      </c>
      <c r="AG74" t="n">
        <v>11</v>
      </c>
      <c r="AH74" t="n">
        <v>505657.65492685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3.6897</v>
      </c>
      <c r="E75" t="n">
        <v>27.1</v>
      </c>
      <c r="F75" t="n">
        <v>24.08</v>
      </c>
      <c r="G75" t="n">
        <v>111.14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322.63</v>
      </c>
      <c r="Q75" t="n">
        <v>452.57</v>
      </c>
      <c r="R75" t="n">
        <v>73.77</v>
      </c>
      <c r="S75" t="n">
        <v>57.64</v>
      </c>
      <c r="T75" t="n">
        <v>5959.35</v>
      </c>
      <c r="U75" t="n">
        <v>0.78</v>
      </c>
      <c r="V75" t="n">
        <v>0.88</v>
      </c>
      <c r="W75" t="n">
        <v>6.82</v>
      </c>
      <c r="X75" t="n">
        <v>0.36</v>
      </c>
      <c r="Y75" t="n">
        <v>1</v>
      </c>
      <c r="Z75" t="n">
        <v>10</v>
      </c>
      <c r="AA75" t="n">
        <v>407.2874503364375</v>
      </c>
      <c r="AB75" t="n">
        <v>557.2686578044879</v>
      </c>
      <c r="AC75" t="n">
        <v>504.0837192351003</v>
      </c>
      <c r="AD75" t="n">
        <v>407287.4503364376</v>
      </c>
      <c r="AE75" t="n">
        <v>557268.657804488</v>
      </c>
      <c r="AF75" t="n">
        <v>1.937771179799945e-06</v>
      </c>
      <c r="AG75" t="n">
        <v>11</v>
      </c>
      <c r="AH75" t="n">
        <v>504083.7192351003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3.6889</v>
      </c>
      <c r="E76" t="n">
        <v>27.11</v>
      </c>
      <c r="F76" t="n">
        <v>24.09</v>
      </c>
      <c r="G76" t="n">
        <v>111.17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323.5</v>
      </c>
      <c r="Q76" t="n">
        <v>452.6</v>
      </c>
      <c r="R76" t="n">
        <v>74.12</v>
      </c>
      <c r="S76" t="n">
        <v>57.64</v>
      </c>
      <c r="T76" t="n">
        <v>6132.2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  <c r="AA76" t="n">
        <v>407.9535818295311</v>
      </c>
      <c r="AB76" t="n">
        <v>558.1800883009857</v>
      </c>
      <c r="AC76" t="n">
        <v>504.9081640842131</v>
      </c>
      <c r="AD76" t="n">
        <v>407953.5818295311</v>
      </c>
      <c r="AE76" t="n">
        <v>558180.0883009857</v>
      </c>
      <c r="AF76" t="n">
        <v>1.937351032648729e-06</v>
      </c>
      <c r="AG76" t="n">
        <v>11</v>
      </c>
      <c r="AH76" t="n">
        <v>504908.1640842131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3.6906</v>
      </c>
      <c r="E77" t="n">
        <v>27.1</v>
      </c>
      <c r="F77" t="n">
        <v>24.07</v>
      </c>
      <c r="G77" t="n">
        <v>111.11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323.77</v>
      </c>
      <c r="Q77" t="n">
        <v>452.6</v>
      </c>
      <c r="R77" t="n">
        <v>73.81999999999999</v>
      </c>
      <c r="S77" t="n">
        <v>57.64</v>
      </c>
      <c r="T77" t="n">
        <v>5985.13</v>
      </c>
      <c r="U77" t="n">
        <v>0.78</v>
      </c>
      <c r="V77" t="n">
        <v>0.88</v>
      </c>
      <c r="W77" t="n">
        <v>6.81</v>
      </c>
      <c r="X77" t="n">
        <v>0.35</v>
      </c>
      <c r="Y77" t="n">
        <v>1</v>
      </c>
      <c r="Z77" t="n">
        <v>10</v>
      </c>
      <c r="AA77" t="n">
        <v>407.9310198398</v>
      </c>
      <c r="AB77" t="n">
        <v>558.149217991271</v>
      </c>
      <c r="AC77" t="n">
        <v>504.8802399935309</v>
      </c>
      <c r="AD77" t="n">
        <v>407931.0198398</v>
      </c>
      <c r="AE77" t="n">
        <v>558149.2179912711</v>
      </c>
      <c r="AF77" t="n">
        <v>1.938243845345062e-06</v>
      </c>
      <c r="AG77" t="n">
        <v>11</v>
      </c>
      <c r="AH77" t="n">
        <v>504880.2399935309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3.6928</v>
      </c>
      <c r="E78" t="n">
        <v>27.08</v>
      </c>
      <c r="F78" t="n">
        <v>24.06</v>
      </c>
      <c r="G78" t="n">
        <v>111.03</v>
      </c>
      <c r="H78" t="n">
        <v>1.58</v>
      </c>
      <c r="I78" t="n">
        <v>13</v>
      </c>
      <c r="J78" t="n">
        <v>225.32</v>
      </c>
      <c r="K78" t="n">
        <v>54.38</v>
      </c>
      <c r="L78" t="n">
        <v>20</v>
      </c>
      <c r="M78" t="n">
        <v>11</v>
      </c>
      <c r="N78" t="n">
        <v>50.95</v>
      </c>
      <c r="O78" t="n">
        <v>28023.89</v>
      </c>
      <c r="P78" t="n">
        <v>323.86</v>
      </c>
      <c r="Q78" t="n">
        <v>452.55</v>
      </c>
      <c r="R78" t="n">
        <v>73.13</v>
      </c>
      <c r="S78" t="n">
        <v>57.64</v>
      </c>
      <c r="T78" t="n">
        <v>5638.63</v>
      </c>
      <c r="U78" t="n">
        <v>0.79</v>
      </c>
      <c r="V78" t="n">
        <v>0.88</v>
      </c>
      <c r="W78" t="n">
        <v>6.82</v>
      </c>
      <c r="X78" t="n">
        <v>0.33</v>
      </c>
      <c r="Y78" t="n">
        <v>1</v>
      </c>
      <c r="Z78" t="n">
        <v>10</v>
      </c>
      <c r="AA78" t="n">
        <v>407.783904704701</v>
      </c>
      <c r="AB78" t="n">
        <v>557.9479285731669</v>
      </c>
      <c r="AC78" t="n">
        <v>504.6981613549791</v>
      </c>
      <c r="AD78" t="n">
        <v>407783.904704701</v>
      </c>
      <c r="AE78" t="n">
        <v>557947.928573167</v>
      </c>
      <c r="AF78" t="n">
        <v>1.939399250010905e-06</v>
      </c>
      <c r="AG78" t="n">
        <v>11</v>
      </c>
      <c r="AH78" t="n">
        <v>504698.1613549791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3.691</v>
      </c>
      <c r="E79" t="n">
        <v>27.09</v>
      </c>
      <c r="F79" t="n">
        <v>24.07</v>
      </c>
      <c r="G79" t="n">
        <v>111.09</v>
      </c>
      <c r="H79" t="n">
        <v>1.59</v>
      </c>
      <c r="I79" t="n">
        <v>13</v>
      </c>
      <c r="J79" t="n">
        <v>225.74</v>
      </c>
      <c r="K79" t="n">
        <v>54.38</v>
      </c>
      <c r="L79" t="n">
        <v>20.25</v>
      </c>
      <c r="M79" t="n">
        <v>11</v>
      </c>
      <c r="N79" t="n">
        <v>51.11</v>
      </c>
      <c r="O79" t="n">
        <v>28075.56</v>
      </c>
      <c r="P79" t="n">
        <v>323.76</v>
      </c>
      <c r="Q79" t="n">
        <v>452.59</v>
      </c>
      <c r="R79" t="n">
        <v>73.63</v>
      </c>
      <c r="S79" t="n">
        <v>57.64</v>
      </c>
      <c r="T79" t="n">
        <v>5888.37</v>
      </c>
      <c r="U79" t="n">
        <v>0.78</v>
      </c>
      <c r="V79" t="n">
        <v>0.88</v>
      </c>
      <c r="W79" t="n">
        <v>6.82</v>
      </c>
      <c r="X79" t="n">
        <v>0.35</v>
      </c>
      <c r="Y79" t="n">
        <v>1</v>
      </c>
      <c r="Z79" t="n">
        <v>10</v>
      </c>
      <c r="AA79" t="n">
        <v>407.8929338034072</v>
      </c>
      <c r="AB79" t="n">
        <v>558.0971069960412</v>
      </c>
      <c r="AC79" t="n">
        <v>504.8331023985475</v>
      </c>
      <c r="AD79" t="n">
        <v>407892.9338034072</v>
      </c>
      <c r="AE79" t="n">
        <v>558097.1069960413</v>
      </c>
      <c r="AF79" t="n">
        <v>1.93845391892067e-06</v>
      </c>
      <c r="AG79" t="n">
        <v>11</v>
      </c>
      <c r="AH79" t="n">
        <v>504833.1023985475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3.6922</v>
      </c>
      <c r="E80" t="n">
        <v>27.08</v>
      </c>
      <c r="F80" t="n">
        <v>24.06</v>
      </c>
      <c r="G80" t="n">
        <v>111.05</v>
      </c>
      <c r="H80" t="n">
        <v>1.61</v>
      </c>
      <c r="I80" t="n">
        <v>13</v>
      </c>
      <c r="J80" t="n">
        <v>226.16</v>
      </c>
      <c r="K80" t="n">
        <v>54.38</v>
      </c>
      <c r="L80" t="n">
        <v>20.5</v>
      </c>
      <c r="M80" t="n">
        <v>11</v>
      </c>
      <c r="N80" t="n">
        <v>51.28</v>
      </c>
      <c r="O80" t="n">
        <v>28127.29</v>
      </c>
      <c r="P80" t="n">
        <v>322.95</v>
      </c>
      <c r="Q80" t="n">
        <v>452.58</v>
      </c>
      <c r="R80" t="n">
        <v>73.22</v>
      </c>
      <c r="S80" t="n">
        <v>57.64</v>
      </c>
      <c r="T80" t="n">
        <v>5682.27</v>
      </c>
      <c r="U80" t="n">
        <v>0.79</v>
      </c>
      <c r="V80" t="n">
        <v>0.88</v>
      </c>
      <c r="W80" t="n">
        <v>6.82</v>
      </c>
      <c r="X80" t="n">
        <v>0.34</v>
      </c>
      <c r="Y80" t="n">
        <v>1</v>
      </c>
      <c r="Z80" t="n">
        <v>10</v>
      </c>
      <c r="AA80" t="n">
        <v>407.2350518360386</v>
      </c>
      <c r="AB80" t="n">
        <v>557.1969638645833</v>
      </c>
      <c r="AC80" t="n">
        <v>504.0188676641971</v>
      </c>
      <c r="AD80" t="n">
        <v>407235.0518360386</v>
      </c>
      <c r="AE80" t="n">
        <v>557196.9638645833</v>
      </c>
      <c r="AF80" t="n">
        <v>1.939084139647493e-06</v>
      </c>
      <c r="AG80" t="n">
        <v>11</v>
      </c>
      <c r="AH80" t="n">
        <v>504018.8676641971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3.6899</v>
      </c>
      <c r="E81" t="n">
        <v>27.1</v>
      </c>
      <c r="F81" t="n">
        <v>24.08</v>
      </c>
      <c r="G81" t="n">
        <v>111.13</v>
      </c>
      <c r="H81" t="n">
        <v>1.63</v>
      </c>
      <c r="I81" t="n">
        <v>13</v>
      </c>
      <c r="J81" t="n">
        <v>226.58</v>
      </c>
      <c r="K81" t="n">
        <v>54.38</v>
      </c>
      <c r="L81" t="n">
        <v>20.75</v>
      </c>
      <c r="M81" t="n">
        <v>11</v>
      </c>
      <c r="N81" t="n">
        <v>51.45</v>
      </c>
      <c r="O81" t="n">
        <v>28179.08</v>
      </c>
      <c r="P81" t="n">
        <v>322.31</v>
      </c>
      <c r="Q81" t="n">
        <v>452.57</v>
      </c>
      <c r="R81" t="n">
        <v>73.86</v>
      </c>
      <c r="S81" t="n">
        <v>57.64</v>
      </c>
      <c r="T81" t="n">
        <v>6003.56</v>
      </c>
      <c r="U81" t="n">
        <v>0.78</v>
      </c>
      <c r="V81" t="n">
        <v>0.88</v>
      </c>
      <c r="W81" t="n">
        <v>6.82</v>
      </c>
      <c r="X81" t="n">
        <v>0.35</v>
      </c>
      <c r="Y81" t="n">
        <v>1</v>
      </c>
      <c r="Z81" t="n">
        <v>10</v>
      </c>
      <c r="AA81" t="n">
        <v>407.061960955794</v>
      </c>
      <c r="AB81" t="n">
        <v>556.9601332860021</v>
      </c>
      <c r="AC81" t="n">
        <v>503.8046398636418</v>
      </c>
      <c r="AD81" t="n">
        <v>407061.960955794</v>
      </c>
      <c r="AE81" t="n">
        <v>556960.1332860021</v>
      </c>
      <c r="AF81" t="n">
        <v>1.937876216587749e-06</v>
      </c>
      <c r="AG81" t="n">
        <v>11</v>
      </c>
      <c r="AH81" t="n">
        <v>503804.6398636418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3.7039</v>
      </c>
      <c r="E82" t="n">
        <v>27</v>
      </c>
      <c r="F82" t="n">
        <v>24.02</v>
      </c>
      <c r="G82" t="n">
        <v>120.08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320.95</v>
      </c>
      <c r="Q82" t="n">
        <v>452.58</v>
      </c>
      <c r="R82" t="n">
        <v>71.86</v>
      </c>
      <c r="S82" t="n">
        <v>57.64</v>
      </c>
      <c r="T82" t="n">
        <v>5009.44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  <c r="AA82" t="n">
        <v>404.881652730582</v>
      </c>
      <c r="AB82" t="n">
        <v>553.9769393838566</v>
      </c>
      <c r="AC82" t="n">
        <v>501.1061578005782</v>
      </c>
      <c r="AD82" t="n">
        <v>404881.652730582</v>
      </c>
      <c r="AE82" t="n">
        <v>553976.9393838566</v>
      </c>
      <c r="AF82" t="n">
        <v>1.945228791734021e-06</v>
      </c>
      <c r="AG82" t="n">
        <v>11</v>
      </c>
      <c r="AH82" t="n">
        <v>501106.1578005782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3.7019</v>
      </c>
      <c r="E83" t="n">
        <v>27.01</v>
      </c>
      <c r="F83" t="n">
        <v>24.03</v>
      </c>
      <c r="G83" t="n">
        <v>120.15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321.25</v>
      </c>
      <c r="Q83" t="n">
        <v>452.59</v>
      </c>
      <c r="R83" t="n">
        <v>72.13</v>
      </c>
      <c r="S83" t="n">
        <v>57.64</v>
      </c>
      <c r="T83" t="n">
        <v>5141.7</v>
      </c>
      <c r="U83" t="n">
        <v>0.8</v>
      </c>
      <c r="V83" t="n">
        <v>0.88</v>
      </c>
      <c r="W83" t="n">
        <v>6.82</v>
      </c>
      <c r="X83" t="n">
        <v>0.31</v>
      </c>
      <c r="Y83" t="n">
        <v>1</v>
      </c>
      <c r="Z83" t="n">
        <v>10</v>
      </c>
      <c r="AA83" t="n">
        <v>405.265846338201</v>
      </c>
      <c r="AB83" t="n">
        <v>554.5026100272268</v>
      </c>
      <c r="AC83" t="n">
        <v>501.5816591755284</v>
      </c>
      <c r="AD83" t="n">
        <v>405265.846338201</v>
      </c>
      <c r="AE83" t="n">
        <v>554502.6100272267</v>
      </c>
      <c r="AF83" t="n">
        <v>1.944178423855982e-06</v>
      </c>
      <c r="AG83" t="n">
        <v>11</v>
      </c>
      <c r="AH83" t="n">
        <v>501581.6591755284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3.7029</v>
      </c>
      <c r="E84" t="n">
        <v>27.01</v>
      </c>
      <c r="F84" t="n">
        <v>24.02</v>
      </c>
      <c r="G84" t="n">
        <v>120.11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321.76</v>
      </c>
      <c r="Q84" t="n">
        <v>452.59</v>
      </c>
      <c r="R84" t="n">
        <v>71.87</v>
      </c>
      <c r="S84" t="n">
        <v>57.64</v>
      </c>
      <c r="T84" t="n">
        <v>5013.87</v>
      </c>
      <c r="U84" t="n">
        <v>0.8</v>
      </c>
      <c r="V84" t="n">
        <v>0.88</v>
      </c>
      <c r="W84" t="n">
        <v>6.82</v>
      </c>
      <c r="X84" t="n">
        <v>0.3</v>
      </c>
      <c r="Y84" t="n">
        <v>1</v>
      </c>
      <c r="Z84" t="n">
        <v>10</v>
      </c>
      <c r="AA84" t="n">
        <v>405.4884820836594</v>
      </c>
      <c r="AB84" t="n">
        <v>554.8072300761589</v>
      </c>
      <c r="AC84" t="n">
        <v>501.8572067145274</v>
      </c>
      <c r="AD84" t="n">
        <v>405488.4820836594</v>
      </c>
      <c r="AE84" t="n">
        <v>554807.2300761589</v>
      </c>
      <c r="AF84" t="n">
        <v>1.944703607795001e-06</v>
      </c>
      <c r="AG84" t="n">
        <v>11</v>
      </c>
      <c r="AH84" t="n">
        <v>501857.2067145274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3.7004</v>
      </c>
      <c r="E85" t="n">
        <v>27.02</v>
      </c>
      <c r="F85" t="n">
        <v>24.04</v>
      </c>
      <c r="G85" t="n">
        <v>120.2</v>
      </c>
      <c r="H85" t="n">
        <v>1.69</v>
      </c>
      <c r="I85" t="n">
        <v>12</v>
      </c>
      <c r="J85" t="n">
        <v>228.27</v>
      </c>
      <c r="K85" t="n">
        <v>54.38</v>
      </c>
      <c r="L85" t="n">
        <v>21.75</v>
      </c>
      <c r="M85" t="n">
        <v>10</v>
      </c>
      <c r="N85" t="n">
        <v>52.14</v>
      </c>
      <c r="O85" t="n">
        <v>28386.82</v>
      </c>
      <c r="P85" t="n">
        <v>321.91</v>
      </c>
      <c r="Q85" t="n">
        <v>452.58</v>
      </c>
      <c r="R85" t="n">
        <v>72.40000000000001</v>
      </c>
      <c r="S85" t="n">
        <v>57.64</v>
      </c>
      <c r="T85" t="n">
        <v>5279.04</v>
      </c>
      <c r="U85" t="n">
        <v>0.8</v>
      </c>
      <c r="V85" t="n">
        <v>0.88</v>
      </c>
      <c r="W85" t="n">
        <v>6.82</v>
      </c>
      <c r="X85" t="n">
        <v>0.32</v>
      </c>
      <c r="Y85" t="n">
        <v>1</v>
      </c>
      <c r="Z85" t="n">
        <v>10</v>
      </c>
      <c r="AA85" t="n">
        <v>405.8467495685185</v>
      </c>
      <c r="AB85" t="n">
        <v>555.297427454589</v>
      </c>
      <c r="AC85" t="n">
        <v>502.3006203431565</v>
      </c>
      <c r="AD85" t="n">
        <v>405846.7495685185</v>
      </c>
      <c r="AE85" t="n">
        <v>555297.4274545889</v>
      </c>
      <c r="AF85" t="n">
        <v>1.943390647947452e-06</v>
      </c>
      <c r="AG85" t="n">
        <v>11</v>
      </c>
      <c r="AH85" t="n">
        <v>502300.6203431566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3.7008</v>
      </c>
      <c r="E86" t="n">
        <v>27.02</v>
      </c>
      <c r="F86" t="n">
        <v>24.04</v>
      </c>
      <c r="G86" t="n">
        <v>120.19</v>
      </c>
      <c r="H86" t="n">
        <v>1.71</v>
      </c>
      <c r="I86" t="n">
        <v>12</v>
      </c>
      <c r="J86" t="n">
        <v>228.69</v>
      </c>
      <c r="K86" t="n">
        <v>54.38</v>
      </c>
      <c r="L86" t="n">
        <v>22</v>
      </c>
      <c r="M86" t="n">
        <v>10</v>
      </c>
      <c r="N86" t="n">
        <v>52.31</v>
      </c>
      <c r="O86" t="n">
        <v>28438.91</v>
      </c>
      <c r="P86" t="n">
        <v>321.61</v>
      </c>
      <c r="Q86" t="n">
        <v>452.63</v>
      </c>
      <c r="R86" t="n">
        <v>72.48</v>
      </c>
      <c r="S86" t="n">
        <v>57.64</v>
      </c>
      <c r="T86" t="n">
        <v>5315.49</v>
      </c>
      <c r="U86" t="n">
        <v>0.8</v>
      </c>
      <c r="V86" t="n">
        <v>0.88</v>
      </c>
      <c r="W86" t="n">
        <v>6.81</v>
      </c>
      <c r="X86" t="n">
        <v>0.31</v>
      </c>
      <c r="Y86" t="n">
        <v>1</v>
      </c>
      <c r="Z86" t="n">
        <v>10</v>
      </c>
      <c r="AA86" t="n">
        <v>405.6194609159861</v>
      </c>
      <c r="AB86" t="n">
        <v>554.9864410929265</v>
      </c>
      <c r="AC86" t="n">
        <v>502.019314083379</v>
      </c>
      <c r="AD86" t="n">
        <v>405619.4609159861</v>
      </c>
      <c r="AE86" t="n">
        <v>554986.4410929265</v>
      </c>
      <c r="AF86" t="n">
        <v>1.94360072152306e-06</v>
      </c>
      <c r="AG86" t="n">
        <v>11</v>
      </c>
      <c r="AH86" t="n">
        <v>502019.314083379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3.7009</v>
      </c>
      <c r="E87" t="n">
        <v>27.02</v>
      </c>
      <c r="F87" t="n">
        <v>24.04</v>
      </c>
      <c r="G87" t="n">
        <v>120.19</v>
      </c>
      <c r="H87" t="n">
        <v>1.73</v>
      </c>
      <c r="I87" t="n">
        <v>12</v>
      </c>
      <c r="J87" t="n">
        <v>229.11</v>
      </c>
      <c r="K87" t="n">
        <v>54.38</v>
      </c>
      <c r="L87" t="n">
        <v>22.25</v>
      </c>
      <c r="M87" t="n">
        <v>10</v>
      </c>
      <c r="N87" t="n">
        <v>52.48</v>
      </c>
      <c r="O87" t="n">
        <v>28491.06</v>
      </c>
      <c r="P87" t="n">
        <v>321.37</v>
      </c>
      <c r="Q87" t="n">
        <v>452.56</v>
      </c>
      <c r="R87" t="n">
        <v>72.39</v>
      </c>
      <c r="S87" t="n">
        <v>57.64</v>
      </c>
      <c r="T87" t="n">
        <v>5273.39</v>
      </c>
      <c r="U87" t="n">
        <v>0.8</v>
      </c>
      <c r="V87" t="n">
        <v>0.88</v>
      </c>
      <c r="W87" t="n">
        <v>6.82</v>
      </c>
      <c r="X87" t="n">
        <v>0.31</v>
      </c>
      <c r="Y87" t="n">
        <v>1</v>
      </c>
      <c r="Z87" t="n">
        <v>10</v>
      </c>
      <c r="AA87" t="n">
        <v>405.4548140208972</v>
      </c>
      <c r="AB87" t="n">
        <v>554.7611639473575</v>
      </c>
      <c r="AC87" t="n">
        <v>501.8155370724047</v>
      </c>
      <c r="AD87" t="n">
        <v>405454.8140208972</v>
      </c>
      <c r="AE87" t="n">
        <v>554761.1639473576</v>
      </c>
      <c r="AF87" t="n">
        <v>1.943653239916962e-06</v>
      </c>
      <c r="AG87" t="n">
        <v>11</v>
      </c>
      <c r="AH87" t="n">
        <v>501815.5370724047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3.6994</v>
      </c>
      <c r="E88" t="n">
        <v>27.03</v>
      </c>
      <c r="F88" t="n">
        <v>24.05</v>
      </c>
      <c r="G88" t="n">
        <v>120.24</v>
      </c>
      <c r="H88" t="n">
        <v>1.74</v>
      </c>
      <c r="I88" t="n">
        <v>12</v>
      </c>
      <c r="J88" t="n">
        <v>229.53</v>
      </c>
      <c r="K88" t="n">
        <v>54.38</v>
      </c>
      <c r="L88" t="n">
        <v>22.5</v>
      </c>
      <c r="M88" t="n">
        <v>10</v>
      </c>
      <c r="N88" t="n">
        <v>52.66</v>
      </c>
      <c r="O88" t="n">
        <v>28543.27</v>
      </c>
      <c r="P88" t="n">
        <v>320.85</v>
      </c>
      <c r="Q88" t="n">
        <v>452.61</v>
      </c>
      <c r="R88" t="n">
        <v>72.89</v>
      </c>
      <c r="S88" t="n">
        <v>57.64</v>
      </c>
      <c r="T88" t="n">
        <v>5523.47</v>
      </c>
      <c r="U88" t="n">
        <v>0.79</v>
      </c>
      <c r="V88" t="n">
        <v>0.88</v>
      </c>
      <c r="W88" t="n">
        <v>6.81</v>
      </c>
      <c r="X88" t="n">
        <v>0.32</v>
      </c>
      <c r="Y88" t="n">
        <v>1</v>
      </c>
      <c r="Z88" t="n">
        <v>10</v>
      </c>
      <c r="AA88" t="n">
        <v>405.2644731082229</v>
      </c>
      <c r="AB88" t="n">
        <v>554.5007311133882</v>
      </c>
      <c r="AC88" t="n">
        <v>501.5799595825896</v>
      </c>
      <c r="AD88" t="n">
        <v>405264.4731082229</v>
      </c>
      <c r="AE88" t="n">
        <v>554500.7311133882</v>
      </c>
      <c r="AF88" t="n">
        <v>1.942865464008433e-06</v>
      </c>
      <c r="AG88" t="n">
        <v>11</v>
      </c>
      <c r="AH88" t="n">
        <v>501579.9595825896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3.7002</v>
      </c>
      <c r="E89" t="n">
        <v>27.03</v>
      </c>
      <c r="F89" t="n">
        <v>24.04</v>
      </c>
      <c r="G89" t="n">
        <v>120.21</v>
      </c>
      <c r="H89" t="n">
        <v>1.76</v>
      </c>
      <c r="I89" t="n">
        <v>12</v>
      </c>
      <c r="J89" t="n">
        <v>229.96</v>
      </c>
      <c r="K89" t="n">
        <v>54.38</v>
      </c>
      <c r="L89" t="n">
        <v>22.75</v>
      </c>
      <c r="M89" t="n">
        <v>10</v>
      </c>
      <c r="N89" t="n">
        <v>52.83</v>
      </c>
      <c r="O89" t="n">
        <v>28595.54</v>
      </c>
      <c r="P89" t="n">
        <v>319.82</v>
      </c>
      <c r="Q89" t="n">
        <v>452.56</v>
      </c>
      <c r="R89" t="n">
        <v>72.70999999999999</v>
      </c>
      <c r="S89" t="n">
        <v>57.64</v>
      </c>
      <c r="T89" t="n">
        <v>5431</v>
      </c>
      <c r="U89" t="n">
        <v>0.79</v>
      </c>
      <c r="V89" t="n">
        <v>0.88</v>
      </c>
      <c r="W89" t="n">
        <v>6.81</v>
      </c>
      <c r="X89" t="n">
        <v>0.32</v>
      </c>
      <c r="Y89" t="n">
        <v>1</v>
      </c>
      <c r="Z89" t="n">
        <v>10</v>
      </c>
      <c r="AA89" t="n">
        <v>404.4962287421328</v>
      </c>
      <c r="AB89" t="n">
        <v>553.4495852791541</v>
      </c>
      <c r="AC89" t="n">
        <v>500.6291336314824</v>
      </c>
      <c r="AD89" t="n">
        <v>404496.2287421328</v>
      </c>
      <c r="AE89" t="n">
        <v>553449.5852791541</v>
      </c>
      <c r="AF89" t="n">
        <v>1.943285611159648e-06</v>
      </c>
      <c r="AG89" t="n">
        <v>11</v>
      </c>
      <c r="AH89" t="n">
        <v>500629.1336314824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3.7114</v>
      </c>
      <c r="E90" t="n">
        <v>26.94</v>
      </c>
      <c r="F90" t="n">
        <v>24</v>
      </c>
      <c r="G90" t="n">
        <v>130.91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319.07</v>
      </c>
      <c r="Q90" t="n">
        <v>452.56</v>
      </c>
      <c r="R90" t="n">
        <v>71.34999999999999</v>
      </c>
      <c r="S90" t="n">
        <v>57.64</v>
      </c>
      <c r="T90" t="n">
        <v>4757.35</v>
      </c>
      <c r="U90" t="n">
        <v>0.8100000000000001</v>
      </c>
      <c r="V90" t="n">
        <v>0.88</v>
      </c>
      <c r="W90" t="n">
        <v>6.81</v>
      </c>
      <c r="X90" t="n">
        <v>0.27</v>
      </c>
      <c r="Y90" t="n">
        <v>1</v>
      </c>
      <c r="Z90" t="n">
        <v>10</v>
      </c>
      <c r="AA90" t="n">
        <v>403.0095575534124</v>
      </c>
      <c r="AB90" t="n">
        <v>551.4154561714431</v>
      </c>
      <c r="AC90" t="n">
        <v>498.7891389508931</v>
      </c>
      <c r="AD90" t="n">
        <v>403009.5575534124</v>
      </c>
      <c r="AE90" t="n">
        <v>551415.4561714431</v>
      </c>
      <c r="AF90" t="n">
        <v>1.949167671276666e-06</v>
      </c>
      <c r="AG90" t="n">
        <v>11</v>
      </c>
      <c r="AH90" t="n">
        <v>498789.1389508931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3.7111</v>
      </c>
      <c r="E91" t="n">
        <v>26.95</v>
      </c>
      <c r="F91" t="n">
        <v>24</v>
      </c>
      <c r="G91" t="n">
        <v>130.92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319.39</v>
      </c>
      <c r="Q91" t="n">
        <v>452.59</v>
      </c>
      <c r="R91" t="n">
        <v>71.3</v>
      </c>
      <c r="S91" t="n">
        <v>57.64</v>
      </c>
      <c r="T91" t="n">
        <v>4733.1</v>
      </c>
      <c r="U91" t="n">
        <v>0.8100000000000001</v>
      </c>
      <c r="V91" t="n">
        <v>0.88</v>
      </c>
      <c r="W91" t="n">
        <v>6.81</v>
      </c>
      <c r="X91" t="n">
        <v>0.28</v>
      </c>
      <c r="Y91" t="n">
        <v>1</v>
      </c>
      <c r="Z91" t="n">
        <v>10</v>
      </c>
      <c r="AA91" t="n">
        <v>403.2412362498373</v>
      </c>
      <c r="AB91" t="n">
        <v>551.7324491848343</v>
      </c>
      <c r="AC91" t="n">
        <v>499.0758785959889</v>
      </c>
      <c r="AD91" t="n">
        <v>403241.2362498373</v>
      </c>
      <c r="AE91" t="n">
        <v>551732.4491848343</v>
      </c>
      <c r="AF91" t="n">
        <v>1.94901011609496e-06</v>
      </c>
      <c r="AG91" t="n">
        <v>11</v>
      </c>
      <c r="AH91" t="n">
        <v>499075.8785959888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3.7102</v>
      </c>
      <c r="E92" t="n">
        <v>26.95</v>
      </c>
      <c r="F92" t="n">
        <v>24.01</v>
      </c>
      <c r="G92" t="n">
        <v>130.96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319.53</v>
      </c>
      <c r="Q92" t="n">
        <v>452.56</v>
      </c>
      <c r="R92" t="n">
        <v>71.55</v>
      </c>
      <c r="S92" t="n">
        <v>57.64</v>
      </c>
      <c r="T92" t="n">
        <v>4858.46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  <c r="AA92" t="n">
        <v>403.4345063055619</v>
      </c>
      <c r="AB92" t="n">
        <v>551.9968898015497</v>
      </c>
      <c r="AC92" t="n">
        <v>499.3150813713896</v>
      </c>
      <c r="AD92" t="n">
        <v>403434.5063055619</v>
      </c>
      <c r="AE92" t="n">
        <v>551996.8898015497</v>
      </c>
      <c r="AF92" t="n">
        <v>1.948537450549843e-06</v>
      </c>
      <c r="AG92" t="n">
        <v>11</v>
      </c>
      <c r="AH92" t="n">
        <v>499315.0813713896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3.71</v>
      </c>
      <c r="E93" t="n">
        <v>26.95</v>
      </c>
      <c r="F93" t="n">
        <v>24.01</v>
      </c>
      <c r="G93" t="n">
        <v>130.96</v>
      </c>
      <c r="H93" t="n">
        <v>1.82</v>
      </c>
      <c r="I93" t="n">
        <v>11</v>
      </c>
      <c r="J93" t="n">
        <v>231.66</v>
      </c>
      <c r="K93" t="n">
        <v>54.38</v>
      </c>
      <c r="L93" t="n">
        <v>23.75</v>
      </c>
      <c r="M93" t="n">
        <v>9</v>
      </c>
      <c r="N93" t="n">
        <v>53.53</v>
      </c>
      <c r="O93" t="n">
        <v>28805.23</v>
      </c>
      <c r="P93" t="n">
        <v>319.95</v>
      </c>
      <c r="Q93" t="n">
        <v>452.57</v>
      </c>
      <c r="R93" t="n">
        <v>71.52</v>
      </c>
      <c r="S93" t="n">
        <v>57.64</v>
      </c>
      <c r="T93" t="n">
        <v>4841.21</v>
      </c>
      <c r="U93" t="n">
        <v>0.8100000000000001</v>
      </c>
      <c r="V93" t="n">
        <v>0.88</v>
      </c>
      <c r="W93" t="n">
        <v>6.82</v>
      </c>
      <c r="X93" t="n">
        <v>0.29</v>
      </c>
      <c r="Y93" t="n">
        <v>1</v>
      </c>
      <c r="Z93" t="n">
        <v>10</v>
      </c>
      <c r="AA93" t="n">
        <v>403.7237590015264</v>
      </c>
      <c r="AB93" t="n">
        <v>552.3926581010968</v>
      </c>
      <c r="AC93" t="n">
        <v>499.6730780998922</v>
      </c>
      <c r="AD93" t="n">
        <v>403723.7590015264</v>
      </c>
      <c r="AE93" t="n">
        <v>552392.6581010967</v>
      </c>
      <c r="AF93" t="n">
        <v>1.948432413762039e-06</v>
      </c>
      <c r="AG93" t="n">
        <v>11</v>
      </c>
      <c r="AH93" t="n">
        <v>499673.0780998922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3.711</v>
      </c>
      <c r="E94" t="n">
        <v>26.95</v>
      </c>
      <c r="F94" t="n">
        <v>24</v>
      </c>
      <c r="G94" t="n">
        <v>130.92</v>
      </c>
      <c r="H94" t="n">
        <v>1.84</v>
      </c>
      <c r="I94" t="n">
        <v>11</v>
      </c>
      <c r="J94" t="n">
        <v>232.08</v>
      </c>
      <c r="K94" t="n">
        <v>54.38</v>
      </c>
      <c r="L94" t="n">
        <v>24</v>
      </c>
      <c r="M94" t="n">
        <v>9</v>
      </c>
      <c r="N94" t="n">
        <v>53.71</v>
      </c>
      <c r="O94" t="n">
        <v>28857.81</v>
      </c>
      <c r="P94" t="n">
        <v>319.55</v>
      </c>
      <c r="Q94" t="n">
        <v>452.58</v>
      </c>
      <c r="R94" t="n">
        <v>71.38</v>
      </c>
      <c r="S94" t="n">
        <v>57.64</v>
      </c>
      <c r="T94" t="n">
        <v>4770.82</v>
      </c>
      <c r="U94" t="n">
        <v>0.8100000000000001</v>
      </c>
      <c r="V94" t="n">
        <v>0.88</v>
      </c>
      <c r="W94" t="n">
        <v>6.81</v>
      </c>
      <c r="X94" t="n">
        <v>0.28</v>
      </c>
      <c r="Y94" t="n">
        <v>1</v>
      </c>
      <c r="Z94" t="n">
        <v>10</v>
      </c>
      <c r="AA94" t="n">
        <v>403.3532308635291</v>
      </c>
      <c r="AB94" t="n">
        <v>551.885685156141</v>
      </c>
      <c r="AC94" t="n">
        <v>499.2144899412621</v>
      </c>
      <c r="AD94" t="n">
        <v>403353.2308635291</v>
      </c>
      <c r="AE94" t="n">
        <v>551885.6851561409</v>
      </c>
      <c r="AF94" t="n">
        <v>1.948957597701058e-06</v>
      </c>
      <c r="AG94" t="n">
        <v>11</v>
      </c>
      <c r="AH94" t="n">
        <v>499214.4899412621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3.7092</v>
      </c>
      <c r="E95" t="n">
        <v>26.96</v>
      </c>
      <c r="F95" t="n">
        <v>24.02</v>
      </c>
      <c r="G95" t="n">
        <v>130.99</v>
      </c>
      <c r="H95" t="n">
        <v>1.85</v>
      </c>
      <c r="I95" t="n">
        <v>11</v>
      </c>
      <c r="J95" t="n">
        <v>232.51</v>
      </c>
      <c r="K95" t="n">
        <v>54.38</v>
      </c>
      <c r="L95" t="n">
        <v>24.25</v>
      </c>
      <c r="M95" t="n">
        <v>9</v>
      </c>
      <c r="N95" t="n">
        <v>53.88</v>
      </c>
      <c r="O95" t="n">
        <v>28910.45</v>
      </c>
      <c r="P95" t="n">
        <v>319.36</v>
      </c>
      <c r="Q95" t="n">
        <v>452.62</v>
      </c>
      <c r="R95" t="n">
        <v>71.94</v>
      </c>
      <c r="S95" t="n">
        <v>57.64</v>
      </c>
      <c r="T95" t="n">
        <v>5055</v>
      </c>
      <c r="U95" t="n">
        <v>0.8</v>
      </c>
      <c r="V95" t="n">
        <v>0.88</v>
      </c>
      <c r="W95" t="n">
        <v>6.81</v>
      </c>
      <c r="X95" t="n">
        <v>0.29</v>
      </c>
      <c r="Y95" t="n">
        <v>1</v>
      </c>
      <c r="Z95" t="n">
        <v>10</v>
      </c>
      <c r="AA95" t="n">
        <v>403.4334578756532</v>
      </c>
      <c r="AB95" t="n">
        <v>551.9954552934953</v>
      </c>
      <c r="AC95" t="n">
        <v>499.3137837707706</v>
      </c>
      <c r="AD95" t="n">
        <v>403433.4578756532</v>
      </c>
      <c r="AE95" t="n">
        <v>551995.4552934953</v>
      </c>
      <c r="AF95" t="n">
        <v>1.948012266610823e-06</v>
      </c>
      <c r="AG95" t="n">
        <v>11</v>
      </c>
      <c r="AH95" t="n">
        <v>499313.7837707706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3.7118</v>
      </c>
      <c r="E96" t="n">
        <v>26.94</v>
      </c>
      <c r="F96" t="n">
        <v>24</v>
      </c>
      <c r="G96" t="n">
        <v>130.89</v>
      </c>
      <c r="H96" t="n">
        <v>1.87</v>
      </c>
      <c r="I96" t="n">
        <v>11</v>
      </c>
      <c r="J96" t="n">
        <v>232.94</v>
      </c>
      <c r="K96" t="n">
        <v>54.38</v>
      </c>
      <c r="L96" t="n">
        <v>24.5</v>
      </c>
      <c r="M96" t="n">
        <v>9</v>
      </c>
      <c r="N96" t="n">
        <v>54.06</v>
      </c>
      <c r="O96" t="n">
        <v>28963.15</v>
      </c>
      <c r="P96" t="n">
        <v>318.95</v>
      </c>
      <c r="Q96" t="n">
        <v>452.56</v>
      </c>
      <c r="R96" t="n">
        <v>71.19</v>
      </c>
      <c r="S96" t="n">
        <v>57.64</v>
      </c>
      <c r="T96" t="n">
        <v>4679.12</v>
      </c>
      <c r="U96" t="n">
        <v>0.8100000000000001</v>
      </c>
      <c r="V96" t="n">
        <v>0.88</v>
      </c>
      <c r="W96" t="n">
        <v>6.81</v>
      </c>
      <c r="X96" t="n">
        <v>0.27</v>
      </c>
      <c r="Y96" t="n">
        <v>1</v>
      </c>
      <c r="Z96" t="n">
        <v>10</v>
      </c>
      <c r="AA96" t="n">
        <v>402.9005381334196</v>
      </c>
      <c r="AB96" t="n">
        <v>551.2662909914116</v>
      </c>
      <c r="AC96" t="n">
        <v>498.6542098862892</v>
      </c>
      <c r="AD96" t="n">
        <v>402900.5381334196</v>
      </c>
      <c r="AE96" t="n">
        <v>551266.2909914115</v>
      </c>
      <c r="AF96" t="n">
        <v>1.949377744852274e-06</v>
      </c>
      <c r="AG96" t="n">
        <v>11</v>
      </c>
      <c r="AH96" t="n">
        <v>498654.2098862891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3.7097</v>
      </c>
      <c r="E97" t="n">
        <v>26.96</v>
      </c>
      <c r="F97" t="n">
        <v>24.01</v>
      </c>
      <c r="G97" t="n">
        <v>130.97</v>
      </c>
      <c r="H97" t="n">
        <v>1.89</v>
      </c>
      <c r="I97" t="n">
        <v>11</v>
      </c>
      <c r="J97" t="n">
        <v>233.37</v>
      </c>
      <c r="K97" t="n">
        <v>54.38</v>
      </c>
      <c r="L97" t="n">
        <v>24.75</v>
      </c>
      <c r="M97" t="n">
        <v>9</v>
      </c>
      <c r="N97" t="n">
        <v>54.24</v>
      </c>
      <c r="O97" t="n">
        <v>29015.91</v>
      </c>
      <c r="P97" t="n">
        <v>319.04</v>
      </c>
      <c r="Q97" t="n">
        <v>452.55</v>
      </c>
      <c r="R97" t="n">
        <v>71.73</v>
      </c>
      <c r="S97" t="n">
        <v>57.64</v>
      </c>
      <c r="T97" t="n">
        <v>4945.7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  <c r="AA97" t="n">
        <v>403.1536481356342</v>
      </c>
      <c r="AB97" t="n">
        <v>551.6126072628668</v>
      </c>
      <c r="AC97" t="n">
        <v>498.9674742188546</v>
      </c>
      <c r="AD97" t="n">
        <v>403153.6481356342</v>
      </c>
      <c r="AE97" t="n">
        <v>551612.6072628668</v>
      </c>
      <c r="AF97" t="n">
        <v>1.948274858580333e-06</v>
      </c>
      <c r="AG97" t="n">
        <v>11</v>
      </c>
      <c r="AH97" t="n">
        <v>498967.4742188546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3.7105</v>
      </c>
      <c r="E98" t="n">
        <v>26.95</v>
      </c>
      <c r="F98" t="n">
        <v>24.01</v>
      </c>
      <c r="G98" t="n">
        <v>130.94</v>
      </c>
      <c r="H98" t="n">
        <v>1.9</v>
      </c>
      <c r="I98" t="n">
        <v>11</v>
      </c>
      <c r="J98" t="n">
        <v>233.79</v>
      </c>
      <c r="K98" t="n">
        <v>54.38</v>
      </c>
      <c r="L98" t="n">
        <v>25</v>
      </c>
      <c r="M98" t="n">
        <v>9</v>
      </c>
      <c r="N98" t="n">
        <v>54.42</v>
      </c>
      <c r="O98" t="n">
        <v>29068.74</v>
      </c>
      <c r="P98" t="n">
        <v>317.84</v>
      </c>
      <c r="Q98" t="n">
        <v>452.55</v>
      </c>
      <c r="R98" t="n">
        <v>71.44</v>
      </c>
      <c r="S98" t="n">
        <v>57.64</v>
      </c>
      <c r="T98" t="n">
        <v>4804.75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  <c r="AA98" t="n">
        <v>402.3097364901345</v>
      </c>
      <c r="AB98" t="n">
        <v>550.4579301187398</v>
      </c>
      <c r="AC98" t="n">
        <v>497.9229978407636</v>
      </c>
      <c r="AD98" t="n">
        <v>402309.7364901345</v>
      </c>
      <c r="AE98" t="n">
        <v>550457.9301187398</v>
      </c>
      <c r="AF98" t="n">
        <v>1.948695005731549e-06</v>
      </c>
      <c r="AG98" t="n">
        <v>11</v>
      </c>
      <c r="AH98" t="n">
        <v>497922.9978407637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3.7192</v>
      </c>
      <c r="E99" t="n">
        <v>26.89</v>
      </c>
      <c r="F99" t="n">
        <v>23.98</v>
      </c>
      <c r="G99" t="n">
        <v>143.89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316.96</v>
      </c>
      <c r="Q99" t="n">
        <v>452.56</v>
      </c>
      <c r="R99" t="n">
        <v>70.59999999999999</v>
      </c>
      <c r="S99" t="n">
        <v>57.64</v>
      </c>
      <c r="T99" t="n">
        <v>4388.54</v>
      </c>
      <c r="U99" t="n">
        <v>0.82</v>
      </c>
      <c r="V99" t="n">
        <v>0.88</v>
      </c>
      <c r="W99" t="n">
        <v>6.81</v>
      </c>
      <c r="X99" t="n">
        <v>0.26</v>
      </c>
      <c r="Y99" t="n">
        <v>1</v>
      </c>
      <c r="Z99" t="n">
        <v>10</v>
      </c>
      <c r="AA99" t="n">
        <v>400.9725179227545</v>
      </c>
      <c r="AB99" t="n">
        <v>548.628288680931</v>
      </c>
      <c r="AC99" t="n">
        <v>496.2679748138614</v>
      </c>
      <c r="AD99" t="n">
        <v>400972.5179227546</v>
      </c>
      <c r="AE99" t="n">
        <v>548628.288680931</v>
      </c>
      <c r="AF99" t="n">
        <v>1.953264106001017e-06</v>
      </c>
      <c r="AG99" t="n">
        <v>11</v>
      </c>
      <c r="AH99" t="n">
        <v>496267.9748138614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3.7187</v>
      </c>
      <c r="E100" t="n">
        <v>26.89</v>
      </c>
      <c r="F100" t="n">
        <v>23.99</v>
      </c>
      <c r="G100" t="n">
        <v>143.91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317.25</v>
      </c>
      <c r="Q100" t="n">
        <v>452.58</v>
      </c>
      <c r="R100" t="n">
        <v>70.91</v>
      </c>
      <c r="S100" t="n">
        <v>57.64</v>
      </c>
      <c r="T100" t="n">
        <v>4543.39</v>
      </c>
      <c r="U100" t="n">
        <v>0.8100000000000001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  <c r="AA100" t="n">
        <v>401.2318075333746</v>
      </c>
      <c r="AB100" t="n">
        <v>548.9830601652316</v>
      </c>
      <c r="AC100" t="n">
        <v>496.5888874056253</v>
      </c>
      <c r="AD100" t="n">
        <v>401231.8075333746</v>
      </c>
      <c r="AE100" t="n">
        <v>548983.0601652316</v>
      </c>
      <c r="AF100" t="n">
        <v>1.953001514031508e-06</v>
      </c>
      <c r="AG100" t="n">
        <v>11</v>
      </c>
      <c r="AH100" t="n">
        <v>496588.8874056253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3.7213</v>
      </c>
      <c r="E101" t="n">
        <v>26.87</v>
      </c>
      <c r="F101" t="n">
        <v>23.97</v>
      </c>
      <c r="G101" t="n">
        <v>143.8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317.21</v>
      </c>
      <c r="Q101" t="n">
        <v>452.55</v>
      </c>
      <c r="R101" t="n">
        <v>70.23</v>
      </c>
      <c r="S101" t="n">
        <v>57.64</v>
      </c>
      <c r="T101" t="n">
        <v>4204.22</v>
      </c>
      <c r="U101" t="n">
        <v>0.82</v>
      </c>
      <c r="V101" t="n">
        <v>0.88</v>
      </c>
      <c r="W101" t="n">
        <v>6.81</v>
      </c>
      <c r="X101" t="n">
        <v>0.24</v>
      </c>
      <c r="Y101" t="n">
        <v>1</v>
      </c>
      <c r="Z101" t="n">
        <v>10</v>
      </c>
      <c r="AA101" t="n">
        <v>400.9422669547866</v>
      </c>
      <c r="AB101" t="n">
        <v>548.5868979719788</v>
      </c>
      <c r="AC101" t="n">
        <v>496.2305343760793</v>
      </c>
      <c r="AD101" t="n">
        <v>400942.2669547866</v>
      </c>
      <c r="AE101" t="n">
        <v>548586.8979719789</v>
      </c>
      <c r="AF101" t="n">
        <v>1.954366992272958e-06</v>
      </c>
      <c r="AG101" t="n">
        <v>11</v>
      </c>
      <c r="AH101" t="n">
        <v>496230.5343760793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3.7191</v>
      </c>
      <c r="E102" t="n">
        <v>26.89</v>
      </c>
      <c r="F102" t="n">
        <v>23.98</v>
      </c>
      <c r="G102" t="n">
        <v>143.9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317.46</v>
      </c>
      <c r="Q102" t="n">
        <v>452.56</v>
      </c>
      <c r="R102" t="n">
        <v>70.70999999999999</v>
      </c>
      <c r="S102" t="n">
        <v>57.64</v>
      </c>
      <c r="T102" t="n">
        <v>4441.36</v>
      </c>
      <c r="U102" t="n">
        <v>0.82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  <c r="AA102" t="n">
        <v>401.3053203602396</v>
      </c>
      <c r="AB102" t="n">
        <v>549.0836436581055</v>
      </c>
      <c r="AC102" t="n">
        <v>496.679871351109</v>
      </c>
      <c r="AD102" t="n">
        <v>401305.3203602397</v>
      </c>
      <c r="AE102" t="n">
        <v>549083.6436581055</v>
      </c>
      <c r="AF102" t="n">
        <v>1.953211587607116e-06</v>
      </c>
      <c r="AG102" t="n">
        <v>11</v>
      </c>
      <c r="AH102" t="n">
        <v>496679.871351109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3.7197</v>
      </c>
      <c r="E103" t="n">
        <v>26.88</v>
      </c>
      <c r="F103" t="n">
        <v>23.98</v>
      </c>
      <c r="G103" t="n">
        <v>143.87</v>
      </c>
      <c r="H103" t="n">
        <v>1.98</v>
      </c>
      <c r="I103" t="n">
        <v>10</v>
      </c>
      <c r="J103" t="n">
        <v>235.94</v>
      </c>
      <c r="K103" t="n">
        <v>54.38</v>
      </c>
      <c r="L103" t="n">
        <v>26.25</v>
      </c>
      <c r="M103" t="n">
        <v>8</v>
      </c>
      <c r="N103" t="n">
        <v>55.32</v>
      </c>
      <c r="O103" t="n">
        <v>29333.84</v>
      </c>
      <c r="P103" t="n">
        <v>317.47</v>
      </c>
      <c r="Q103" t="n">
        <v>452.6</v>
      </c>
      <c r="R103" t="n">
        <v>70.77</v>
      </c>
      <c r="S103" t="n">
        <v>57.64</v>
      </c>
      <c r="T103" t="n">
        <v>4472.99</v>
      </c>
      <c r="U103" t="n">
        <v>0.8100000000000001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401.2659565097944</v>
      </c>
      <c r="AB103" t="n">
        <v>549.0297843013157</v>
      </c>
      <c r="AC103" t="n">
        <v>496.6311522557393</v>
      </c>
      <c r="AD103" t="n">
        <v>401265.9565097943</v>
      </c>
      <c r="AE103" t="n">
        <v>549029.7843013157</v>
      </c>
      <c r="AF103" t="n">
        <v>1.953526697970527e-06</v>
      </c>
      <c r="AG103" t="n">
        <v>11</v>
      </c>
      <c r="AH103" t="n">
        <v>496631.1522557393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3.7196</v>
      </c>
      <c r="E104" t="n">
        <v>26.88</v>
      </c>
      <c r="F104" t="n">
        <v>23.98</v>
      </c>
      <c r="G104" t="n">
        <v>143.88</v>
      </c>
      <c r="H104" t="n">
        <v>1.99</v>
      </c>
      <c r="I104" t="n">
        <v>10</v>
      </c>
      <c r="J104" t="n">
        <v>236.37</v>
      </c>
      <c r="K104" t="n">
        <v>54.38</v>
      </c>
      <c r="L104" t="n">
        <v>26.5</v>
      </c>
      <c r="M104" t="n">
        <v>8</v>
      </c>
      <c r="N104" t="n">
        <v>55.5</v>
      </c>
      <c r="O104" t="n">
        <v>29387.05</v>
      </c>
      <c r="P104" t="n">
        <v>317.53</v>
      </c>
      <c r="Q104" t="n">
        <v>452.6</v>
      </c>
      <c r="R104" t="n">
        <v>70.59999999999999</v>
      </c>
      <c r="S104" t="n">
        <v>57.64</v>
      </c>
      <c r="T104" t="n">
        <v>4386.54</v>
      </c>
      <c r="U104" t="n">
        <v>0.82</v>
      </c>
      <c r="V104" t="n">
        <v>0.88</v>
      </c>
      <c r="W104" t="n">
        <v>6.81</v>
      </c>
      <c r="X104" t="n">
        <v>0.25</v>
      </c>
      <c r="Y104" t="n">
        <v>1</v>
      </c>
      <c r="Z104" t="n">
        <v>10</v>
      </c>
      <c r="AA104" t="n">
        <v>401.3126146607345</v>
      </c>
      <c r="AB104" t="n">
        <v>549.0936240418444</v>
      </c>
      <c r="AC104" t="n">
        <v>496.6888992210315</v>
      </c>
      <c r="AD104" t="n">
        <v>401312.6146607345</v>
      </c>
      <c r="AE104" t="n">
        <v>549093.6240418444</v>
      </c>
      <c r="AF104" t="n">
        <v>1.953474179576625e-06</v>
      </c>
      <c r="AG104" t="n">
        <v>11</v>
      </c>
      <c r="AH104" t="n">
        <v>496688.8992210315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3.7201</v>
      </c>
      <c r="E105" t="n">
        <v>26.88</v>
      </c>
      <c r="F105" t="n">
        <v>23.98</v>
      </c>
      <c r="G105" t="n">
        <v>143.85</v>
      </c>
      <c r="H105" t="n">
        <v>2.01</v>
      </c>
      <c r="I105" t="n">
        <v>10</v>
      </c>
      <c r="J105" t="n">
        <v>236.81</v>
      </c>
      <c r="K105" t="n">
        <v>54.38</v>
      </c>
      <c r="L105" t="n">
        <v>26.75</v>
      </c>
      <c r="M105" t="n">
        <v>8</v>
      </c>
      <c r="N105" t="n">
        <v>55.68</v>
      </c>
      <c r="O105" t="n">
        <v>29440.33</v>
      </c>
      <c r="P105" t="n">
        <v>317.33</v>
      </c>
      <c r="Q105" t="n">
        <v>452.55</v>
      </c>
      <c r="R105" t="n">
        <v>70.52</v>
      </c>
      <c r="S105" t="n">
        <v>57.64</v>
      </c>
      <c r="T105" t="n">
        <v>4349.99</v>
      </c>
      <c r="U105" t="n">
        <v>0.82</v>
      </c>
      <c r="V105" t="n">
        <v>0.88</v>
      </c>
      <c r="W105" t="n">
        <v>6.81</v>
      </c>
      <c r="X105" t="n">
        <v>0.25</v>
      </c>
      <c r="Y105" t="n">
        <v>1</v>
      </c>
      <c r="Z105" t="n">
        <v>10</v>
      </c>
      <c r="AA105" t="n">
        <v>401.1443646687816</v>
      </c>
      <c r="AB105" t="n">
        <v>548.8634169801886</v>
      </c>
      <c r="AC105" t="n">
        <v>496.4806627982424</v>
      </c>
      <c r="AD105" t="n">
        <v>401144.3646687816</v>
      </c>
      <c r="AE105" t="n">
        <v>548863.4169801886</v>
      </c>
      <c r="AF105" t="n">
        <v>1.953736771546135e-06</v>
      </c>
      <c r="AG105" t="n">
        <v>11</v>
      </c>
      <c r="AH105" t="n">
        <v>496480.6627982424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3.719</v>
      </c>
      <c r="E106" t="n">
        <v>26.89</v>
      </c>
      <c r="F106" t="n">
        <v>23.98</v>
      </c>
      <c r="G106" t="n">
        <v>143.9</v>
      </c>
      <c r="H106" t="n">
        <v>2.02</v>
      </c>
      <c r="I106" t="n">
        <v>10</v>
      </c>
      <c r="J106" t="n">
        <v>237.24</v>
      </c>
      <c r="K106" t="n">
        <v>54.38</v>
      </c>
      <c r="L106" t="n">
        <v>27</v>
      </c>
      <c r="M106" t="n">
        <v>8</v>
      </c>
      <c r="N106" t="n">
        <v>55.86</v>
      </c>
      <c r="O106" t="n">
        <v>29493.67</v>
      </c>
      <c r="P106" t="n">
        <v>317.12</v>
      </c>
      <c r="Q106" t="n">
        <v>452.59</v>
      </c>
      <c r="R106" t="n">
        <v>70.92</v>
      </c>
      <c r="S106" t="n">
        <v>57.64</v>
      </c>
      <c r="T106" t="n">
        <v>4547.27</v>
      </c>
      <c r="U106" t="n">
        <v>0.8100000000000001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  <c r="AA106" t="n">
        <v>401.0918474626407</v>
      </c>
      <c r="AB106" t="n">
        <v>548.791560621851</v>
      </c>
      <c r="AC106" t="n">
        <v>496.4156643098936</v>
      </c>
      <c r="AD106" t="n">
        <v>401091.8474626407</v>
      </c>
      <c r="AE106" t="n">
        <v>548791.560621851</v>
      </c>
      <c r="AF106" t="n">
        <v>1.953159069213213e-06</v>
      </c>
      <c r="AG106" t="n">
        <v>11</v>
      </c>
      <c r="AH106" t="n">
        <v>496415.6643098936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3.719</v>
      </c>
      <c r="E107" t="n">
        <v>26.89</v>
      </c>
      <c r="F107" t="n">
        <v>23.98</v>
      </c>
      <c r="G107" t="n">
        <v>143.9</v>
      </c>
      <c r="H107" t="n">
        <v>2.04</v>
      </c>
      <c r="I107" t="n">
        <v>10</v>
      </c>
      <c r="J107" t="n">
        <v>237.67</v>
      </c>
      <c r="K107" t="n">
        <v>54.38</v>
      </c>
      <c r="L107" t="n">
        <v>27.25</v>
      </c>
      <c r="M107" t="n">
        <v>8</v>
      </c>
      <c r="N107" t="n">
        <v>56.05</v>
      </c>
      <c r="O107" t="n">
        <v>29547.07</v>
      </c>
      <c r="P107" t="n">
        <v>316.42</v>
      </c>
      <c r="Q107" t="n">
        <v>452.57</v>
      </c>
      <c r="R107" t="n">
        <v>70.75</v>
      </c>
      <c r="S107" t="n">
        <v>57.64</v>
      </c>
      <c r="T107" t="n">
        <v>4460.76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400.6366031022247</v>
      </c>
      <c r="AB107" t="n">
        <v>548.1686752039662</v>
      </c>
      <c r="AC107" t="n">
        <v>495.8522262020665</v>
      </c>
      <c r="AD107" t="n">
        <v>400636.6031022248</v>
      </c>
      <c r="AE107" t="n">
        <v>548168.6752039662</v>
      </c>
      <c r="AF107" t="n">
        <v>1.953159069213213e-06</v>
      </c>
      <c r="AG107" t="n">
        <v>11</v>
      </c>
      <c r="AH107" t="n">
        <v>495852.2262020665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3.7184</v>
      </c>
      <c r="E108" t="n">
        <v>26.89</v>
      </c>
      <c r="F108" t="n">
        <v>23.99</v>
      </c>
      <c r="G108" t="n">
        <v>143.93</v>
      </c>
      <c r="H108" t="n">
        <v>2.05</v>
      </c>
      <c r="I108" t="n">
        <v>10</v>
      </c>
      <c r="J108" t="n">
        <v>238.11</v>
      </c>
      <c r="K108" t="n">
        <v>54.38</v>
      </c>
      <c r="L108" t="n">
        <v>27.5</v>
      </c>
      <c r="M108" t="n">
        <v>8</v>
      </c>
      <c r="N108" t="n">
        <v>56.23</v>
      </c>
      <c r="O108" t="n">
        <v>29600.54</v>
      </c>
      <c r="P108" t="n">
        <v>316.11</v>
      </c>
      <c r="Q108" t="n">
        <v>452.57</v>
      </c>
      <c r="R108" t="n">
        <v>70.94</v>
      </c>
      <c r="S108" t="n">
        <v>57.64</v>
      </c>
      <c r="T108" t="n">
        <v>4557.66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400.5132250886143</v>
      </c>
      <c r="AB108" t="n">
        <v>547.9998639626906</v>
      </c>
      <c r="AC108" t="n">
        <v>495.6995260687302</v>
      </c>
      <c r="AD108" t="n">
        <v>400513.2250886143</v>
      </c>
      <c r="AE108" t="n">
        <v>547999.8639626906</v>
      </c>
      <c r="AF108" t="n">
        <v>1.952843958849802e-06</v>
      </c>
      <c r="AG108" t="n">
        <v>11</v>
      </c>
      <c r="AH108" t="n">
        <v>495699.5260687302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3.7189</v>
      </c>
      <c r="E109" t="n">
        <v>26.89</v>
      </c>
      <c r="F109" t="n">
        <v>23.98</v>
      </c>
      <c r="G109" t="n">
        <v>143.91</v>
      </c>
      <c r="H109" t="n">
        <v>2.07</v>
      </c>
      <c r="I109" t="n">
        <v>10</v>
      </c>
      <c r="J109" t="n">
        <v>238.54</v>
      </c>
      <c r="K109" t="n">
        <v>54.38</v>
      </c>
      <c r="L109" t="n">
        <v>27.75</v>
      </c>
      <c r="M109" t="n">
        <v>8</v>
      </c>
      <c r="N109" t="n">
        <v>56.41</v>
      </c>
      <c r="O109" t="n">
        <v>29654.08</v>
      </c>
      <c r="P109" t="n">
        <v>314.87</v>
      </c>
      <c r="Q109" t="n">
        <v>452.56</v>
      </c>
      <c r="R109" t="n">
        <v>70.76000000000001</v>
      </c>
      <c r="S109" t="n">
        <v>57.64</v>
      </c>
      <c r="T109" t="n">
        <v>4466.73</v>
      </c>
      <c r="U109" t="n">
        <v>0.8100000000000001</v>
      </c>
      <c r="V109" t="n">
        <v>0.88</v>
      </c>
      <c r="W109" t="n">
        <v>6.81</v>
      </c>
      <c r="X109" t="n">
        <v>0.26</v>
      </c>
      <c r="Y109" t="n">
        <v>1</v>
      </c>
      <c r="Z109" t="n">
        <v>10</v>
      </c>
      <c r="AA109" t="n">
        <v>399.6361629283041</v>
      </c>
      <c r="AB109" t="n">
        <v>546.7998288217024</v>
      </c>
      <c r="AC109" t="n">
        <v>494.614020597338</v>
      </c>
      <c r="AD109" t="n">
        <v>399636.1629283041</v>
      </c>
      <c r="AE109" t="n">
        <v>546799.8288217024</v>
      </c>
      <c r="AF109" t="n">
        <v>1.953106550819311e-06</v>
      </c>
      <c r="AG109" t="n">
        <v>11</v>
      </c>
      <c r="AH109" t="n">
        <v>494614.020597338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3.7195</v>
      </c>
      <c r="E110" t="n">
        <v>26.88</v>
      </c>
      <c r="F110" t="n">
        <v>23.98</v>
      </c>
      <c r="G110" t="n">
        <v>143.88</v>
      </c>
      <c r="H110" t="n">
        <v>2.08</v>
      </c>
      <c r="I110" t="n">
        <v>10</v>
      </c>
      <c r="J110" t="n">
        <v>238.97</v>
      </c>
      <c r="K110" t="n">
        <v>54.38</v>
      </c>
      <c r="L110" t="n">
        <v>28</v>
      </c>
      <c r="M110" t="n">
        <v>8</v>
      </c>
      <c r="N110" t="n">
        <v>56.6</v>
      </c>
      <c r="O110" t="n">
        <v>29707.68</v>
      </c>
      <c r="P110" t="n">
        <v>313.78</v>
      </c>
      <c r="Q110" t="n">
        <v>452.57</v>
      </c>
      <c r="R110" t="n">
        <v>70.59</v>
      </c>
      <c r="S110" t="n">
        <v>57.64</v>
      </c>
      <c r="T110" t="n">
        <v>4383.33</v>
      </c>
      <c r="U110" t="n">
        <v>0.82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  <c r="AA110" t="n">
        <v>398.8817783881181</v>
      </c>
      <c r="AB110" t="n">
        <v>545.7676466127227</v>
      </c>
      <c r="AC110" t="n">
        <v>493.6803484097065</v>
      </c>
      <c r="AD110" t="n">
        <v>398881.778388118</v>
      </c>
      <c r="AE110" t="n">
        <v>545767.6466127228</v>
      </c>
      <c r="AF110" t="n">
        <v>1.953421661182723e-06</v>
      </c>
      <c r="AG110" t="n">
        <v>11</v>
      </c>
      <c r="AH110" t="n">
        <v>493680.3484097066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3.729</v>
      </c>
      <c r="E111" t="n">
        <v>26.82</v>
      </c>
      <c r="F111" t="n">
        <v>23.95</v>
      </c>
      <c r="G111" t="n">
        <v>159.67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313.75</v>
      </c>
      <c r="Q111" t="n">
        <v>452.57</v>
      </c>
      <c r="R111" t="n">
        <v>69.72</v>
      </c>
      <c r="S111" t="n">
        <v>57.64</v>
      </c>
      <c r="T111" t="n">
        <v>3954.01</v>
      </c>
      <c r="U111" t="n">
        <v>0.83</v>
      </c>
      <c r="V111" t="n">
        <v>0.89</v>
      </c>
      <c r="W111" t="n">
        <v>6.81</v>
      </c>
      <c r="X111" t="n">
        <v>0.23</v>
      </c>
      <c r="Y111" t="n">
        <v>1</v>
      </c>
      <c r="Z111" t="n">
        <v>10</v>
      </c>
      <c r="AA111" t="n">
        <v>398.0469036740985</v>
      </c>
      <c r="AB111" t="n">
        <v>544.6253341969284</v>
      </c>
      <c r="AC111" t="n">
        <v>492.6470566876302</v>
      </c>
      <c r="AD111" t="n">
        <v>398046.9036740985</v>
      </c>
      <c r="AE111" t="n">
        <v>544625.3341969284</v>
      </c>
      <c r="AF111" t="n">
        <v>1.958410908603408e-06</v>
      </c>
      <c r="AG111" t="n">
        <v>11</v>
      </c>
      <c r="AH111" t="n">
        <v>492647.0566876302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3.7301</v>
      </c>
      <c r="E112" t="n">
        <v>26.81</v>
      </c>
      <c r="F112" t="n">
        <v>23.94</v>
      </c>
      <c r="G112" t="n">
        <v>159.61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313.86</v>
      </c>
      <c r="Q112" t="n">
        <v>452.55</v>
      </c>
      <c r="R112" t="n">
        <v>69.48</v>
      </c>
      <c r="S112" t="n">
        <v>57.64</v>
      </c>
      <c r="T112" t="n">
        <v>3833.47</v>
      </c>
      <c r="U112" t="n">
        <v>0.83</v>
      </c>
      <c r="V112" t="n">
        <v>0.89</v>
      </c>
      <c r="W112" t="n">
        <v>6.81</v>
      </c>
      <c r="X112" t="n">
        <v>0.22</v>
      </c>
      <c r="Y112" t="n">
        <v>1</v>
      </c>
      <c r="Z112" t="n">
        <v>10</v>
      </c>
      <c r="AA112" t="n">
        <v>398.0029500765797</v>
      </c>
      <c r="AB112" t="n">
        <v>544.5651949457072</v>
      </c>
      <c r="AC112" t="n">
        <v>492.5926570421395</v>
      </c>
      <c r="AD112" t="n">
        <v>398002.9500765797</v>
      </c>
      <c r="AE112" t="n">
        <v>544565.1949457072</v>
      </c>
      <c r="AF112" t="n">
        <v>1.958988610936329e-06</v>
      </c>
      <c r="AG112" t="n">
        <v>11</v>
      </c>
      <c r="AH112" t="n">
        <v>492592.6570421396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3.7296</v>
      </c>
      <c r="E113" t="n">
        <v>26.81</v>
      </c>
      <c r="F113" t="n">
        <v>23.95</v>
      </c>
      <c r="G113" t="n">
        <v>159.64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314.4</v>
      </c>
      <c r="Q113" t="n">
        <v>452.56</v>
      </c>
      <c r="R113" t="n">
        <v>69.61</v>
      </c>
      <c r="S113" t="n">
        <v>57.64</v>
      </c>
      <c r="T113" t="n">
        <v>3900.14</v>
      </c>
      <c r="U113" t="n">
        <v>0.83</v>
      </c>
      <c r="V113" t="n">
        <v>0.89</v>
      </c>
      <c r="W113" t="n">
        <v>6.81</v>
      </c>
      <c r="X113" t="n">
        <v>0.22</v>
      </c>
      <c r="Y113" t="n">
        <v>1</v>
      </c>
      <c r="Z113" t="n">
        <v>10</v>
      </c>
      <c r="AA113" t="n">
        <v>398.4232089660276</v>
      </c>
      <c r="AB113" t="n">
        <v>545.1402116987637</v>
      </c>
      <c r="AC113" t="n">
        <v>493.1127950033253</v>
      </c>
      <c r="AD113" t="n">
        <v>398423.2089660276</v>
      </c>
      <c r="AE113" t="n">
        <v>545140.2116987637</v>
      </c>
      <c r="AF113" t="n">
        <v>1.958726018966819e-06</v>
      </c>
      <c r="AG113" t="n">
        <v>11</v>
      </c>
      <c r="AH113" t="n">
        <v>493112.7950033253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3.7291</v>
      </c>
      <c r="E114" t="n">
        <v>26.82</v>
      </c>
      <c r="F114" t="n">
        <v>23.95</v>
      </c>
      <c r="G114" t="n">
        <v>159.66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314.82</v>
      </c>
      <c r="Q114" t="n">
        <v>452.56</v>
      </c>
      <c r="R114" t="n">
        <v>69.66</v>
      </c>
      <c r="S114" t="n">
        <v>57.64</v>
      </c>
      <c r="T114" t="n">
        <v>3925.01</v>
      </c>
      <c r="U114" t="n">
        <v>0.83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398.7333547673343</v>
      </c>
      <c r="AB114" t="n">
        <v>545.5645668667784</v>
      </c>
      <c r="AC114" t="n">
        <v>493.496650309691</v>
      </c>
      <c r="AD114" t="n">
        <v>398733.3547673343</v>
      </c>
      <c r="AE114" t="n">
        <v>545564.5668667784</v>
      </c>
      <c r="AF114" t="n">
        <v>1.95846342699731e-06</v>
      </c>
      <c r="AG114" t="n">
        <v>11</v>
      </c>
      <c r="AH114" t="n">
        <v>493496.650309691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3.7289</v>
      </c>
      <c r="E115" t="n">
        <v>26.82</v>
      </c>
      <c r="F115" t="n">
        <v>23.95</v>
      </c>
      <c r="G115" t="n">
        <v>159.67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315.32</v>
      </c>
      <c r="Q115" t="n">
        <v>452.59</v>
      </c>
      <c r="R115" t="n">
        <v>69.65000000000001</v>
      </c>
      <c r="S115" t="n">
        <v>57.64</v>
      </c>
      <c r="T115" t="n">
        <v>3917.33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399.072779029685</v>
      </c>
      <c r="AB115" t="n">
        <v>546.0289821168684</v>
      </c>
      <c r="AC115" t="n">
        <v>493.9167424201232</v>
      </c>
      <c r="AD115" t="n">
        <v>399072.779029685</v>
      </c>
      <c r="AE115" t="n">
        <v>546028.9821168684</v>
      </c>
      <c r="AF115" t="n">
        <v>1.958358390209506e-06</v>
      </c>
      <c r="AG115" t="n">
        <v>11</v>
      </c>
      <c r="AH115" t="n">
        <v>493916.7424201232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3.73</v>
      </c>
      <c r="E116" t="n">
        <v>26.81</v>
      </c>
      <c r="F116" t="n">
        <v>23.94</v>
      </c>
      <c r="G116" t="n">
        <v>159.62</v>
      </c>
      <c r="H116" t="n">
        <v>2.17</v>
      </c>
      <c r="I116" t="n">
        <v>9</v>
      </c>
      <c r="J116" t="n">
        <v>241.59</v>
      </c>
      <c r="K116" t="n">
        <v>54.38</v>
      </c>
      <c r="L116" t="n">
        <v>29.5</v>
      </c>
      <c r="M116" t="n">
        <v>7</v>
      </c>
      <c r="N116" t="n">
        <v>57.72</v>
      </c>
      <c r="O116" t="n">
        <v>30030.83</v>
      </c>
      <c r="P116" t="n">
        <v>315.18</v>
      </c>
      <c r="Q116" t="n">
        <v>452.56</v>
      </c>
      <c r="R116" t="n">
        <v>69.51000000000001</v>
      </c>
      <c r="S116" t="n">
        <v>57.64</v>
      </c>
      <c r="T116" t="n">
        <v>3847.22</v>
      </c>
      <c r="U116" t="n">
        <v>0.83</v>
      </c>
      <c r="V116" t="n">
        <v>0.89</v>
      </c>
      <c r="W116" t="n">
        <v>6.81</v>
      </c>
      <c r="X116" t="n">
        <v>0.22</v>
      </c>
      <c r="Y116" t="n">
        <v>1</v>
      </c>
      <c r="Z116" t="n">
        <v>10</v>
      </c>
      <c r="AA116" t="n">
        <v>398.8664139251296</v>
      </c>
      <c r="AB116" t="n">
        <v>545.7466242766297</v>
      </c>
      <c r="AC116" t="n">
        <v>493.6613324158653</v>
      </c>
      <c r="AD116" t="n">
        <v>398866.4139251296</v>
      </c>
      <c r="AE116" t="n">
        <v>545746.6242766298</v>
      </c>
      <c r="AF116" t="n">
        <v>1.958936092542427e-06</v>
      </c>
      <c r="AG116" t="n">
        <v>11</v>
      </c>
      <c r="AH116" t="n">
        <v>493661.3324158653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3.7283</v>
      </c>
      <c r="E117" t="n">
        <v>26.82</v>
      </c>
      <c r="F117" t="n">
        <v>23.95</v>
      </c>
      <c r="G117" t="n">
        <v>159.7</v>
      </c>
      <c r="H117" t="n">
        <v>2.19</v>
      </c>
      <c r="I117" t="n">
        <v>9</v>
      </c>
      <c r="J117" t="n">
        <v>242.03</v>
      </c>
      <c r="K117" t="n">
        <v>54.38</v>
      </c>
      <c r="L117" t="n">
        <v>29.75</v>
      </c>
      <c r="M117" t="n">
        <v>7</v>
      </c>
      <c r="N117" t="n">
        <v>57.91</v>
      </c>
      <c r="O117" t="n">
        <v>30084.9</v>
      </c>
      <c r="P117" t="n">
        <v>315.27</v>
      </c>
      <c r="Q117" t="n">
        <v>452.59</v>
      </c>
      <c r="R117" t="n">
        <v>69.81999999999999</v>
      </c>
      <c r="S117" t="n">
        <v>57.64</v>
      </c>
      <c r="T117" t="n">
        <v>4004.33</v>
      </c>
      <c r="U117" t="n">
        <v>0.83</v>
      </c>
      <c r="V117" t="n">
        <v>0.89</v>
      </c>
      <c r="W117" t="n">
        <v>6.81</v>
      </c>
      <c r="X117" t="n">
        <v>0.23</v>
      </c>
      <c r="Y117" t="n">
        <v>1</v>
      </c>
      <c r="Z117" t="n">
        <v>10</v>
      </c>
      <c r="AA117" t="n">
        <v>399.0857437212667</v>
      </c>
      <c r="AB117" t="n">
        <v>546.0467209798521</v>
      </c>
      <c r="AC117" t="n">
        <v>493.9327883109206</v>
      </c>
      <c r="AD117" t="n">
        <v>399085.7437212667</v>
      </c>
      <c r="AE117" t="n">
        <v>546046.7209798521</v>
      </c>
      <c r="AF117" t="n">
        <v>1.958043279846094e-06</v>
      </c>
      <c r="AG117" t="n">
        <v>11</v>
      </c>
      <c r="AH117" t="n">
        <v>493932.7883109206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3.7279</v>
      </c>
      <c r="E118" t="n">
        <v>26.82</v>
      </c>
      <c r="F118" t="n">
        <v>23.96</v>
      </c>
      <c r="G118" t="n">
        <v>159.72</v>
      </c>
      <c r="H118" t="n">
        <v>2.2</v>
      </c>
      <c r="I118" t="n">
        <v>9</v>
      </c>
      <c r="J118" t="n">
        <v>242.47</v>
      </c>
      <c r="K118" t="n">
        <v>54.38</v>
      </c>
      <c r="L118" t="n">
        <v>30</v>
      </c>
      <c r="M118" t="n">
        <v>7</v>
      </c>
      <c r="N118" t="n">
        <v>58.1</v>
      </c>
      <c r="O118" t="n">
        <v>30139.04</v>
      </c>
      <c r="P118" t="n">
        <v>314.97</v>
      </c>
      <c r="Q118" t="n">
        <v>452.59</v>
      </c>
      <c r="R118" t="n">
        <v>70.06999999999999</v>
      </c>
      <c r="S118" t="n">
        <v>57.64</v>
      </c>
      <c r="T118" t="n">
        <v>4127.25</v>
      </c>
      <c r="U118" t="n">
        <v>0.82</v>
      </c>
      <c r="V118" t="n">
        <v>0.89</v>
      </c>
      <c r="W118" t="n">
        <v>6.81</v>
      </c>
      <c r="X118" t="n">
        <v>0.23</v>
      </c>
      <c r="Y118" t="n">
        <v>1</v>
      </c>
      <c r="Z118" t="n">
        <v>10</v>
      </c>
      <c r="AA118" t="n">
        <v>398.9537824769745</v>
      </c>
      <c r="AB118" t="n">
        <v>545.8661657836924</v>
      </c>
      <c r="AC118" t="n">
        <v>493.7694650492714</v>
      </c>
      <c r="AD118" t="n">
        <v>398953.7824769745</v>
      </c>
      <c r="AE118" t="n">
        <v>545866.1657836924</v>
      </c>
      <c r="AF118" t="n">
        <v>1.957833206270487e-06</v>
      </c>
      <c r="AG118" t="n">
        <v>11</v>
      </c>
      <c r="AH118" t="n">
        <v>493769.4650492714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23.96</v>
      </c>
      <c r="G119" t="n">
        <v>159.7</v>
      </c>
      <c r="H119" t="n">
        <v>2.21</v>
      </c>
      <c r="I119" t="n">
        <v>9</v>
      </c>
      <c r="J119" t="n">
        <v>242.91</v>
      </c>
      <c r="K119" t="n">
        <v>54.38</v>
      </c>
      <c r="L119" t="n">
        <v>30.25</v>
      </c>
      <c r="M119" t="n">
        <v>7</v>
      </c>
      <c r="N119" t="n">
        <v>58.28</v>
      </c>
      <c r="O119" t="n">
        <v>30193.25</v>
      </c>
      <c r="P119" t="n">
        <v>315.08</v>
      </c>
      <c r="Q119" t="n">
        <v>452.55</v>
      </c>
      <c r="R119" t="n">
        <v>69.95999999999999</v>
      </c>
      <c r="S119" t="n">
        <v>57.64</v>
      </c>
      <c r="T119" t="n">
        <v>4071.29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398.9948878399703</v>
      </c>
      <c r="AB119" t="n">
        <v>545.9224079547839</v>
      </c>
      <c r="AC119" t="n">
        <v>493.8203395464903</v>
      </c>
      <c r="AD119" t="n">
        <v>398994.8878399703</v>
      </c>
      <c r="AE119" t="n">
        <v>545922.4079547839</v>
      </c>
      <c r="AF119" t="n">
        <v>1.958043279846094e-06</v>
      </c>
      <c r="AG119" t="n">
        <v>11</v>
      </c>
      <c r="AH119" t="n">
        <v>493820.3395464903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3.7288</v>
      </c>
      <c r="E120" t="n">
        <v>26.82</v>
      </c>
      <c r="F120" t="n">
        <v>23.95</v>
      </c>
      <c r="G120" t="n">
        <v>159.68</v>
      </c>
      <c r="H120" t="n">
        <v>2.23</v>
      </c>
      <c r="I120" t="n">
        <v>9</v>
      </c>
      <c r="J120" t="n">
        <v>243.35</v>
      </c>
      <c r="K120" t="n">
        <v>54.38</v>
      </c>
      <c r="L120" t="n">
        <v>30.5</v>
      </c>
      <c r="M120" t="n">
        <v>7</v>
      </c>
      <c r="N120" t="n">
        <v>58.47</v>
      </c>
      <c r="O120" t="n">
        <v>30247.52</v>
      </c>
      <c r="P120" t="n">
        <v>314.58</v>
      </c>
      <c r="Q120" t="n">
        <v>452.58</v>
      </c>
      <c r="R120" t="n">
        <v>69.76000000000001</v>
      </c>
      <c r="S120" t="n">
        <v>57.64</v>
      </c>
      <c r="T120" t="n">
        <v>3971.49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  <c r="AA120" t="n">
        <v>398.6003513690178</v>
      </c>
      <c r="AB120" t="n">
        <v>545.382585749506</v>
      </c>
      <c r="AC120" t="n">
        <v>493.332037214839</v>
      </c>
      <c r="AD120" t="n">
        <v>398600.3513690178</v>
      </c>
      <c r="AE120" t="n">
        <v>545382.585749506</v>
      </c>
      <c r="AF120" t="n">
        <v>1.958305871815604e-06</v>
      </c>
      <c r="AG120" t="n">
        <v>11</v>
      </c>
      <c r="AH120" t="n">
        <v>493332.037214839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3.7295</v>
      </c>
      <c r="E121" t="n">
        <v>26.81</v>
      </c>
      <c r="F121" t="n">
        <v>23.95</v>
      </c>
      <c r="G121" t="n">
        <v>159.64</v>
      </c>
      <c r="H121" t="n">
        <v>2.24</v>
      </c>
      <c r="I121" t="n">
        <v>9</v>
      </c>
      <c r="J121" t="n">
        <v>243.79</v>
      </c>
      <c r="K121" t="n">
        <v>54.38</v>
      </c>
      <c r="L121" t="n">
        <v>30.75</v>
      </c>
      <c r="M121" t="n">
        <v>7</v>
      </c>
      <c r="N121" t="n">
        <v>58.67</v>
      </c>
      <c r="O121" t="n">
        <v>30301.87</v>
      </c>
      <c r="P121" t="n">
        <v>313.59</v>
      </c>
      <c r="Q121" t="n">
        <v>452.55</v>
      </c>
      <c r="R121" t="n">
        <v>69.54000000000001</v>
      </c>
      <c r="S121" t="n">
        <v>57.64</v>
      </c>
      <c r="T121" t="n">
        <v>3864.53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  <c r="AA121" t="n">
        <v>397.9054562925484</v>
      </c>
      <c r="AB121" t="n">
        <v>544.4317996492736</v>
      </c>
      <c r="AC121" t="n">
        <v>492.471992805576</v>
      </c>
      <c r="AD121" t="n">
        <v>397905.4562925484</v>
      </c>
      <c r="AE121" t="n">
        <v>544431.7996492735</v>
      </c>
      <c r="AF121" t="n">
        <v>1.958673500572917e-06</v>
      </c>
      <c r="AG121" t="n">
        <v>11</v>
      </c>
      <c r="AH121" t="n">
        <v>492471.992805576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3.7281</v>
      </c>
      <c r="E122" t="n">
        <v>26.82</v>
      </c>
      <c r="F122" t="n">
        <v>23.96</v>
      </c>
      <c r="G122" t="n">
        <v>159.71</v>
      </c>
      <c r="H122" t="n">
        <v>2.26</v>
      </c>
      <c r="I122" t="n">
        <v>9</v>
      </c>
      <c r="J122" t="n">
        <v>244.23</v>
      </c>
      <c r="K122" t="n">
        <v>54.38</v>
      </c>
      <c r="L122" t="n">
        <v>31</v>
      </c>
      <c r="M122" t="n">
        <v>7</v>
      </c>
      <c r="N122" t="n">
        <v>58.86</v>
      </c>
      <c r="O122" t="n">
        <v>30356.28</v>
      </c>
      <c r="P122" t="n">
        <v>313.15</v>
      </c>
      <c r="Q122" t="n">
        <v>452.57</v>
      </c>
      <c r="R122" t="n">
        <v>69.84</v>
      </c>
      <c r="S122" t="n">
        <v>57.64</v>
      </c>
      <c r="T122" t="n">
        <v>4014.55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397.7579081951587</v>
      </c>
      <c r="AB122" t="n">
        <v>544.2299178330624</v>
      </c>
      <c r="AC122" t="n">
        <v>492.289378306561</v>
      </c>
      <c r="AD122" t="n">
        <v>397757.9081951588</v>
      </c>
      <c r="AE122" t="n">
        <v>544229.9178330624</v>
      </c>
      <c r="AF122" t="n">
        <v>1.95793824305829e-06</v>
      </c>
      <c r="AG122" t="n">
        <v>11</v>
      </c>
      <c r="AH122" t="n">
        <v>492289.378306561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3.7278</v>
      </c>
      <c r="E123" t="n">
        <v>26.83</v>
      </c>
      <c r="F123" t="n">
        <v>23.96</v>
      </c>
      <c r="G123" t="n">
        <v>159.73</v>
      </c>
      <c r="H123" t="n">
        <v>2.27</v>
      </c>
      <c r="I123" t="n">
        <v>9</v>
      </c>
      <c r="J123" t="n">
        <v>244.68</v>
      </c>
      <c r="K123" t="n">
        <v>54.38</v>
      </c>
      <c r="L123" t="n">
        <v>31.25</v>
      </c>
      <c r="M123" t="n">
        <v>7</v>
      </c>
      <c r="N123" t="n">
        <v>59.05</v>
      </c>
      <c r="O123" t="n">
        <v>30410.77</v>
      </c>
      <c r="P123" t="n">
        <v>313.13</v>
      </c>
      <c r="Q123" t="n">
        <v>452.58</v>
      </c>
      <c r="R123" t="n">
        <v>70.03</v>
      </c>
      <c r="S123" t="n">
        <v>57.64</v>
      </c>
      <c r="T123" t="n">
        <v>4108.96</v>
      </c>
      <c r="U123" t="n">
        <v>0.82</v>
      </c>
      <c r="V123" t="n">
        <v>0.88</v>
      </c>
      <c r="W123" t="n">
        <v>6.81</v>
      </c>
      <c r="X123" t="n">
        <v>0.23</v>
      </c>
      <c r="Y123" t="n">
        <v>1</v>
      </c>
      <c r="Z123" t="n">
        <v>10</v>
      </c>
      <c r="AA123" t="n">
        <v>397.7675296635373</v>
      </c>
      <c r="AB123" t="n">
        <v>544.2430823505671</v>
      </c>
      <c r="AC123" t="n">
        <v>492.3012864209917</v>
      </c>
      <c r="AD123" t="n">
        <v>397767.5296635373</v>
      </c>
      <c r="AE123" t="n">
        <v>544243.0823505671</v>
      </c>
      <c r="AF123" t="n">
        <v>1.957780687876584e-06</v>
      </c>
      <c r="AG123" t="n">
        <v>11</v>
      </c>
      <c r="AH123" t="n">
        <v>492301.2864209917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3.7276</v>
      </c>
      <c r="E124" t="n">
        <v>26.83</v>
      </c>
      <c r="F124" t="n">
        <v>23.96</v>
      </c>
      <c r="G124" t="n">
        <v>159.73</v>
      </c>
      <c r="H124" t="n">
        <v>2.29</v>
      </c>
      <c r="I124" t="n">
        <v>9</v>
      </c>
      <c r="J124" t="n">
        <v>245.12</v>
      </c>
      <c r="K124" t="n">
        <v>54.38</v>
      </c>
      <c r="L124" t="n">
        <v>31.5</v>
      </c>
      <c r="M124" t="n">
        <v>7</v>
      </c>
      <c r="N124" t="n">
        <v>59.24</v>
      </c>
      <c r="O124" t="n">
        <v>30465.32</v>
      </c>
      <c r="P124" t="n">
        <v>312.49</v>
      </c>
      <c r="Q124" t="n">
        <v>452.55</v>
      </c>
      <c r="R124" t="n">
        <v>70.01000000000001</v>
      </c>
      <c r="S124" t="n">
        <v>57.64</v>
      </c>
      <c r="T124" t="n">
        <v>4096.77</v>
      </c>
      <c r="U124" t="n">
        <v>0.82</v>
      </c>
      <c r="V124" t="n">
        <v>0.88</v>
      </c>
      <c r="W124" t="n">
        <v>6.81</v>
      </c>
      <c r="X124" t="n">
        <v>0.24</v>
      </c>
      <c r="Y124" t="n">
        <v>1</v>
      </c>
      <c r="Z124" t="n">
        <v>10</v>
      </c>
      <c r="AA124" t="n">
        <v>397.3673330114286</v>
      </c>
      <c r="AB124" t="n">
        <v>543.6955156357216</v>
      </c>
      <c r="AC124" t="n">
        <v>491.8059787048964</v>
      </c>
      <c r="AD124" t="n">
        <v>397367.3330114286</v>
      </c>
      <c r="AE124" t="n">
        <v>543695.5156357216</v>
      </c>
      <c r="AF124" t="n">
        <v>1.95767565108878e-06</v>
      </c>
      <c r="AG124" t="n">
        <v>11</v>
      </c>
      <c r="AH124" t="n">
        <v>491805.9787048964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3.7281</v>
      </c>
      <c r="E125" t="n">
        <v>26.82</v>
      </c>
      <c r="F125" t="n">
        <v>23.96</v>
      </c>
      <c r="G125" t="n">
        <v>159.71</v>
      </c>
      <c r="H125" t="n">
        <v>2.3</v>
      </c>
      <c r="I125" t="n">
        <v>9</v>
      </c>
      <c r="J125" t="n">
        <v>245.56</v>
      </c>
      <c r="K125" t="n">
        <v>54.38</v>
      </c>
      <c r="L125" t="n">
        <v>31.75</v>
      </c>
      <c r="M125" t="n">
        <v>7</v>
      </c>
      <c r="N125" t="n">
        <v>59.43</v>
      </c>
      <c r="O125" t="n">
        <v>30519.94</v>
      </c>
      <c r="P125" t="n">
        <v>312.04</v>
      </c>
      <c r="Q125" t="n">
        <v>452.57</v>
      </c>
      <c r="R125" t="n">
        <v>69.92</v>
      </c>
      <c r="S125" t="n">
        <v>57.64</v>
      </c>
      <c r="T125" t="n">
        <v>4051.46</v>
      </c>
      <c r="U125" t="n">
        <v>0.82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397.0377827801486</v>
      </c>
      <c r="AB125" t="n">
        <v>543.2446104705543</v>
      </c>
      <c r="AC125" t="n">
        <v>491.3981072958433</v>
      </c>
      <c r="AD125" t="n">
        <v>397037.7827801486</v>
      </c>
      <c r="AE125" t="n">
        <v>543244.6104705543</v>
      </c>
      <c r="AF125" t="n">
        <v>1.95793824305829e-06</v>
      </c>
      <c r="AG125" t="n">
        <v>11</v>
      </c>
      <c r="AH125" t="n">
        <v>491398.1072958432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3.7389</v>
      </c>
      <c r="E126" t="n">
        <v>26.75</v>
      </c>
      <c r="F126" t="n">
        <v>23.92</v>
      </c>
      <c r="G126" t="n">
        <v>179.39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6</v>
      </c>
      <c r="N126" t="n">
        <v>59.63</v>
      </c>
      <c r="O126" t="n">
        <v>30574.64</v>
      </c>
      <c r="P126" t="n">
        <v>311.38</v>
      </c>
      <c r="Q126" t="n">
        <v>452.55</v>
      </c>
      <c r="R126" t="n">
        <v>68.67</v>
      </c>
      <c r="S126" t="n">
        <v>57.64</v>
      </c>
      <c r="T126" t="n">
        <v>3434.48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  <c r="AA126" t="n">
        <v>395.672571961624</v>
      </c>
      <c r="AB126" t="n">
        <v>541.3766687997983</v>
      </c>
      <c r="AC126" t="n">
        <v>489.7084393564715</v>
      </c>
      <c r="AD126" t="n">
        <v>395672.571961624</v>
      </c>
      <c r="AE126" t="n">
        <v>541376.6687997982</v>
      </c>
      <c r="AF126" t="n">
        <v>1.9636102295997e-06</v>
      </c>
      <c r="AG126" t="n">
        <v>11</v>
      </c>
      <c r="AH126" t="n">
        <v>489708.4393564715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3.7386</v>
      </c>
      <c r="E127" t="n">
        <v>26.75</v>
      </c>
      <c r="F127" t="n">
        <v>23.92</v>
      </c>
      <c r="G127" t="n">
        <v>179.4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6</v>
      </c>
      <c r="N127" t="n">
        <v>59.82</v>
      </c>
      <c r="O127" t="n">
        <v>30629.4</v>
      </c>
      <c r="P127" t="n">
        <v>311.42</v>
      </c>
      <c r="Q127" t="n">
        <v>452.56</v>
      </c>
      <c r="R127" t="n">
        <v>68.79000000000001</v>
      </c>
      <c r="S127" t="n">
        <v>57.64</v>
      </c>
      <c r="T127" t="n">
        <v>3495.34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  <c r="AA127" t="n">
        <v>395.7208146738879</v>
      </c>
      <c r="AB127" t="n">
        <v>541.4426766070361</v>
      </c>
      <c r="AC127" t="n">
        <v>489.7681474712292</v>
      </c>
      <c r="AD127" t="n">
        <v>395720.8146738879</v>
      </c>
      <c r="AE127" t="n">
        <v>541442.6766070361</v>
      </c>
      <c r="AF127" t="n">
        <v>1.963452674417994e-06</v>
      </c>
      <c r="AG127" t="n">
        <v>11</v>
      </c>
      <c r="AH127" t="n">
        <v>489768.1474712292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3.7382</v>
      </c>
      <c r="E128" t="n">
        <v>26.75</v>
      </c>
      <c r="F128" t="n">
        <v>23.92</v>
      </c>
      <c r="G128" t="n">
        <v>179.43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6</v>
      </c>
      <c r="N128" t="n">
        <v>60.02</v>
      </c>
      <c r="O128" t="n">
        <v>30684.23</v>
      </c>
      <c r="P128" t="n">
        <v>311.71</v>
      </c>
      <c r="Q128" t="n">
        <v>452.55</v>
      </c>
      <c r="R128" t="n">
        <v>68.86</v>
      </c>
      <c r="S128" t="n">
        <v>57.64</v>
      </c>
      <c r="T128" t="n">
        <v>3529.32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  <c r="AA128" t="n">
        <v>395.9382757484196</v>
      </c>
      <c r="AB128" t="n">
        <v>541.7402164429161</v>
      </c>
      <c r="AC128" t="n">
        <v>490.0372905227725</v>
      </c>
      <c r="AD128" t="n">
        <v>395938.2757484196</v>
      </c>
      <c r="AE128" t="n">
        <v>541740.2164429161</v>
      </c>
      <c r="AF128" t="n">
        <v>1.963242600842386e-06</v>
      </c>
      <c r="AG128" t="n">
        <v>11</v>
      </c>
      <c r="AH128" t="n">
        <v>490037.2905227725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3.7392</v>
      </c>
      <c r="E129" t="n">
        <v>26.74</v>
      </c>
      <c r="F129" t="n">
        <v>23.92</v>
      </c>
      <c r="G129" t="n">
        <v>179.37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6</v>
      </c>
      <c r="N129" t="n">
        <v>60.21</v>
      </c>
      <c r="O129" t="n">
        <v>30739.14</v>
      </c>
      <c r="P129" t="n">
        <v>311.82</v>
      </c>
      <c r="Q129" t="n">
        <v>452.55</v>
      </c>
      <c r="R129" t="n">
        <v>68.68000000000001</v>
      </c>
      <c r="S129" t="n">
        <v>57.64</v>
      </c>
      <c r="T129" t="n">
        <v>3437.77</v>
      </c>
      <c r="U129" t="n">
        <v>0.84</v>
      </c>
      <c r="V129" t="n">
        <v>0.89</v>
      </c>
      <c r="W129" t="n">
        <v>6.8</v>
      </c>
      <c r="X129" t="n">
        <v>0.19</v>
      </c>
      <c r="Y129" t="n">
        <v>1</v>
      </c>
      <c r="Z129" t="n">
        <v>10</v>
      </c>
      <c r="AA129" t="n">
        <v>395.9348181524884</v>
      </c>
      <c r="AB129" t="n">
        <v>541.7354856076246</v>
      </c>
      <c r="AC129" t="n">
        <v>490.0330111917615</v>
      </c>
      <c r="AD129" t="n">
        <v>395934.8181524884</v>
      </c>
      <c r="AE129" t="n">
        <v>541735.4856076246</v>
      </c>
      <c r="AF129" t="n">
        <v>1.963767784781406e-06</v>
      </c>
      <c r="AG129" t="n">
        <v>11</v>
      </c>
      <c r="AH129" t="n">
        <v>490033.0111917615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3.738</v>
      </c>
      <c r="E130" t="n">
        <v>26.75</v>
      </c>
      <c r="F130" t="n">
        <v>23.92</v>
      </c>
      <c r="G130" t="n">
        <v>179.43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6</v>
      </c>
      <c r="N130" t="n">
        <v>60.41</v>
      </c>
      <c r="O130" t="n">
        <v>30794.11</v>
      </c>
      <c r="P130" t="n">
        <v>312.16</v>
      </c>
      <c r="Q130" t="n">
        <v>452.56</v>
      </c>
      <c r="R130" t="n">
        <v>68.8</v>
      </c>
      <c r="S130" t="n">
        <v>57.64</v>
      </c>
      <c r="T130" t="n">
        <v>3497.08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  <c r="AA130" t="n">
        <v>396.244371977279</v>
      </c>
      <c r="AB130" t="n">
        <v>542.1590308072539</v>
      </c>
      <c r="AC130" t="n">
        <v>490.4161338319876</v>
      </c>
      <c r="AD130" t="n">
        <v>396244.371977279</v>
      </c>
      <c r="AE130" t="n">
        <v>542159.0308072539</v>
      </c>
      <c r="AF130" t="n">
        <v>1.963137564054583e-06</v>
      </c>
      <c r="AG130" t="n">
        <v>11</v>
      </c>
      <c r="AH130" t="n">
        <v>490416.1338319876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3.7386</v>
      </c>
      <c r="E131" t="n">
        <v>26.75</v>
      </c>
      <c r="F131" t="n">
        <v>23.92</v>
      </c>
      <c r="G131" t="n">
        <v>179.4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312.1</v>
      </c>
      <c r="Q131" t="n">
        <v>452.6</v>
      </c>
      <c r="R131" t="n">
        <v>68.73999999999999</v>
      </c>
      <c r="S131" t="n">
        <v>57.64</v>
      </c>
      <c r="T131" t="n">
        <v>3466.02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  <c r="AA131" t="n">
        <v>396.1607335770462</v>
      </c>
      <c r="AB131" t="n">
        <v>542.0445930581897</v>
      </c>
      <c r="AC131" t="n">
        <v>490.3126178610795</v>
      </c>
      <c r="AD131" t="n">
        <v>396160.7335770462</v>
      </c>
      <c r="AE131" t="n">
        <v>542044.5930581896</v>
      </c>
      <c r="AF131" t="n">
        <v>1.963452674417994e-06</v>
      </c>
      <c r="AG131" t="n">
        <v>11</v>
      </c>
      <c r="AH131" t="n">
        <v>490312.6178610795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3.7403</v>
      </c>
      <c r="E132" t="n">
        <v>26.74</v>
      </c>
      <c r="F132" t="n">
        <v>23.91</v>
      </c>
      <c r="G132" t="n">
        <v>179.31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6</v>
      </c>
      <c r="N132" t="n">
        <v>60.8</v>
      </c>
      <c r="O132" t="n">
        <v>30904.28</v>
      </c>
      <c r="P132" t="n">
        <v>311.71</v>
      </c>
      <c r="Q132" t="n">
        <v>452.56</v>
      </c>
      <c r="R132" t="n">
        <v>68.37</v>
      </c>
      <c r="S132" t="n">
        <v>57.64</v>
      </c>
      <c r="T132" t="n">
        <v>3280.99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  <c r="AA132" t="n">
        <v>395.749343555406</v>
      </c>
      <c r="AB132" t="n">
        <v>541.4817110813347</v>
      </c>
      <c r="AC132" t="n">
        <v>489.8034565500859</v>
      </c>
      <c r="AD132" t="n">
        <v>395749.343555406</v>
      </c>
      <c r="AE132" t="n">
        <v>541481.7110813346</v>
      </c>
      <c r="AF132" t="n">
        <v>1.964345487114327e-06</v>
      </c>
      <c r="AG132" t="n">
        <v>11</v>
      </c>
      <c r="AH132" t="n">
        <v>489803.4565500859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3.7396</v>
      </c>
      <c r="E133" t="n">
        <v>26.74</v>
      </c>
      <c r="F133" t="n">
        <v>23.91</v>
      </c>
      <c r="G133" t="n">
        <v>179.35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6</v>
      </c>
      <c r="N133" t="n">
        <v>61</v>
      </c>
      <c r="O133" t="n">
        <v>30959.46</v>
      </c>
      <c r="P133" t="n">
        <v>311.93</v>
      </c>
      <c r="Q133" t="n">
        <v>452.55</v>
      </c>
      <c r="R133" t="n">
        <v>68.45999999999999</v>
      </c>
      <c r="S133" t="n">
        <v>57.64</v>
      </c>
      <c r="T133" t="n">
        <v>3330.39</v>
      </c>
      <c r="U133" t="n">
        <v>0.84</v>
      </c>
      <c r="V133" t="n">
        <v>0.89</v>
      </c>
      <c r="W133" t="n">
        <v>6.81</v>
      </c>
      <c r="X133" t="n">
        <v>0.19</v>
      </c>
      <c r="Y133" t="n">
        <v>1</v>
      </c>
      <c r="Z133" t="n">
        <v>10</v>
      </c>
      <c r="AA133" t="n">
        <v>395.9438179184923</v>
      </c>
      <c r="AB133" t="n">
        <v>541.7477994845126</v>
      </c>
      <c r="AC133" t="n">
        <v>490.0441498495221</v>
      </c>
      <c r="AD133" t="n">
        <v>395943.8179184923</v>
      </c>
      <c r="AE133" t="n">
        <v>541747.7994845127</v>
      </c>
      <c r="AF133" t="n">
        <v>1.963977858357013e-06</v>
      </c>
      <c r="AG133" t="n">
        <v>11</v>
      </c>
      <c r="AH133" t="n">
        <v>490044.149849522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3.7393</v>
      </c>
      <c r="E134" t="n">
        <v>26.74</v>
      </c>
      <c r="F134" t="n">
        <v>23.91</v>
      </c>
      <c r="G134" t="n">
        <v>179.36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6</v>
      </c>
      <c r="N134" t="n">
        <v>61.2</v>
      </c>
      <c r="O134" t="n">
        <v>31014.73</v>
      </c>
      <c r="P134" t="n">
        <v>312.02</v>
      </c>
      <c r="Q134" t="n">
        <v>452.56</v>
      </c>
      <c r="R134" t="n">
        <v>68.61</v>
      </c>
      <c r="S134" t="n">
        <v>57.64</v>
      </c>
      <c r="T134" t="n">
        <v>3401.49</v>
      </c>
      <c r="U134" t="n">
        <v>0.84</v>
      </c>
      <c r="V134" t="n">
        <v>0.89</v>
      </c>
      <c r="W134" t="n">
        <v>6.81</v>
      </c>
      <c r="X134" t="n">
        <v>0.19</v>
      </c>
      <c r="Y134" t="n">
        <v>1</v>
      </c>
      <c r="Z134" t="n">
        <v>10</v>
      </c>
      <c r="AA134" t="n">
        <v>396.0244142842442</v>
      </c>
      <c r="AB134" t="n">
        <v>541.8580749877952</v>
      </c>
      <c r="AC134" t="n">
        <v>490.1439008135439</v>
      </c>
      <c r="AD134" t="n">
        <v>396024.4142842442</v>
      </c>
      <c r="AE134" t="n">
        <v>541858.0749877952</v>
      </c>
      <c r="AF134" t="n">
        <v>1.963820303175308e-06</v>
      </c>
      <c r="AG134" t="n">
        <v>11</v>
      </c>
      <c r="AH134" t="n">
        <v>490143.9008135439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3.7384</v>
      </c>
      <c r="E135" t="n">
        <v>26.75</v>
      </c>
      <c r="F135" t="n">
        <v>23.92</v>
      </c>
      <c r="G135" t="n">
        <v>179.41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6</v>
      </c>
      <c r="N135" t="n">
        <v>61.39</v>
      </c>
      <c r="O135" t="n">
        <v>31070.06</v>
      </c>
      <c r="P135" t="n">
        <v>311.81</v>
      </c>
      <c r="Q135" t="n">
        <v>452.57</v>
      </c>
      <c r="R135" t="n">
        <v>68.72</v>
      </c>
      <c r="S135" t="n">
        <v>57.64</v>
      </c>
      <c r="T135" t="n">
        <v>3456.51</v>
      </c>
      <c r="U135" t="n">
        <v>0.84</v>
      </c>
      <c r="V135" t="n">
        <v>0.89</v>
      </c>
      <c r="W135" t="n">
        <v>6.81</v>
      </c>
      <c r="X135" t="n">
        <v>0.2</v>
      </c>
      <c r="Y135" t="n">
        <v>1</v>
      </c>
      <c r="Z135" t="n">
        <v>10</v>
      </c>
      <c r="AA135" t="n">
        <v>395.9880480668215</v>
      </c>
      <c r="AB135" t="n">
        <v>541.8083171247531</v>
      </c>
      <c r="AC135" t="n">
        <v>490.0988917711149</v>
      </c>
      <c r="AD135" t="n">
        <v>395988.0480668215</v>
      </c>
      <c r="AE135" t="n">
        <v>541808.3171247531</v>
      </c>
      <c r="AF135" t="n">
        <v>1.96334763763019e-06</v>
      </c>
      <c r="AG135" t="n">
        <v>11</v>
      </c>
      <c r="AH135" t="n">
        <v>490098.8917711149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3.7386</v>
      </c>
      <c r="E136" t="n">
        <v>26.75</v>
      </c>
      <c r="F136" t="n">
        <v>23.92</v>
      </c>
      <c r="G136" t="n">
        <v>179.4</v>
      </c>
      <c r="H136" t="n">
        <v>2.45</v>
      </c>
      <c r="I136" t="n">
        <v>8</v>
      </c>
      <c r="J136" t="n">
        <v>250.47</v>
      </c>
      <c r="K136" t="n">
        <v>54.38</v>
      </c>
      <c r="L136" t="n">
        <v>34.5</v>
      </c>
      <c r="M136" t="n">
        <v>6</v>
      </c>
      <c r="N136" t="n">
        <v>61.59</v>
      </c>
      <c r="O136" t="n">
        <v>31125.47</v>
      </c>
      <c r="P136" t="n">
        <v>311.52</v>
      </c>
      <c r="Q136" t="n">
        <v>452.56</v>
      </c>
      <c r="R136" t="n">
        <v>68.73999999999999</v>
      </c>
      <c r="S136" t="n">
        <v>57.64</v>
      </c>
      <c r="T136" t="n">
        <v>3467.53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395.7855086302346</v>
      </c>
      <c r="AB136" t="n">
        <v>541.5311937322058</v>
      </c>
      <c r="AC136" t="n">
        <v>489.8482166462072</v>
      </c>
      <c r="AD136" t="n">
        <v>395785.5086302346</v>
      </c>
      <c r="AE136" t="n">
        <v>541531.1937322058</v>
      </c>
      <c r="AF136" t="n">
        <v>1.963452674417994e-06</v>
      </c>
      <c r="AG136" t="n">
        <v>11</v>
      </c>
      <c r="AH136" t="n">
        <v>489848.2166462072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3.7383</v>
      </c>
      <c r="E137" t="n">
        <v>26.75</v>
      </c>
      <c r="F137" t="n">
        <v>23.92</v>
      </c>
      <c r="G137" t="n">
        <v>179.42</v>
      </c>
      <c r="H137" t="n">
        <v>2.46</v>
      </c>
      <c r="I137" t="n">
        <v>8</v>
      </c>
      <c r="J137" t="n">
        <v>250.92</v>
      </c>
      <c r="K137" t="n">
        <v>54.38</v>
      </c>
      <c r="L137" t="n">
        <v>34.75</v>
      </c>
      <c r="M137" t="n">
        <v>6</v>
      </c>
      <c r="N137" t="n">
        <v>61.79</v>
      </c>
      <c r="O137" t="n">
        <v>31180.95</v>
      </c>
      <c r="P137" t="n">
        <v>310.75</v>
      </c>
      <c r="Q137" t="n">
        <v>452.56</v>
      </c>
      <c r="R137" t="n">
        <v>68.77</v>
      </c>
      <c r="S137" t="n">
        <v>57.64</v>
      </c>
      <c r="T137" t="n">
        <v>3485.17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  <c r="AA137" t="n">
        <v>395.3097011779077</v>
      </c>
      <c r="AB137" t="n">
        <v>540.8801729847885</v>
      </c>
      <c r="AC137" t="n">
        <v>489.2593284052101</v>
      </c>
      <c r="AD137" t="n">
        <v>395309.7011779077</v>
      </c>
      <c r="AE137" t="n">
        <v>540880.1729847885</v>
      </c>
      <c r="AF137" t="n">
        <v>1.963295119236288e-06</v>
      </c>
      <c r="AG137" t="n">
        <v>11</v>
      </c>
      <c r="AH137" t="n">
        <v>489259.3284052101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3.7389</v>
      </c>
      <c r="E138" t="n">
        <v>26.75</v>
      </c>
      <c r="F138" t="n">
        <v>23.92</v>
      </c>
      <c r="G138" t="n">
        <v>179.39</v>
      </c>
      <c r="H138" t="n">
        <v>2.48</v>
      </c>
      <c r="I138" t="n">
        <v>8</v>
      </c>
      <c r="J138" t="n">
        <v>251.37</v>
      </c>
      <c r="K138" t="n">
        <v>54.38</v>
      </c>
      <c r="L138" t="n">
        <v>35</v>
      </c>
      <c r="M138" t="n">
        <v>6</v>
      </c>
      <c r="N138" t="n">
        <v>61.99</v>
      </c>
      <c r="O138" t="n">
        <v>31236.5</v>
      </c>
      <c r="P138" t="n">
        <v>310.03</v>
      </c>
      <c r="Q138" t="n">
        <v>452.59</v>
      </c>
      <c r="R138" t="n">
        <v>68.63</v>
      </c>
      <c r="S138" t="n">
        <v>57.64</v>
      </c>
      <c r="T138" t="n">
        <v>3413.23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  <c r="AA138" t="n">
        <v>394.7992736278425</v>
      </c>
      <c r="AB138" t="n">
        <v>540.1817834923152</v>
      </c>
      <c r="AC138" t="n">
        <v>488.6275922257025</v>
      </c>
      <c r="AD138" t="n">
        <v>394799.2736278425</v>
      </c>
      <c r="AE138" t="n">
        <v>540181.7834923152</v>
      </c>
      <c r="AF138" t="n">
        <v>1.9636102295997e-06</v>
      </c>
      <c r="AG138" t="n">
        <v>11</v>
      </c>
      <c r="AH138" t="n">
        <v>488627.5922257025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3.7376</v>
      </c>
      <c r="E139" t="n">
        <v>26.76</v>
      </c>
      <c r="F139" t="n">
        <v>23.93</v>
      </c>
      <c r="G139" t="n">
        <v>179.45</v>
      </c>
      <c r="H139" t="n">
        <v>2.49</v>
      </c>
      <c r="I139" t="n">
        <v>8</v>
      </c>
      <c r="J139" t="n">
        <v>251.82</v>
      </c>
      <c r="K139" t="n">
        <v>54.38</v>
      </c>
      <c r="L139" t="n">
        <v>35.25</v>
      </c>
      <c r="M139" t="n">
        <v>6</v>
      </c>
      <c r="N139" t="n">
        <v>62.19</v>
      </c>
      <c r="O139" t="n">
        <v>31292.13</v>
      </c>
      <c r="P139" t="n">
        <v>309.57</v>
      </c>
      <c r="Q139" t="n">
        <v>452.56</v>
      </c>
      <c r="R139" t="n">
        <v>69.04000000000001</v>
      </c>
      <c r="S139" t="n">
        <v>57.64</v>
      </c>
      <c r="T139" t="n">
        <v>3616</v>
      </c>
      <c r="U139" t="n">
        <v>0.83</v>
      </c>
      <c r="V139" t="n">
        <v>0.89</v>
      </c>
      <c r="W139" t="n">
        <v>6.81</v>
      </c>
      <c r="X139" t="n">
        <v>0.2</v>
      </c>
      <c r="Y139" t="n">
        <v>1</v>
      </c>
      <c r="Z139" t="n">
        <v>10</v>
      </c>
      <c r="AA139" t="n">
        <v>394.6305611445703</v>
      </c>
      <c r="AB139" t="n">
        <v>539.9509436296327</v>
      </c>
      <c r="AC139" t="n">
        <v>488.4187833955287</v>
      </c>
      <c r="AD139" t="n">
        <v>394630.5611445703</v>
      </c>
      <c r="AE139" t="n">
        <v>539950.9436296327</v>
      </c>
      <c r="AF139" t="n">
        <v>1.962927490478975e-06</v>
      </c>
      <c r="AG139" t="n">
        <v>11</v>
      </c>
      <c r="AH139" t="n">
        <v>488418.7833955287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3.7368</v>
      </c>
      <c r="E140" t="n">
        <v>26.76</v>
      </c>
      <c r="F140" t="n">
        <v>23.93</v>
      </c>
      <c r="G140" t="n">
        <v>179.5</v>
      </c>
      <c r="H140" t="n">
        <v>2.5</v>
      </c>
      <c r="I140" t="n">
        <v>8</v>
      </c>
      <c r="J140" t="n">
        <v>252.27</v>
      </c>
      <c r="K140" t="n">
        <v>54.38</v>
      </c>
      <c r="L140" t="n">
        <v>35.5</v>
      </c>
      <c r="M140" t="n">
        <v>6</v>
      </c>
      <c r="N140" t="n">
        <v>62.4</v>
      </c>
      <c r="O140" t="n">
        <v>31347.83</v>
      </c>
      <c r="P140" t="n">
        <v>309.26</v>
      </c>
      <c r="Q140" t="n">
        <v>452.58</v>
      </c>
      <c r="R140" t="n">
        <v>69.04000000000001</v>
      </c>
      <c r="S140" t="n">
        <v>57.64</v>
      </c>
      <c r="T140" t="n">
        <v>3615.78</v>
      </c>
      <c r="U140" t="n">
        <v>0.83</v>
      </c>
      <c r="V140" t="n">
        <v>0.89</v>
      </c>
      <c r="W140" t="n">
        <v>6.81</v>
      </c>
      <c r="X140" t="n">
        <v>0.21</v>
      </c>
      <c r="Y140" t="n">
        <v>1</v>
      </c>
      <c r="Z140" t="n">
        <v>10</v>
      </c>
      <c r="AA140" t="n">
        <v>394.4893592687786</v>
      </c>
      <c r="AB140" t="n">
        <v>539.7577449937872</v>
      </c>
      <c r="AC140" t="n">
        <v>488.2440233663324</v>
      </c>
      <c r="AD140" t="n">
        <v>394489.3592687786</v>
      </c>
      <c r="AE140" t="n">
        <v>539757.7449937873</v>
      </c>
      <c r="AF140" t="n">
        <v>1.962507343327759e-06</v>
      </c>
      <c r="AG140" t="n">
        <v>11</v>
      </c>
      <c r="AH140" t="n">
        <v>488244.0233663324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3.7382</v>
      </c>
      <c r="E141" t="n">
        <v>26.75</v>
      </c>
      <c r="F141" t="n">
        <v>23.92</v>
      </c>
      <c r="G141" t="n">
        <v>179.43</v>
      </c>
      <c r="H141" t="n">
        <v>2.52</v>
      </c>
      <c r="I141" t="n">
        <v>8</v>
      </c>
      <c r="J141" t="n">
        <v>252.73</v>
      </c>
      <c r="K141" t="n">
        <v>54.38</v>
      </c>
      <c r="L141" t="n">
        <v>35.75</v>
      </c>
      <c r="M141" t="n">
        <v>6</v>
      </c>
      <c r="N141" t="n">
        <v>62.6</v>
      </c>
      <c r="O141" t="n">
        <v>31403.6</v>
      </c>
      <c r="P141" t="n">
        <v>308.61</v>
      </c>
      <c r="Q141" t="n">
        <v>452.55</v>
      </c>
      <c r="R141" t="n">
        <v>68.86</v>
      </c>
      <c r="S141" t="n">
        <v>57.64</v>
      </c>
      <c r="T141" t="n">
        <v>3526.17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  <c r="AA141" t="n">
        <v>393.9325485050557</v>
      </c>
      <c r="AB141" t="n">
        <v>538.9958919421045</v>
      </c>
      <c r="AC141" t="n">
        <v>487.5548805006348</v>
      </c>
      <c r="AD141" t="n">
        <v>393932.5485050557</v>
      </c>
      <c r="AE141" t="n">
        <v>538995.8919421046</v>
      </c>
      <c r="AF141" t="n">
        <v>1.963242600842386e-06</v>
      </c>
      <c r="AG141" t="n">
        <v>11</v>
      </c>
      <c r="AH141" t="n">
        <v>487554.8805006348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3.7372</v>
      </c>
      <c r="E142" t="n">
        <v>26.76</v>
      </c>
      <c r="F142" t="n">
        <v>23.93</v>
      </c>
      <c r="G142" t="n">
        <v>179.48</v>
      </c>
      <c r="H142" t="n">
        <v>2.53</v>
      </c>
      <c r="I142" t="n">
        <v>8</v>
      </c>
      <c r="J142" t="n">
        <v>253.18</v>
      </c>
      <c r="K142" t="n">
        <v>54.38</v>
      </c>
      <c r="L142" t="n">
        <v>36</v>
      </c>
      <c r="M142" t="n">
        <v>6</v>
      </c>
      <c r="N142" t="n">
        <v>62.8</v>
      </c>
      <c r="O142" t="n">
        <v>31459.45</v>
      </c>
      <c r="P142" t="n">
        <v>306.94</v>
      </c>
      <c r="Q142" t="n">
        <v>452.55</v>
      </c>
      <c r="R142" t="n">
        <v>69.05</v>
      </c>
      <c r="S142" t="n">
        <v>57.64</v>
      </c>
      <c r="T142" t="n">
        <v>3620.73</v>
      </c>
      <c r="U142" t="n">
        <v>0.83</v>
      </c>
      <c r="V142" t="n">
        <v>0.89</v>
      </c>
      <c r="W142" t="n">
        <v>6.81</v>
      </c>
      <c r="X142" t="n">
        <v>0.21</v>
      </c>
      <c r="Y142" t="n">
        <v>1</v>
      </c>
      <c r="Z142" t="n">
        <v>10</v>
      </c>
      <c r="AA142" t="n">
        <v>392.9581925241101</v>
      </c>
      <c r="AB142" t="n">
        <v>537.6627351034227</v>
      </c>
      <c r="AC142" t="n">
        <v>486.3489582795394</v>
      </c>
      <c r="AD142" t="n">
        <v>392958.1925241101</v>
      </c>
      <c r="AE142" t="n">
        <v>537662.7351034228</v>
      </c>
      <c r="AF142" t="n">
        <v>1.962717416903367e-06</v>
      </c>
      <c r="AG142" t="n">
        <v>11</v>
      </c>
      <c r="AH142" t="n">
        <v>486348.9582795394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3.7358</v>
      </c>
      <c r="E143" t="n">
        <v>26.77</v>
      </c>
      <c r="F143" t="n">
        <v>23.94</v>
      </c>
      <c r="G143" t="n">
        <v>179.55</v>
      </c>
      <c r="H143" t="n">
        <v>2.54</v>
      </c>
      <c r="I143" t="n">
        <v>8</v>
      </c>
      <c r="J143" t="n">
        <v>253.63</v>
      </c>
      <c r="K143" t="n">
        <v>54.38</v>
      </c>
      <c r="L143" t="n">
        <v>36.25</v>
      </c>
      <c r="M143" t="n">
        <v>6</v>
      </c>
      <c r="N143" t="n">
        <v>63</v>
      </c>
      <c r="O143" t="n">
        <v>31515.37</v>
      </c>
      <c r="P143" t="n">
        <v>306</v>
      </c>
      <c r="Q143" t="n">
        <v>452.55</v>
      </c>
      <c r="R143" t="n">
        <v>69.31</v>
      </c>
      <c r="S143" t="n">
        <v>57.64</v>
      </c>
      <c r="T143" t="n">
        <v>3752.02</v>
      </c>
      <c r="U143" t="n">
        <v>0.83</v>
      </c>
      <c r="V143" t="n">
        <v>0.89</v>
      </c>
      <c r="W143" t="n">
        <v>6.81</v>
      </c>
      <c r="X143" t="n">
        <v>0.22</v>
      </c>
      <c r="Y143" t="n">
        <v>1</v>
      </c>
      <c r="Z143" t="n">
        <v>10</v>
      </c>
      <c r="AA143" t="n">
        <v>392.4853823209021</v>
      </c>
      <c r="AB143" t="n">
        <v>537.0158153244795</v>
      </c>
      <c r="AC143" t="n">
        <v>485.7637796163408</v>
      </c>
      <c r="AD143" t="n">
        <v>392485.3823209021</v>
      </c>
      <c r="AE143" t="n">
        <v>537015.8153244795</v>
      </c>
      <c r="AF143" t="n">
        <v>1.96198215938874e-06</v>
      </c>
      <c r="AG143" t="n">
        <v>11</v>
      </c>
      <c r="AH143" t="n">
        <v>485763.7796163408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3.7454</v>
      </c>
      <c r="E144" t="n">
        <v>26.7</v>
      </c>
      <c r="F144" t="n">
        <v>23.91</v>
      </c>
      <c r="G144" t="n">
        <v>204.95</v>
      </c>
      <c r="H144" t="n">
        <v>2.56</v>
      </c>
      <c r="I144" t="n">
        <v>7</v>
      </c>
      <c r="J144" t="n">
        <v>254.09</v>
      </c>
      <c r="K144" t="n">
        <v>54.38</v>
      </c>
      <c r="L144" t="n">
        <v>36.5</v>
      </c>
      <c r="M144" t="n">
        <v>5</v>
      </c>
      <c r="N144" t="n">
        <v>63.21</v>
      </c>
      <c r="O144" t="n">
        <v>31571.37</v>
      </c>
      <c r="P144" t="n">
        <v>305.61</v>
      </c>
      <c r="Q144" t="n">
        <v>452.55</v>
      </c>
      <c r="R144" t="n">
        <v>68.45999999999999</v>
      </c>
      <c r="S144" t="n">
        <v>57.64</v>
      </c>
      <c r="T144" t="n">
        <v>3330.95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391.4305555674571</v>
      </c>
      <c r="AB144" t="n">
        <v>535.5725548247439</v>
      </c>
      <c r="AC144" t="n">
        <v>484.4582618730713</v>
      </c>
      <c r="AD144" t="n">
        <v>391430.5555674571</v>
      </c>
      <c r="AE144" t="n">
        <v>535572.5548247439</v>
      </c>
      <c r="AF144" t="n">
        <v>1.967023925203326e-06</v>
      </c>
      <c r="AG144" t="n">
        <v>11</v>
      </c>
      <c r="AH144" t="n">
        <v>484458.2618730713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3.7459</v>
      </c>
      <c r="E145" t="n">
        <v>26.7</v>
      </c>
      <c r="F145" t="n">
        <v>23.91</v>
      </c>
      <c r="G145" t="n">
        <v>204.92</v>
      </c>
      <c r="H145" t="n">
        <v>2.57</v>
      </c>
      <c r="I145" t="n">
        <v>7</v>
      </c>
      <c r="J145" t="n">
        <v>254.54</v>
      </c>
      <c r="K145" t="n">
        <v>54.38</v>
      </c>
      <c r="L145" t="n">
        <v>36.75</v>
      </c>
      <c r="M145" t="n">
        <v>5</v>
      </c>
      <c r="N145" t="n">
        <v>63.41</v>
      </c>
      <c r="O145" t="n">
        <v>31627.44</v>
      </c>
      <c r="P145" t="n">
        <v>306.13</v>
      </c>
      <c r="Q145" t="n">
        <v>452.58</v>
      </c>
      <c r="R145" t="n">
        <v>68.38</v>
      </c>
      <c r="S145" t="n">
        <v>57.64</v>
      </c>
      <c r="T145" t="n">
        <v>3290.54</v>
      </c>
      <c r="U145" t="n">
        <v>0.84</v>
      </c>
      <c r="V145" t="n">
        <v>0.89</v>
      </c>
      <c r="W145" t="n">
        <v>6.8</v>
      </c>
      <c r="X145" t="n">
        <v>0.18</v>
      </c>
      <c r="Y145" t="n">
        <v>1</v>
      </c>
      <c r="Z145" t="n">
        <v>10</v>
      </c>
      <c r="AA145" t="n">
        <v>391.7296721952125</v>
      </c>
      <c r="AB145" t="n">
        <v>535.9818193909333</v>
      </c>
      <c r="AC145" t="n">
        <v>484.82846680347</v>
      </c>
      <c r="AD145" t="n">
        <v>391729.6721952125</v>
      </c>
      <c r="AE145" t="n">
        <v>535981.8193909333</v>
      </c>
      <c r="AF145" t="n">
        <v>1.967286517172836e-06</v>
      </c>
      <c r="AG145" t="n">
        <v>11</v>
      </c>
      <c r="AH145" t="n">
        <v>484828.4668034699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3.7463</v>
      </c>
      <c r="E146" t="n">
        <v>26.69</v>
      </c>
      <c r="F146" t="n">
        <v>23.9</v>
      </c>
      <c r="G146" t="n">
        <v>204.89</v>
      </c>
      <c r="H146" t="n">
        <v>2.58</v>
      </c>
      <c r="I146" t="n">
        <v>7</v>
      </c>
      <c r="J146" t="n">
        <v>255</v>
      </c>
      <c r="K146" t="n">
        <v>54.38</v>
      </c>
      <c r="L146" t="n">
        <v>37</v>
      </c>
      <c r="M146" t="n">
        <v>5</v>
      </c>
      <c r="N146" t="n">
        <v>63.62</v>
      </c>
      <c r="O146" t="n">
        <v>31683.59</v>
      </c>
      <c r="P146" t="n">
        <v>306.52</v>
      </c>
      <c r="Q146" t="n">
        <v>452.57</v>
      </c>
      <c r="R146" t="n">
        <v>68.31</v>
      </c>
      <c r="S146" t="n">
        <v>57.64</v>
      </c>
      <c r="T146" t="n">
        <v>3257.69</v>
      </c>
      <c r="U146" t="n">
        <v>0.84</v>
      </c>
      <c r="V146" t="n">
        <v>0.89</v>
      </c>
      <c r="W146" t="n">
        <v>6.8</v>
      </c>
      <c r="X146" t="n">
        <v>0.18</v>
      </c>
      <c r="Y146" t="n">
        <v>1</v>
      </c>
      <c r="Z146" t="n">
        <v>10</v>
      </c>
      <c r="AA146" t="n">
        <v>391.9198756209622</v>
      </c>
      <c r="AB146" t="n">
        <v>536.2420641092267</v>
      </c>
      <c r="AC146" t="n">
        <v>485.0638741311053</v>
      </c>
      <c r="AD146" t="n">
        <v>391919.8756209622</v>
      </c>
      <c r="AE146" t="n">
        <v>536242.0641092267</v>
      </c>
      <c r="AF146" t="n">
        <v>1.967496590748444e-06</v>
      </c>
      <c r="AG146" t="n">
        <v>11</v>
      </c>
      <c r="AH146" t="n">
        <v>485063.8741311053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3.7465</v>
      </c>
      <c r="E147" t="n">
        <v>26.69</v>
      </c>
      <c r="F147" t="n">
        <v>23.9</v>
      </c>
      <c r="G147" t="n">
        <v>204.88</v>
      </c>
      <c r="H147" t="n">
        <v>2.59</v>
      </c>
      <c r="I147" t="n">
        <v>7</v>
      </c>
      <c r="J147" t="n">
        <v>255.45</v>
      </c>
      <c r="K147" t="n">
        <v>54.38</v>
      </c>
      <c r="L147" t="n">
        <v>37.25</v>
      </c>
      <c r="M147" t="n">
        <v>5</v>
      </c>
      <c r="N147" t="n">
        <v>63.82</v>
      </c>
      <c r="O147" t="n">
        <v>31739.82</v>
      </c>
      <c r="P147" t="n">
        <v>307.04</v>
      </c>
      <c r="Q147" t="n">
        <v>452.57</v>
      </c>
      <c r="R147" t="n">
        <v>68.18000000000001</v>
      </c>
      <c r="S147" t="n">
        <v>57.64</v>
      </c>
      <c r="T147" t="n">
        <v>3190.67</v>
      </c>
      <c r="U147" t="n">
        <v>0.85</v>
      </c>
      <c r="V147" t="n">
        <v>0.89</v>
      </c>
      <c r="W147" t="n">
        <v>6.81</v>
      </c>
      <c r="X147" t="n">
        <v>0.18</v>
      </c>
      <c r="Y147" t="n">
        <v>1</v>
      </c>
      <c r="Z147" t="n">
        <v>10</v>
      </c>
      <c r="AA147" t="n">
        <v>392.2408965153892</v>
      </c>
      <c r="AB147" t="n">
        <v>536.6812990594241</v>
      </c>
      <c r="AC147" t="n">
        <v>485.4611891141259</v>
      </c>
      <c r="AD147" t="n">
        <v>392240.8965153892</v>
      </c>
      <c r="AE147" t="n">
        <v>536681.2990594241</v>
      </c>
      <c r="AF147" t="n">
        <v>1.967601627536248e-06</v>
      </c>
      <c r="AG147" t="n">
        <v>11</v>
      </c>
      <c r="AH147" t="n">
        <v>485461.1891141259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3.7461</v>
      </c>
      <c r="E148" t="n">
        <v>26.69</v>
      </c>
      <c r="F148" t="n">
        <v>23.91</v>
      </c>
      <c r="G148" t="n">
        <v>204.9</v>
      </c>
      <c r="H148" t="n">
        <v>2.61</v>
      </c>
      <c r="I148" t="n">
        <v>7</v>
      </c>
      <c r="J148" t="n">
        <v>255.91</v>
      </c>
      <c r="K148" t="n">
        <v>54.38</v>
      </c>
      <c r="L148" t="n">
        <v>37.5</v>
      </c>
      <c r="M148" t="n">
        <v>5</v>
      </c>
      <c r="N148" t="n">
        <v>64.03</v>
      </c>
      <c r="O148" t="n">
        <v>31796.12</v>
      </c>
      <c r="P148" t="n">
        <v>307.64</v>
      </c>
      <c r="Q148" t="n">
        <v>452.6</v>
      </c>
      <c r="R148" t="n">
        <v>68.13</v>
      </c>
      <c r="S148" t="n">
        <v>57.64</v>
      </c>
      <c r="T148" t="n">
        <v>3167.33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  <c r="AA148" t="n">
        <v>392.6899254161939</v>
      </c>
      <c r="AB148" t="n">
        <v>537.295680211262</v>
      </c>
      <c r="AC148" t="n">
        <v>486.0169345911218</v>
      </c>
      <c r="AD148" t="n">
        <v>392689.9254161939</v>
      </c>
      <c r="AE148" t="n">
        <v>537295.6802112621</v>
      </c>
      <c r="AF148" t="n">
        <v>1.96739155396064e-06</v>
      </c>
      <c r="AG148" t="n">
        <v>11</v>
      </c>
      <c r="AH148" t="n">
        <v>486016.9345911218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3.7484</v>
      </c>
      <c r="E149" t="n">
        <v>26.68</v>
      </c>
      <c r="F149" t="n">
        <v>23.89</v>
      </c>
      <c r="G149" t="n">
        <v>204.76</v>
      </c>
      <c r="H149" t="n">
        <v>2.62</v>
      </c>
      <c r="I149" t="n">
        <v>7</v>
      </c>
      <c r="J149" t="n">
        <v>256.36</v>
      </c>
      <c r="K149" t="n">
        <v>54.38</v>
      </c>
      <c r="L149" t="n">
        <v>37.75</v>
      </c>
      <c r="M149" t="n">
        <v>5</v>
      </c>
      <c r="N149" t="n">
        <v>64.23999999999999</v>
      </c>
      <c r="O149" t="n">
        <v>31852.5</v>
      </c>
      <c r="P149" t="n">
        <v>307.88</v>
      </c>
      <c r="Q149" t="n">
        <v>452.55</v>
      </c>
      <c r="R149" t="n">
        <v>67.73999999999999</v>
      </c>
      <c r="S149" t="n">
        <v>57.64</v>
      </c>
      <c r="T149" t="n">
        <v>2974.85</v>
      </c>
      <c r="U149" t="n">
        <v>0.85</v>
      </c>
      <c r="V149" t="n">
        <v>0.89</v>
      </c>
      <c r="W149" t="n">
        <v>6.8</v>
      </c>
      <c r="X149" t="n">
        <v>0.16</v>
      </c>
      <c r="Y149" t="n">
        <v>1</v>
      </c>
      <c r="Z149" t="n">
        <v>10</v>
      </c>
      <c r="AA149" t="n">
        <v>392.6111404756826</v>
      </c>
      <c r="AB149" t="n">
        <v>537.1878831799081</v>
      </c>
      <c r="AC149" t="n">
        <v>485.9194255571463</v>
      </c>
      <c r="AD149" t="n">
        <v>392611.1404756826</v>
      </c>
      <c r="AE149" t="n">
        <v>537187.8831799082</v>
      </c>
      <c r="AF149" t="n">
        <v>1.968599477020384e-06</v>
      </c>
      <c r="AG149" t="n">
        <v>11</v>
      </c>
      <c r="AH149" t="n">
        <v>485919.4255571463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3.7466</v>
      </c>
      <c r="E150" t="n">
        <v>26.69</v>
      </c>
      <c r="F150" t="n">
        <v>23.9</v>
      </c>
      <c r="G150" t="n">
        <v>204.87</v>
      </c>
      <c r="H150" t="n">
        <v>2.63</v>
      </c>
      <c r="I150" t="n">
        <v>7</v>
      </c>
      <c r="J150" t="n">
        <v>256.82</v>
      </c>
      <c r="K150" t="n">
        <v>54.38</v>
      </c>
      <c r="L150" t="n">
        <v>38</v>
      </c>
      <c r="M150" t="n">
        <v>5</v>
      </c>
      <c r="N150" t="n">
        <v>64.45</v>
      </c>
      <c r="O150" t="n">
        <v>31909.08</v>
      </c>
      <c r="P150" t="n">
        <v>308.7</v>
      </c>
      <c r="Q150" t="n">
        <v>452.6</v>
      </c>
      <c r="R150" t="n">
        <v>67.97</v>
      </c>
      <c r="S150" t="n">
        <v>57.64</v>
      </c>
      <c r="T150" t="n">
        <v>3086.84</v>
      </c>
      <c r="U150" t="n">
        <v>0.85</v>
      </c>
      <c r="V150" t="n">
        <v>0.89</v>
      </c>
      <c r="W150" t="n">
        <v>6.81</v>
      </c>
      <c r="X150" t="n">
        <v>0.18</v>
      </c>
      <c r="Y150" t="n">
        <v>1</v>
      </c>
      <c r="Z150" t="n">
        <v>10</v>
      </c>
      <c r="AA150" t="n">
        <v>393.3051755526952</v>
      </c>
      <c r="AB150" t="n">
        <v>538.1374925909436</v>
      </c>
      <c r="AC150" t="n">
        <v>486.7784055787776</v>
      </c>
      <c r="AD150" t="n">
        <v>393305.1755526952</v>
      </c>
      <c r="AE150" t="n">
        <v>538137.4925909436</v>
      </c>
      <c r="AF150" t="n">
        <v>1.96765414593015e-06</v>
      </c>
      <c r="AG150" t="n">
        <v>11</v>
      </c>
      <c r="AH150" t="n">
        <v>486778.4055787776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3.7467</v>
      </c>
      <c r="E151" t="n">
        <v>26.69</v>
      </c>
      <c r="F151" t="n">
        <v>23.9</v>
      </c>
      <c r="G151" t="n">
        <v>204.87</v>
      </c>
      <c r="H151" t="n">
        <v>2.65</v>
      </c>
      <c r="I151" t="n">
        <v>7</v>
      </c>
      <c r="J151" t="n">
        <v>257.28</v>
      </c>
      <c r="K151" t="n">
        <v>54.38</v>
      </c>
      <c r="L151" t="n">
        <v>38.25</v>
      </c>
      <c r="M151" t="n">
        <v>5</v>
      </c>
      <c r="N151" t="n">
        <v>64.66</v>
      </c>
      <c r="O151" t="n">
        <v>31965.61</v>
      </c>
      <c r="P151" t="n">
        <v>308.91</v>
      </c>
      <c r="Q151" t="n">
        <v>452.56</v>
      </c>
      <c r="R151" t="n">
        <v>68.04000000000001</v>
      </c>
      <c r="S151" t="n">
        <v>57.64</v>
      </c>
      <c r="T151" t="n">
        <v>3122.03</v>
      </c>
      <c r="U151" t="n">
        <v>0.85</v>
      </c>
      <c r="V151" t="n">
        <v>0.89</v>
      </c>
      <c r="W151" t="n">
        <v>6.81</v>
      </c>
      <c r="X151" t="n">
        <v>0.18</v>
      </c>
      <c r="Y151" t="n">
        <v>1</v>
      </c>
      <c r="Z151" t="n">
        <v>10</v>
      </c>
      <c r="AA151" t="n">
        <v>393.433363410782</v>
      </c>
      <c r="AB151" t="n">
        <v>538.312884873627</v>
      </c>
      <c r="AC151" t="n">
        <v>486.9370586681663</v>
      </c>
      <c r="AD151" t="n">
        <v>393433.363410782</v>
      </c>
      <c r="AE151" t="n">
        <v>538312.884873627</v>
      </c>
      <c r="AF151" t="n">
        <v>1.967706664324051e-06</v>
      </c>
      <c r="AG151" t="n">
        <v>11</v>
      </c>
      <c r="AH151" t="n">
        <v>486937.0586681663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3.7472</v>
      </c>
      <c r="E152" t="n">
        <v>26.69</v>
      </c>
      <c r="F152" t="n">
        <v>23.9</v>
      </c>
      <c r="G152" t="n">
        <v>204.84</v>
      </c>
      <c r="H152" t="n">
        <v>2.66</v>
      </c>
      <c r="I152" t="n">
        <v>7</v>
      </c>
      <c r="J152" t="n">
        <v>257.74</v>
      </c>
      <c r="K152" t="n">
        <v>54.38</v>
      </c>
      <c r="L152" t="n">
        <v>38.5</v>
      </c>
      <c r="M152" t="n">
        <v>5</v>
      </c>
      <c r="N152" t="n">
        <v>64.86</v>
      </c>
      <c r="O152" t="n">
        <v>32022.22</v>
      </c>
      <c r="P152" t="n">
        <v>309.08</v>
      </c>
      <c r="Q152" t="n">
        <v>452.56</v>
      </c>
      <c r="R152" t="n">
        <v>67.94</v>
      </c>
      <c r="S152" t="n">
        <v>57.64</v>
      </c>
      <c r="T152" t="n">
        <v>3072.41</v>
      </c>
      <c r="U152" t="n">
        <v>0.85</v>
      </c>
      <c r="V152" t="n">
        <v>0.89</v>
      </c>
      <c r="W152" t="n">
        <v>6.81</v>
      </c>
      <c r="X152" t="n">
        <v>0.17</v>
      </c>
      <c r="Y152" t="n">
        <v>1</v>
      </c>
      <c r="Z152" t="n">
        <v>10</v>
      </c>
      <c r="AA152" t="n">
        <v>393.5061998443305</v>
      </c>
      <c r="AB152" t="n">
        <v>538.4125428953249</v>
      </c>
      <c r="AC152" t="n">
        <v>487.0272054681442</v>
      </c>
      <c r="AD152" t="n">
        <v>393506.1998443305</v>
      </c>
      <c r="AE152" t="n">
        <v>538412.5428953249</v>
      </c>
      <c r="AF152" t="n">
        <v>1.967969256293561e-06</v>
      </c>
      <c r="AG152" t="n">
        <v>11</v>
      </c>
      <c r="AH152" t="n">
        <v>487027.2054681443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3.7475</v>
      </c>
      <c r="E153" t="n">
        <v>26.68</v>
      </c>
      <c r="F153" t="n">
        <v>23.9</v>
      </c>
      <c r="G153" t="n">
        <v>204.82</v>
      </c>
      <c r="H153" t="n">
        <v>2.67</v>
      </c>
      <c r="I153" t="n">
        <v>7</v>
      </c>
      <c r="J153" t="n">
        <v>258.2</v>
      </c>
      <c r="K153" t="n">
        <v>54.38</v>
      </c>
      <c r="L153" t="n">
        <v>38.75</v>
      </c>
      <c r="M153" t="n">
        <v>5</v>
      </c>
      <c r="N153" t="n">
        <v>65.06999999999999</v>
      </c>
      <c r="O153" t="n">
        <v>32078.91</v>
      </c>
      <c r="P153" t="n">
        <v>309.17</v>
      </c>
      <c r="Q153" t="n">
        <v>452.56</v>
      </c>
      <c r="R153" t="n">
        <v>67.93000000000001</v>
      </c>
      <c r="S153" t="n">
        <v>57.64</v>
      </c>
      <c r="T153" t="n">
        <v>3066.16</v>
      </c>
      <c r="U153" t="n">
        <v>0.85</v>
      </c>
      <c r="V153" t="n">
        <v>0.89</v>
      </c>
      <c r="W153" t="n">
        <v>6.81</v>
      </c>
      <c r="X153" t="n">
        <v>0.17</v>
      </c>
      <c r="Y153" t="n">
        <v>1</v>
      </c>
      <c r="Z153" t="n">
        <v>10</v>
      </c>
      <c r="AA153" t="n">
        <v>393.5421475375454</v>
      </c>
      <c r="AB153" t="n">
        <v>538.4617281150818</v>
      </c>
      <c r="AC153" t="n">
        <v>487.0716965195595</v>
      </c>
      <c r="AD153" t="n">
        <v>393542.1475375454</v>
      </c>
      <c r="AE153" t="n">
        <v>538461.7281150818</v>
      </c>
      <c r="AF153" t="n">
        <v>1.968126811475267e-06</v>
      </c>
      <c r="AG153" t="n">
        <v>11</v>
      </c>
      <c r="AH153" t="n">
        <v>487071.6965195595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3.7474</v>
      </c>
      <c r="E154" t="n">
        <v>26.68</v>
      </c>
      <c r="F154" t="n">
        <v>23.9</v>
      </c>
      <c r="G154" t="n">
        <v>204.82</v>
      </c>
      <c r="H154" t="n">
        <v>2.68</v>
      </c>
      <c r="I154" t="n">
        <v>7</v>
      </c>
      <c r="J154" t="n">
        <v>258.66</v>
      </c>
      <c r="K154" t="n">
        <v>54.38</v>
      </c>
      <c r="L154" t="n">
        <v>39</v>
      </c>
      <c r="M154" t="n">
        <v>5</v>
      </c>
      <c r="N154" t="n">
        <v>65.28</v>
      </c>
      <c r="O154" t="n">
        <v>32135.68</v>
      </c>
      <c r="P154" t="n">
        <v>308.96</v>
      </c>
      <c r="Q154" t="n">
        <v>452.57</v>
      </c>
      <c r="R154" t="n">
        <v>67.98999999999999</v>
      </c>
      <c r="S154" t="n">
        <v>57.64</v>
      </c>
      <c r="T154" t="n">
        <v>3096.13</v>
      </c>
      <c r="U154" t="n">
        <v>0.85</v>
      </c>
      <c r="V154" t="n">
        <v>0.89</v>
      </c>
      <c r="W154" t="n">
        <v>6.8</v>
      </c>
      <c r="X154" t="n">
        <v>0.17</v>
      </c>
      <c r="Y154" t="n">
        <v>1</v>
      </c>
      <c r="Z154" t="n">
        <v>10</v>
      </c>
      <c r="AA154" t="n">
        <v>393.4139899480982</v>
      </c>
      <c r="AB154" t="n">
        <v>538.2863772472863</v>
      </c>
      <c r="AC154" t="n">
        <v>486.9130808924799</v>
      </c>
      <c r="AD154" t="n">
        <v>393413.9899480982</v>
      </c>
      <c r="AE154" t="n">
        <v>538286.3772472863</v>
      </c>
      <c r="AF154" t="n">
        <v>1.968074293081365e-06</v>
      </c>
      <c r="AG154" t="n">
        <v>11</v>
      </c>
      <c r="AH154" t="n">
        <v>486913.0808924799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3.7472</v>
      </c>
      <c r="E155" t="n">
        <v>26.69</v>
      </c>
      <c r="F155" t="n">
        <v>23.9</v>
      </c>
      <c r="G155" t="n">
        <v>204.84</v>
      </c>
      <c r="H155" t="n">
        <v>2.7</v>
      </c>
      <c r="I155" t="n">
        <v>7</v>
      </c>
      <c r="J155" t="n">
        <v>259.12</v>
      </c>
      <c r="K155" t="n">
        <v>54.38</v>
      </c>
      <c r="L155" t="n">
        <v>39.25</v>
      </c>
      <c r="M155" t="n">
        <v>5</v>
      </c>
      <c r="N155" t="n">
        <v>65.48999999999999</v>
      </c>
      <c r="O155" t="n">
        <v>32192.53</v>
      </c>
      <c r="P155" t="n">
        <v>309.21</v>
      </c>
      <c r="Q155" t="n">
        <v>452.57</v>
      </c>
      <c r="R155" t="n">
        <v>68.05</v>
      </c>
      <c r="S155" t="n">
        <v>57.64</v>
      </c>
      <c r="T155" t="n">
        <v>3125.76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  <c r="AA155" t="n">
        <v>393.5901089692125</v>
      </c>
      <c r="AB155" t="n">
        <v>538.5273510617977</v>
      </c>
      <c r="AC155" t="n">
        <v>487.1310565043432</v>
      </c>
      <c r="AD155" t="n">
        <v>393590.1089692125</v>
      </c>
      <c r="AE155" t="n">
        <v>538527.3510617977</v>
      </c>
      <c r="AF155" t="n">
        <v>1.967969256293561e-06</v>
      </c>
      <c r="AG155" t="n">
        <v>11</v>
      </c>
      <c r="AH155" t="n">
        <v>487131.0565043432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3.7468</v>
      </c>
      <c r="E156" t="n">
        <v>26.69</v>
      </c>
      <c r="F156" t="n">
        <v>23.9</v>
      </c>
      <c r="G156" t="n">
        <v>204.86</v>
      </c>
      <c r="H156" t="n">
        <v>2.71</v>
      </c>
      <c r="I156" t="n">
        <v>7</v>
      </c>
      <c r="J156" t="n">
        <v>259.58</v>
      </c>
      <c r="K156" t="n">
        <v>54.38</v>
      </c>
      <c r="L156" t="n">
        <v>39.5</v>
      </c>
      <c r="M156" t="n">
        <v>5</v>
      </c>
      <c r="N156" t="n">
        <v>65.70999999999999</v>
      </c>
      <c r="O156" t="n">
        <v>32249.46</v>
      </c>
      <c r="P156" t="n">
        <v>309.26</v>
      </c>
      <c r="Q156" t="n">
        <v>452.55</v>
      </c>
      <c r="R156" t="n">
        <v>68.11</v>
      </c>
      <c r="S156" t="n">
        <v>57.64</v>
      </c>
      <c r="T156" t="n">
        <v>3157.34</v>
      </c>
      <c r="U156" t="n">
        <v>0.85</v>
      </c>
      <c r="V156" t="n">
        <v>0.89</v>
      </c>
      <c r="W156" t="n">
        <v>6.81</v>
      </c>
      <c r="X156" t="n">
        <v>0.18</v>
      </c>
      <c r="Y156" t="n">
        <v>1</v>
      </c>
      <c r="Z156" t="n">
        <v>10</v>
      </c>
      <c r="AA156" t="n">
        <v>393.6519177463175</v>
      </c>
      <c r="AB156" t="n">
        <v>538.6119205574438</v>
      </c>
      <c r="AC156" t="n">
        <v>487.2075548060188</v>
      </c>
      <c r="AD156" t="n">
        <v>393651.9177463175</v>
      </c>
      <c r="AE156" t="n">
        <v>538611.9205574438</v>
      </c>
      <c r="AF156" t="n">
        <v>1.967759182717953e-06</v>
      </c>
      <c r="AG156" t="n">
        <v>11</v>
      </c>
      <c r="AH156" t="n">
        <v>487207.5548060188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3.7479</v>
      </c>
      <c r="E157" t="n">
        <v>26.68</v>
      </c>
      <c r="F157" t="n">
        <v>23.89</v>
      </c>
      <c r="G157" t="n">
        <v>204.8</v>
      </c>
      <c r="H157" t="n">
        <v>2.72</v>
      </c>
      <c r="I157" t="n">
        <v>7</v>
      </c>
      <c r="J157" t="n">
        <v>260.05</v>
      </c>
      <c r="K157" t="n">
        <v>54.38</v>
      </c>
      <c r="L157" t="n">
        <v>39.75</v>
      </c>
      <c r="M157" t="n">
        <v>5</v>
      </c>
      <c r="N157" t="n">
        <v>65.92</v>
      </c>
      <c r="O157" t="n">
        <v>32306.46</v>
      </c>
      <c r="P157" t="n">
        <v>309.04</v>
      </c>
      <c r="Q157" t="n">
        <v>452.56</v>
      </c>
      <c r="R157" t="n">
        <v>67.81999999999999</v>
      </c>
      <c r="S157" t="n">
        <v>57.64</v>
      </c>
      <c r="T157" t="n">
        <v>3011.69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393.3965025130566</v>
      </c>
      <c r="AB157" t="n">
        <v>538.2624501671712</v>
      </c>
      <c r="AC157" t="n">
        <v>486.8914373793091</v>
      </c>
      <c r="AD157" t="n">
        <v>393396.5025130566</v>
      </c>
      <c r="AE157" t="n">
        <v>538262.4501671712</v>
      </c>
      <c r="AF157" t="n">
        <v>1.968336885050875e-06</v>
      </c>
      <c r="AG157" t="n">
        <v>11</v>
      </c>
      <c r="AH157" t="n">
        <v>486891.4373793091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3.7482</v>
      </c>
      <c r="E158" t="n">
        <v>26.68</v>
      </c>
      <c r="F158" t="n">
        <v>23.89</v>
      </c>
      <c r="G158" t="n">
        <v>204.77</v>
      </c>
      <c r="H158" t="n">
        <v>2.73</v>
      </c>
      <c r="I158" t="n">
        <v>7</v>
      </c>
      <c r="J158" t="n">
        <v>260.51</v>
      </c>
      <c r="K158" t="n">
        <v>54.38</v>
      </c>
      <c r="L158" t="n">
        <v>40</v>
      </c>
      <c r="M158" t="n">
        <v>5</v>
      </c>
      <c r="N158" t="n">
        <v>66.13</v>
      </c>
      <c r="O158" t="n">
        <v>32363.54</v>
      </c>
      <c r="P158" t="n">
        <v>308.68</v>
      </c>
      <c r="Q158" t="n">
        <v>452.55</v>
      </c>
      <c r="R158" t="n">
        <v>67.76000000000001</v>
      </c>
      <c r="S158" t="n">
        <v>57.64</v>
      </c>
      <c r="T158" t="n">
        <v>2982.6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393.1420751015337</v>
      </c>
      <c r="AB158" t="n">
        <v>537.9143313581803</v>
      </c>
      <c r="AC158" t="n">
        <v>486.5765425408606</v>
      </c>
      <c r="AD158" t="n">
        <v>393142.0751015337</v>
      </c>
      <c r="AE158" t="n">
        <v>537914.3313581804</v>
      </c>
      <c r="AF158" t="n">
        <v>1.968494440232581e-06</v>
      </c>
      <c r="AG158" t="n">
        <v>11</v>
      </c>
      <c r="AH158" t="n">
        <v>486576.5425408606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40.19</v>
      </c>
      <c r="G2" t="n">
        <v>4.51</v>
      </c>
      <c r="H2" t="n">
        <v>0.06</v>
      </c>
      <c r="I2" t="n">
        <v>535</v>
      </c>
      <c r="J2" t="n">
        <v>296.65</v>
      </c>
      <c r="K2" t="n">
        <v>61.82</v>
      </c>
      <c r="L2" t="n">
        <v>1</v>
      </c>
      <c r="M2" t="n">
        <v>533</v>
      </c>
      <c r="N2" t="n">
        <v>83.83</v>
      </c>
      <c r="O2" t="n">
        <v>36821.52</v>
      </c>
      <c r="P2" t="n">
        <v>736.46</v>
      </c>
      <c r="Q2" t="n">
        <v>453.88</v>
      </c>
      <c r="R2" t="n">
        <v>599.86</v>
      </c>
      <c r="S2" t="n">
        <v>57.64</v>
      </c>
      <c r="T2" t="n">
        <v>266395.14</v>
      </c>
      <c r="U2" t="n">
        <v>0.1</v>
      </c>
      <c r="V2" t="n">
        <v>0.53</v>
      </c>
      <c r="W2" t="n">
        <v>7.7</v>
      </c>
      <c r="X2" t="n">
        <v>16.43</v>
      </c>
      <c r="Y2" t="n">
        <v>1</v>
      </c>
      <c r="Z2" t="n">
        <v>10</v>
      </c>
      <c r="AA2" t="n">
        <v>2040.874487964067</v>
      </c>
      <c r="AB2" t="n">
        <v>2792.414511460351</v>
      </c>
      <c r="AC2" t="n">
        <v>2525.910389664956</v>
      </c>
      <c r="AD2" t="n">
        <v>2040874.487964067</v>
      </c>
      <c r="AE2" t="n">
        <v>2792414.511460351</v>
      </c>
      <c r="AF2" t="n">
        <v>6.739633250441859e-07</v>
      </c>
      <c r="AG2" t="n">
        <v>29</v>
      </c>
      <c r="AH2" t="n">
        <v>2525910.389664956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1.7095</v>
      </c>
      <c r="E3" t="n">
        <v>58.5</v>
      </c>
      <c r="F3" t="n">
        <v>34.89</v>
      </c>
      <c r="G3" t="n">
        <v>5.64</v>
      </c>
      <c r="H3" t="n">
        <v>0.07000000000000001</v>
      </c>
      <c r="I3" t="n">
        <v>371</v>
      </c>
      <c r="J3" t="n">
        <v>297.17</v>
      </c>
      <c r="K3" t="n">
        <v>61.82</v>
      </c>
      <c r="L3" t="n">
        <v>1.25</v>
      </c>
      <c r="M3" t="n">
        <v>369</v>
      </c>
      <c r="N3" t="n">
        <v>84.09999999999999</v>
      </c>
      <c r="O3" t="n">
        <v>36885.7</v>
      </c>
      <c r="P3" t="n">
        <v>639.7</v>
      </c>
      <c r="Q3" t="n">
        <v>453.49</v>
      </c>
      <c r="R3" t="n">
        <v>426.65</v>
      </c>
      <c r="S3" t="n">
        <v>57.64</v>
      </c>
      <c r="T3" t="n">
        <v>180610.13</v>
      </c>
      <c r="U3" t="n">
        <v>0.14</v>
      </c>
      <c r="V3" t="n">
        <v>0.61</v>
      </c>
      <c r="W3" t="n">
        <v>7.4</v>
      </c>
      <c r="X3" t="n">
        <v>11.14</v>
      </c>
      <c r="Y3" t="n">
        <v>1</v>
      </c>
      <c r="Z3" t="n">
        <v>10</v>
      </c>
      <c r="AA3" t="n">
        <v>1453.765280120053</v>
      </c>
      <c r="AB3" t="n">
        <v>1989.105791857952</v>
      </c>
      <c r="AC3" t="n">
        <v>1799.268326810542</v>
      </c>
      <c r="AD3" t="n">
        <v>1453765.280120053</v>
      </c>
      <c r="AE3" t="n">
        <v>1989105.791857952</v>
      </c>
      <c r="AF3" t="n">
        <v>8.399973054556983e-07</v>
      </c>
      <c r="AG3" t="n">
        <v>23</v>
      </c>
      <c r="AH3" t="n">
        <v>1799268.326810542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1.9602</v>
      </c>
      <c r="E4" t="n">
        <v>51.02</v>
      </c>
      <c r="F4" t="n">
        <v>32.18</v>
      </c>
      <c r="G4" t="n">
        <v>6.78</v>
      </c>
      <c r="H4" t="n">
        <v>0.09</v>
      </c>
      <c r="I4" t="n">
        <v>285</v>
      </c>
      <c r="J4" t="n">
        <v>297.7</v>
      </c>
      <c r="K4" t="n">
        <v>61.82</v>
      </c>
      <c r="L4" t="n">
        <v>1.5</v>
      </c>
      <c r="M4" t="n">
        <v>283</v>
      </c>
      <c r="N4" t="n">
        <v>84.37</v>
      </c>
      <c r="O4" t="n">
        <v>36949.99</v>
      </c>
      <c r="P4" t="n">
        <v>590.34</v>
      </c>
      <c r="Q4" t="n">
        <v>453.31</v>
      </c>
      <c r="R4" t="n">
        <v>338.52</v>
      </c>
      <c r="S4" t="n">
        <v>57.64</v>
      </c>
      <c r="T4" t="n">
        <v>136971.42</v>
      </c>
      <c r="U4" t="n">
        <v>0.17</v>
      </c>
      <c r="V4" t="n">
        <v>0.66</v>
      </c>
      <c r="W4" t="n">
        <v>7.25</v>
      </c>
      <c r="X4" t="n">
        <v>8.44</v>
      </c>
      <c r="Y4" t="n">
        <v>1</v>
      </c>
      <c r="Z4" t="n">
        <v>10</v>
      </c>
      <c r="AA4" t="n">
        <v>1186.797135389076</v>
      </c>
      <c r="AB4" t="n">
        <v>1623.82819843372</v>
      </c>
      <c r="AC4" t="n">
        <v>1468.852314232395</v>
      </c>
      <c r="AD4" t="n">
        <v>1186797.135389076</v>
      </c>
      <c r="AE4" t="n">
        <v>1623828.19843372</v>
      </c>
      <c r="AF4" t="n">
        <v>9.631838070513365e-07</v>
      </c>
      <c r="AG4" t="n">
        <v>20</v>
      </c>
      <c r="AH4" t="n">
        <v>1468852.314232395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2.1525</v>
      </c>
      <c r="E5" t="n">
        <v>46.46</v>
      </c>
      <c r="F5" t="n">
        <v>30.57</v>
      </c>
      <c r="G5" t="n">
        <v>7.91</v>
      </c>
      <c r="H5" t="n">
        <v>0.1</v>
      </c>
      <c r="I5" t="n">
        <v>232</v>
      </c>
      <c r="J5" t="n">
        <v>298.22</v>
      </c>
      <c r="K5" t="n">
        <v>61.82</v>
      </c>
      <c r="L5" t="n">
        <v>1.75</v>
      </c>
      <c r="M5" t="n">
        <v>230</v>
      </c>
      <c r="N5" t="n">
        <v>84.65000000000001</v>
      </c>
      <c r="O5" t="n">
        <v>37014.39</v>
      </c>
      <c r="P5" t="n">
        <v>560.88</v>
      </c>
      <c r="Q5" t="n">
        <v>453.15</v>
      </c>
      <c r="R5" t="n">
        <v>285.19</v>
      </c>
      <c r="S5" t="n">
        <v>57.64</v>
      </c>
      <c r="T5" t="n">
        <v>110572.8</v>
      </c>
      <c r="U5" t="n">
        <v>0.2</v>
      </c>
      <c r="V5" t="n">
        <v>0.6899999999999999</v>
      </c>
      <c r="W5" t="n">
        <v>7.18</v>
      </c>
      <c r="X5" t="n">
        <v>6.83</v>
      </c>
      <c r="Y5" t="n">
        <v>1</v>
      </c>
      <c r="Z5" t="n">
        <v>10</v>
      </c>
      <c r="AA5" t="n">
        <v>1034.776184623294</v>
      </c>
      <c r="AB5" t="n">
        <v>1415.826426904963</v>
      </c>
      <c r="AC5" t="n">
        <v>1280.701939846024</v>
      </c>
      <c r="AD5" t="n">
        <v>1034776.184623294</v>
      </c>
      <c r="AE5" t="n">
        <v>1415826.426904964</v>
      </c>
      <c r="AF5" t="n">
        <v>1.057674290724417e-06</v>
      </c>
      <c r="AG5" t="n">
        <v>18</v>
      </c>
      <c r="AH5" t="n">
        <v>1280701.939846024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2.3063</v>
      </c>
      <c r="E6" t="n">
        <v>43.36</v>
      </c>
      <c r="F6" t="n">
        <v>29.47</v>
      </c>
      <c r="G6" t="n">
        <v>9.02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540.88</v>
      </c>
      <c r="Q6" t="n">
        <v>453.06</v>
      </c>
      <c r="R6" t="n">
        <v>249.5</v>
      </c>
      <c r="S6" t="n">
        <v>57.64</v>
      </c>
      <c r="T6" t="n">
        <v>92908.07000000001</v>
      </c>
      <c r="U6" t="n">
        <v>0.23</v>
      </c>
      <c r="V6" t="n">
        <v>0.72</v>
      </c>
      <c r="W6" t="n">
        <v>7.12</v>
      </c>
      <c r="X6" t="n">
        <v>5.74</v>
      </c>
      <c r="Y6" t="n">
        <v>1</v>
      </c>
      <c r="Z6" t="n">
        <v>10</v>
      </c>
      <c r="AA6" t="n">
        <v>940.3454736052171</v>
      </c>
      <c r="AB6" t="n">
        <v>1286.622162101082</v>
      </c>
      <c r="AC6" t="n">
        <v>1163.828748735699</v>
      </c>
      <c r="AD6" t="n">
        <v>940345.4736052171</v>
      </c>
      <c r="AE6" t="n">
        <v>1286622.162101082</v>
      </c>
      <c r="AF6" t="n">
        <v>1.133247022856085e-06</v>
      </c>
      <c r="AG6" t="n">
        <v>17</v>
      </c>
      <c r="AH6" t="n">
        <v>1163828.7487357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2.4315</v>
      </c>
      <c r="E7" t="n">
        <v>41.13</v>
      </c>
      <c r="F7" t="n">
        <v>28.69</v>
      </c>
      <c r="G7" t="n">
        <v>10.12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526.47</v>
      </c>
      <c r="Q7" t="n">
        <v>452.89</v>
      </c>
      <c r="R7" t="n">
        <v>224.13</v>
      </c>
      <c r="S7" t="n">
        <v>57.64</v>
      </c>
      <c r="T7" t="n">
        <v>80351.27</v>
      </c>
      <c r="U7" t="n">
        <v>0.26</v>
      </c>
      <c r="V7" t="n">
        <v>0.74</v>
      </c>
      <c r="W7" t="n">
        <v>7.07</v>
      </c>
      <c r="X7" t="n">
        <v>4.95</v>
      </c>
      <c r="Y7" t="n">
        <v>1</v>
      </c>
      <c r="Z7" t="n">
        <v>10</v>
      </c>
      <c r="AA7" t="n">
        <v>871.7116581654338</v>
      </c>
      <c r="AB7" t="n">
        <v>1192.714347906132</v>
      </c>
      <c r="AC7" t="n">
        <v>1078.883364527071</v>
      </c>
      <c r="AD7" t="n">
        <v>871711.6581654338</v>
      </c>
      <c r="AE7" t="n">
        <v>1192714.347906132</v>
      </c>
      <c r="AF7" t="n">
        <v>1.194766568128418e-06</v>
      </c>
      <c r="AG7" t="n">
        <v>16</v>
      </c>
      <c r="AH7" t="n">
        <v>1078883.364527071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2.5437</v>
      </c>
      <c r="E8" t="n">
        <v>39.31</v>
      </c>
      <c r="F8" t="n">
        <v>28.04</v>
      </c>
      <c r="G8" t="n">
        <v>11.29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514.62</v>
      </c>
      <c r="Q8" t="n">
        <v>453.06</v>
      </c>
      <c r="R8" t="n">
        <v>203.3</v>
      </c>
      <c r="S8" t="n">
        <v>57.64</v>
      </c>
      <c r="T8" t="n">
        <v>70043</v>
      </c>
      <c r="U8" t="n">
        <v>0.28</v>
      </c>
      <c r="V8" t="n">
        <v>0.76</v>
      </c>
      <c r="W8" t="n">
        <v>7.02</v>
      </c>
      <c r="X8" t="n">
        <v>4.3</v>
      </c>
      <c r="Y8" t="n">
        <v>1</v>
      </c>
      <c r="Z8" t="n">
        <v>10</v>
      </c>
      <c r="AA8" t="n">
        <v>826.3048761966884</v>
      </c>
      <c r="AB8" t="n">
        <v>1130.586785610653</v>
      </c>
      <c r="AC8" t="n">
        <v>1022.685169580491</v>
      </c>
      <c r="AD8" t="n">
        <v>826304.8761966884</v>
      </c>
      <c r="AE8" t="n">
        <v>1130586.785610653</v>
      </c>
      <c r="AF8" t="n">
        <v>1.249898301191962e-06</v>
      </c>
      <c r="AG8" t="n">
        <v>16</v>
      </c>
      <c r="AH8" t="n">
        <v>1022685.169580491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2.6279</v>
      </c>
      <c r="E9" t="n">
        <v>38.05</v>
      </c>
      <c r="F9" t="n">
        <v>27.61</v>
      </c>
      <c r="G9" t="n">
        <v>12.36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506.87</v>
      </c>
      <c r="Q9" t="n">
        <v>452.96</v>
      </c>
      <c r="R9" t="n">
        <v>188.63</v>
      </c>
      <c r="S9" t="n">
        <v>57.64</v>
      </c>
      <c r="T9" t="n">
        <v>62780.89</v>
      </c>
      <c r="U9" t="n">
        <v>0.31</v>
      </c>
      <c r="V9" t="n">
        <v>0.77</v>
      </c>
      <c r="W9" t="n">
        <v>7.01</v>
      </c>
      <c r="X9" t="n">
        <v>3.88</v>
      </c>
      <c r="Y9" t="n">
        <v>1</v>
      </c>
      <c r="Z9" t="n">
        <v>10</v>
      </c>
      <c r="AA9" t="n">
        <v>784.9725769542994</v>
      </c>
      <c r="AB9" t="n">
        <v>1074.034110334867</v>
      </c>
      <c r="AC9" t="n">
        <v>971.5298022608479</v>
      </c>
      <c r="AD9" t="n">
        <v>784972.5769542994</v>
      </c>
      <c r="AE9" t="n">
        <v>1074034.110334867</v>
      </c>
      <c r="AF9" t="n">
        <v>1.291271669498116e-06</v>
      </c>
      <c r="AG9" t="n">
        <v>15</v>
      </c>
      <c r="AH9" t="n">
        <v>971529.8022608479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2.7066</v>
      </c>
      <c r="E10" t="n">
        <v>36.95</v>
      </c>
      <c r="F10" t="n">
        <v>27.23</v>
      </c>
      <c r="G10" t="n">
        <v>13.5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499.87</v>
      </c>
      <c r="Q10" t="n">
        <v>452.92</v>
      </c>
      <c r="R10" t="n">
        <v>176.11</v>
      </c>
      <c r="S10" t="n">
        <v>57.64</v>
      </c>
      <c r="T10" t="n">
        <v>56585.64</v>
      </c>
      <c r="U10" t="n">
        <v>0.33</v>
      </c>
      <c r="V10" t="n">
        <v>0.78</v>
      </c>
      <c r="W10" t="n">
        <v>7</v>
      </c>
      <c r="X10" t="n">
        <v>3.5</v>
      </c>
      <c r="Y10" t="n">
        <v>1</v>
      </c>
      <c r="Z10" t="n">
        <v>10</v>
      </c>
      <c r="AA10" t="n">
        <v>758.808787967429</v>
      </c>
      <c r="AB10" t="n">
        <v>1038.235659978125</v>
      </c>
      <c r="AC10" t="n">
        <v>939.1479057627128</v>
      </c>
      <c r="AD10" t="n">
        <v>758808.787967429</v>
      </c>
      <c r="AE10" t="n">
        <v>1038235.659978125</v>
      </c>
      <c r="AF10" t="n">
        <v>1.329942501869782e-06</v>
      </c>
      <c r="AG10" t="n">
        <v>15</v>
      </c>
      <c r="AH10" t="n">
        <v>939147.9057627127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2.77</v>
      </c>
      <c r="E11" t="n">
        <v>36.1</v>
      </c>
      <c r="F11" t="n">
        <v>26.94</v>
      </c>
      <c r="G11" t="n">
        <v>14.56</v>
      </c>
      <c r="H11" t="n">
        <v>0.19</v>
      </c>
      <c r="I11" t="n">
        <v>111</v>
      </c>
      <c r="J11" t="n">
        <v>301.37</v>
      </c>
      <c r="K11" t="n">
        <v>61.82</v>
      </c>
      <c r="L11" t="n">
        <v>3.25</v>
      </c>
      <c r="M11" t="n">
        <v>109</v>
      </c>
      <c r="N11" t="n">
        <v>86.3</v>
      </c>
      <c r="O11" t="n">
        <v>37403.38</v>
      </c>
      <c r="P11" t="n">
        <v>494.55</v>
      </c>
      <c r="Q11" t="n">
        <v>452.92</v>
      </c>
      <c r="R11" t="n">
        <v>166.78</v>
      </c>
      <c r="S11" t="n">
        <v>57.64</v>
      </c>
      <c r="T11" t="n">
        <v>51974.96</v>
      </c>
      <c r="U11" t="n">
        <v>0.35</v>
      </c>
      <c r="V11" t="n">
        <v>0.79</v>
      </c>
      <c r="W11" t="n">
        <v>6.97</v>
      </c>
      <c r="X11" t="n">
        <v>3.2</v>
      </c>
      <c r="Y11" t="n">
        <v>1</v>
      </c>
      <c r="Z11" t="n">
        <v>10</v>
      </c>
      <c r="AA11" t="n">
        <v>728.0059141520816</v>
      </c>
      <c r="AB11" t="n">
        <v>996.0898090970819</v>
      </c>
      <c r="AC11" t="n">
        <v>901.0243957376832</v>
      </c>
      <c r="AD11" t="n">
        <v>728005.9141520816</v>
      </c>
      <c r="AE11" t="n">
        <v>996089.8090970819</v>
      </c>
      <c r="AF11" t="n">
        <v>1.361095370641874e-06</v>
      </c>
      <c r="AG11" t="n">
        <v>14</v>
      </c>
      <c r="AH11" t="n">
        <v>901024.3957376832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2.8303</v>
      </c>
      <c r="E12" t="n">
        <v>35.33</v>
      </c>
      <c r="F12" t="n">
        <v>26.67</v>
      </c>
      <c r="G12" t="n">
        <v>15.69</v>
      </c>
      <c r="H12" t="n">
        <v>0.21</v>
      </c>
      <c r="I12" t="n">
        <v>102</v>
      </c>
      <c r="J12" t="n">
        <v>301.9</v>
      </c>
      <c r="K12" t="n">
        <v>61.82</v>
      </c>
      <c r="L12" t="n">
        <v>3.5</v>
      </c>
      <c r="M12" t="n">
        <v>100</v>
      </c>
      <c r="N12" t="n">
        <v>86.58</v>
      </c>
      <c r="O12" t="n">
        <v>37468.6</v>
      </c>
      <c r="P12" t="n">
        <v>489.7</v>
      </c>
      <c r="Q12" t="n">
        <v>452.85</v>
      </c>
      <c r="R12" t="n">
        <v>157.89</v>
      </c>
      <c r="S12" t="n">
        <v>57.64</v>
      </c>
      <c r="T12" t="n">
        <v>47575.4</v>
      </c>
      <c r="U12" t="n">
        <v>0.37</v>
      </c>
      <c r="V12" t="n">
        <v>0.8</v>
      </c>
      <c r="W12" t="n">
        <v>6.97</v>
      </c>
      <c r="X12" t="n">
        <v>2.94</v>
      </c>
      <c r="Y12" t="n">
        <v>1</v>
      </c>
      <c r="Z12" t="n">
        <v>10</v>
      </c>
      <c r="AA12" t="n">
        <v>710.3561742597471</v>
      </c>
      <c r="AB12" t="n">
        <v>971.9406563248203</v>
      </c>
      <c r="AC12" t="n">
        <v>879.1800042124574</v>
      </c>
      <c r="AD12" t="n">
        <v>710356.1742597471</v>
      </c>
      <c r="AE12" t="n">
        <v>971940.6563248204</v>
      </c>
      <c r="AF12" t="n">
        <v>1.390724991887255e-06</v>
      </c>
      <c r="AG12" t="n">
        <v>14</v>
      </c>
      <c r="AH12" t="n">
        <v>879180.0042124575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2.8877</v>
      </c>
      <c r="E13" t="n">
        <v>34.63</v>
      </c>
      <c r="F13" t="n">
        <v>26.41</v>
      </c>
      <c r="G13" t="n">
        <v>16.86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485.03</v>
      </c>
      <c r="Q13" t="n">
        <v>452.81</v>
      </c>
      <c r="R13" t="n">
        <v>149.72</v>
      </c>
      <c r="S13" t="n">
        <v>57.64</v>
      </c>
      <c r="T13" t="n">
        <v>43527.75</v>
      </c>
      <c r="U13" t="n">
        <v>0.39</v>
      </c>
      <c r="V13" t="n">
        <v>0.8</v>
      </c>
      <c r="W13" t="n">
        <v>6.95</v>
      </c>
      <c r="X13" t="n">
        <v>2.68</v>
      </c>
      <c r="Y13" t="n">
        <v>1</v>
      </c>
      <c r="Z13" t="n">
        <v>10</v>
      </c>
      <c r="AA13" t="n">
        <v>694.180743086563</v>
      </c>
      <c r="AB13" t="n">
        <v>949.8087177840106</v>
      </c>
      <c r="AC13" t="n">
        <v>859.1603068236117</v>
      </c>
      <c r="AD13" t="n">
        <v>694180.743086563</v>
      </c>
      <c r="AE13" t="n">
        <v>949808.7177840106</v>
      </c>
      <c r="AF13" t="n">
        <v>1.418929639639906e-06</v>
      </c>
      <c r="AG13" t="n">
        <v>14</v>
      </c>
      <c r="AH13" t="n">
        <v>859160.3068236117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2.9287</v>
      </c>
      <c r="E14" t="n">
        <v>34.15</v>
      </c>
      <c r="F14" t="n">
        <v>26.26</v>
      </c>
      <c r="G14" t="n">
        <v>17.9</v>
      </c>
      <c r="H14" t="n">
        <v>0.24</v>
      </c>
      <c r="I14" t="n">
        <v>88</v>
      </c>
      <c r="J14" t="n">
        <v>302.96</v>
      </c>
      <c r="K14" t="n">
        <v>61.82</v>
      </c>
      <c r="L14" t="n">
        <v>4</v>
      </c>
      <c r="M14" t="n">
        <v>86</v>
      </c>
      <c r="N14" t="n">
        <v>87.14</v>
      </c>
      <c r="O14" t="n">
        <v>37599.4</v>
      </c>
      <c r="P14" t="n">
        <v>482.21</v>
      </c>
      <c r="Q14" t="n">
        <v>452.69</v>
      </c>
      <c r="R14" t="n">
        <v>144.42</v>
      </c>
      <c r="S14" t="n">
        <v>57.64</v>
      </c>
      <c r="T14" t="n">
        <v>40910.1</v>
      </c>
      <c r="U14" t="n">
        <v>0.4</v>
      </c>
      <c r="V14" t="n">
        <v>0.8100000000000001</v>
      </c>
      <c r="W14" t="n">
        <v>6.95</v>
      </c>
      <c r="X14" t="n">
        <v>2.53</v>
      </c>
      <c r="Y14" t="n">
        <v>1</v>
      </c>
      <c r="Z14" t="n">
        <v>10</v>
      </c>
      <c r="AA14" t="n">
        <v>683.6144494555439</v>
      </c>
      <c r="AB14" t="n">
        <v>935.3514486860745</v>
      </c>
      <c r="AC14" t="n">
        <v>846.0828191974782</v>
      </c>
      <c r="AD14" t="n">
        <v>683614.4494555439</v>
      </c>
      <c r="AE14" t="n">
        <v>935351.4486860745</v>
      </c>
      <c r="AF14" t="n">
        <v>1.439075816606086e-06</v>
      </c>
      <c r="AG14" t="n">
        <v>14</v>
      </c>
      <c r="AH14" t="n">
        <v>846082.8191974782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2.9734</v>
      </c>
      <c r="E15" t="n">
        <v>33.63</v>
      </c>
      <c r="F15" t="n">
        <v>26.08</v>
      </c>
      <c r="G15" t="n">
        <v>19.08</v>
      </c>
      <c r="H15" t="n">
        <v>0.25</v>
      </c>
      <c r="I15" t="n">
        <v>82</v>
      </c>
      <c r="J15" t="n">
        <v>303.49</v>
      </c>
      <c r="K15" t="n">
        <v>61.82</v>
      </c>
      <c r="L15" t="n">
        <v>4.25</v>
      </c>
      <c r="M15" t="n">
        <v>80</v>
      </c>
      <c r="N15" t="n">
        <v>87.42</v>
      </c>
      <c r="O15" t="n">
        <v>37664.98</v>
      </c>
      <c r="P15" t="n">
        <v>478.91</v>
      </c>
      <c r="Q15" t="n">
        <v>452.8</v>
      </c>
      <c r="R15" t="n">
        <v>138.81</v>
      </c>
      <c r="S15" t="n">
        <v>57.64</v>
      </c>
      <c r="T15" t="n">
        <v>38130.65</v>
      </c>
      <c r="U15" t="n">
        <v>0.42</v>
      </c>
      <c r="V15" t="n">
        <v>0.8100000000000001</v>
      </c>
      <c r="W15" t="n">
        <v>6.93</v>
      </c>
      <c r="X15" t="n">
        <v>2.35</v>
      </c>
      <c r="Y15" t="n">
        <v>1</v>
      </c>
      <c r="Z15" t="n">
        <v>10</v>
      </c>
      <c r="AA15" t="n">
        <v>660.9961309146668</v>
      </c>
      <c r="AB15" t="n">
        <v>904.4040674086573</v>
      </c>
      <c r="AC15" t="n">
        <v>818.0890125542551</v>
      </c>
      <c r="AD15" t="n">
        <v>660996.1309146668</v>
      </c>
      <c r="AE15" t="n">
        <v>904404.0674086573</v>
      </c>
      <c r="AF15" t="n">
        <v>1.46104006320092e-06</v>
      </c>
      <c r="AG15" t="n">
        <v>13</v>
      </c>
      <c r="AH15" t="n">
        <v>818089.0125542551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3.0108</v>
      </c>
      <c r="E16" t="n">
        <v>33.21</v>
      </c>
      <c r="F16" t="n">
        <v>25.94</v>
      </c>
      <c r="G16" t="n">
        <v>20.21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476.4</v>
      </c>
      <c r="Q16" t="n">
        <v>452.72</v>
      </c>
      <c r="R16" t="n">
        <v>134.44</v>
      </c>
      <c r="S16" t="n">
        <v>57.64</v>
      </c>
      <c r="T16" t="n">
        <v>35970.59</v>
      </c>
      <c r="U16" t="n">
        <v>0.43</v>
      </c>
      <c r="V16" t="n">
        <v>0.82</v>
      </c>
      <c r="W16" t="n">
        <v>6.92</v>
      </c>
      <c r="X16" t="n">
        <v>2.21</v>
      </c>
      <c r="Y16" t="n">
        <v>1</v>
      </c>
      <c r="Z16" t="n">
        <v>10</v>
      </c>
      <c r="AA16" t="n">
        <v>651.9290597441817</v>
      </c>
      <c r="AB16" t="n">
        <v>891.9981006222508</v>
      </c>
      <c r="AC16" t="n">
        <v>806.8670538260596</v>
      </c>
      <c r="AD16" t="n">
        <v>651929.0597441817</v>
      </c>
      <c r="AE16" t="n">
        <v>891998.1006222508</v>
      </c>
      <c r="AF16" t="n">
        <v>1.479417307555435e-06</v>
      </c>
      <c r="AG16" t="n">
        <v>13</v>
      </c>
      <c r="AH16" t="n">
        <v>806867.0538260597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3.0413</v>
      </c>
      <c r="E17" t="n">
        <v>32.88</v>
      </c>
      <c r="F17" t="n">
        <v>25.83</v>
      </c>
      <c r="G17" t="n">
        <v>21.23</v>
      </c>
      <c r="H17" t="n">
        <v>0.28</v>
      </c>
      <c r="I17" t="n">
        <v>73</v>
      </c>
      <c r="J17" t="n">
        <v>304.56</v>
      </c>
      <c r="K17" t="n">
        <v>61.82</v>
      </c>
      <c r="L17" t="n">
        <v>4.75</v>
      </c>
      <c r="M17" t="n">
        <v>71</v>
      </c>
      <c r="N17" t="n">
        <v>87.98999999999999</v>
      </c>
      <c r="O17" t="n">
        <v>37796.51</v>
      </c>
      <c r="P17" t="n">
        <v>474.31</v>
      </c>
      <c r="Q17" t="n">
        <v>452.77</v>
      </c>
      <c r="R17" t="n">
        <v>130.95</v>
      </c>
      <c r="S17" t="n">
        <v>57.64</v>
      </c>
      <c r="T17" t="n">
        <v>34247.17</v>
      </c>
      <c r="U17" t="n">
        <v>0.44</v>
      </c>
      <c r="V17" t="n">
        <v>0.82</v>
      </c>
      <c r="W17" t="n">
        <v>6.91</v>
      </c>
      <c r="X17" t="n">
        <v>2.1</v>
      </c>
      <c r="Y17" t="n">
        <v>1</v>
      </c>
      <c r="Z17" t="n">
        <v>10</v>
      </c>
      <c r="AA17" t="n">
        <v>644.6851310356482</v>
      </c>
      <c r="AB17" t="n">
        <v>882.0866377836555</v>
      </c>
      <c r="AC17" t="n">
        <v>797.9015270899544</v>
      </c>
      <c r="AD17" t="n">
        <v>644685.1310356482</v>
      </c>
      <c r="AE17" t="n">
        <v>882086.6377836555</v>
      </c>
      <c r="AF17" t="n">
        <v>1.494404097737593e-06</v>
      </c>
      <c r="AG17" t="n">
        <v>13</v>
      </c>
      <c r="AH17" t="n">
        <v>797901.5270899544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3.0751</v>
      </c>
      <c r="E18" t="n">
        <v>32.52</v>
      </c>
      <c r="F18" t="n">
        <v>25.69</v>
      </c>
      <c r="G18" t="n">
        <v>22.34</v>
      </c>
      <c r="H18" t="n">
        <v>0.29</v>
      </c>
      <c r="I18" t="n">
        <v>69</v>
      </c>
      <c r="J18" t="n">
        <v>305.09</v>
      </c>
      <c r="K18" t="n">
        <v>61.82</v>
      </c>
      <c r="L18" t="n">
        <v>5</v>
      </c>
      <c r="M18" t="n">
        <v>67</v>
      </c>
      <c r="N18" t="n">
        <v>88.27</v>
      </c>
      <c r="O18" t="n">
        <v>37862.45</v>
      </c>
      <c r="P18" t="n">
        <v>471.86</v>
      </c>
      <c r="Q18" t="n">
        <v>452.76</v>
      </c>
      <c r="R18" t="n">
        <v>126.19</v>
      </c>
      <c r="S18" t="n">
        <v>57.64</v>
      </c>
      <c r="T18" t="n">
        <v>31889.97</v>
      </c>
      <c r="U18" t="n">
        <v>0.46</v>
      </c>
      <c r="V18" t="n">
        <v>0.83</v>
      </c>
      <c r="W18" t="n">
        <v>6.91</v>
      </c>
      <c r="X18" t="n">
        <v>1.96</v>
      </c>
      <c r="Y18" t="n">
        <v>1</v>
      </c>
      <c r="Z18" t="n">
        <v>10</v>
      </c>
      <c r="AA18" t="n">
        <v>636.6362671296358</v>
      </c>
      <c r="AB18" t="n">
        <v>871.0738270966348</v>
      </c>
      <c r="AC18" t="n">
        <v>787.9397635983261</v>
      </c>
      <c r="AD18" t="n">
        <v>636636.2671296358</v>
      </c>
      <c r="AE18" t="n">
        <v>871073.8270966348</v>
      </c>
      <c r="AF18" t="n">
        <v>1.511012409480443e-06</v>
      </c>
      <c r="AG18" t="n">
        <v>13</v>
      </c>
      <c r="AH18" t="n">
        <v>787939.763598326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3.1016</v>
      </c>
      <c r="E19" t="n">
        <v>32.24</v>
      </c>
      <c r="F19" t="n">
        <v>25.58</v>
      </c>
      <c r="G19" t="n">
        <v>23.25</v>
      </c>
      <c r="H19" t="n">
        <v>0.31</v>
      </c>
      <c r="I19" t="n">
        <v>66</v>
      </c>
      <c r="J19" t="n">
        <v>305.63</v>
      </c>
      <c r="K19" t="n">
        <v>61.82</v>
      </c>
      <c r="L19" t="n">
        <v>5.25</v>
      </c>
      <c r="M19" t="n">
        <v>64</v>
      </c>
      <c r="N19" t="n">
        <v>88.56</v>
      </c>
      <c r="O19" t="n">
        <v>37928.52</v>
      </c>
      <c r="P19" t="n">
        <v>469.82</v>
      </c>
      <c r="Q19" t="n">
        <v>452.76</v>
      </c>
      <c r="R19" t="n">
        <v>122.68</v>
      </c>
      <c r="S19" t="n">
        <v>57.64</v>
      </c>
      <c r="T19" t="n">
        <v>30148.49</v>
      </c>
      <c r="U19" t="n">
        <v>0.47</v>
      </c>
      <c r="V19" t="n">
        <v>0.83</v>
      </c>
      <c r="W19" t="n">
        <v>6.9</v>
      </c>
      <c r="X19" t="n">
        <v>1.85</v>
      </c>
      <c r="Y19" t="n">
        <v>1</v>
      </c>
      <c r="Z19" t="n">
        <v>10</v>
      </c>
      <c r="AA19" t="n">
        <v>630.3544599862021</v>
      </c>
      <c r="AB19" t="n">
        <v>862.4787814292167</v>
      </c>
      <c r="AC19" t="n">
        <v>780.165017026184</v>
      </c>
      <c r="AD19" t="n">
        <v>630354.4599862021</v>
      </c>
      <c r="AE19" t="n">
        <v>862478.7814292167</v>
      </c>
      <c r="AF19" t="n">
        <v>1.524033718982974e-06</v>
      </c>
      <c r="AG19" t="n">
        <v>13</v>
      </c>
      <c r="AH19" t="n">
        <v>780165.017026184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3.1217</v>
      </c>
      <c r="E20" t="n">
        <v>32.03</v>
      </c>
      <c r="F20" t="n">
        <v>25.54</v>
      </c>
      <c r="G20" t="n">
        <v>24.32</v>
      </c>
      <c r="H20" t="n">
        <v>0.32</v>
      </c>
      <c r="I20" t="n">
        <v>63</v>
      </c>
      <c r="J20" t="n">
        <v>306.17</v>
      </c>
      <c r="K20" t="n">
        <v>61.82</v>
      </c>
      <c r="L20" t="n">
        <v>5.5</v>
      </c>
      <c r="M20" t="n">
        <v>61</v>
      </c>
      <c r="N20" t="n">
        <v>88.84</v>
      </c>
      <c r="O20" t="n">
        <v>37994.72</v>
      </c>
      <c r="P20" t="n">
        <v>469.14</v>
      </c>
      <c r="Q20" t="n">
        <v>452.67</v>
      </c>
      <c r="R20" t="n">
        <v>121.36</v>
      </c>
      <c r="S20" t="n">
        <v>57.64</v>
      </c>
      <c r="T20" t="n">
        <v>29502.51</v>
      </c>
      <c r="U20" t="n">
        <v>0.47</v>
      </c>
      <c r="V20" t="n">
        <v>0.83</v>
      </c>
      <c r="W20" t="n">
        <v>6.9</v>
      </c>
      <c r="X20" t="n">
        <v>1.81</v>
      </c>
      <c r="Y20" t="n">
        <v>1</v>
      </c>
      <c r="Z20" t="n">
        <v>10</v>
      </c>
      <c r="AA20" t="n">
        <v>626.530831421913</v>
      </c>
      <c r="AB20" t="n">
        <v>857.2471241409696</v>
      </c>
      <c r="AC20" t="n">
        <v>775.4326617668499</v>
      </c>
      <c r="AD20" t="n">
        <v>626530.831421913</v>
      </c>
      <c r="AE20" t="n">
        <v>857247.1241409696</v>
      </c>
      <c r="AF20" t="n">
        <v>1.533910259398101e-06</v>
      </c>
      <c r="AG20" t="n">
        <v>13</v>
      </c>
      <c r="AH20" t="n">
        <v>775432.6617668499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3.1505</v>
      </c>
      <c r="E21" t="n">
        <v>31.74</v>
      </c>
      <c r="F21" t="n">
        <v>25.41</v>
      </c>
      <c r="G21" t="n">
        <v>25.41</v>
      </c>
      <c r="H21" t="n">
        <v>0.33</v>
      </c>
      <c r="I21" t="n">
        <v>60</v>
      </c>
      <c r="J21" t="n">
        <v>306.7</v>
      </c>
      <c r="K21" t="n">
        <v>61.82</v>
      </c>
      <c r="L21" t="n">
        <v>5.75</v>
      </c>
      <c r="M21" t="n">
        <v>58</v>
      </c>
      <c r="N21" t="n">
        <v>89.13</v>
      </c>
      <c r="O21" t="n">
        <v>38061.04</v>
      </c>
      <c r="P21" t="n">
        <v>466.79</v>
      </c>
      <c r="Q21" t="n">
        <v>452.72</v>
      </c>
      <c r="R21" t="n">
        <v>117.42</v>
      </c>
      <c r="S21" t="n">
        <v>57.64</v>
      </c>
      <c r="T21" t="n">
        <v>27547.25</v>
      </c>
      <c r="U21" t="n">
        <v>0.49</v>
      </c>
      <c r="V21" t="n">
        <v>0.83</v>
      </c>
      <c r="W21" t="n">
        <v>6.88</v>
      </c>
      <c r="X21" t="n">
        <v>1.68</v>
      </c>
      <c r="Y21" t="n">
        <v>1</v>
      </c>
      <c r="Z21" t="n">
        <v>10</v>
      </c>
      <c r="AA21" t="n">
        <v>619.7528892291922</v>
      </c>
      <c r="AB21" t="n">
        <v>847.9732446111832</v>
      </c>
      <c r="AC21" t="n">
        <v>767.0438682834148</v>
      </c>
      <c r="AD21" t="n">
        <v>619752.8892291922</v>
      </c>
      <c r="AE21" t="n">
        <v>847973.2446111832</v>
      </c>
      <c r="AF21" t="n">
        <v>1.548061720291417e-06</v>
      </c>
      <c r="AG21" t="n">
        <v>13</v>
      </c>
      <c r="AH21" t="n">
        <v>767043.8682834147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3.1738</v>
      </c>
      <c r="E22" t="n">
        <v>31.51</v>
      </c>
      <c r="F22" t="n">
        <v>25.34</v>
      </c>
      <c r="G22" t="n">
        <v>26.68</v>
      </c>
      <c r="H22" t="n">
        <v>0.35</v>
      </c>
      <c r="I22" t="n">
        <v>57</v>
      </c>
      <c r="J22" t="n">
        <v>307.24</v>
      </c>
      <c r="K22" t="n">
        <v>61.82</v>
      </c>
      <c r="L22" t="n">
        <v>6</v>
      </c>
      <c r="M22" t="n">
        <v>55</v>
      </c>
      <c r="N22" t="n">
        <v>89.42</v>
      </c>
      <c r="O22" t="n">
        <v>38127.48</v>
      </c>
      <c r="P22" t="n">
        <v>465.57</v>
      </c>
      <c r="Q22" t="n">
        <v>452.73</v>
      </c>
      <c r="R22" t="n">
        <v>115.07</v>
      </c>
      <c r="S22" t="n">
        <v>57.64</v>
      </c>
      <c r="T22" t="n">
        <v>26387.58</v>
      </c>
      <c r="U22" t="n">
        <v>0.5</v>
      </c>
      <c r="V22" t="n">
        <v>0.84</v>
      </c>
      <c r="W22" t="n">
        <v>6.89</v>
      </c>
      <c r="X22" t="n">
        <v>1.62</v>
      </c>
      <c r="Y22" t="n">
        <v>1</v>
      </c>
      <c r="Z22" t="n">
        <v>10</v>
      </c>
      <c r="AA22" t="n">
        <v>615.0361646199252</v>
      </c>
      <c r="AB22" t="n">
        <v>841.5196139135804</v>
      </c>
      <c r="AC22" t="n">
        <v>761.2061630418638</v>
      </c>
      <c r="AD22" t="n">
        <v>615036.1646199252</v>
      </c>
      <c r="AE22" t="n">
        <v>841519.6139135804</v>
      </c>
      <c r="AF22" t="n">
        <v>1.559510645250246e-06</v>
      </c>
      <c r="AG22" t="n">
        <v>13</v>
      </c>
      <c r="AH22" t="n">
        <v>761206.1630418637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3.192</v>
      </c>
      <c r="E23" t="n">
        <v>31.33</v>
      </c>
      <c r="F23" t="n">
        <v>25.28</v>
      </c>
      <c r="G23" t="n">
        <v>27.57</v>
      </c>
      <c r="H23" t="n">
        <v>0.36</v>
      </c>
      <c r="I23" t="n">
        <v>55</v>
      </c>
      <c r="J23" t="n">
        <v>307.78</v>
      </c>
      <c r="K23" t="n">
        <v>61.82</v>
      </c>
      <c r="L23" t="n">
        <v>6.25</v>
      </c>
      <c r="M23" t="n">
        <v>53</v>
      </c>
      <c r="N23" t="n">
        <v>89.70999999999999</v>
      </c>
      <c r="O23" t="n">
        <v>38194.05</v>
      </c>
      <c r="P23" t="n">
        <v>464.35</v>
      </c>
      <c r="Q23" t="n">
        <v>452.66</v>
      </c>
      <c r="R23" t="n">
        <v>112.78</v>
      </c>
      <c r="S23" t="n">
        <v>57.64</v>
      </c>
      <c r="T23" t="n">
        <v>25250.59</v>
      </c>
      <c r="U23" t="n">
        <v>0.51</v>
      </c>
      <c r="V23" t="n">
        <v>0.84</v>
      </c>
      <c r="W23" t="n">
        <v>6.88</v>
      </c>
      <c r="X23" t="n">
        <v>1.55</v>
      </c>
      <c r="Y23" t="n">
        <v>1</v>
      </c>
      <c r="Z23" t="n">
        <v>10</v>
      </c>
      <c r="AA23" t="n">
        <v>611.173695559856</v>
      </c>
      <c r="AB23" t="n">
        <v>836.2348133454851</v>
      </c>
      <c r="AC23" t="n">
        <v>756.4257364227233</v>
      </c>
      <c r="AD23" t="n">
        <v>611173.695559856</v>
      </c>
      <c r="AE23" t="n">
        <v>836234.8133454851</v>
      </c>
      <c r="AF23" t="n">
        <v>1.56845358234255e-06</v>
      </c>
      <c r="AG23" t="n">
        <v>13</v>
      </c>
      <c r="AH23" t="n">
        <v>756425.7364227233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3.2182</v>
      </c>
      <c r="E24" t="n">
        <v>31.07</v>
      </c>
      <c r="F24" t="n">
        <v>25.19</v>
      </c>
      <c r="G24" t="n">
        <v>29.06</v>
      </c>
      <c r="H24" t="n">
        <v>0.38</v>
      </c>
      <c r="I24" t="n">
        <v>52</v>
      </c>
      <c r="J24" t="n">
        <v>308.32</v>
      </c>
      <c r="K24" t="n">
        <v>61.82</v>
      </c>
      <c r="L24" t="n">
        <v>6.5</v>
      </c>
      <c r="M24" t="n">
        <v>50</v>
      </c>
      <c r="N24" t="n">
        <v>90</v>
      </c>
      <c r="O24" t="n">
        <v>38260.74</v>
      </c>
      <c r="P24" t="n">
        <v>462.64</v>
      </c>
      <c r="Q24" t="n">
        <v>452.6</v>
      </c>
      <c r="R24" t="n">
        <v>110.05</v>
      </c>
      <c r="S24" t="n">
        <v>57.64</v>
      </c>
      <c r="T24" t="n">
        <v>23902.08</v>
      </c>
      <c r="U24" t="n">
        <v>0.52</v>
      </c>
      <c r="V24" t="n">
        <v>0.84</v>
      </c>
      <c r="W24" t="n">
        <v>6.87</v>
      </c>
      <c r="X24" t="n">
        <v>1.46</v>
      </c>
      <c r="Y24" t="n">
        <v>1</v>
      </c>
      <c r="Z24" t="n">
        <v>10</v>
      </c>
      <c r="AA24" t="n">
        <v>594.5405914809927</v>
      </c>
      <c r="AB24" t="n">
        <v>813.4766665440216</v>
      </c>
      <c r="AC24" t="n">
        <v>735.8395952107318</v>
      </c>
      <c r="AD24" t="n">
        <v>594540.5914809927</v>
      </c>
      <c r="AE24" t="n">
        <v>813476.6665440216</v>
      </c>
      <c r="AF24" t="n">
        <v>1.581327480794109e-06</v>
      </c>
      <c r="AG24" t="n">
        <v>12</v>
      </c>
      <c r="AH24" t="n">
        <v>735839.5952107317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3.2254</v>
      </c>
      <c r="E25" t="n">
        <v>31</v>
      </c>
      <c r="F25" t="n">
        <v>25.17</v>
      </c>
      <c r="G25" t="n">
        <v>29.62</v>
      </c>
      <c r="H25" t="n">
        <v>0.39</v>
      </c>
      <c r="I25" t="n">
        <v>51</v>
      </c>
      <c r="J25" t="n">
        <v>308.86</v>
      </c>
      <c r="K25" t="n">
        <v>61.82</v>
      </c>
      <c r="L25" t="n">
        <v>6.75</v>
      </c>
      <c r="M25" t="n">
        <v>49</v>
      </c>
      <c r="N25" t="n">
        <v>90.29000000000001</v>
      </c>
      <c r="O25" t="n">
        <v>38327.57</v>
      </c>
      <c r="P25" t="n">
        <v>462.6</v>
      </c>
      <c r="Q25" t="n">
        <v>452.74</v>
      </c>
      <c r="R25" t="n">
        <v>109.51</v>
      </c>
      <c r="S25" t="n">
        <v>57.64</v>
      </c>
      <c r="T25" t="n">
        <v>23639.7</v>
      </c>
      <c r="U25" t="n">
        <v>0.53</v>
      </c>
      <c r="V25" t="n">
        <v>0.84</v>
      </c>
      <c r="W25" t="n">
        <v>6.88</v>
      </c>
      <c r="X25" t="n">
        <v>1.45</v>
      </c>
      <c r="Y25" t="n">
        <v>1</v>
      </c>
      <c r="Z25" t="n">
        <v>10</v>
      </c>
      <c r="AA25" t="n">
        <v>593.3976291931164</v>
      </c>
      <c r="AB25" t="n">
        <v>811.9128151178115</v>
      </c>
      <c r="AC25" t="n">
        <v>734.4249955697599</v>
      </c>
      <c r="AD25" t="n">
        <v>593397.6291931163</v>
      </c>
      <c r="AE25" t="n">
        <v>811912.8151178116</v>
      </c>
      <c r="AF25" t="n">
        <v>1.584865346017438e-06</v>
      </c>
      <c r="AG25" t="n">
        <v>12</v>
      </c>
      <c r="AH25" t="n">
        <v>734424.9955697599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3.2427</v>
      </c>
      <c r="E26" t="n">
        <v>30.84</v>
      </c>
      <c r="F26" t="n">
        <v>25.12</v>
      </c>
      <c r="G26" t="n">
        <v>30.76</v>
      </c>
      <c r="H26" t="n">
        <v>0.4</v>
      </c>
      <c r="I26" t="n">
        <v>49</v>
      </c>
      <c r="J26" t="n">
        <v>309.41</v>
      </c>
      <c r="K26" t="n">
        <v>61.82</v>
      </c>
      <c r="L26" t="n">
        <v>7</v>
      </c>
      <c r="M26" t="n">
        <v>47</v>
      </c>
      <c r="N26" t="n">
        <v>90.59</v>
      </c>
      <c r="O26" t="n">
        <v>38394.52</v>
      </c>
      <c r="P26" t="n">
        <v>461.5</v>
      </c>
      <c r="Q26" t="n">
        <v>452.64</v>
      </c>
      <c r="R26" t="n">
        <v>107.5</v>
      </c>
      <c r="S26" t="n">
        <v>57.64</v>
      </c>
      <c r="T26" t="n">
        <v>22640.81</v>
      </c>
      <c r="U26" t="n">
        <v>0.54</v>
      </c>
      <c r="V26" t="n">
        <v>0.84</v>
      </c>
      <c r="W26" t="n">
        <v>6.88</v>
      </c>
      <c r="X26" t="n">
        <v>1.39</v>
      </c>
      <c r="Y26" t="n">
        <v>1</v>
      </c>
      <c r="Z26" t="n">
        <v>10</v>
      </c>
      <c r="AA26" t="n">
        <v>589.9147876582093</v>
      </c>
      <c r="AB26" t="n">
        <v>807.1474376776274</v>
      </c>
      <c r="AC26" t="n">
        <v>730.1144190642177</v>
      </c>
      <c r="AD26" t="n">
        <v>589914.7876582093</v>
      </c>
      <c r="AE26" t="n">
        <v>807147.4376776274</v>
      </c>
      <c r="AF26" t="n">
        <v>1.593366049956826e-06</v>
      </c>
      <c r="AG26" t="n">
        <v>12</v>
      </c>
      <c r="AH26" t="n">
        <v>730114.4190642177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3.2612</v>
      </c>
      <c r="E27" t="n">
        <v>30.66</v>
      </c>
      <c r="F27" t="n">
        <v>25.06</v>
      </c>
      <c r="G27" t="n">
        <v>31.99</v>
      </c>
      <c r="H27" t="n">
        <v>0.42</v>
      </c>
      <c r="I27" t="n">
        <v>47</v>
      </c>
      <c r="J27" t="n">
        <v>309.95</v>
      </c>
      <c r="K27" t="n">
        <v>61.82</v>
      </c>
      <c r="L27" t="n">
        <v>7.25</v>
      </c>
      <c r="M27" t="n">
        <v>45</v>
      </c>
      <c r="N27" t="n">
        <v>90.88</v>
      </c>
      <c r="O27" t="n">
        <v>38461.6</v>
      </c>
      <c r="P27" t="n">
        <v>460.51</v>
      </c>
      <c r="Q27" t="n">
        <v>452.78</v>
      </c>
      <c r="R27" t="n">
        <v>105.58</v>
      </c>
      <c r="S27" t="n">
        <v>57.64</v>
      </c>
      <c r="T27" t="n">
        <v>21692.77</v>
      </c>
      <c r="U27" t="n">
        <v>0.55</v>
      </c>
      <c r="V27" t="n">
        <v>0.85</v>
      </c>
      <c r="W27" t="n">
        <v>6.87</v>
      </c>
      <c r="X27" t="n">
        <v>1.33</v>
      </c>
      <c r="Y27" t="n">
        <v>1</v>
      </c>
      <c r="Z27" t="n">
        <v>10</v>
      </c>
      <c r="AA27" t="n">
        <v>586.340920374554</v>
      </c>
      <c r="AB27" t="n">
        <v>802.2575147922332</v>
      </c>
      <c r="AC27" t="n">
        <v>725.6911835559557</v>
      </c>
      <c r="AD27" t="n">
        <v>586340.920374554</v>
      </c>
      <c r="AE27" t="n">
        <v>802257.5147922332</v>
      </c>
      <c r="AF27" t="n">
        <v>1.602456398100101e-06</v>
      </c>
      <c r="AG27" t="n">
        <v>12</v>
      </c>
      <c r="AH27" t="n">
        <v>725691.1835559558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3.2803</v>
      </c>
      <c r="E28" t="n">
        <v>30.49</v>
      </c>
      <c r="F28" t="n">
        <v>24.99</v>
      </c>
      <c r="G28" t="n">
        <v>33.32</v>
      </c>
      <c r="H28" t="n">
        <v>0.43</v>
      </c>
      <c r="I28" t="n">
        <v>45</v>
      </c>
      <c r="J28" t="n">
        <v>310.5</v>
      </c>
      <c r="K28" t="n">
        <v>61.82</v>
      </c>
      <c r="L28" t="n">
        <v>7.5</v>
      </c>
      <c r="M28" t="n">
        <v>43</v>
      </c>
      <c r="N28" t="n">
        <v>91.18000000000001</v>
      </c>
      <c r="O28" t="n">
        <v>38528.81</v>
      </c>
      <c r="P28" t="n">
        <v>459.23</v>
      </c>
      <c r="Q28" t="n">
        <v>452.69</v>
      </c>
      <c r="R28" t="n">
        <v>103.41</v>
      </c>
      <c r="S28" t="n">
        <v>57.64</v>
      </c>
      <c r="T28" t="n">
        <v>20618.46</v>
      </c>
      <c r="U28" t="n">
        <v>0.5600000000000001</v>
      </c>
      <c r="V28" t="n">
        <v>0.85</v>
      </c>
      <c r="W28" t="n">
        <v>6.87</v>
      </c>
      <c r="X28" t="n">
        <v>1.26</v>
      </c>
      <c r="Y28" t="n">
        <v>1</v>
      </c>
      <c r="Z28" t="n">
        <v>10</v>
      </c>
      <c r="AA28" t="n">
        <v>582.4683558177126</v>
      </c>
      <c r="AB28" t="n">
        <v>796.9589011200727</v>
      </c>
      <c r="AC28" t="n">
        <v>720.898262136015</v>
      </c>
      <c r="AD28" t="n">
        <v>582468.3558177126</v>
      </c>
      <c r="AE28" t="n">
        <v>796958.9011200727</v>
      </c>
      <c r="AF28" t="n">
        <v>1.611841568345322e-06</v>
      </c>
      <c r="AG28" t="n">
        <v>12</v>
      </c>
      <c r="AH28" t="n">
        <v>720898.262136015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3.2884</v>
      </c>
      <c r="E29" t="n">
        <v>30.41</v>
      </c>
      <c r="F29" t="n">
        <v>24.97</v>
      </c>
      <c r="G29" t="n">
        <v>34.05</v>
      </c>
      <c r="H29" t="n">
        <v>0.44</v>
      </c>
      <c r="I29" t="n">
        <v>44</v>
      </c>
      <c r="J29" t="n">
        <v>311.04</v>
      </c>
      <c r="K29" t="n">
        <v>61.82</v>
      </c>
      <c r="L29" t="n">
        <v>7.75</v>
      </c>
      <c r="M29" t="n">
        <v>42</v>
      </c>
      <c r="N29" t="n">
        <v>91.47</v>
      </c>
      <c r="O29" t="n">
        <v>38596.15</v>
      </c>
      <c r="P29" t="n">
        <v>458.95</v>
      </c>
      <c r="Q29" t="n">
        <v>452.72</v>
      </c>
      <c r="R29" t="n">
        <v>102.86</v>
      </c>
      <c r="S29" t="n">
        <v>57.64</v>
      </c>
      <c r="T29" t="n">
        <v>20345.65</v>
      </c>
      <c r="U29" t="n">
        <v>0.5600000000000001</v>
      </c>
      <c r="V29" t="n">
        <v>0.85</v>
      </c>
      <c r="W29" t="n">
        <v>6.86</v>
      </c>
      <c r="X29" t="n">
        <v>1.24</v>
      </c>
      <c r="Y29" t="n">
        <v>1</v>
      </c>
      <c r="Z29" t="n">
        <v>10</v>
      </c>
      <c r="AA29" t="n">
        <v>581.074865377225</v>
      </c>
      <c r="AB29" t="n">
        <v>795.0522660229378</v>
      </c>
      <c r="AC29" t="n">
        <v>719.1735936165717</v>
      </c>
      <c r="AD29" t="n">
        <v>581074.865377225</v>
      </c>
      <c r="AE29" t="n">
        <v>795052.2660229378</v>
      </c>
      <c r="AF29" t="n">
        <v>1.615821666721567e-06</v>
      </c>
      <c r="AG29" t="n">
        <v>12</v>
      </c>
      <c r="AH29" t="n">
        <v>719173.5936165716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3.3066</v>
      </c>
      <c r="E30" t="n">
        <v>30.24</v>
      </c>
      <c r="F30" t="n">
        <v>24.91</v>
      </c>
      <c r="G30" t="n">
        <v>35.59</v>
      </c>
      <c r="H30" t="n">
        <v>0.46</v>
      </c>
      <c r="I30" t="n">
        <v>42</v>
      </c>
      <c r="J30" t="n">
        <v>311.59</v>
      </c>
      <c r="K30" t="n">
        <v>61.82</v>
      </c>
      <c r="L30" t="n">
        <v>8</v>
      </c>
      <c r="M30" t="n">
        <v>40</v>
      </c>
      <c r="N30" t="n">
        <v>91.77</v>
      </c>
      <c r="O30" t="n">
        <v>38663.62</v>
      </c>
      <c r="P30" t="n">
        <v>457.86</v>
      </c>
      <c r="Q30" t="n">
        <v>452.68</v>
      </c>
      <c r="R30" t="n">
        <v>100.75</v>
      </c>
      <c r="S30" t="n">
        <v>57.64</v>
      </c>
      <c r="T30" t="n">
        <v>19304.2</v>
      </c>
      <c r="U30" t="n">
        <v>0.57</v>
      </c>
      <c r="V30" t="n">
        <v>0.85</v>
      </c>
      <c r="W30" t="n">
        <v>6.87</v>
      </c>
      <c r="X30" t="n">
        <v>1.19</v>
      </c>
      <c r="Y30" t="n">
        <v>1</v>
      </c>
      <c r="Z30" t="n">
        <v>10</v>
      </c>
      <c r="AA30" t="n">
        <v>577.5668074557665</v>
      </c>
      <c r="AB30" t="n">
        <v>790.2523864102056</v>
      </c>
      <c r="AC30" t="n">
        <v>714.8318077774053</v>
      </c>
      <c r="AD30" t="n">
        <v>577566.8074557665</v>
      </c>
      <c r="AE30" t="n">
        <v>790252.3864102056</v>
      </c>
      <c r="AF30" t="n">
        <v>1.624764603813871e-06</v>
      </c>
      <c r="AG30" t="n">
        <v>12</v>
      </c>
      <c r="AH30" t="n">
        <v>714831.8077774053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3.3167</v>
      </c>
      <c r="E31" t="n">
        <v>30.15</v>
      </c>
      <c r="F31" t="n">
        <v>24.88</v>
      </c>
      <c r="G31" t="n">
        <v>36.4</v>
      </c>
      <c r="H31" t="n">
        <v>0.47</v>
      </c>
      <c r="I31" t="n">
        <v>41</v>
      </c>
      <c r="J31" t="n">
        <v>312.14</v>
      </c>
      <c r="K31" t="n">
        <v>61.82</v>
      </c>
      <c r="L31" t="n">
        <v>8.25</v>
      </c>
      <c r="M31" t="n">
        <v>39</v>
      </c>
      <c r="N31" t="n">
        <v>92.06999999999999</v>
      </c>
      <c r="O31" t="n">
        <v>38731.35</v>
      </c>
      <c r="P31" t="n">
        <v>457.31</v>
      </c>
      <c r="Q31" t="n">
        <v>452.71</v>
      </c>
      <c r="R31" t="n">
        <v>99.52</v>
      </c>
      <c r="S31" t="n">
        <v>57.64</v>
      </c>
      <c r="T31" t="n">
        <v>18693.29</v>
      </c>
      <c r="U31" t="n">
        <v>0.58</v>
      </c>
      <c r="V31" t="n">
        <v>0.85</v>
      </c>
      <c r="W31" t="n">
        <v>6.87</v>
      </c>
      <c r="X31" t="n">
        <v>1.15</v>
      </c>
      <c r="Y31" t="n">
        <v>1</v>
      </c>
      <c r="Z31" t="n">
        <v>10</v>
      </c>
      <c r="AA31" t="n">
        <v>575.6908080882203</v>
      </c>
      <c r="AB31" t="n">
        <v>787.6855613122779</v>
      </c>
      <c r="AC31" t="n">
        <v>712.509956864262</v>
      </c>
      <c r="AD31" t="n">
        <v>575690.8080882203</v>
      </c>
      <c r="AE31" t="n">
        <v>787685.5613122778</v>
      </c>
      <c r="AF31" t="n">
        <v>1.629727442529929e-06</v>
      </c>
      <c r="AG31" t="n">
        <v>12</v>
      </c>
      <c r="AH31" t="n">
        <v>712509.956864262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3.3241</v>
      </c>
      <c r="E32" t="n">
        <v>30.08</v>
      </c>
      <c r="F32" t="n">
        <v>24.86</v>
      </c>
      <c r="G32" t="n">
        <v>37.3</v>
      </c>
      <c r="H32" t="n">
        <v>0.48</v>
      </c>
      <c r="I32" t="n">
        <v>40</v>
      </c>
      <c r="J32" t="n">
        <v>312.69</v>
      </c>
      <c r="K32" t="n">
        <v>61.82</v>
      </c>
      <c r="L32" t="n">
        <v>8.5</v>
      </c>
      <c r="M32" t="n">
        <v>38</v>
      </c>
      <c r="N32" t="n">
        <v>92.37</v>
      </c>
      <c r="O32" t="n">
        <v>38799.09</v>
      </c>
      <c r="P32" t="n">
        <v>457.27</v>
      </c>
      <c r="Q32" t="n">
        <v>452.59</v>
      </c>
      <c r="R32" t="n">
        <v>99.63</v>
      </c>
      <c r="S32" t="n">
        <v>57.64</v>
      </c>
      <c r="T32" t="n">
        <v>18751.31</v>
      </c>
      <c r="U32" t="n">
        <v>0.58</v>
      </c>
      <c r="V32" t="n">
        <v>0.85</v>
      </c>
      <c r="W32" t="n">
        <v>6.86</v>
      </c>
      <c r="X32" t="n">
        <v>1.14</v>
      </c>
      <c r="Y32" t="n">
        <v>1</v>
      </c>
      <c r="Z32" t="n">
        <v>10</v>
      </c>
      <c r="AA32" t="n">
        <v>574.5961256393349</v>
      </c>
      <c r="AB32" t="n">
        <v>786.1877684917317</v>
      </c>
      <c r="AC32" t="n">
        <v>711.1551112883435</v>
      </c>
      <c r="AD32" t="n">
        <v>574596.1256393349</v>
      </c>
      <c r="AE32" t="n">
        <v>786187.7684917317</v>
      </c>
      <c r="AF32" t="n">
        <v>1.63336358178724e-06</v>
      </c>
      <c r="AG32" t="n">
        <v>12</v>
      </c>
      <c r="AH32" t="n">
        <v>711155.1112883436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3.3337</v>
      </c>
      <c r="E33" t="n">
        <v>30</v>
      </c>
      <c r="F33" t="n">
        <v>24.83</v>
      </c>
      <c r="G33" t="n">
        <v>38.2</v>
      </c>
      <c r="H33" t="n">
        <v>0.5</v>
      </c>
      <c r="I33" t="n">
        <v>39</v>
      </c>
      <c r="J33" t="n">
        <v>313.24</v>
      </c>
      <c r="K33" t="n">
        <v>61.82</v>
      </c>
      <c r="L33" t="n">
        <v>8.75</v>
      </c>
      <c r="M33" t="n">
        <v>37</v>
      </c>
      <c r="N33" t="n">
        <v>92.67</v>
      </c>
      <c r="O33" t="n">
        <v>38866.96</v>
      </c>
      <c r="P33" t="n">
        <v>456.61</v>
      </c>
      <c r="Q33" t="n">
        <v>452.63</v>
      </c>
      <c r="R33" t="n">
        <v>98.33</v>
      </c>
      <c r="S33" t="n">
        <v>57.64</v>
      </c>
      <c r="T33" t="n">
        <v>18106.49</v>
      </c>
      <c r="U33" t="n">
        <v>0.59</v>
      </c>
      <c r="V33" t="n">
        <v>0.85</v>
      </c>
      <c r="W33" t="n">
        <v>6.86</v>
      </c>
      <c r="X33" t="n">
        <v>1.11</v>
      </c>
      <c r="Y33" t="n">
        <v>1</v>
      </c>
      <c r="Z33" t="n">
        <v>10</v>
      </c>
      <c r="AA33" t="n">
        <v>572.7247462856704</v>
      </c>
      <c r="AB33" t="n">
        <v>783.6272647006176</v>
      </c>
      <c r="AC33" t="n">
        <v>708.8389783853636</v>
      </c>
      <c r="AD33" t="n">
        <v>572724.7462856704</v>
      </c>
      <c r="AE33" t="n">
        <v>783627.2647006176</v>
      </c>
      <c r="AF33" t="n">
        <v>1.638080735418345e-06</v>
      </c>
      <c r="AG33" t="n">
        <v>12</v>
      </c>
      <c r="AH33" t="n">
        <v>708838.9783853636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3.3433</v>
      </c>
      <c r="E34" t="n">
        <v>29.91</v>
      </c>
      <c r="F34" t="n">
        <v>24.8</v>
      </c>
      <c r="G34" t="n">
        <v>39.16</v>
      </c>
      <c r="H34" t="n">
        <v>0.51</v>
      </c>
      <c r="I34" t="n">
        <v>38</v>
      </c>
      <c r="J34" t="n">
        <v>313.79</v>
      </c>
      <c r="K34" t="n">
        <v>61.82</v>
      </c>
      <c r="L34" t="n">
        <v>9</v>
      </c>
      <c r="M34" t="n">
        <v>36</v>
      </c>
      <c r="N34" t="n">
        <v>92.97</v>
      </c>
      <c r="O34" t="n">
        <v>38934.97</v>
      </c>
      <c r="P34" t="n">
        <v>455.79</v>
      </c>
      <c r="Q34" t="n">
        <v>452.64</v>
      </c>
      <c r="R34" t="n">
        <v>97.23999999999999</v>
      </c>
      <c r="S34" t="n">
        <v>57.64</v>
      </c>
      <c r="T34" t="n">
        <v>17565.64</v>
      </c>
      <c r="U34" t="n">
        <v>0.59</v>
      </c>
      <c r="V34" t="n">
        <v>0.85</v>
      </c>
      <c r="W34" t="n">
        <v>6.86</v>
      </c>
      <c r="X34" t="n">
        <v>1.08</v>
      </c>
      <c r="Y34" t="n">
        <v>1</v>
      </c>
      <c r="Z34" t="n">
        <v>10</v>
      </c>
      <c r="AA34" t="n">
        <v>570.7483649170125</v>
      </c>
      <c r="AB34" t="n">
        <v>780.9230925202279</v>
      </c>
      <c r="AC34" t="n">
        <v>706.3928886025407</v>
      </c>
      <c r="AD34" t="n">
        <v>570748.3649170125</v>
      </c>
      <c r="AE34" t="n">
        <v>780923.0925202279</v>
      </c>
      <c r="AF34" t="n">
        <v>1.642797889049451e-06</v>
      </c>
      <c r="AG34" t="n">
        <v>12</v>
      </c>
      <c r="AH34" t="n">
        <v>706392.8886025407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3.3547</v>
      </c>
      <c r="E35" t="n">
        <v>29.81</v>
      </c>
      <c r="F35" t="n">
        <v>24.76</v>
      </c>
      <c r="G35" t="n">
        <v>40.14</v>
      </c>
      <c r="H35" t="n">
        <v>0.52</v>
      </c>
      <c r="I35" t="n">
        <v>37</v>
      </c>
      <c r="J35" t="n">
        <v>314.34</v>
      </c>
      <c r="K35" t="n">
        <v>61.82</v>
      </c>
      <c r="L35" t="n">
        <v>9.25</v>
      </c>
      <c r="M35" t="n">
        <v>35</v>
      </c>
      <c r="N35" t="n">
        <v>93.27</v>
      </c>
      <c r="O35" t="n">
        <v>39003.11</v>
      </c>
      <c r="P35" t="n">
        <v>455.27</v>
      </c>
      <c r="Q35" t="n">
        <v>452.66</v>
      </c>
      <c r="R35" t="n">
        <v>95.81</v>
      </c>
      <c r="S35" t="n">
        <v>57.64</v>
      </c>
      <c r="T35" t="n">
        <v>16856.1</v>
      </c>
      <c r="U35" t="n">
        <v>0.6</v>
      </c>
      <c r="V35" t="n">
        <v>0.86</v>
      </c>
      <c r="W35" t="n">
        <v>6.86</v>
      </c>
      <c r="X35" t="n">
        <v>1.03</v>
      </c>
      <c r="Y35" t="n">
        <v>1</v>
      </c>
      <c r="Z35" t="n">
        <v>10</v>
      </c>
      <c r="AA35" t="n">
        <v>568.7246911033352</v>
      </c>
      <c r="AB35" t="n">
        <v>778.1542127301665</v>
      </c>
      <c r="AC35" t="n">
        <v>703.8882668134958</v>
      </c>
      <c r="AD35" t="n">
        <v>568724.6911033352</v>
      </c>
      <c r="AE35" t="n">
        <v>778154.2127301665</v>
      </c>
      <c r="AF35" t="n">
        <v>1.648399508986389e-06</v>
      </c>
      <c r="AG35" t="n">
        <v>12</v>
      </c>
      <c r="AH35" t="n">
        <v>703888.2668134958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3.3629</v>
      </c>
      <c r="E36" t="n">
        <v>29.74</v>
      </c>
      <c r="F36" t="n">
        <v>24.74</v>
      </c>
      <c r="G36" t="n">
        <v>41.23</v>
      </c>
      <c r="H36" t="n">
        <v>0.54</v>
      </c>
      <c r="I36" t="n">
        <v>36</v>
      </c>
      <c r="J36" t="n">
        <v>314.9</v>
      </c>
      <c r="K36" t="n">
        <v>61.82</v>
      </c>
      <c r="L36" t="n">
        <v>9.5</v>
      </c>
      <c r="M36" t="n">
        <v>34</v>
      </c>
      <c r="N36" t="n">
        <v>93.56999999999999</v>
      </c>
      <c r="O36" t="n">
        <v>39071.38</v>
      </c>
      <c r="P36" t="n">
        <v>454.98</v>
      </c>
      <c r="Q36" t="n">
        <v>452.72</v>
      </c>
      <c r="R36" t="n">
        <v>95.14</v>
      </c>
      <c r="S36" t="n">
        <v>57.64</v>
      </c>
      <c r="T36" t="n">
        <v>16529.82</v>
      </c>
      <c r="U36" t="n">
        <v>0.61</v>
      </c>
      <c r="V36" t="n">
        <v>0.86</v>
      </c>
      <c r="W36" t="n">
        <v>6.86</v>
      </c>
      <c r="X36" t="n">
        <v>1.01</v>
      </c>
      <c r="Y36" t="n">
        <v>1</v>
      </c>
      <c r="Z36" t="n">
        <v>10</v>
      </c>
      <c r="AA36" t="n">
        <v>567.3750996632508</v>
      </c>
      <c r="AB36" t="n">
        <v>776.307642182071</v>
      </c>
      <c r="AC36" t="n">
        <v>702.2179303668322</v>
      </c>
      <c r="AD36" t="n">
        <v>567375.0996632508</v>
      </c>
      <c r="AE36" t="n">
        <v>776307.642182071</v>
      </c>
      <c r="AF36" t="n">
        <v>1.652428744379624e-06</v>
      </c>
      <c r="AG36" t="n">
        <v>12</v>
      </c>
      <c r="AH36" t="n">
        <v>702217.9303668322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3.372</v>
      </c>
      <c r="E37" t="n">
        <v>29.66</v>
      </c>
      <c r="F37" t="n">
        <v>24.71</v>
      </c>
      <c r="G37" t="n">
        <v>42.37</v>
      </c>
      <c r="H37" t="n">
        <v>0.55</v>
      </c>
      <c r="I37" t="n">
        <v>35</v>
      </c>
      <c r="J37" t="n">
        <v>315.45</v>
      </c>
      <c r="K37" t="n">
        <v>61.82</v>
      </c>
      <c r="L37" t="n">
        <v>9.75</v>
      </c>
      <c r="M37" t="n">
        <v>33</v>
      </c>
      <c r="N37" t="n">
        <v>93.88</v>
      </c>
      <c r="O37" t="n">
        <v>39139.8</v>
      </c>
      <c r="P37" t="n">
        <v>454.68</v>
      </c>
      <c r="Q37" t="n">
        <v>452.6</v>
      </c>
      <c r="R37" t="n">
        <v>94.75</v>
      </c>
      <c r="S37" t="n">
        <v>57.64</v>
      </c>
      <c r="T37" t="n">
        <v>16337.18</v>
      </c>
      <c r="U37" t="n">
        <v>0.61</v>
      </c>
      <c r="V37" t="n">
        <v>0.86</v>
      </c>
      <c r="W37" t="n">
        <v>6.85</v>
      </c>
      <c r="X37" t="n">
        <v>0.99</v>
      </c>
      <c r="Y37" t="n">
        <v>1</v>
      </c>
      <c r="Z37" t="n">
        <v>10</v>
      </c>
      <c r="AA37" t="n">
        <v>565.8677937700674</v>
      </c>
      <c r="AB37" t="n">
        <v>774.2452797613745</v>
      </c>
      <c r="AC37" t="n">
        <v>700.3523969210232</v>
      </c>
      <c r="AD37" t="n">
        <v>565867.7937700674</v>
      </c>
      <c r="AE37" t="n">
        <v>774245.2797613745</v>
      </c>
      <c r="AF37" t="n">
        <v>1.656900212925776e-06</v>
      </c>
      <c r="AG37" t="n">
        <v>12</v>
      </c>
      <c r="AH37" t="n">
        <v>700352.3969210233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3.3871</v>
      </c>
      <c r="E38" t="n">
        <v>29.52</v>
      </c>
      <c r="F38" t="n">
        <v>24.64</v>
      </c>
      <c r="G38" t="n">
        <v>43.48</v>
      </c>
      <c r="H38" t="n">
        <v>0.5600000000000001</v>
      </c>
      <c r="I38" t="n">
        <v>34</v>
      </c>
      <c r="J38" t="n">
        <v>316.01</v>
      </c>
      <c r="K38" t="n">
        <v>61.82</v>
      </c>
      <c r="L38" t="n">
        <v>10</v>
      </c>
      <c r="M38" t="n">
        <v>32</v>
      </c>
      <c r="N38" t="n">
        <v>94.18000000000001</v>
      </c>
      <c r="O38" t="n">
        <v>39208.35</v>
      </c>
      <c r="P38" t="n">
        <v>452.99</v>
      </c>
      <c r="Q38" t="n">
        <v>452.57</v>
      </c>
      <c r="R38" t="n">
        <v>92.34</v>
      </c>
      <c r="S38" t="n">
        <v>57.64</v>
      </c>
      <c r="T38" t="n">
        <v>15135.85</v>
      </c>
      <c r="U38" t="n">
        <v>0.62</v>
      </c>
      <c r="V38" t="n">
        <v>0.86</v>
      </c>
      <c r="W38" t="n">
        <v>6.84</v>
      </c>
      <c r="X38" t="n">
        <v>0.91</v>
      </c>
      <c r="Y38" t="n">
        <v>1</v>
      </c>
      <c r="Z38" t="n">
        <v>10</v>
      </c>
      <c r="AA38" t="n">
        <v>562.4482789847818</v>
      </c>
      <c r="AB38" t="n">
        <v>769.5665487738014</v>
      </c>
      <c r="AC38" t="n">
        <v>696.1201974522642</v>
      </c>
      <c r="AD38" t="n">
        <v>562448.2789847818</v>
      </c>
      <c r="AE38" t="n">
        <v>769566.5487738014</v>
      </c>
      <c r="AF38" t="n">
        <v>1.66431990249137e-06</v>
      </c>
      <c r="AG38" t="n">
        <v>12</v>
      </c>
      <c r="AH38" t="n">
        <v>696120.1974522641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3.3927</v>
      </c>
      <c r="E39" t="n">
        <v>29.48</v>
      </c>
      <c r="F39" t="n">
        <v>24.64</v>
      </c>
      <c r="G39" t="n">
        <v>44.81</v>
      </c>
      <c r="H39" t="n">
        <v>0.58</v>
      </c>
      <c r="I39" t="n">
        <v>33</v>
      </c>
      <c r="J39" t="n">
        <v>316.56</v>
      </c>
      <c r="K39" t="n">
        <v>61.82</v>
      </c>
      <c r="L39" t="n">
        <v>10.25</v>
      </c>
      <c r="M39" t="n">
        <v>31</v>
      </c>
      <c r="N39" t="n">
        <v>94.48999999999999</v>
      </c>
      <c r="O39" t="n">
        <v>39277.04</v>
      </c>
      <c r="P39" t="n">
        <v>453.38</v>
      </c>
      <c r="Q39" t="n">
        <v>452.64</v>
      </c>
      <c r="R39" t="n">
        <v>92.2</v>
      </c>
      <c r="S39" t="n">
        <v>57.64</v>
      </c>
      <c r="T39" t="n">
        <v>15073.51</v>
      </c>
      <c r="U39" t="n">
        <v>0.63</v>
      </c>
      <c r="V39" t="n">
        <v>0.86</v>
      </c>
      <c r="W39" t="n">
        <v>6.85</v>
      </c>
      <c r="X39" t="n">
        <v>0.92</v>
      </c>
      <c r="Y39" t="n">
        <v>1</v>
      </c>
      <c r="Z39" t="n">
        <v>10</v>
      </c>
      <c r="AA39" t="n">
        <v>562.0215570313655</v>
      </c>
      <c r="AB39" t="n">
        <v>768.9826889714934</v>
      </c>
      <c r="AC39" t="n">
        <v>695.5920604100359</v>
      </c>
      <c r="AD39" t="n">
        <v>562021.5570313656</v>
      </c>
      <c r="AE39" t="n">
        <v>768982.6889714934</v>
      </c>
      <c r="AF39" t="n">
        <v>1.667071575442847e-06</v>
      </c>
      <c r="AG39" t="n">
        <v>12</v>
      </c>
      <c r="AH39" t="n">
        <v>695592.0604100359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3.4032</v>
      </c>
      <c r="E40" t="n">
        <v>29.38</v>
      </c>
      <c r="F40" t="n">
        <v>24.61</v>
      </c>
      <c r="G40" t="n">
        <v>46.14</v>
      </c>
      <c r="H40" t="n">
        <v>0.59</v>
      </c>
      <c r="I40" t="n">
        <v>32</v>
      </c>
      <c r="J40" t="n">
        <v>317.12</v>
      </c>
      <c r="K40" t="n">
        <v>61.82</v>
      </c>
      <c r="L40" t="n">
        <v>10.5</v>
      </c>
      <c r="M40" t="n">
        <v>30</v>
      </c>
      <c r="N40" t="n">
        <v>94.8</v>
      </c>
      <c r="O40" t="n">
        <v>39345.87</v>
      </c>
      <c r="P40" t="n">
        <v>452.69</v>
      </c>
      <c r="Q40" t="n">
        <v>452.6</v>
      </c>
      <c r="R40" t="n">
        <v>91</v>
      </c>
      <c r="S40" t="n">
        <v>57.64</v>
      </c>
      <c r="T40" t="n">
        <v>14477.28</v>
      </c>
      <c r="U40" t="n">
        <v>0.63</v>
      </c>
      <c r="V40" t="n">
        <v>0.86</v>
      </c>
      <c r="W40" t="n">
        <v>6.85</v>
      </c>
      <c r="X40" t="n">
        <v>0.88</v>
      </c>
      <c r="Y40" t="n">
        <v>1</v>
      </c>
      <c r="Z40" t="n">
        <v>10</v>
      </c>
      <c r="AA40" t="n">
        <v>560.0897438147431</v>
      </c>
      <c r="AB40" t="n">
        <v>766.3394969029266</v>
      </c>
      <c r="AC40" t="n">
        <v>693.2011308827495</v>
      </c>
      <c r="AD40" t="n">
        <v>560089.7438147431</v>
      </c>
      <c r="AE40" t="n">
        <v>766339.4969029266</v>
      </c>
      <c r="AF40" t="n">
        <v>1.672230962226869e-06</v>
      </c>
      <c r="AG40" t="n">
        <v>12</v>
      </c>
      <c r="AH40" t="n">
        <v>693201.1308827495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3.4008</v>
      </c>
      <c r="E41" t="n">
        <v>29.4</v>
      </c>
      <c r="F41" t="n">
        <v>24.63</v>
      </c>
      <c r="G41" t="n">
        <v>46.18</v>
      </c>
      <c r="H41" t="n">
        <v>0.6</v>
      </c>
      <c r="I41" t="n">
        <v>32</v>
      </c>
      <c r="J41" t="n">
        <v>317.68</v>
      </c>
      <c r="K41" t="n">
        <v>61.82</v>
      </c>
      <c r="L41" t="n">
        <v>10.75</v>
      </c>
      <c r="M41" t="n">
        <v>30</v>
      </c>
      <c r="N41" t="n">
        <v>95.11</v>
      </c>
      <c r="O41" t="n">
        <v>39414.84</v>
      </c>
      <c r="P41" t="n">
        <v>453.22</v>
      </c>
      <c r="Q41" t="n">
        <v>452.59</v>
      </c>
      <c r="R41" t="n">
        <v>91.7</v>
      </c>
      <c r="S41" t="n">
        <v>57.64</v>
      </c>
      <c r="T41" t="n">
        <v>14829.76</v>
      </c>
      <c r="U41" t="n">
        <v>0.63</v>
      </c>
      <c r="V41" t="n">
        <v>0.86</v>
      </c>
      <c r="W41" t="n">
        <v>6.85</v>
      </c>
      <c r="X41" t="n">
        <v>0.91</v>
      </c>
      <c r="Y41" t="n">
        <v>1</v>
      </c>
      <c r="Z41" t="n">
        <v>10</v>
      </c>
      <c r="AA41" t="n">
        <v>560.8500013662891</v>
      </c>
      <c r="AB41" t="n">
        <v>767.3797148251475</v>
      </c>
      <c r="AC41" t="n">
        <v>694.1420718664291</v>
      </c>
      <c r="AD41" t="n">
        <v>560850.0013662891</v>
      </c>
      <c r="AE41" t="n">
        <v>767379.7148251475</v>
      </c>
      <c r="AF41" t="n">
        <v>1.671051673819093e-06</v>
      </c>
      <c r="AG41" t="n">
        <v>12</v>
      </c>
      <c r="AH41" t="n">
        <v>694142.0718664291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3.4114</v>
      </c>
      <c r="E42" t="n">
        <v>29.31</v>
      </c>
      <c r="F42" t="n">
        <v>24.59</v>
      </c>
      <c r="G42" t="n">
        <v>47.6</v>
      </c>
      <c r="H42" t="n">
        <v>0.62</v>
      </c>
      <c r="I42" t="n">
        <v>31</v>
      </c>
      <c r="J42" t="n">
        <v>318.24</v>
      </c>
      <c r="K42" t="n">
        <v>61.82</v>
      </c>
      <c r="L42" t="n">
        <v>11</v>
      </c>
      <c r="M42" t="n">
        <v>29</v>
      </c>
      <c r="N42" t="n">
        <v>95.42</v>
      </c>
      <c r="O42" t="n">
        <v>39483.95</v>
      </c>
      <c r="P42" t="n">
        <v>452.61</v>
      </c>
      <c r="Q42" t="n">
        <v>452.68</v>
      </c>
      <c r="R42" t="n">
        <v>90.45</v>
      </c>
      <c r="S42" t="n">
        <v>57.64</v>
      </c>
      <c r="T42" t="n">
        <v>14206.17</v>
      </c>
      <c r="U42" t="n">
        <v>0.64</v>
      </c>
      <c r="V42" t="n">
        <v>0.86</v>
      </c>
      <c r="W42" t="n">
        <v>6.85</v>
      </c>
      <c r="X42" t="n">
        <v>0.87</v>
      </c>
      <c r="Y42" t="n">
        <v>1</v>
      </c>
      <c r="Z42" t="n">
        <v>10</v>
      </c>
      <c r="AA42" t="n">
        <v>558.9289833195866</v>
      </c>
      <c r="AB42" t="n">
        <v>764.7512931843144</v>
      </c>
      <c r="AC42" t="n">
        <v>691.7645030979841</v>
      </c>
      <c r="AD42" t="n">
        <v>558928.9833195866</v>
      </c>
      <c r="AE42" t="n">
        <v>764751.2931843144</v>
      </c>
      <c r="AF42" t="n">
        <v>1.676260197620105e-06</v>
      </c>
      <c r="AG42" t="n">
        <v>12</v>
      </c>
      <c r="AH42" t="n">
        <v>691764.503097984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3.4226</v>
      </c>
      <c r="E43" t="n">
        <v>29.22</v>
      </c>
      <c r="F43" t="n">
        <v>24.55</v>
      </c>
      <c r="G43" t="n">
        <v>49.11</v>
      </c>
      <c r="H43" t="n">
        <v>0.63</v>
      </c>
      <c r="I43" t="n">
        <v>30</v>
      </c>
      <c r="J43" t="n">
        <v>318.8</v>
      </c>
      <c r="K43" t="n">
        <v>61.82</v>
      </c>
      <c r="L43" t="n">
        <v>11.25</v>
      </c>
      <c r="M43" t="n">
        <v>28</v>
      </c>
      <c r="N43" t="n">
        <v>95.73</v>
      </c>
      <c r="O43" t="n">
        <v>39553.2</v>
      </c>
      <c r="P43" t="n">
        <v>451.97</v>
      </c>
      <c r="Q43" t="n">
        <v>452.65</v>
      </c>
      <c r="R43" t="n">
        <v>89.31</v>
      </c>
      <c r="S43" t="n">
        <v>57.64</v>
      </c>
      <c r="T43" t="n">
        <v>13642.32</v>
      </c>
      <c r="U43" t="n">
        <v>0.65</v>
      </c>
      <c r="V43" t="n">
        <v>0.86</v>
      </c>
      <c r="W43" t="n">
        <v>6.84</v>
      </c>
      <c r="X43" t="n">
        <v>0.83</v>
      </c>
      <c r="Y43" t="n">
        <v>1</v>
      </c>
      <c r="Z43" t="n">
        <v>10</v>
      </c>
      <c r="AA43" t="n">
        <v>556.924768412126</v>
      </c>
      <c r="AB43" t="n">
        <v>762.0090379282054</v>
      </c>
      <c r="AC43" t="n">
        <v>689.2839648347385</v>
      </c>
      <c r="AD43" t="n">
        <v>556924.768412126</v>
      </c>
      <c r="AE43" t="n">
        <v>762009.0379282054</v>
      </c>
      <c r="AF43" t="n">
        <v>1.681763543523061e-06</v>
      </c>
      <c r="AG43" t="n">
        <v>12</v>
      </c>
      <c r="AH43" t="n">
        <v>689283.9648347385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3.4205</v>
      </c>
      <c r="E44" t="n">
        <v>29.24</v>
      </c>
      <c r="F44" t="n">
        <v>24.57</v>
      </c>
      <c r="G44" t="n">
        <v>49.14</v>
      </c>
      <c r="H44" t="n">
        <v>0.64</v>
      </c>
      <c r="I44" t="n">
        <v>30</v>
      </c>
      <c r="J44" t="n">
        <v>319.36</v>
      </c>
      <c r="K44" t="n">
        <v>61.82</v>
      </c>
      <c r="L44" t="n">
        <v>11.5</v>
      </c>
      <c r="M44" t="n">
        <v>28</v>
      </c>
      <c r="N44" t="n">
        <v>96.04000000000001</v>
      </c>
      <c r="O44" t="n">
        <v>39622.59</v>
      </c>
      <c r="P44" t="n">
        <v>452.14</v>
      </c>
      <c r="Q44" t="n">
        <v>452.62</v>
      </c>
      <c r="R44" t="n">
        <v>89.84999999999999</v>
      </c>
      <c r="S44" t="n">
        <v>57.64</v>
      </c>
      <c r="T44" t="n">
        <v>13915.13</v>
      </c>
      <c r="U44" t="n">
        <v>0.64</v>
      </c>
      <c r="V44" t="n">
        <v>0.86</v>
      </c>
      <c r="W44" t="n">
        <v>6.85</v>
      </c>
      <c r="X44" t="n">
        <v>0.85</v>
      </c>
      <c r="Y44" t="n">
        <v>1</v>
      </c>
      <c r="Z44" t="n">
        <v>10</v>
      </c>
      <c r="AA44" t="n">
        <v>557.3869060157936</v>
      </c>
      <c r="AB44" t="n">
        <v>762.6413549856157</v>
      </c>
      <c r="AC44" t="n">
        <v>689.8559344396521</v>
      </c>
      <c r="AD44" t="n">
        <v>557386.9060157936</v>
      </c>
      <c r="AE44" t="n">
        <v>762641.3549856157</v>
      </c>
      <c r="AF44" t="n">
        <v>1.680731666166257e-06</v>
      </c>
      <c r="AG44" t="n">
        <v>12</v>
      </c>
      <c r="AH44" t="n">
        <v>689855.934439652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3.4303</v>
      </c>
      <c r="E45" t="n">
        <v>29.15</v>
      </c>
      <c r="F45" t="n">
        <v>24.54</v>
      </c>
      <c r="G45" t="n">
        <v>50.78</v>
      </c>
      <c r="H45" t="n">
        <v>0.65</v>
      </c>
      <c r="I45" t="n">
        <v>29</v>
      </c>
      <c r="J45" t="n">
        <v>319.93</v>
      </c>
      <c r="K45" t="n">
        <v>61.82</v>
      </c>
      <c r="L45" t="n">
        <v>11.75</v>
      </c>
      <c r="M45" t="n">
        <v>27</v>
      </c>
      <c r="N45" t="n">
        <v>96.36</v>
      </c>
      <c r="O45" t="n">
        <v>39692.13</v>
      </c>
      <c r="P45" t="n">
        <v>451.72</v>
      </c>
      <c r="Q45" t="n">
        <v>452.59</v>
      </c>
      <c r="R45" t="n">
        <v>88.97</v>
      </c>
      <c r="S45" t="n">
        <v>57.64</v>
      </c>
      <c r="T45" t="n">
        <v>13479.07</v>
      </c>
      <c r="U45" t="n">
        <v>0.65</v>
      </c>
      <c r="V45" t="n">
        <v>0.86</v>
      </c>
      <c r="W45" t="n">
        <v>6.84</v>
      </c>
      <c r="X45" t="n">
        <v>0.82</v>
      </c>
      <c r="Y45" t="n">
        <v>1</v>
      </c>
      <c r="Z45" t="n">
        <v>10</v>
      </c>
      <c r="AA45" t="n">
        <v>555.7610090716529</v>
      </c>
      <c r="AB45" t="n">
        <v>760.4167310571314</v>
      </c>
      <c r="AC45" t="n">
        <v>687.8436254966232</v>
      </c>
      <c r="AD45" t="n">
        <v>555761.0090716529</v>
      </c>
      <c r="AE45" t="n">
        <v>760416.7310571314</v>
      </c>
      <c r="AF45" t="n">
        <v>1.685547093831344e-06</v>
      </c>
      <c r="AG45" t="n">
        <v>12</v>
      </c>
      <c r="AH45" t="n">
        <v>687843.6254966232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3.4418</v>
      </c>
      <c r="E46" t="n">
        <v>29.05</v>
      </c>
      <c r="F46" t="n">
        <v>24.5</v>
      </c>
      <c r="G46" t="n">
        <v>52.5</v>
      </c>
      <c r="H46" t="n">
        <v>0.67</v>
      </c>
      <c r="I46" t="n">
        <v>28</v>
      </c>
      <c r="J46" t="n">
        <v>320.49</v>
      </c>
      <c r="K46" t="n">
        <v>61.82</v>
      </c>
      <c r="L46" t="n">
        <v>12</v>
      </c>
      <c r="M46" t="n">
        <v>26</v>
      </c>
      <c r="N46" t="n">
        <v>96.67</v>
      </c>
      <c r="O46" t="n">
        <v>39761.81</v>
      </c>
      <c r="P46" t="n">
        <v>451.09</v>
      </c>
      <c r="Q46" t="n">
        <v>452.62</v>
      </c>
      <c r="R46" t="n">
        <v>87.58</v>
      </c>
      <c r="S46" t="n">
        <v>57.64</v>
      </c>
      <c r="T46" t="n">
        <v>12789.3</v>
      </c>
      <c r="U46" t="n">
        <v>0.66</v>
      </c>
      <c r="V46" t="n">
        <v>0.87</v>
      </c>
      <c r="W46" t="n">
        <v>6.84</v>
      </c>
      <c r="X46" t="n">
        <v>0.78</v>
      </c>
      <c r="Y46" t="n">
        <v>1</v>
      </c>
      <c r="Z46" t="n">
        <v>10</v>
      </c>
      <c r="AA46" t="n">
        <v>553.7486777576171</v>
      </c>
      <c r="AB46" t="n">
        <v>757.6633705754757</v>
      </c>
      <c r="AC46" t="n">
        <v>685.353041874971</v>
      </c>
      <c r="AD46" t="n">
        <v>553748.6777576171</v>
      </c>
      <c r="AE46" t="n">
        <v>757663.3705754757</v>
      </c>
      <c r="AF46" t="n">
        <v>1.691197850785272e-06</v>
      </c>
      <c r="AG46" t="n">
        <v>12</v>
      </c>
      <c r="AH46" t="n">
        <v>685353.041874971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3.4435</v>
      </c>
      <c r="E47" t="n">
        <v>29.04</v>
      </c>
      <c r="F47" t="n">
        <v>24.49</v>
      </c>
      <c r="G47" t="n">
        <v>52.47</v>
      </c>
      <c r="H47" t="n">
        <v>0.68</v>
      </c>
      <c r="I47" t="n">
        <v>28</v>
      </c>
      <c r="J47" t="n">
        <v>321.06</v>
      </c>
      <c r="K47" t="n">
        <v>61.82</v>
      </c>
      <c r="L47" t="n">
        <v>12.25</v>
      </c>
      <c r="M47" t="n">
        <v>26</v>
      </c>
      <c r="N47" t="n">
        <v>96.98999999999999</v>
      </c>
      <c r="O47" t="n">
        <v>39831.64</v>
      </c>
      <c r="P47" t="n">
        <v>450.85</v>
      </c>
      <c r="Q47" t="n">
        <v>452.59</v>
      </c>
      <c r="R47" t="n">
        <v>87.11</v>
      </c>
      <c r="S47" t="n">
        <v>57.64</v>
      </c>
      <c r="T47" t="n">
        <v>12554.69</v>
      </c>
      <c r="U47" t="n">
        <v>0.66</v>
      </c>
      <c r="V47" t="n">
        <v>0.87</v>
      </c>
      <c r="W47" t="n">
        <v>6.84</v>
      </c>
      <c r="X47" t="n">
        <v>0.76</v>
      </c>
      <c r="Y47" t="n">
        <v>1</v>
      </c>
      <c r="Z47" t="n">
        <v>10</v>
      </c>
      <c r="AA47" t="n">
        <v>553.332299101151</v>
      </c>
      <c r="AB47" t="n">
        <v>757.0936629283689</v>
      </c>
      <c r="AC47" t="n">
        <v>684.8377063261144</v>
      </c>
      <c r="AD47" t="n">
        <v>553332.2991011509</v>
      </c>
      <c r="AE47" t="n">
        <v>757093.6629283689</v>
      </c>
      <c r="AF47" t="n">
        <v>1.692033180074114e-06</v>
      </c>
      <c r="AG47" t="n">
        <v>12</v>
      </c>
      <c r="AH47" t="n">
        <v>684837.7063261144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3.4517</v>
      </c>
      <c r="E48" t="n">
        <v>28.97</v>
      </c>
      <c r="F48" t="n">
        <v>24.47</v>
      </c>
      <c r="G48" t="n">
        <v>54.39</v>
      </c>
      <c r="H48" t="n">
        <v>0.6899999999999999</v>
      </c>
      <c r="I48" t="n">
        <v>27</v>
      </c>
      <c r="J48" t="n">
        <v>321.63</v>
      </c>
      <c r="K48" t="n">
        <v>61.82</v>
      </c>
      <c r="L48" t="n">
        <v>12.5</v>
      </c>
      <c r="M48" t="n">
        <v>25</v>
      </c>
      <c r="N48" t="n">
        <v>97.31</v>
      </c>
      <c r="O48" t="n">
        <v>39901.61</v>
      </c>
      <c r="P48" t="n">
        <v>450.65</v>
      </c>
      <c r="Q48" t="n">
        <v>452.62</v>
      </c>
      <c r="R48" t="n">
        <v>86.84</v>
      </c>
      <c r="S48" t="n">
        <v>57.64</v>
      </c>
      <c r="T48" t="n">
        <v>12423.08</v>
      </c>
      <c r="U48" t="n">
        <v>0.66</v>
      </c>
      <c r="V48" t="n">
        <v>0.87</v>
      </c>
      <c r="W48" t="n">
        <v>6.84</v>
      </c>
      <c r="X48" t="n">
        <v>0.75</v>
      </c>
      <c r="Y48" t="n">
        <v>1</v>
      </c>
      <c r="Z48" t="n">
        <v>10</v>
      </c>
      <c r="AA48" t="n">
        <v>552.1170587567516</v>
      </c>
      <c r="AB48" t="n">
        <v>755.4309174765414</v>
      </c>
      <c r="AC48" t="n">
        <v>683.3336509665313</v>
      </c>
      <c r="AD48" t="n">
        <v>552117.0587567516</v>
      </c>
      <c r="AE48" t="n">
        <v>755430.9174765414</v>
      </c>
      <c r="AF48" t="n">
        <v>1.69606241546735e-06</v>
      </c>
      <c r="AG48" t="n">
        <v>12</v>
      </c>
      <c r="AH48" t="n">
        <v>683333.6509665314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3.4527</v>
      </c>
      <c r="E49" t="n">
        <v>28.96</v>
      </c>
      <c r="F49" t="n">
        <v>24.47</v>
      </c>
      <c r="G49" t="n">
        <v>54.37</v>
      </c>
      <c r="H49" t="n">
        <v>0.71</v>
      </c>
      <c r="I49" t="n">
        <v>27</v>
      </c>
      <c r="J49" t="n">
        <v>322.2</v>
      </c>
      <c r="K49" t="n">
        <v>61.82</v>
      </c>
      <c r="L49" t="n">
        <v>12.75</v>
      </c>
      <c r="M49" t="n">
        <v>25</v>
      </c>
      <c r="N49" t="n">
        <v>97.62</v>
      </c>
      <c r="O49" t="n">
        <v>39971.73</v>
      </c>
      <c r="P49" t="n">
        <v>450.55</v>
      </c>
      <c r="Q49" t="n">
        <v>452.61</v>
      </c>
      <c r="R49" t="n">
        <v>86.48999999999999</v>
      </c>
      <c r="S49" t="n">
        <v>57.64</v>
      </c>
      <c r="T49" t="n">
        <v>12245.71</v>
      </c>
      <c r="U49" t="n">
        <v>0.67</v>
      </c>
      <c r="V49" t="n">
        <v>0.87</v>
      </c>
      <c r="W49" t="n">
        <v>6.84</v>
      </c>
      <c r="X49" t="n">
        <v>0.74</v>
      </c>
      <c r="Y49" t="n">
        <v>1</v>
      </c>
      <c r="Z49" t="n">
        <v>10</v>
      </c>
      <c r="AA49" t="n">
        <v>551.9263384210381</v>
      </c>
      <c r="AB49" t="n">
        <v>755.1699654992309</v>
      </c>
      <c r="AC49" t="n">
        <v>683.097603879687</v>
      </c>
      <c r="AD49" t="n">
        <v>551926.338421038</v>
      </c>
      <c r="AE49" t="n">
        <v>755169.9654992309</v>
      </c>
      <c r="AF49" t="n">
        <v>1.696553785637256e-06</v>
      </c>
      <c r="AG49" t="n">
        <v>12</v>
      </c>
      <c r="AH49" t="n">
        <v>683097.603879687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3.4637</v>
      </c>
      <c r="E50" t="n">
        <v>28.87</v>
      </c>
      <c r="F50" t="n">
        <v>24.43</v>
      </c>
      <c r="G50" t="n">
        <v>56.38</v>
      </c>
      <c r="H50" t="n">
        <v>0.72</v>
      </c>
      <c r="I50" t="n">
        <v>26</v>
      </c>
      <c r="J50" t="n">
        <v>322.77</v>
      </c>
      <c r="K50" t="n">
        <v>61.82</v>
      </c>
      <c r="L50" t="n">
        <v>13</v>
      </c>
      <c r="M50" t="n">
        <v>24</v>
      </c>
      <c r="N50" t="n">
        <v>97.94</v>
      </c>
      <c r="O50" t="n">
        <v>40042</v>
      </c>
      <c r="P50" t="n">
        <v>449.74</v>
      </c>
      <c r="Q50" t="n">
        <v>452.58</v>
      </c>
      <c r="R50" t="n">
        <v>85.22</v>
      </c>
      <c r="S50" t="n">
        <v>57.64</v>
      </c>
      <c r="T50" t="n">
        <v>11618.66</v>
      </c>
      <c r="U50" t="n">
        <v>0.68</v>
      </c>
      <c r="V50" t="n">
        <v>0.87</v>
      </c>
      <c r="W50" t="n">
        <v>6.84</v>
      </c>
      <c r="X50" t="n">
        <v>0.7</v>
      </c>
      <c r="Y50" t="n">
        <v>1</v>
      </c>
      <c r="Z50" t="n">
        <v>10</v>
      </c>
      <c r="AA50" t="n">
        <v>549.8738865312291</v>
      </c>
      <c r="AB50" t="n">
        <v>752.3617102758077</v>
      </c>
      <c r="AC50" t="n">
        <v>680.5573645933761</v>
      </c>
      <c r="AD50" t="n">
        <v>549873.8865312291</v>
      </c>
      <c r="AE50" t="n">
        <v>752361.7102758077</v>
      </c>
      <c r="AF50" t="n">
        <v>1.701958857506231e-06</v>
      </c>
      <c r="AG50" t="n">
        <v>12</v>
      </c>
      <c r="AH50" t="n">
        <v>680557.3645933761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3.4601</v>
      </c>
      <c r="E51" t="n">
        <v>28.9</v>
      </c>
      <c r="F51" t="n">
        <v>24.46</v>
      </c>
      <c r="G51" t="n">
        <v>56.44</v>
      </c>
      <c r="H51" t="n">
        <v>0.73</v>
      </c>
      <c r="I51" t="n">
        <v>26</v>
      </c>
      <c r="J51" t="n">
        <v>323.34</v>
      </c>
      <c r="K51" t="n">
        <v>61.82</v>
      </c>
      <c r="L51" t="n">
        <v>13.25</v>
      </c>
      <c r="M51" t="n">
        <v>24</v>
      </c>
      <c r="N51" t="n">
        <v>98.27</v>
      </c>
      <c r="O51" t="n">
        <v>40112.54</v>
      </c>
      <c r="P51" t="n">
        <v>450.34</v>
      </c>
      <c r="Q51" t="n">
        <v>452.67</v>
      </c>
      <c r="R51" t="n">
        <v>85.95</v>
      </c>
      <c r="S51" t="n">
        <v>57.64</v>
      </c>
      <c r="T51" t="n">
        <v>11983.91</v>
      </c>
      <c r="U51" t="n">
        <v>0.67</v>
      </c>
      <c r="V51" t="n">
        <v>0.87</v>
      </c>
      <c r="W51" t="n">
        <v>6.85</v>
      </c>
      <c r="X51" t="n">
        <v>0.73</v>
      </c>
      <c r="Y51" t="n">
        <v>1</v>
      </c>
      <c r="Z51" t="n">
        <v>10</v>
      </c>
      <c r="AA51" t="n">
        <v>550.8477925820915</v>
      </c>
      <c r="AB51" t="n">
        <v>753.6942515003001</v>
      </c>
      <c r="AC51" t="n">
        <v>681.7627299536364</v>
      </c>
      <c r="AD51" t="n">
        <v>550847.7925820915</v>
      </c>
      <c r="AE51" t="n">
        <v>753694.2515003001</v>
      </c>
      <c r="AF51" t="n">
        <v>1.700189924894567e-06</v>
      </c>
      <c r="AG51" t="n">
        <v>12</v>
      </c>
      <c r="AH51" t="n">
        <v>681762.7299536364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3.47</v>
      </c>
      <c r="E52" t="n">
        <v>28.82</v>
      </c>
      <c r="F52" t="n">
        <v>24.43</v>
      </c>
      <c r="G52" t="n">
        <v>58.64</v>
      </c>
      <c r="H52" t="n">
        <v>0.74</v>
      </c>
      <c r="I52" t="n">
        <v>25</v>
      </c>
      <c r="J52" t="n">
        <v>323.91</v>
      </c>
      <c r="K52" t="n">
        <v>61.82</v>
      </c>
      <c r="L52" t="n">
        <v>13.5</v>
      </c>
      <c r="M52" t="n">
        <v>23</v>
      </c>
      <c r="N52" t="n">
        <v>98.59</v>
      </c>
      <c r="O52" t="n">
        <v>40183.11</v>
      </c>
      <c r="P52" t="n">
        <v>449.98</v>
      </c>
      <c r="Q52" t="n">
        <v>452.64</v>
      </c>
      <c r="R52" t="n">
        <v>85.25</v>
      </c>
      <c r="S52" t="n">
        <v>57.64</v>
      </c>
      <c r="T52" t="n">
        <v>11638.22</v>
      </c>
      <c r="U52" t="n">
        <v>0.68</v>
      </c>
      <c r="V52" t="n">
        <v>0.87</v>
      </c>
      <c r="W52" t="n">
        <v>6.84</v>
      </c>
      <c r="X52" t="n">
        <v>0.71</v>
      </c>
      <c r="Y52" t="n">
        <v>1</v>
      </c>
      <c r="Z52" t="n">
        <v>10</v>
      </c>
      <c r="AA52" t="n">
        <v>549.288816016705</v>
      </c>
      <c r="AB52" t="n">
        <v>751.561190986346</v>
      </c>
      <c r="AC52" t="n">
        <v>679.833245741365</v>
      </c>
      <c r="AD52" t="n">
        <v>549288.816016705</v>
      </c>
      <c r="AE52" t="n">
        <v>751561.190986346</v>
      </c>
      <c r="AF52" t="n">
        <v>1.705054489576644e-06</v>
      </c>
      <c r="AG52" t="n">
        <v>12</v>
      </c>
      <c r="AH52" t="n">
        <v>679833.245741365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3.4706</v>
      </c>
      <c r="E53" t="n">
        <v>28.81</v>
      </c>
      <c r="F53" t="n">
        <v>24.43</v>
      </c>
      <c r="G53" t="n">
        <v>58.62</v>
      </c>
      <c r="H53" t="n">
        <v>0.76</v>
      </c>
      <c r="I53" t="n">
        <v>25</v>
      </c>
      <c r="J53" t="n">
        <v>324.48</v>
      </c>
      <c r="K53" t="n">
        <v>61.82</v>
      </c>
      <c r="L53" t="n">
        <v>13.75</v>
      </c>
      <c r="M53" t="n">
        <v>23</v>
      </c>
      <c r="N53" t="n">
        <v>98.91</v>
      </c>
      <c r="O53" t="n">
        <v>40253.84</v>
      </c>
      <c r="P53" t="n">
        <v>449.9</v>
      </c>
      <c r="Q53" t="n">
        <v>452.69</v>
      </c>
      <c r="R53" t="n">
        <v>85.47</v>
      </c>
      <c r="S53" t="n">
        <v>57.64</v>
      </c>
      <c r="T53" t="n">
        <v>11747.68</v>
      </c>
      <c r="U53" t="n">
        <v>0.67</v>
      </c>
      <c r="V53" t="n">
        <v>0.87</v>
      </c>
      <c r="W53" t="n">
        <v>6.83</v>
      </c>
      <c r="X53" t="n">
        <v>0.7</v>
      </c>
      <c r="Y53" t="n">
        <v>1</v>
      </c>
      <c r="Z53" t="n">
        <v>10</v>
      </c>
      <c r="AA53" t="n">
        <v>549.1615250349536</v>
      </c>
      <c r="AB53" t="n">
        <v>751.3870258494322</v>
      </c>
      <c r="AC53" t="n">
        <v>679.6757026806757</v>
      </c>
      <c r="AD53" t="n">
        <v>549161.5250349536</v>
      </c>
      <c r="AE53" t="n">
        <v>751387.0258494322</v>
      </c>
      <c r="AF53" t="n">
        <v>1.705349311678588e-06</v>
      </c>
      <c r="AG53" t="n">
        <v>12</v>
      </c>
      <c r="AH53" t="n">
        <v>679675.7026806758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3.4855</v>
      </c>
      <c r="E54" t="n">
        <v>28.69</v>
      </c>
      <c r="F54" t="n">
        <v>24.36</v>
      </c>
      <c r="G54" t="n">
        <v>60.9</v>
      </c>
      <c r="H54" t="n">
        <v>0.77</v>
      </c>
      <c r="I54" t="n">
        <v>24</v>
      </c>
      <c r="J54" t="n">
        <v>325.06</v>
      </c>
      <c r="K54" t="n">
        <v>61.82</v>
      </c>
      <c r="L54" t="n">
        <v>14</v>
      </c>
      <c r="M54" t="n">
        <v>22</v>
      </c>
      <c r="N54" t="n">
        <v>99.23999999999999</v>
      </c>
      <c r="O54" t="n">
        <v>40324.71</v>
      </c>
      <c r="P54" t="n">
        <v>448.88</v>
      </c>
      <c r="Q54" t="n">
        <v>452.59</v>
      </c>
      <c r="R54" t="n">
        <v>83.34</v>
      </c>
      <c r="S54" t="n">
        <v>57.64</v>
      </c>
      <c r="T54" t="n">
        <v>10688.98</v>
      </c>
      <c r="U54" t="n">
        <v>0.6899999999999999</v>
      </c>
      <c r="V54" t="n">
        <v>0.87</v>
      </c>
      <c r="W54" t="n">
        <v>6.82</v>
      </c>
      <c r="X54" t="n">
        <v>0.64</v>
      </c>
      <c r="Y54" t="n">
        <v>1</v>
      </c>
      <c r="Z54" t="n">
        <v>10</v>
      </c>
      <c r="AA54" t="n">
        <v>546.3995845404269</v>
      </c>
      <c r="AB54" t="n">
        <v>747.6080170166057</v>
      </c>
      <c r="AC54" t="n">
        <v>676.2573571469823</v>
      </c>
      <c r="AD54" t="n">
        <v>546399.5845404268</v>
      </c>
      <c r="AE54" t="n">
        <v>747608.0170166057</v>
      </c>
      <c r="AF54" t="n">
        <v>1.7126707272102e-06</v>
      </c>
      <c r="AG54" t="n">
        <v>12</v>
      </c>
      <c r="AH54" t="n">
        <v>676257.3571469822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3.4827</v>
      </c>
      <c r="E55" t="n">
        <v>28.71</v>
      </c>
      <c r="F55" t="n">
        <v>24.38</v>
      </c>
      <c r="G55" t="n">
        <v>60.96</v>
      </c>
      <c r="H55" t="n">
        <v>0.78</v>
      </c>
      <c r="I55" t="n">
        <v>24</v>
      </c>
      <c r="J55" t="n">
        <v>325.63</v>
      </c>
      <c r="K55" t="n">
        <v>61.82</v>
      </c>
      <c r="L55" t="n">
        <v>14.25</v>
      </c>
      <c r="M55" t="n">
        <v>22</v>
      </c>
      <c r="N55" t="n">
        <v>99.56</v>
      </c>
      <c r="O55" t="n">
        <v>40395.74</v>
      </c>
      <c r="P55" t="n">
        <v>449.64</v>
      </c>
      <c r="Q55" t="n">
        <v>452.68</v>
      </c>
      <c r="R55" t="n">
        <v>83.8</v>
      </c>
      <c r="S55" t="n">
        <v>57.64</v>
      </c>
      <c r="T55" t="n">
        <v>10919.71</v>
      </c>
      <c r="U55" t="n">
        <v>0.6899999999999999</v>
      </c>
      <c r="V55" t="n">
        <v>0.87</v>
      </c>
      <c r="W55" t="n">
        <v>6.83</v>
      </c>
      <c r="X55" t="n">
        <v>0.66</v>
      </c>
      <c r="Y55" t="n">
        <v>1</v>
      </c>
      <c r="Z55" t="n">
        <v>10</v>
      </c>
      <c r="AA55" t="n">
        <v>547.3394541009621</v>
      </c>
      <c r="AB55" t="n">
        <v>748.8939880134486</v>
      </c>
      <c r="AC55" t="n">
        <v>677.4205968767581</v>
      </c>
      <c r="AD55" t="n">
        <v>547339.4541009621</v>
      </c>
      <c r="AE55" t="n">
        <v>748893.9880134487</v>
      </c>
      <c r="AF55" t="n">
        <v>1.711294890734461e-06</v>
      </c>
      <c r="AG55" t="n">
        <v>12</v>
      </c>
      <c r="AH55" t="n">
        <v>677420.596876758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3.4818</v>
      </c>
      <c r="E56" t="n">
        <v>28.72</v>
      </c>
      <c r="F56" t="n">
        <v>24.39</v>
      </c>
      <c r="G56" t="n">
        <v>60.98</v>
      </c>
      <c r="H56" t="n">
        <v>0.79</v>
      </c>
      <c r="I56" t="n">
        <v>24</v>
      </c>
      <c r="J56" t="n">
        <v>326.21</v>
      </c>
      <c r="K56" t="n">
        <v>61.82</v>
      </c>
      <c r="L56" t="n">
        <v>14.5</v>
      </c>
      <c r="M56" t="n">
        <v>22</v>
      </c>
      <c r="N56" t="n">
        <v>99.89</v>
      </c>
      <c r="O56" t="n">
        <v>40466.92</v>
      </c>
      <c r="P56" t="n">
        <v>449.42</v>
      </c>
      <c r="Q56" t="n">
        <v>452.61</v>
      </c>
      <c r="R56" t="n">
        <v>83.91</v>
      </c>
      <c r="S56" t="n">
        <v>57.64</v>
      </c>
      <c r="T56" t="n">
        <v>10972.58</v>
      </c>
      <c r="U56" t="n">
        <v>0.6899999999999999</v>
      </c>
      <c r="V56" t="n">
        <v>0.87</v>
      </c>
      <c r="W56" t="n">
        <v>6.84</v>
      </c>
      <c r="X56" t="n">
        <v>0.66</v>
      </c>
      <c r="Y56" t="n">
        <v>1</v>
      </c>
      <c r="Z56" t="n">
        <v>10</v>
      </c>
      <c r="AA56" t="n">
        <v>547.3339511682268</v>
      </c>
      <c r="AB56" t="n">
        <v>748.8864586581078</v>
      </c>
      <c r="AC56" t="n">
        <v>677.4137861125234</v>
      </c>
      <c r="AD56" t="n">
        <v>547333.9511682268</v>
      </c>
      <c r="AE56" t="n">
        <v>748886.4586581078</v>
      </c>
      <c r="AF56" t="n">
        <v>1.710852657581545e-06</v>
      </c>
      <c r="AG56" t="n">
        <v>12</v>
      </c>
      <c r="AH56" t="n">
        <v>677413.7861125234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3.4938</v>
      </c>
      <c r="E57" t="n">
        <v>28.62</v>
      </c>
      <c r="F57" t="n">
        <v>24.35</v>
      </c>
      <c r="G57" t="n">
        <v>63.51</v>
      </c>
      <c r="H57" t="n">
        <v>0.8</v>
      </c>
      <c r="I57" t="n">
        <v>23</v>
      </c>
      <c r="J57" t="n">
        <v>326.79</v>
      </c>
      <c r="K57" t="n">
        <v>61.82</v>
      </c>
      <c r="L57" t="n">
        <v>14.75</v>
      </c>
      <c r="M57" t="n">
        <v>21</v>
      </c>
      <c r="N57" t="n">
        <v>100.22</v>
      </c>
      <c r="O57" t="n">
        <v>40538.25</v>
      </c>
      <c r="P57" t="n">
        <v>448.73</v>
      </c>
      <c r="Q57" t="n">
        <v>452.58</v>
      </c>
      <c r="R57" t="n">
        <v>82.55</v>
      </c>
      <c r="S57" t="n">
        <v>57.64</v>
      </c>
      <c r="T57" t="n">
        <v>10298.04</v>
      </c>
      <c r="U57" t="n">
        <v>0.7</v>
      </c>
      <c r="V57" t="n">
        <v>0.87</v>
      </c>
      <c r="W57" t="n">
        <v>6.83</v>
      </c>
      <c r="X57" t="n">
        <v>0.62</v>
      </c>
      <c r="Y57" t="n">
        <v>1</v>
      </c>
      <c r="Z57" t="n">
        <v>10</v>
      </c>
      <c r="AA57" t="n">
        <v>545.278831890923</v>
      </c>
      <c r="AB57" t="n">
        <v>746.0745537974374</v>
      </c>
      <c r="AC57" t="n">
        <v>674.8702455052219</v>
      </c>
      <c r="AD57" t="n">
        <v>545278.831890923</v>
      </c>
      <c r="AE57" t="n">
        <v>746074.5537974373</v>
      </c>
      <c r="AF57" t="n">
        <v>1.716749099620426e-06</v>
      </c>
      <c r="AG57" t="n">
        <v>12</v>
      </c>
      <c r="AH57" t="n">
        <v>674870.2455052219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3.4947</v>
      </c>
      <c r="E58" t="n">
        <v>28.61</v>
      </c>
      <c r="F58" t="n">
        <v>24.34</v>
      </c>
      <c r="G58" t="n">
        <v>63.49</v>
      </c>
      <c r="H58" t="n">
        <v>0.82</v>
      </c>
      <c r="I58" t="n">
        <v>23</v>
      </c>
      <c r="J58" t="n">
        <v>327.37</v>
      </c>
      <c r="K58" t="n">
        <v>61.82</v>
      </c>
      <c r="L58" t="n">
        <v>15</v>
      </c>
      <c r="M58" t="n">
        <v>21</v>
      </c>
      <c r="N58" t="n">
        <v>100.55</v>
      </c>
      <c r="O58" t="n">
        <v>40609.74</v>
      </c>
      <c r="P58" t="n">
        <v>448.7</v>
      </c>
      <c r="Q58" t="n">
        <v>452.66</v>
      </c>
      <c r="R58" t="n">
        <v>82.29000000000001</v>
      </c>
      <c r="S58" t="n">
        <v>57.64</v>
      </c>
      <c r="T58" t="n">
        <v>10170.43</v>
      </c>
      <c r="U58" t="n">
        <v>0.7</v>
      </c>
      <c r="V58" t="n">
        <v>0.87</v>
      </c>
      <c r="W58" t="n">
        <v>6.83</v>
      </c>
      <c r="X58" t="n">
        <v>0.61</v>
      </c>
      <c r="Y58" t="n">
        <v>1</v>
      </c>
      <c r="Z58" t="n">
        <v>10</v>
      </c>
      <c r="AA58" t="n">
        <v>545.1118225934703</v>
      </c>
      <c r="AB58" t="n">
        <v>745.8460443087321</v>
      </c>
      <c r="AC58" t="n">
        <v>674.6635446414039</v>
      </c>
      <c r="AD58" t="n">
        <v>545111.8225934702</v>
      </c>
      <c r="AE58" t="n">
        <v>745846.044308732</v>
      </c>
      <c r="AF58" t="n">
        <v>1.717191332773343e-06</v>
      </c>
      <c r="AG58" t="n">
        <v>12</v>
      </c>
      <c r="AH58" t="n">
        <v>674663.5446414038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3.493</v>
      </c>
      <c r="E59" t="n">
        <v>28.63</v>
      </c>
      <c r="F59" t="n">
        <v>24.35</v>
      </c>
      <c r="G59" t="n">
        <v>63.53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448.82</v>
      </c>
      <c r="Q59" t="n">
        <v>452.71</v>
      </c>
      <c r="R59" t="n">
        <v>82.94</v>
      </c>
      <c r="S59" t="n">
        <v>57.64</v>
      </c>
      <c r="T59" t="n">
        <v>10491.63</v>
      </c>
      <c r="U59" t="n">
        <v>0.7</v>
      </c>
      <c r="V59" t="n">
        <v>0.87</v>
      </c>
      <c r="W59" t="n">
        <v>6.83</v>
      </c>
      <c r="X59" t="n">
        <v>0.63</v>
      </c>
      <c r="Y59" t="n">
        <v>1</v>
      </c>
      <c r="Z59" t="n">
        <v>10</v>
      </c>
      <c r="AA59" t="n">
        <v>545.4350059486161</v>
      </c>
      <c r="AB59" t="n">
        <v>746.2882380330858</v>
      </c>
      <c r="AC59" t="n">
        <v>675.063536017328</v>
      </c>
      <c r="AD59" t="n">
        <v>545435.0059486161</v>
      </c>
      <c r="AE59" t="n">
        <v>746288.2380330858</v>
      </c>
      <c r="AF59" t="n">
        <v>1.716356003484501e-06</v>
      </c>
      <c r="AG59" t="n">
        <v>12</v>
      </c>
      <c r="AH59" t="n">
        <v>675063.536017328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3.5046</v>
      </c>
      <c r="E60" t="n">
        <v>28.53</v>
      </c>
      <c r="F60" t="n">
        <v>24.31</v>
      </c>
      <c r="G60" t="n">
        <v>66.31</v>
      </c>
      <c r="H60" t="n">
        <v>0.84</v>
      </c>
      <c r="I60" t="n">
        <v>22</v>
      </c>
      <c r="J60" t="n">
        <v>328.53</v>
      </c>
      <c r="K60" t="n">
        <v>61.82</v>
      </c>
      <c r="L60" t="n">
        <v>15.5</v>
      </c>
      <c r="M60" t="n">
        <v>20</v>
      </c>
      <c r="N60" t="n">
        <v>101.21</v>
      </c>
      <c r="O60" t="n">
        <v>40753.2</v>
      </c>
      <c r="P60" t="n">
        <v>448.52</v>
      </c>
      <c r="Q60" t="n">
        <v>452.57</v>
      </c>
      <c r="R60" t="n">
        <v>81.53</v>
      </c>
      <c r="S60" t="n">
        <v>57.64</v>
      </c>
      <c r="T60" t="n">
        <v>9794.99</v>
      </c>
      <c r="U60" t="n">
        <v>0.71</v>
      </c>
      <c r="V60" t="n">
        <v>0.87</v>
      </c>
      <c r="W60" t="n">
        <v>6.83</v>
      </c>
      <c r="X60" t="n">
        <v>0.59</v>
      </c>
      <c r="Y60" t="n">
        <v>1</v>
      </c>
      <c r="Z60" t="n">
        <v>10</v>
      </c>
      <c r="AA60" t="n">
        <v>543.7086650594729</v>
      </c>
      <c r="AB60" t="n">
        <v>743.9261822677755</v>
      </c>
      <c r="AC60" t="n">
        <v>672.9269115390928</v>
      </c>
      <c r="AD60" t="n">
        <v>543708.6650594729</v>
      </c>
      <c r="AE60" t="n">
        <v>743926.1822677755</v>
      </c>
      <c r="AF60" t="n">
        <v>1.72205589745542e-06</v>
      </c>
      <c r="AG60" t="n">
        <v>12</v>
      </c>
      <c r="AH60" t="n">
        <v>672926.9115390928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3.5033</v>
      </c>
      <c r="E61" t="n">
        <v>28.54</v>
      </c>
      <c r="F61" t="n">
        <v>24.33</v>
      </c>
      <c r="G61" t="n">
        <v>66.34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448.74</v>
      </c>
      <c r="Q61" t="n">
        <v>452.58</v>
      </c>
      <c r="R61" t="n">
        <v>81.90000000000001</v>
      </c>
      <c r="S61" t="n">
        <v>57.64</v>
      </c>
      <c r="T61" t="n">
        <v>9979.370000000001</v>
      </c>
      <c r="U61" t="n">
        <v>0.7</v>
      </c>
      <c r="V61" t="n">
        <v>0.87</v>
      </c>
      <c r="W61" t="n">
        <v>6.83</v>
      </c>
      <c r="X61" t="n">
        <v>0.6</v>
      </c>
      <c r="Y61" t="n">
        <v>1</v>
      </c>
      <c r="Z61" t="n">
        <v>10</v>
      </c>
      <c r="AA61" t="n">
        <v>544.0932563766669</v>
      </c>
      <c r="AB61" t="n">
        <v>744.4523970749318</v>
      </c>
      <c r="AC61" t="n">
        <v>673.4029051436011</v>
      </c>
      <c r="AD61" t="n">
        <v>544093.2563766668</v>
      </c>
      <c r="AE61" t="n">
        <v>744452.3970749318</v>
      </c>
      <c r="AF61" t="n">
        <v>1.721417116234541e-06</v>
      </c>
      <c r="AG61" t="n">
        <v>12</v>
      </c>
      <c r="AH61" t="n">
        <v>673402.905143601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3.5032</v>
      </c>
      <c r="E62" t="n">
        <v>28.55</v>
      </c>
      <c r="F62" t="n">
        <v>24.33</v>
      </c>
      <c r="G62" t="n">
        <v>66.34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448.61</v>
      </c>
      <c r="Q62" t="n">
        <v>452.57</v>
      </c>
      <c r="R62" t="n">
        <v>81.76000000000001</v>
      </c>
      <c r="S62" t="n">
        <v>57.64</v>
      </c>
      <c r="T62" t="n">
        <v>9907.200000000001</v>
      </c>
      <c r="U62" t="n">
        <v>0.71</v>
      </c>
      <c r="V62" t="n">
        <v>0.87</v>
      </c>
      <c r="W62" t="n">
        <v>6.83</v>
      </c>
      <c r="X62" t="n">
        <v>0.6</v>
      </c>
      <c r="Y62" t="n">
        <v>1</v>
      </c>
      <c r="Z62" t="n">
        <v>10</v>
      </c>
      <c r="AA62" t="n">
        <v>544.0151668798629</v>
      </c>
      <c r="AB62" t="n">
        <v>744.3455515803392</v>
      </c>
      <c r="AC62" t="n">
        <v>673.3062568330537</v>
      </c>
      <c r="AD62" t="n">
        <v>544015.1668798629</v>
      </c>
      <c r="AE62" t="n">
        <v>744345.5515803392</v>
      </c>
      <c r="AF62" t="n">
        <v>1.721367979217551e-06</v>
      </c>
      <c r="AG62" t="n">
        <v>12</v>
      </c>
      <c r="AH62" t="n">
        <v>673306.2568330537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3.5154</v>
      </c>
      <c r="E63" t="n">
        <v>28.45</v>
      </c>
      <c r="F63" t="n">
        <v>24.28</v>
      </c>
      <c r="G63" t="n">
        <v>69.38</v>
      </c>
      <c r="H63" t="n">
        <v>0.88</v>
      </c>
      <c r="I63" t="n">
        <v>21</v>
      </c>
      <c r="J63" t="n">
        <v>330.29</v>
      </c>
      <c r="K63" t="n">
        <v>61.82</v>
      </c>
      <c r="L63" t="n">
        <v>16.25</v>
      </c>
      <c r="M63" t="n">
        <v>19</v>
      </c>
      <c r="N63" t="n">
        <v>102.21</v>
      </c>
      <c r="O63" t="n">
        <v>40969.57</v>
      </c>
      <c r="P63" t="n">
        <v>448.13</v>
      </c>
      <c r="Q63" t="n">
        <v>452.61</v>
      </c>
      <c r="R63" t="n">
        <v>80.31</v>
      </c>
      <c r="S63" t="n">
        <v>57.64</v>
      </c>
      <c r="T63" t="n">
        <v>9185.959999999999</v>
      </c>
      <c r="U63" t="n">
        <v>0.72</v>
      </c>
      <c r="V63" t="n">
        <v>0.87</v>
      </c>
      <c r="W63" t="n">
        <v>6.83</v>
      </c>
      <c r="X63" t="n">
        <v>0.5600000000000001</v>
      </c>
      <c r="Y63" t="n">
        <v>1</v>
      </c>
      <c r="Z63" t="n">
        <v>10</v>
      </c>
      <c r="AA63" t="n">
        <v>530.8964770742475</v>
      </c>
      <c r="AB63" t="n">
        <v>726.3959814325483</v>
      </c>
      <c r="AC63" t="n">
        <v>657.0697684677881</v>
      </c>
      <c r="AD63" t="n">
        <v>530896.4770742476</v>
      </c>
      <c r="AE63" t="n">
        <v>726395.9814325483</v>
      </c>
      <c r="AF63" t="n">
        <v>1.727362695290414e-06</v>
      </c>
      <c r="AG63" t="n">
        <v>11</v>
      </c>
      <c r="AH63" t="n">
        <v>657069.7684677881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3.5139</v>
      </c>
      <c r="E64" t="n">
        <v>28.46</v>
      </c>
      <c r="F64" t="n">
        <v>24.29</v>
      </c>
      <c r="G64" t="n">
        <v>69.41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448.45</v>
      </c>
      <c r="Q64" t="n">
        <v>452.6</v>
      </c>
      <c r="R64" t="n">
        <v>80.95</v>
      </c>
      <c r="S64" t="n">
        <v>57.64</v>
      </c>
      <c r="T64" t="n">
        <v>9509.209999999999</v>
      </c>
      <c r="U64" t="n">
        <v>0.71</v>
      </c>
      <c r="V64" t="n">
        <v>0.87</v>
      </c>
      <c r="W64" t="n">
        <v>6.83</v>
      </c>
      <c r="X64" t="n">
        <v>0.57</v>
      </c>
      <c r="Y64" t="n">
        <v>1</v>
      </c>
      <c r="Z64" t="n">
        <v>10</v>
      </c>
      <c r="AA64" t="n">
        <v>531.3307844047172</v>
      </c>
      <c r="AB64" t="n">
        <v>726.9902198823839</v>
      </c>
      <c r="AC64" t="n">
        <v>657.6072936339905</v>
      </c>
      <c r="AD64" t="n">
        <v>531330.7844047172</v>
      </c>
      <c r="AE64" t="n">
        <v>726990.2198823839</v>
      </c>
      <c r="AF64" t="n">
        <v>1.726625640035554e-06</v>
      </c>
      <c r="AG64" t="n">
        <v>11</v>
      </c>
      <c r="AH64" t="n">
        <v>657607.2936339905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3.5139</v>
      </c>
      <c r="E65" t="n">
        <v>28.46</v>
      </c>
      <c r="F65" t="n">
        <v>24.29</v>
      </c>
      <c r="G65" t="n">
        <v>69.41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448.36</v>
      </c>
      <c r="Q65" t="n">
        <v>452.61</v>
      </c>
      <c r="R65" t="n">
        <v>81</v>
      </c>
      <c r="S65" t="n">
        <v>57.64</v>
      </c>
      <c r="T65" t="n">
        <v>9534.52</v>
      </c>
      <c r="U65" t="n">
        <v>0.71</v>
      </c>
      <c r="V65" t="n">
        <v>0.87</v>
      </c>
      <c r="W65" t="n">
        <v>6.83</v>
      </c>
      <c r="X65" t="n">
        <v>0.57</v>
      </c>
      <c r="Y65" t="n">
        <v>1</v>
      </c>
      <c r="Z65" t="n">
        <v>10</v>
      </c>
      <c r="AA65" t="n">
        <v>531.2688366137502</v>
      </c>
      <c r="AB65" t="n">
        <v>726.9054601818395</v>
      </c>
      <c r="AC65" t="n">
        <v>657.5306232803049</v>
      </c>
      <c r="AD65" t="n">
        <v>531268.8366137502</v>
      </c>
      <c r="AE65" t="n">
        <v>726905.4601818395</v>
      </c>
      <c r="AF65" t="n">
        <v>1.726625640035554e-06</v>
      </c>
      <c r="AG65" t="n">
        <v>11</v>
      </c>
      <c r="AH65" t="n">
        <v>657530.6232803049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3.5237</v>
      </c>
      <c r="E66" t="n">
        <v>28.38</v>
      </c>
      <c r="F66" t="n">
        <v>24.27</v>
      </c>
      <c r="G66" t="n">
        <v>72.81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447.82</v>
      </c>
      <c r="Q66" t="n">
        <v>452.58</v>
      </c>
      <c r="R66" t="n">
        <v>79.92</v>
      </c>
      <c r="S66" t="n">
        <v>57.64</v>
      </c>
      <c r="T66" t="n">
        <v>8998.120000000001</v>
      </c>
      <c r="U66" t="n">
        <v>0.72</v>
      </c>
      <c r="V66" t="n">
        <v>0.87</v>
      </c>
      <c r="W66" t="n">
        <v>6.83</v>
      </c>
      <c r="X66" t="n">
        <v>0.55</v>
      </c>
      <c r="Y66" t="n">
        <v>1</v>
      </c>
      <c r="Z66" t="n">
        <v>10</v>
      </c>
      <c r="AA66" t="n">
        <v>529.6856218939304</v>
      </c>
      <c r="AB66" t="n">
        <v>724.7392359556779</v>
      </c>
      <c r="AC66" t="n">
        <v>655.5711404539733</v>
      </c>
      <c r="AD66" t="n">
        <v>529685.6218939304</v>
      </c>
      <c r="AE66" t="n">
        <v>724739.2359556779</v>
      </c>
      <c r="AF66" t="n">
        <v>1.73144106770064e-06</v>
      </c>
      <c r="AG66" t="n">
        <v>11</v>
      </c>
      <c r="AH66" t="n">
        <v>655571.1404539733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3.5234</v>
      </c>
      <c r="E67" t="n">
        <v>28.38</v>
      </c>
      <c r="F67" t="n">
        <v>24.27</v>
      </c>
      <c r="G67" t="n">
        <v>72.81999999999999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448.4</v>
      </c>
      <c r="Q67" t="n">
        <v>452.6</v>
      </c>
      <c r="R67" t="n">
        <v>80.14</v>
      </c>
      <c r="S67" t="n">
        <v>57.64</v>
      </c>
      <c r="T67" t="n">
        <v>9107.91</v>
      </c>
      <c r="U67" t="n">
        <v>0.72</v>
      </c>
      <c r="V67" t="n">
        <v>0.87</v>
      </c>
      <c r="W67" t="n">
        <v>6.83</v>
      </c>
      <c r="X67" t="n">
        <v>0.55</v>
      </c>
      <c r="Y67" t="n">
        <v>1</v>
      </c>
      <c r="Z67" t="n">
        <v>10</v>
      </c>
      <c r="AA67" t="n">
        <v>530.1182800160611</v>
      </c>
      <c r="AB67" t="n">
        <v>725.3312178859065</v>
      </c>
      <c r="AC67" t="n">
        <v>656.1066244596329</v>
      </c>
      <c r="AD67" t="n">
        <v>530118.2800160612</v>
      </c>
      <c r="AE67" t="n">
        <v>725331.2178859066</v>
      </c>
      <c r="AF67" t="n">
        <v>1.731293656649668e-06</v>
      </c>
      <c r="AG67" t="n">
        <v>11</v>
      </c>
      <c r="AH67" t="n">
        <v>656106.6244596329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3.5237</v>
      </c>
      <c r="E68" t="n">
        <v>28.38</v>
      </c>
      <c r="F68" t="n">
        <v>24.27</v>
      </c>
      <c r="G68" t="n">
        <v>72.81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448.32</v>
      </c>
      <c r="Q68" t="n">
        <v>452.58</v>
      </c>
      <c r="R68" t="n">
        <v>80.22</v>
      </c>
      <c r="S68" t="n">
        <v>57.64</v>
      </c>
      <c r="T68" t="n">
        <v>9145.790000000001</v>
      </c>
      <c r="U68" t="n">
        <v>0.72</v>
      </c>
      <c r="V68" t="n">
        <v>0.87</v>
      </c>
      <c r="W68" t="n">
        <v>6.82</v>
      </c>
      <c r="X68" t="n">
        <v>0.55</v>
      </c>
      <c r="Y68" t="n">
        <v>1</v>
      </c>
      <c r="Z68" t="n">
        <v>10</v>
      </c>
      <c r="AA68" t="n">
        <v>530.0288191371662</v>
      </c>
      <c r="AB68" t="n">
        <v>725.2088135646673</v>
      </c>
      <c r="AC68" t="n">
        <v>655.9959022350172</v>
      </c>
      <c r="AD68" t="n">
        <v>530028.8191371663</v>
      </c>
      <c r="AE68" t="n">
        <v>725208.8135646672</v>
      </c>
      <c r="AF68" t="n">
        <v>1.73144106770064e-06</v>
      </c>
      <c r="AG68" t="n">
        <v>11</v>
      </c>
      <c r="AH68" t="n">
        <v>655995.9022350172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3.525</v>
      </c>
      <c r="E69" t="n">
        <v>28.37</v>
      </c>
      <c r="F69" t="n">
        <v>24.26</v>
      </c>
      <c r="G69" t="n">
        <v>72.78</v>
      </c>
      <c r="H69" t="n">
        <v>0.95</v>
      </c>
      <c r="I69" t="n">
        <v>20</v>
      </c>
      <c r="J69" t="n">
        <v>333.83</v>
      </c>
      <c r="K69" t="n">
        <v>61.82</v>
      </c>
      <c r="L69" t="n">
        <v>17.75</v>
      </c>
      <c r="M69" t="n">
        <v>18</v>
      </c>
      <c r="N69" t="n">
        <v>104.26</v>
      </c>
      <c r="O69" t="n">
        <v>41406.86</v>
      </c>
      <c r="P69" t="n">
        <v>447.42</v>
      </c>
      <c r="Q69" t="n">
        <v>452.68</v>
      </c>
      <c r="R69" t="n">
        <v>80.08</v>
      </c>
      <c r="S69" t="n">
        <v>57.64</v>
      </c>
      <c r="T69" t="n">
        <v>9080.32</v>
      </c>
      <c r="U69" t="n">
        <v>0.72</v>
      </c>
      <c r="V69" t="n">
        <v>0.87</v>
      </c>
      <c r="W69" t="n">
        <v>6.82</v>
      </c>
      <c r="X69" t="n">
        <v>0.54</v>
      </c>
      <c r="Y69" t="n">
        <v>1</v>
      </c>
      <c r="Z69" t="n">
        <v>10</v>
      </c>
      <c r="AA69" t="n">
        <v>529.2213059568105</v>
      </c>
      <c r="AB69" t="n">
        <v>724.1039384063371</v>
      </c>
      <c r="AC69" t="n">
        <v>654.996474811096</v>
      </c>
      <c r="AD69" t="n">
        <v>529221.3059568105</v>
      </c>
      <c r="AE69" t="n">
        <v>724103.9384063371</v>
      </c>
      <c r="AF69" t="n">
        <v>1.732079848921519e-06</v>
      </c>
      <c r="AG69" t="n">
        <v>11</v>
      </c>
      <c r="AH69" t="n">
        <v>654996.4748110961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3.5334</v>
      </c>
      <c r="E70" t="n">
        <v>28.3</v>
      </c>
      <c r="F70" t="n">
        <v>24.25</v>
      </c>
      <c r="G70" t="n">
        <v>76.58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447.76</v>
      </c>
      <c r="Q70" t="n">
        <v>452.58</v>
      </c>
      <c r="R70" t="n">
        <v>79.47</v>
      </c>
      <c r="S70" t="n">
        <v>57.64</v>
      </c>
      <c r="T70" t="n">
        <v>8776.440000000001</v>
      </c>
      <c r="U70" t="n">
        <v>0.73</v>
      </c>
      <c r="V70" t="n">
        <v>0.87</v>
      </c>
      <c r="W70" t="n">
        <v>6.82</v>
      </c>
      <c r="X70" t="n">
        <v>0.52</v>
      </c>
      <c r="Y70" t="n">
        <v>1</v>
      </c>
      <c r="Z70" t="n">
        <v>10</v>
      </c>
      <c r="AA70" t="n">
        <v>528.4511820260312</v>
      </c>
      <c r="AB70" t="n">
        <v>723.0502208687749</v>
      </c>
      <c r="AC70" t="n">
        <v>654.0433225964168</v>
      </c>
      <c r="AD70" t="n">
        <v>528451.1820260312</v>
      </c>
      <c r="AE70" t="n">
        <v>723050.2208687749</v>
      </c>
      <c r="AF70" t="n">
        <v>1.736207358348736e-06</v>
      </c>
      <c r="AG70" t="n">
        <v>11</v>
      </c>
      <c r="AH70" t="n">
        <v>654043.3225964168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3.5348</v>
      </c>
      <c r="E71" t="n">
        <v>28.29</v>
      </c>
      <c r="F71" t="n">
        <v>24.24</v>
      </c>
      <c r="G71" t="n">
        <v>76.54000000000001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447.81</v>
      </c>
      <c r="Q71" t="n">
        <v>452.59</v>
      </c>
      <c r="R71" t="n">
        <v>78.95999999999999</v>
      </c>
      <c r="S71" t="n">
        <v>57.64</v>
      </c>
      <c r="T71" t="n">
        <v>8522.16</v>
      </c>
      <c r="U71" t="n">
        <v>0.73</v>
      </c>
      <c r="V71" t="n">
        <v>0.87</v>
      </c>
      <c r="W71" t="n">
        <v>6.83</v>
      </c>
      <c r="X71" t="n">
        <v>0.51</v>
      </c>
      <c r="Y71" t="n">
        <v>1</v>
      </c>
      <c r="Z71" t="n">
        <v>10</v>
      </c>
      <c r="AA71" t="n">
        <v>528.2850818328293</v>
      </c>
      <c r="AB71" t="n">
        <v>722.8229552566128</v>
      </c>
      <c r="AC71" t="n">
        <v>653.8377468953103</v>
      </c>
      <c r="AD71" t="n">
        <v>528285.0818328293</v>
      </c>
      <c r="AE71" t="n">
        <v>722822.9552566127</v>
      </c>
      <c r="AF71" t="n">
        <v>1.736895276586606e-06</v>
      </c>
      <c r="AG71" t="n">
        <v>11</v>
      </c>
      <c r="AH71" t="n">
        <v>653837.7468953102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3.5335</v>
      </c>
      <c r="E72" t="n">
        <v>28.3</v>
      </c>
      <c r="F72" t="n">
        <v>24.25</v>
      </c>
      <c r="G72" t="n">
        <v>76.56999999999999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448.16</v>
      </c>
      <c r="Q72" t="n">
        <v>452.57</v>
      </c>
      <c r="R72" t="n">
        <v>79.28</v>
      </c>
      <c r="S72" t="n">
        <v>57.64</v>
      </c>
      <c r="T72" t="n">
        <v>8683.049999999999</v>
      </c>
      <c r="U72" t="n">
        <v>0.73</v>
      </c>
      <c r="V72" t="n">
        <v>0.87</v>
      </c>
      <c r="W72" t="n">
        <v>6.83</v>
      </c>
      <c r="X72" t="n">
        <v>0.52</v>
      </c>
      <c r="Y72" t="n">
        <v>1</v>
      </c>
      <c r="Z72" t="n">
        <v>10</v>
      </c>
      <c r="AA72" t="n">
        <v>528.713541027302</v>
      </c>
      <c r="AB72" t="n">
        <v>723.4091920287758</v>
      </c>
      <c r="AC72" t="n">
        <v>654.3680340527264</v>
      </c>
      <c r="AD72" t="n">
        <v>528713.5410273019</v>
      </c>
      <c r="AE72" t="n">
        <v>723409.1920287758</v>
      </c>
      <c r="AF72" t="n">
        <v>1.736256495365727e-06</v>
      </c>
      <c r="AG72" t="n">
        <v>11</v>
      </c>
      <c r="AH72" t="n">
        <v>654368.0340527265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3.5344</v>
      </c>
      <c r="E73" t="n">
        <v>28.29</v>
      </c>
      <c r="F73" t="n">
        <v>24.24</v>
      </c>
      <c r="G73" t="n">
        <v>76.55</v>
      </c>
      <c r="H73" t="n">
        <v>0.99</v>
      </c>
      <c r="I73" t="n">
        <v>19</v>
      </c>
      <c r="J73" t="n">
        <v>336.22</v>
      </c>
      <c r="K73" t="n">
        <v>61.82</v>
      </c>
      <c r="L73" t="n">
        <v>18.75</v>
      </c>
      <c r="M73" t="n">
        <v>17</v>
      </c>
      <c r="N73" t="n">
        <v>105.65</v>
      </c>
      <c r="O73" t="n">
        <v>41701.68</v>
      </c>
      <c r="P73" t="n">
        <v>447.76</v>
      </c>
      <c r="Q73" t="n">
        <v>452.61</v>
      </c>
      <c r="R73" t="n">
        <v>79.17</v>
      </c>
      <c r="S73" t="n">
        <v>57.64</v>
      </c>
      <c r="T73" t="n">
        <v>8628.360000000001</v>
      </c>
      <c r="U73" t="n">
        <v>0.73</v>
      </c>
      <c r="V73" t="n">
        <v>0.87</v>
      </c>
      <c r="W73" t="n">
        <v>6.82</v>
      </c>
      <c r="X73" t="n">
        <v>0.52</v>
      </c>
      <c r="Y73" t="n">
        <v>1</v>
      </c>
      <c r="Z73" t="n">
        <v>10</v>
      </c>
      <c r="AA73" t="n">
        <v>528.2965848394307</v>
      </c>
      <c r="AB73" t="n">
        <v>722.8386941777217</v>
      </c>
      <c r="AC73" t="n">
        <v>653.8519837158781</v>
      </c>
      <c r="AD73" t="n">
        <v>528296.5848394306</v>
      </c>
      <c r="AE73" t="n">
        <v>722838.6941777216</v>
      </c>
      <c r="AF73" t="n">
        <v>1.736698728518643e-06</v>
      </c>
      <c r="AG73" t="n">
        <v>11</v>
      </c>
      <c r="AH73" t="n">
        <v>653851.9837158781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3.547</v>
      </c>
      <c r="E74" t="n">
        <v>28.19</v>
      </c>
      <c r="F74" t="n">
        <v>24.2</v>
      </c>
      <c r="G74" t="n">
        <v>80.65000000000001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16</v>
      </c>
      <c r="N74" t="n">
        <v>106</v>
      </c>
      <c r="O74" t="n">
        <v>41775.82</v>
      </c>
      <c r="P74" t="n">
        <v>447.27</v>
      </c>
      <c r="Q74" t="n">
        <v>452.6</v>
      </c>
      <c r="R74" t="n">
        <v>77.70999999999999</v>
      </c>
      <c r="S74" t="n">
        <v>57.64</v>
      </c>
      <c r="T74" t="n">
        <v>7904.47</v>
      </c>
      <c r="U74" t="n">
        <v>0.74</v>
      </c>
      <c r="V74" t="n">
        <v>0.88</v>
      </c>
      <c r="W74" t="n">
        <v>6.82</v>
      </c>
      <c r="X74" t="n">
        <v>0.47</v>
      </c>
      <c r="Y74" t="n">
        <v>1</v>
      </c>
      <c r="Z74" t="n">
        <v>10</v>
      </c>
      <c r="AA74" t="n">
        <v>526.3669521619067</v>
      </c>
      <c r="AB74" t="n">
        <v>720.1984856189478</v>
      </c>
      <c r="AC74" t="n">
        <v>651.4637529563978</v>
      </c>
      <c r="AD74" t="n">
        <v>526366.9521619068</v>
      </c>
      <c r="AE74" t="n">
        <v>720198.4856189478</v>
      </c>
      <c r="AF74" t="n">
        <v>1.742889992659469e-06</v>
      </c>
      <c r="AG74" t="n">
        <v>11</v>
      </c>
      <c r="AH74" t="n">
        <v>651463.7529563978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3.5445</v>
      </c>
      <c r="E75" t="n">
        <v>28.21</v>
      </c>
      <c r="F75" t="n">
        <v>24.22</v>
      </c>
      <c r="G75" t="n">
        <v>80.72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16</v>
      </c>
      <c r="N75" t="n">
        <v>106.35</v>
      </c>
      <c r="O75" t="n">
        <v>41850.13</v>
      </c>
      <c r="P75" t="n">
        <v>448.02</v>
      </c>
      <c r="Q75" t="n">
        <v>452.56</v>
      </c>
      <c r="R75" t="n">
        <v>78.45</v>
      </c>
      <c r="S75" t="n">
        <v>57.64</v>
      </c>
      <c r="T75" t="n">
        <v>8271.110000000001</v>
      </c>
      <c r="U75" t="n">
        <v>0.73</v>
      </c>
      <c r="V75" t="n">
        <v>0.88</v>
      </c>
      <c r="W75" t="n">
        <v>6.82</v>
      </c>
      <c r="X75" t="n">
        <v>0.49</v>
      </c>
      <c r="Y75" t="n">
        <v>1</v>
      </c>
      <c r="Z75" t="n">
        <v>10</v>
      </c>
      <c r="AA75" t="n">
        <v>527.2425794876165</v>
      </c>
      <c r="AB75" t="n">
        <v>721.3965575559349</v>
      </c>
      <c r="AC75" t="n">
        <v>652.5474825892235</v>
      </c>
      <c r="AD75" t="n">
        <v>527242.5794876164</v>
      </c>
      <c r="AE75" t="n">
        <v>721396.5575559349</v>
      </c>
      <c r="AF75" t="n">
        <v>1.741661567234702e-06</v>
      </c>
      <c r="AG75" t="n">
        <v>11</v>
      </c>
      <c r="AH75" t="n">
        <v>652547.4825892234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3.5452</v>
      </c>
      <c r="E76" t="n">
        <v>28.21</v>
      </c>
      <c r="F76" t="n">
        <v>24.21</v>
      </c>
      <c r="G76" t="n">
        <v>80.7</v>
      </c>
      <c r="H76" t="n">
        <v>1.03</v>
      </c>
      <c r="I76" t="n">
        <v>18</v>
      </c>
      <c r="J76" t="n">
        <v>338.03</v>
      </c>
      <c r="K76" t="n">
        <v>61.82</v>
      </c>
      <c r="L76" t="n">
        <v>19.5</v>
      </c>
      <c r="M76" t="n">
        <v>16</v>
      </c>
      <c r="N76" t="n">
        <v>106.71</v>
      </c>
      <c r="O76" t="n">
        <v>41924.62</v>
      </c>
      <c r="P76" t="n">
        <v>448.08</v>
      </c>
      <c r="Q76" t="n">
        <v>452.62</v>
      </c>
      <c r="R76" t="n">
        <v>77.90000000000001</v>
      </c>
      <c r="S76" t="n">
        <v>57.64</v>
      </c>
      <c r="T76" t="n">
        <v>7999.89</v>
      </c>
      <c r="U76" t="n">
        <v>0.74</v>
      </c>
      <c r="V76" t="n">
        <v>0.88</v>
      </c>
      <c r="W76" t="n">
        <v>6.83</v>
      </c>
      <c r="X76" t="n">
        <v>0.49</v>
      </c>
      <c r="Y76" t="n">
        <v>1</v>
      </c>
      <c r="Z76" t="n">
        <v>10</v>
      </c>
      <c r="AA76" t="n">
        <v>527.1638245316143</v>
      </c>
      <c r="AB76" t="n">
        <v>721.2888015507094</v>
      </c>
      <c r="AC76" t="n">
        <v>652.4500106659001</v>
      </c>
      <c r="AD76" t="n">
        <v>527163.8245316143</v>
      </c>
      <c r="AE76" t="n">
        <v>721288.8015507094</v>
      </c>
      <c r="AF76" t="n">
        <v>1.742005526353636e-06</v>
      </c>
      <c r="AG76" t="n">
        <v>11</v>
      </c>
      <c r="AH76" t="n">
        <v>652450.0106659001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3.5452</v>
      </c>
      <c r="E77" t="n">
        <v>28.21</v>
      </c>
      <c r="F77" t="n">
        <v>24.21</v>
      </c>
      <c r="G77" t="n">
        <v>80.7</v>
      </c>
      <c r="H77" t="n">
        <v>1.04</v>
      </c>
      <c r="I77" t="n">
        <v>18</v>
      </c>
      <c r="J77" t="n">
        <v>338.63</v>
      </c>
      <c r="K77" t="n">
        <v>61.82</v>
      </c>
      <c r="L77" t="n">
        <v>19.75</v>
      </c>
      <c r="M77" t="n">
        <v>16</v>
      </c>
      <c r="N77" t="n">
        <v>107.06</v>
      </c>
      <c r="O77" t="n">
        <v>41999.28</v>
      </c>
      <c r="P77" t="n">
        <v>447.85</v>
      </c>
      <c r="Q77" t="n">
        <v>452.65</v>
      </c>
      <c r="R77" t="n">
        <v>77.88</v>
      </c>
      <c r="S77" t="n">
        <v>57.64</v>
      </c>
      <c r="T77" t="n">
        <v>7987.66</v>
      </c>
      <c r="U77" t="n">
        <v>0.74</v>
      </c>
      <c r="V77" t="n">
        <v>0.88</v>
      </c>
      <c r="W77" t="n">
        <v>6.83</v>
      </c>
      <c r="X77" t="n">
        <v>0.48</v>
      </c>
      <c r="Y77" t="n">
        <v>1</v>
      </c>
      <c r="Z77" t="n">
        <v>10</v>
      </c>
      <c r="AA77" t="n">
        <v>527.006911212773</v>
      </c>
      <c r="AB77" t="n">
        <v>721.0741058253438</v>
      </c>
      <c r="AC77" t="n">
        <v>652.2558051992362</v>
      </c>
      <c r="AD77" t="n">
        <v>527006.9112127731</v>
      </c>
      <c r="AE77" t="n">
        <v>721074.1058253439</v>
      </c>
      <c r="AF77" t="n">
        <v>1.742005526353636e-06</v>
      </c>
      <c r="AG77" t="n">
        <v>11</v>
      </c>
      <c r="AH77" t="n">
        <v>652255.8051992361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3.557</v>
      </c>
      <c r="E78" t="n">
        <v>28.11</v>
      </c>
      <c r="F78" t="n">
        <v>24.17</v>
      </c>
      <c r="G78" t="n">
        <v>85.31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15</v>
      </c>
      <c r="N78" t="n">
        <v>107.42</v>
      </c>
      <c r="O78" t="n">
        <v>42074.12</v>
      </c>
      <c r="P78" t="n">
        <v>446.8</v>
      </c>
      <c r="Q78" t="n">
        <v>452.56</v>
      </c>
      <c r="R78" t="n">
        <v>76.94</v>
      </c>
      <c r="S78" t="n">
        <v>57.64</v>
      </c>
      <c r="T78" t="n">
        <v>7521.36</v>
      </c>
      <c r="U78" t="n">
        <v>0.75</v>
      </c>
      <c r="V78" t="n">
        <v>0.88</v>
      </c>
      <c r="W78" t="n">
        <v>6.82</v>
      </c>
      <c r="X78" t="n">
        <v>0.45</v>
      </c>
      <c r="Y78" t="n">
        <v>1</v>
      </c>
      <c r="Z78" t="n">
        <v>10</v>
      </c>
      <c r="AA78" t="n">
        <v>524.7970586688248</v>
      </c>
      <c r="AB78" t="n">
        <v>718.0504880829</v>
      </c>
      <c r="AC78" t="n">
        <v>649.5207572904568</v>
      </c>
      <c r="AD78" t="n">
        <v>524797.0586688247</v>
      </c>
      <c r="AE78" t="n">
        <v>718050.4880828999</v>
      </c>
      <c r="AF78" t="n">
        <v>1.747803694358537e-06</v>
      </c>
      <c r="AG78" t="n">
        <v>11</v>
      </c>
      <c r="AH78" t="n">
        <v>649520.7572904568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3.5564</v>
      </c>
      <c r="E79" t="n">
        <v>28.12</v>
      </c>
      <c r="F79" t="n">
        <v>24.18</v>
      </c>
      <c r="G79" t="n">
        <v>85.33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15</v>
      </c>
      <c r="N79" t="n">
        <v>107.78</v>
      </c>
      <c r="O79" t="n">
        <v>42149.15</v>
      </c>
      <c r="P79" t="n">
        <v>447.34</v>
      </c>
      <c r="Q79" t="n">
        <v>452.57</v>
      </c>
      <c r="R79" t="n">
        <v>76.75</v>
      </c>
      <c r="S79" t="n">
        <v>57.64</v>
      </c>
      <c r="T79" t="n">
        <v>7428.3</v>
      </c>
      <c r="U79" t="n">
        <v>0.75</v>
      </c>
      <c r="V79" t="n">
        <v>0.88</v>
      </c>
      <c r="W79" t="n">
        <v>6.83</v>
      </c>
      <c r="X79" t="n">
        <v>0.45</v>
      </c>
      <c r="Y79" t="n">
        <v>1</v>
      </c>
      <c r="Z79" t="n">
        <v>10</v>
      </c>
      <c r="AA79" t="n">
        <v>525.2718733126128</v>
      </c>
      <c r="AB79" t="n">
        <v>718.7001504258747</v>
      </c>
      <c r="AC79" t="n">
        <v>650.1084167712249</v>
      </c>
      <c r="AD79" t="n">
        <v>525271.8733126128</v>
      </c>
      <c r="AE79" t="n">
        <v>718700.1504258746</v>
      </c>
      <c r="AF79" t="n">
        <v>1.747508872256593e-06</v>
      </c>
      <c r="AG79" t="n">
        <v>11</v>
      </c>
      <c r="AH79" t="n">
        <v>650108.4167712249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3.5567</v>
      </c>
      <c r="E80" t="n">
        <v>28.12</v>
      </c>
      <c r="F80" t="n">
        <v>24.17</v>
      </c>
      <c r="G80" t="n">
        <v>85.31999999999999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15</v>
      </c>
      <c r="N80" t="n">
        <v>108.14</v>
      </c>
      <c r="O80" t="n">
        <v>42224.35</v>
      </c>
      <c r="P80" t="n">
        <v>447.57</v>
      </c>
      <c r="Q80" t="n">
        <v>452.64</v>
      </c>
      <c r="R80" t="n">
        <v>77.08</v>
      </c>
      <c r="S80" t="n">
        <v>57.64</v>
      </c>
      <c r="T80" t="n">
        <v>7594.79</v>
      </c>
      <c r="U80" t="n">
        <v>0.75</v>
      </c>
      <c r="V80" t="n">
        <v>0.88</v>
      </c>
      <c r="W80" t="n">
        <v>6.82</v>
      </c>
      <c r="X80" t="n">
        <v>0.45</v>
      </c>
      <c r="Y80" t="n">
        <v>1</v>
      </c>
      <c r="Z80" t="n">
        <v>10</v>
      </c>
      <c r="AA80" t="n">
        <v>525.3544585694135</v>
      </c>
      <c r="AB80" t="n">
        <v>718.8131472176336</v>
      </c>
      <c r="AC80" t="n">
        <v>650.2106293077704</v>
      </c>
      <c r="AD80" t="n">
        <v>525354.4585694135</v>
      </c>
      <c r="AE80" t="n">
        <v>718813.1472176337</v>
      </c>
      <c r="AF80" t="n">
        <v>1.747656283307565e-06</v>
      </c>
      <c r="AG80" t="n">
        <v>11</v>
      </c>
      <c r="AH80" t="n">
        <v>650210.6293077704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3.5572</v>
      </c>
      <c r="E81" t="n">
        <v>28.11</v>
      </c>
      <c r="F81" t="n">
        <v>24.17</v>
      </c>
      <c r="G81" t="n">
        <v>85.31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15</v>
      </c>
      <c r="N81" t="n">
        <v>108.5</v>
      </c>
      <c r="O81" t="n">
        <v>42299.74</v>
      </c>
      <c r="P81" t="n">
        <v>447.9</v>
      </c>
      <c r="Q81" t="n">
        <v>452.63</v>
      </c>
      <c r="R81" t="n">
        <v>76.68000000000001</v>
      </c>
      <c r="S81" t="n">
        <v>57.64</v>
      </c>
      <c r="T81" t="n">
        <v>7392.39</v>
      </c>
      <c r="U81" t="n">
        <v>0.75</v>
      </c>
      <c r="V81" t="n">
        <v>0.88</v>
      </c>
      <c r="W81" t="n">
        <v>6.83</v>
      </c>
      <c r="X81" t="n">
        <v>0.45</v>
      </c>
      <c r="Y81" t="n">
        <v>1</v>
      </c>
      <c r="Z81" t="n">
        <v>10</v>
      </c>
      <c r="AA81" t="n">
        <v>525.5224652701535</v>
      </c>
      <c r="AB81" t="n">
        <v>719.0430213975187</v>
      </c>
      <c r="AC81" t="n">
        <v>650.4185646185575</v>
      </c>
      <c r="AD81" t="n">
        <v>525522.4652701535</v>
      </c>
      <c r="AE81" t="n">
        <v>719043.0213975187</v>
      </c>
      <c r="AF81" t="n">
        <v>1.747901968392518e-06</v>
      </c>
      <c r="AG81" t="n">
        <v>11</v>
      </c>
      <c r="AH81" t="n">
        <v>650418.5646185576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3.5545</v>
      </c>
      <c r="E82" t="n">
        <v>28.13</v>
      </c>
      <c r="F82" t="n">
        <v>24.19</v>
      </c>
      <c r="G82" t="n">
        <v>85.38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15</v>
      </c>
      <c r="N82" t="n">
        <v>108.86</v>
      </c>
      <c r="O82" t="n">
        <v>42375.31</v>
      </c>
      <c r="P82" t="n">
        <v>448.21</v>
      </c>
      <c r="Q82" t="n">
        <v>452.58</v>
      </c>
      <c r="R82" t="n">
        <v>77.56</v>
      </c>
      <c r="S82" t="n">
        <v>57.64</v>
      </c>
      <c r="T82" t="n">
        <v>7834.4</v>
      </c>
      <c r="U82" t="n">
        <v>0.74</v>
      </c>
      <c r="V82" t="n">
        <v>0.88</v>
      </c>
      <c r="W82" t="n">
        <v>6.82</v>
      </c>
      <c r="X82" t="n">
        <v>0.47</v>
      </c>
      <c r="Y82" t="n">
        <v>1</v>
      </c>
      <c r="Z82" t="n">
        <v>10</v>
      </c>
      <c r="AA82" t="n">
        <v>526.1182133090138</v>
      </c>
      <c r="AB82" t="n">
        <v>719.8581501468357</v>
      </c>
      <c r="AC82" t="n">
        <v>651.1558986240802</v>
      </c>
      <c r="AD82" t="n">
        <v>526118.2133090138</v>
      </c>
      <c r="AE82" t="n">
        <v>719858.1501468357</v>
      </c>
      <c r="AF82" t="n">
        <v>1.74657526893377e-06</v>
      </c>
      <c r="AG82" t="n">
        <v>11</v>
      </c>
      <c r="AH82" t="n">
        <v>651155.8986240802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3.555</v>
      </c>
      <c r="E83" t="n">
        <v>28.13</v>
      </c>
      <c r="F83" t="n">
        <v>24.19</v>
      </c>
      <c r="G83" t="n">
        <v>85.37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15</v>
      </c>
      <c r="N83" t="n">
        <v>109.23</v>
      </c>
      <c r="O83" t="n">
        <v>42451.07</v>
      </c>
      <c r="P83" t="n">
        <v>448.02</v>
      </c>
      <c r="Q83" t="n">
        <v>452.6</v>
      </c>
      <c r="R83" t="n">
        <v>77.41</v>
      </c>
      <c r="S83" t="n">
        <v>57.64</v>
      </c>
      <c r="T83" t="n">
        <v>7758.4</v>
      </c>
      <c r="U83" t="n">
        <v>0.74</v>
      </c>
      <c r="V83" t="n">
        <v>0.88</v>
      </c>
      <c r="W83" t="n">
        <v>6.82</v>
      </c>
      <c r="X83" t="n">
        <v>0.46</v>
      </c>
      <c r="Y83" t="n">
        <v>1</v>
      </c>
      <c r="Z83" t="n">
        <v>10</v>
      </c>
      <c r="AA83" t="n">
        <v>525.9324339749692</v>
      </c>
      <c r="AB83" t="n">
        <v>719.6039586659903</v>
      </c>
      <c r="AC83" t="n">
        <v>650.9259668214067</v>
      </c>
      <c r="AD83" t="n">
        <v>525932.4339749692</v>
      </c>
      <c r="AE83" t="n">
        <v>719603.9586659903</v>
      </c>
      <c r="AF83" t="n">
        <v>1.746820954018724e-06</v>
      </c>
      <c r="AG83" t="n">
        <v>11</v>
      </c>
      <c r="AH83" t="n">
        <v>650925.9668214067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3.5654</v>
      </c>
      <c r="E84" t="n">
        <v>28.05</v>
      </c>
      <c r="F84" t="n">
        <v>24.16</v>
      </c>
      <c r="G84" t="n">
        <v>90.59999999999999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14</v>
      </c>
      <c r="N84" t="n">
        <v>109.59</v>
      </c>
      <c r="O84" t="n">
        <v>42527.02</v>
      </c>
      <c r="P84" t="n">
        <v>447.77</v>
      </c>
      <c r="Q84" t="n">
        <v>452.59</v>
      </c>
      <c r="R84" t="n">
        <v>76.56</v>
      </c>
      <c r="S84" t="n">
        <v>57.64</v>
      </c>
      <c r="T84" t="n">
        <v>7339.47</v>
      </c>
      <c r="U84" t="n">
        <v>0.75</v>
      </c>
      <c r="V84" t="n">
        <v>0.88</v>
      </c>
      <c r="W84" t="n">
        <v>6.82</v>
      </c>
      <c r="X84" t="n">
        <v>0.44</v>
      </c>
      <c r="Y84" t="n">
        <v>1</v>
      </c>
      <c r="Z84" t="n">
        <v>10</v>
      </c>
      <c r="AA84" t="n">
        <v>524.4716410940648</v>
      </c>
      <c r="AB84" t="n">
        <v>717.6052374007033</v>
      </c>
      <c r="AC84" t="n">
        <v>649.118000708456</v>
      </c>
      <c r="AD84" t="n">
        <v>524471.6410940648</v>
      </c>
      <c r="AE84" t="n">
        <v>717605.2374007034</v>
      </c>
      <c r="AF84" t="n">
        <v>1.751931203785754e-06</v>
      </c>
      <c r="AG84" t="n">
        <v>11</v>
      </c>
      <c r="AH84" t="n">
        <v>649118.0007084559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3.5657</v>
      </c>
      <c r="E85" t="n">
        <v>28.04</v>
      </c>
      <c r="F85" t="n">
        <v>24.16</v>
      </c>
      <c r="G85" t="n">
        <v>90.59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14</v>
      </c>
      <c r="N85" t="n">
        <v>109.96</v>
      </c>
      <c r="O85" t="n">
        <v>42603.15</v>
      </c>
      <c r="P85" t="n">
        <v>447.78</v>
      </c>
      <c r="Q85" t="n">
        <v>452.58</v>
      </c>
      <c r="R85" t="n">
        <v>76.38</v>
      </c>
      <c r="S85" t="n">
        <v>57.64</v>
      </c>
      <c r="T85" t="n">
        <v>7247.31</v>
      </c>
      <c r="U85" t="n">
        <v>0.75</v>
      </c>
      <c r="V85" t="n">
        <v>0.88</v>
      </c>
      <c r="W85" t="n">
        <v>6.82</v>
      </c>
      <c r="X85" t="n">
        <v>0.43</v>
      </c>
      <c r="Y85" t="n">
        <v>1</v>
      </c>
      <c r="Z85" t="n">
        <v>10</v>
      </c>
      <c r="AA85" t="n">
        <v>524.4447569017304</v>
      </c>
      <c r="AB85" t="n">
        <v>717.5684532627047</v>
      </c>
      <c r="AC85" t="n">
        <v>649.0847271969608</v>
      </c>
      <c r="AD85" t="n">
        <v>524444.7569017304</v>
      </c>
      <c r="AE85" t="n">
        <v>717568.4532627047</v>
      </c>
      <c r="AF85" t="n">
        <v>1.752078614836726e-06</v>
      </c>
      <c r="AG85" t="n">
        <v>11</v>
      </c>
      <c r="AH85" t="n">
        <v>649084.7271969608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3.5665</v>
      </c>
      <c r="E86" t="n">
        <v>28.04</v>
      </c>
      <c r="F86" t="n">
        <v>24.15</v>
      </c>
      <c r="G86" t="n">
        <v>90.56999999999999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14</v>
      </c>
      <c r="N86" t="n">
        <v>110.33</v>
      </c>
      <c r="O86" t="n">
        <v>42679.6</v>
      </c>
      <c r="P86" t="n">
        <v>447.88</v>
      </c>
      <c r="Q86" t="n">
        <v>452.57</v>
      </c>
      <c r="R86" t="n">
        <v>76.36</v>
      </c>
      <c r="S86" t="n">
        <v>57.64</v>
      </c>
      <c r="T86" t="n">
        <v>7235.98</v>
      </c>
      <c r="U86" t="n">
        <v>0.75</v>
      </c>
      <c r="V86" t="n">
        <v>0.88</v>
      </c>
      <c r="W86" t="n">
        <v>6.82</v>
      </c>
      <c r="X86" t="n">
        <v>0.43</v>
      </c>
      <c r="Y86" t="n">
        <v>1</v>
      </c>
      <c r="Z86" t="n">
        <v>10</v>
      </c>
      <c r="AA86" t="n">
        <v>524.3829285570176</v>
      </c>
      <c r="AB86" t="n">
        <v>717.4838569937945</v>
      </c>
      <c r="AC86" t="n">
        <v>649.0082046772237</v>
      </c>
      <c r="AD86" t="n">
        <v>524382.9285570176</v>
      </c>
      <c r="AE86" t="n">
        <v>717483.8569937944</v>
      </c>
      <c r="AF86" t="n">
        <v>1.752471710972652e-06</v>
      </c>
      <c r="AG86" t="n">
        <v>11</v>
      </c>
      <c r="AH86" t="n">
        <v>649008.2046772237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3.5663</v>
      </c>
      <c r="E87" t="n">
        <v>28.04</v>
      </c>
      <c r="F87" t="n">
        <v>24.15</v>
      </c>
      <c r="G87" t="n">
        <v>90.58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14</v>
      </c>
      <c r="N87" t="n">
        <v>110.7</v>
      </c>
      <c r="O87" t="n">
        <v>42756.12</v>
      </c>
      <c r="P87" t="n">
        <v>448.2</v>
      </c>
      <c r="Q87" t="n">
        <v>452.6</v>
      </c>
      <c r="R87" t="n">
        <v>76.23999999999999</v>
      </c>
      <c r="S87" t="n">
        <v>57.64</v>
      </c>
      <c r="T87" t="n">
        <v>7177.84</v>
      </c>
      <c r="U87" t="n">
        <v>0.76</v>
      </c>
      <c r="V87" t="n">
        <v>0.88</v>
      </c>
      <c r="W87" t="n">
        <v>6.82</v>
      </c>
      <c r="X87" t="n">
        <v>0.43</v>
      </c>
      <c r="Y87" t="n">
        <v>1</v>
      </c>
      <c r="Z87" t="n">
        <v>10</v>
      </c>
      <c r="AA87" t="n">
        <v>524.6223871918896</v>
      </c>
      <c r="AB87" t="n">
        <v>717.8114948621956</v>
      </c>
      <c r="AC87" t="n">
        <v>649.3045732473074</v>
      </c>
      <c r="AD87" t="n">
        <v>524622.3871918896</v>
      </c>
      <c r="AE87" t="n">
        <v>717811.4948621956</v>
      </c>
      <c r="AF87" t="n">
        <v>1.75237343693867e-06</v>
      </c>
      <c r="AG87" t="n">
        <v>11</v>
      </c>
      <c r="AH87" t="n">
        <v>649304.5732473074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3.5647</v>
      </c>
      <c r="E88" t="n">
        <v>28.05</v>
      </c>
      <c r="F88" t="n">
        <v>24.17</v>
      </c>
      <c r="G88" t="n">
        <v>90.63</v>
      </c>
      <c r="H88" t="n">
        <v>1.16</v>
      </c>
      <c r="I88" t="n">
        <v>16</v>
      </c>
      <c r="J88" t="n">
        <v>345.39</v>
      </c>
      <c r="K88" t="n">
        <v>61.82</v>
      </c>
      <c r="L88" t="n">
        <v>22.5</v>
      </c>
      <c r="M88" t="n">
        <v>14</v>
      </c>
      <c r="N88" t="n">
        <v>111.07</v>
      </c>
      <c r="O88" t="n">
        <v>42832.82</v>
      </c>
      <c r="P88" t="n">
        <v>448.62</v>
      </c>
      <c r="Q88" t="n">
        <v>452.58</v>
      </c>
      <c r="R88" t="n">
        <v>76.65000000000001</v>
      </c>
      <c r="S88" t="n">
        <v>57.64</v>
      </c>
      <c r="T88" t="n">
        <v>7385.4</v>
      </c>
      <c r="U88" t="n">
        <v>0.75</v>
      </c>
      <c r="V88" t="n">
        <v>0.88</v>
      </c>
      <c r="W88" t="n">
        <v>6.82</v>
      </c>
      <c r="X88" t="n">
        <v>0.44</v>
      </c>
      <c r="Y88" t="n">
        <v>1</v>
      </c>
      <c r="Z88" t="n">
        <v>10</v>
      </c>
      <c r="AA88" t="n">
        <v>525.166855929099</v>
      </c>
      <c r="AB88" t="n">
        <v>718.556461008711</v>
      </c>
      <c r="AC88" t="n">
        <v>649.9784408703659</v>
      </c>
      <c r="AD88" t="n">
        <v>525166.855929099</v>
      </c>
      <c r="AE88" t="n">
        <v>718556.461008711</v>
      </c>
      <c r="AF88" t="n">
        <v>1.75158724466682e-06</v>
      </c>
      <c r="AG88" t="n">
        <v>11</v>
      </c>
      <c r="AH88" t="n">
        <v>649978.4408703659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3.565</v>
      </c>
      <c r="E89" t="n">
        <v>28.05</v>
      </c>
      <c r="F89" t="n">
        <v>24.16</v>
      </c>
      <c r="G89" t="n">
        <v>90.62</v>
      </c>
      <c r="H89" t="n">
        <v>1.17</v>
      </c>
      <c r="I89" t="n">
        <v>16</v>
      </c>
      <c r="J89" t="n">
        <v>346.02</v>
      </c>
      <c r="K89" t="n">
        <v>61.82</v>
      </c>
      <c r="L89" t="n">
        <v>22.75</v>
      </c>
      <c r="M89" t="n">
        <v>14</v>
      </c>
      <c r="N89" t="n">
        <v>111.45</v>
      </c>
      <c r="O89" t="n">
        <v>42909.73</v>
      </c>
      <c r="P89" t="n">
        <v>448.29</v>
      </c>
      <c r="Q89" t="n">
        <v>452.62</v>
      </c>
      <c r="R89" t="n">
        <v>76.64</v>
      </c>
      <c r="S89" t="n">
        <v>57.64</v>
      </c>
      <c r="T89" t="n">
        <v>7376.23</v>
      </c>
      <c r="U89" t="n">
        <v>0.75</v>
      </c>
      <c r="V89" t="n">
        <v>0.88</v>
      </c>
      <c r="W89" t="n">
        <v>6.82</v>
      </c>
      <c r="X89" t="n">
        <v>0.44</v>
      </c>
      <c r="Y89" t="n">
        <v>1</v>
      </c>
      <c r="Z89" t="n">
        <v>10</v>
      </c>
      <c r="AA89" t="n">
        <v>524.869329832877</v>
      </c>
      <c r="AB89" t="n">
        <v>718.1493726779353</v>
      </c>
      <c r="AC89" t="n">
        <v>649.6102044785273</v>
      </c>
      <c r="AD89" t="n">
        <v>524869.329832877</v>
      </c>
      <c r="AE89" t="n">
        <v>718149.3726779353</v>
      </c>
      <c r="AF89" t="n">
        <v>1.751734655717792e-06</v>
      </c>
      <c r="AG89" t="n">
        <v>11</v>
      </c>
      <c r="AH89" t="n">
        <v>649610.2044785273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3.5761</v>
      </c>
      <c r="E90" t="n">
        <v>27.96</v>
      </c>
      <c r="F90" t="n">
        <v>24.13</v>
      </c>
      <c r="G90" t="n">
        <v>96.53</v>
      </c>
      <c r="H90" t="n">
        <v>1.18</v>
      </c>
      <c r="I90" t="n">
        <v>15</v>
      </c>
      <c r="J90" t="n">
        <v>346.64</v>
      </c>
      <c r="K90" t="n">
        <v>61.82</v>
      </c>
      <c r="L90" t="n">
        <v>23</v>
      </c>
      <c r="M90" t="n">
        <v>13</v>
      </c>
      <c r="N90" t="n">
        <v>111.82</v>
      </c>
      <c r="O90" t="n">
        <v>42986.83</v>
      </c>
      <c r="P90" t="n">
        <v>447.67</v>
      </c>
      <c r="Q90" t="n">
        <v>452.59</v>
      </c>
      <c r="R90" t="n">
        <v>75.63</v>
      </c>
      <c r="S90" t="n">
        <v>57.64</v>
      </c>
      <c r="T90" t="n">
        <v>6876.4</v>
      </c>
      <c r="U90" t="n">
        <v>0.76</v>
      </c>
      <c r="V90" t="n">
        <v>0.88</v>
      </c>
      <c r="W90" t="n">
        <v>6.82</v>
      </c>
      <c r="X90" t="n">
        <v>0.41</v>
      </c>
      <c r="Y90" t="n">
        <v>1</v>
      </c>
      <c r="Z90" t="n">
        <v>10</v>
      </c>
      <c r="AA90" t="n">
        <v>523.0873484565703</v>
      </c>
      <c r="AB90" t="n">
        <v>715.7111871434022</v>
      </c>
      <c r="AC90" t="n">
        <v>647.4047159493953</v>
      </c>
      <c r="AD90" t="n">
        <v>523087.3484565703</v>
      </c>
      <c r="AE90" t="n">
        <v>715711.1871434022</v>
      </c>
      <c r="AF90" t="n">
        <v>1.757188864603757e-06</v>
      </c>
      <c r="AG90" t="n">
        <v>11</v>
      </c>
      <c r="AH90" t="n">
        <v>647404.7159493953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3.5784</v>
      </c>
      <c r="E91" t="n">
        <v>27.95</v>
      </c>
      <c r="F91" t="n">
        <v>24.11</v>
      </c>
      <c r="G91" t="n">
        <v>96.45999999999999</v>
      </c>
      <c r="H91" t="n">
        <v>1.19</v>
      </c>
      <c r="I91" t="n">
        <v>15</v>
      </c>
      <c r="J91" t="n">
        <v>347.27</v>
      </c>
      <c r="K91" t="n">
        <v>61.82</v>
      </c>
      <c r="L91" t="n">
        <v>23.25</v>
      </c>
      <c r="M91" t="n">
        <v>13</v>
      </c>
      <c r="N91" t="n">
        <v>112.2</v>
      </c>
      <c r="O91" t="n">
        <v>43064.12</v>
      </c>
      <c r="P91" t="n">
        <v>447.57</v>
      </c>
      <c r="Q91" t="n">
        <v>452.59</v>
      </c>
      <c r="R91" t="n">
        <v>74.91</v>
      </c>
      <c r="S91" t="n">
        <v>57.64</v>
      </c>
      <c r="T91" t="n">
        <v>6515.73</v>
      </c>
      <c r="U91" t="n">
        <v>0.77</v>
      </c>
      <c r="V91" t="n">
        <v>0.88</v>
      </c>
      <c r="W91" t="n">
        <v>6.82</v>
      </c>
      <c r="X91" t="n">
        <v>0.39</v>
      </c>
      <c r="Y91" t="n">
        <v>1</v>
      </c>
      <c r="Z91" t="n">
        <v>10</v>
      </c>
      <c r="AA91" t="n">
        <v>522.6839318709355</v>
      </c>
      <c r="AB91" t="n">
        <v>715.1592147734531</v>
      </c>
      <c r="AC91" t="n">
        <v>646.905423047736</v>
      </c>
      <c r="AD91" t="n">
        <v>522683.9318709354</v>
      </c>
      <c r="AE91" t="n">
        <v>715159.2147734531</v>
      </c>
      <c r="AF91" t="n">
        <v>1.758319015994543e-06</v>
      </c>
      <c r="AG91" t="n">
        <v>11</v>
      </c>
      <c r="AH91" t="n">
        <v>646905.4230477361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3.5769</v>
      </c>
      <c r="E92" t="n">
        <v>27.96</v>
      </c>
      <c r="F92" t="n">
        <v>24.13</v>
      </c>
      <c r="G92" t="n">
        <v>96.51000000000001</v>
      </c>
      <c r="H92" t="n">
        <v>1.2</v>
      </c>
      <c r="I92" t="n">
        <v>15</v>
      </c>
      <c r="J92" t="n">
        <v>347.9</v>
      </c>
      <c r="K92" t="n">
        <v>61.82</v>
      </c>
      <c r="L92" t="n">
        <v>23.5</v>
      </c>
      <c r="M92" t="n">
        <v>13</v>
      </c>
      <c r="N92" t="n">
        <v>112.58</v>
      </c>
      <c r="O92" t="n">
        <v>43141.62</v>
      </c>
      <c r="P92" t="n">
        <v>448.02</v>
      </c>
      <c r="Q92" t="n">
        <v>452.64</v>
      </c>
      <c r="R92" t="n">
        <v>75.48999999999999</v>
      </c>
      <c r="S92" t="n">
        <v>57.64</v>
      </c>
      <c r="T92" t="n">
        <v>6809.66</v>
      </c>
      <c r="U92" t="n">
        <v>0.76</v>
      </c>
      <c r="V92" t="n">
        <v>0.88</v>
      </c>
      <c r="W92" t="n">
        <v>6.82</v>
      </c>
      <c r="X92" t="n">
        <v>0.4</v>
      </c>
      <c r="Y92" t="n">
        <v>1</v>
      </c>
      <c r="Z92" t="n">
        <v>10</v>
      </c>
      <c r="AA92" t="n">
        <v>523.2348247060132</v>
      </c>
      <c r="AB92" t="n">
        <v>715.9129706540832</v>
      </c>
      <c r="AC92" t="n">
        <v>647.5872415250217</v>
      </c>
      <c r="AD92" t="n">
        <v>523234.8247060132</v>
      </c>
      <c r="AE92" t="n">
        <v>715912.9706540832</v>
      </c>
      <c r="AF92" t="n">
        <v>1.757581960739683e-06</v>
      </c>
      <c r="AG92" t="n">
        <v>11</v>
      </c>
      <c r="AH92" t="n">
        <v>647587.2415250217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3.577</v>
      </c>
      <c r="E93" t="n">
        <v>27.96</v>
      </c>
      <c r="F93" t="n">
        <v>24.13</v>
      </c>
      <c r="G93" t="n">
        <v>96.5</v>
      </c>
      <c r="H93" t="n">
        <v>1.21</v>
      </c>
      <c r="I93" t="n">
        <v>15</v>
      </c>
      <c r="J93" t="n">
        <v>348.53</v>
      </c>
      <c r="K93" t="n">
        <v>61.82</v>
      </c>
      <c r="L93" t="n">
        <v>23.75</v>
      </c>
      <c r="M93" t="n">
        <v>13</v>
      </c>
      <c r="N93" t="n">
        <v>112.96</v>
      </c>
      <c r="O93" t="n">
        <v>43219.31</v>
      </c>
      <c r="P93" t="n">
        <v>448.27</v>
      </c>
      <c r="Q93" t="n">
        <v>452.57</v>
      </c>
      <c r="R93" t="n">
        <v>75.23999999999999</v>
      </c>
      <c r="S93" t="n">
        <v>57.64</v>
      </c>
      <c r="T93" t="n">
        <v>6685.25</v>
      </c>
      <c r="U93" t="n">
        <v>0.77</v>
      </c>
      <c r="V93" t="n">
        <v>0.88</v>
      </c>
      <c r="W93" t="n">
        <v>6.82</v>
      </c>
      <c r="X93" t="n">
        <v>0.4</v>
      </c>
      <c r="Y93" t="n">
        <v>1</v>
      </c>
      <c r="Z93" t="n">
        <v>10</v>
      </c>
      <c r="AA93" t="n">
        <v>523.3927139788468</v>
      </c>
      <c r="AB93" t="n">
        <v>716.1290017227573</v>
      </c>
      <c r="AC93" t="n">
        <v>647.782654891703</v>
      </c>
      <c r="AD93" t="n">
        <v>523392.7139788468</v>
      </c>
      <c r="AE93" t="n">
        <v>716129.0017227572</v>
      </c>
      <c r="AF93" t="n">
        <v>1.757631097756673e-06</v>
      </c>
      <c r="AG93" t="n">
        <v>11</v>
      </c>
      <c r="AH93" t="n">
        <v>647782.654891703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3.577</v>
      </c>
      <c r="E94" t="n">
        <v>27.96</v>
      </c>
      <c r="F94" t="n">
        <v>24.13</v>
      </c>
      <c r="G94" t="n">
        <v>96.5</v>
      </c>
      <c r="H94" t="n">
        <v>1.23</v>
      </c>
      <c r="I94" t="n">
        <v>15</v>
      </c>
      <c r="J94" t="n">
        <v>349.16</v>
      </c>
      <c r="K94" t="n">
        <v>61.82</v>
      </c>
      <c r="L94" t="n">
        <v>24</v>
      </c>
      <c r="M94" t="n">
        <v>13</v>
      </c>
      <c r="N94" t="n">
        <v>113.34</v>
      </c>
      <c r="O94" t="n">
        <v>43297.21</v>
      </c>
      <c r="P94" t="n">
        <v>448.27</v>
      </c>
      <c r="Q94" t="n">
        <v>452.57</v>
      </c>
      <c r="R94" t="n">
        <v>75.34999999999999</v>
      </c>
      <c r="S94" t="n">
        <v>57.64</v>
      </c>
      <c r="T94" t="n">
        <v>6737.32</v>
      </c>
      <c r="U94" t="n">
        <v>0.77</v>
      </c>
      <c r="V94" t="n">
        <v>0.88</v>
      </c>
      <c r="W94" t="n">
        <v>6.82</v>
      </c>
      <c r="X94" t="n">
        <v>0.4</v>
      </c>
      <c r="Y94" t="n">
        <v>1</v>
      </c>
      <c r="Z94" t="n">
        <v>10</v>
      </c>
      <c r="AA94" t="n">
        <v>523.3927139788468</v>
      </c>
      <c r="AB94" t="n">
        <v>716.1290017227573</v>
      </c>
      <c r="AC94" t="n">
        <v>647.782654891703</v>
      </c>
      <c r="AD94" t="n">
        <v>523392.7139788468</v>
      </c>
      <c r="AE94" t="n">
        <v>716129.0017227572</v>
      </c>
      <c r="AF94" t="n">
        <v>1.757631097756673e-06</v>
      </c>
      <c r="AG94" t="n">
        <v>11</v>
      </c>
      <c r="AH94" t="n">
        <v>647782.654891703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3.5776</v>
      </c>
      <c r="E95" t="n">
        <v>27.95</v>
      </c>
      <c r="F95" t="n">
        <v>24.12</v>
      </c>
      <c r="G95" t="n">
        <v>96.48</v>
      </c>
      <c r="H95" t="n">
        <v>1.24</v>
      </c>
      <c r="I95" t="n">
        <v>15</v>
      </c>
      <c r="J95" t="n">
        <v>349.79</v>
      </c>
      <c r="K95" t="n">
        <v>61.82</v>
      </c>
      <c r="L95" t="n">
        <v>24.25</v>
      </c>
      <c r="M95" t="n">
        <v>13</v>
      </c>
      <c r="N95" t="n">
        <v>113.72</v>
      </c>
      <c r="O95" t="n">
        <v>43375.3</v>
      </c>
      <c r="P95" t="n">
        <v>448.09</v>
      </c>
      <c r="Q95" t="n">
        <v>452.57</v>
      </c>
      <c r="R95" t="n">
        <v>75.08</v>
      </c>
      <c r="S95" t="n">
        <v>57.64</v>
      </c>
      <c r="T95" t="n">
        <v>6604.74</v>
      </c>
      <c r="U95" t="n">
        <v>0.77</v>
      </c>
      <c r="V95" t="n">
        <v>0.88</v>
      </c>
      <c r="W95" t="n">
        <v>6.82</v>
      </c>
      <c r="X95" t="n">
        <v>0.4</v>
      </c>
      <c r="Y95" t="n">
        <v>1</v>
      </c>
      <c r="Z95" t="n">
        <v>10</v>
      </c>
      <c r="AA95" t="n">
        <v>523.1643276803113</v>
      </c>
      <c r="AB95" t="n">
        <v>715.8165135134084</v>
      </c>
      <c r="AC95" t="n">
        <v>647.4999901184746</v>
      </c>
      <c r="AD95" t="n">
        <v>523164.3276803113</v>
      </c>
      <c r="AE95" t="n">
        <v>715816.5135134084</v>
      </c>
      <c r="AF95" t="n">
        <v>1.757925919858617e-06</v>
      </c>
      <c r="AG95" t="n">
        <v>11</v>
      </c>
      <c r="AH95" t="n">
        <v>647499.9901184746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3.5771</v>
      </c>
      <c r="E96" t="n">
        <v>27.96</v>
      </c>
      <c r="F96" t="n">
        <v>24.12</v>
      </c>
      <c r="G96" t="n">
        <v>96.5</v>
      </c>
      <c r="H96" t="n">
        <v>1.25</v>
      </c>
      <c r="I96" t="n">
        <v>15</v>
      </c>
      <c r="J96" t="n">
        <v>350.43</v>
      </c>
      <c r="K96" t="n">
        <v>61.82</v>
      </c>
      <c r="L96" t="n">
        <v>24.5</v>
      </c>
      <c r="M96" t="n">
        <v>13</v>
      </c>
      <c r="N96" t="n">
        <v>114.11</v>
      </c>
      <c r="O96" t="n">
        <v>43453.61</v>
      </c>
      <c r="P96" t="n">
        <v>448.16</v>
      </c>
      <c r="Q96" t="n">
        <v>452.6</v>
      </c>
      <c r="R96" t="n">
        <v>75.17</v>
      </c>
      <c r="S96" t="n">
        <v>57.64</v>
      </c>
      <c r="T96" t="n">
        <v>6645.96</v>
      </c>
      <c r="U96" t="n">
        <v>0.77</v>
      </c>
      <c r="V96" t="n">
        <v>0.88</v>
      </c>
      <c r="W96" t="n">
        <v>6.82</v>
      </c>
      <c r="X96" t="n">
        <v>0.4</v>
      </c>
      <c r="Y96" t="n">
        <v>1</v>
      </c>
      <c r="Z96" t="n">
        <v>10</v>
      </c>
      <c r="AA96" t="n">
        <v>523.2674086116456</v>
      </c>
      <c r="AB96" t="n">
        <v>715.9575533912699</v>
      </c>
      <c r="AC96" t="n">
        <v>647.6275693483436</v>
      </c>
      <c r="AD96" t="n">
        <v>523267.4086116456</v>
      </c>
      <c r="AE96" t="n">
        <v>715957.5533912699</v>
      </c>
      <c r="AF96" t="n">
        <v>1.757680234773664e-06</v>
      </c>
      <c r="AG96" t="n">
        <v>11</v>
      </c>
      <c r="AH96" t="n">
        <v>647627.5693483436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3.5875</v>
      </c>
      <c r="E97" t="n">
        <v>27.87</v>
      </c>
      <c r="F97" t="n">
        <v>24.1</v>
      </c>
      <c r="G97" t="n">
        <v>103.28</v>
      </c>
      <c r="H97" t="n">
        <v>1.26</v>
      </c>
      <c r="I97" t="n">
        <v>14</v>
      </c>
      <c r="J97" t="n">
        <v>351.06</v>
      </c>
      <c r="K97" t="n">
        <v>61.82</v>
      </c>
      <c r="L97" t="n">
        <v>24.75</v>
      </c>
      <c r="M97" t="n">
        <v>12</v>
      </c>
      <c r="N97" t="n">
        <v>114.49</v>
      </c>
      <c r="O97" t="n">
        <v>43532.12</v>
      </c>
      <c r="P97" t="n">
        <v>448.04</v>
      </c>
      <c r="Q97" t="n">
        <v>452.59</v>
      </c>
      <c r="R97" t="n">
        <v>74.48999999999999</v>
      </c>
      <c r="S97" t="n">
        <v>57.64</v>
      </c>
      <c r="T97" t="n">
        <v>6315.05</v>
      </c>
      <c r="U97" t="n">
        <v>0.77</v>
      </c>
      <c r="V97" t="n">
        <v>0.88</v>
      </c>
      <c r="W97" t="n">
        <v>6.82</v>
      </c>
      <c r="X97" t="n">
        <v>0.38</v>
      </c>
      <c r="Y97" t="n">
        <v>1</v>
      </c>
      <c r="Z97" t="n">
        <v>10</v>
      </c>
      <c r="AA97" t="n">
        <v>521.9506421161084</v>
      </c>
      <c r="AB97" t="n">
        <v>714.1558953804379</v>
      </c>
      <c r="AC97" t="n">
        <v>645.9978590494226</v>
      </c>
      <c r="AD97" t="n">
        <v>521950.6421161084</v>
      </c>
      <c r="AE97" t="n">
        <v>714155.8953804378</v>
      </c>
      <c r="AF97" t="n">
        <v>1.762790484540695e-06</v>
      </c>
      <c r="AG97" t="n">
        <v>11</v>
      </c>
      <c r="AH97" t="n">
        <v>645997.8590494226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3.5869</v>
      </c>
      <c r="E98" t="n">
        <v>27.88</v>
      </c>
      <c r="F98" t="n">
        <v>24.1</v>
      </c>
      <c r="G98" t="n">
        <v>103.3</v>
      </c>
      <c r="H98" t="n">
        <v>1.27</v>
      </c>
      <c r="I98" t="n">
        <v>14</v>
      </c>
      <c r="J98" t="n">
        <v>351.7</v>
      </c>
      <c r="K98" t="n">
        <v>61.82</v>
      </c>
      <c r="L98" t="n">
        <v>25</v>
      </c>
      <c r="M98" t="n">
        <v>12</v>
      </c>
      <c r="N98" t="n">
        <v>114.88</v>
      </c>
      <c r="O98" t="n">
        <v>43610.83</v>
      </c>
      <c r="P98" t="n">
        <v>448.75</v>
      </c>
      <c r="Q98" t="n">
        <v>452.64</v>
      </c>
      <c r="R98" t="n">
        <v>74.73999999999999</v>
      </c>
      <c r="S98" t="n">
        <v>57.64</v>
      </c>
      <c r="T98" t="n">
        <v>6437.71</v>
      </c>
      <c r="U98" t="n">
        <v>0.77</v>
      </c>
      <c r="V98" t="n">
        <v>0.88</v>
      </c>
      <c r="W98" t="n">
        <v>6.82</v>
      </c>
      <c r="X98" t="n">
        <v>0.38</v>
      </c>
      <c r="Y98" t="n">
        <v>1</v>
      </c>
      <c r="Z98" t="n">
        <v>10</v>
      </c>
      <c r="AA98" t="n">
        <v>522.4959103292654</v>
      </c>
      <c r="AB98" t="n">
        <v>714.9019554052153</v>
      </c>
      <c r="AC98" t="n">
        <v>646.672716152537</v>
      </c>
      <c r="AD98" t="n">
        <v>522495.9103292654</v>
      </c>
      <c r="AE98" t="n">
        <v>714901.9554052153</v>
      </c>
      <c r="AF98" t="n">
        <v>1.762495662438751e-06</v>
      </c>
      <c r="AG98" t="n">
        <v>11</v>
      </c>
      <c r="AH98" t="n">
        <v>646672.7161525369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3.5892</v>
      </c>
      <c r="E99" t="n">
        <v>27.86</v>
      </c>
      <c r="F99" t="n">
        <v>24.09</v>
      </c>
      <c r="G99" t="n">
        <v>103.23</v>
      </c>
      <c r="H99" t="n">
        <v>1.28</v>
      </c>
      <c r="I99" t="n">
        <v>14</v>
      </c>
      <c r="J99" t="n">
        <v>352.34</v>
      </c>
      <c r="K99" t="n">
        <v>61.82</v>
      </c>
      <c r="L99" t="n">
        <v>25.25</v>
      </c>
      <c r="M99" t="n">
        <v>12</v>
      </c>
      <c r="N99" t="n">
        <v>115.27</v>
      </c>
      <c r="O99" t="n">
        <v>43689.76</v>
      </c>
      <c r="P99" t="n">
        <v>448.48</v>
      </c>
      <c r="Q99" t="n">
        <v>452.56</v>
      </c>
      <c r="R99" t="n">
        <v>74.14</v>
      </c>
      <c r="S99" t="n">
        <v>57.64</v>
      </c>
      <c r="T99" t="n">
        <v>6137.35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522.0191675434414</v>
      </c>
      <c r="AB99" t="n">
        <v>714.2496548932437</v>
      </c>
      <c r="AC99" t="n">
        <v>646.0826702859183</v>
      </c>
      <c r="AD99" t="n">
        <v>522019.1675434415</v>
      </c>
      <c r="AE99" t="n">
        <v>714249.6548932437</v>
      </c>
      <c r="AF99" t="n">
        <v>1.763625813829537e-06</v>
      </c>
      <c r="AG99" t="n">
        <v>11</v>
      </c>
      <c r="AH99" t="n">
        <v>646082.6702859183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3.5895</v>
      </c>
      <c r="E100" t="n">
        <v>27.86</v>
      </c>
      <c r="F100" t="n">
        <v>24.08</v>
      </c>
      <c r="G100" t="n">
        <v>103.22</v>
      </c>
      <c r="H100" t="n">
        <v>1.29</v>
      </c>
      <c r="I100" t="n">
        <v>14</v>
      </c>
      <c r="J100" t="n">
        <v>352.98</v>
      </c>
      <c r="K100" t="n">
        <v>61.82</v>
      </c>
      <c r="L100" t="n">
        <v>25.5</v>
      </c>
      <c r="M100" t="n">
        <v>12</v>
      </c>
      <c r="N100" t="n">
        <v>115.66</v>
      </c>
      <c r="O100" t="n">
        <v>43769.02</v>
      </c>
      <c r="P100" t="n">
        <v>448.63</v>
      </c>
      <c r="Q100" t="n">
        <v>452.6</v>
      </c>
      <c r="R100" t="n">
        <v>73.98</v>
      </c>
      <c r="S100" t="n">
        <v>57.64</v>
      </c>
      <c r="T100" t="n">
        <v>6055.57</v>
      </c>
      <c r="U100" t="n">
        <v>0.78</v>
      </c>
      <c r="V100" t="n">
        <v>0.88</v>
      </c>
      <c r="W100" t="n">
        <v>6.82</v>
      </c>
      <c r="X100" t="n">
        <v>0.36</v>
      </c>
      <c r="Y100" t="n">
        <v>1</v>
      </c>
      <c r="Z100" t="n">
        <v>10</v>
      </c>
      <c r="AA100" t="n">
        <v>522.0473650457219</v>
      </c>
      <c r="AB100" t="n">
        <v>714.2882359598495</v>
      </c>
      <c r="AC100" t="n">
        <v>646.1175692296764</v>
      </c>
      <c r="AD100" t="n">
        <v>522047.3650457219</v>
      </c>
      <c r="AE100" t="n">
        <v>714288.2359598496</v>
      </c>
      <c r="AF100" t="n">
        <v>1.763773224880508e-06</v>
      </c>
      <c r="AG100" t="n">
        <v>11</v>
      </c>
      <c r="AH100" t="n">
        <v>646117.5692296764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3.5861</v>
      </c>
      <c r="E101" t="n">
        <v>27.89</v>
      </c>
      <c r="F101" t="n">
        <v>24.11</v>
      </c>
      <c r="G101" t="n">
        <v>103.33</v>
      </c>
      <c r="H101" t="n">
        <v>1.3</v>
      </c>
      <c r="I101" t="n">
        <v>14</v>
      </c>
      <c r="J101" t="n">
        <v>353.63</v>
      </c>
      <c r="K101" t="n">
        <v>61.82</v>
      </c>
      <c r="L101" t="n">
        <v>25.75</v>
      </c>
      <c r="M101" t="n">
        <v>12</v>
      </c>
      <c r="N101" t="n">
        <v>116.06</v>
      </c>
      <c r="O101" t="n">
        <v>43848.38</v>
      </c>
      <c r="P101" t="n">
        <v>449.09</v>
      </c>
      <c r="Q101" t="n">
        <v>452.56</v>
      </c>
      <c r="R101" t="n">
        <v>74.92</v>
      </c>
      <c r="S101" t="n">
        <v>57.64</v>
      </c>
      <c r="T101" t="n">
        <v>6530.47</v>
      </c>
      <c r="U101" t="n">
        <v>0.77</v>
      </c>
      <c r="V101" t="n">
        <v>0.88</v>
      </c>
      <c r="W101" t="n">
        <v>6.82</v>
      </c>
      <c r="X101" t="n">
        <v>0.39</v>
      </c>
      <c r="Y101" t="n">
        <v>1</v>
      </c>
      <c r="Z101" t="n">
        <v>10</v>
      </c>
      <c r="AA101" t="n">
        <v>522.8537243737795</v>
      </c>
      <c r="AB101" t="n">
        <v>715.391532366561</v>
      </c>
      <c r="AC101" t="n">
        <v>647.1155685758174</v>
      </c>
      <c r="AD101" t="n">
        <v>522853.7243737796</v>
      </c>
      <c r="AE101" t="n">
        <v>715391.532366561</v>
      </c>
      <c r="AF101" t="n">
        <v>1.762102566302826e-06</v>
      </c>
      <c r="AG101" t="n">
        <v>11</v>
      </c>
      <c r="AH101" t="n">
        <v>647115.5685758174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3.5888</v>
      </c>
      <c r="E102" t="n">
        <v>27.86</v>
      </c>
      <c r="F102" t="n">
        <v>24.09</v>
      </c>
      <c r="G102" t="n">
        <v>103.24</v>
      </c>
      <c r="H102" t="n">
        <v>1.31</v>
      </c>
      <c r="I102" t="n">
        <v>14</v>
      </c>
      <c r="J102" t="n">
        <v>354.27</v>
      </c>
      <c r="K102" t="n">
        <v>61.82</v>
      </c>
      <c r="L102" t="n">
        <v>26</v>
      </c>
      <c r="M102" t="n">
        <v>12</v>
      </c>
      <c r="N102" t="n">
        <v>116.45</v>
      </c>
      <c r="O102" t="n">
        <v>43927.95</v>
      </c>
      <c r="P102" t="n">
        <v>448.66</v>
      </c>
      <c r="Q102" t="n">
        <v>452.58</v>
      </c>
      <c r="R102" t="n">
        <v>74.20999999999999</v>
      </c>
      <c r="S102" t="n">
        <v>57.64</v>
      </c>
      <c r="T102" t="n">
        <v>6171.96</v>
      </c>
      <c r="U102" t="n">
        <v>0.78</v>
      </c>
      <c r="V102" t="n">
        <v>0.88</v>
      </c>
      <c r="W102" t="n">
        <v>6.82</v>
      </c>
      <c r="X102" t="n">
        <v>0.37</v>
      </c>
      <c r="Y102" t="n">
        <v>1</v>
      </c>
      <c r="Z102" t="n">
        <v>10</v>
      </c>
      <c r="AA102" t="n">
        <v>522.1848047923189</v>
      </c>
      <c r="AB102" t="n">
        <v>714.4762870845574</v>
      </c>
      <c r="AC102" t="n">
        <v>646.2876730189735</v>
      </c>
      <c r="AD102" t="n">
        <v>522184.804792319</v>
      </c>
      <c r="AE102" t="n">
        <v>714476.2870845573</v>
      </c>
      <c r="AF102" t="n">
        <v>1.763429265761574e-06</v>
      </c>
      <c r="AG102" t="n">
        <v>11</v>
      </c>
      <c r="AH102" t="n">
        <v>646287.6730189734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3.5884</v>
      </c>
      <c r="E103" t="n">
        <v>27.87</v>
      </c>
      <c r="F103" t="n">
        <v>24.09</v>
      </c>
      <c r="G103" t="n">
        <v>103.25</v>
      </c>
      <c r="H103" t="n">
        <v>1.32</v>
      </c>
      <c r="I103" t="n">
        <v>14</v>
      </c>
      <c r="J103" t="n">
        <v>354.92</v>
      </c>
      <c r="K103" t="n">
        <v>61.82</v>
      </c>
      <c r="L103" t="n">
        <v>26.25</v>
      </c>
      <c r="M103" t="n">
        <v>12</v>
      </c>
      <c r="N103" t="n">
        <v>116.85</v>
      </c>
      <c r="O103" t="n">
        <v>44007.74</v>
      </c>
      <c r="P103" t="n">
        <v>448.44</v>
      </c>
      <c r="Q103" t="n">
        <v>452.56</v>
      </c>
      <c r="R103" t="n">
        <v>74.40000000000001</v>
      </c>
      <c r="S103" t="n">
        <v>57.64</v>
      </c>
      <c r="T103" t="n">
        <v>6269.07</v>
      </c>
      <c r="U103" t="n">
        <v>0.77</v>
      </c>
      <c r="V103" t="n">
        <v>0.88</v>
      </c>
      <c r="W103" t="n">
        <v>6.82</v>
      </c>
      <c r="X103" t="n">
        <v>0.37</v>
      </c>
      <c r="Y103" t="n">
        <v>1</v>
      </c>
      <c r="Z103" t="n">
        <v>10</v>
      </c>
      <c r="AA103" t="n">
        <v>522.080871538746</v>
      </c>
      <c r="AB103" t="n">
        <v>714.3340810218072</v>
      </c>
      <c r="AC103" t="n">
        <v>646.1590389032648</v>
      </c>
      <c r="AD103" t="n">
        <v>522080.871538746</v>
      </c>
      <c r="AE103" t="n">
        <v>714334.0810218072</v>
      </c>
      <c r="AF103" t="n">
        <v>1.763232717693611e-06</v>
      </c>
      <c r="AG103" t="n">
        <v>11</v>
      </c>
      <c r="AH103" t="n">
        <v>646159.0389032648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3.5886</v>
      </c>
      <c r="E104" t="n">
        <v>27.87</v>
      </c>
      <c r="F104" t="n">
        <v>24.09</v>
      </c>
      <c r="G104" t="n">
        <v>103.25</v>
      </c>
      <c r="H104" t="n">
        <v>1.33</v>
      </c>
      <c r="I104" t="n">
        <v>14</v>
      </c>
      <c r="J104" t="n">
        <v>355.57</v>
      </c>
      <c r="K104" t="n">
        <v>61.82</v>
      </c>
      <c r="L104" t="n">
        <v>26.5</v>
      </c>
      <c r="M104" t="n">
        <v>12</v>
      </c>
      <c r="N104" t="n">
        <v>117.25</v>
      </c>
      <c r="O104" t="n">
        <v>44087.74</v>
      </c>
      <c r="P104" t="n">
        <v>448.08</v>
      </c>
      <c r="Q104" t="n">
        <v>452.57</v>
      </c>
      <c r="R104" t="n">
        <v>74.36</v>
      </c>
      <c r="S104" t="n">
        <v>57.64</v>
      </c>
      <c r="T104" t="n">
        <v>6248.73</v>
      </c>
      <c r="U104" t="n">
        <v>0.78</v>
      </c>
      <c r="V104" t="n">
        <v>0.88</v>
      </c>
      <c r="W104" t="n">
        <v>6.82</v>
      </c>
      <c r="X104" t="n">
        <v>0.37</v>
      </c>
      <c r="Y104" t="n">
        <v>1</v>
      </c>
      <c r="Z104" t="n">
        <v>10</v>
      </c>
      <c r="AA104" t="n">
        <v>521.8160699871047</v>
      </c>
      <c r="AB104" t="n">
        <v>713.9717678566319</v>
      </c>
      <c r="AC104" t="n">
        <v>645.8313043980639</v>
      </c>
      <c r="AD104" t="n">
        <v>521816.0699871047</v>
      </c>
      <c r="AE104" t="n">
        <v>713971.7678566319</v>
      </c>
      <c r="AF104" t="n">
        <v>1.763330991727592e-06</v>
      </c>
      <c r="AG104" t="n">
        <v>11</v>
      </c>
      <c r="AH104" t="n">
        <v>645831.3043980639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3.5966</v>
      </c>
      <c r="E105" t="n">
        <v>27.8</v>
      </c>
      <c r="F105" t="n">
        <v>24.08</v>
      </c>
      <c r="G105" t="n">
        <v>111.16</v>
      </c>
      <c r="H105" t="n">
        <v>1.34</v>
      </c>
      <c r="I105" t="n">
        <v>13</v>
      </c>
      <c r="J105" t="n">
        <v>356.22</v>
      </c>
      <c r="K105" t="n">
        <v>61.82</v>
      </c>
      <c r="L105" t="n">
        <v>26.75</v>
      </c>
      <c r="M105" t="n">
        <v>11</v>
      </c>
      <c r="N105" t="n">
        <v>117.65</v>
      </c>
      <c r="O105" t="n">
        <v>44167.96</v>
      </c>
      <c r="P105" t="n">
        <v>448.02</v>
      </c>
      <c r="Q105" t="n">
        <v>452.56</v>
      </c>
      <c r="R105" t="n">
        <v>73.95</v>
      </c>
      <c r="S105" t="n">
        <v>57.64</v>
      </c>
      <c r="T105" t="n">
        <v>6045.94</v>
      </c>
      <c r="U105" t="n">
        <v>0.78</v>
      </c>
      <c r="V105" t="n">
        <v>0.88</v>
      </c>
      <c r="W105" t="n">
        <v>6.82</v>
      </c>
      <c r="X105" t="n">
        <v>0.36</v>
      </c>
      <c r="Y105" t="n">
        <v>1</v>
      </c>
      <c r="Z105" t="n">
        <v>10</v>
      </c>
      <c r="AA105" t="n">
        <v>520.8519899722933</v>
      </c>
      <c r="AB105" t="n">
        <v>712.6526710481584</v>
      </c>
      <c r="AC105" t="n">
        <v>644.6381003376271</v>
      </c>
      <c r="AD105" t="n">
        <v>520851.9899722933</v>
      </c>
      <c r="AE105" t="n">
        <v>712652.6710481583</v>
      </c>
      <c r="AF105" t="n">
        <v>1.767261953086847e-06</v>
      </c>
      <c r="AG105" t="n">
        <v>11</v>
      </c>
      <c r="AH105" t="n">
        <v>644638.1003376271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3.5971</v>
      </c>
      <c r="E106" t="n">
        <v>27.8</v>
      </c>
      <c r="F106" t="n">
        <v>24.08</v>
      </c>
      <c r="G106" t="n">
        <v>111.14</v>
      </c>
      <c r="H106" t="n">
        <v>1.35</v>
      </c>
      <c r="I106" t="n">
        <v>13</v>
      </c>
      <c r="J106" t="n">
        <v>356.87</v>
      </c>
      <c r="K106" t="n">
        <v>61.82</v>
      </c>
      <c r="L106" t="n">
        <v>27</v>
      </c>
      <c r="M106" t="n">
        <v>11</v>
      </c>
      <c r="N106" t="n">
        <v>118.05</v>
      </c>
      <c r="O106" t="n">
        <v>44248.41</v>
      </c>
      <c r="P106" t="n">
        <v>448.72</v>
      </c>
      <c r="Q106" t="n">
        <v>452.6</v>
      </c>
      <c r="R106" t="n">
        <v>74.03</v>
      </c>
      <c r="S106" t="n">
        <v>57.64</v>
      </c>
      <c r="T106" t="n">
        <v>6089.17</v>
      </c>
      <c r="U106" t="n">
        <v>0.78</v>
      </c>
      <c r="V106" t="n">
        <v>0.88</v>
      </c>
      <c r="W106" t="n">
        <v>6.81</v>
      </c>
      <c r="X106" t="n">
        <v>0.36</v>
      </c>
      <c r="Y106" t="n">
        <v>1</v>
      </c>
      <c r="Z106" t="n">
        <v>10</v>
      </c>
      <c r="AA106" t="n">
        <v>521.2675426462262</v>
      </c>
      <c r="AB106" t="n">
        <v>713.2212485495234</v>
      </c>
      <c r="AC106" t="n">
        <v>645.1524136002655</v>
      </c>
      <c r="AD106" t="n">
        <v>521267.5426462261</v>
      </c>
      <c r="AE106" t="n">
        <v>713221.2485495233</v>
      </c>
      <c r="AF106" t="n">
        <v>1.7675076381718e-06</v>
      </c>
      <c r="AG106" t="n">
        <v>11</v>
      </c>
      <c r="AH106" t="n">
        <v>645152.4136002655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3.5977</v>
      </c>
      <c r="E107" t="n">
        <v>27.8</v>
      </c>
      <c r="F107" t="n">
        <v>24.08</v>
      </c>
      <c r="G107" t="n">
        <v>111.12</v>
      </c>
      <c r="H107" t="n">
        <v>1.36</v>
      </c>
      <c r="I107" t="n">
        <v>13</v>
      </c>
      <c r="J107" t="n">
        <v>357.52</v>
      </c>
      <c r="K107" t="n">
        <v>61.82</v>
      </c>
      <c r="L107" t="n">
        <v>27.25</v>
      </c>
      <c r="M107" t="n">
        <v>11</v>
      </c>
      <c r="N107" t="n">
        <v>118.45</v>
      </c>
      <c r="O107" t="n">
        <v>44329.08</v>
      </c>
      <c r="P107" t="n">
        <v>449.2</v>
      </c>
      <c r="Q107" t="n">
        <v>452.57</v>
      </c>
      <c r="R107" t="n">
        <v>73.77</v>
      </c>
      <c r="S107" t="n">
        <v>57.64</v>
      </c>
      <c r="T107" t="n">
        <v>5956.81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521.5240339394876</v>
      </c>
      <c r="AB107" t="n">
        <v>713.5721912525611</v>
      </c>
      <c r="AC107" t="n">
        <v>645.4698628242763</v>
      </c>
      <c r="AD107" t="n">
        <v>521524.0339394877</v>
      </c>
      <c r="AE107" t="n">
        <v>713572.1912525611</v>
      </c>
      <c r="AF107" t="n">
        <v>1.767802460273744e-06</v>
      </c>
      <c r="AG107" t="n">
        <v>11</v>
      </c>
      <c r="AH107" t="n">
        <v>645469.8628242763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3.5982</v>
      </c>
      <c r="E108" t="n">
        <v>27.79</v>
      </c>
      <c r="F108" t="n">
        <v>24.07</v>
      </c>
      <c r="G108" t="n">
        <v>111.1</v>
      </c>
      <c r="H108" t="n">
        <v>1.37</v>
      </c>
      <c r="I108" t="n">
        <v>13</v>
      </c>
      <c r="J108" t="n">
        <v>358.18</v>
      </c>
      <c r="K108" t="n">
        <v>61.82</v>
      </c>
      <c r="L108" t="n">
        <v>27.5</v>
      </c>
      <c r="M108" t="n">
        <v>11</v>
      </c>
      <c r="N108" t="n">
        <v>118.86</v>
      </c>
      <c r="O108" t="n">
        <v>44409.98</v>
      </c>
      <c r="P108" t="n">
        <v>449.6</v>
      </c>
      <c r="Q108" t="n">
        <v>452.57</v>
      </c>
      <c r="R108" t="n">
        <v>73.84999999999999</v>
      </c>
      <c r="S108" t="n">
        <v>57.64</v>
      </c>
      <c r="T108" t="n">
        <v>5999.51</v>
      </c>
      <c r="U108" t="n">
        <v>0.78</v>
      </c>
      <c r="V108" t="n">
        <v>0.88</v>
      </c>
      <c r="W108" t="n">
        <v>6.81</v>
      </c>
      <c r="X108" t="n">
        <v>0.35</v>
      </c>
      <c r="Y108" t="n">
        <v>1</v>
      </c>
      <c r="Z108" t="n">
        <v>10</v>
      </c>
      <c r="AA108" t="n">
        <v>521.6981719605888</v>
      </c>
      <c r="AB108" t="n">
        <v>713.8104545754587</v>
      </c>
      <c r="AC108" t="n">
        <v>645.6853866300415</v>
      </c>
      <c r="AD108" t="n">
        <v>521698.1719605888</v>
      </c>
      <c r="AE108" t="n">
        <v>713810.4545754588</v>
      </c>
      <c r="AF108" t="n">
        <v>1.768048145358698e-06</v>
      </c>
      <c r="AG108" t="n">
        <v>11</v>
      </c>
      <c r="AH108" t="n">
        <v>645685.3866300415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3.5987</v>
      </c>
      <c r="E109" t="n">
        <v>27.79</v>
      </c>
      <c r="F109" t="n">
        <v>24.07</v>
      </c>
      <c r="G109" t="n">
        <v>111.08</v>
      </c>
      <c r="H109" t="n">
        <v>1.38</v>
      </c>
      <c r="I109" t="n">
        <v>13</v>
      </c>
      <c r="J109" t="n">
        <v>358.84</v>
      </c>
      <c r="K109" t="n">
        <v>61.82</v>
      </c>
      <c r="L109" t="n">
        <v>27.75</v>
      </c>
      <c r="M109" t="n">
        <v>11</v>
      </c>
      <c r="N109" t="n">
        <v>119.27</v>
      </c>
      <c r="O109" t="n">
        <v>44491.1</v>
      </c>
      <c r="P109" t="n">
        <v>450.01</v>
      </c>
      <c r="Q109" t="n">
        <v>452.57</v>
      </c>
      <c r="R109" t="n">
        <v>73.45</v>
      </c>
      <c r="S109" t="n">
        <v>57.64</v>
      </c>
      <c r="T109" t="n">
        <v>5797.87</v>
      </c>
      <c r="U109" t="n">
        <v>0.78</v>
      </c>
      <c r="V109" t="n">
        <v>0.88</v>
      </c>
      <c r="W109" t="n">
        <v>6.82</v>
      </c>
      <c r="X109" t="n">
        <v>0.34</v>
      </c>
      <c r="Y109" t="n">
        <v>1</v>
      </c>
      <c r="Z109" t="n">
        <v>10</v>
      </c>
      <c r="AA109" t="n">
        <v>521.9185163736643</v>
      </c>
      <c r="AB109" t="n">
        <v>714.111939522338</v>
      </c>
      <c r="AC109" t="n">
        <v>645.9580982767274</v>
      </c>
      <c r="AD109" t="n">
        <v>521918.5163736643</v>
      </c>
      <c r="AE109" t="n">
        <v>714111.9395223381</v>
      </c>
      <c r="AF109" t="n">
        <v>1.768293830443651e-06</v>
      </c>
      <c r="AG109" t="n">
        <v>11</v>
      </c>
      <c r="AH109" t="n">
        <v>645958.0982767274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3.5987</v>
      </c>
      <c r="E110" t="n">
        <v>27.79</v>
      </c>
      <c r="F110" t="n">
        <v>24.07</v>
      </c>
      <c r="G110" t="n">
        <v>111.09</v>
      </c>
      <c r="H110" t="n">
        <v>1.39</v>
      </c>
      <c r="I110" t="n">
        <v>13</v>
      </c>
      <c r="J110" t="n">
        <v>359.5</v>
      </c>
      <c r="K110" t="n">
        <v>61.82</v>
      </c>
      <c r="L110" t="n">
        <v>28</v>
      </c>
      <c r="M110" t="n">
        <v>11</v>
      </c>
      <c r="N110" t="n">
        <v>119.68</v>
      </c>
      <c r="O110" t="n">
        <v>44572.45</v>
      </c>
      <c r="P110" t="n">
        <v>450.44</v>
      </c>
      <c r="Q110" t="n">
        <v>452.64</v>
      </c>
      <c r="R110" t="n">
        <v>73.5</v>
      </c>
      <c r="S110" t="n">
        <v>57.64</v>
      </c>
      <c r="T110" t="n">
        <v>5822.32</v>
      </c>
      <c r="U110" t="n">
        <v>0.78</v>
      </c>
      <c r="V110" t="n">
        <v>0.88</v>
      </c>
      <c r="W110" t="n">
        <v>6.82</v>
      </c>
      <c r="X110" t="n">
        <v>0.34</v>
      </c>
      <c r="Y110" t="n">
        <v>1</v>
      </c>
      <c r="Z110" t="n">
        <v>10</v>
      </c>
      <c r="AA110" t="n">
        <v>522.2075148309827</v>
      </c>
      <c r="AB110" t="n">
        <v>714.5073599613535</v>
      </c>
      <c r="AC110" t="n">
        <v>646.3157803440192</v>
      </c>
      <c r="AD110" t="n">
        <v>522207.5148309828</v>
      </c>
      <c r="AE110" t="n">
        <v>714507.3599613535</v>
      </c>
      <c r="AF110" t="n">
        <v>1.768293830443651e-06</v>
      </c>
      <c r="AG110" t="n">
        <v>11</v>
      </c>
      <c r="AH110" t="n">
        <v>646315.7803440192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3.5984</v>
      </c>
      <c r="E111" t="n">
        <v>27.79</v>
      </c>
      <c r="F111" t="n">
        <v>24.07</v>
      </c>
      <c r="G111" t="n">
        <v>111.09</v>
      </c>
      <c r="H111" t="n">
        <v>1.4</v>
      </c>
      <c r="I111" t="n">
        <v>13</v>
      </c>
      <c r="J111" t="n">
        <v>360.16</v>
      </c>
      <c r="K111" t="n">
        <v>61.82</v>
      </c>
      <c r="L111" t="n">
        <v>28.25</v>
      </c>
      <c r="M111" t="n">
        <v>11</v>
      </c>
      <c r="N111" t="n">
        <v>120.09</v>
      </c>
      <c r="O111" t="n">
        <v>44654.04</v>
      </c>
      <c r="P111" t="n">
        <v>450.43</v>
      </c>
      <c r="Q111" t="n">
        <v>452.64</v>
      </c>
      <c r="R111" t="n">
        <v>73.62</v>
      </c>
      <c r="S111" t="n">
        <v>57.64</v>
      </c>
      <c r="T111" t="n">
        <v>5882.87</v>
      </c>
      <c r="U111" t="n">
        <v>0.78</v>
      </c>
      <c r="V111" t="n">
        <v>0.88</v>
      </c>
      <c r="W111" t="n">
        <v>6.82</v>
      </c>
      <c r="X111" t="n">
        <v>0.35</v>
      </c>
      <c r="Y111" t="n">
        <v>1</v>
      </c>
      <c r="Z111" t="n">
        <v>10</v>
      </c>
      <c r="AA111" t="n">
        <v>522.2339659555737</v>
      </c>
      <c r="AB111" t="n">
        <v>714.54355155696</v>
      </c>
      <c r="AC111" t="n">
        <v>646.3485178645361</v>
      </c>
      <c r="AD111" t="n">
        <v>522233.9659555737</v>
      </c>
      <c r="AE111" t="n">
        <v>714543.55155696</v>
      </c>
      <c r="AF111" t="n">
        <v>1.768146419392679e-06</v>
      </c>
      <c r="AG111" t="n">
        <v>11</v>
      </c>
      <c r="AH111" t="n">
        <v>646348.5178645361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3.5993</v>
      </c>
      <c r="E112" t="n">
        <v>27.78</v>
      </c>
      <c r="F112" t="n">
        <v>24.06</v>
      </c>
      <c r="G112" t="n">
        <v>111.06</v>
      </c>
      <c r="H112" t="n">
        <v>1.41</v>
      </c>
      <c r="I112" t="n">
        <v>13</v>
      </c>
      <c r="J112" t="n">
        <v>360.82</v>
      </c>
      <c r="K112" t="n">
        <v>61.82</v>
      </c>
      <c r="L112" t="n">
        <v>28.5</v>
      </c>
      <c r="M112" t="n">
        <v>11</v>
      </c>
      <c r="N112" t="n">
        <v>120.5</v>
      </c>
      <c r="O112" t="n">
        <v>44735.86</v>
      </c>
      <c r="P112" t="n">
        <v>450.3</v>
      </c>
      <c r="Q112" t="n">
        <v>452.6</v>
      </c>
      <c r="R112" t="n">
        <v>73.28</v>
      </c>
      <c r="S112" t="n">
        <v>57.64</v>
      </c>
      <c r="T112" t="n">
        <v>5712.39</v>
      </c>
      <c r="U112" t="n">
        <v>0.79</v>
      </c>
      <c r="V112" t="n">
        <v>0.88</v>
      </c>
      <c r="W112" t="n">
        <v>6.82</v>
      </c>
      <c r="X112" t="n">
        <v>0.34</v>
      </c>
      <c r="Y112" t="n">
        <v>1</v>
      </c>
      <c r="Z112" t="n">
        <v>10</v>
      </c>
      <c r="AA112" t="n">
        <v>522.0075821296039</v>
      </c>
      <c r="AB112" t="n">
        <v>714.2338032189186</v>
      </c>
      <c r="AC112" t="n">
        <v>646.0683314731428</v>
      </c>
      <c r="AD112" t="n">
        <v>522007.5821296039</v>
      </c>
      <c r="AE112" t="n">
        <v>714233.8032189186</v>
      </c>
      <c r="AF112" t="n">
        <v>1.768588652545595e-06</v>
      </c>
      <c r="AG112" t="n">
        <v>11</v>
      </c>
      <c r="AH112" t="n">
        <v>646068.3314731428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3.5986</v>
      </c>
      <c r="E113" t="n">
        <v>27.79</v>
      </c>
      <c r="F113" t="n">
        <v>24.07</v>
      </c>
      <c r="G113" t="n">
        <v>111.09</v>
      </c>
      <c r="H113" t="n">
        <v>1.42</v>
      </c>
      <c r="I113" t="n">
        <v>13</v>
      </c>
      <c r="J113" t="n">
        <v>361.49</v>
      </c>
      <c r="K113" t="n">
        <v>61.82</v>
      </c>
      <c r="L113" t="n">
        <v>28.75</v>
      </c>
      <c r="M113" t="n">
        <v>11</v>
      </c>
      <c r="N113" t="n">
        <v>120.92</v>
      </c>
      <c r="O113" t="n">
        <v>44817.91</v>
      </c>
      <c r="P113" t="n">
        <v>450.01</v>
      </c>
      <c r="Q113" t="n">
        <v>452.58</v>
      </c>
      <c r="R113" t="n">
        <v>73.62</v>
      </c>
      <c r="S113" t="n">
        <v>57.64</v>
      </c>
      <c r="T113" t="n">
        <v>5885.46</v>
      </c>
      <c r="U113" t="n">
        <v>0.78</v>
      </c>
      <c r="V113" t="n">
        <v>0.88</v>
      </c>
      <c r="W113" t="n">
        <v>6.81</v>
      </c>
      <c r="X113" t="n">
        <v>0.34</v>
      </c>
      <c r="Y113" t="n">
        <v>1</v>
      </c>
      <c r="Z113" t="n">
        <v>10</v>
      </c>
      <c r="AA113" t="n">
        <v>521.9295652546837</v>
      </c>
      <c r="AB113" t="n">
        <v>714.1270570887912</v>
      </c>
      <c r="AC113" t="n">
        <v>645.9717730438558</v>
      </c>
      <c r="AD113" t="n">
        <v>521929.5652546837</v>
      </c>
      <c r="AE113" t="n">
        <v>714127.0570887912</v>
      </c>
      <c r="AF113" t="n">
        <v>1.768244693426661e-06</v>
      </c>
      <c r="AG113" t="n">
        <v>11</v>
      </c>
      <c r="AH113" t="n">
        <v>645971.7730438558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3.598</v>
      </c>
      <c r="E114" t="n">
        <v>27.79</v>
      </c>
      <c r="F114" t="n">
        <v>24.07</v>
      </c>
      <c r="G114" t="n">
        <v>111.11</v>
      </c>
      <c r="H114" t="n">
        <v>1.43</v>
      </c>
      <c r="I114" t="n">
        <v>13</v>
      </c>
      <c r="J114" t="n">
        <v>362.16</v>
      </c>
      <c r="K114" t="n">
        <v>61.82</v>
      </c>
      <c r="L114" t="n">
        <v>29</v>
      </c>
      <c r="M114" t="n">
        <v>11</v>
      </c>
      <c r="N114" t="n">
        <v>121.34</v>
      </c>
      <c r="O114" t="n">
        <v>44900.33</v>
      </c>
      <c r="P114" t="n">
        <v>449.87</v>
      </c>
      <c r="Q114" t="n">
        <v>452.56</v>
      </c>
      <c r="R114" t="n">
        <v>73.78</v>
      </c>
      <c r="S114" t="n">
        <v>57.64</v>
      </c>
      <c r="T114" t="n">
        <v>5961.9</v>
      </c>
      <c r="U114" t="n">
        <v>0.78</v>
      </c>
      <c r="V114" t="n">
        <v>0.88</v>
      </c>
      <c r="W114" t="n">
        <v>6.81</v>
      </c>
      <c r="X114" t="n">
        <v>0.35</v>
      </c>
      <c r="Y114" t="n">
        <v>1</v>
      </c>
      <c r="Z114" t="n">
        <v>10</v>
      </c>
      <c r="AA114" t="n">
        <v>521.9017606114019</v>
      </c>
      <c r="AB114" t="n">
        <v>714.0890135491986</v>
      </c>
      <c r="AC114" t="n">
        <v>645.9373603262876</v>
      </c>
      <c r="AD114" t="n">
        <v>521901.7606114019</v>
      </c>
      <c r="AE114" t="n">
        <v>714089.0135491986</v>
      </c>
      <c r="AF114" t="n">
        <v>1.767949871324716e-06</v>
      </c>
      <c r="AG114" t="n">
        <v>11</v>
      </c>
      <c r="AH114" t="n">
        <v>645937.3603262876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3.6113</v>
      </c>
      <c r="E115" t="n">
        <v>27.69</v>
      </c>
      <c r="F115" t="n">
        <v>24.03</v>
      </c>
      <c r="G115" t="n">
        <v>120.13</v>
      </c>
      <c r="H115" t="n">
        <v>1.44</v>
      </c>
      <c r="I115" t="n">
        <v>12</v>
      </c>
      <c r="J115" t="n">
        <v>362.83</v>
      </c>
      <c r="K115" t="n">
        <v>61.82</v>
      </c>
      <c r="L115" t="n">
        <v>29.25</v>
      </c>
      <c r="M115" t="n">
        <v>10</v>
      </c>
      <c r="N115" t="n">
        <v>121.75</v>
      </c>
      <c r="O115" t="n">
        <v>44982.86</v>
      </c>
      <c r="P115" t="n">
        <v>448.77</v>
      </c>
      <c r="Q115" t="n">
        <v>452.56</v>
      </c>
      <c r="R115" t="n">
        <v>72.31</v>
      </c>
      <c r="S115" t="n">
        <v>57.64</v>
      </c>
      <c r="T115" t="n">
        <v>5235.31</v>
      </c>
      <c r="U115" t="n">
        <v>0.8</v>
      </c>
      <c r="V115" t="n">
        <v>0.88</v>
      </c>
      <c r="W115" t="n">
        <v>6.81</v>
      </c>
      <c r="X115" t="n">
        <v>0.3</v>
      </c>
      <c r="Y115" t="n">
        <v>1</v>
      </c>
      <c r="Z115" t="n">
        <v>10</v>
      </c>
      <c r="AA115" t="n">
        <v>519.5431862616563</v>
      </c>
      <c r="AB115" t="n">
        <v>710.8619080709203</v>
      </c>
      <c r="AC115" t="n">
        <v>643.0182452655849</v>
      </c>
      <c r="AD115" t="n">
        <v>519543.1862616563</v>
      </c>
      <c r="AE115" t="n">
        <v>710861.9080709203</v>
      </c>
      <c r="AF115" t="n">
        <v>1.774485094584477e-06</v>
      </c>
      <c r="AG115" t="n">
        <v>11</v>
      </c>
      <c r="AH115" t="n">
        <v>643018.2452655849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3.6114</v>
      </c>
      <c r="E116" t="n">
        <v>27.69</v>
      </c>
      <c r="F116" t="n">
        <v>24.03</v>
      </c>
      <c r="G116" t="n">
        <v>120.13</v>
      </c>
      <c r="H116" t="n">
        <v>1.45</v>
      </c>
      <c r="I116" t="n">
        <v>12</v>
      </c>
      <c r="J116" t="n">
        <v>363.5</v>
      </c>
      <c r="K116" t="n">
        <v>61.82</v>
      </c>
      <c r="L116" t="n">
        <v>29.5</v>
      </c>
      <c r="M116" t="n">
        <v>10</v>
      </c>
      <c r="N116" t="n">
        <v>122.18</v>
      </c>
      <c r="O116" t="n">
        <v>45065.64</v>
      </c>
      <c r="P116" t="n">
        <v>449.11</v>
      </c>
      <c r="Q116" t="n">
        <v>452.58</v>
      </c>
      <c r="R116" t="n">
        <v>72.13</v>
      </c>
      <c r="S116" t="n">
        <v>57.64</v>
      </c>
      <c r="T116" t="n">
        <v>5144.75</v>
      </c>
      <c r="U116" t="n">
        <v>0.8</v>
      </c>
      <c r="V116" t="n">
        <v>0.88</v>
      </c>
      <c r="W116" t="n">
        <v>6.81</v>
      </c>
      <c r="X116" t="n">
        <v>0.3</v>
      </c>
      <c r="Y116" t="n">
        <v>1</v>
      </c>
      <c r="Z116" t="n">
        <v>10</v>
      </c>
      <c r="AA116" t="n">
        <v>519.7599491335199</v>
      </c>
      <c r="AB116" t="n">
        <v>711.1584925951068</v>
      </c>
      <c r="AC116" t="n">
        <v>643.2865241790423</v>
      </c>
      <c r="AD116" t="n">
        <v>519759.9491335199</v>
      </c>
      <c r="AE116" t="n">
        <v>711158.4925951068</v>
      </c>
      <c r="AF116" t="n">
        <v>1.774534231601468e-06</v>
      </c>
      <c r="AG116" t="n">
        <v>11</v>
      </c>
      <c r="AH116" t="n">
        <v>643286.5241790423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3.6107</v>
      </c>
      <c r="E117" t="n">
        <v>27.7</v>
      </c>
      <c r="F117" t="n">
        <v>24.03</v>
      </c>
      <c r="G117" t="n">
        <v>120.16</v>
      </c>
      <c r="H117" t="n">
        <v>1.46</v>
      </c>
      <c r="I117" t="n">
        <v>12</v>
      </c>
      <c r="J117" t="n">
        <v>364.17</v>
      </c>
      <c r="K117" t="n">
        <v>61.82</v>
      </c>
      <c r="L117" t="n">
        <v>29.75</v>
      </c>
      <c r="M117" t="n">
        <v>10</v>
      </c>
      <c r="N117" t="n">
        <v>122.6</v>
      </c>
      <c r="O117" t="n">
        <v>45148.66</v>
      </c>
      <c r="P117" t="n">
        <v>449.72</v>
      </c>
      <c r="Q117" t="n">
        <v>452.55</v>
      </c>
      <c r="R117" t="n">
        <v>72.23</v>
      </c>
      <c r="S117" t="n">
        <v>57.64</v>
      </c>
      <c r="T117" t="n">
        <v>5194.18</v>
      </c>
      <c r="U117" t="n">
        <v>0.8</v>
      </c>
      <c r="V117" t="n">
        <v>0.88</v>
      </c>
      <c r="W117" t="n">
        <v>6.82</v>
      </c>
      <c r="X117" t="n">
        <v>0.31</v>
      </c>
      <c r="Y117" t="n">
        <v>1</v>
      </c>
      <c r="Z117" t="n">
        <v>10</v>
      </c>
      <c r="AA117" t="n">
        <v>520.2452256614226</v>
      </c>
      <c r="AB117" t="n">
        <v>711.8224693494728</v>
      </c>
      <c r="AC117" t="n">
        <v>643.8871319238688</v>
      </c>
      <c r="AD117" t="n">
        <v>520245.2256614226</v>
      </c>
      <c r="AE117" t="n">
        <v>711822.4693494728</v>
      </c>
      <c r="AF117" t="n">
        <v>1.774190272482533e-06</v>
      </c>
      <c r="AG117" t="n">
        <v>11</v>
      </c>
      <c r="AH117" t="n">
        <v>643887.1319238688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3.6113</v>
      </c>
      <c r="E118" t="n">
        <v>27.69</v>
      </c>
      <c r="F118" t="n">
        <v>24.03</v>
      </c>
      <c r="G118" t="n">
        <v>120.13</v>
      </c>
      <c r="H118" t="n">
        <v>1.47</v>
      </c>
      <c r="I118" t="n">
        <v>12</v>
      </c>
      <c r="J118" t="n">
        <v>364.85</v>
      </c>
      <c r="K118" t="n">
        <v>61.82</v>
      </c>
      <c r="L118" t="n">
        <v>30</v>
      </c>
      <c r="M118" t="n">
        <v>10</v>
      </c>
      <c r="N118" t="n">
        <v>123.02</v>
      </c>
      <c r="O118" t="n">
        <v>45231.92</v>
      </c>
      <c r="P118" t="n">
        <v>450.02</v>
      </c>
      <c r="Q118" t="n">
        <v>452.59</v>
      </c>
      <c r="R118" t="n">
        <v>72.14</v>
      </c>
      <c r="S118" t="n">
        <v>57.64</v>
      </c>
      <c r="T118" t="n">
        <v>5146.19</v>
      </c>
      <c r="U118" t="n">
        <v>0.8</v>
      </c>
      <c r="V118" t="n">
        <v>0.88</v>
      </c>
      <c r="W118" t="n">
        <v>6.81</v>
      </c>
      <c r="X118" t="n">
        <v>0.3</v>
      </c>
      <c r="Y118" t="n">
        <v>1</v>
      </c>
      <c r="Z118" t="n">
        <v>10</v>
      </c>
      <c r="AA118" t="n">
        <v>520.3803668655876</v>
      </c>
      <c r="AB118" t="n">
        <v>712.0073755070206</v>
      </c>
      <c r="AC118" t="n">
        <v>644.0543908972575</v>
      </c>
      <c r="AD118" t="n">
        <v>520380.3668655876</v>
      </c>
      <c r="AE118" t="n">
        <v>712007.3755070206</v>
      </c>
      <c r="AF118" t="n">
        <v>1.774485094584477e-06</v>
      </c>
      <c r="AG118" t="n">
        <v>11</v>
      </c>
      <c r="AH118" t="n">
        <v>644054.3908972575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3.6122</v>
      </c>
      <c r="E119" t="n">
        <v>27.68</v>
      </c>
      <c r="F119" t="n">
        <v>24.02</v>
      </c>
      <c r="G119" t="n">
        <v>120.1</v>
      </c>
      <c r="H119" t="n">
        <v>1.48</v>
      </c>
      <c r="I119" t="n">
        <v>12</v>
      </c>
      <c r="J119" t="n">
        <v>365.52</v>
      </c>
      <c r="K119" t="n">
        <v>61.82</v>
      </c>
      <c r="L119" t="n">
        <v>30.25</v>
      </c>
      <c r="M119" t="n">
        <v>10</v>
      </c>
      <c r="N119" t="n">
        <v>123.45</v>
      </c>
      <c r="O119" t="n">
        <v>45315.43</v>
      </c>
      <c r="P119" t="n">
        <v>450.56</v>
      </c>
      <c r="Q119" t="n">
        <v>452.6</v>
      </c>
      <c r="R119" t="n">
        <v>71.93000000000001</v>
      </c>
      <c r="S119" t="n">
        <v>57.64</v>
      </c>
      <c r="T119" t="n">
        <v>5043.36</v>
      </c>
      <c r="U119" t="n">
        <v>0.8</v>
      </c>
      <c r="V119" t="n">
        <v>0.88</v>
      </c>
      <c r="W119" t="n">
        <v>6.81</v>
      </c>
      <c r="X119" t="n">
        <v>0.3</v>
      </c>
      <c r="Y119" t="n">
        <v>1</v>
      </c>
      <c r="Z119" t="n">
        <v>10</v>
      </c>
      <c r="AA119" t="n">
        <v>520.6038703435777</v>
      </c>
      <c r="AB119" t="n">
        <v>712.313182825884</v>
      </c>
      <c r="AC119" t="n">
        <v>644.3310123948122</v>
      </c>
      <c r="AD119" t="n">
        <v>520603.8703435776</v>
      </c>
      <c r="AE119" t="n">
        <v>712313.1828258841</v>
      </c>
      <c r="AF119" t="n">
        <v>1.774927327737393e-06</v>
      </c>
      <c r="AG119" t="n">
        <v>11</v>
      </c>
      <c r="AH119" t="n">
        <v>644331.0123948122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3.611</v>
      </c>
      <c r="E120" t="n">
        <v>27.69</v>
      </c>
      <c r="F120" t="n">
        <v>24.03</v>
      </c>
      <c r="G120" t="n">
        <v>120.15</v>
      </c>
      <c r="H120" t="n">
        <v>1.49</v>
      </c>
      <c r="I120" t="n">
        <v>12</v>
      </c>
      <c r="J120" t="n">
        <v>366.2</v>
      </c>
      <c r="K120" t="n">
        <v>61.82</v>
      </c>
      <c r="L120" t="n">
        <v>30.5</v>
      </c>
      <c r="M120" t="n">
        <v>10</v>
      </c>
      <c r="N120" t="n">
        <v>123.88</v>
      </c>
      <c r="O120" t="n">
        <v>45399.2</v>
      </c>
      <c r="P120" t="n">
        <v>450.88</v>
      </c>
      <c r="Q120" t="n">
        <v>452.57</v>
      </c>
      <c r="R120" t="n">
        <v>72.41</v>
      </c>
      <c r="S120" t="n">
        <v>57.64</v>
      </c>
      <c r="T120" t="n">
        <v>5281.37</v>
      </c>
      <c r="U120" t="n">
        <v>0.8</v>
      </c>
      <c r="V120" t="n">
        <v>0.88</v>
      </c>
      <c r="W120" t="n">
        <v>6.81</v>
      </c>
      <c r="X120" t="n">
        <v>0.31</v>
      </c>
      <c r="Y120" t="n">
        <v>1</v>
      </c>
      <c r="Z120" t="n">
        <v>10</v>
      </c>
      <c r="AA120" t="n">
        <v>520.9893000036551</v>
      </c>
      <c r="AB120" t="n">
        <v>712.8405446907584</v>
      </c>
      <c r="AC120" t="n">
        <v>644.8080435834599</v>
      </c>
      <c r="AD120" t="n">
        <v>520989.3000036551</v>
      </c>
      <c r="AE120" t="n">
        <v>712840.5446907585</v>
      </c>
      <c r="AF120" t="n">
        <v>1.774337683533505e-06</v>
      </c>
      <c r="AG120" t="n">
        <v>11</v>
      </c>
      <c r="AH120" t="n">
        <v>644808.0435834599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3.6094</v>
      </c>
      <c r="E121" t="n">
        <v>27.71</v>
      </c>
      <c r="F121" t="n">
        <v>24.04</v>
      </c>
      <c r="G121" t="n">
        <v>120.21</v>
      </c>
      <c r="H121" t="n">
        <v>1.49</v>
      </c>
      <c r="I121" t="n">
        <v>12</v>
      </c>
      <c r="J121" t="n">
        <v>366.88</v>
      </c>
      <c r="K121" t="n">
        <v>61.82</v>
      </c>
      <c r="L121" t="n">
        <v>30.75</v>
      </c>
      <c r="M121" t="n">
        <v>10</v>
      </c>
      <c r="N121" t="n">
        <v>124.31</v>
      </c>
      <c r="O121" t="n">
        <v>45483.22</v>
      </c>
      <c r="P121" t="n">
        <v>451.55</v>
      </c>
      <c r="Q121" t="n">
        <v>452.56</v>
      </c>
      <c r="R121" t="n">
        <v>72.58</v>
      </c>
      <c r="S121" t="n">
        <v>57.64</v>
      </c>
      <c r="T121" t="n">
        <v>5366.84</v>
      </c>
      <c r="U121" t="n">
        <v>0.79</v>
      </c>
      <c r="V121" t="n">
        <v>0.88</v>
      </c>
      <c r="W121" t="n">
        <v>6.82</v>
      </c>
      <c r="X121" t="n">
        <v>0.32</v>
      </c>
      <c r="Y121" t="n">
        <v>1</v>
      </c>
      <c r="Z121" t="n">
        <v>10</v>
      </c>
      <c r="AA121" t="n">
        <v>521.6535229306581</v>
      </c>
      <c r="AB121" t="n">
        <v>713.7493638029315</v>
      </c>
      <c r="AC121" t="n">
        <v>645.6301262751027</v>
      </c>
      <c r="AD121" t="n">
        <v>521653.5229306581</v>
      </c>
      <c r="AE121" t="n">
        <v>713749.3638029315</v>
      </c>
      <c r="AF121" t="n">
        <v>1.773551491261654e-06</v>
      </c>
      <c r="AG121" t="n">
        <v>11</v>
      </c>
      <c r="AH121" t="n">
        <v>645630.1262751027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3.61</v>
      </c>
      <c r="E122" t="n">
        <v>27.7</v>
      </c>
      <c r="F122" t="n">
        <v>24.04</v>
      </c>
      <c r="G122" t="n">
        <v>120.19</v>
      </c>
      <c r="H122" t="n">
        <v>1.5</v>
      </c>
      <c r="I122" t="n">
        <v>12</v>
      </c>
      <c r="J122" t="n">
        <v>367.57</v>
      </c>
      <c r="K122" t="n">
        <v>61.82</v>
      </c>
      <c r="L122" t="n">
        <v>31</v>
      </c>
      <c r="M122" t="n">
        <v>10</v>
      </c>
      <c r="N122" t="n">
        <v>124.74</v>
      </c>
      <c r="O122" t="n">
        <v>45567.49</v>
      </c>
      <c r="P122" t="n">
        <v>451.59</v>
      </c>
      <c r="Q122" t="n">
        <v>452.55</v>
      </c>
      <c r="R122" t="n">
        <v>72.5</v>
      </c>
      <c r="S122" t="n">
        <v>57.64</v>
      </c>
      <c r="T122" t="n">
        <v>5327.96</v>
      </c>
      <c r="U122" t="n">
        <v>0.8</v>
      </c>
      <c r="V122" t="n">
        <v>0.88</v>
      </c>
      <c r="W122" t="n">
        <v>6.81</v>
      </c>
      <c r="X122" t="n">
        <v>0.31</v>
      </c>
      <c r="Y122" t="n">
        <v>1</v>
      </c>
      <c r="Z122" t="n">
        <v>10</v>
      </c>
      <c r="AA122" t="n">
        <v>521.6142824616066</v>
      </c>
      <c r="AB122" t="n">
        <v>713.695673262008</v>
      </c>
      <c r="AC122" t="n">
        <v>645.5815598840499</v>
      </c>
      <c r="AD122" t="n">
        <v>521614.2824616067</v>
      </c>
      <c r="AE122" t="n">
        <v>713695.673262008</v>
      </c>
      <c r="AF122" t="n">
        <v>1.773846313363598e-06</v>
      </c>
      <c r="AG122" t="n">
        <v>11</v>
      </c>
      <c r="AH122" t="n">
        <v>645581.5598840498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3.6108</v>
      </c>
      <c r="E123" t="n">
        <v>27.69</v>
      </c>
      <c r="F123" t="n">
        <v>24.03</v>
      </c>
      <c r="G123" t="n">
        <v>120.15</v>
      </c>
      <c r="H123" t="n">
        <v>1.51</v>
      </c>
      <c r="I123" t="n">
        <v>12</v>
      </c>
      <c r="J123" t="n">
        <v>368.25</v>
      </c>
      <c r="K123" t="n">
        <v>61.82</v>
      </c>
      <c r="L123" t="n">
        <v>31.25</v>
      </c>
      <c r="M123" t="n">
        <v>10</v>
      </c>
      <c r="N123" t="n">
        <v>125.18</v>
      </c>
      <c r="O123" t="n">
        <v>45652.02</v>
      </c>
      <c r="P123" t="n">
        <v>451.46</v>
      </c>
      <c r="Q123" t="n">
        <v>452.56</v>
      </c>
      <c r="R123" t="n">
        <v>72.40000000000001</v>
      </c>
      <c r="S123" t="n">
        <v>57.64</v>
      </c>
      <c r="T123" t="n">
        <v>5276.55</v>
      </c>
      <c r="U123" t="n">
        <v>0.8</v>
      </c>
      <c r="V123" t="n">
        <v>0.88</v>
      </c>
      <c r="W123" t="n">
        <v>6.81</v>
      </c>
      <c r="X123" t="n">
        <v>0.31</v>
      </c>
      <c r="Y123" t="n">
        <v>1</v>
      </c>
      <c r="Z123" t="n">
        <v>10</v>
      </c>
      <c r="AA123" t="n">
        <v>521.3997772245893</v>
      </c>
      <c r="AB123" t="n">
        <v>713.4021777334176</v>
      </c>
      <c r="AC123" t="n">
        <v>645.3160751567846</v>
      </c>
      <c r="AD123" t="n">
        <v>521399.7772245893</v>
      </c>
      <c r="AE123" t="n">
        <v>713402.1777334176</v>
      </c>
      <c r="AF123" t="n">
        <v>1.774239409499524e-06</v>
      </c>
      <c r="AG123" t="n">
        <v>11</v>
      </c>
      <c r="AH123" t="n">
        <v>645316.0751567846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3.6095</v>
      </c>
      <c r="E124" t="n">
        <v>27.7</v>
      </c>
      <c r="F124" t="n">
        <v>24.04</v>
      </c>
      <c r="G124" t="n">
        <v>120.2</v>
      </c>
      <c r="H124" t="n">
        <v>1.52</v>
      </c>
      <c r="I124" t="n">
        <v>12</v>
      </c>
      <c r="J124" t="n">
        <v>368.94</v>
      </c>
      <c r="K124" t="n">
        <v>61.82</v>
      </c>
      <c r="L124" t="n">
        <v>31.5</v>
      </c>
      <c r="M124" t="n">
        <v>10</v>
      </c>
      <c r="N124" t="n">
        <v>125.62</v>
      </c>
      <c r="O124" t="n">
        <v>45736.8</v>
      </c>
      <c r="P124" t="n">
        <v>451.56</v>
      </c>
      <c r="Q124" t="n">
        <v>452.57</v>
      </c>
      <c r="R124" t="n">
        <v>72.72</v>
      </c>
      <c r="S124" t="n">
        <v>57.64</v>
      </c>
      <c r="T124" t="n">
        <v>5437.7</v>
      </c>
      <c r="U124" t="n">
        <v>0.79</v>
      </c>
      <c r="V124" t="n">
        <v>0.88</v>
      </c>
      <c r="W124" t="n">
        <v>6.81</v>
      </c>
      <c r="X124" t="n">
        <v>0.32</v>
      </c>
      <c r="Y124" t="n">
        <v>1</v>
      </c>
      <c r="Z124" t="n">
        <v>10</v>
      </c>
      <c r="AA124" t="n">
        <v>521.6492155414429</v>
      </c>
      <c r="AB124" t="n">
        <v>713.7434702429786</v>
      </c>
      <c r="AC124" t="n">
        <v>645.62479518824</v>
      </c>
      <c r="AD124" t="n">
        <v>521649.2155414429</v>
      </c>
      <c r="AE124" t="n">
        <v>713743.4702429785</v>
      </c>
      <c r="AF124" t="n">
        <v>1.773600628278645e-06</v>
      </c>
      <c r="AG124" t="n">
        <v>11</v>
      </c>
      <c r="AH124" t="n">
        <v>645624.79518824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3.6088</v>
      </c>
      <c r="E125" t="n">
        <v>27.71</v>
      </c>
      <c r="F125" t="n">
        <v>24.05</v>
      </c>
      <c r="G125" t="n">
        <v>120.23</v>
      </c>
      <c r="H125" t="n">
        <v>1.53</v>
      </c>
      <c r="I125" t="n">
        <v>12</v>
      </c>
      <c r="J125" t="n">
        <v>369.63</v>
      </c>
      <c r="K125" t="n">
        <v>61.82</v>
      </c>
      <c r="L125" t="n">
        <v>31.75</v>
      </c>
      <c r="M125" t="n">
        <v>10</v>
      </c>
      <c r="N125" t="n">
        <v>126.06</v>
      </c>
      <c r="O125" t="n">
        <v>45821.85</v>
      </c>
      <c r="P125" t="n">
        <v>451.59</v>
      </c>
      <c r="Q125" t="n">
        <v>452.59</v>
      </c>
      <c r="R125" t="n">
        <v>72.66</v>
      </c>
      <c r="S125" t="n">
        <v>57.64</v>
      </c>
      <c r="T125" t="n">
        <v>5409.02</v>
      </c>
      <c r="U125" t="n">
        <v>0.79</v>
      </c>
      <c r="V125" t="n">
        <v>0.88</v>
      </c>
      <c r="W125" t="n">
        <v>6.82</v>
      </c>
      <c r="X125" t="n">
        <v>0.32</v>
      </c>
      <c r="Y125" t="n">
        <v>1</v>
      </c>
      <c r="Z125" t="n">
        <v>10</v>
      </c>
      <c r="AA125" t="n">
        <v>521.7858163666298</v>
      </c>
      <c r="AB125" t="n">
        <v>713.9303735184025</v>
      </c>
      <c r="AC125" t="n">
        <v>645.7938606773778</v>
      </c>
      <c r="AD125" t="n">
        <v>521785.8163666298</v>
      </c>
      <c r="AE125" t="n">
        <v>713930.3735184025</v>
      </c>
      <c r="AF125" t="n">
        <v>1.77325666915971e-06</v>
      </c>
      <c r="AG125" t="n">
        <v>11</v>
      </c>
      <c r="AH125" t="n">
        <v>645793.8606773778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3.6093</v>
      </c>
      <c r="E126" t="n">
        <v>27.71</v>
      </c>
      <c r="F126" t="n">
        <v>24.04</v>
      </c>
      <c r="G126" t="n">
        <v>120.21</v>
      </c>
      <c r="H126" t="n">
        <v>1.54</v>
      </c>
      <c r="I126" t="n">
        <v>12</v>
      </c>
      <c r="J126" t="n">
        <v>370.32</v>
      </c>
      <c r="K126" t="n">
        <v>61.82</v>
      </c>
      <c r="L126" t="n">
        <v>32</v>
      </c>
      <c r="M126" t="n">
        <v>10</v>
      </c>
      <c r="N126" t="n">
        <v>126.5</v>
      </c>
      <c r="O126" t="n">
        <v>45907.3</v>
      </c>
      <c r="P126" t="n">
        <v>451.19</v>
      </c>
      <c r="Q126" t="n">
        <v>452.56</v>
      </c>
      <c r="R126" t="n">
        <v>72.62</v>
      </c>
      <c r="S126" t="n">
        <v>57.64</v>
      </c>
      <c r="T126" t="n">
        <v>5386.57</v>
      </c>
      <c r="U126" t="n">
        <v>0.79</v>
      </c>
      <c r="V126" t="n">
        <v>0.88</v>
      </c>
      <c r="W126" t="n">
        <v>6.82</v>
      </c>
      <c r="X126" t="n">
        <v>0.32</v>
      </c>
      <c r="Y126" t="n">
        <v>1</v>
      </c>
      <c r="Z126" t="n">
        <v>10</v>
      </c>
      <c r="AA126" t="n">
        <v>521.4232900969173</v>
      </c>
      <c r="AB126" t="n">
        <v>713.4343490826516</v>
      </c>
      <c r="AC126" t="n">
        <v>645.3451761176003</v>
      </c>
      <c r="AD126" t="n">
        <v>521423.2900969172</v>
      </c>
      <c r="AE126" t="n">
        <v>713434.3490826515</v>
      </c>
      <c r="AF126" t="n">
        <v>1.773502354244663e-06</v>
      </c>
      <c r="AG126" t="n">
        <v>11</v>
      </c>
      <c r="AH126" t="n">
        <v>645345.1761176003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3.6203</v>
      </c>
      <c r="E127" t="n">
        <v>27.62</v>
      </c>
      <c r="F127" t="n">
        <v>24.01</v>
      </c>
      <c r="G127" t="n">
        <v>130.98</v>
      </c>
      <c r="H127" t="n">
        <v>1.55</v>
      </c>
      <c r="I127" t="n">
        <v>11</v>
      </c>
      <c r="J127" t="n">
        <v>371.02</v>
      </c>
      <c r="K127" t="n">
        <v>61.82</v>
      </c>
      <c r="L127" t="n">
        <v>32.25</v>
      </c>
      <c r="M127" t="n">
        <v>9</v>
      </c>
      <c r="N127" t="n">
        <v>126.94</v>
      </c>
      <c r="O127" t="n">
        <v>45992.88</v>
      </c>
      <c r="P127" t="n">
        <v>450.71</v>
      </c>
      <c r="Q127" t="n">
        <v>452.59</v>
      </c>
      <c r="R127" t="n">
        <v>71.77</v>
      </c>
      <c r="S127" t="n">
        <v>57.64</v>
      </c>
      <c r="T127" t="n">
        <v>4968.89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519.7781306286813</v>
      </c>
      <c r="AB127" t="n">
        <v>711.1833693188976</v>
      </c>
      <c r="AC127" t="n">
        <v>643.3090267032292</v>
      </c>
      <c r="AD127" t="n">
        <v>519778.1306286813</v>
      </c>
      <c r="AE127" t="n">
        <v>711183.3693188976</v>
      </c>
      <c r="AF127" t="n">
        <v>1.778907426113638e-06</v>
      </c>
      <c r="AG127" t="n">
        <v>11</v>
      </c>
      <c r="AH127" t="n">
        <v>643309.0267032292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3.621</v>
      </c>
      <c r="E128" t="n">
        <v>27.62</v>
      </c>
      <c r="F128" t="n">
        <v>24.01</v>
      </c>
      <c r="G128" t="n">
        <v>130.96</v>
      </c>
      <c r="H128" t="n">
        <v>1.56</v>
      </c>
      <c r="I128" t="n">
        <v>11</v>
      </c>
      <c r="J128" t="n">
        <v>371.71</v>
      </c>
      <c r="K128" t="n">
        <v>61.82</v>
      </c>
      <c r="L128" t="n">
        <v>32.5</v>
      </c>
      <c r="M128" t="n">
        <v>9</v>
      </c>
      <c r="N128" t="n">
        <v>127.39</v>
      </c>
      <c r="O128" t="n">
        <v>46078.74</v>
      </c>
      <c r="P128" t="n">
        <v>450.96</v>
      </c>
      <c r="Q128" t="n">
        <v>452.55</v>
      </c>
      <c r="R128" t="n">
        <v>71.54000000000001</v>
      </c>
      <c r="S128" t="n">
        <v>57.64</v>
      </c>
      <c r="T128" t="n">
        <v>4852.85</v>
      </c>
      <c r="U128" t="n">
        <v>0.8100000000000001</v>
      </c>
      <c r="V128" t="n">
        <v>0.88</v>
      </c>
      <c r="W128" t="n">
        <v>6.81</v>
      </c>
      <c r="X128" t="n">
        <v>0.28</v>
      </c>
      <c r="Y128" t="n">
        <v>1</v>
      </c>
      <c r="Z128" t="n">
        <v>10</v>
      </c>
      <c r="AA128" t="n">
        <v>519.8686682730774</v>
      </c>
      <c r="AB128" t="n">
        <v>711.3072469181996</v>
      </c>
      <c r="AC128" t="n">
        <v>643.4210815983171</v>
      </c>
      <c r="AD128" t="n">
        <v>519868.6682730775</v>
      </c>
      <c r="AE128" t="n">
        <v>711307.2469181996</v>
      </c>
      <c r="AF128" t="n">
        <v>1.779251385232573e-06</v>
      </c>
      <c r="AG128" t="n">
        <v>11</v>
      </c>
      <c r="AH128" t="n">
        <v>643421.081598317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3.6223</v>
      </c>
      <c r="E129" t="n">
        <v>27.61</v>
      </c>
      <c r="F129" t="n">
        <v>24</v>
      </c>
      <c r="G129" t="n">
        <v>130.9</v>
      </c>
      <c r="H129" t="n">
        <v>1.57</v>
      </c>
      <c r="I129" t="n">
        <v>11</v>
      </c>
      <c r="J129" t="n">
        <v>372.41</v>
      </c>
      <c r="K129" t="n">
        <v>61.82</v>
      </c>
      <c r="L129" t="n">
        <v>32.75</v>
      </c>
      <c r="M129" t="n">
        <v>9</v>
      </c>
      <c r="N129" t="n">
        <v>127.84</v>
      </c>
      <c r="O129" t="n">
        <v>46164.87</v>
      </c>
      <c r="P129" t="n">
        <v>451.28</v>
      </c>
      <c r="Q129" t="n">
        <v>452.58</v>
      </c>
      <c r="R129" t="n">
        <v>71.23999999999999</v>
      </c>
      <c r="S129" t="n">
        <v>57.64</v>
      </c>
      <c r="T129" t="n">
        <v>4703.58</v>
      </c>
      <c r="U129" t="n">
        <v>0.8100000000000001</v>
      </c>
      <c r="V129" t="n">
        <v>0.88</v>
      </c>
      <c r="W129" t="n">
        <v>6.81</v>
      </c>
      <c r="X129" t="n">
        <v>0.27</v>
      </c>
      <c r="Y129" t="n">
        <v>1</v>
      </c>
      <c r="Z129" t="n">
        <v>10</v>
      </c>
      <c r="AA129" t="n">
        <v>519.9010993535475</v>
      </c>
      <c r="AB129" t="n">
        <v>711.3516205532569</v>
      </c>
      <c r="AC129" t="n">
        <v>643.4612202759232</v>
      </c>
      <c r="AD129" t="n">
        <v>519901.0993535475</v>
      </c>
      <c r="AE129" t="n">
        <v>711351.6205532569</v>
      </c>
      <c r="AF129" t="n">
        <v>1.779890166453452e-06</v>
      </c>
      <c r="AG129" t="n">
        <v>11</v>
      </c>
      <c r="AH129" t="n">
        <v>643461.2202759233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3.6221</v>
      </c>
      <c r="E130" t="n">
        <v>27.61</v>
      </c>
      <c r="F130" t="n">
        <v>24</v>
      </c>
      <c r="G130" t="n">
        <v>130.91</v>
      </c>
      <c r="H130" t="n">
        <v>1.58</v>
      </c>
      <c r="I130" t="n">
        <v>11</v>
      </c>
      <c r="J130" t="n">
        <v>373.11</v>
      </c>
      <c r="K130" t="n">
        <v>61.82</v>
      </c>
      <c r="L130" t="n">
        <v>33</v>
      </c>
      <c r="M130" t="n">
        <v>9</v>
      </c>
      <c r="N130" t="n">
        <v>128.29</v>
      </c>
      <c r="O130" t="n">
        <v>46251.27</v>
      </c>
      <c r="P130" t="n">
        <v>451.76</v>
      </c>
      <c r="Q130" t="n">
        <v>452.56</v>
      </c>
      <c r="R130" t="n">
        <v>71.33</v>
      </c>
      <c r="S130" t="n">
        <v>57.64</v>
      </c>
      <c r="T130" t="n">
        <v>4745.99</v>
      </c>
      <c r="U130" t="n">
        <v>0.8100000000000001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520.2434611558227</v>
      </c>
      <c r="AB130" t="n">
        <v>711.8200550750666</v>
      </c>
      <c r="AC130" t="n">
        <v>643.8849480644234</v>
      </c>
      <c r="AD130" t="n">
        <v>520243.4611558227</v>
      </c>
      <c r="AE130" t="n">
        <v>711820.0550750666</v>
      </c>
      <c r="AF130" t="n">
        <v>1.779791892419471e-06</v>
      </c>
      <c r="AG130" t="n">
        <v>11</v>
      </c>
      <c r="AH130" t="n">
        <v>643884.9480644234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3.6208</v>
      </c>
      <c r="E131" t="n">
        <v>27.62</v>
      </c>
      <c r="F131" t="n">
        <v>24.01</v>
      </c>
      <c r="G131" t="n">
        <v>130.96</v>
      </c>
      <c r="H131" t="n">
        <v>1.59</v>
      </c>
      <c r="I131" t="n">
        <v>11</v>
      </c>
      <c r="J131" t="n">
        <v>373.81</v>
      </c>
      <c r="K131" t="n">
        <v>61.82</v>
      </c>
      <c r="L131" t="n">
        <v>33.25</v>
      </c>
      <c r="M131" t="n">
        <v>9</v>
      </c>
      <c r="N131" t="n">
        <v>128.74</v>
      </c>
      <c r="O131" t="n">
        <v>46337.95</v>
      </c>
      <c r="P131" t="n">
        <v>452.27</v>
      </c>
      <c r="Q131" t="n">
        <v>452.61</v>
      </c>
      <c r="R131" t="n">
        <v>71.5</v>
      </c>
      <c r="S131" t="n">
        <v>57.64</v>
      </c>
      <c r="T131" t="n">
        <v>4832.7</v>
      </c>
      <c r="U131" t="n">
        <v>0.8100000000000001</v>
      </c>
      <c r="V131" t="n">
        <v>0.88</v>
      </c>
      <c r="W131" t="n">
        <v>6.82</v>
      </c>
      <c r="X131" t="n">
        <v>0.29</v>
      </c>
      <c r="Y131" t="n">
        <v>1</v>
      </c>
      <c r="Z131" t="n">
        <v>10</v>
      </c>
      <c r="AA131" t="n">
        <v>520.7655806258585</v>
      </c>
      <c r="AB131" t="n">
        <v>712.534441968255</v>
      </c>
      <c r="AC131" t="n">
        <v>644.5311548751741</v>
      </c>
      <c r="AD131" t="n">
        <v>520765.5806258586</v>
      </c>
      <c r="AE131" t="n">
        <v>712534.441968255</v>
      </c>
      <c r="AF131" t="n">
        <v>1.779153111198592e-06</v>
      </c>
      <c r="AG131" t="n">
        <v>11</v>
      </c>
      <c r="AH131" t="n">
        <v>644531.1548751742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3.6218</v>
      </c>
      <c r="E132" t="n">
        <v>27.61</v>
      </c>
      <c r="F132" t="n">
        <v>24</v>
      </c>
      <c r="G132" t="n">
        <v>130.92</v>
      </c>
      <c r="H132" t="n">
        <v>1.6</v>
      </c>
      <c r="I132" t="n">
        <v>11</v>
      </c>
      <c r="J132" t="n">
        <v>374.52</v>
      </c>
      <c r="K132" t="n">
        <v>61.82</v>
      </c>
      <c r="L132" t="n">
        <v>33.5</v>
      </c>
      <c r="M132" t="n">
        <v>9</v>
      </c>
      <c r="N132" t="n">
        <v>129.2</v>
      </c>
      <c r="O132" t="n">
        <v>46424.91</v>
      </c>
      <c r="P132" t="n">
        <v>452.65</v>
      </c>
      <c r="Q132" t="n">
        <v>452.56</v>
      </c>
      <c r="R132" t="n">
        <v>71.44</v>
      </c>
      <c r="S132" t="n">
        <v>57.64</v>
      </c>
      <c r="T132" t="n">
        <v>4801.01</v>
      </c>
      <c r="U132" t="n">
        <v>0.8100000000000001</v>
      </c>
      <c r="V132" t="n">
        <v>0.88</v>
      </c>
      <c r="W132" t="n">
        <v>6.81</v>
      </c>
      <c r="X132" t="n">
        <v>0.28</v>
      </c>
      <c r="Y132" t="n">
        <v>1</v>
      </c>
      <c r="Z132" t="n">
        <v>10</v>
      </c>
      <c r="AA132" t="n">
        <v>520.8706012346256</v>
      </c>
      <c r="AB132" t="n">
        <v>712.6781357983523</v>
      </c>
      <c r="AC132" t="n">
        <v>644.6611347678027</v>
      </c>
      <c r="AD132" t="n">
        <v>520870.6012346256</v>
      </c>
      <c r="AE132" t="n">
        <v>712678.1357983523</v>
      </c>
      <c r="AF132" t="n">
        <v>1.779644481368498e-06</v>
      </c>
      <c r="AG132" t="n">
        <v>11</v>
      </c>
      <c r="AH132" t="n">
        <v>644661.1347678027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3.6201</v>
      </c>
      <c r="E133" t="n">
        <v>27.62</v>
      </c>
      <c r="F133" t="n">
        <v>24.02</v>
      </c>
      <c r="G133" t="n">
        <v>130.99</v>
      </c>
      <c r="H133" t="n">
        <v>1.6</v>
      </c>
      <c r="I133" t="n">
        <v>11</v>
      </c>
      <c r="J133" t="n">
        <v>375.23</v>
      </c>
      <c r="K133" t="n">
        <v>61.82</v>
      </c>
      <c r="L133" t="n">
        <v>33.75</v>
      </c>
      <c r="M133" t="n">
        <v>9</v>
      </c>
      <c r="N133" t="n">
        <v>129.65</v>
      </c>
      <c r="O133" t="n">
        <v>46512.15</v>
      </c>
      <c r="P133" t="n">
        <v>453.33</v>
      </c>
      <c r="Q133" t="n">
        <v>452.59</v>
      </c>
      <c r="R133" t="n">
        <v>71.68000000000001</v>
      </c>
      <c r="S133" t="n">
        <v>57.64</v>
      </c>
      <c r="T133" t="n">
        <v>4925.08</v>
      </c>
      <c r="U133" t="n">
        <v>0.8</v>
      </c>
      <c r="V133" t="n">
        <v>0.88</v>
      </c>
      <c r="W133" t="n">
        <v>6.82</v>
      </c>
      <c r="X133" t="n">
        <v>0.29</v>
      </c>
      <c r="Y133" t="n">
        <v>1</v>
      </c>
      <c r="Z133" t="n">
        <v>10</v>
      </c>
      <c r="AA133" t="n">
        <v>521.5897441056063</v>
      </c>
      <c r="AB133" t="n">
        <v>713.6620988007726</v>
      </c>
      <c r="AC133" t="n">
        <v>645.5511897222724</v>
      </c>
      <c r="AD133" t="n">
        <v>521589.7441056063</v>
      </c>
      <c r="AE133" t="n">
        <v>713662.0988007726</v>
      </c>
      <c r="AF133" t="n">
        <v>1.778809152079657e-06</v>
      </c>
      <c r="AG133" t="n">
        <v>11</v>
      </c>
      <c r="AH133" t="n">
        <v>645551.1897222725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3.6208</v>
      </c>
      <c r="E134" t="n">
        <v>27.62</v>
      </c>
      <c r="F134" t="n">
        <v>24.01</v>
      </c>
      <c r="G134" t="n">
        <v>130.96</v>
      </c>
      <c r="H134" t="n">
        <v>1.61</v>
      </c>
      <c r="I134" t="n">
        <v>11</v>
      </c>
      <c r="J134" t="n">
        <v>375.93</v>
      </c>
      <c r="K134" t="n">
        <v>61.82</v>
      </c>
      <c r="L134" t="n">
        <v>34</v>
      </c>
      <c r="M134" t="n">
        <v>9</v>
      </c>
      <c r="N134" t="n">
        <v>130.11</v>
      </c>
      <c r="O134" t="n">
        <v>46599.68</v>
      </c>
      <c r="P134" t="n">
        <v>453.33</v>
      </c>
      <c r="Q134" t="n">
        <v>452.55</v>
      </c>
      <c r="R134" t="n">
        <v>71.55</v>
      </c>
      <c r="S134" t="n">
        <v>57.64</v>
      </c>
      <c r="T134" t="n">
        <v>4856.01</v>
      </c>
      <c r="U134" t="n">
        <v>0.8100000000000001</v>
      </c>
      <c r="V134" t="n">
        <v>0.88</v>
      </c>
      <c r="W134" t="n">
        <v>6.82</v>
      </c>
      <c r="X134" t="n">
        <v>0.29</v>
      </c>
      <c r="Y134" t="n">
        <v>1</v>
      </c>
      <c r="Z134" t="n">
        <v>10</v>
      </c>
      <c r="AA134" t="n">
        <v>521.4736471158885</v>
      </c>
      <c r="AB134" t="n">
        <v>713.5032497776027</v>
      </c>
      <c r="AC134" t="n">
        <v>645.4075010269282</v>
      </c>
      <c r="AD134" t="n">
        <v>521473.6471158885</v>
      </c>
      <c r="AE134" t="n">
        <v>713503.2497776027</v>
      </c>
      <c r="AF134" t="n">
        <v>1.779153111198592e-06</v>
      </c>
      <c r="AG134" t="n">
        <v>11</v>
      </c>
      <c r="AH134" t="n">
        <v>645407.5010269282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3.6218</v>
      </c>
      <c r="E135" t="n">
        <v>27.61</v>
      </c>
      <c r="F135" t="n">
        <v>24</v>
      </c>
      <c r="G135" t="n">
        <v>130.92</v>
      </c>
      <c r="H135" t="n">
        <v>1.62</v>
      </c>
      <c r="I135" t="n">
        <v>11</v>
      </c>
      <c r="J135" t="n">
        <v>376.65</v>
      </c>
      <c r="K135" t="n">
        <v>61.82</v>
      </c>
      <c r="L135" t="n">
        <v>34.25</v>
      </c>
      <c r="M135" t="n">
        <v>9</v>
      </c>
      <c r="N135" t="n">
        <v>130.58</v>
      </c>
      <c r="O135" t="n">
        <v>46687.5</v>
      </c>
      <c r="P135" t="n">
        <v>453.49</v>
      </c>
      <c r="Q135" t="n">
        <v>452.59</v>
      </c>
      <c r="R135" t="n">
        <v>71.41</v>
      </c>
      <c r="S135" t="n">
        <v>57.64</v>
      </c>
      <c r="T135" t="n">
        <v>4789.07</v>
      </c>
      <c r="U135" t="n">
        <v>0.8100000000000001</v>
      </c>
      <c r="V135" t="n">
        <v>0.88</v>
      </c>
      <c r="W135" t="n">
        <v>6.81</v>
      </c>
      <c r="X135" t="n">
        <v>0.28</v>
      </c>
      <c r="Y135" t="n">
        <v>1</v>
      </c>
      <c r="Z135" t="n">
        <v>10</v>
      </c>
      <c r="AA135" t="n">
        <v>521.431555603079</v>
      </c>
      <c r="AB135" t="n">
        <v>713.4456583128303</v>
      </c>
      <c r="AC135" t="n">
        <v>645.3554060107235</v>
      </c>
      <c r="AD135" t="n">
        <v>521431.555603079</v>
      </c>
      <c r="AE135" t="n">
        <v>713445.6583128304</v>
      </c>
      <c r="AF135" t="n">
        <v>1.779644481368498e-06</v>
      </c>
      <c r="AG135" t="n">
        <v>11</v>
      </c>
      <c r="AH135" t="n">
        <v>645355.4060107236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3.6198</v>
      </c>
      <c r="E136" t="n">
        <v>27.63</v>
      </c>
      <c r="F136" t="n">
        <v>24.02</v>
      </c>
      <c r="G136" t="n">
        <v>131</v>
      </c>
      <c r="H136" t="n">
        <v>1.63</v>
      </c>
      <c r="I136" t="n">
        <v>11</v>
      </c>
      <c r="J136" t="n">
        <v>377.36</v>
      </c>
      <c r="K136" t="n">
        <v>61.82</v>
      </c>
      <c r="L136" t="n">
        <v>34.5</v>
      </c>
      <c r="M136" t="n">
        <v>9</v>
      </c>
      <c r="N136" t="n">
        <v>131.04</v>
      </c>
      <c r="O136" t="n">
        <v>46775.73</v>
      </c>
      <c r="P136" t="n">
        <v>453.75</v>
      </c>
      <c r="Q136" t="n">
        <v>452.59</v>
      </c>
      <c r="R136" t="n">
        <v>71.89</v>
      </c>
      <c r="S136" t="n">
        <v>57.64</v>
      </c>
      <c r="T136" t="n">
        <v>5028.4</v>
      </c>
      <c r="U136" t="n">
        <v>0.8</v>
      </c>
      <c r="V136" t="n">
        <v>0.88</v>
      </c>
      <c r="W136" t="n">
        <v>6.81</v>
      </c>
      <c r="X136" t="n">
        <v>0.29</v>
      </c>
      <c r="Y136" t="n">
        <v>1</v>
      </c>
      <c r="Z136" t="n">
        <v>10</v>
      </c>
      <c r="AA136" t="n">
        <v>521.9033015242101</v>
      </c>
      <c r="AB136" t="n">
        <v>714.0911218940832</v>
      </c>
      <c r="AC136" t="n">
        <v>645.9392674536953</v>
      </c>
      <c r="AD136" t="n">
        <v>521903.3015242101</v>
      </c>
      <c r="AE136" t="n">
        <v>714091.1218940832</v>
      </c>
      <c r="AF136" t="n">
        <v>1.778661741028685e-06</v>
      </c>
      <c r="AG136" t="n">
        <v>11</v>
      </c>
      <c r="AH136" t="n">
        <v>645939.2674536953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3.6212</v>
      </c>
      <c r="E137" t="n">
        <v>27.62</v>
      </c>
      <c r="F137" t="n">
        <v>24.01</v>
      </c>
      <c r="G137" t="n">
        <v>130.95</v>
      </c>
      <c r="H137" t="n">
        <v>1.64</v>
      </c>
      <c r="I137" t="n">
        <v>11</v>
      </c>
      <c r="J137" t="n">
        <v>378.08</v>
      </c>
      <c r="K137" t="n">
        <v>61.82</v>
      </c>
      <c r="L137" t="n">
        <v>34.75</v>
      </c>
      <c r="M137" t="n">
        <v>9</v>
      </c>
      <c r="N137" t="n">
        <v>131.51</v>
      </c>
      <c r="O137" t="n">
        <v>46864.14</v>
      </c>
      <c r="P137" t="n">
        <v>453.98</v>
      </c>
      <c r="Q137" t="n">
        <v>452.58</v>
      </c>
      <c r="R137" t="n">
        <v>71.59</v>
      </c>
      <c r="S137" t="n">
        <v>57.64</v>
      </c>
      <c r="T137" t="n">
        <v>4879.83</v>
      </c>
      <c r="U137" t="n">
        <v>0.8100000000000001</v>
      </c>
      <c r="V137" t="n">
        <v>0.88</v>
      </c>
      <c r="W137" t="n">
        <v>6.81</v>
      </c>
      <c r="X137" t="n">
        <v>0.28</v>
      </c>
      <c r="Y137" t="n">
        <v>1</v>
      </c>
      <c r="Z137" t="n">
        <v>10</v>
      </c>
      <c r="AA137" t="n">
        <v>521.8639203122169</v>
      </c>
      <c r="AB137" t="n">
        <v>714.0372387824575</v>
      </c>
      <c r="AC137" t="n">
        <v>645.8905268706179</v>
      </c>
      <c r="AD137" t="n">
        <v>521863.9203122169</v>
      </c>
      <c r="AE137" t="n">
        <v>714037.2387824575</v>
      </c>
      <c r="AF137" t="n">
        <v>1.779349659266554e-06</v>
      </c>
      <c r="AG137" t="n">
        <v>11</v>
      </c>
      <c r="AH137" t="n">
        <v>645890.5268706179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3.6219</v>
      </c>
      <c r="E138" t="n">
        <v>27.61</v>
      </c>
      <c r="F138" t="n">
        <v>24</v>
      </c>
      <c r="G138" t="n">
        <v>130.92</v>
      </c>
      <c r="H138" t="n">
        <v>1.65</v>
      </c>
      <c r="I138" t="n">
        <v>11</v>
      </c>
      <c r="J138" t="n">
        <v>378.8</v>
      </c>
      <c r="K138" t="n">
        <v>61.82</v>
      </c>
      <c r="L138" t="n">
        <v>35</v>
      </c>
      <c r="M138" t="n">
        <v>9</v>
      </c>
      <c r="N138" t="n">
        <v>131.98</v>
      </c>
      <c r="O138" t="n">
        <v>46952.84</v>
      </c>
      <c r="P138" t="n">
        <v>453.86</v>
      </c>
      <c r="Q138" t="n">
        <v>452.56</v>
      </c>
      <c r="R138" t="n">
        <v>71.22</v>
      </c>
      <c r="S138" t="n">
        <v>57.64</v>
      </c>
      <c r="T138" t="n">
        <v>4695.01</v>
      </c>
      <c r="U138" t="n">
        <v>0.8100000000000001</v>
      </c>
      <c r="V138" t="n">
        <v>0.88</v>
      </c>
      <c r="W138" t="n">
        <v>6.82</v>
      </c>
      <c r="X138" t="n">
        <v>0.28</v>
      </c>
      <c r="Y138" t="n">
        <v>1</v>
      </c>
      <c r="Z138" t="n">
        <v>10</v>
      </c>
      <c r="AA138" t="n">
        <v>521.6676714665964</v>
      </c>
      <c r="AB138" t="n">
        <v>713.7687224539917</v>
      </c>
      <c r="AC138" t="n">
        <v>645.6476373636757</v>
      </c>
      <c r="AD138" t="n">
        <v>521667.6714665964</v>
      </c>
      <c r="AE138" t="n">
        <v>713768.7224539916</v>
      </c>
      <c r="AF138" t="n">
        <v>1.779693618385489e-06</v>
      </c>
      <c r="AG138" t="n">
        <v>11</v>
      </c>
      <c r="AH138" t="n">
        <v>645647.6373636757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3.6211</v>
      </c>
      <c r="E139" t="n">
        <v>27.62</v>
      </c>
      <c r="F139" t="n">
        <v>24.01</v>
      </c>
      <c r="G139" t="n">
        <v>130.95</v>
      </c>
      <c r="H139" t="n">
        <v>1.66</v>
      </c>
      <c r="I139" t="n">
        <v>11</v>
      </c>
      <c r="J139" t="n">
        <v>379.52</v>
      </c>
      <c r="K139" t="n">
        <v>61.82</v>
      </c>
      <c r="L139" t="n">
        <v>35.25</v>
      </c>
      <c r="M139" t="n">
        <v>9</v>
      </c>
      <c r="N139" t="n">
        <v>132.45</v>
      </c>
      <c r="O139" t="n">
        <v>47041.84</v>
      </c>
      <c r="P139" t="n">
        <v>454.25</v>
      </c>
      <c r="Q139" t="n">
        <v>452.58</v>
      </c>
      <c r="R139" t="n">
        <v>71.55</v>
      </c>
      <c r="S139" t="n">
        <v>57.64</v>
      </c>
      <c r="T139" t="n">
        <v>4858.54</v>
      </c>
      <c r="U139" t="n">
        <v>0.8100000000000001</v>
      </c>
      <c r="V139" t="n">
        <v>0.88</v>
      </c>
      <c r="W139" t="n">
        <v>6.81</v>
      </c>
      <c r="X139" t="n">
        <v>0.28</v>
      </c>
      <c r="Y139" t="n">
        <v>1</v>
      </c>
      <c r="Z139" t="n">
        <v>10</v>
      </c>
      <c r="AA139" t="n">
        <v>522.0552406490386</v>
      </c>
      <c r="AB139" t="n">
        <v>714.2990117077545</v>
      </c>
      <c r="AC139" t="n">
        <v>646.1273165553251</v>
      </c>
      <c r="AD139" t="n">
        <v>522055.2406490387</v>
      </c>
      <c r="AE139" t="n">
        <v>714299.0117077546</v>
      </c>
      <c r="AF139" t="n">
        <v>1.779300522249564e-06</v>
      </c>
      <c r="AG139" t="n">
        <v>11</v>
      </c>
      <c r="AH139" t="n">
        <v>646127.3165553252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3.6216</v>
      </c>
      <c r="E140" t="n">
        <v>27.61</v>
      </c>
      <c r="F140" t="n">
        <v>24</v>
      </c>
      <c r="G140" t="n">
        <v>130.93</v>
      </c>
      <c r="H140" t="n">
        <v>1.67</v>
      </c>
      <c r="I140" t="n">
        <v>11</v>
      </c>
      <c r="J140" t="n">
        <v>380.24</v>
      </c>
      <c r="K140" t="n">
        <v>61.82</v>
      </c>
      <c r="L140" t="n">
        <v>35.5</v>
      </c>
      <c r="M140" t="n">
        <v>9</v>
      </c>
      <c r="N140" t="n">
        <v>132.92</v>
      </c>
      <c r="O140" t="n">
        <v>47131.15</v>
      </c>
      <c r="P140" t="n">
        <v>454</v>
      </c>
      <c r="Q140" t="n">
        <v>452.56</v>
      </c>
      <c r="R140" t="n">
        <v>71.48999999999999</v>
      </c>
      <c r="S140" t="n">
        <v>57.64</v>
      </c>
      <c r="T140" t="n">
        <v>4828.66</v>
      </c>
      <c r="U140" t="n">
        <v>0.8100000000000001</v>
      </c>
      <c r="V140" t="n">
        <v>0.88</v>
      </c>
      <c r="W140" t="n">
        <v>6.81</v>
      </c>
      <c r="X140" t="n">
        <v>0.28</v>
      </c>
      <c r="Y140" t="n">
        <v>1</v>
      </c>
      <c r="Z140" t="n">
        <v>10</v>
      </c>
      <c r="AA140" t="n">
        <v>521.7940843811965</v>
      </c>
      <c r="AB140" t="n">
        <v>713.9416861806917</v>
      </c>
      <c r="AC140" t="n">
        <v>645.8040936750557</v>
      </c>
      <c r="AD140" t="n">
        <v>521794.0843811965</v>
      </c>
      <c r="AE140" t="n">
        <v>713941.6861806917</v>
      </c>
      <c r="AF140" t="n">
        <v>1.779546207334517e-06</v>
      </c>
      <c r="AG140" t="n">
        <v>11</v>
      </c>
      <c r="AH140" t="n">
        <v>645804.0936750557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3.6209</v>
      </c>
      <c r="E141" t="n">
        <v>27.62</v>
      </c>
      <c r="F141" t="n">
        <v>24.01</v>
      </c>
      <c r="G141" t="n">
        <v>130.96</v>
      </c>
      <c r="H141" t="n">
        <v>1.67</v>
      </c>
      <c r="I141" t="n">
        <v>11</v>
      </c>
      <c r="J141" t="n">
        <v>380.97</v>
      </c>
      <c r="K141" t="n">
        <v>61.82</v>
      </c>
      <c r="L141" t="n">
        <v>35.75</v>
      </c>
      <c r="M141" t="n">
        <v>9</v>
      </c>
      <c r="N141" t="n">
        <v>133.4</v>
      </c>
      <c r="O141" t="n">
        <v>47220.77</v>
      </c>
      <c r="P141" t="n">
        <v>453.68</v>
      </c>
      <c r="Q141" t="n">
        <v>452.56</v>
      </c>
      <c r="R141" t="n">
        <v>71.64</v>
      </c>
      <c r="S141" t="n">
        <v>57.64</v>
      </c>
      <c r="T141" t="n">
        <v>4901.23</v>
      </c>
      <c r="U141" t="n">
        <v>0.8</v>
      </c>
      <c r="V141" t="n">
        <v>0.88</v>
      </c>
      <c r="W141" t="n">
        <v>6.81</v>
      </c>
      <c r="X141" t="n">
        <v>0.28</v>
      </c>
      <c r="Y141" t="n">
        <v>1</v>
      </c>
      <c r="Z141" t="n">
        <v>10</v>
      </c>
      <c r="AA141" t="n">
        <v>521.6964676499774</v>
      </c>
      <c r="AB141" t="n">
        <v>713.8081226624917</v>
      </c>
      <c r="AC141" t="n">
        <v>645.6832772715749</v>
      </c>
      <c r="AD141" t="n">
        <v>521696.4676499774</v>
      </c>
      <c r="AE141" t="n">
        <v>713808.1226624916</v>
      </c>
      <c r="AF141" t="n">
        <v>1.779202248215582e-06</v>
      </c>
      <c r="AG141" t="n">
        <v>11</v>
      </c>
      <c r="AH141" t="n">
        <v>645683.2772715748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3.6333</v>
      </c>
      <c r="E142" t="n">
        <v>27.52</v>
      </c>
      <c r="F142" t="n">
        <v>23.97</v>
      </c>
      <c r="G142" t="n">
        <v>143.82</v>
      </c>
      <c r="H142" t="n">
        <v>1.68</v>
      </c>
      <c r="I142" t="n">
        <v>10</v>
      </c>
      <c r="J142" t="n">
        <v>381.7</v>
      </c>
      <c r="K142" t="n">
        <v>61.82</v>
      </c>
      <c r="L142" t="n">
        <v>36</v>
      </c>
      <c r="M142" t="n">
        <v>8</v>
      </c>
      <c r="N142" t="n">
        <v>133.88</v>
      </c>
      <c r="O142" t="n">
        <v>47310.69</v>
      </c>
      <c r="P142" t="n">
        <v>452.8</v>
      </c>
      <c r="Q142" t="n">
        <v>452.57</v>
      </c>
      <c r="R142" t="n">
        <v>70.36</v>
      </c>
      <c r="S142" t="n">
        <v>57.64</v>
      </c>
      <c r="T142" t="n">
        <v>4268.93</v>
      </c>
      <c r="U142" t="n">
        <v>0.82</v>
      </c>
      <c r="V142" t="n">
        <v>0.88</v>
      </c>
      <c r="W142" t="n">
        <v>6.81</v>
      </c>
      <c r="X142" t="n">
        <v>0.25</v>
      </c>
      <c r="Y142" t="n">
        <v>1</v>
      </c>
      <c r="Z142" t="n">
        <v>10</v>
      </c>
      <c r="AA142" t="n">
        <v>519.5978130241183</v>
      </c>
      <c r="AB142" t="n">
        <v>710.9366508172834</v>
      </c>
      <c r="AC142" t="n">
        <v>643.0858546691373</v>
      </c>
      <c r="AD142" t="n">
        <v>519597.8130241183</v>
      </c>
      <c r="AE142" t="n">
        <v>710936.6508172834</v>
      </c>
      <c r="AF142" t="n">
        <v>1.785295238322427e-06</v>
      </c>
      <c r="AG142" t="n">
        <v>11</v>
      </c>
      <c r="AH142" t="n">
        <v>643085.8546691374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3.6311</v>
      </c>
      <c r="E143" t="n">
        <v>27.54</v>
      </c>
      <c r="F143" t="n">
        <v>23.99</v>
      </c>
      <c r="G143" t="n">
        <v>143.92</v>
      </c>
      <c r="H143" t="n">
        <v>1.69</v>
      </c>
      <c r="I143" t="n">
        <v>10</v>
      </c>
      <c r="J143" t="n">
        <v>382.43</v>
      </c>
      <c r="K143" t="n">
        <v>61.82</v>
      </c>
      <c r="L143" t="n">
        <v>36.25</v>
      </c>
      <c r="M143" t="n">
        <v>8</v>
      </c>
      <c r="N143" t="n">
        <v>134.36</v>
      </c>
      <c r="O143" t="n">
        <v>47400.92</v>
      </c>
      <c r="P143" t="n">
        <v>453.71</v>
      </c>
      <c r="Q143" t="n">
        <v>452.56</v>
      </c>
      <c r="R143" t="n">
        <v>70.87</v>
      </c>
      <c r="S143" t="n">
        <v>57.64</v>
      </c>
      <c r="T143" t="n">
        <v>4524.52</v>
      </c>
      <c r="U143" t="n">
        <v>0.8100000000000001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520.5218130873895</v>
      </c>
      <c r="AB143" t="n">
        <v>712.2009084678569</v>
      </c>
      <c r="AC143" t="n">
        <v>644.2294533439369</v>
      </c>
      <c r="AD143" t="n">
        <v>520521.8130873896</v>
      </c>
      <c r="AE143" t="n">
        <v>712200.9084678569</v>
      </c>
      <c r="AF143" t="n">
        <v>1.784214223948632e-06</v>
      </c>
      <c r="AG143" t="n">
        <v>11</v>
      </c>
      <c r="AH143" t="n">
        <v>644229.4533439369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3.6306</v>
      </c>
      <c r="E144" t="n">
        <v>27.54</v>
      </c>
      <c r="F144" t="n">
        <v>23.99</v>
      </c>
      <c r="G144" t="n">
        <v>143.94</v>
      </c>
      <c r="H144" t="n">
        <v>1.7</v>
      </c>
      <c r="I144" t="n">
        <v>10</v>
      </c>
      <c r="J144" t="n">
        <v>383.17</v>
      </c>
      <c r="K144" t="n">
        <v>61.82</v>
      </c>
      <c r="L144" t="n">
        <v>36.5</v>
      </c>
      <c r="M144" t="n">
        <v>8</v>
      </c>
      <c r="N144" t="n">
        <v>134.84</v>
      </c>
      <c r="O144" t="n">
        <v>47491.48</v>
      </c>
      <c r="P144" t="n">
        <v>454.32</v>
      </c>
      <c r="Q144" t="n">
        <v>452.57</v>
      </c>
      <c r="R144" t="n">
        <v>70.94</v>
      </c>
      <c r="S144" t="n">
        <v>57.64</v>
      </c>
      <c r="T144" t="n">
        <v>4557.14</v>
      </c>
      <c r="U144" t="n">
        <v>0.8100000000000001</v>
      </c>
      <c r="V144" t="n">
        <v>0.88</v>
      </c>
      <c r="W144" t="n">
        <v>6.81</v>
      </c>
      <c r="X144" t="n">
        <v>0.27</v>
      </c>
      <c r="Y144" t="n">
        <v>1</v>
      </c>
      <c r="Z144" t="n">
        <v>10</v>
      </c>
      <c r="AA144" t="n">
        <v>520.9827505628067</v>
      </c>
      <c r="AB144" t="n">
        <v>712.8315834568488</v>
      </c>
      <c r="AC144" t="n">
        <v>644.7999375971374</v>
      </c>
      <c r="AD144" t="n">
        <v>520982.7505628067</v>
      </c>
      <c r="AE144" t="n">
        <v>712831.5834568487</v>
      </c>
      <c r="AF144" t="n">
        <v>1.783968538863679e-06</v>
      </c>
      <c r="AG144" t="n">
        <v>11</v>
      </c>
      <c r="AH144" t="n">
        <v>644799.9375971374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3.6316</v>
      </c>
      <c r="E145" t="n">
        <v>27.54</v>
      </c>
      <c r="F145" t="n">
        <v>23.98</v>
      </c>
      <c r="G145" t="n">
        <v>143.9</v>
      </c>
      <c r="H145" t="n">
        <v>1.71</v>
      </c>
      <c r="I145" t="n">
        <v>10</v>
      </c>
      <c r="J145" t="n">
        <v>383.9</v>
      </c>
      <c r="K145" t="n">
        <v>61.82</v>
      </c>
      <c r="L145" t="n">
        <v>36.75</v>
      </c>
      <c r="M145" t="n">
        <v>8</v>
      </c>
      <c r="N145" t="n">
        <v>135.33</v>
      </c>
      <c r="O145" t="n">
        <v>47582.35</v>
      </c>
      <c r="P145" t="n">
        <v>454.64</v>
      </c>
      <c r="Q145" t="n">
        <v>452.56</v>
      </c>
      <c r="R145" t="n">
        <v>70.59</v>
      </c>
      <c r="S145" t="n">
        <v>57.64</v>
      </c>
      <c r="T145" t="n">
        <v>4385.18</v>
      </c>
      <c r="U145" t="n">
        <v>0.82</v>
      </c>
      <c r="V145" t="n">
        <v>0.88</v>
      </c>
      <c r="W145" t="n">
        <v>6.82</v>
      </c>
      <c r="X145" t="n">
        <v>0.26</v>
      </c>
      <c r="Y145" t="n">
        <v>1</v>
      </c>
      <c r="Z145" t="n">
        <v>10</v>
      </c>
      <c r="AA145" t="n">
        <v>521.0474679258909</v>
      </c>
      <c r="AB145" t="n">
        <v>712.9201326081494</v>
      </c>
      <c r="AC145" t="n">
        <v>644.8800357417173</v>
      </c>
      <c r="AD145" t="n">
        <v>521047.467925891</v>
      </c>
      <c r="AE145" t="n">
        <v>712920.1326081494</v>
      </c>
      <c r="AF145" t="n">
        <v>1.784459909033585e-06</v>
      </c>
      <c r="AG145" t="n">
        <v>11</v>
      </c>
      <c r="AH145" t="n">
        <v>644880.0357417173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3.6335</v>
      </c>
      <c r="E146" t="n">
        <v>27.52</v>
      </c>
      <c r="F146" t="n">
        <v>23.97</v>
      </c>
      <c r="G146" t="n">
        <v>143.81</v>
      </c>
      <c r="H146" t="n">
        <v>1.72</v>
      </c>
      <c r="I146" t="n">
        <v>10</v>
      </c>
      <c r="J146" t="n">
        <v>384.64</v>
      </c>
      <c r="K146" t="n">
        <v>61.82</v>
      </c>
      <c r="L146" t="n">
        <v>37</v>
      </c>
      <c r="M146" t="n">
        <v>8</v>
      </c>
      <c r="N146" t="n">
        <v>135.82</v>
      </c>
      <c r="O146" t="n">
        <v>47673.67</v>
      </c>
      <c r="P146" t="n">
        <v>454.82</v>
      </c>
      <c r="Q146" t="n">
        <v>452.57</v>
      </c>
      <c r="R146" t="n">
        <v>70.26000000000001</v>
      </c>
      <c r="S146" t="n">
        <v>57.64</v>
      </c>
      <c r="T146" t="n">
        <v>4217.72</v>
      </c>
      <c r="U146" t="n">
        <v>0.82</v>
      </c>
      <c r="V146" t="n">
        <v>0.88</v>
      </c>
      <c r="W146" t="n">
        <v>6.81</v>
      </c>
      <c r="X146" t="n">
        <v>0.24</v>
      </c>
      <c r="Y146" t="n">
        <v>1</v>
      </c>
      <c r="Z146" t="n">
        <v>10</v>
      </c>
      <c r="AA146" t="n">
        <v>520.9206732424201</v>
      </c>
      <c r="AB146" t="n">
        <v>712.7466465284377</v>
      </c>
      <c r="AC146" t="n">
        <v>644.7231069299642</v>
      </c>
      <c r="AD146" t="n">
        <v>520920.6732424201</v>
      </c>
      <c r="AE146" t="n">
        <v>712746.6465284377</v>
      </c>
      <c r="AF146" t="n">
        <v>1.785393512356408e-06</v>
      </c>
      <c r="AG146" t="n">
        <v>11</v>
      </c>
      <c r="AH146" t="n">
        <v>644723.1069299642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3.632</v>
      </c>
      <c r="E147" t="n">
        <v>27.53</v>
      </c>
      <c r="F147" t="n">
        <v>23.98</v>
      </c>
      <c r="G147" t="n">
        <v>143.88</v>
      </c>
      <c r="H147" t="n">
        <v>1.72</v>
      </c>
      <c r="I147" t="n">
        <v>10</v>
      </c>
      <c r="J147" t="n">
        <v>385.38</v>
      </c>
      <c r="K147" t="n">
        <v>61.82</v>
      </c>
      <c r="L147" t="n">
        <v>37.25</v>
      </c>
      <c r="M147" t="n">
        <v>8</v>
      </c>
      <c r="N147" t="n">
        <v>136.31</v>
      </c>
      <c r="O147" t="n">
        <v>47765.19</v>
      </c>
      <c r="P147" t="n">
        <v>455.48</v>
      </c>
      <c r="Q147" t="n">
        <v>452.61</v>
      </c>
      <c r="R147" t="n">
        <v>70.72</v>
      </c>
      <c r="S147" t="n">
        <v>57.64</v>
      </c>
      <c r="T147" t="n">
        <v>4445.86</v>
      </c>
      <c r="U147" t="n">
        <v>0.82</v>
      </c>
      <c r="V147" t="n">
        <v>0.88</v>
      </c>
      <c r="W147" t="n">
        <v>6.81</v>
      </c>
      <c r="X147" t="n">
        <v>0.26</v>
      </c>
      <c r="Y147" t="n">
        <v>1</v>
      </c>
      <c r="Z147" t="n">
        <v>10</v>
      </c>
      <c r="AA147" t="n">
        <v>521.5631537568649</v>
      </c>
      <c r="AB147" t="n">
        <v>713.6257167125409</v>
      </c>
      <c r="AC147" t="n">
        <v>645.5182798894792</v>
      </c>
      <c r="AD147" t="n">
        <v>521563.1537568649</v>
      </c>
      <c r="AE147" t="n">
        <v>713625.7167125409</v>
      </c>
      <c r="AF147" t="n">
        <v>1.784656457101548e-06</v>
      </c>
      <c r="AG147" t="n">
        <v>11</v>
      </c>
      <c r="AH147" t="n">
        <v>645518.2798894793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3.6309</v>
      </c>
      <c r="E148" t="n">
        <v>27.54</v>
      </c>
      <c r="F148" t="n">
        <v>23.99</v>
      </c>
      <c r="G148" t="n">
        <v>143.93</v>
      </c>
      <c r="H148" t="n">
        <v>1.73</v>
      </c>
      <c r="I148" t="n">
        <v>10</v>
      </c>
      <c r="J148" t="n">
        <v>386.13</v>
      </c>
      <c r="K148" t="n">
        <v>61.82</v>
      </c>
      <c r="L148" t="n">
        <v>37.5</v>
      </c>
      <c r="M148" t="n">
        <v>8</v>
      </c>
      <c r="N148" t="n">
        <v>136.81</v>
      </c>
      <c r="O148" t="n">
        <v>47857.05</v>
      </c>
      <c r="P148" t="n">
        <v>455.85</v>
      </c>
      <c r="Q148" t="n">
        <v>452.58</v>
      </c>
      <c r="R148" t="n">
        <v>70.90000000000001</v>
      </c>
      <c r="S148" t="n">
        <v>57.64</v>
      </c>
      <c r="T148" t="n">
        <v>4535.63</v>
      </c>
      <c r="U148" t="n">
        <v>0.8100000000000001</v>
      </c>
      <c r="V148" t="n">
        <v>0.88</v>
      </c>
      <c r="W148" t="n">
        <v>6.81</v>
      </c>
      <c r="X148" t="n">
        <v>0.26</v>
      </c>
      <c r="Y148" t="n">
        <v>1</v>
      </c>
      <c r="Z148" t="n">
        <v>10</v>
      </c>
      <c r="AA148" t="n">
        <v>521.9691536710071</v>
      </c>
      <c r="AB148" t="n">
        <v>714.1812237065225</v>
      </c>
      <c r="AC148" t="n">
        <v>646.0207700756142</v>
      </c>
      <c r="AD148" t="n">
        <v>521969.1536710071</v>
      </c>
      <c r="AE148" t="n">
        <v>714181.2237065225</v>
      </c>
      <c r="AF148" t="n">
        <v>1.784115949914651e-06</v>
      </c>
      <c r="AG148" t="n">
        <v>11</v>
      </c>
      <c r="AH148" t="n">
        <v>646020.7700756142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3.6317</v>
      </c>
      <c r="E149" t="n">
        <v>27.54</v>
      </c>
      <c r="F149" t="n">
        <v>23.98</v>
      </c>
      <c r="G149" t="n">
        <v>143.9</v>
      </c>
      <c r="H149" t="n">
        <v>1.74</v>
      </c>
      <c r="I149" t="n">
        <v>10</v>
      </c>
      <c r="J149" t="n">
        <v>386.88</v>
      </c>
      <c r="K149" t="n">
        <v>61.82</v>
      </c>
      <c r="L149" t="n">
        <v>37.75</v>
      </c>
      <c r="M149" t="n">
        <v>8</v>
      </c>
      <c r="N149" t="n">
        <v>137.31</v>
      </c>
      <c r="O149" t="n">
        <v>47949.23</v>
      </c>
      <c r="P149" t="n">
        <v>456.26</v>
      </c>
      <c r="Q149" t="n">
        <v>452.59</v>
      </c>
      <c r="R149" t="n">
        <v>70.69</v>
      </c>
      <c r="S149" t="n">
        <v>57.64</v>
      </c>
      <c r="T149" t="n">
        <v>4432.08</v>
      </c>
      <c r="U149" t="n">
        <v>0.82</v>
      </c>
      <c r="V149" t="n">
        <v>0.88</v>
      </c>
      <c r="W149" t="n">
        <v>6.81</v>
      </c>
      <c r="X149" t="n">
        <v>0.26</v>
      </c>
      <c r="Y149" t="n">
        <v>1</v>
      </c>
      <c r="Z149" t="n">
        <v>10</v>
      </c>
      <c r="AA149" t="n">
        <v>522.1154352056273</v>
      </c>
      <c r="AB149" t="n">
        <v>714.3813725556757</v>
      </c>
      <c r="AC149" t="n">
        <v>646.2018169995148</v>
      </c>
      <c r="AD149" t="n">
        <v>522115.4352056272</v>
      </c>
      <c r="AE149" t="n">
        <v>714381.3725556757</v>
      </c>
      <c r="AF149" t="n">
        <v>1.784509046050576e-06</v>
      </c>
      <c r="AG149" t="n">
        <v>11</v>
      </c>
      <c r="AH149" t="n">
        <v>646201.8169995148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3.6312</v>
      </c>
      <c r="E150" t="n">
        <v>27.54</v>
      </c>
      <c r="F150" t="n">
        <v>23.99</v>
      </c>
      <c r="G150" t="n">
        <v>143.92</v>
      </c>
      <c r="H150" t="n">
        <v>1.75</v>
      </c>
      <c r="I150" t="n">
        <v>10</v>
      </c>
      <c r="J150" t="n">
        <v>387.63</v>
      </c>
      <c r="K150" t="n">
        <v>61.82</v>
      </c>
      <c r="L150" t="n">
        <v>38</v>
      </c>
      <c r="M150" t="n">
        <v>8</v>
      </c>
      <c r="N150" t="n">
        <v>137.81</v>
      </c>
      <c r="O150" t="n">
        <v>48041.76</v>
      </c>
      <c r="P150" t="n">
        <v>456.77</v>
      </c>
      <c r="Q150" t="n">
        <v>452.62</v>
      </c>
      <c r="R150" t="n">
        <v>70.81999999999999</v>
      </c>
      <c r="S150" t="n">
        <v>57.64</v>
      </c>
      <c r="T150" t="n">
        <v>4498.44</v>
      </c>
      <c r="U150" t="n">
        <v>0.8100000000000001</v>
      </c>
      <c r="V150" t="n">
        <v>0.88</v>
      </c>
      <c r="W150" t="n">
        <v>6.81</v>
      </c>
      <c r="X150" t="n">
        <v>0.26</v>
      </c>
      <c r="Y150" t="n">
        <v>1</v>
      </c>
      <c r="Z150" t="n">
        <v>10</v>
      </c>
      <c r="AA150" t="n">
        <v>522.5490885936011</v>
      </c>
      <c r="AB150" t="n">
        <v>714.9747162525389</v>
      </c>
      <c r="AC150" t="n">
        <v>646.7385328067124</v>
      </c>
      <c r="AD150" t="n">
        <v>522549.0885936012</v>
      </c>
      <c r="AE150" t="n">
        <v>714974.7162525388</v>
      </c>
      <c r="AF150" t="n">
        <v>1.784263360965623e-06</v>
      </c>
      <c r="AG150" t="n">
        <v>11</v>
      </c>
      <c r="AH150" t="n">
        <v>646738.5328067124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3.6325</v>
      </c>
      <c r="E151" t="n">
        <v>27.53</v>
      </c>
      <c r="F151" t="n">
        <v>23.98</v>
      </c>
      <c r="G151" t="n">
        <v>143.86</v>
      </c>
      <c r="H151" t="n">
        <v>1.76</v>
      </c>
      <c r="I151" t="n">
        <v>10</v>
      </c>
      <c r="J151" t="n">
        <v>388.38</v>
      </c>
      <c r="K151" t="n">
        <v>61.82</v>
      </c>
      <c r="L151" t="n">
        <v>38.25</v>
      </c>
      <c r="M151" t="n">
        <v>8</v>
      </c>
      <c r="N151" t="n">
        <v>138.31</v>
      </c>
      <c r="O151" t="n">
        <v>48134.63</v>
      </c>
      <c r="P151" t="n">
        <v>456.85</v>
      </c>
      <c r="Q151" t="n">
        <v>452.57</v>
      </c>
      <c r="R151" t="n">
        <v>70.58</v>
      </c>
      <c r="S151" t="n">
        <v>57.64</v>
      </c>
      <c r="T151" t="n">
        <v>4380.16</v>
      </c>
      <c r="U151" t="n">
        <v>0.82</v>
      </c>
      <c r="V151" t="n">
        <v>0.88</v>
      </c>
      <c r="W151" t="n">
        <v>6.81</v>
      </c>
      <c r="X151" t="n">
        <v>0.25</v>
      </c>
      <c r="Y151" t="n">
        <v>1</v>
      </c>
      <c r="Z151" t="n">
        <v>10</v>
      </c>
      <c r="AA151" t="n">
        <v>522.4206687659051</v>
      </c>
      <c r="AB151" t="n">
        <v>714.7990065788022</v>
      </c>
      <c r="AC151" t="n">
        <v>646.5795926176271</v>
      </c>
      <c r="AD151" t="n">
        <v>522420.6687659051</v>
      </c>
      <c r="AE151" t="n">
        <v>714799.0065788021</v>
      </c>
      <c r="AF151" t="n">
        <v>1.784902142186501e-06</v>
      </c>
      <c r="AG151" t="n">
        <v>11</v>
      </c>
      <c r="AH151" t="n">
        <v>646579.5926176271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3.6327</v>
      </c>
      <c r="E152" t="n">
        <v>27.53</v>
      </c>
      <c r="F152" t="n">
        <v>23.98</v>
      </c>
      <c r="G152" t="n">
        <v>143.85</v>
      </c>
      <c r="H152" t="n">
        <v>1.76</v>
      </c>
      <c r="I152" t="n">
        <v>10</v>
      </c>
      <c r="J152" t="n">
        <v>389.14</v>
      </c>
      <c r="K152" t="n">
        <v>61.82</v>
      </c>
      <c r="L152" t="n">
        <v>38.5</v>
      </c>
      <c r="M152" t="n">
        <v>8</v>
      </c>
      <c r="N152" t="n">
        <v>138.81</v>
      </c>
      <c r="O152" t="n">
        <v>48227.84</v>
      </c>
      <c r="P152" t="n">
        <v>457</v>
      </c>
      <c r="Q152" t="n">
        <v>452.56</v>
      </c>
      <c r="R152" t="n">
        <v>70.47</v>
      </c>
      <c r="S152" t="n">
        <v>57.64</v>
      </c>
      <c r="T152" t="n">
        <v>4321.73</v>
      </c>
      <c r="U152" t="n">
        <v>0.82</v>
      </c>
      <c r="V152" t="n">
        <v>0.88</v>
      </c>
      <c r="W152" t="n">
        <v>6.81</v>
      </c>
      <c r="X152" t="n">
        <v>0.25</v>
      </c>
      <c r="Y152" t="n">
        <v>1</v>
      </c>
      <c r="Z152" t="n">
        <v>10</v>
      </c>
      <c r="AA152" t="n">
        <v>522.4986206476585</v>
      </c>
      <c r="AB152" t="n">
        <v>714.9056637824112</v>
      </c>
      <c r="AC152" t="n">
        <v>646.6760706074182</v>
      </c>
      <c r="AD152" t="n">
        <v>522498.6206476585</v>
      </c>
      <c r="AE152" t="n">
        <v>714905.6637824113</v>
      </c>
      <c r="AF152" t="n">
        <v>1.785000416220483e-06</v>
      </c>
      <c r="AG152" t="n">
        <v>11</v>
      </c>
      <c r="AH152" t="n">
        <v>646676.0706074182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3.6321</v>
      </c>
      <c r="E153" t="n">
        <v>27.53</v>
      </c>
      <c r="F153" t="n">
        <v>23.98</v>
      </c>
      <c r="G153" t="n">
        <v>143.88</v>
      </c>
      <c r="H153" t="n">
        <v>1.77</v>
      </c>
      <c r="I153" t="n">
        <v>10</v>
      </c>
      <c r="J153" t="n">
        <v>389.89</v>
      </c>
      <c r="K153" t="n">
        <v>61.82</v>
      </c>
      <c r="L153" t="n">
        <v>38.75</v>
      </c>
      <c r="M153" t="n">
        <v>8</v>
      </c>
      <c r="N153" t="n">
        <v>139.32</v>
      </c>
      <c r="O153" t="n">
        <v>48321.4</v>
      </c>
      <c r="P153" t="n">
        <v>457.29</v>
      </c>
      <c r="Q153" t="n">
        <v>452.61</v>
      </c>
      <c r="R153" t="n">
        <v>70.59</v>
      </c>
      <c r="S153" t="n">
        <v>57.64</v>
      </c>
      <c r="T153" t="n">
        <v>4383.69</v>
      </c>
      <c r="U153" t="n">
        <v>0.82</v>
      </c>
      <c r="V153" t="n">
        <v>0.88</v>
      </c>
      <c r="W153" t="n">
        <v>6.81</v>
      </c>
      <c r="X153" t="n">
        <v>0.26</v>
      </c>
      <c r="Y153" t="n">
        <v>1</v>
      </c>
      <c r="Z153" t="n">
        <v>10</v>
      </c>
      <c r="AA153" t="n">
        <v>522.757511943344</v>
      </c>
      <c r="AB153" t="n">
        <v>715.2598902746462</v>
      </c>
      <c r="AC153" t="n">
        <v>646.9964902203941</v>
      </c>
      <c r="AD153" t="n">
        <v>522757.511943344</v>
      </c>
      <c r="AE153" t="n">
        <v>715259.8902746462</v>
      </c>
      <c r="AF153" t="n">
        <v>1.784705594118539e-06</v>
      </c>
      <c r="AG153" t="n">
        <v>11</v>
      </c>
      <c r="AH153" t="n">
        <v>646996.4902203941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3.6316</v>
      </c>
      <c r="E154" t="n">
        <v>27.54</v>
      </c>
      <c r="F154" t="n">
        <v>23.98</v>
      </c>
      <c r="G154" t="n">
        <v>143.9</v>
      </c>
      <c r="H154" t="n">
        <v>1.78</v>
      </c>
      <c r="I154" t="n">
        <v>10</v>
      </c>
      <c r="J154" t="n">
        <v>390.66</v>
      </c>
      <c r="K154" t="n">
        <v>61.82</v>
      </c>
      <c r="L154" t="n">
        <v>39</v>
      </c>
      <c r="M154" t="n">
        <v>8</v>
      </c>
      <c r="N154" t="n">
        <v>139.83</v>
      </c>
      <c r="O154" t="n">
        <v>48415.31</v>
      </c>
      <c r="P154" t="n">
        <v>457.78</v>
      </c>
      <c r="Q154" t="n">
        <v>452.56</v>
      </c>
      <c r="R154" t="n">
        <v>70.90000000000001</v>
      </c>
      <c r="S154" t="n">
        <v>57.64</v>
      </c>
      <c r="T154" t="n">
        <v>4536.66</v>
      </c>
      <c r="U154" t="n">
        <v>0.8100000000000001</v>
      </c>
      <c r="V154" t="n">
        <v>0.88</v>
      </c>
      <c r="W154" t="n">
        <v>6.81</v>
      </c>
      <c r="X154" t="n">
        <v>0.26</v>
      </c>
      <c r="Y154" t="n">
        <v>1</v>
      </c>
      <c r="Z154" t="n">
        <v>10</v>
      </c>
      <c r="AA154" t="n">
        <v>523.1387102188808</v>
      </c>
      <c r="AB154" t="n">
        <v>715.7814625725166</v>
      </c>
      <c r="AC154" t="n">
        <v>647.4682843901874</v>
      </c>
      <c r="AD154" t="n">
        <v>523138.7102188808</v>
      </c>
      <c r="AE154" t="n">
        <v>715781.4625725166</v>
      </c>
      <c r="AF154" t="n">
        <v>1.784459909033585e-06</v>
      </c>
      <c r="AG154" t="n">
        <v>11</v>
      </c>
      <c r="AH154" t="n">
        <v>647468.2843901874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3.6308</v>
      </c>
      <c r="E155" t="n">
        <v>27.54</v>
      </c>
      <c r="F155" t="n">
        <v>23.99</v>
      </c>
      <c r="G155" t="n">
        <v>143.94</v>
      </c>
      <c r="H155" t="n">
        <v>1.79</v>
      </c>
      <c r="I155" t="n">
        <v>10</v>
      </c>
      <c r="J155" t="n">
        <v>391.42</v>
      </c>
      <c r="K155" t="n">
        <v>61.82</v>
      </c>
      <c r="L155" t="n">
        <v>39.25</v>
      </c>
      <c r="M155" t="n">
        <v>8</v>
      </c>
      <c r="N155" t="n">
        <v>140.35</v>
      </c>
      <c r="O155" t="n">
        <v>48509.7</v>
      </c>
      <c r="P155" t="n">
        <v>458</v>
      </c>
      <c r="Q155" t="n">
        <v>452.55</v>
      </c>
      <c r="R155" t="n">
        <v>71.06</v>
      </c>
      <c r="S155" t="n">
        <v>57.64</v>
      </c>
      <c r="T155" t="n">
        <v>4618.25</v>
      </c>
      <c r="U155" t="n">
        <v>0.8100000000000001</v>
      </c>
      <c r="V155" t="n">
        <v>0.88</v>
      </c>
      <c r="W155" t="n">
        <v>6.81</v>
      </c>
      <c r="X155" t="n">
        <v>0.27</v>
      </c>
      <c r="Y155" t="n">
        <v>1</v>
      </c>
      <c r="Z155" t="n">
        <v>10</v>
      </c>
      <c r="AA155" t="n">
        <v>523.4123230300263</v>
      </c>
      <c r="AB155" t="n">
        <v>716.1558316916712</v>
      </c>
      <c r="AC155" t="n">
        <v>647.80692424604</v>
      </c>
      <c r="AD155" t="n">
        <v>523412.3230300263</v>
      </c>
      <c r="AE155" t="n">
        <v>716155.8316916712</v>
      </c>
      <c r="AF155" t="n">
        <v>1.78406681289766e-06</v>
      </c>
      <c r="AG155" t="n">
        <v>11</v>
      </c>
      <c r="AH155" t="n">
        <v>647806.9242460401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3.6323</v>
      </c>
      <c r="E156" t="n">
        <v>27.53</v>
      </c>
      <c r="F156" t="n">
        <v>23.98</v>
      </c>
      <c r="G156" t="n">
        <v>143.87</v>
      </c>
      <c r="H156" t="n">
        <v>1.8</v>
      </c>
      <c r="I156" t="n">
        <v>10</v>
      </c>
      <c r="J156" t="n">
        <v>392.19</v>
      </c>
      <c r="K156" t="n">
        <v>61.82</v>
      </c>
      <c r="L156" t="n">
        <v>39.5</v>
      </c>
      <c r="M156" t="n">
        <v>8</v>
      </c>
      <c r="N156" t="n">
        <v>140.87</v>
      </c>
      <c r="O156" t="n">
        <v>48604.33</v>
      </c>
      <c r="P156" t="n">
        <v>457.69</v>
      </c>
      <c r="Q156" t="n">
        <v>452.57</v>
      </c>
      <c r="R156" t="n">
        <v>70.70999999999999</v>
      </c>
      <c r="S156" t="n">
        <v>57.64</v>
      </c>
      <c r="T156" t="n">
        <v>4442.75</v>
      </c>
      <c r="U156" t="n">
        <v>0.82</v>
      </c>
      <c r="V156" t="n">
        <v>0.88</v>
      </c>
      <c r="W156" t="n">
        <v>6.81</v>
      </c>
      <c r="X156" t="n">
        <v>0.25</v>
      </c>
      <c r="Y156" t="n">
        <v>1</v>
      </c>
      <c r="Z156" t="n">
        <v>10</v>
      </c>
      <c r="AA156" t="n">
        <v>523.0019219577165</v>
      </c>
      <c r="AB156" t="n">
        <v>715.5943028389195</v>
      </c>
      <c r="AC156" t="n">
        <v>647.2989869188841</v>
      </c>
      <c r="AD156" t="n">
        <v>523001.9219577165</v>
      </c>
      <c r="AE156" t="n">
        <v>715594.3028389195</v>
      </c>
      <c r="AF156" t="n">
        <v>1.78480386815252e-06</v>
      </c>
      <c r="AG156" t="n">
        <v>11</v>
      </c>
      <c r="AH156" t="n">
        <v>647298.9869188841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3.6317</v>
      </c>
      <c r="E157" t="n">
        <v>27.54</v>
      </c>
      <c r="F157" t="n">
        <v>23.98</v>
      </c>
      <c r="G157" t="n">
        <v>143.89</v>
      </c>
      <c r="H157" t="n">
        <v>1.8</v>
      </c>
      <c r="I157" t="n">
        <v>10</v>
      </c>
      <c r="J157" t="n">
        <v>392.96</v>
      </c>
      <c r="K157" t="n">
        <v>61.82</v>
      </c>
      <c r="L157" t="n">
        <v>39.75</v>
      </c>
      <c r="M157" t="n">
        <v>8</v>
      </c>
      <c r="N157" t="n">
        <v>141.39</v>
      </c>
      <c r="O157" t="n">
        <v>48699.33</v>
      </c>
      <c r="P157" t="n">
        <v>457.9</v>
      </c>
      <c r="Q157" t="n">
        <v>452.57</v>
      </c>
      <c r="R157" t="n">
        <v>70.67</v>
      </c>
      <c r="S157" t="n">
        <v>57.64</v>
      </c>
      <c r="T157" t="n">
        <v>4421.77</v>
      </c>
      <c r="U157" t="n">
        <v>0.82</v>
      </c>
      <c r="V157" t="n">
        <v>0.88</v>
      </c>
      <c r="W157" t="n">
        <v>6.81</v>
      </c>
      <c r="X157" t="n">
        <v>0.26</v>
      </c>
      <c r="Y157" t="n">
        <v>1</v>
      </c>
      <c r="Z157" t="n">
        <v>10</v>
      </c>
      <c r="AA157" t="n">
        <v>523.2076463280355</v>
      </c>
      <c r="AB157" t="n">
        <v>715.8757839983087</v>
      </c>
      <c r="AC157" t="n">
        <v>647.5536039114825</v>
      </c>
      <c r="AD157" t="n">
        <v>523207.6463280355</v>
      </c>
      <c r="AE157" t="n">
        <v>715875.7839983087</v>
      </c>
      <c r="AF157" t="n">
        <v>1.784509046050576e-06</v>
      </c>
      <c r="AG157" t="n">
        <v>11</v>
      </c>
      <c r="AH157" t="n">
        <v>647553.6039114825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3.6314</v>
      </c>
      <c r="E158" t="n">
        <v>27.54</v>
      </c>
      <c r="F158" t="n">
        <v>23.98</v>
      </c>
      <c r="G158" t="n">
        <v>143.91</v>
      </c>
      <c r="H158" t="n">
        <v>1.81</v>
      </c>
      <c r="I158" t="n">
        <v>10</v>
      </c>
      <c r="J158" t="n">
        <v>393.73</v>
      </c>
      <c r="K158" t="n">
        <v>61.82</v>
      </c>
      <c r="L158" t="n">
        <v>40</v>
      </c>
      <c r="M158" t="n">
        <v>8</v>
      </c>
      <c r="N158" t="n">
        <v>141.91</v>
      </c>
      <c r="O158" t="n">
        <v>48794.7</v>
      </c>
      <c r="P158" t="n">
        <v>458</v>
      </c>
      <c r="Q158" t="n">
        <v>452.56</v>
      </c>
      <c r="R158" t="n">
        <v>70.92</v>
      </c>
      <c r="S158" t="n">
        <v>57.64</v>
      </c>
      <c r="T158" t="n">
        <v>4546.97</v>
      </c>
      <c r="U158" t="n">
        <v>0.8100000000000001</v>
      </c>
      <c r="V158" t="n">
        <v>0.88</v>
      </c>
      <c r="W158" t="n">
        <v>6.81</v>
      </c>
      <c r="X158" t="n">
        <v>0.26</v>
      </c>
      <c r="Y158" t="n">
        <v>1</v>
      </c>
      <c r="Z158" t="n">
        <v>10</v>
      </c>
      <c r="AA158" t="n">
        <v>523.3072038193322</v>
      </c>
      <c r="AB158" t="n">
        <v>716.0120029500674</v>
      </c>
      <c r="AC158" t="n">
        <v>647.6768223176699</v>
      </c>
      <c r="AD158" t="n">
        <v>523307.2038193322</v>
      </c>
      <c r="AE158" t="n">
        <v>716012.0029500674</v>
      </c>
      <c r="AF158" t="n">
        <v>1.784361634999604e-06</v>
      </c>
      <c r="AG158" t="n">
        <v>11</v>
      </c>
      <c r="AH158" t="n">
        <v>647676.8223176699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3.6259</v>
      </c>
      <c r="E2" t="n">
        <v>27.58</v>
      </c>
      <c r="F2" t="n">
        <v>25.31</v>
      </c>
      <c r="G2" t="n">
        <v>27.12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52</v>
      </c>
      <c r="N2" t="n">
        <v>3.01</v>
      </c>
      <c r="O2" t="n">
        <v>3454.41</v>
      </c>
      <c r="P2" t="n">
        <v>75.76000000000001</v>
      </c>
      <c r="Q2" t="n">
        <v>452.72</v>
      </c>
      <c r="R2" t="n">
        <v>113.95</v>
      </c>
      <c r="S2" t="n">
        <v>57.64</v>
      </c>
      <c r="T2" t="n">
        <v>25831.65</v>
      </c>
      <c r="U2" t="n">
        <v>0.51</v>
      </c>
      <c r="V2" t="n">
        <v>0.84</v>
      </c>
      <c r="W2" t="n">
        <v>6.88</v>
      </c>
      <c r="X2" t="n">
        <v>1.58</v>
      </c>
      <c r="Y2" t="n">
        <v>1</v>
      </c>
      <c r="Z2" t="n">
        <v>10</v>
      </c>
      <c r="AA2" t="n">
        <v>175.7632228897136</v>
      </c>
      <c r="AB2" t="n">
        <v>240.4869956837319</v>
      </c>
      <c r="AC2" t="n">
        <v>217.5352543413644</v>
      </c>
      <c r="AD2" t="n">
        <v>175763.2228897136</v>
      </c>
      <c r="AE2" t="n">
        <v>240486.9956837319</v>
      </c>
      <c r="AF2" t="n">
        <v>2.486943907479065e-06</v>
      </c>
      <c r="AG2" t="n">
        <v>11</v>
      </c>
      <c r="AH2" t="n">
        <v>217535.2543413644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3.6696</v>
      </c>
      <c r="E3" t="n">
        <v>27.25</v>
      </c>
      <c r="F3" t="n">
        <v>25.08</v>
      </c>
      <c r="G3" t="n">
        <v>32.02</v>
      </c>
      <c r="H3" t="n">
        <v>0.79</v>
      </c>
      <c r="I3" t="n">
        <v>47</v>
      </c>
      <c r="J3" t="n">
        <v>26.38</v>
      </c>
      <c r="K3" t="n">
        <v>12.1</v>
      </c>
      <c r="L3" t="n">
        <v>1.25</v>
      </c>
      <c r="M3" t="n">
        <v>6</v>
      </c>
      <c r="N3" t="n">
        <v>3.04</v>
      </c>
      <c r="O3" t="n">
        <v>3487.87</v>
      </c>
      <c r="P3" t="n">
        <v>72.73999999999999</v>
      </c>
      <c r="Q3" t="n">
        <v>452.94</v>
      </c>
      <c r="R3" t="n">
        <v>105.01</v>
      </c>
      <c r="S3" t="n">
        <v>57.64</v>
      </c>
      <c r="T3" t="n">
        <v>21407.28</v>
      </c>
      <c r="U3" t="n">
        <v>0.55</v>
      </c>
      <c r="V3" t="n">
        <v>0.85</v>
      </c>
      <c r="W3" t="n">
        <v>6.91</v>
      </c>
      <c r="X3" t="n">
        <v>1.35</v>
      </c>
      <c r="Y3" t="n">
        <v>1</v>
      </c>
      <c r="Z3" t="n">
        <v>10</v>
      </c>
      <c r="AA3" t="n">
        <v>172.4751164519833</v>
      </c>
      <c r="AB3" t="n">
        <v>235.9880633946134</v>
      </c>
      <c r="AC3" t="n">
        <v>213.4656938356269</v>
      </c>
      <c r="AD3" t="n">
        <v>172475.1164519833</v>
      </c>
      <c r="AE3" t="n">
        <v>235988.0633946134</v>
      </c>
      <c r="AF3" t="n">
        <v>2.516917003470911e-06</v>
      </c>
      <c r="AG3" t="n">
        <v>11</v>
      </c>
      <c r="AH3" t="n">
        <v>213465.6938356269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3.6668</v>
      </c>
      <c r="E4" t="n">
        <v>27.27</v>
      </c>
      <c r="F4" t="n">
        <v>25.1</v>
      </c>
      <c r="G4" t="n">
        <v>32.05</v>
      </c>
      <c r="H4" t="n">
        <v>0.9399999999999999</v>
      </c>
      <c r="I4" t="n">
        <v>47</v>
      </c>
      <c r="J4" t="n">
        <v>26.66</v>
      </c>
      <c r="K4" t="n">
        <v>12.1</v>
      </c>
      <c r="L4" t="n">
        <v>1.5</v>
      </c>
      <c r="M4" t="n">
        <v>0</v>
      </c>
      <c r="N4" t="n">
        <v>3.06</v>
      </c>
      <c r="O4" t="n">
        <v>3521.35</v>
      </c>
      <c r="P4" t="n">
        <v>73.44</v>
      </c>
      <c r="Q4" t="n">
        <v>452.77</v>
      </c>
      <c r="R4" t="n">
        <v>105.07</v>
      </c>
      <c r="S4" t="n">
        <v>57.64</v>
      </c>
      <c r="T4" t="n">
        <v>21435.89</v>
      </c>
      <c r="U4" t="n">
        <v>0.55</v>
      </c>
      <c r="V4" t="n">
        <v>0.84</v>
      </c>
      <c r="W4" t="n">
        <v>6.93</v>
      </c>
      <c r="X4" t="n">
        <v>1.38</v>
      </c>
      <c r="Y4" t="n">
        <v>1</v>
      </c>
      <c r="Z4" t="n">
        <v>10</v>
      </c>
      <c r="AA4" t="n">
        <v>173.0243862439411</v>
      </c>
      <c r="AB4" t="n">
        <v>236.7395985560427</v>
      </c>
      <c r="AC4" t="n">
        <v>214.1455035360358</v>
      </c>
      <c r="AD4" t="n">
        <v>173024.3862439411</v>
      </c>
      <c r="AE4" t="n">
        <v>236739.5985560427</v>
      </c>
      <c r="AF4" t="n">
        <v>2.514996530501182e-06</v>
      </c>
      <c r="AG4" t="n">
        <v>11</v>
      </c>
      <c r="AH4" t="n">
        <v>214145.5035360359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2.8353</v>
      </c>
      <c r="E2" t="n">
        <v>35.27</v>
      </c>
      <c r="F2" t="n">
        <v>29.33</v>
      </c>
      <c r="G2" t="n">
        <v>9.17</v>
      </c>
      <c r="H2" t="n">
        <v>0.18</v>
      </c>
      <c r="I2" t="n">
        <v>192</v>
      </c>
      <c r="J2" t="n">
        <v>98.70999999999999</v>
      </c>
      <c r="K2" t="n">
        <v>39.72</v>
      </c>
      <c r="L2" t="n">
        <v>1</v>
      </c>
      <c r="M2" t="n">
        <v>190</v>
      </c>
      <c r="N2" t="n">
        <v>12.99</v>
      </c>
      <c r="O2" t="n">
        <v>12407.75</v>
      </c>
      <c r="P2" t="n">
        <v>264.72</v>
      </c>
      <c r="Q2" t="n">
        <v>452.96</v>
      </c>
      <c r="R2" t="n">
        <v>245.45</v>
      </c>
      <c r="S2" t="n">
        <v>57.64</v>
      </c>
      <c r="T2" t="n">
        <v>90903.84</v>
      </c>
      <c r="U2" t="n">
        <v>0.23</v>
      </c>
      <c r="V2" t="n">
        <v>0.72</v>
      </c>
      <c r="W2" t="n">
        <v>7.1</v>
      </c>
      <c r="X2" t="n">
        <v>5.6</v>
      </c>
      <c r="Y2" t="n">
        <v>1</v>
      </c>
      <c r="Z2" t="n">
        <v>10</v>
      </c>
      <c r="AA2" t="n">
        <v>450.3245532950335</v>
      </c>
      <c r="AB2" t="n">
        <v>616.1539207354205</v>
      </c>
      <c r="AC2" t="n">
        <v>557.3490553178902</v>
      </c>
      <c r="AD2" t="n">
        <v>450324.5532950335</v>
      </c>
      <c r="AE2" t="n">
        <v>616153.9207354204</v>
      </c>
      <c r="AF2" t="n">
        <v>1.666813557731884e-06</v>
      </c>
      <c r="AG2" t="n">
        <v>14</v>
      </c>
      <c r="AH2" t="n">
        <v>557349.0553178902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3.0345</v>
      </c>
      <c r="E3" t="n">
        <v>32.95</v>
      </c>
      <c r="F3" t="n">
        <v>27.96</v>
      </c>
      <c r="G3" t="n">
        <v>11.49</v>
      </c>
      <c r="H3" t="n">
        <v>0.22</v>
      </c>
      <c r="I3" t="n">
        <v>146</v>
      </c>
      <c r="J3" t="n">
        <v>99.02</v>
      </c>
      <c r="K3" t="n">
        <v>39.72</v>
      </c>
      <c r="L3" t="n">
        <v>1.25</v>
      </c>
      <c r="M3" t="n">
        <v>144</v>
      </c>
      <c r="N3" t="n">
        <v>13.05</v>
      </c>
      <c r="O3" t="n">
        <v>12446.14</v>
      </c>
      <c r="P3" t="n">
        <v>251.67</v>
      </c>
      <c r="Q3" t="n">
        <v>452.87</v>
      </c>
      <c r="R3" t="n">
        <v>200.23</v>
      </c>
      <c r="S3" t="n">
        <v>57.64</v>
      </c>
      <c r="T3" t="n">
        <v>68523.39999999999</v>
      </c>
      <c r="U3" t="n">
        <v>0.29</v>
      </c>
      <c r="V3" t="n">
        <v>0.76</v>
      </c>
      <c r="W3" t="n">
        <v>7.03</v>
      </c>
      <c r="X3" t="n">
        <v>4.23</v>
      </c>
      <c r="Y3" t="n">
        <v>1</v>
      </c>
      <c r="Z3" t="n">
        <v>10</v>
      </c>
      <c r="AA3" t="n">
        <v>405.7390312605128</v>
      </c>
      <c r="AB3" t="n">
        <v>555.1500425133792</v>
      </c>
      <c r="AC3" t="n">
        <v>502.1673016138797</v>
      </c>
      <c r="AD3" t="n">
        <v>405739.0312605128</v>
      </c>
      <c r="AE3" t="n">
        <v>555150.0425133791</v>
      </c>
      <c r="AF3" t="n">
        <v>1.783919070623004e-06</v>
      </c>
      <c r="AG3" t="n">
        <v>13</v>
      </c>
      <c r="AH3" t="n">
        <v>502167.3016138797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3.1706</v>
      </c>
      <c r="E4" t="n">
        <v>31.54</v>
      </c>
      <c r="F4" t="n">
        <v>27.13</v>
      </c>
      <c r="G4" t="n">
        <v>13.79</v>
      </c>
      <c r="H4" t="n">
        <v>0.27</v>
      </c>
      <c r="I4" t="n">
        <v>118</v>
      </c>
      <c r="J4" t="n">
        <v>99.33</v>
      </c>
      <c r="K4" t="n">
        <v>39.72</v>
      </c>
      <c r="L4" t="n">
        <v>1.5</v>
      </c>
      <c r="M4" t="n">
        <v>116</v>
      </c>
      <c r="N4" t="n">
        <v>13.11</v>
      </c>
      <c r="O4" t="n">
        <v>12484.55</v>
      </c>
      <c r="P4" t="n">
        <v>243.43</v>
      </c>
      <c r="Q4" t="n">
        <v>452.75</v>
      </c>
      <c r="R4" t="n">
        <v>173.21</v>
      </c>
      <c r="S4" t="n">
        <v>57.64</v>
      </c>
      <c r="T4" t="n">
        <v>55154.92</v>
      </c>
      <c r="U4" t="n">
        <v>0.33</v>
      </c>
      <c r="V4" t="n">
        <v>0.78</v>
      </c>
      <c r="W4" t="n">
        <v>6.98</v>
      </c>
      <c r="X4" t="n">
        <v>3.4</v>
      </c>
      <c r="Y4" t="n">
        <v>1</v>
      </c>
      <c r="Z4" t="n">
        <v>10</v>
      </c>
      <c r="AA4" t="n">
        <v>385.0887171614114</v>
      </c>
      <c r="AB4" t="n">
        <v>526.8953717354277</v>
      </c>
      <c r="AC4" t="n">
        <v>476.6092169592965</v>
      </c>
      <c r="AD4" t="n">
        <v>385088.7171614114</v>
      </c>
      <c r="AE4" t="n">
        <v>526895.3717354278</v>
      </c>
      <c r="AF4" t="n">
        <v>1.863929413516986e-06</v>
      </c>
      <c r="AG4" t="n">
        <v>13</v>
      </c>
      <c r="AH4" t="n">
        <v>476609.2169592966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3.2668</v>
      </c>
      <c r="E5" t="n">
        <v>30.61</v>
      </c>
      <c r="F5" t="n">
        <v>26.59</v>
      </c>
      <c r="G5" t="n">
        <v>16.11</v>
      </c>
      <c r="H5" t="n">
        <v>0.31</v>
      </c>
      <c r="I5" t="n">
        <v>99</v>
      </c>
      <c r="J5" t="n">
        <v>99.64</v>
      </c>
      <c r="K5" t="n">
        <v>39.72</v>
      </c>
      <c r="L5" t="n">
        <v>1.75</v>
      </c>
      <c r="M5" t="n">
        <v>97</v>
      </c>
      <c r="N5" t="n">
        <v>13.18</v>
      </c>
      <c r="O5" t="n">
        <v>12522.99</v>
      </c>
      <c r="P5" t="n">
        <v>237.94</v>
      </c>
      <c r="Q5" t="n">
        <v>452.86</v>
      </c>
      <c r="R5" t="n">
        <v>155.51</v>
      </c>
      <c r="S5" t="n">
        <v>57.64</v>
      </c>
      <c r="T5" t="n">
        <v>46398.53</v>
      </c>
      <c r="U5" t="n">
        <v>0.37</v>
      </c>
      <c r="V5" t="n">
        <v>0.8</v>
      </c>
      <c r="W5" t="n">
        <v>6.96</v>
      </c>
      <c r="X5" t="n">
        <v>2.86</v>
      </c>
      <c r="Y5" t="n">
        <v>1</v>
      </c>
      <c r="Z5" t="n">
        <v>10</v>
      </c>
      <c r="AA5" t="n">
        <v>362.4394934825089</v>
      </c>
      <c r="AB5" t="n">
        <v>495.9057046847257</v>
      </c>
      <c r="AC5" t="n">
        <v>448.5771602376426</v>
      </c>
      <c r="AD5" t="n">
        <v>362439.4934825089</v>
      </c>
      <c r="AE5" t="n">
        <v>495905.7046847257</v>
      </c>
      <c r="AF5" t="n">
        <v>1.920483381087899e-06</v>
      </c>
      <c r="AG5" t="n">
        <v>12</v>
      </c>
      <c r="AH5" t="n">
        <v>448577.1602376426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3.3445</v>
      </c>
      <c r="E6" t="n">
        <v>29.9</v>
      </c>
      <c r="F6" t="n">
        <v>26.16</v>
      </c>
      <c r="G6" t="n">
        <v>18.47</v>
      </c>
      <c r="H6" t="n">
        <v>0.35</v>
      </c>
      <c r="I6" t="n">
        <v>85</v>
      </c>
      <c r="J6" t="n">
        <v>99.95</v>
      </c>
      <c r="K6" t="n">
        <v>39.72</v>
      </c>
      <c r="L6" t="n">
        <v>2</v>
      </c>
      <c r="M6" t="n">
        <v>83</v>
      </c>
      <c r="N6" t="n">
        <v>13.24</v>
      </c>
      <c r="O6" t="n">
        <v>12561.45</v>
      </c>
      <c r="P6" t="n">
        <v>233.45</v>
      </c>
      <c r="Q6" t="n">
        <v>452.79</v>
      </c>
      <c r="R6" t="n">
        <v>141.36</v>
      </c>
      <c r="S6" t="n">
        <v>57.64</v>
      </c>
      <c r="T6" t="n">
        <v>39390.86</v>
      </c>
      <c r="U6" t="n">
        <v>0.41</v>
      </c>
      <c r="V6" t="n">
        <v>0.8100000000000001</v>
      </c>
      <c r="W6" t="n">
        <v>6.94</v>
      </c>
      <c r="X6" t="n">
        <v>2.43</v>
      </c>
      <c r="Y6" t="n">
        <v>1</v>
      </c>
      <c r="Z6" t="n">
        <v>10</v>
      </c>
      <c r="AA6" t="n">
        <v>352.3189459779711</v>
      </c>
      <c r="AB6" t="n">
        <v>482.0583251019726</v>
      </c>
      <c r="AC6" t="n">
        <v>436.0513551273481</v>
      </c>
      <c r="AD6" t="n">
        <v>352318.9459779711</v>
      </c>
      <c r="AE6" t="n">
        <v>482058.3251019726</v>
      </c>
      <c r="AF6" t="n">
        <v>1.966161585664404e-06</v>
      </c>
      <c r="AG6" t="n">
        <v>12</v>
      </c>
      <c r="AH6" t="n">
        <v>436051.3551273481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3.4063</v>
      </c>
      <c r="E7" t="n">
        <v>29.36</v>
      </c>
      <c r="F7" t="n">
        <v>25.83</v>
      </c>
      <c r="G7" t="n">
        <v>20.66</v>
      </c>
      <c r="H7" t="n">
        <v>0.39</v>
      </c>
      <c r="I7" t="n">
        <v>75</v>
      </c>
      <c r="J7" t="n">
        <v>100.27</v>
      </c>
      <c r="K7" t="n">
        <v>39.72</v>
      </c>
      <c r="L7" t="n">
        <v>2.25</v>
      </c>
      <c r="M7" t="n">
        <v>73</v>
      </c>
      <c r="N7" t="n">
        <v>13.3</v>
      </c>
      <c r="O7" t="n">
        <v>12599.94</v>
      </c>
      <c r="P7" t="n">
        <v>229.63</v>
      </c>
      <c r="Q7" t="n">
        <v>452.8</v>
      </c>
      <c r="R7" t="n">
        <v>130.91</v>
      </c>
      <c r="S7" t="n">
        <v>57.64</v>
      </c>
      <c r="T7" t="n">
        <v>34219.07</v>
      </c>
      <c r="U7" t="n">
        <v>0.44</v>
      </c>
      <c r="V7" t="n">
        <v>0.82</v>
      </c>
      <c r="W7" t="n">
        <v>6.91</v>
      </c>
      <c r="X7" t="n">
        <v>2.1</v>
      </c>
      <c r="Y7" t="n">
        <v>1</v>
      </c>
      <c r="Z7" t="n">
        <v>10</v>
      </c>
      <c r="AA7" t="n">
        <v>344.4532518007335</v>
      </c>
      <c r="AB7" t="n">
        <v>471.2961353187397</v>
      </c>
      <c r="AC7" t="n">
        <v>426.3162936321987</v>
      </c>
      <c r="AD7" t="n">
        <v>344453.2518007335</v>
      </c>
      <c r="AE7" t="n">
        <v>471296.1353187397</v>
      </c>
      <c r="AF7" t="n">
        <v>2.002492512856529e-06</v>
      </c>
      <c r="AG7" t="n">
        <v>12</v>
      </c>
      <c r="AH7" t="n">
        <v>426316.2936321987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3.4488</v>
      </c>
      <c r="E8" t="n">
        <v>29</v>
      </c>
      <c r="F8" t="n">
        <v>25.63</v>
      </c>
      <c r="G8" t="n">
        <v>22.95</v>
      </c>
      <c r="H8" t="n">
        <v>0.44</v>
      </c>
      <c r="I8" t="n">
        <v>67</v>
      </c>
      <c r="J8" t="n">
        <v>100.58</v>
      </c>
      <c r="K8" t="n">
        <v>39.72</v>
      </c>
      <c r="L8" t="n">
        <v>2.5</v>
      </c>
      <c r="M8" t="n">
        <v>65</v>
      </c>
      <c r="N8" t="n">
        <v>13.36</v>
      </c>
      <c r="O8" t="n">
        <v>12638.45</v>
      </c>
      <c r="P8" t="n">
        <v>227.15</v>
      </c>
      <c r="Q8" t="n">
        <v>452.67</v>
      </c>
      <c r="R8" t="n">
        <v>124.42</v>
      </c>
      <c r="S8" t="n">
        <v>57.64</v>
      </c>
      <c r="T8" t="n">
        <v>31014.47</v>
      </c>
      <c r="U8" t="n">
        <v>0.46</v>
      </c>
      <c r="V8" t="n">
        <v>0.83</v>
      </c>
      <c r="W8" t="n">
        <v>6.9</v>
      </c>
      <c r="X8" t="n">
        <v>1.9</v>
      </c>
      <c r="Y8" t="n">
        <v>1</v>
      </c>
      <c r="Z8" t="n">
        <v>10</v>
      </c>
      <c r="AA8" t="n">
        <v>339.3790771016111</v>
      </c>
      <c r="AB8" t="n">
        <v>464.3534256386117</v>
      </c>
      <c r="AC8" t="n">
        <v>420.036186419788</v>
      </c>
      <c r="AD8" t="n">
        <v>339379.0771016111</v>
      </c>
      <c r="AE8" t="n">
        <v>464353.4256386117</v>
      </c>
      <c r="AF8" t="n">
        <v>2.027477373789624e-06</v>
      </c>
      <c r="AG8" t="n">
        <v>12</v>
      </c>
      <c r="AH8" t="n">
        <v>420036.1864197879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3.4912</v>
      </c>
      <c r="E9" t="n">
        <v>28.64</v>
      </c>
      <c r="F9" t="n">
        <v>25.42</v>
      </c>
      <c r="G9" t="n">
        <v>25.42</v>
      </c>
      <c r="H9" t="n">
        <v>0.48</v>
      </c>
      <c r="I9" t="n">
        <v>60</v>
      </c>
      <c r="J9" t="n">
        <v>100.89</v>
      </c>
      <c r="K9" t="n">
        <v>39.72</v>
      </c>
      <c r="L9" t="n">
        <v>2.75</v>
      </c>
      <c r="M9" t="n">
        <v>58</v>
      </c>
      <c r="N9" t="n">
        <v>13.42</v>
      </c>
      <c r="O9" t="n">
        <v>12676.98</v>
      </c>
      <c r="P9" t="n">
        <v>224.64</v>
      </c>
      <c r="Q9" t="n">
        <v>452.72</v>
      </c>
      <c r="R9" t="n">
        <v>117.44</v>
      </c>
      <c r="S9" t="n">
        <v>57.64</v>
      </c>
      <c r="T9" t="n">
        <v>27558.91</v>
      </c>
      <c r="U9" t="n">
        <v>0.49</v>
      </c>
      <c r="V9" t="n">
        <v>0.83</v>
      </c>
      <c r="W9" t="n">
        <v>6.89</v>
      </c>
      <c r="X9" t="n">
        <v>1.69</v>
      </c>
      <c r="Y9" t="n">
        <v>1</v>
      </c>
      <c r="Z9" t="n">
        <v>10</v>
      </c>
      <c r="AA9" t="n">
        <v>334.3888661909135</v>
      </c>
      <c r="AB9" t="n">
        <v>457.5255989180275</v>
      </c>
      <c r="AC9" t="n">
        <v>413.8599978985012</v>
      </c>
      <c r="AD9" t="n">
        <v>334388.8661909135</v>
      </c>
      <c r="AE9" t="n">
        <v>457525.5989180275</v>
      </c>
      <c r="AF9" t="n">
        <v>2.052403446814642e-06</v>
      </c>
      <c r="AG9" t="n">
        <v>12</v>
      </c>
      <c r="AH9" t="n">
        <v>413859.9978985012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3.5217</v>
      </c>
      <c r="E10" t="n">
        <v>28.4</v>
      </c>
      <c r="F10" t="n">
        <v>25.28</v>
      </c>
      <c r="G10" t="n">
        <v>27.57</v>
      </c>
      <c r="H10" t="n">
        <v>0.52</v>
      </c>
      <c r="I10" t="n">
        <v>55</v>
      </c>
      <c r="J10" t="n">
        <v>101.2</v>
      </c>
      <c r="K10" t="n">
        <v>39.72</v>
      </c>
      <c r="L10" t="n">
        <v>3</v>
      </c>
      <c r="M10" t="n">
        <v>53</v>
      </c>
      <c r="N10" t="n">
        <v>13.49</v>
      </c>
      <c r="O10" t="n">
        <v>12715.54</v>
      </c>
      <c r="P10" t="n">
        <v>222.52</v>
      </c>
      <c r="Q10" t="n">
        <v>452.61</v>
      </c>
      <c r="R10" t="n">
        <v>112.95</v>
      </c>
      <c r="S10" t="n">
        <v>57.64</v>
      </c>
      <c r="T10" t="n">
        <v>25335.95</v>
      </c>
      <c r="U10" t="n">
        <v>0.51</v>
      </c>
      <c r="V10" t="n">
        <v>0.84</v>
      </c>
      <c r="W10" t="n">
        <v>6.88</v>
      </c>
      <c r="X10" t="n">
        <v>1.55</v>
      </c>
      <c r="Y10" t="n">
        <v>1</v>
      </c>
      <c r="Z10" t="n">
        <v>10</v>
      </c>
      <c r="AA10" t="n">
        <v>321.2216413756996</v>
      </c>
      <c r="AB10" t="n">
        <v>439.5096210288905</v>
      </c>
      <c r="AC10" t="n">
        <v>397.5634396535198</v>
      </c>
      <c r="AD10" t="n">
        <v>321221.6413756995</v>
      </c>
      <c r="AE10" t="n">
        <v>439509.6210288905</v>
      </c>
      <c r="AF10" t="n">
        <v>2.070333758778393e-06</v>
      </c>
      <c r="AG10" t="n">
        <v>11</v>
      </c>
      <c r="AH10" t="n">
        <v>397563.4396535198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3.5501</v>
      </c>
      <c r="E11" t="n">
        <v>28.17</v>
      </c>
      <c r="F11" t="n">
        <v>25.15</v>
      </c>
      <c r="G11" t="n">
        <v>30.18</v>
      </c>
      <c r="H11" t="n">
        <v>0.5600000000000001</v>
      </c>
      <c r="I11" t="n">
        <v>50</v>
      </c>
      <c r="J11" t="n">
        <v>101.52</v>
      </c>
      <c r="K11" t="n">
        <v>39.72</v>
      </c>
      <c r="L11" t="n">
        <v>3.25</v>
      </c>
      <c r="M11" t="n">
        <v>48</v>
      </c>
      <c r="N11" t="n">
        <v>13.55</v>
      </c>
      <c r="O11" t="n">
        <v>12754.13</v>
      </c>
      <c r="P11" t="n">
        <v>220.77</v>
      </c>
      <c r="Q11" t="n">
        <v>452.68</v>
      </c>
      <c r="R11" t="n">
        <v>108.83</v>
      </c>
      <c r="S11" t="n">
        <v>57.64</v>
      </c>
      <c r="T11" t="n">
        <v>23304.51</v>
      </c>
      <c r="U11" t="n">
        <v>0.53</v>
      </c>
      <c r="V11" t="n">
        <v>0.84</v>
      </c>
      <c r="W11" t="n">
        <v>6.88</v>
      </c>
      <c r="X11" t="n">
        <v>1.42</v>
      </c>
      <c r="Y11" t="n">
        <v>1</v>
      </c>
      <c r="Z11" t="n">
        <v>10</v>
      </c>
      <c r="AA11" t="n">
        <v>317.9835794251161</v>
      </c>
      <c r="AB11" t="n">
        <v>435.0791618148911</v>
      </c>
      <c r="AC11" t="n">
        <v>393.5558172487159</v>
      </c>
      <c r="AD11" t="n">
        <v>317983.5794251161</v>
      </c>
      <c r="AE11" t="n">
        <v>435079.1618148911</v>
      </c>
      <c r="AF11" t="n">
        <v>2.087029524672508e-06</v>
      </c>
      <c r="AG11" t="n">
        <v>11</v>
      </c>
      <c r="AH11" t="n">
        <v>393555.8172487159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3.5772</v>
      </c>
      <c r="E12" t="n">
        <v>27.95</v>
      </c>
      <c r="F12" t="n">
        <v>25.02</v>
      </c>
      <c r="G12" t="n">
        <v>32.64</v>
      </c>
      <c r="H12" t="n">
        <v>0.6</v>
      </c>
      <c r="I12" t="n">
        <v>46</v>
      </c>
      <c r="J12" t="n">
        <v>101.83</v>
      </c>
      <c r="K12" t="n">
        <v>39.72</v>
      </c>
      <c r="L12" t="n">
        <v>3.5</v>
      </c>
      <c r="M12" t="n">
        <v>44</v>
      </c>
      <c r="N12" t="n">
        <v>13.61</v>
      </c>
      <c r="O12" t="n">
        <v>12792.74</v>
      </c>
      <c r="P12" t="n">
        <v>218.95</v>
      </c>
      <c r="Q12" t="n">
        <v>452.67</v>
      </c>
      <c r="R12" t="n">
        <v>104.72</v>
      </c>
      <c r="S12" t="n">
        <v>57.64</v>
      </c>
      <c r="T12" t="n">
        <v>21269.55</v>
      </c>
      <c r="U12" t="n">
        <v>0.55</v>
      </c>
      <c r="V12" t="n">
        <v>0.85</v>
      </c>
      <c r="W12" t="n">
        <v>6.86</v>
      </c>
      <c r="X12" t="n">
        <v>1.29</v>
      </c>
      <c r="Y12" t="n">
        <v>1</v>
      </c>
      <c r="Z12" t="n">
        <v>10</v>
      </c>
      <c r="AA12" t="n">
        <v>314.8256242972519</v>
      </c>
      <c r="AB12" t="n">
        <v>430.7583082897996</v>
      </c>
      <c r="AC12" t="n">
        <v>389.6473399197031</v>
      </c>
      <c r="AD12" t="n">
        <v>314825.6242972519</v>
      </c>
      <c r="AE12" t="n">
        <v>430758.3082897996</v>
      </c>
      <c r="AF12" t="n">
        <v>2.102961047761611e-06</v>
      </c>
      <c r="AG12" t="n">
        <v>11</v>
      </c>
      <c r="AH12" t="n">
        <v>389647.3399197031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3.5988</v>
      </c>
      <c r="E13" t="n">
        <v>27.79</v>
      </c>
      <c r="F13" t="n">
        <v>24.92</v>
      </c>
      <c r="G13" t="n">
        <v>34.77</v>
      </c>
      <c r="H13" t="n">
        <v>0.65</v>
      </c>
      <c r="I13" t="n">
        <v>43</v>
      </c>
      <c r="J13" t="n">
        <v>102.14</v>
      </c>
      <c r="K13" t="n">
        <v>39.72</v>
      </c>
      <c r="L13" t="n">
        <v>3.75</v>
      </c>
      <c r="M13" t="n">
        <v>41</v>
      </c>
      <c r="N13" t="n">
        <v>13.68</v>
      </c>
      <c r="O13" t="n">
        <v>12831.37</v>
      </c>
      <c r="P13" t="n">
        <v>217.29</v>
      </c>
      <c r="Q13" t="n">
        <v>452.61</v>
      </c>
      <c r="R13" t="n">
        <v>101.21</v>
      </c>
      <c r="S13" t="n">
        <v>57.64</v>
      </c>
      <c r="T13" t="n">
        <v>19527.96</v>
      </c>
      <c r="U13" t="n">
        <v>0.57</v>
      </c>
      <c r="V13" t="n">
        <v>0.85</v>
      </c>
      <c r="W13" t="n">
        <v>6.86</v>
      </c>
      <c r="X13" t="n">
        <v>1.19</v>
      </c>
      <c r="Y13" t="n">
        <v>1</v>
      </c>
      <c r="Z13" t="n">
        <v>10</v>
      </c>
      <c r="AA13" t="n">
        <v>312.2107269743692</v>
      </c>
      <c r="AB13" t="n">
        <v>427.1804904115034</v>
      </c>
      <c r="AC13" t="n">
        <v>386.4109839582126</v>
      </c>
      <c r="AD13" t="n">
        <v>312210.7269743691</v>
      </c>
      <c r="AE13" t="n">
        <v>427180.4904115034</v>
      </c>
      <c r="AF13" t="n">
        <v>2.115659235906432e-06</v>
      </c>
      <c r="AG13" t="n">
        <v>11</v>
      </c>
      <c r="AH13" t="n">
        <v>386410.9839582126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3.6121</v>
      </c>
      <c r="E14" t="n">
        <v>27.68</v>
      </c>
      <c r="F14" t="n">
        <v>24.87</v>
      </c>
      <c r="G14" t="n">
        <v>37.31</v>
      </c>
      <c r="H14" t="n">
        <v>0.6899999999999999</v>
      </c>
      <c r="I14" t="n">
        <v>40</v>
      </c>
      <c r="J14" t="n">
        <v>102.45</v>
      </c>
      <c r="K14" t="n">
        <v>39.72</v>
      </c>
      <c r="L14" t="n">
        <v>4</v>
      </c>
      <c r="M14" t="n">
        <v>38</v>
      </c>
      <c r="N14" t="n">
        <v>13.74</v>
      </c>
      <c r="O14" t="n">
        <v>12870.03</v>
      </c>
      <c r="P14" t="n">
        <v>216.35</v>
      </c>
      <c r="Q14" t="n">
        <v>452.6</v>
      </c>
      <c r="R14" t="n">
        <v>99.75</v>
      </c>
      <c r="S14" t="n">
        <v>57.64</v>
      </c>
      <c r="T14" t="n">
        <v>18810.85</v>
      </c>
      <c r="U14" t="n">
        <v>0.58</v>
      </c>
      <c r="V14" t="n">
        <v>0.85</v>
      </c>
      <c r="W14" t="n">
        <v>6.86</v>
      </c>
      <c r="X14" t="n">
        <v>1.15</v>
      </c>
      <c r="Y14" t="n">
        <v>1</v>
      </c>
      <c r="Z14" t="n">
        <v>10</v>
      </c>
      <c r="AA14" t="n">
        <v>310.6992283254222</v>
      </c>
      <c r="AB14" t="n">
        <v>425.1123912774</v>
      </c>
      <c r="AC14" t="n">
        <v>384.5402613028727</v>
      </c>
      <c r="AD14" t="n">
        <v>310699.2283254222</v>
      </c>
      <c r="AE14" t="n">
        <v>425112.3912774</v>
      </c>
      <c r="AF14" t="n">
        <v>2.123478027680788e-06</v>
      </c>
      <c r="AG14" t="n">
        <v>11</v>
      </c>
      <c r="AH14" t="n">
        <v>384540.2613028727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3.6265</v>
      </c>
      <c r="E15" t="n">
        <v>27.58</v>
      </c>
      <c r="F15" t="n">
        <v>24.81</v>
      </c>
      <c r="G15" t="n">
        <v>39.17</v>
      </c>
      <c r="H15" t="n">
        <v>0.73</v>
      </c>
      <c r="I15" t="n">
        <v>38</v>
      </c>
      <c r="J15" t="n">
        <v>102.77</v>
      </c>
      <c r="K15" t="n">
        <v>39.72</v>
      </c>
      <c r="L15" t="n">
        <v>4.25</v>
      </c>
      <c r="M15" t="n">
        <v>36</v>
      </c>
      <c r="N15" t="n">
        <v>13.8</v>
      </c>
      <c r="O15" t="n">
        <v>12908.71</v>
      </c>
      <c r="P15" t="n">
        <v>214.45</v>
      </c>
      <c r="Q15" t="n">
        <v>452.65</v>
      </c>
      <c r="R15" t="n">
        <v>97.45999999999999</v>
      </c>
      <c r="S15" t="n">
        <v>57.64</v>
      </c>
      <c r="T15" t="n">
        <v>17676.58</v>
      </c>
      <c r="U15" t="n">
        <v>0.59</v>
      </c>
      <c r="V15" t="n">
        <v>0.85</v>
      </c>
      <c r="W15" t="n">
        <v>6.86</v>
      </c>
      <c r="X15" t="n">
        <v>1.08</v>
      </c>
      <c r="Y15" t="n">
        <v>1</v>
      </c>
      <c r="Z15" t="n">
        <v>10</v>
      </c>
      <c r="AA15" t="n">
        <v>308.472652738794</v>
      </c>
      <c r="AB15" t="n">
        <v>422.0658923301931</v>
      </c>
      <c r="AC15" t="n">
        <v>381.7845159393991</v>
      </c>
      <c r="AD15" t="n">
        <v>308472.652738794</v>
      </c>
      <c r="AE15" t="n">
        <v>422065.8923301931</v>
      </c>
      <c r="AF15" t="n">
        <v>2.131943486444001e-06</v>
      </c>
      <c r="AG15" t="n">
        <v>11</v>
      </c>
      <c r="AH15" t="n">
        <v>381784.5159393991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3.6503</v>
      </c>
      <c r="E16" t="n">
        <v>27.4</v>
      </c>
      <c r="F16" t="n">
        <v>24.69</v>
      </c>
      <c r="G16" t="n">
        <v>42.32</v>
      </c>
      <c r="H16" t="n">
        <v>0.77</v>
      </c>
      <c r="I16" t="n">
        <v>35</v>
      </c>
      <c r="J16" t="n">
        <v>103.08</v>
      </c>
      <c r="K16" t="n">
        <v>39.72</v>
      </c>
      <c r="L16" t="n">
        <v>4.5</v>
      </c>
      <c r="M16" t="n">
        <v>33</v>
      </c>
      <c r="N16" t="n">
        <v>13.87</v>
      </c>
      <c r="O16" t="n">
        <v>12947.42</v>
      </c>
      <c r="P16" t="n">
        <v>213.11</v>
      </c>
      <c r="Q16" t="n">
        <v>452.65</v>
      </c>
      <c r="R16" t="n">
        <v>93.77</v>
      </c>
      <c r="S16" t="n">
        <v>57.64</v>
      </c>
      <c r="T16" t="n">
        <v>15846.82</v>
      </c>
      <c r="U16" t="n">
        <v>0.61</v>
      </c>
      <c r="V16" t="n">
        <v>0.86</v>
      </c>
      <c r="W16" t="n">
        <v>6.85</v>
      </c>
      <c r="X16" t="n">
        <v>0.96</v>
      </c>
      <c r="Y16" t="n">
        <v>1</v>
      </c>
      <c r="Z16" t="n">
        <v>10</v>
      </c>
      <c r="AA16" t="n">
        <v>305.9740121329941</v>
      </c>
      <c r="AB16" t="n">
        <v>418.6471420210939</v>
      </c>
      <c r="AC16" t="n">
        <v>378.6920463615542</v>
      </c>
      <c r="AD16" t="n">
        <v>305974.0121329941</v>
      </c>
      <c r="AE16" t="n">
        <v>418647.1420210939</v>
      </c>
      <c r="AF16" t="n">
        <v>2.145935008566535e-06</v>
      </c>
      <c r="AG16" t="n">
        <v>11</v>
      </c>
      <c r="AH16" t="n">
        <v>378692.0463615542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3.665</v>
      </c>
      <c r="E17" t="n">
        <v>27.28</v>
      </c>
      <c r="F17" t="n">
        <v>24.62</v>
      </c>
      <c r="G17" t="n">
        <v>44.76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31</v>
      </c>
      <c r="N17" t="n">
        <v>13.93</v>
      </c>
      <c r="O17" t="n">
        <v>12986.15</v>
      </c>
      <c r="P17" t="n">
        <v>211.49</v>
      </c>
      <c r="Q17" t="n">
        <v>452.75</v>
      </c>
      <c r="R17" t="n">
        <v>91.69</v>
      </c>
      <c r="S17" t="n">
        <v>57.64</v>
      </c>
      <c r="T17" t="n">
        <v>14817.95</v>
      </c>
      <c r="U17" t="n">
        <v>0.63</v>
      </c>
      <c r="V17" t="n">
        <v>0.86</v>
      </c>
      <c r="W17" t="n">
        <v>6.84</v>
      </c>
      <c r="X17" t="n">
        <v>0.89</v>
      </c>
      <c r="Y17" t="n">
        <v>1</v>
      </c>
      <c r="Z17" t="n">
        <v>10</v>
      </c>
      <c r="AA17" t="n">
        <v>303.9338824617587</v>
      </c>
      <c r="AB17" t="n">
        <v>415.8557466007408</v>
      </c>
      <c r="AC17" t="n">
        <v>376.1670578023715</v>
      </c>
      <c r="AD17" t="n">
        <v>303933.8824617587</v>
      </c>
      <c r="AE17" t="n">
        <v>415855.7466007408</v>
      </c>
      <c r="AF17" t="n">
        <v>2.154576831053982e-06</v>
      </c>
      <c r="AG17" t="n">
        <v>11</v>
      </c>
      <c r="AH17" t="n">
        <v>376167.0578023714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3.6657</v>
      </c>
      <c r="E18" t="n">
        <v>27.28</v>
      </c>
      <c r="F18" t="n">
        <v>24.63</v>
      </c>
      <c r="G18" t="n">
        <v>46.19</v>
      </c>
      <c r="H18" t="n">
        <v>0.85</v>
      </c>
      <c r="I18" t="n">
        <v>32</v>
      </c>
      <c r="J18" t="n">
        <v>103.71</v>
      </c>
      <c r="K18" t="n">
        <v>39.72</v>
      </c>
      <c r="L18" t="n">
        <v>5</v>
      </c>
      <c r="M18" t="n">
        <v>30</v>
      </c>
      <c r="N18" t="n">
        <v>14</v>
      </c>
      <c r="O18" t="n">
        <v>13024.91</v>
      </c>
      <c r="P18" t="n">
        <v>211.27</v>
      </c>
      <c r="Q18" t="n">
        <v>452.62</v>
      </c>
      <c r="R18" t="n">
        <v>91.95</v>
      </c>
      <c r="S18" t="n">
        <v>57.64</v>
      </c>
      <c r="T18" t="n">
        <v>14955.14</v>
      </c>
      <c r="U18" t="n">
        <v>0.63</v>
      </c>
      <c r="V18" t="n">
        <v>0.86</v>
      </c>
      <c r="W18" t="n">
        <v>6.85</v>
      </c>
      <c r="X18" t="n">
        <v>0.91</v>
      </c>
      <c r="Y18" t="n">
        <v>1</v>
      </c>
      <c r="Z18" t="n">
        <v>10</v>
      </c>
      <c r="AA18" t="n">
        <v>303.7747244973584</v>
      </c>
      <c r="AB18" t="n">
        <v>415.6379796522944</v>
      </c>
      <c r="AC18" t="n">
        <v>375.9700742258469</v>
      </c>
      <c r="AD18" t="n">
        <v>303774.7244973584</v>
      </c>
      <c r="AE18" t="n">
        <v>415637.9796522944</v>
      </c>
      <c r="AF18" t="n">
        <v>2.154988346410527e-06</v>
      </c>
      <c r="AG18" t="n">
        <v>11</v>
      </c>
      <c r="AH18" t="n">
        <v>375970.0742258469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3.6826</v>
      </c>
      <c r="E19" t="n">
        <v>27.15</v>
      </c>
      <c r="F19" t="n">
        <v>24.55</v>
      </c>
      <c r="G19" t="n">
        <v>49.1</v>
      </c>
      <c r="H19" t="n">
        <v>0.89</v>
      </c>
      <c r="I19" t="n">
        <v>30</v>
      </c>
      <c r="J19" t="n">
        <v>104.03</v>
      </c>
      <c r="K19" t="n">
        <v>39.72</v>
      </c>
      <c r="L19" t="n">
        <v>5.25</v>
      </c>
      <c r="M19" t="n">
        <v>28</v>
      </c>
      <c r="N19" t="n">
        <v>14.06</v>
      </c>
      <c r="O19" t="n">
        <v>13063.69</v>
      </c>
      <c r="P19" t="n">
        <v>209.7</v>
      </c>
      <c r="Q19" t="n">
        <v>452.59</v>
      </c>
      <c r="R19" t="n">
        <v>89.31</v>
      </c>
      <c r="S19" t="n">
        <v>57.64</v>
      </c>
      <c r="T19" t="n">
        <v>13641.96</v>
      </c>
      <c r="U19" t="n">
        <v>0.65</v>
      </c>
      <c r="V19" t="n">
        <v>0.86</v>
      </c>
      <c r="W19" t="n">
        <v>6.84</v>
      </c>
      <c r="X19" t="n">
        <v>0.82</v>
      </c>
      <c r="Y19" t="n">
        <v>1</v>
      </c>
      <c r="Z19" t="n">
        <v>10</v>
      </c>
      <c r="AA19" t="n">
        <v>301.6437774487881</v>
      </c>
      <c r="AB19" t="n">
        <v>412.7223238896917</v>
      </c>
      <c r="AC19" t="n">
        <v>373.3326845570786</v>
      </c>
      <c r="AD19" t="n">
        <v>301643.7774487881</v>
      </c>
      <c r="AE19" t="n">
        <v>412722.3238896917</v>
      </c>
      <c r="AF19" t="n">
        <v>2.164923502875687e-06</v>
      </c>
      <c r="AG19" t="n">
        <v>11</v>
      </c>
      <c r="AH19" t="n">
        <v>373332.6845570785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3.6875</v>
      </c>
      <c r="E20" t="n">
        <v>27.12</v>
      </c>
      <c r="F20" t="n">
        <v>24.53</v>
      </c>
      <c r="G20" t="n">
        <v>50.76</v>
      </c>
      <c r="H20" t="n">
        <v>0.93</v>
      </c>
      <c r="I20" t="n">
        <v>29</v>
      </c>
      <c r="J20" t="n">
        <v>104.34</v>
      </c>
      <c r="K20" t="n">
        <v>39.72</v>
      </c>
      <c r="L20" t="n">
        <v>5.5</v>
      </c>
      <c r="M20" t="n">
        <v>27</v>
      </c>
      <c r="N20" t="n">
        <v>14.12</v>
      </c>
      <c r="O20" t="n">
        <v>13102.5</v>
      </c>
      <c r="P20" t="n">
        <v>208.85</v>
      </c>
      <c r="Q20" t="n">
        <v>452.65</v>
      </c>
      <c r="R20" t="n">
        <v>88.56999999999999</v>
      </c>
      <c r="S20" t="n">
        <v>57.64</v>
      </c>
      <c r="T20" t="n">
        <v>13279.8</v>
      </c>
      <c r="U20" t="n">
        <v>0.65</v>
      </c>
      <c r="V20" t="n">
        <v>0.86</v>
      </c>
      <c r="W20" t="n">
        <v>6.85</v>
      </c>
      <c r="X20" t="n">
        <v>0.8100000000000001</v>
      </c>
      <c r="Y20" t="n">
        <v>1</v>
      </c>
      <c r="Z20" t="n">
        <v>10</v>
      </c>
      <c r="AA20" t="n">
        <v>300.778220435051</v>
      </c>
      <c r="AB20" t="n">
        <v>411.5380305978163</v>
      </c>
      <c r="AC20" t="n">
        <v>372.2614185548135</v>
      </c>
      <c r="AD20" t="n">
        <v>300778.220435051</v>
      </c>
      <c r="AE20" t="n">
        <v>411538.0305978163</v>
      </c>
      <c r="AF20" t="n">
        <v>2.167804110371503e-06</v>
      </c>
      <c r="AG20" t="n">
        <v>11</v>
      </c>
      <c r="AH20" t="n">
        <v>372261.4185548135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3.7</v>
      </c>
      <c r="E21" t="n">
        <v>27.03</v>
      </c>
      <c r="F21" t="n">
        <v>24.48</v>
      </c>
      <c r="G21" t="n">
        <v>54.41</v>
      </c>
      <c r="H21" t="n">
        <v>0.97</v>
      </c>
      <c r="I21" t="n">
        <v>27</v>
      </c>
      <c r="J21" t="n">
        <v>104.65</v>
      </c>
      <c r="K21" t="n">
        <v>39.72</v>
      </c>
      <c r="L21" t="n">
        <v>5.75</v>
      </c>
      <c r="M21" t="n">
        <v>25</v>
      </c>
      <c r="N21" t="n">
        <v>14.19</v>
      </c>
      <c r="O21" t="n">
        <v>13141.33</v>
      </c>
      <c r="P21" t="n">
        <v>207.59</v>
      </c>
      <c r="Q21" t="n">
        <v>452.62</v>
      </c>
      <c r="R21" t="n">
        <v>86.87</v>
      </c>
      <c r="S21" t="n">
        <v>57.64</v>
      </c>
      <c r="T21" t="n">
        <v>12436.34</v>
      </c>
      <c r="U21" t="n">
        <v>0.66</v>
      </c>
      <c r="V21" t="n">
        <v>0.87</v>
      </c>
      <c r="W21" t="n">
        <v>6.84</v>
      </c>
      <c r="X21" t="n">
        <v>0.76</v>
      </c>
      <c r="Y21" t="n">
        <v>1</v>
      </c>
      <c r="Z21" t="n">
        <v>10</v>
      </c>
      <c r="AA21" t="n">
        <v>299.1767543422362</v>
      </c>
      <c r="AB21" t="n">
        <v>409.3468340379293</v>
      </c>
      <c r="AC21" t="n">
        <v>370.2793467192386</v>
      </c>
      <c r="AD21" t="n">
        <v>299176.7543422361</v>
      </c>
      <c r="AE21" t="n">
        <v>409346.8340379294</v>
      </c>
      <c r="AF21" t="n">
        <v>2.175152598881237e-06</v>
      </c>
      <c r="AG21" t="n">
        <v>11</v>
      </c>
      <c r="AH21" t="n">
        <v>370279.3467192386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3.7066</v>
      </c>
      <c r="E22" t="n">
        <v>26.98</v>
      </c>
      <c r="F22" t="n">
        <v>24.46</v>
      </c>
      <c r="G22" t="n">
        <v>56.44</v>
      </c>
      <c r="H22" t="n">
        <v>1.01</v>
      </c>
      <c r="I22" t="n">
        <v>26</v>
      </c>
      <c r="J22" t="n">
        <v>104.97</v>
      </c>
      <c r="K22" t="n">
        <v>39.72</v>
      </c>
      <c r="L22" t="n">
        <v>6</v>
      </c>
      <c r="M22" t="n">
        <v>24</v>
      </c>
      <c r="N22" t="n">
        <v>14.25</v>
      </c>
      <c r="O22" t="n">
        <v>13180.19</v>
      </c>
      <c r="P22" t="n">
        <v>206.48</v>
      </c>
      <c r="Q22" t="n">
        <v>452.61</v>
      </c>
      <c r="R22" t="n">
        <v>86.13</v>
      </c>
      <c r="S22" t="n">
        <v>57.64</v>
      </c>
      <c r="T22" t="n">
        <v>12073.46</v>
      </c>
      <c r="U22" t="n">
        <v>0.67</v>
      </c>
      <c r="V22" t="n">
        <v>0.87</v>
      </c>
      <c r="W22" t="n">
        <v>6.84</v>
      </c>
      <c r="X22" t="n">
        <v>0.73</v>
      </c>
      <c r="Y22" t="n">
        <v>1</v>
      </c>
      <c r="Z22" t="n">
        <v>10</v>
      </c>
      <c r="AA22" t="n">
        <v>298.0604616097941</v>
      </c>
      <c r="AB22" t="n">
        <v>407.8194730740425</v>
      </c>
      <c r="AC22" t="n">
        <v>368.8977549420805</v>
      </c>
      <c r="AD22" t="n">
        <v>298060.4616097941</v>
      </c>
      <c r="AE22" t="n">
        <v>407819.4730740425</v>
      </c>
      <c r="AF22" t="n">
        <v>2.179032600814377e-06</v>
      </c>
      <c r="AG22" t="n">
        <v>11</v>
      </c>
      <c r="AH22" t="n">
        <v>368897.7549420805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3.7125</v>
      </c>
      <c r="E23" t="n">
        <v>26.94</v>
      </c>
      <c r="F23" t="n">
        <v>24.43</v>
      </c>
      <c r="G23" t="n">
        <v>58.64</v>
      </c>
      <c r="H23" t="n">
        <v>1.05</v>
      </c>
      <c r="I23" t="n">
        <v>25</v>
      </c>
      <c r="J23" t="n">
        <v>105.28</v>
      </c>
      <c r="K23" t="n">
        <v>39.72</v>
      </c>
      <c r="L23" t="n">
        <v>6.25</v>
      </c>
      <c r="M23" t="n">
        <v>23</v>
      </c>
      <c r="N23" t="n">
        <v>14.32</v>
      </c>
      <c r="O23" t="n">
        <v>13219.07</v>
      </c>
      <c r="P23" t="n">
        <v>205.36</v>
      </c>
      <c r="Q23" t="n">
        <v>452.72</v>
      </c>
      <c r="R23" t="n">
        <v>85.42</v>
      </c>
      <c r="S23" t="n">
        <v>57.64</v>
      </c>
      <c r="T23" t="n">
        <v>11722.98</v>
      </c>
      <c r="U23" t="n">
        <v>0.67</v>
      </c>
      <c r="V23" t="n">
        <v>0.87</v>
      </c>
      <c r="W23" t="n">
        <v>6.84</v>
      </c>
      <c r="X23" t="n">
        <v>0.71</v>
      </c>
      <c r="Y23" t="n">
        <v>1</v>
      </c>
      <c r="Z23" t="n">
        <v>10</v>
      </c>
      <c r="AA23" t="n">
        <v>296.9541294205725</v>
      </c>
      <c r="AB23" t="n">
        <v>406.3057405648179</v>
      </c>
      <c r="AC23" t="n">
        <v>367.5284909389994</v>
      </c>
      <c r="AD23" t="n">
        <v>296954.1294205725</v>
      </c>
      <c r="AE23" t="n">
        <v>406305.7405648179</v>
      </c>
      <c r="AF23" t="n">
        <v>2.182501087390971e-06</v>
      </c>
      <c r="AG23" t="n">
        <v>11</v>
      </c>
      <c r="AH23" t="n">
        <v>367528.4909389993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3.7214</v>
      </c>
      <c r="E24" t="n">
        <v>26.87</v>
      </c>
      <c r="F24" t="n">
        <v>24.39</v>
      </c>
      <c r="G24" t="n">
        <v>60.98</v>
      </c>
      <c r="H24" t="n">
        <v>1.08</v>
      </c>
      <c r="I24" t="n">
        <v>24</v>
      </c>
      <c r="J24" t="n">
        <v>105.6</v>
      </c>
      <c r="K24" t="n">
        <v>39.72</v>
      </c>
      <c r="L24" t="n">
        <v>6.5</v>
      </c>
      <c r="M24" t="n">
        <v>22</v>
      </c>
      <c r="N24" t="n">
        <v>14.39</v>
      </c>
      <c r="O24" t="n">
        <v>13257.98</v>
      </c>
      <c r="P24" t="n">
        <v>204.49</v>
      </c>
      <c r="Q24" t="n">
        <v>452.63</v>
      </c>
      <c r="R24" t="n">
        <v>83.93000000000001</v>
      </c>
      <c r="S24" t="n">
        <v>57.64</v>
      </c>
      <c r="T24" t="n">
        <v>10982.67</v>
      </c>
      <c r="U24" t="n">
        <v>0.6899999999999999</v>
      </c>
      <c r="V24" t="n">
        <v>0.87</v>
      </c>
      <c r="W24" t="n">
        <v>6.84</v>
      </c>
      <c r="X24" t="n">
        <v>0.66</v>
      </c>
      <c r="Y24" t="n">
        <v>1</v>
      </c>
      <c r="Z24" t="n">
        <v>10</v>
      </c>
      <c r="AA24" t="n">
        <v>295.836864043421</v>
      </c>
      <c r="AB24" t="n">
        <v>404.7770487855296</v>
      </c>
      <c r="AC24" t="n">
        <v>366.145695357594</v>
      </c>
      <c r="AD24" t="n">
        <v>295836.8640434211</v>
      </c>
      <c r="AE24" t="n">
        <v>404777.0487855296</v>
      </c>
      <c r="AF24" t="n">
        <v>2.187733211209902e-06</v>
      </c>
      <c r="AG24" t="n">
        <v>11</v>
      </c>
      <c r="AH24" t="n">
        <v>366145.695357594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3.731</v>
      </c>
      <c r="E25" t="n">
        <v>26.8</v>
      </c>
      <c r="F25" t="n">
        <v>24.34</v>
      </c>
      <c r="G25" t="n">
        <v>63.5</v>
      </c>
      <c r="H25" t="n">
        <v>1.12</v>
      </c>
      <c r="I25" t="n">
        <v>23</v>
      </c>
      <c r="J25" t="n">
        <v>105.92</v>
      </c>
      <c r="K25" t="n">
        <v>39.72</v>
      </c>
      <c r="L25" t="n">
        <v>6.75</v>
      </c>
      <c r="M25" t="n">
        <v>21</v>
      </c>
      <c r="N25" t="n">
        <v>14.45</v>
      </c>
      <c r="O25" t="n">
        <v>13296.91</v>
      </c>
      <c r="P25" t="n">
        <v>203.19</v>
      </c>
      <c r="Q25" t="n">
        <v>452.62</v>
      </c>
      <c r="R25" t="n">
        <v>82.41</v>
      </c>
      <c r="S25" t="n">
        <v>57.64</v>
      </c>
      <c r="T25" t="n">
        <v>10229.26</v>
      </c>
      <c r="U25" t="n">
        <v>0.7</v>
      </c>
      <c r="V25" t="n">
        <v>0.87</v>
      </c>
      <c r="W25" t="n">
        <v>6.83</v>
      </c>
      <c r="X25" t="n">
        <v>0.62</v>
      </c>
      <c r="Y25" t="n">
        <v>1</v>
      </c>
      <c r="Z25" t="n">
        <v>10</v>
      </c>
      <c r="AA25" t="n">
        <v>294.3872259589951</v>
      </c>
      <c r="AB25" t="n">
        <v>402.7935900048994</v>
      </c>
      <c r="AC25" t="n">
        <v>364.3515350991852</v>
      </c>
      <c r="AD25" t="n">
        <v>294387.2259589952</v>
      </c>
      <c r="AE25" t="n">
        <v>402793.5900048994</v>
      </c>
      <c r="AF25" t="n">
        <v>2.193376850385377e-06</v>
      </c>
      <c r="AG25" t="n">
        <v>11</v>
      </c>
      <c r="AH25" t="n">
        <v>364351.5350991852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3.7373</v>
      </c>
      <c r="E26" t="n">
        <v>26.76</v>
      </c>
      <c r="F26" t="n">
        <v>24.32</v>
      </c>
      <c r="G26" t="n">
        <v>66.31999999999999</v>
      </c>
      <c r="H26" t="n">
        <v>1.16</v>
      </c>
      <c r="I26" t="n">
        <v>22</v>
      </c>
      <c r="J26" t="n">
        <v>106.23</v>
      </c>
      <c r="K26" t="n">
        <v>39.72</v>
      </c>
      <c r="L26" t="n">
        <v>7</v>
      </c>
      <c r="M26" t="n">
        <v>20</v>
      </c>
      <c r="N26" t="n">
        <v>14.52</v>
      </c>
      <c r="O26" t="n">
        <v>13335.87</v>
      </c>
      <c r="P26" t="n">
        <v>202.24</v>
      </c>
      <c r="Q26" t="n">
        <v>452.61</v>
      </c>
      <c r="R26" t="n">
        <v>81.48</v>
      </c>
      <c r="S26" t="n">
        <v>57.64</v>
      </c>
      <c r="T26" t="n">
        <v>9767.290000000001</v>
      </c>
      <c r="U26" t="n">
        <v>0.71</v>
      </c>
      <c r="V26" t="n">
        <v>0.87</v>
      </c>
      <c r="W26" t="n">
        <v>6.83</v>
      </c>
      <c r="X26" t="n">
        <v>0.59</v>
      </c>
      <c r="Y26" t="n">
        <v>1</v>
      </c>
      <c r="Z26" t="n">
        <v>10</v>
      </c>
      <c r="AA26" t="n">
        <v>293.4072650857777</v>
      </c>
      <c r="AB26" t="n">
        <v>401.4527643053408</v>
      </c>
      <c r="AC26" t="n">
        <v>363.1386759225318</v>
      </c>
      <c r="AD26" t="n">
        <v>293407.2650857777</v>
      </c>
      <c r="AE26" t="n">
        <v>401452.7643053408</v>
      </c>
      <c r="AF26" t="n">
        <v>2.197080488594283e-06</v>
      </c>
      <c r="AG26" t="n">
        <v>11</v>
      </c>
      <c r="AH26" t="n">
        <v>363138.6759225318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3.7442</v>
      </c>
      <c r="E27" t="n">
        <v>26.71</v>
      </c>
      <c r="F27" t="n">
        <v>24.29</v>
      </c>
      <c r="G27" t="n">
        <v>69.39</v>
      </c>
      <c r="H27" t="n">
        <v>1.2</v>
      </c>
      <c r="I27" t="n">
        <v>21</v>
      </c>
      <c r="J27" t="n">
        <v>106.55</v>
      </c>
      <c r="K27" t="n">
        <v>39.72</v>
      </c>
      <c r="L27" t="n">
        <v>7.25</v>
      </c>
      <c r="M27" t="n">
        <v>19</v>
      </c>
      <c r="N27" t="n">
        <v>14.58</v>
      </c>
      <c r="O27" t="n">
        <v>13374.86</v>
      </c>
      <c r="P27" t="n">
        <v>201.22</v>
      </c>
      <c r="Q27" t="n">
        <v>452.62</v>
      </c>
      <c r="R27" t="n">
        <v>80.40000000000001</v>
      </c>
      <c r="S27" t="n">
        <v>57.64</v>
      </c>
      <c r="T27" t="n">
        <v>9233.940000000001</v>
      </c>
      <c r="U27" t="n">
        <v>0.72</v>
      </c>
      <c r="V27" t="n">
        <v>0.87</v>
      </c>
      <c r="W27" t="n">
        <v>6.84</v>
      </c>
      <c r="X27" t="n">
        <v>0.5600000000000001</v>
      </c>
      <c r="Y27" t="n">
        <v>1</v>
      </c>
      <c r="Z27" t="n">
        <v>10</v>
      </c>
      <c r="AA27" t="n">
        <v>292.3320588601269</v>
      </c>
      <c r="AB27" t="n">
        <v>399.9816197126545</v>
      </c>
      <c r="AC27" t="n">
        <v>361.8079353050071</v>
      </c>
      <c r="AD27" t="n">
        <v>292332.0588601269</v>
      </c>
      <c r="AE27" t="n">
        <v>399981.6197126546</v>
      </c>
      <c r="AF27" t="n">
        <v>2.201136854251656e-06</v>
      </c>
      <c r="AG27" t="n">
        <v>11</v>
      </c>
      <c r="AH27" t="n">
        <v>361807.9353050071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3.7436</v>
      </c>
      <c r="E28" t="n">
        <v>26.71</v>
      </c>
      <c r="F28" t="n">
        <v>24.29</v>
      </c>
      <c r="G28" t="n">
        <v>69.41</v>
      </c>
      <c r="H28" t="n">
        <v>1.24</v>
      </c>
      <c r="I28" t="n">
        <v>21</v>
      </c>
      <c r="J28" t="n">
        <v>106.86</v>
      </c>
      <c r="K28" t="n">
        <v>39.72</v>
      </c>
      <c r="L28" t="n">
        <v>7.5</v>
      </c>
      <c r="M28" t="n">
        <v>19</v>
      </c>
      <c r="N28" t="n">
        <v>14.65</v>
      </c>
      <c r="O28" t="n">
        <v>13413.87</v>
      </c>
      <c r="P28" t="n">
        <v>199.72</v>
      </c>
      <c r="Q28" t="n">
        <v>452.56</v>
      </c>
      <c r="R28" t="n">
        <v>80.94</v>
      </c>
      <c r="S28" t="n">
        <v>57.64</v>
      </c>
      <c r="T28" t="n">
        <v>9500.91</v>
      </c>
      <c r="U28" t="n">
        <v>0.71</v>
      </c>
      <c r="V28" t="n">
        <v>0.87</v>
      </c>
      <c r="W28" t="n">
        <v>6.82</v>
      </c>
      <c r="X28" t="n">
        <v>0.57</v>
      </c>
      <c r="Y28" t="n">
        <v>1</v>
      </c>
      <c r="Z28" t="n">
        <v>10</v>
      </c>
      <c r="AA28" t="n">
        <v>291.3928802747182</v>
      </c>
      <c r="AB28" t="n">
        <v>398.6965941384634</v>
      </c>
      <c r="AC28" t="n">
        <v>360.645550768072</v>
      </c>
      <c r="AD28" t="n">
        <v>291392.8802747182</v>
      </c>
      <c r="AE28" t="n">
        <v>398696.5941384634</v>
      </c>
      <c r="AF28" t="n">
        <v>2.200784126803189e-06</v>
      </c>
      <c r="AG28" t="n">
        <v>11</v>
      </c>
      <c r="AH28" t="n">
        <v>360645.550768072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3.7509</v>
      </c>
      <c r="E29" t="n">
        <v>26.66</v>
      </c>
      <c r="F29" t="n">
        <v>24.26</v>
      </c>
      <c r="G29" t="n">
        <v>72.78</v>
      </c>
      <c r="H29" t="n">
        <v>1.27</v>
      </c>
      <c r="I29" t="n">
        <v>20</v>
      </c>
      <c r="J29" t="n">
        <v>107.18</v>
      </c>
      <c r="K29" t="n">
        <v>39.72</v>
      </c>
      <c r="L29" t="n">
        <v>7.75</v>
      </c>
      <c r="M29" t="n">
        <v>18</v>
      </c>
      <c r="N29" t="n">
        <v>14.72</v>
      </c>
      <c r="O29" t="n">
        <v>13452.9</v>
      </c>
      <c r="P29" t="n">
        <v>199.37</v>
      </c>
      <c r="Q29" t="n">
        <v>452.61</v>
      </c>
      <c r="R29" t="n">
        <v>79.97</v>
      </c>
      <c r="S29" t="n">
        <v>57.64</v>
      </c>
      <c r="T29" t="n">
        <v>9022.34</v>
      </c>
      <c r="U29" t="n">
        <v>0.72</v>
      </c>
      <c r="V29" t="n">
        <v>0.87</v>
      </c>
      <c r="W29" t="n">
        <v>6.82</v>
      </c>
      <c r="X29" t="n">
        <v>0.54</v>
      </c>
      <c r="Y29" t="n">
        <v>1</v>
      </c>
      <c r="Z29" t="n">
        <v>10</v>
      </c>
      <c r="AA29" t="n">
        <v>290.7355108846926</v>
      </c>
      <c r="AB29" t="n">
        <v>397.7971523379397</v>
      </c>
      <c r="AC29" t="n">
        <v>359.8319504306157</v>
      </c>
      <c r="AD29" t="n">
        <v>290735.5108846926</v>
      </c>
      <c r="AE29" t="n">
        <v>397797.1523379397</v>
      </c>
      <c r="AF29" t="n">
        <v>2.205075644092874e-06</v>
      </c>
      <c r="AG29" t="n">
        <v>11</v>
      </c>
      <c r="AH29" t="n">
        <v>359831.9504306157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3.7571</v>
      </c>
      <c r="E30" t="n">
        <v>26.62</v>
      </c>
      <c r="F30" t="n">
        <v>24.24</v>
      </c>
      <c r="G30" t="n">
        <v>76.54000000000001</v>
      </c>
      <c r="H30" t="n">
        <v>1.31</v>
      </c>
      <c r="I30" t="n">
        <v>19</v>
      </c>
      <c r="J30" t="n">
        <v>107.5</v>
      </c>
      <c r="K30" t="n">
        <v>39.72</v>
      </c>
      <c r="L30" t="n">
        <v>8</v>
      </c>
      <c r="M30" t="n">
        <v>17</v>
      </c>
      <c r="N30" t="n">
        <v>14.78</v>
      </c>
      <c r="O30" t="n">
        <v>13491.96</v>
      </c>
      <c r="P30" t="n">
        <v>197.93</v>
      </c>
      <c r="Q30" t="n">
        <v>452.58</v>
      </c>
      <c r="R30" t="n">
        <v>79.05</v>
      </c>
      <c r="S30" t="n">
        <v>57.64</v>
      </c>
      <c r="T30" t="n">
        <v>8569.16</v>
      </c>
      <c r="U30" t="n">
        <v>0.73</v>
      </c>
      <c r="V30" t="n">
        <v>0.87</v>
      </c>
      <c r="W30" t="n">
        <v>6.83</v>
      </c>
      <c r="X30" t="n">
        <v>0.51</v>
      </c>
      <c r="Y30" t="n">
        <v>1</v>
      </c>
      <c r="Z30" t="n">
        <v>10</v>
      </c>
      <c r="AA30" t="n">
        <v>289.4563269323969</v>
      </c>
      <c r="AB30" t="n">
        <v>396.0469164207955</v>
      </c>
      <c r="AC30" t="n">
        <v>358.2487545729324</v>
      </c>
      <c r="AD30" t="n">
        <v>289456.3269323969</v>
      </c>
      <c r="AE30" t="n">
        <v>396046.9164207955</v>
      </c>
      <c r="AF30" t="n">
        <v>2.208720494393701e-06</v>
      </c>
      <c r="AG30" t="n">
        <v>11</v>
      </c>
      <c r="AH30" t="n">
        <v>358248.7545729324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3.757</v>
      </c>
      <c r="E31" t="n">
        <v>26.62</v>
      </c>
      <c r="F31" t="n">
        <v>24.24</v>
      </c>
      <c r="G31" t="n">
        <v>76.54000000000001</v>
      </c>
      <c r="H31" t="n">
        <v>1.35</v>
      </c>
      <c r="I31" t="n">
        <v>19</v>
      </c>
      <c r="J31" t="n">
        <v>107.81</v>
      </c>
      <c r="K31" t="n">
        <v>39.72</v>
      </c>
      <c r="L31" t="n">
        <v>8.25</v>
      </c>
      <c r="M31" t="n">
        <v>17</v>
      </c>
      <c r="N31" t="n">
        <v>14.85</v>
      </c>
      <c r="O31" t="n">
        <v>13531.05</v>
      </c>
      <c r="P31" t="n">
        <v>197.24</v>
      </c>
      <c r="Q31" t="n">
        <v>452.59</v>
      </c>
      <c r="R31" t="n">
        <v>79.11</v>
      </c>
      <c r="S31" t="n">
        <v>57.64</v>
      </c>
      <c r="T31" t="n">
        <v>8598.32</v>
      </c>
      <c r="U31" t="n">
        <v>0.73</v>
      </c>
      <c r="V31" t="n">
        <v>0.87</v>
      </c>
      <c r="W31" t="n">
        <v>6.82</v>
      </c>
      <c r="X31" t="n">
        <v>0.51</v>
      </c>
      <c r="Y31" t="n">
        <v>1</v>
      </c>
      <c r="Z31" t="n">
        <v>10</v>
      </c>
      <c r="AA31" t="n">
        <v>289.0170196048872</v>
      </c>
      <c r="AB31" t="n">
        <v>395.4458367544253</v>
      </c>
      <c r="AC31" t="n">
        <v>357.7050411062999</v>
      </c>
      <c r="AD31" t="n">
        <v>289017.0196048872</v>
      </c>
      <c r="AE31" t="n">
        <v>395445.8367544253</v>
      </c>
      <c r="AF31" t="n">
        <v>2.208661706485624e-06</v>
      </c>
      <c r="AG31" t="n">
        <v>11</v>
      </c>
      <c r="AH31" t="n">
        <v>357705.0411062998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3.7627</v>
      </c>
      <c r="E32" t="n">
        <v>26.58</v>
      </c>
      <c r="F32" t="n">
        <v>24.22</v>
      </c>
      <c r="G32" t="n">
        <v>80.73</v>
      </c>
      <c r="H32" t="n">
        <v>1.38</v>
      </c>
      <c r="I32" t="n">
        <v>18</v>
      </c>
      <c r="J32" t="n">
        <v>108.13</v>
      </c>
      <c r="K32" t="n">
        <v>39.72</v>
      </c>
      <c r="L32" t="n">
        <v>8.5</v>
      </c>
      <c r="M32" t="n">
        <v>16</v>
      </c>
      <c r="N32" t="n">
        <v>14.92</v>
      </c>
      <c r="O32" t="n">
        <v>13570.16</v>
      </c>
      <c r="P32" t="n">
        <v>197.06</v>
      </c>
      <c r="Q32" t="n">
        <v>452.6</v>
      </c>
      <c r="R32" t="n">
        <v>78.51000000000001</v>
      </c>
      <c r="S32" t="n">
        <v>57.64</v>
      </c>
      <c r="T32" t="n">
        <v>8302.77</v>
      </c>
      <c r="U32" t="n">
        <v>0.73</v>
      </c>
      <c r="V32" t="n">
        <v>0.88</v>
      </c>
      <c r="W32" t="n">
        <v>6.82</v>
      </c>
      <c r="X32" t="n">
        <v>0.49</v>
      </c>
      <c r="Y32" t="n">
        <v>1</v>
      </c>
      <c r="Z32" t="n">
        <v>10</v>
      </c>
      <c r="AA32" t="n">
        <v>288.5768723926894</v>
      </c>
      <c r="AB32" t="n">
        <v>394.8436079207718</v>
      </c>
      <c r="AC32" t="n">
        <v>357.1602881472969</v>
      </c>
      <c r="AD32" t="n">
        <v>288576.8723926895</v>
      </c>
      <c r="AE32" t="n">
        <v>394843.6079207718</v>
      </c>
      <c r="AF32" t="n">
        <v>2.212012617246063e-06</v>
      </c>
      <c r="AG32" t="n">
        <v>11</v>
      </c>
      <c r="AH32" t="n">
        <v>357160.2881472969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3.7726</v>
      </c>
      <c r="E33" t="n">
        <v>26.51</v>
      </c>
      <c r="F33" t="n">
        <v>24.17</v>
      </c>
      <c r="G33" t="n">
        <v>85.3</v>
      </c>
      <c r="H33" t="n">
        <v>1.42</v>
      </c>
      <c r="I33" t="n">
        <v>17</v>
      </c>
      <c r="J33" t="n">
        <v>108.45</v>
      </c>
      <c r="K33" t="n">
        <v>39.72</v>
      </c>
      <c r="L33" t="n">
        <v>8.75</v>
      </c>
      <c r="M33" t="n">
        <v>15</v>
      </c>
      <c r="N33" t="n">
        <v>14.98</v>
      </c>
      <c r="O33" t="n">
        <v>13609.42</v>
      </c>
      <c r="P33" t="n">
        <v>194.73</v>
      </c>
      <c r="Q33" t="n">
        <v>452.57</v>
      </c>
      <c r="R33" t="n">
        <v>76.77</v>
      </c>
      <c r="S33" t="n">
        <v>57.64</v>
      </c>
      <c r="T33" t="n">
        <v>7436.39</v>
      </c>
      <c r="U33" t="n">
        <v>0.75</v>
      </c>
      <c r="V33" t="n">
        <v>0.88</v>
      </c>
      <c r="W33" t="n">
        <v>6.82</v>
      </c>
      <c r="X33" t="n">
        <v>0.45</v>
      </c>
      <c r="Y33" t="n">
        <v>1</v>
      </c>
      <c r="Z33" t="n">
        <v>10</v>
      </c>
      <c r="AA33" t="n">
        <v>286.4867974763015</v>
      </c>
      <c r="AB33" t="n">
        <v>391.9838752125723</v>
      </c>
      <c r="AC33" t="n">
        <v>354.5734843151077</v>
      </c>
      <c r="AD33" t="n">
        <v>286486.7974763016</v>
      </c>
      <c r="AE33" t="n">
        <v>391983.8752125723</v>
      </c>
      <c r="AF33" t="n">
        <v>2.217832620145772e-06</v>
      </c>
      <c r="AG33" t="n">
        <v>11</v>
      </c>
      <c r="AH33" t="n">
        <v>354573.4843151078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3.7728</v>
      </c>
      <c r="E34" t="n">
        <v>26.51</v>
      </c>
      <c r="F34" t="n">
        <v>24.17</v>
      </c>
      <c r="G34" t="n">
        <v>85.3</v>
      </c>
      <c r="H34" t="n">
        <v>1.46</v>
      </c>
      <c r="I34" t="n">
        <v>17</v>
      </c>
      <c r="J34" t="n">
        <v>108.77</v>
      </c>
      <c r="K34" t="n">
        <v>39.72</v>
      </c>
      <c r="L34" t="n">
        <v>9</v>
      </c>
      <c r="M34" t="n">
        <v>15</v>
      </c>
      <c r="N34" t="n">
        <v>15.05</v>
      </c>
      <c r="O34" t="n">
        <v>13648.58</v>
      </c>
      <c r="P34" t="n">
        <v>194.81</v>
      </c>
      <c r="Q34" t="n">
        <v>452.6</v>
      </c>
      <c r="R34" t="n">
        <v>76.75</v>
      </c>
      <c r="S34" t="n">
        <v>57.64</v>
      </c>
      <c r="T34" t="n">
        <v>7426.9</v>
      </c>
      <c r="U34" t="n">
        <v>0.75</v>
      </c>
      <c r="V34" t="n">
        <v>0.88</v>
      </c>
      <c r="W34" t="n">
        <v>6.82</v>
      </c>
      <c r="X34" t="n">
        <v>0.44</v>
      </c>
      <c r="Y34" t="n">
        <v>1</v>
      </c>
      <c r="Z34" t="n">
        <v>10</v>
      </c>
      <c r="AA34" t="n">
        <v>286.5284923547004</v>
      </c>
      <c r="AB34" t="n">
        <v>392.0409239846458</v>
      </c>
      <c r="AC34" t="n">
        <v>354.625088432443</v>
      </c>
      <c r="AD34" t="n">
        <v>286528.4923547004</v>
      </c>
      <c r="AE34" t="n">
        <v>392040.9239846458</v>
      </c>
      <c r="AF34" t="n">
        <v>2.217950195961928e-06</v>
      </c>
      <c r="AG34" t="n">
        <v>11</v>
      </c>
      <c r="AH34" t="n">
        <v>354625.088432443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3.776</v>
      </c>
      <c r="E35" t="n">
        <v>26.48</v>
      </c>
      <c r="F35" t="n">
        <v>24.17</v>
      </c>
      <c r="G35" t="n">
        <v>90.62</v>
      </c>
      <c r="H35" t="n">
        <v>1.49</v>
      </c>
      <c r="I35" t="n">
        <v>16</v>
      </c>
      <c r="J35" t="n">
        <v>109.09</v>
      </c>
      <c r="K35" t="n">
        <v>39.72</v>
      </c>
      <c r="L35" t="n">
        <v>9.25</v>
      </c>
      <c r="M35" t="n">
        <v>14</v>
      </c>
      <c r="N35" t="n">
        <v>15.12</v>
      </c>
      <c r="O35" t="n">
        <v>13687.77</v>
      </c>
      <c r="P35" t="n">
        <v>193.71</v>
      </c>
      <c r="Q35" t="n">
        <v>452.6</v>
      </c>
      <c r="R35" t="n">
        <v>76.75</v>
      </c>
      <c r="S35" t="n">
        <v>57.64</v>
      </c>
      <c r="T35" t="n">
        <v>7430.66</v>
      </c>
      <c r="U35" t="n">
        <v>0.75</v>
      </c>
      <c r="V35" t="n">
        <v>0.88</v>
      </c>
      <c r="W35" t="n">
        <v>6.82</v>
      </c>
      <c r="X35" t="n">
        <v>0.44</v>
      </c>
      <c r="Y35" t="n">
        <v>1</v>
      </c>
      <c r="Z35" t="n">
        <v>10</v>
      </c>
      <c r="AA35" t="n">
        <v>285.6705439257402</v>
      </c>
      <c r="AB35" t="n">
        <v>390.867041094129</v>
      </c>
      <c r="AC35" t="n">
        <v>353.5632392774423</v>
      </c>
      <c r="AD35" t="n">
        <v>285670.5439257402</v>
      </c>
      <c r="AE35" t="n">
        <v>390867.041094129</v>
      </c>
      <c r="AF35" t="n">
        <v>2.219831409020419e-06</v>
      </c>
      <c r="AG35" t="n">
        <v>11</v>
      </c>
      <c r="AH35" t="n">
        <v>353563.2392774423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3.777</v>
      </c>
      <c r="E36" t="n">
        <v>26.48</v>
      </c>
      <c r="F36" t="n">
        <v>24.16</v>
      </c>
      <c r="G36" t="n">
        <v>90.59999999999999</v>
      </c>
      <c r="H36" t="n">
        <v>1.53</v>
      </c>
      <c r="I36" t="n">
        <v>16</v>
      </c>
      <c r="J36" t="n">
        <v>109.4</v>
      </c>
      <c r="K36" t="n">
        <v>39.72</v>
      </c>
      <c r="L36" t="n">
        <v>9.5</v>
      </c>
      <c r="M36" t="n">
        <v>14</v>
      </c>
      <c r="N36" t="n">
        <v>15.19</v>
      </c>
      <c r="O36" t="n">
        <v>13726.99</v>
      </c>
      <c r="P36" t="n">
        <v>192.97</v>
      </c>
      <c r="Q36" t="n">
        <v>452.61</v>
      </c>
      <c r="R36" t="n">
        <v>76.43000000000001</v>
      </c>
      <c r="S36" t="n">
        <v>57.64</v>
      </c>
      <c r="T36" t="n">
        <v>7272.71</v>
      </c>
      <c r="U36" t="n">
        <v>0.75</v>
      </c>
      <c r="V36" t="n">
        <v>0.88</v>
      </c>
      <c r="W36" t="n">
        <v>6.82</v>
      </c>
      <c r="X36" t="n">
        <v>0.43</v>
      </c>
      <c r="Y36" t="n">
        <v>1</v>
      </c>
      <c r="Z36" t="n">
        <v>10</v>
      </c>
      <c r="AA36" t="n">
        <v>285.125812717721</v>
      </c>
      <c r="AB36" t="n">
        <v>390.1217158234724</v>
      </c>
      <c r="AC36" t="n">
        <v>352.8890468045464</v>
      </c>
      <c r="AD36" t="n">
        <v>285125.812717721</v>
      </c>
      <c r="AE36" t="n">
        <v>390121.7158234724</v>
      </c>
      <c r="AF36" t="n">
        <v>2.220419288101198e-06</v>
      </c>
      <c r="AG36" t="n">
        <v>11</v>
      </c>
      <c r="AH36" t="n">
        <v>352889.0468045464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3.7758</v>
      </c>
      <c r="E37" t="n">
        <v>26.48</v>
      </c>
      <c r="F37" t="n">
        <v>24.17</v>
      </c>
      <c r="G37" t="n">
        <v>90.63</v>
      </c>
      <c r="H37" t="n">
        <v>1.57</v>
      </c>
      <c r="I37" t="n">
        <v>16</v>
      </c>
      <c r="J37" t="n">
        <v>109.72</v>
      </c>
      <c r="K37" t="n">
        <v>39.72</v>
      </c>
      <c r="L37" t="n">
        <v>9.75</v>
      </c>
      <c r="M37" t="n">
        <v>14</v>
      </c>
      <c r="N37" t="n">
        <v>15.26</v>
      </c>
      <c r="O37" t="n">
        <v>13766.23</v>
      </c>
      <c r="P37" t="n">
        <v>191.89</v>
      </c>
      <c r="Q37" t="n">
        <v>452.57</v>
      </c>
      <c r="R37" t="n">
        <v>76.95</v>
      </c>
      <c r="S37" t="n">
        <v>57.64</v>
      </c>
      <c r="T37" t="n">
        <v>7533.54</v>
      </c>
      <c r="U37" t="n">
        <v>0.75</v>
      </c>
      <c r="V37" t="n">
        <v>0.88</v>
      </c>
      <c r="W37" t="n">
        <v>6.82</v>
      </c>
      <c r="X37" t="n">
        <v>0.44</v>
      </c>
      <c r="Y37" t="n">
        <v>1</v>
      </c>
      <c r="Z37" t="n">
        <v>10</v>
      </c>
      <c r="AA37" t="n">
        <v>284.5142544913471</v>
      </c>
      <c r="AB37" t="n">
        <v>389.2849548781028</v>
      </c>
      <c r="AC37" t="n">
        <v>352.1321451494015</v>
      </c>
      <c r="AD37" t="n">
        <v>284514.2544913471</v>
      </c>
      <c r="AE37" t="n">
        <v>389284.9548781028</v>
      </c>
      <c r="AF37" t="n">
        <v>2.219713833204263e-06</v>
      </c>
      <c r="AG37" t="n">
        <v>11</v>
      </c>
      <c r="AH37" t="n">
        <v>352132.1451494016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3.7839</v>
      </c>
      <c r="E38" t="n">
        <v>26.43</v>
      </c>
      <c r="F38" t="n">
        <v>24.13</v>
      </c>
      <c r="G38" t="n">
        <v>96.52</v>
      </c>
      <c r="H38" t="n">
        <v>1.6</v>
      </c>
      <c r="I38" t="n">
        <v>15</v>
      </c>
      <c r="J38" t="n">
        <v>110.04</v>
      </c>
      <c r="K38" t="n">
        <v>39.72</v>
      </c>
      <c r="L38" t="n">
        <v>10</v>
      </c>
      <c r="M38" t="n">
        <v>13</v>
      </c>
      <c r="N38" t="n">
        <v>15.32</v>
      </c>
      <c r="O38" t="n">
        <v>13805.5</v>
      </c>
      <c r="P38" t="n">
        <v>190.67</v>
      </c>
      <c r="Q38" t="n">
        <v>452.55</v>
      </c>
      <c r="R38" t="n">
        <v>75.65000000000001</v>
      </c>
      <c r="S38" t="n">
        <v>57.64</v>
      </c>
      <c r="T38" t="n">
        <v>6890.41</v>
      </c>
      <c r="U38" t="n">
        <v>0.76</v>
      </c>
      <c r="V38" t="n">
        <v>0.88</v>
      </c>
      <c r="W38" t="n">
        <v>6.82</v>
      </c>
      <c r="X38" t="n">
        <v>0.41</v>
      </c>
      <c r="Y38" t="n">
        <v>1</v>
      </c>
      <c r="Z38" t="n">
        <v>10</v>
      </c>
      <c r="AA38" t="n">
        <v>283.2588196969546</v>
      </c>
      <c r="AB38" t="n">
        <v>387.5672136065408</v>
      </c>
      <c r="AC38" t="n">
        <v>350.5783426939324</v>
      </c>
      <c r="AD38" t="n">
        <v>283258.8196969546</v>
      </c>
      <c r="AE38" t="n">
        <v>387567.2136065408</v>
      </c>
      <c r="AF38" t="n">
        <v>2.224475653758571e-06</v>
      </c>
      <c r="AG38" t="n">
        <v>11</v>
      </c>
      <c r="AH38" t="n">
        <v>350578.3426939324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3.7868</v>
      </c>
      <c r="E39" t="n">
        <v>26.41</v>
      </c>
      <c r="F39" t="n">
        <v>24.11</v>
      </c>
      <c r="G39" t="n">
        <v>96.44</v>
      </c>
      <c r="H39" t="n">
        <v>1.64</v>
      </c>
      <c r="I39" t="n">
        <v>15</v>
      </c>
      <c r="J39" t="n">
        <v>110.36</v>
      </c>
      <c r="K39" t="n">
        <v>39.72</v>
      </c>
      <c r="L39" t="n">
        <v>10.25</v>
      </c>
      <c r="M39" t="n">
        <v>13</v>
      </c>
      <c r="N39" t="n">
        <v>15.39</v>
      </c>
      <c r="O39" t="n">
        <v>13844.79</v>
      </c>
      <c r="P39" t="n">
        <v>189.46</v>
      </c>
      <c r="Q39" t="n">
        <v>452.6</v>
      </c>
      <c r="R39" t="n">
        <v>75.03</v>
      </c>
      <c r="S39" t="n">
        <v>57.64</v>
      </c>
      <c r="T39" t="n">
        <v>6575.84</v>
      </c>
      <c r="U39" t="n">
        <v>0.77</v>
      </c>
      <c r="V39" t="n">
        <v>0.88</v>
      </c>
      <c r="W39" t="n">
        <v>6.81</v>
      </c>
      <c r="X39" t="n">
        <v>0.39</v>
      </c>
      <c r="Y39" t="n">
        <v>1</v>
      </c>
      <c r="Z39" t="n">
        <v>10</v>
      </c>
      <c r="AA39" t="n">
        <v>282.3036675125003</v>
      </c>
      <c r="AB39" t="n">
        <v>386.2603322494301</v>
      </c>
      <c r="AC39" t="n">
        <v>349.396188259325</v>
      </c>
      <c r="AD39" t="n">
        <v>282303.6675125004</v>
      </c>
      <c r="AE39" t="n">
        <v>386260.3322494301</v>
      </c>
      <c r="AF39" t="n">
        <v>2.226180503092829e-06</v>
      </c>
      <c r="AG39" t="n">
        <v>11</v>
      </c>
      <c r="AH39" t="n">
        <v>349396.1882593249</v>
      </c>
    </row>
    <row r="40">
      <c r="A40" t="n">
        <v>38</v>
      </c>
      <c r="B40" t="n">
        <v>45</v>
      </c>
      <c r="C40" t="inlineStr">
        <is>
          <t xml:space="preserve">CONCLUIDO	</t>
        </is>
      </c>
      <c r="D40" t="n">
        <v>3.7905</v>
      </c>
      <c r="E40" t="n">
        <v>26.38</v>
      </c>
      <c r="F40" t="n">
        <v>24.11</v>
      </c>
      <c r="G40" t="n">
        <v>103.31</v>
      </c>
      <c r="H40" t="n">
        <v>1.67</v>
      </c>
      <c r="I40" t="n">
        <v>14</v>
      </c>
      <c r="J40" t="n">
        <v>110.68</v>
      </c>
      <c r="K40" t="n">
        <v>39.72</v>
      </c>
      <c r="L40" t="n">
        <v>10.5</v>
      </c>
      <c r="M40" t="n">
        <v>12</v>
      </c>
      <c r="N40" t="n">
        <v>15.46</v>
      </c>
      <c r="O40" t="n">
        <v>13884.11</v>
      </c>
      <c r="P40" t="n">
        <v>189.52</v>
      </c>
      <c r="Q40" t="n">
        <v>452.56</v>
      </c>
      <c r="R40" t="n">
        <v>74.81</v>
      </c>
      <c r="S40" t="n">
        <v>57.64</v>
      </c>
      <c r="T40" t="n">
        <v>6471.41</v>
      </c>
      <c r="U40" t="n">
        <v>0.77</v>
      </c>
      <c r="V40" t="n">
        <v>0.88</v>
      </c>
      <c r="W40" t="n">
        <v>6.82</v>
      </c>
      <c r="X40" t="n">
        <v>0.38</v>
      </c>
      <c r="Y40" t="n">
        <v>1</v>
      </c>
      <c r="Z40" t="n">
        <v>10</v>
      </c>
      <c r="AA40" t="n">
        <v>282.1694282701006</v>
      </c>
      <c r="AB40" t="n">
        <v>386.0766601957613</v>
      </c>
      <c r="AC40" t="n">
        <v>349.2300456086729</v>
      </c>
      <c r="AD40" t="n">
        <v>282169.4282701006</v>
      </c>
      <c r="AE40" t="n">
        <v>386076.6601957613</v>
      </c>
      <c r="AF40" t="n">
        <v>2.228355655691711e-06</v>
      </c>
      <c r="AG40" t="n">
        <v>11</v>
      </c>
      <c r="AH40" t="n">
        <v>349230.0456086729</v>
      </c>
    </row>
    <row r="41">
      <c r="A41" t="n">
        <v>39</v>
      </c>
      <c r="B41" t="n">
        <v>45</v>
      </c>
      <c r="C41" t="inlineStr">
        <is>
          <t xml:space="preserve">CONCLUIDO	</t>
        </is>
      </c>
      <c r="D41" t="n">
        <v>3.7914</v>
      </c>
      <c r="E41" t="n">
        <v>26.38</v>
      </c>
      <c r="F41" t="n">
        <v>24.1</v>
      </c>
      <c r="G41" t="n">
        <v>103.28</v>
      </c>
      <c r="H41" t="n">
        <v>1.71</v>
      </c>
      <c r="I41" t="n">
        <v>14</v>
      </c>
      <c r="J41" t="n">
        <v>111</v>
      </c>
      <c r="K41" t="n">
        <v>39.72</v>
      </c>
      <c r="L41" t="n">
        <v>10.75</v>
      </c>
      <c r="M41" t="n">
        <v>12</v>
      </c>
      <c r="N41" t="n">
        <v>15.53</v>
      </c>
      <c r="O41" t="n">
        <v>13923.46</v>
      </c>
      <c r="P41" t="n">
        <v>187.94</v>
      </c>
      <c r="Q41" t="n">
        <v>452.59</v>
      </c>
      <c r="R41" t="n">
        <v>74.53</v>
      </c>
      <c r="S41" t="n">
        <v>57.64</v>
      </c>
      <c r="T41" t="n">
        <v>6331.94</v>
      </c>
      <c r="U41" t="n">
        <v>0.77</v>
      </c>
      <c r="V41" t="n">
        <v>0.88</v>
      </c>
      <c r="W41" t="n">
        <v>6.82</v>
      </c>
      <c r="X41" t="n">
        <v>0.38</v>
      </c>
      <c r="Y41" t="n">
        <v>1</v>
      </c>
      <c r="Z41" t="n">
        <v>10</v>
      </c>
      <c r="AA41" t="n">
        <v>281.0964862924273</v>
      </c>
      <c r="AB41" t="n">
        <v>384.6086136470495</v>
      </c>
      <c r="AC41" t="n">
        <v>347.9021073621538</v>
      </c>
      <c r="AD41" t="n">
        <v>281096.4862924273</v>
      </c>
      <c r="AE41" t="n">
        <v>384608.6136470495</v>
      </c>
      <c r="AF41" t="n">
        <v>2.228884746864411e-06</v>
      </c>
      <c r="AG41" t="n">
        <v>11</v>
      </c>
      <c r="AH41" t="n">
        <v>347902.1073621538</v>
      </c>
    </row>
    <row r="42">
      <c r="A42" t="n">
        <v>40</v>
      </c>
      <c r="B42" t="n">
        <v>45</v>
      </c>
      <c r="C42" t="inlineStr">
        <is>
          <t xml:space="preserve">CONCLUIDO	</t>
        </is>
      </c>
      <c r="D42" t="n">
        <v>3.7912</v>
      </c>
      <c r="E42" t="n">
        <v>26.38</v>
      </c>
      <c r="F42" t="n">
        <v>24.1</v>
      </c>
      <c r="G42" t="n">
        <v>103.29</v>
      </c>
      <c r="H42" t="n">
        <v>1.74</v>
      </c>
      <c r="I42" t="n">
        <v>14</v>
      </c>
      <c r="J42" t="n">
        <v>111.32</v>
      </c>
      <c r="K42" t="n">
        <v>39.72</v>
      </c>
      <c r="L42" t="n">
        <v>11</v>
      </c>
      <c r="M42" t="n">
        <v>12</v>
      </c>
      <c r="N42" t="n">
        <v>15.6</v>
      </c>
      <c r="O42" t="n">
        <v>13962.83</v>
      </c>
      <c r="P42" t="n">
        <v>185.35</v>
      </c>
      <c r="Q42" t="n">
        <v>452.57</v>
      </c>
      <c r="R42" t="n">
        <v>74.66</v>
      </c>
      <c r="S42" t="n">
        <v>57.64</v>
      </c>
      <c r="T42" t="n">
        <v>6399.63</v>
      </c>
      <c r="U42" t="n">
        <v>0.77</v>
      </c>
      <c r="V42" t="n">
        <v>0.88</v>
      </c>
      <c r="W42" t="n">
        <v>6.82</v>
      </c>
      <c r="X42" t="n">
        <v>0.38</v>
      </c>
      <c r="Y42" t="n">
        <v>1</v>
      </c>
      <c r="Z42" t="n">
        <v>10</v>
      </c>
      <c r="AA42" t="n">
        <v>279.4534203470977</v>
      </c>
      <c r="AB42" t="n">
        <v>382.3604983336958</v>
      </c>
      <c r="AC42" t="n">
        <v>345.868549019057</v>
      </c>
      <c r="AD42" t="n">
        <v>279453.4203470977</v>
      </c>
      <c r="AE42" t="n">
        <v>382360.4983336958</v>
      </c>
      <c r="AF42" t="n">
        <v>2.228767171048255e-06</v>
      </c>
      <c r="AG42" t="n">
        <v>11</v>
      </c>
      <c r="AH42" t="n">
        <v>345868.549019057</v>
      </c>
    </row>
    <row r="43">
      <c r="A43" t="n">
        <v>41</v>
      </c>
      <c r="B43" t="n">
        <v>45</v>
      </c>
      <c r="C43" t="inlineStr">
        <is>
          <t xml:space="preserve">CONCLUIDO	</t>
        </is>
      </c>
      <c r="D43" t="n">
        <v>3.7973</v>
      </c>
      <c r="E43" t="n">
        <v>26.33</v>
      </c>
      <c r="F43" t="n">
        <v>24.08</v>
      </c>
      <c r="G43" t="n">
        <v>111.13</v>
      </c>
      <c r="H43" t="n">
        <v>1.78</v>
      </c>
      <c r="I43" t="n">
        <v>13</v>
      </c>
      <c r="J43" t="n">
        <v>111.63</v>
      </c>
      <c r="K43" t="n">
        <v>39.72</v>
      </c>
      <c r="L43" t="n">
        <v>11.25</v>
      </c>
      <c r="M43" t="n">
        <v>11</v>
      </c>
      <c r="N43" t="n">
        <v>15.67</v>
      </c>
      <c r="O43" t="n">
        <v>14002.23</v>
      </c>
      <c r="P43" t="n">
        <v>186.14</v>
      </c>
      <c r="Q43" t="n">
        <v>452.59</v>
      </c>
      <c r="R43" t="n">
        <v>73.83</v>
      </c>
      <c r="S43" t="n">
        <v>57.64</v>
      </c>
      <c r="T43" t="n">
        <v>5985.77</v>
      </c>
      <c r="U43" t="n">
        <v>0.78</v>
      </c>
      <c r="V43" t="n">
        <v>0.88</v>
      </c>
      <c r="W43" t="n">
        <v>6.82</v>
      </c>
      <c r="X43" t="n">
        <v>0.35</v>
      </c>
      <c r="Y43" t="n">
        <v>1</v>
      </c>
      <c r="Z43" t="n">
        <v>10</v>
      </c>
      <c r="AA43" t="n">
        <v>279.6311523961421</v>
      </c>
      <c r="AB43" t="n">
        <v>382.6036791641829</v>
      </c>
      <c r="AC43" t="n">
        <v>346.0885210123889</v>
      </c>
      <c r="AD43" t="n">
        <v>279631.1523961421</v>
      </c>
      <c r="AE43" t="n">
        <v>382603.679164183</v>
      </c>
      <c r="AF43" t="n">
        <v>2.232353233441006e-06</v>
      </c>
      <c r="AG43" t="n">
        <v>11</v>
      </c>
      <c r="AH43" t="n">
        <v>346088.5210123889</v>
      </c>
    </row>
    <row r="44">
      <c r="A44" t="n">
        <v>42</v>
      </c>
      <c r="B44" t="n">
        <v>45</v>
      </c>
      <c r="C44" t="inlineStr">
        <is>
          <t xml:space="preserve">CONCLUIDO	</t>
        </is>
      </c>
      <c r="D44" t="n">
        <v>3.7991</v>
      </c>
      <c r="E44" t="n">
        <v>26.32</v>
      </c>
      <c r="F44" t="n">
        <v>24.07</v>
      </c>
      <c r="G44" t="n">
        <v>111.08</v>
      </c>
      <c r="H44" t="n">
        <v>1.81</v>
      </c>
      <c r="I44" t="n">
        <v>13</v>
      </c>
      <c r="J44" t="n">
        <v>111.95</v>
      </c>
      <c r="K44" t="n">
        <v>39.72</v>
      </c>
      <c r="L44" t="n">
        <v>11.5</v>
      </c>
      <c r="M44" t="n">
        <v>11</v>
      </c>
      <c r="N44" t="n">
        <v>15.74</v>
      </c>
      <c r="O44" t="n">
        <v>14041.65</v>
      </c>
      <c r="P44" t="n">
        <v>186.56</v>
      </c>
      <c r="Q44" t="n">
        <v>452.65</v>
      </c>
      <c r="R44" t="n">
        <v>73.3</v>
      </c>
      <c r="S44" t="n">
        <v>57.64</v>
      </c>
      <c r="T44" t="n">
        <v>5724.44</v>
      </c>
      <c r="U44" t="n">
        <v>0.79</v>
      </c>
      <c r="V44" t="n">
        <v>0.88</v>
      </c>
      <c r="W44" t="n">
        <v>6.82</v>
      </c>
      <c r="X44" t="n">
        <v>0.34</v>
      </c>
      <c r="Y44" t="n">
        <v>1</v>
      </c>
      <c r="Z44" t="n">
        <v>10</v>
      </c>
      <c r="AA44" t="n">
        <v>279.7930234749405</v>
      </c>
      <c r="AB44" t="n">
        <v>382.825158315443</v>
      </c>
      <c r="AC44" t="n">
        <v>346.2888625043005</v>
      </c>
      <c r="AD44" t="n">
        <v>279793.0234749405</v>
      </c>
      <c r="AE44" t="n">
        <v>382825.158315443</v>
      </c>
      <c r="AF44" t="n">
        <v>2.233411415786408e-06</v>
      </c>
      <c r="AG44" t="n">
        <v>11</v>
      </c>
      <c r="AH44" t="n">
        <v>346288.8625043005</v>
      </c>
    </row>
    <row r="45">
      <c r="A45" t="n">
        <v>43</v>
      </c>
      <c r="B45" t="n">
        <v>45</v>
      </c>
      <c r="C45" t="inlineStr">
        <is>
          <t xml:space="preserve">CONCLUIDO	</t>
        </is>
      </c>
      <c r="D45" t="n">
        <v>3.7984</v>
      </c>
      <c r="E45" t="n">
        <v>26.33</v>
      </c>
      <c r="F45" t="n">
        <v>24.07</v>
      </c>
      <c r="G45" t="n">
        <v>111.1</v>
      </c>
      <c r="H45" t="n">
        <v>1.84</v>
      </c>
      <c r="I45" t="n">
        <v>13</v>
      </c>
      <c r="J45" t="n">
        <v>112.27</v>
      </c>
      <c r="K45" t="n">
        <v>39.72</v>
      </c>
      <c r="L45" t="n">
        <v>11.75</v>
      </c>
      <c r="M45" t="n">
        <v>11</v>
      </c>
      <c r="N45" t="n">
        <v>15.81</v>
      </c>
      <c r="O45" t="n">
        <v>14081.1</v>
      </c>
      <c r="P45" t="n">
        <v>184.2</v>
      </c>
      <c r="Q45" t="n">
        <v>452.57</v>
      </c>
      <c r="R45" t="n">
        <v>73.72</v>
      </c>
      <c r="S45" t="n">
        <v>57.64</v>
      </c>
      <c r="T45" t="n">
        <v>5933.28</v>
      </c>
      <c r="U45" t="n">
        <v>0.78</v>
      </c>
      <c r="V45" t="n">
        <v>0.88</v>
      </c>
      <c r="W45" t="n">
        <v>6.81</v>
      </c>
      <c r="X45" t="n">
        <v>0.35</v>
      </c>
      <c r="Y45" t="n">
        <v>1</v>
      </c>
      <c r="Z45" t="n">
        <v>10</v>
      </c>
      <c r="AA45" t="n">
        <v>278.3223920153247</v>
      </c>
      <c r="AB45" t="n">
        <v>380.8129754727157</v>
      </c>
      <c r="AC45" t="n">
        <v>344.4687195679668</v>
      </c>
      <c r="AD45" t="n">
        <v>278322.3920153247</v>
      </c>
      <c r="AE45" t="n">
        <v>380812.9754727157</v>
      </c>
      <c r="AF45" t="n">
        <v>2.232999900429863e-06</v>
      </c>
      <c r="AG45" t="n">
        <v>11</v>
      </c>
      <c r="AH45" t="n">
        <v>344468.7195679668</v>
      </c>
    </row>
    <row r="46">
      <c r="A46" t="n">
        <v>44</v>
      </c>
      <c r="B46" t="n">
        <v>45</v>
      </c>
      <c r="C46" t="inlineStr">
        <is>
          <t xml:space="preserve">CONCLUIDO	</t>
        </is>
      </c>
      <c r="D46" t="n">
        <v>3.8073</v>
      </c>
      <c r="E46" t="n">
        <v>26.26</v>
      </c>
      <c r="F46" t="n">
        <v>24.03</v>
      </c>
      <c r="G46" t="n">
        <v>120.15</v>
      </c>
      <c r="H46" t="n">
        <v>1.88</v>
      </c>
      <c r="I46" t="n">
        <v>12</v>
      </c>
      <c r="J46" t="n">
        <v>112.59</v>
      </c>
      <c r="K46" t="n">
        <v>39.72</v>
      </c>
      <c r="L46" t="n">
        <v>12</v>
      </c>
      <c r="M46" t="n">
        <v>9</v>
      </c>
      <c r="N46" t="n">
        <v>15.88</v>
      </c>
      <c r="O46" t="n">
        <v>14120.58</v>
      </c>
      <c r="P46" t="n">
        <v>182.25</v>
      </c>
      <c r="Q46" t="n">
        <v>452.6</v>
      </c>
      <c r="R46" t="n">
        <v>72.08</v>
      </c>
      <c r="S46" t="n">
        <v>57.64</v>
      </c>
      <c r="T46" t="n">
        <v>5118.18</v>
      </c>
      <c r="U46" t="n">
        <v>0.8</v>
      </c>
      <c r="V46" t="n">
        <v>0.88</v>
      </c>
      <c r="W46" t="n">
        <v>6.82</v>
      </c>
      <c r="X46" t="n">
        <v>0.31</v>
      </c>
      <c r="Y46" t="n">
        <v>1</v>
      </c>
      <c r="Z46" t="n">
        <v>10</v>
      </c>
      <c r="AA46" t="n">
        <v>276.5878008289816</v>
      </c>
      <c r="AB46" t="n">
        <v>378.4396312867986</v>
      </c>
      <c r="AC46" t="n">
        <v>342.3218840201442</v>
      </c>
      <c r="AD46" t="n">
        <v>276587.8008289816</v>
      </c>
      <c r="AE46" t="n">
        <v>378439.6312867986</v>
      </c>
      <c r="AF46" t="n">
        <v>2.238232024248793e-06</v>
      </c>
      <c r="AG46" t="n">
        <v>11</v>
      </c>
      <c r="AH46" t="n">
        <v>342321.8840201442</v>
      </c>
    </row>
    <row r="47">
      <c r="A47" t="n">
        <v>45</v>
      </c>
      <c r="B47" t="n">
        <v>45</v>
      </c>
      <c r="C47" t="inlineStr">
        <is>
          <t xml:space="preserve">CONCLUIDO	</t>
        </is>
      </c>
      <c r="D47" t="n">
        <v>3.8086</v>
      </c>
      <c r="E47" t="n">
        <v>26.26</v>
      </c>
      <c r="F47" t="n">
        <v>24.02</v>
      </c>
      <c r="G47" t="n">
        <v>120.11</v>
      </c>
      <c r="H47" t="n">
        <v>1.91</v>
      </c>
      <c r="I47" t="n">
        <v>12</v>
      </c>
      <c r="J47" t="n">
        <v>112.91</v>
      </c>
      <c r="K47" t="n">
        <v>39.72</v>
      </c>
      <c r="L47" t="n">
        <v>12.25</v>
      </c>
      <c r="M47" t="n">
        <v>8</v>
      </c>
      <c r="N47" t="n">
        <v>15.95</v>
      </c>
      <c r="O47" t="n">
        <v>14160.09</v>
      </c>
      <c r="P47" t="n">
        <v>182.58</v>
      </c>
      <c r="Q47" t="n">
        <v>452.57</v>
      </c>
      <c r="R47" t="n">
        <v>71.98</v>
      </c>
      <c r="S47" t="n">
        <v>57.64</v>
      </c>
      <c r="T47" t="n">
        <v>5068.04</v>
      </c>
      <c r="U47" t="n">
        <v>0.8</v>
      </c>
      <c r="V47" t="n">
        <v>0.88</v>
      </c>
      <c r="W47" t="n">
        <v>6.81</v>
      </c>
      <c r="X47" t="n">
        <v>0.3</v>
      </c>
      <c r="Y47" t="n">
        <v>1</v>
      </c>
      <c r="Z47" t="n">
        <v>10</v>
      </c>
      <c r="AA47" t="n">
        <v>276.7160049366905</v>
      </c>
      <c r="AB47" t="n">
        <v>378.615045802932</v>
      </c>
      <c r="AC47" t="n">
        <v>342.4805572210536</v>
      </c>
      <c r="AD47" t="n">
        <v>276716.0049366904</v>
      </c>
      <c r="AE47" t="n">
        <v>378615.045802932</v>
      </c>
      <c r="AF47" t="n">
        <v>2.238996267053805e-06</v>
      </c>
      <c r="AG47" t="n">
        <v>11</v>
      </c>
      <c r="AH47" t="n">
        <v>342480.5572210536</v>
      </c>
    </row>
    <row r="48">
      <c r="A48" t="n">
        <v>46</v>
      </c>
      <c r="B48" t="n">
        <v>45</v>
      </c>
      <c r="C48" t="inlineStr">
        <is>
          <t xml:space="preserve">CONCLUIDO	</t>
        </is>
      </c>
      <c r="D48" t="n">
        <v>3.8061</v>
      </c>
      <c r="E48" t="n">
        <v>26.27</v>
      </c>
      <c r="F48" t="n">
        <v>24.04</v>
      </c>
      <c r="G48" t="n">
        <v>120.19</v>
      </c>
      <c r="H48" t="n">
        <v>1.95</v>
      </c>
      <c r="I48" t="n">
        <v>12</v>
      </c>
      <c r="J48" t="n">
        <v>113.24</v>
      </c>
      <c r="K48" t="n">
        <v>39.72</v>
      </c>
      <c r="L48" t="n">
        <v>12.5</v>
      </c>
      <c r="M48" t="n">
        <v>6</v>
      </c>
      <c r="N48" t="n">
        <v>16.02</v>
      </c>
      <c r="O48" t="n">
        <v>14199.62</v>
      </c>
      <c r="P48" t="n">
        <v>182.67</v>
      </c>
      <c r="Q48" t="n">
        <v>452.56</v>
      </c>
      <c r="R48" t="n">
        <v>72.38</v>
      </c>
      <c r="S48" t="n">
        <v>57.64</v>
      </c>
      <c r="T48" t="n">
        <v>5266.6</v>
      </c>
      <c r="U48" t="n">
        <v>0.8</v>
      </c>
      <c r="V48" t="n">
        <v>0.88</v>
      </c>
      <c r="W48" t="n">
        <v>6.82</v>
      </c>
      <c r="X48" t="n">
        <v>0.32</v>
      </c>
      <c r="Y48" t="n">
        <v>1</v>
      </c>
      <c r="Z48" t="n">
        <v>10</v>
      </c>
      <c r="AA48" t="n">
        <v>276.9316187035942</v>
      </c>
      <c r="AB48" t="n">
        <v>378.9100580710178</v>
      </c>
      <c r="AC48" t="n">
        <v>342.7474139323257</v>
      </c>
      <c r="AD48" t="n">
        <v>276931.6187035942</v>
      </c>
      <c r="AE48" t="n">
        <v>378910.0580710178</v>
      </c>
      <c r="AF48" t="n">
        <v>2.237526569351859e-06</v>
      </c>
      <c r="AG48" t="n">
        <v>11</v>
      </c>
      <c r="AH48" t="n">
        <v>342747.4139323257</v>
      </c>
    </row>
    <row r="49">
      <c r="A49" t="n">
        <v>47</v>
      </c>
      <c r="B49" t="n">
        <v>45</v>
      </c>
      <c r="C49" t="inlineStr">
        <is>
          <t xml:space="preserve">CONCLUIDO	</t>
        </is>
      </c>
      <c r="D49" t="n">
        <v>3.8073</v>
      </c>
      <c r="E49" t="n">
        <v>26.27</v>
      </c>
      <c r="F49" t="n">
        <v>24.03</v>
      </c>
      <c r="G49" t="n">
        <v>120.15</v>
      </c>
      <c r="H49" t="n">
        <v>1.98</v>
      </c>
      <c r="I49" t="n">
        <v>12</v>
      </c>
      <c r="J49" t="n">
        <v>113.56</v>
      </c>
      <c r="K49" t="n">
        <v>39.72</v>
      </c>
      <c r="L49" t="n">
        <v>12.75</v>
      </c>
      <c r="M49" t="n">
        <v>5</v>
      </c>
      <c r="N49" t="n">
        <v>16.09</v>
      </c>
      <c r="O49" t="n">
        <v>14239.17</v>
      </c>
      <c r="P49" t="n">
        <v>181.4</v>
      </c>
      <c r="Q49" t="n">
        <v>452.56</v>
      </c>
      <c r="R49" t="n">
        <v>71.97</v>
      </c>
      <c r="S49" t="n">
        <v>57.64</v>
      </c>
      <c r="T49" t="n">
        <v>5061.46</v>
      </c>
      <c r="U49" t="n">
        <v>0.8</v>
      </c>
      <c r="V49" t="n">
        <v>0.88</v>
      </c>
      <c r="W49" t="n">
        <v>6.82</v>
      </c>
      <c r="X49" t="n">
        <v>0.31</v>
      </c>
      <c r="Y49" t="n">
        <v>1</v>
      </c>
      <c r="Z49" t="n">
        <v>10</v>
      </c>
      <c r="AA49" t="n">
        <v>276.0478247267085</v>
      </c>
      <c r="AB49" t="n">
        <v>377.7008121616043</v>
      </c>
      <c r="AC49" t="n">
        <v>341.6535767553193</v>
      </c>
      <c r="AD49" t="n">
        <v>276047.8247267085</v>
      </c>
      <c r="AE49" t="n">
        <v>377700.8121616043</v>
      </c>
      <c r="AF49" t="n">
        <v>2.238232024248793e-06</v>
      </c>
      <c r="AG49" t="n">
        <v>11</v>
      </c>
      <c r="AH49" t="n">
        <v>341653.5767553193</v>
      </c>
    </row>
    <row r="50">
      <c r="A50" t="n">
        <v>48</v>
      </c>
      <c r="B50" t="n">
        <v>45</v>
      </c>
      <c r="C50" t="inlineStr">
        <is>
          <t xml:space="preserve">CONCLUIDO	</t>
        </is>
      </c>
      <c r="D50" t="n">
        <v>3.8051</v>
      </c>
      <c r="E50" t="n">
        <v>26.28</v>
      </c>
      <c r="F50" t="n">
        <v>24.05</v>
      </c>
      <c r="G50" t="n">
        <v>120.23</v>
      </c>
      <c r="H50" t="n">
        <v>2.01</v>
      </c>
      <c r="I50" t="n">
        <v>12</v>
      </c>
      <c r="J50" t="n">
        <v>113.88</v>
      </c>
      <c r="K50" t="n">
        <v>39.72</v>
      </c>
      <c r="L50" t="n">
        <v>13</v>
      </c>
      <c r="M50" t="n">
        <v>3</v>
      </c>
      <c r="N50" t="n">
        <v>16.16</v>
      </c>
      <c r="O50" t="n">
        <v>14278.75</v>
      </c>
      <c r="P50" t="n">
        <v>181.25</v>
      </c>
      <c r="Q50" t="n">
        <v>452.66</v>
      </c>
      <c r="R50" t="n">
        <v>72.45999999999999</v>
      </c>
      <c r="S50" t="n">
        <v>57.64</v>
      </c>
      <c r="T50" t="n">
        <v>5307.8</v>
      </c>
      <c r="U50" t="n">
        <v>0.8</v>
      </c>
      <c r="V50" t="n">
        <v>0.88</v>
      </c>
      <c r="W50" t="n">
        <v>6.82</v>
      </c>
      <c r="X50" t="n">
        <v>0.32</v>
      </c>
      <c r="Y50" t="n">
        <v>1</v>
      </c>
      <c r="Z50" t="n">
        <v>10</v>
      </c>
      <c r="AA50" t="n">
        <v>276.0970626139214</v>
      </c>
      <c r="AB50" t="n">
        <v>377.7681816111113</v>
      </c>
      <c r="AC50" t="n">
        <v>341.714516559119</v>
      </c>
      <c r="AD50" t="n">
        <v>276097.0626139214</v>
      </c>
      <c r="AE50" t="n">
        <v>377768.1816111113</v>
      </c>
      <c r="AF50" t="n">
        <v>2.236938690271079e-06</v>
      </c>
      <c r="AG50" t="n">
        <v>11</v>
      </c>
      <c r="AH50" t="n">
        <v>341714.516559119</v>
      </c>
    </row>
    <row r="51">
      <c r="A51" t="n">
        <v>49</v>
      </c>
      <c r="B51" t="n">
        <v>45</v>
      </c>
      <c r="C51" t="inlineStr">
        <is>
          <t xml:space="preserve">CONCLUIDO	</t>
        </is>
      </c>
      <c r="D51" t="n">
        <v>3.805</v>
      </c>
      <c r="E51" t="n">
        <v>26.28</v>
      </c>
      <c r="F51" t="n">
        <v>24.05</v>
      </c>
      <c r="G51" t="n">
        <v>120.23</v>
      </c>
      <c r="H51" t="n">
        <v>2.05</v>
      </c>
      <c r="I51" t="n">
        <v>12</v>
      </c>
      <c r="J51" t="n">
        <v>114.2</v>
      </c>
      <c r="K51" t="n">
        <v>39.72</v>
      </c>
      <c r="L51" t="n">
        <v>13.25</v>
      </c>
      <c r="M51" t="n">
        <v>2</v>
      </c>
      <c r="N51" t="n">
        <v>16.23</v>
      </c>
      <c r="O51" t="n">
        <v>14318.36</v>
      </c>
      <c r="P51" t="n">
        <v>180.86</v>
      </c>
      <c r="Q51" t="n">
        <v>452.59</v>
      </c>
      <c r="R51" t="n">
        <v>72.54000000000001</v>
      </c>
      <c r="S51" t="n">
        <v>57.64</v>
      </c>
      <c r="T51" t="n">
        <v>5349.11</v>
      </c>
      <c r="U51" t="n">
        <v>0.79</v>
      </c>
      <c r="V51" t="n">
        <v>0.88</v>
      </c>
      <c r="W51" t="n">
        <v>6.82</v>
      </c>
      <c r="X51" t="n">
        <v>0.32</v>
      </c>
      <c r="Y51" t="n">
        <v>1</v>
      </c>
      <c r="Z51" t="n">
        <v>10</v>
      </c>
      <c r="AA51" t="n">
        <v>275.8536410422286</v>
      </c>
      <c r="AB51" t="n">
        <v>377.4351214777193</v>
      </c>
      <c r="AC51" t="n">
        <v>341.4132432174051</v>
      </c>
      <c r="AD51" t="n">
        <v>275853.6410422286</v>
      </c>
      <c r="AE51" t="n">
        <v>377435.1214777193</v>
      </c>
      <c r="AF51" t="n">
        <v>2.236879902363002e-06</v>
      </c>
      <c r="AG51" t="n">
        <v>11</v>
      </c>
      <c r="AH51" t="n">
        <v>341413.2432174051</v>
      </c>
    </row>
    <row r="52">
      <c r="A52" t="n">
        <v>50</v>
      </c>
      <c r="B52" t="n">
        <v>45</v>
      </c>
      <c r="C52" t="inlineStr">
        <is>
          <t xml:space="preserve">CONCLUIDO	</t>
        </is>
      </c>
      <c r="D52" t="n">
        <v>3.8045</v>
      </c>
      <c r="E52" t="n">
        <v>26.28</v>
      </c>
      <c r="F52" t="n">
        <v>24.05</v>
      </c>
      <c r="G52" t="n">
        <v>120.25</v>
      </c>
      <c r="H52" t="n">
        <v>2.08</v>
      </c>
      <c r="I52" t="n">
        <v>12</v>
      </c>
      <c r="J52" t="n">
        <v>114.52</v>
      </c>
      <c r="K52" t="n">
        <v>39.72</v>
      </c>
      <c r="L52" t="n">
        <v>13.5</v>
      </c>
      <c r="M52" t="n">
        <v>1</v>
      </c>
      <c r="N52" t="n">
        <v>16.3</v>
      </c>
      <c r="O52" t="n">
        <v>14358</v>
      </c>
      <c r="P52" t="n">
        <v>180.91</v>
      </c>
      <c r="Q52" t="n">
        <v>452.59</v>
      </c>
      <c r="R52" t="n">
        <v>72.56</v>
      </c>
      <c r="S52" t="n">
        <v>57.64</v>
      </c>
      <c r="T52" t="n">
        <v>5357.88</v>
      </c>
      <c r="U52" t="n">
        <v>0.79</v>
      </c>
      <c r="V52" t="n">
        <v>0.88</v>
      </c>
      <c r="W52" t="n">
        <v>6.83</v>
      </c>
      <c r="X52" t="n">
        <v>0.33</v>
      </c>
      <c r="Y52" t="n">
        <v>1</v>
      </c>
      <c r="Z52" t="n">
        <v>10</v>
      </c>
      <c r="AA52" t="n">
        <v>275.9078083156469</v>
      </c>
      <c r="AB52" t="n">
        <v>377.5092355309018</v>
      </c>
      <c r="AC52" t="n">
        <v>341.4802839293715</v>
      </c>
      <c r="AD52" t="n">
        <v>275907.808315647</v>
      </c>
      <c r="AE52" t="n">
        <v>377509.2355309018</v>
      </c>
      <c r="AF52" t="n">
        <v>2.236585962822612e-06</v>
      </c>
      <c r="AG52" t="n">
        <v>11</v>
      </c>
      <c r="AH52" t="n">
        <v>341480.2839293714</v>
      </c>
    </row>
    <row r="53">
      <c r="A53" t="n">
        <v>51</v>
      </c>
      <c r="B53" t="n">
        <v>45</v>
      </c>
      <c r="C53" t="inlineStr">
        <is>
          <t xml:space="preserve">CONCLUIDO	</t>
        </is>
      </c>
      <c r="D53" t="n">
        <v>3.8044</v>
      </c>
      <c r="E53" t="n">
        <v>26.29</v>
      </c>
      <c r="F53" t="n">
        <v>24.05</v>
      </c>
      <c r="G53" t="n">
        <v>120.25</v>
      </c>
      <c r="H53" t="n">
        <v>2.11</v>
      </c>
      <c r="I53" t="n">
        <v>12</v>
      </c>
      <c r="J53" t="n">
        <v>114.84</v>
      </c>
      <c r="K53" t="n">
        <v>39.72</v>
      </c>
      <c r="L53" t="n">
        <v>13.75</v>
      </c>
      <c r="M53" t="n">
        <v>0</v>
      </c>
      <c r="N53" t="n">
        <v>16.38</v>
      </c>
      <c r="O53" t="n">
        <v>14397.66</v>
      </c>
      <c r="P53" t="n">
        <v>181.13</v>
      </c>
      <c r="Q53" t="n">
        <v>452.64</v>
      </c>
      <c r="R53" t="n">
        <v>72.52</v>
      </c>
      <c r="S53" t="n">
        <v>57.64</v>
      </c>
      <c r="T53" t="n">
        <v>5336.33</v>
      </c>
      <c r="U53" t="n">
        <v>0.79</v>
      </c>
      <c r="V53" t="n">
        <v>0.88</v>
      </c>
      <c r="W53" t="n">
        <v>6.83</v>
      </c>
      <c r="X53" t="n">
        <v>0.33</v>
      </c>
      <c r="Y53" t="n">
        <v>1</v>
      </c>
      <c r="Z53" t="n">
        <v>10</v>
      </c>
      <c r="AA53" t="n">
        <v>276.0521510314463</v>
      </c>
      <c r="AB53" t="n">
        <v>377.7067316026098</v>
      </c>
      <c r="AC53" t="n">
        <v>341.6589312531831</v>
      </c>
      <c r="AD53" t="n">
        <v>276052.1510314464</v>
      </c>
      <c r="AE53" t="n">
        <v>377706.7316026097</v>
      </c>
      <c r="AF53" t="n">
        <v>2.236527174914534e-06</v>
      </c>
      <c r="AG53" t="n">
        <v>11</v>
      </c>
      <c r="AH53" t="n">
        <v>341658.9312531831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34.62</v>
      </c>
      <c r="G2" t="n">
        <v>5.71</v>
      </c>
      <c r="H2" t="n">
        <v>0.09</v>
      </c>
      <c r="I2" t="n">
        <v>364</v>
      </c>
      <c r="J2" t="n">
        <v>204</v>
      </c>
      <c r="K2" t="n">
        <v>55.27</v>
      </c>
      <c r="L2" t="n">
        <v>1</v>
      </c>
      <c r="M2" t="n">
        <v>362</v>
      </c>
      <c r="N2" t="n">
        <v>42.72</v>
      </c>
      <c r="O2" t="n">
        <v>25393.6</v>
      </c>
      <c r="P2" t="n">
        <v>502.21</v>
      </c>
      <c r="Q2" t="n">
        <v>453.53</v>
      </c>
      <c r="R2" t="n">
        <v>418.7</v>
      </c>
      <c r="S2" t="n">
        <v>57.64</v>
      </c>
      <c r="T2" t="n">
        <v>176668.96</v>
      </c>
      <c r="U2" t="n">
        <v>0.14</v>
      </c>
      <c r="V2" t="n">
        <v>0.61</v>
      </c>
      <c r="W2" t="n">
        <v>7.37</v>
      </c>
      <c r="X2" t="n">
        <v>10.87</v>
      </c>
      <c r="Y2" t="n">
        <v>1</v>
      </c>
      <c r="Z2" t="n">
        <v>10</v>
      </c>
      <c r="AA2" t="n">
        <v>1076.145987309947</v>
      </c>
      <c r="AB2" t="n">
        <v>1472.430416047728</v>
      </c>
      <c r="AC2" t="n">
        <v>1331.9037237092</v>
      </c>
      <c r="AD2" t="n">
        <v>1076145.987309947</v>
      </c>
      <c r="AE2" t="n">
        <v>1472430.416047728</v>
      </c>
      <c r="AF2" t="n">
        <v>1.003204473944082e-06</v>
      </c>
      <c r="AG2" t="n">
        <v>21</v>
      </c>
      <c r="AH2" t="n">
        <v>1331903.7237092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31.62</v>
      </c>
      <c r="G3" t="n">
        <v>7.13</v>
      </c>
      <c r="H3" t="n">
        <v>0.11</v>
      </c>
      <c r="I3" t="n">
        <v>266</v>
      </c>
      <c r="J3" t="n">
        <v>204.39</v>
      </c>
      <c r="K3" t="n">
        <v>55.27</v>
      </c>
      <c r="L3" t="n">
        <v>1.25</v>
      </c>
      <c r="M3" t="n">
        <v>264</v>
      </c>
      <c r="N3" t="n">
        <v>42.87</v>
      </c>
      <c r="O3" t="n">
        <v>25442.42</v>
      </c>
      <c r="P3" t="n">
        <v>458.66</v>
      </c>
      <c r="Q3" t="n">
        <v>453.21</v>
      </c>
      <c r="R3" t="n">
        <v>319.52</v>
      </c>
      <c r="S3" t="n">
        <v>57.64</v>
      </c>
      <c r="T3" t="n">
        <v>127569.2</v>
      </c>
      <c r="U3" t="n">
        <v>0.18</v>
      </c>
      <c r="V3" t="n">
        <v>0.67</v>
      </c>
      <c r="W3" t="n">
        <v>7.24</v>
      </c>
      <c r="X3" t="n">
        <v>7.88</v>
      </c>
      <c r="Y3" t="n">
        <v>1</v>
      </c>
      <c r="Z3" t="n">
        <v>10</v>
      </c>
      <c r="AA3" t="n">
        <v>865.8960657461298</v>
      </c>
      <c r="AB3" t="n">
        <v>1184.75719779221</v>
      </c>
      <c r="AC3" t="n">
        <v>1071.685633652092</v>
      </c>
      <c r="AD3" t="n">
        <v>865896.0657461298</v>
      </c>
      <c r="AE3" t="n">
        <v>1184757.19779221</v>
      </c>
      <c r="AF3" t="n">
        <v>1.158878626558294e-06</v>
      </c>
      <c r="AG3" t="n">
        <v>18</v>
      </c>
      <c r="AH3" t="n">
        <v>1071685.633652092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2.4451</v>
      </c>
      <c r="E4" t="n">
        <v>40.9</v>
      </c>
      <c r="F4" t="n">
        <v>29.86</v>
      </c>
      <c r="G4" t="n">
        <v>8.57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432.97</v>
      </c>
      <c r="Q4" t="n">
        <v>453.25</v>
      </c>
      <c r="R4" t="n">
        <v>262.3</v>
      </c>
      <c r="S4" t="n">
        <v>57.64</v>
      </c>
      <c r="T4" t="n">
        <v>99243.14</v>
      </c>
      <c r="U4" t="n">
        <v>0.22</v>
      </c>
      <c r="V4" t="n">
        <v>0.71</v>
      </c>
      <c r="W4" t="n">
        <v>7.13</v>
      </c>
      <c r="X4" t="n">
        <v>6.12</v>
      </c>
      <c r="Y4" t="n">
        <v>1</v>
      </c>
      <c r="Z4" t="n">
        <v>10</v>
      </c>
      <c r="AA4" t="n">
        <v>749.4009121592306</v>
      </c>
      <c r="AB4" t="n">
        <v>1025.36338925116</v>
      </c>
      <c r="AC4" t="n">
        <v>927.5041464875836</v>
      </c>
      <c r="AD4" t="n">
        <v>749400.9121592307</v>
      </c>
      <c r="AE4" t="n">
        <v>1025363.38925116</v>
      </c>
      <c r="AF4" t="n">
        <v>1.274318281074692e-06</v>
      </c>
      <c r="AG4" t="n">
        <v>16</v>
      </c>
      <c r="AH4" t="n">
        <v>927504.1464875836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2.6047</v>
      </c>
      <c r="E5" t="n">
        <v>38.39</v>
      </c>
      <c r="F5" t="n">
        <v>28.81</v>
      </c>
      <c r="G5" t="n">
        <v>9.99</v>
      </c>
      <c r="H5" t="n">
        <v>0.15</v>
      </c>
      <c r="I5" t="n">
        <v>173</v>
      </c>
      <c r="J5" t="n">
        <v>205.18</v>
      </c>
      <c r="K5" t="n">
        <v>55.27</v>
      </c>
      <c r="L5" t="n">
        <v>1.75</v>
      </c>
      <c r="M5" t="n">
        <v>171</v>
      </c>
      <c r="N5" t="n">
        <v>43.16</v>
      </c>
      <c r="O5" t="n">
        <v>25540.22</v>
      </c>
      <c r="P5" t="n">
        <v>417.69</v>
      </c>
      <c r="Q5" t="n">
        <v>453.12</v>
      </c>
      <c r="R5" t="n">
        <v>227.7</v>
      </c>
      <c r="S5" t="n">
        <v>57.64</v>
      </c>
      <c r="T5" t="n">
        <v>82120.53999999999</v>
      </c>
      <c r="U5" t="n">
        <v>0.25</v>
      </c>
      <c r="V5" t="n">
        <v>0.74</v>
      </c>
      <c r="W5" t="n">
        <v>7.09</v>
      </c>
      <c r="X5" t="n">
        <v>5.07</v>
      </c>
      <c r="Y5" t="n">
        <v>1</v>
      </c>
      <c r="Z5" t="n">
        <v>10</v>
      </c>
      <c r="AA5" t="n">
        <v>684.2091555156826</v>
      </c>
      <c r="AB5" t="n">
        <v>936.1651517541362</v>
      </c>
      <c r="AC5" t="n">
        <v>846.8188635867633</v>
      </c>
      <c r="AD5" t="n">
        <v>684209.1555156827</v>
      </c>
      <c r="AE5" t="n">
        <v>936165.1517541362</v>
      </c>
      <c r="AF5" t="n">
        <v>1.357497372997117e-06</v>
      </c>
      <c r="AG5" t="n">
        <v>15</v>
      </c>
      <c r="AH5" t="n">
        <v>846818.8635867633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2.7385</v>
      </c>
      <c r="E6" t="n">
        <v>36.52</v>
      </c>
      <c r="F6" t="n">
        <v>27.99</v>
      </c>
      <c r="G6" t="n">
        <v>11.42</v>
      </c>
      <c r="H6" t="n">
        <v>0.17</v>
      </c>
      <c r="I6" t="n">
        <v>147</v>
      </c>
      <c r="J6" t="n">
        <v>205.58</v>
      </c>
      <c r="K6" t="n">
        <v>55.27</v>
      </c>
      <c r="L6" t="n">
        <v>2</v>
      </c>
      <c r="M6" t="n">
        <v>145</v>
      </c>
      <c r="N6" t="n">
        <v>43.31</v>
      </c>
      <c r="O6" t="n">
        <v>25589.2</v>
      </c>
      <c r="P6" t="n">
        <v>405.6</v>
      </c>
      <c r="Q6" t="n">
        <v>452.84</v>
      </c>
      <c r="R6" t="n">
        <v>201.31</v>
      </c>
      <c r="S6" t="n">
        <v>57.64</v>
      </c>
      <c r="T6" t="n">
        <v>69058.48</v>
      </c>
      <c r="U6" t="n">
        <v>0.29</v>
      </c>
      <c r="V6" t="n">
        <v>0.76</v>
      </c>
      <c r="W6" t="n">
        <v>7.03</v>
      </c>
      <c r="X6" t="n">
        <v>4.26</v>
      </c>
      <c r="Y6" t="n">
        <v>1</v>
      </c>
      <c r="Z6" t="n">
        <v>10</v>
      </c>
      <c r="AA6" t="n">
        <v>644.2336180378222</v>
      </c>
      <c r="AB6" t="n">
        <v>881.4688577806824</v>
      </c>
      <c r="AC6" t="n">
        <v>797.3427071434054</v>
      </c>
      <c r="AD6" t="n">
        <v>644233.6180378222</v>
      </c>
      <c r="AE6" t="n">
        <v>881468.8577806824</v>
      </c>
      <c r="AF6" t="n">
        <v>1.427230220736593e-06</v>
      </c>
      <c r="AG6" t="n">
        <v>15</v>
      </c>
      <c r="AH6" t="n">
        <v>797342.7071434053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2.8421</v>
      </c>
      <c r="E7" t="n">
        <v>35.18</v>
      </c>
      <c r="F7" t="n">
        <v>27.43</v>
      </c>
      <c r="G7" t="n">
        <v>12.86</v>
      </c>
      <c r="H7" t="n">
        <v>0.19</v>
      </c>
      <c r="I7" t="n">
        <v>128</v>
      </c>
      <c r="J7" t="n">
        <v>205.98</v>
      </c>
      <c r="K7" t="n">
        <v>55.27</v>
      </c>
      <c r="L7" t="n">
        <v>2.25</v>
      </c>
      <c r="M7" t="n">
        <v>126</v>
      </c>
      <c r="N7" t="n">
        <v>43.46</v>
      </c>
      <c r="O7" t="n">
        <v>25638.22</v>
      </c>
      <c r="P7" t="n">
        <v>397.29</v>
      </c>
      <c r="Q7" t="n">
        <v>452.84</v>
      </c>
      <c r="R7" t="n">
        <v>182.5</v>
      </c>
      <c r="S7" t="n">
        <v>57.64</v>
      </c>
      <c r="T7" t="n">
        <v>59749.25</v>
      </c>
      <c r="U7" t="n">
        <v>0.32</v>
      </c>
      <c r="V7" t="n">
        <v>0.77</v>
      </c>
      <c r="W7" t="n">
        <v>7.01</v>
      </c>
      <c r="X7" t="n">
        <v>3.7</v>
      </c>
      <c r="Y7" t="n">
        <v>1</v>
      </c>
      <c r="Z7" t="n">
        <v>10</v>
      </c>
      <c r="AA7" t="n">
        <v>606.5113114959005</v>
      </c>
      <c r="AB7" t="n">
        <v>829.8555337793131</v>
      </c>
      <c r="AC7" t="n">
        <v>750.6552863449714</v>
      </c>
      <c r="AD7" t="n">
        <v>606511.3114959005</v>
      </c>
      <c r="AE7" t="n">
        <v>829855.5337793131</v>
      </c>
      <c r="AF7" t="n">
        <v>1.481223666370448e-06</v>
      </c>
      <c r="AG7" t="n">
        <v>14</v>
      </c>
      <c r="AH7" t="n">
        <v>750655.2863449714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2.9248</v>
      </c>
      <c r="E8" t="n">
        <v>34.19</v>
      </c>
      <c r="F8" t="n">
        <v>27</v>
      </c>
      <c r="G8" t="n">
        <v>14.21</v>
      </c>
      <c r="H8" t="n">
        <v>0.22</v>
      </c>
      <c r="I8" t="n">
        <v>114</v>
      </c>
      <c r="J8" t="n">
        <v>206.38</v>
      </c>
      <c r="K8" t="n">
        <v>55.27</v>
      </c>
      <c r="L8" t="n">
        <v>2.5</v>
      </c>
      <c r="M8" t="n">
        <v>112</v>
      </c>
      <c r="N8" t="n">
        <v>43.6</v>
      </c>
      <c r="O8" t="n">
        <v>25687.3</v>
      </c>
      <c r="P8" t="n">
        <v>390.86</v>
      </c>
      <c r="Q8" t="n">
        <v>452.83</v>
      </c>
      <c r="R8" t="n">
        <v>169.4</v>
      </c>
      <c r="S8" t="n">
        <v>57.64</v>
      </c>
      <c r="T8" t="n">
        <v>53268.78</v>
      </c>
      <c r="U8" t="n">
        <v>0.34</v>
      </c>
      <c r="V8" t="n">
        <v>0.79</v>
      </c>
      <c r="W8" t="n">
        <v>6.97</v>
      </c>
      <c r="X8" t="n">
        <v>3.27</v>
      </c>
      <c r="Y8" t="n">
        <v>1</v>
      </c>
      <c r="Z8" t="n">
        <v>10</v>
      </c>
      <c r="AA8" t="n">
        <v>586.46062402826</v>
      </c>
      <c r="AB8" t="n">
        <v>802.4212986121864</v>
      </c>
      <c r="AC8" t="n">
        <v>725.8393360780044</v>
      </c>
      <c r="AD8" t="n">
        <v>586460.62402826</v>
      </c>
      <c r="AE8" t="n">
        <v>802421.2986121865</v>
      </c>
      <c r="AF8" t="n">
        <v>1.524324611871604e-06</v>
      </c>
      <c r="AG8" t="n">
        <v>14</v>
      </c>
      <c r="AH8" t="n">
        <v>725839.3360780044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2.9971</v>
      </c>
      <c r="E9" t="n">
        <v>33.37</v>
      </c>
      <c r="F9" t="n">
        <v>26.66</v>
      </c>
      <c r="G9" t="n">
        <v>15.69</v>
      </c>
      <c r="H9" t="n">
        <v>0.24</v>
      </c>
      <c r="I9" t="n">
        <v>102</v>
      </c>
      <c r="J9" t="n">
        <v>206.78</v>
      </c>
      <c r="K9" t="n">
        <v>55.27</v>
      </c>
      <c r="L9" t="n">
        <v>2.75</v>
      </c>
      <c r="M9" t="n">
        <v>100</v>
      </c>
      <c r="N9" t="n">
        <v>43.75</v>
      </c>
      <c r="O9" t="n">
        <v>25736.42</v>
      </c>
      <c r="P9" t="n">
        <v>385.81</v>
      </c>
      <c r="Q9" t="n">
        <v>452.94</v>
      </c>
      <c r="R9" t="n">
        <v>158.19</v>
      </c>
      <c r="S9" t="n">
        <v>57.64</v>
      </c>
      <c r="T9" t="n">
        <v>47722.79</v>
      </c>
      <c r="U9" t="n">
        <v>0.36</v>
      </c>
      <c r="V9" t="n">
        <v>0.8</v>
      </c>
      <c r="W9" t="n">
        <v>6.96</v>
      </c>
      <c r="X9" t="n">
        <v>2.93</v>
      </c>
      <c r="Y9" t="n">
        <v>1</v>
      </c>
      <c r="Z9" t="n">
        <v>10</v>
      </c>
      <c r="AA9" t="n">
        <v>559.8723307289735</v>
      </c>
      <c r="AB9" t="n">
        <v>766.0420227273879</v>
      </c>
      <c r="AC9" t="n">
        <v>692.9320472250168</v>
      </c>
      <c r="AD9" t="n">
        <v>559872.3307289735</v>
      </c>
      <c r="AE9" t="n">
        <v>766042.022727388</v>
      </c>
      <c r="AF9" t="n">
        <v>1.562005365919169e-06</v>
      </c>
      <c r="AG9" t="n">
        <v>13</v>
      </c>
      <c r="AH9" t="n">
        <v>692932.0472250169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3.0542</v>
      </c>
      <c r="E10" t="n">
        <v>32.74</v>
      </c>
      <c r="F10" t="n">
        <v>26.41</v>
      </c>
      <c r="G10" t="n">
        <v>17.04</v>
      </c>
      <c r="H10" t="n">
        <v>0.26</v>
      </c>
      <c r="I10" t="n">
        <v>93</v>
      </c>
      <c r="J10" t="n">
        <v>207.17</v>
      </c>
      <c r="K10" t="n">
        <v>55.27</v>
      </c>
      <c r="L10" t="n">
        <v>3</v>
      </c>
      <c r="M10" t="n">
        <v>91</v>
      </c>
      <c r="N10" t="n">
        <v>43.9</v>
      </c>
      <c r="O10" t="n">
        <v>25785.6</v>
      </c>
      <c r="P10" t="n">
        <v>381.87</v>
      </c>
      <c r="Q10" t="n">
        <v>452.84</v>
      </c>
      <c r="R10" t="n">
        <v>149.18</v>
      </c>
      <c r="S10" t="n">
        <v>57.64</v>
      </c>
      <c r="T10" t="n">
        <v>43265.47</v>
      </c>
      <c r="U10" t="n">
        <v>0.39</v>
      </c>
      <c r="V10" t="n">
        <v>0.8</v>
      </c>
      <c r="W10" t="n">
        <v>6.96</v>
      </c>
      <c r="X10" t="n">
        <v>2.68</v>
      </c>
      <c r="Y10" t="n">
        <v>1</v>
      </c>
      <c r="Z10" t="n">
        <v>10</v>
      </c>
      <c r="AA10" t="n">
        <v>547.8739543196982</v>
      </c>
      <c r="AB10" t="n">
        <v>749.6253147932088</v>
      </c>
      <c r="AC10" t="n">
        <v>678.0821268550815</v>
      </c>
      <c r="AD10" t="n">
        <v>547873.9543196983</v>
      </c>
      <c r="AE10" t="n">
        <v>749625.3147932087</v>
      </c>
      <c r="AF10" t="n">
        <v>1.591764301688407e-06</v>
      </c>
      <c r="AG10" t="n">
        <v>13</v>
      </c>
      <c r="AH10" t="n">
        <v>678082.1268550814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3.1088</v>
      </c>
      <c r="E11" t="n">
        <v>32.17</v>
      </c>
      <c r="F11" t="n">
        <v>26.16</v>
      </c>
      <c r="G11" t="n">
        <v>18.46</v>
      </c>
      <c r="H11" t="n">
        <v>0.28</v>
      </c>
      <c r="I11" t="n">
        <v>85</v>
      </c>
      <c r="J11" t="n">
        <v>207.57</v>
      </c>
      <c r="K11" t="n">
        <v>55.27</v>
      </c>
      <c r="L11" t="n">
        <v>3.25</v>
      </c>
      <c r="M11" t="n">
        <v>83</v>
      </c>
      <c r="N11" t="n">
        <v>44.05</v>
      </c>
      <c r="O11" t="n">
        <v>25834.83</v>
      </c>
      <c r="P11" t="n">
        <v>378.09</v>
      </c>
      <c r="Q11" t="n">
        <v>452.81</v>
      </c>
      <c r="R11" t="n">
        <v>141.32</v>
      </c>
      <c r="S11" t="n">
        <v>57.64</v>
      </c>
      <c r="T11" t="n">
        <v>39373.18</v>
      </c>
      <c r="U11" t="n">
        <v>0.41</v>
      </c>
      <c r="V11" t="n">
        <v>0.8100000000000001</v>
      </c>
      <c r="W11" t="n">
        <v>6.93</v>
      </c>
      <c r="X11" t="n">
        <v>2.43</v>
      </c>
      <c r="Y11" t="n">
        <v>1</v>
      </c>
      <c r="Z11" t="n">
        <v>10</v>
      </c>
      <c r="AA11" t="n">
        <v>536.760022853956</v>
      </c>
      <c r="AB11" t="n">
        <v>734.4187434497284</v>
      </c>
      <c r="AC11" t="n">
        <v>664.3268493380658</v>
      </c>
      <c r="AD11" t="n">
        <v>536760.022853956</v>
      </c>
      <c r="AE11" t="n">
        <v>734418.7434497284</v>
      </c>
      <c r="AF11" t="n">
        <v>1.620220306819763e-06</v>
      </c>
      <c r="AG11" t="n">
        <v>13</v>
      </c>
      <c r="AH11" t="n">
        <v>664326.8493380658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3.1562</v>
      </c>
      <c r="E12" t="n">
        <v>31.68</v>
      </c>
      <c r="F12" t="n">
        <v>25.96</v>
      </c>
      <c r="G12" t="n">
        <v>19.97</v>
      </c>
      <c r="H12" t="n">
        <v>0.3</v>
      </c>
      <c r="I12" t="n">
        <v>78</v>
      </c>
      <c r="J12" t="n">
        <v>207.97</v>
      </c>
      <c r="K12" t="n">
        <v>55.27</v>
      </c>
      <c r="L12" t="n">
        <v>3.5</v>
      </c>
      <c r="M12" t="n">
        <v>76</v>
      </c>
      <c r="N12" t="n">
        <v>44.2</v>
      </c>
      <c r="O12" t="n">
        <v>25884.1</v>
      </c>
      <c r="P12" t="n">
        <v>374.85</v>
      </c>
      <c r="Q12" t="n">
        <v>452.73</v>
      </c>
      <c r="R12" t="n">
        <v>134.59</v>
      </c>
      <c r="S12" t="n">
        <v>57.64</v>
      </c>
      <c r="T12" t="n">
        <v>36043.09</v>
      </c>
      <c r="U12" t="n">
        <v>0.43</v>
      </c>
      <c r="V12" t="n">
        <v>0.82</v>
      </c>
      <c r="W12" t="n">
        <v>6.93</v>
      </c>
      <c r="X12" t="n">
        <v>2.23</v>
      </c>
      <c r="Y12" t="n">
        <v>1</v>
      </c>
      <c r="Z12" t="n">
        <v>10</v>
      </c>
      <c r="AA12" t="n">
        <v>527.5217960066578</v>
      </c>
      <c r="AB12" t="n">
        <v>721.7785939154509</v>
      </c>
      <c r="AC12" t="n">
        <v>652.8930579347785</v>
      </c>
      <c r="AD12" t="n">
        <v>527521.7960066579</v>
      </c>
      <c r="AE12" t="n">
        <v>721778.5939154509</v>
      </c>
      <c r="AF12" t="n">
        <v>1.644923871714017e-06</v>
      </c>
      <c r="AG12" t="n">
        <v>13</v>
      </c>
      <c r="AH12" t="n">
        <v>652893.0579347785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3.192</v>
      </c>
      <c r="E13" t="n">
        <v>31.33</v>
      </c>
      <c r="F13" t="n">
        <v>25.8</v>
      </c>
      <c r="G13" t="n">
        <v>21.21</v>
      </c>
      <c r="H13" t="n">
        <v>0.32</v>
      </c>
      <c r="I13" t="n">
        <v>73</v>
      </c>
      <c r="J13" t="n">
        <v>208.37</v>
      </c>
      <c r="K13" t="n">
        <v>55.27</v>
      </c>
      <c r="L13" t="n">
        <v>3.75</v>
      </c>
      <c r="M13" t="n">
        <v>71</v>
      </c>
      <c r="N13" t="n">
        <v>44.35</v>
      </c>
      <c r="O13" t="n">
        <v>25933.43</v>
      </c>
      <c r="P13" t="n">
        <v>372.47</v>
      </c>
      <c r="Q13" t="n">
        <v>452.76</v>
      </c>
      <c r="R13" t="n">
        <v>130.23</v>
      </c>
      <c r="S13" t="n">
        <v>57.64</v>
      </c>
      <c r="T13" t="n">
        <v>33886.74</v>
      </c>
      <c r="U13" t="n">
        <v>0.44</v>
      </c>
      <c r="V13" t="n">
        <v>0.82</v>
      </c>
      <c r="W13" t="n">
        <v>6.91</v>
      </c>
      <c r="X13" t="n">
        <v>2.07</v>
      </c>
      <c r="Y13" t="n">
        <v>1</v>
      </c>
      <c r="Z13" t="n">
        <v>10</v>
      </c>
      <c r="AA13" t="n">
        <v>520.7425756116958</v>
      </c>
      <c r="AB13" t="n">
        <v>712.5029654929679</v>
      </c>
      <c r="AC13" t="n">
        <v>644.502682470511</v>
      </c>
      <c r="AD13" t="n">
        <v>520742.5756116958</v>
      </c>
      <c r="AE13" t="n">
        <v>712502.9654929679</v>
      </c>
      <c r="AF13" t="n">
        <v>1.663581838448496e-06</v>
      </c>
      <c r="AG13" t="n">
        <v>13</v>
      </c>
      <c r="AH13" t="n">
        <v>644502.6824705109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3.2295</v>
      </c>
      <c r="E14" t="n">
        <v>30.96</v>
      </c>
      <c r="F14" t="n">
        <v>25.64</v>
      </c>
      <c r="G14" t="n">
        <v>22.62</v>
      </c>
      <c r="H14" t="n">
        <v>0.34</v>
      </c>
      <c r="I14" t="n">
        <v>68</v>
      </c>
      <c r="J14" t="n">
        <v>208.77</v>
      </c>
      <c r="K14" t="n">
        <v>55.27</v>
      </c>
      <c r="L14" t="n">
        <v>4</v>
      </c>
      <c r="M14" t="n">
        <v>66</v>
      </c>
      <c r="N14" t="n">
        <v>44.5</v>
      </c>
      <c r="O14" t="n">
        <v>25982.82</v>
      </c>
      <c r="P14" t="n">
        <v>369.93</v>
      </c>
      <c r="Q14" t="n">
        <v>452.69</v>
      </c>
      <c r="R14" t="n">
        <v>124.65</v>
      </c>
      <c r="S14" t="n">
        <v>57.64</v>
      </c>
      <c r="T14" t="n">
        <v>31123.69</v>
      </c>
      <c r="U14" t="n">
        <v>0.46</v>
      </c>
      <c r="V14" t="n">
        <v>0.83</v>
      </c>
      <c r="W14" t="n">
        <v>6.91</v>
      </c>
      <c r="X14" t="n">
        <v>1.92</v>
      </c>
      <c r="Y14" t="n">
        <v>1</v>
      </c>
      <c r="Z14" t="n">
        <v>10</v>
      </c>
      <c r="AA14" t="n">
        <v>503.2219714985357</v>
      </c>
      <c r="AB14" t="n">
        <v>688.5305019908412</v>
      </c>
      <c r="AC14" t="n">
        <v>622.8181172394634</v>
      </c>
      <c r="AD14" t="n">
        <v>503221.9714985357</v>
      </c>
      <c r="AE14" t="n">
        <v>688530.5019908412</v>
      </c>
      <c r="AF14" t="n">
        <v>1.683125798016735e-06</v>
      </c>
      <c r="AG14" t="n">
        <v>12</v>
      </c>
      <c r="AH14" t="n">
        <v>622818.1172394634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3.2546</v>
      </c>
      <c r="E15" t="n">
        <v>30.73</v>
      </c>
      <c r="F15" t="n">
        <v>25.57</v>
      </c>
      <c r="G15" t="n">
        <v>23.97</v>
      </c>
      <c r="H15" t="n">
        <v>0.36</v>
      </c>
      <c r="I15" t="n">
        <v>64</v>
      </c>
      <c r="J15" t="n">
        <v>209.17</v>
      </c>
      <c r="K15" t="n">
        <v>55.27</v>
      </c>
      <c r="L15" t="n">
        <v>4.25</v>
      </c>
      <c r="M15" t="n">
        <v>62</v>
      </c>
      <c r="N15" t="n">
        <v>44.65</v>
      </c>
      <c r="O15" t="n">
        <v>26032.25</v>
      </c>
      <c r="P15" t="n">
        <v>368.69</v>
      </c>
      <c r="Q15" t="n">
        <v>452.76</v>
      </c>
      <c r="R15" t="n">
        <v>121.98</v>
      </c>
      <c r="S15" t="n">
        <v>57.64</v>
      </c>
      <c r="T15" t="n">
        <v>29805.61</v>
      </c>
      <c r="U15" t="n">
        <v>0.47</v>
      </c>
      <c r="V15" t="n">
        <v>0.83</v>
      </c>
      <c r="W15" t="n">
        <v>6.91</v>
      </c>
      <c r="X15" t="n">
        <v>1.84</v>
      </c>
      <c r="Y15" t="n">
        <v>1</v>
      </c>
      <c r="Z15" t="n">
        <v>10</v>
      </c>
      <c r="AA15" t="n">
        <v>499.1444454639608</v>
      </c>
      <c r="AB15" t="n">
        <v>682.951450982583</v>
      </c>
      <c r="AC15" t="n">
        <v>617.7715230291861</v>
      </c>
      <c r="AD15" t="n">
        <v>499144.4454639608</v>
      </c>
      <c r="AE15" t="n">
        <v>682951.450982583</v>
      </c>
      <c r="AF15" t="n">
        <v>1.696207221621076e-06</v>
      </c>
      <c r="AG15" t="n">
        <v>12</v>
      </c>
      <c r="AH15" t="n">
        <v>617771.5230291862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3.2848</v>
      </c>
      <c r="E16" t="n">
        <v>30.44</v>
      </c>
      <c r="F16" t="n">
        <v>25.45</v>
      </c>
      <c r="G16" t="n">
        <v>25.45</v>
      </c>
      <c r="H16" t="n">
        <v>0.38</v>
      </c>
      <c r="I16" t="n">
        <v>60</v>
      </c>
      <c r="J16" t="n">
        <v>209.58</v>
      </c>
      <c r="K16" t="n">
        <v>55.27</v>
      </c>
      <c r="L16" t="n">
        <v>4.5</v>
      </c>
      <c r="M16" t="n">
        <v>58</v>
      </c>
      <c r="N16" t="n">
        <v>44.8</v>
      </c>
      <c r="O16" t="n">
        <v>26081.73</v>
      </c>
      <c r="P16" t="n">
        <v>366.85</v>
      </c>
      <c r="Q16" t="n">
        <v>452.76</v>
      </c>
      <c r="R16" t="n">
        <v>117.83</v>
      </c>
      <c r="S16" t="n">
        <v>57.64</v>
      </c>
      <c r="T16" t="n">
        <v>27751.88</v>
      </c>
      <c r="U16" t="n">
        <v>0.49</v>
      </c>
      <c r="V16" t="n">
        <v>0.83</v>
      </c>
      <c r="W16" t="n">
        <v>6.91</v>
      </c>
      <c r="X16" t="n">
        <v>1.72</v>
      </c>
      <c r="Y16" t="n">
        <v>1</v>
      </c>
      <c r="Z16" t="n">
        <v>10</v>
      </c>
      <c r="AA16" t="n">
        <v>493.9305468651213</v>
      </c>
      <c r="AB16" t="n">
        <v>675.8175648986787</v>
      </c>
      <c r="AC16" t="n">
        <v>611.3184850206576</v>
      </c>
      <c r="AD16" t="n">
        <v>493930.5468651213</v>
      </c>
      <c r="AE16" t="n">
        <v>675817.5648986787</v>
      </c>
      <c r="AF16" t="n">
        <v>1.711946623726698e-06</v>
      </c>
      <c r="AG16" t="n">
        <v>12</v>
      </c>
      <c r="AH16" t="n">
        <v>611318.4850206575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3.3179</v>
      </c>
      <c r="E17" t="n">
        <v>30.14</v>
      </c>
      <c r="F17" t="n">
        <v>25.3</v>
      </c>
      <c r="G17" t="n">
        <v>27.11</v>
      </c>
      <c r="H17" t="n">
        <v>0.4</v>
      </c>
      <c r="I17" t="n">
        <v>56</v>
      </c>
      <c r="J17" t="n">
        <v>209.98</v>
      </c>
      <c r="K17" t="n">
        <v>55.27</v>
      </c>
      <c r="L17" t="n">
        <v>4.75</v>
      </c>
      <c r="M17" t="n">
        <v>54</v>
      </c>
      <c r="N17" t="n">
        <v>44.95</v>
      </c>
      <c r="O17" t="n">
        <v>26131.27</v>
      </c>
      <c r="P17" t="n">
        <v>364.41</v>
      </c>
      <c r="Q17" t="n">
        <v>452.7</v>
      </c>
      <c r="R17" t="n">
        <v>113.74</v>
      </c>
      <c r="S17" t="n">
        <v>57.64</v>
      </c>
      <c r="T17" t="n">
        <v>25726.54</v>
      </c>
      <c r="U17" t="n">
        <v>0.51</v>
      </c>
      <c r="V17" t="n">
        <v>0.84</v>
      </c>
      <c r="W17" t="n">
        <v>6.88</v>
      </c>
      <c r="X17" t="n">
        <v>1.58</v>
      </c>
      <c r="Y17" t="n">
        <v>1</v>
      </c>
      <c r="Z17" t="n">
        <v>10</v>
      </c>
      <c r="AA17" t="n">
        <v>487.9478078754018</v>
      </c>
      <c r="AB17" t="n">
        <v>667.6317174731282</v>
      </c>
      <c r="AC17" t="n">
        <v>603.9138833844927</v>
      </c>
      <c r="AD17" t="n">
        <v>487947.8078754018</v>
      </c>
      <c r="AE17" t="n">
        <v>667631.7174731282</v>
      </c>
      <c r="AF17" t="n">
        <v>1.729197425372263e-06</v>
      </c>
      <c r="AG17" t="n">
        <v>12</v>
      </c>
      <c r="AH17" t="n">
        <v>603913.8833844927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3.3298</v>
      </c>
      <c r="E18" t="n">
        <v>30.03</v>
      </c>
      <c r="F18" t="n">
        <v>25.28</v>
      </c>
      <c r="G18" t="n">
        <v>28.09</v>
      </c>
      <c r="H18" t="n">
        <v>0.42</v>
      </c>
      <c r="I18" t="n">
        <v>54</v>
      </c>
      <c r="J18" t="n">
        <v>210.38</v>
      </c>
      <c r="K18" t="n">
        <v>55.27</v>
      </c>
      <c r="L18" t="n">
        <v>5</v>
      </c>
      <c r="M18" t="n">
        <v>52</v>
      </c>
      <c r="N18" t="n">
        <v>45.11</v>
      </c>
      <c r="O18" t="n">
        <v>26180.86</v>
      </c>
      <c r="P18" t="n">
        <v>363.98</v>
      </c>
      <c r="Q18" t="n">
        <v>452.63</v>
      </c>
      <c r="R18" t="n">
        <v>112.55</v>
      </c>
      <c r="S18" t="n">
        <v>57.64</v>
      </c>
      <c r="T18" t="n">
        <v>25145.47</v>
      </c>
      <c r="U18" t="n">
        <v>0.51</v>
      </c>
      <c r="V18" t="n">
        <v>0.84</v>
      </c>
      <c r="W18" t="n">
        <v>6.89</v>
      </c>
      <c r="X18" t="n">
        <v>1.55</v>
      </c>
      <c r="Y18" t="n">
        <v>1</v>
      </c>
      <c r="Z18" t="n">
        <v>10</v>
      </c>
      <c r="AA18" t="n">
        <v>486.2763621901479</v>
      </c>
      <c r="AB18" t="n">
        <v>665.3447717475846</v>
      </c>
      <c r="AC18" t="n">
        <v>601.8452005492463</v>
      </c>
      <c r="AD18" t="n">
        <v>486276.3621901479</v>
      </c>
      <c r="AE18" t="n">
        <v>665344.7717475846</v>
      </c>
      <c r="AF18" t="n">
        <v>1.735399375208585e-06</v>
      </c>
      <c r="AG18" t="n">
        <v>12</v>
      </c>
      <c r="AH18" t="n">
        <v>601845.2005492463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3.3561</v>
      </c>
      <c r="E19" t="n">
        <v>29.8</v>
      </c>
      <c r="F19" t="n">
        <v>25.16</v>
      </c>
      <c r="G19" t="n">
        <v>29.6</v>
      </c>
      <c r="H19" t="n">
        <v>0.44</v>
      </c>
      <c r="I19" t="n">
        <v>51</v>
      </c>
      <c r="J19" t="n">
        <v>210.78</v>
      </c>
      <c r="K19" t="n">
        <v>55.27</v>
      </c>
      <c r="L19" t="n">
        <v>5.25</v>
      </c>
      <c r="M19" t="n">
        <v>49</v>
      </c>
      <c r="N19" t="n">
        <v>45.26</v>
      </c>
      <c r="O19" t="n">
        <v>26230.5</v>
      </c>
      <c r="P19" t="n">
        <v>362.13</v>
      </c>
      <c r="Q19" t="n">
        <v>452.64</v>
      </c>
      <c r="R19" t="n">
        <v>109.13</v>
      </c>
      <c r="S19" t="n">
        <v>57.64</v>
      </c>
      <c r="T19" t="n">
        <v>23449.97</v>
      </c>
      <c r="U19" t="n">
        <v>0.53</v>
      </c>
      <c r="V19" t="n">
        <v>0.84</v>
      </c>
      <c r="W19" t="n">
        <v>6.88</v>
      </c>
      <c r="X19" t="n">
        <v>1.44</v>
      </c>
      <c r="Y19" t="n">
        <v>1</v>
      </c>
      <c r="Z19" t="n">
        <v>10</v>
      </c>
      <c r="AA19" t="n">
        <v>481.6977462176005</v>
      </c>
      <c r="AB19" t="n">
        <v>659.0801073796644</v>
      </c>
      <c r="AC19" t="n">
        <v>596.1784269560887</v>
      </c>
      <c r="AD19" t="n">
        <v>481697.7462176005</v>
      </c>
      <c r="AE19" t="n">
        <v>659080.1073796643</v>
      </c>
      <c r="AF19" t="n">
        <v>1.74910620551911e-06</v>
      </c>
      <c r="AG19" t="n">
        <v>12</v>
      </c>
      <c r="AH19" t="n">
        <v>596178.4269560887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3.3771</v>
      </c>
      <c r="E20" t="n">
        <v>29.61</v>
      </c>
      <c r="F20" t="n">
        <v>25.1</v>
      </c>
      <c r="G20" t="n">
        <v>31.37</v>
      </c>
      <c r="H20" t="n">
        <v>0.46</v>
      </c>
      <c r="I20" t="n">
        <v>48</v>
      </c>
      <c r="J20" t="n">
        <v>211.18</v>
      </c>
      <c r="K20" t="n">
        <v>55.27</v>
      </c>
      <c r="L20" t="n">
        <v>5.5</v>
      </c>
      <c r="M20" t="n">
        <v>46</v>
      </c>
      <c r="N20" t="n">
        <v>45.41</v>
      </c>
      <c r="O20" t="n">
        <v>26280.2</v>
      </c>
      <c r="P20" t="n">
        <v>360.81</v>
      </c>
      <c r="Q20" t="n">
        <v>452.69</v>
      </c>
      <c r="R20" t="n">
        <v>106.82</v>
      </c>
      <c r="S20" t="n">
        <v>57.64</v>
      </c>
      <c r="T20" t="n">
        <v>22310.45</v>
      </c>
      <c r="U20" t="n">
        <v>0.54</v>
      </c>
      <c r="V20" t="n">
        <v>0.84</v>
      </c>
      <c r="W20" t="n">
        <v>6.88</v>
      </c>
      <c r="X20" t="n">
        <v>1.37</v>
      </c>
      <c r="Y20" t="n">
        <v>1</v>
      </c>
      <c r="Z20" t="n">
        <v>10</v>
      </c>
      <c r="AA20" t="n">
        <v>478.336270235252</v>
      </c>
      <c r="AB20" t="n">
        <v>654.4807876427612</v>
      </c>
      <c r="AC20" t="n">
        <v>592.01805983969</v>
      </c>
      <c r="AD20" t="n">
        <v>478336.270235252</v>
      </c>
      <c r="AE20" t="n">
        <v>654480.7876427613</v>
      </c>
      <c r="AF20" t="n">
        <v>1.760050822877323e-06</v>
      </c>
      <c r="AG20" t="n">
        <v>12</v>
      </c>
      <c r="AH20" t="n">
        <v>592018.05983969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3.3949</v>
      </c>
      <c r="E21" t="n">
        <v>29.46</v>
      </c>
      <c r="F21" t="n">
        <v>25.03</v>
      </c>
      <c r="G21" t="n">
        <v>32.64</v>
      </c>
      <c r="H21" t="n">
        <v>0.48</v>
      </c>
      <c r="I21" t="n">
        <v>46</v>
      </c>
      <c r="J21" t="n">
        <v>211.59</v>
      </c>
      <c r="K21" t="n">
        <v>55.27</v>
      </c>
      <c r="L21" t="n">
        <v>5.75</v>
      </c>
      <c r="M21" t="n">
        <v>44</v>
      </c>
      <c r="N21" t="n">
        <v>45.57</v>
      </c>
      <c r="O21" t="n">
        <v>26329.94</v>
      </c>
      <c r="P21" t="n">
        <v>359.69</v>
      </c>
      <c r="Q21" t="n">
        <v>452.67</v>
      </c>
      <c r="R21" t="n">
        <v>104.61</v>
      </c>
      <c r="S21" t="n">
        <v>57.64</v>
      </c>
      <c r="T21" t="n">
        <v>21213.23</v>
      </c>
      <c r="U21" t="n">
        <v>0.55</v>
      </c>
      <c r="V21" t="n">
        <v>0.85</v>
      </c>
      <c r="W21" t="n">
        <v>6.87</v>
      </c>
      <c r="X21" t="n">
        <v>1.3</v>
      </c>
      <c r="Y21" t="n">
        <v>1</v>
      </c>
      <c r="Z21" t="n">
        <v>10</v>
      </c>
      <c r="AA21" t="n">
        <v>475.4492963595668</v>
      </c>
      <c r="AB21" t="n">
        <v>650.5307026217502</v>
      </c>
      <c r="AC21" t="n">
        <v>588.4449653891051</v>
      </c>
      <c r="AD21" t="n">
        <v>475449.2963595668</v>
      </c>
      <c r="AE21" t="n">
        <v>650530.7026217502</v>
      </c>
      <c r="AF21" t="n">
        <v>1.769327689019047e-06</v>
      </c>
      <c r="AG21" t="n">
        <v>12</v>
      </c>
      <c r="AH21" t="n">
        <v>588444.965389105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3.4137</v>
      </c>
      <c r="E22" t="n">
        <v>29.29</v>
      </c>
      <c r="F22" t="n">
        <v>24.94</v>
      </c>
      <c r="G22" t="n">
        <v>34.01</v>
      </c>
      <c r="H22" t="n">
        <v>0.5</v>
      </c>
      <c r="I22" t="n">
        <v>44</v>
      </c>
      <c r="J22" t="n">
        <v>211.99</v>
      </c>
      <c r="K22" t="n">
        <v>55.27</v>
      </c>
      <c r="L22" t="n">
        <v>6</v>
      </c>
      <c r="M22" t="n">
        <v>42</v>
      </c>
      <c r="N22" t="n">
        <v>45.72</v>
      </c>
      <c r="O22" t="n">
        <v>26379.74</v>
      </c>
      <c r="P22" t="n">
        <v>358.44</v>
      </c>
      <c r="Q22" t="n">
        <v>452.7</v>
      </c>
      <c r="R22" t="n">
        <v>101.99</v>
      </c>
      <c r="S22" t="n">
        <v>57.64</v>
      </c>
      <c r="T22" t="n">
        <v>19912.28</v>
      </c>
      <c r="U22" t="n">
        <v>0.57</v>
      </c>
      <c r="V22" t="n">
        <v>0.85</v>
      </c>
      <c r="W22" t="n">
        <v>6.87</v>
      </c>
      <c r="X22" t="n">
        <v>1.22</v>
      </c>
      <c r="Y22" t="n">
        <v>1</v>
      </c>
      <c r="Z22" t="n">
        <v>10</v>
      </c>
      <c r="AA22" t="n">
        <v>472.3273084825516</v>
      </c>
      <c r="AB22" t="n">
        <v>646.2590610760336</v>
      </c>
      <c r="AC22" t="n">
        <v>584.5810033172251</v>
      </c>
      <c r="AD22" t="n">
        <v>472327.3084825517</v>
      </c>
      <c r="AE22" t="n">
        <v>646259.0610760336</v>
      </c>
      <c r="AF22" t="n">
        <v>1.779125727415924e-06</v>
      </c>
      <c r="AG22" t="n">
        <v>12</v>
      </c>
      <c r="AH22" t="n">
        <v>584581.003317225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3.4275</v>
      </c>
      <c r="E23" t="n">
        <v>29.18</v>
      </c>
      <c r="F23" t="n">
        <v>24.91</v>
      </c>
      <c r="G23" t="n">
        <v>35.58</v>
      </c>
      <c r="H23" t="n">
        <v>0.52</v>
      </c>
      <c r="I23" t="n">
        <v>42</v>
      </c>
      <c r="J23" t="n">
        <v>212.4</v>
      </c>
      <c r="K23" t="n">
        <v>55.27</v>
      </c>
      <c r="L23" t="n">
        <v>6.25</v>
      </c>
      <c r="M23" t="n">
        <v>40</v>
      </c>
      <c r="N23" t="n">
        <v>45.87</v>
      </c>
      <c r="O23" t="n">
        <v>26429.59</v>
      </c>
      <c r="P23" t="n">
        <v>357.52</v>
      </c>
      <c r="Q23" t="n">
        <v>452.65</v>
      </c>
      <c r="R23" t="n">
        <v>100.94</v>
      </c>
      <c r="S23" t="n">
        <v>57.64</v>
      </c>
      <c r="T23" t="n">
        <v>19396.72</v>
      </c>
      <c r="U23" t="n">
        <v>0.57</v>
      </c>
      <c r="V23" t="n">
        <v>0.85</v>
      </c>
      <c r="W23" t="n">
        <v>6.86</v>
      </c>
      <c r="X23" t="n">
        <v>1.18</v>
      </c>
      <c r="Y23" t="n">
        <v>1</v>
      </c>
      <c r="Z23" t="n">
        <v>10</v>
      </c>
      <c r="AA23" t="n">
        <v>470.1853431329941</v>
      </c>
      <c r="AB23" t="n">
        <v>643.3283295879271</v>
      </c>
      <c r="AC23" t="n">
        <v>581.9299767290358</v>
      </c>
      <c r="AD23" t="n">
        <v>470185.3431329941</v>
      </c>
      <c r="AE23" t="n">
        <v>643328.3295879271</v>
      </c>
      <c r="AF23" t="n">
        <v>1.786317904537036e-06</v>
      </c>
      <c r="AG23" t="n">
        <v>12</v>
      </c>
      <c r="AH23" t="n">
        <v>581929.9767290358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3.4363</v>
      </c>
      <c r="E24" t="n">
        <v>29.1</v>
      </c>
      <c r="F24" t="n">
        <v>24.87</v>
      </c>
      <c r="G24" t="n">
        <v>36.4</v>
      </c>
      <c r="H24" t="n">
        <v>0.54</v>
      </c>
      <c r="I24" t="n">
        <v>41</v>
      </c>
      <c r="J24" t="n">
        <v>212.8</v>
      </c>
      <c r="K24" t="n">
        <v>55.27</v>
      </c>
      <c r="L24" t="n">
        <v>6.5</v>
      </c>
      <c r="M24" t="n">
        <v>39</v>
      </c>
      <c r="N24" t="n">
        <v>46.03</v>
      </c>
      <c r="O24" t="n">
        <v>26479.5</v>
      </c>
      <c r="P24" t="n">
        <v>356.86</v>
      </c>
      <c r="Q24" t="n">
        <v>452.63</v>
      </c>
      <c r="R24" t="n">
        <v>99.62</v>
      </c>
      <c r="S24" t="n">
        <v>57.64</v>
      </c>
      <c r="T24" t="n">
        <v>18741.22</v>
      </c>
      <c r="U24" t="n">
        <v>0.58</v>
      </c>
      <c r="V24" t="n">
        <v>0.85</v>
      </c>
      <c r="W24" t="n">
        <v>6.86</v>
      </c>
      <c r="X24" t="n">
        <v>1.15</v>
      </c>
      <c r="Y24" t="n">
        <v>1</v>
      </c>
      <c r="Z24" t="n">
        <v>10</v>
      </c>
      <c r="AA24" t="n">
        <v>468.7019931613387</v>
      </c>
      <c r="AB24" t="n">
        <v>641.2987447159259</v>
      </c>
      <c r="AC24" t="n">
        <v>580.0940925886784</v>
      </c>
      <c r="AD24" t="n">
        <v>468701.9931613387</v>
      </c>
      <c r="AE24" t="n">
        <v>641298.7447159259</v>
      </c>
      <c r="AF24" t="n">
        <v>1.790904220382383e-06</v>
      </c>
      <c r="AG24" t="n">
        <v>12</v>
      </c>
      <c r="AH24" t="n">
        <v>580094.0925886785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3.4531</v>
      </c>
      <c r="E25" t="n">
        <v>28.96</v>
      </c>
      <c r="F25" t="n">
        <v>24.81</v>
      </c>
      <c r="G25" t="n">
        <v>38.17</v>
      </c>
      <c r="H25" t="n">
        <v>0.5600000000000001</v>
      </c>
      <c r="I25" t="n">
        <v>39</v>
      </c>
      <c r="J25" t="n">
        <v>213.21</v>
      </c>
      <c r="K25" t="n">
        <v>55.27</v>
      </c>
      <c r="L25" t="n">
        <v>6.75</v>
      </c>
      <c r="M25" t="n">
        <v>37</v>
      </c>
      <c r="N25" t="n">
        <v>46.18</v>
      </c>
      <c r="O25" t="n">
        <v>26529.46</v>
      </c>
      <c r="P25" t="n">
        <v>355.67</v>
      </c>
      <c r="Q25" t="n">
        <v>452.62</v>
      </c>
      <c r="R25" t="n">
        <v>97.81</v>
      </c>
      <c r="S25" t="n">
        <v>57.64</v>
      </c>
      <c r="T25" t="n">
        <v>17846.33</v>
      </c>
      <c r="U25" t="n">
        <v>0.59</v>
      </c>
      <c r="V25" t="n">
        <v>0.85</v>
      </c>
      <c r="W25" t="n">
        <v>6.86</v>
      </c>
      <c r="X25" t="n">
        <v>1.09</v>
      </c>
      <c r="Y25" t="n">
        <v>1</v>
      </c>
      <c r="Z25" t="n">
        <v>10</v>
      </c>
      <c r="AA25" t="n">
        <v>465.9985527396109</v>
      </c>
      <c r="AB25" t="n">
        <v>637.5997782635441</v>
      </c>
      <c r="AC25" t="n">
        <v>576.7481503029799</v>
      </c>
      <c r="AD25" t="n">
        <v>465998.552739611</v>
      </c>
      <c r="AE25" t="n">
        <v>637599.7782635441</v>
      </c>
      <c r="AF25" t="n">
        <v>1.799659914268954e-06</v>
      </c>
      <c r="AG25" t="n">
        <v>12</v>
      </c>
      <c r="AH25" t="n">
        <v>576748.1503029799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3.4614</v>
      </c>
      <c r="E26" t="n">
        <v>28.89</v>
      </c>
      <c r="F26" t="n">
        <v>24.78</v>
      </c>
      <c r="G26" t="n">
        <v>39.13</v>
      </c>
      <c r="H26" t="n">
        <v>0.58</v>
      </c>
      <c r="I26" t="n">
        <v>38</v>
      </c>
      <c r="J26" t="n">
        <v>213.61</v>
      </c>
      <c r="K26" t="n">
        <v>55.27</v>
      </c>
      <c r="L26" t="n">
        <v>7</v>
      </c>
      <c r="M26" t="n">
        <v>36</v>
      </c>
      <c r="N26" t="n">
        <v>46.34</v>
      </c>
      <c r="O26" t="n">
        <v>26579.47</v>
      </c>
      <c r="P26" t="n">
        <v>354.94</v>
      </c>
      <c r="Q26" t="n">
        <v>452.61</v>
      </c>
      <c r="R26" t="n">
        <v>96.91</v>
      </c>
      <c r="S26" t="n">
        <v>57.64</v>
      </c>
      <c r="T26" t="n">
        <v>17405.45</v>
      </c>
      <c r="U26" t="n">
        <v>0.59</v>
      </c>
      <c r="V26" t="n">
        <v>0.86</v>
      </c>
      <c r="W26" t="n">
        <v>6.85</v>
      </c>
      <c r="X26" t="n">
        <v>1.06</v>
      </c>
      <c r="Y26" t="n">
        <v>1</v>
      </c>
      <c r="Z26" t="n">
        <v>10</v>
      </c>
      <c r="AA26" t="n">
        <v>464.572057862431</v>
      </c>
      <c r="AB26" t="n">
        <v>635.647985040074</v>
      </c>
      <c r="AC26" t="n">
        <v>574.9826334853988</v>
      </c>
      <c r="AD26" t="n">
        <v>464572.057862431</v>
      </c>
      <c r="AE26" t="n">
        <v>635647.985040074</v>
      </c>
      <c r="AF26" t="n">
        <v>1.803985643986724e-06</v>
      </c>
      <c r="AG26" t="n">
        <v>12</v>
      </c>
      <c r="AH26" t="n">
        <v>574982.6334853987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3.4671</v>
      </c>
      <c r="E27" t="n">
        <v>28.84</v>
      </c>
      <c r="F27" t="n">
        <v>24.78</v>
      </c>
      <c r="G27" t="n">
        <v>40.18</v>
      </c>
      <c r="H27" t="n">
        <v>0.6</v>
      </c>
      <c r="I27" t="n">
        <v>37</v>
      </c>
      <c r="J27" t="n">
        <v>214.02</v>
      </c>
      <c r="K27" t="n">
        <v>55.27</v>
      </c>
      <c r="L27" t="n">
        <v>7.25</v>
      </c>
      <c r="M27" t="n">
        <v>35</v>
      </c>
      <c r="N27" t="n">
        <v>46.49</v>
      </c>
      <c r="O27" t="n">
        <v>26629.54</v>
      </c>
      <c r="P27" t="n">
        <v>355.03</v>
      </c>
      <c r="Q27" t="n">
        <v>452.63</v>
      </c>
      <c r="R27" t="n">
        <v>96.48999999999999</v>
      </c>
      <c r="S27" t="n">
        <v>57.64</v>
      </c>
      <c r="T27" t="n">
        <v>17200.26</v>
      </c>
      <c r="U27" t="n">
        <v>0.6</v>
      </c>
      <c r="V27" t="n">
        <v>0.86</v>
      </c>
      <c r="W27" t="n">
        <v>6.86</v>
      </c>
      <c r="X27" t="n">
        <v>1.05</v>
      </c>
      <c r="Y27" t="n">
        <v>1</v>
      </c>
      <c r="Z27" t="n">
        <v>10</v>
      </c>
      <c r="AA27" t="n">
        <v>464.0820933039795</v>
      </c>
      <c r="AB27" t="n">
        <v>634.9775939154899</v>
      </c>
      <c r="AC27" t="n">
        <v>574.3762235488451</v>
      </c>
      <c r="AD27" t="n">
        <v>464082.0933039795</v>
      </c>
      <c r="AE27" t="n">
        <v>634977.59391549</v>
      </c>
      <c r="AF27" t="n">
        <v>1.806956325841096e-06</v>
      </c>
      <c r="AG27" t="n">
        <v>12</v>
      </c>
      <c r="AH27" t="n">
        <v>574376.2235488452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3.4876</v>
      </c>
      <c r="E28" t="n">
        <v>28.67</v>
      </c>
      <c r="F28" t="n">
        <v>24.69</v>
      </c>
      <c r="G28" t="n">
        <v>42.32</v>
      </c>
      <c r="H28" t="n">
        <v>0.62</v>
      </c>
      <c r="I28" t="n">
        <v>35</v>
      </c>
      <c r="J28" t="n">
        <v>214.42</v>
      </c>
      <c r="K28" t="n">
        <v>55.27</v>
      </c>
      <c r="L28" t="n">
        <v>7.5</v>
      </c>
      <c r="M28" t="n">
        <v>33</v>
      </c>
      <c r="N28" t="n">
        <v>46.65</v>
      </c>
      <c r="O28" t="n">
        <v>26679.66</v>
      </c>
      <c r="P28" t="n">
        <v>353.45</v>
      </c>
      <c r="Q28" t="n">
        <v>452.67</v>
      </c>
      <c r="R28" t="n">
        <v>93.84</v>
      </c>
      <c r="S28" t="n">
        <v>57.64</v>
      </c>
      <c r="T28" t="n">
        <v>15882.47</v>
      </c>
      <c r="U28" t="n">
        <v>0.61</v>
      </c>
      <c r="V28" t="n">
        <v>0.86</v>
      </c>
      <c r="W28" t="n">
        <v>6.85</v>
      </c>
      <c r="X28" t="n">
        <v>0.96</v>
      </c>
      <c r="Y28" t="n">
        <v>1</v>
      </c>
      <c r="Z28" t="n">
        <v>10</v>
      </c>
      <c r="AA28" t="n">
        <v>460.6950317846005</v>
      </c>
      <c r="AB28" t="n">
        <v>630.3432669180673</v>
      </c>
      <c r="AC28" t="n">
        <v>570.1841902157378</v>
      </c>
      <c r="AD28" t="n">
        <v>460695.0317846005</v>
      </c>
      <c r="AE28" t="n">
        <v>630343.2669180674</v>
      </c>
      <c r="AF28" t="n">
        <v>1.817640357071734e-06</v>
      </c>
      <c r="AG28" t="n">
        <v>12</v>
      </c>
      <c r="AH28" t="n">
        <v>570184.1902157378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3.4977</v>
      </c>
      <c r="E29" t="n">
        <v>28.59</v>
      </c>
      <c r="F29" t="n">
        <v>24.65</v>
      </c>
      <c r="G29" t="n">
        <v>43.49</v>
      </c>
      <c r="H29" t="n">
        <v>0.64</v>
      </c>
      <c r="I29" t="n">
        <v>34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352.5</v>
      </c>
      <c r="Q29" t="n">
        <v>452.61</v>
      </c>
      <c r="R29" t="n">
        <v>92.26000000000001</v>
      </c>
      <c r="S29" t="n">
        <v>57.64</v>
      </c>
      <c r="T29" t="n">
        <v>15096.37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  <c r="AA29" t="n">
        <v>458.9375425284705</v>
      </c>
      <c r="AB29" t="n">
        <v>627.9385925828766</v>
      </c>
      <c r="AC29" t="n">
        <v>568.009014624116</v>
      </c>
      <c r="AD29" t="n">
        <v>458937.5425284706</v>
      </c>
      <c r="AE29" t="n">
        <v>627938.5925828766</v>
      </c>
      <c r="AF29" t="n">
        <v>1.822904196848779e-06</v>
      </c>
      <c r="AG29" t="n">
        <v>12</v>
      </c>
      <c r="AH29" t="n">
        <v>568009.014624116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3.5025</v>
      </c>
      <c r="E30" t="n">
        <v>28.55</v>
      </c>
      <c r="F30" t="n">
        <v>24.65</v>
      </c>
      <c r="G30" t="n">
        <v>44.81</v>
      </c>
      <c r="H30" t="n">
        <v>0.66</v>
      </c>
      <c r="I30" t="n">
        <v>33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352.55</v>
      </c>
      <c r="Q30" t="n">
        <v>452.66</v>
      </c>
      <c r="R30" t="n">
        <v>92.2</v>
      </c>
      <c r="S30" t="n">
        <v>57.64</v>
      </c>
      <c r="T30" t="n">
        <v>15071.71</v>
      </c>
      <c r="U30" t="n">
        <v>0.63</v>
      </c>
      <c r="V30" t="n">
        <v>0.86</v>
      </c>
      <c r="W30" t="n">
        <v>6.85</v>
      </c>
      <c r="X30" t="n">
        <v>0.92</v>
      </c>
      <c r="Y30" t="n">
        <v>1</v>
      </c>
      <c r="Z30" t="n">
        <v>10</v>
      </c>
      <c r="AA30" t="n">
        <v>458.5190239098189</v>
      </c>
      <c r="AB30" t="n">
        <v>627.3659569450989</v>
      </c>
      <c r="AC30" t="n">
        <v>567.4910305279087</v>
      </c>
      <c r="AD30" t="n">
        <v>458519.023909819</v>
      </c>
      <c r="AE30" t="n">
        <v>627365.9569450989</v>
      </c>
      <c r="AF30" t="n">
        <v>1.825405823673514e-06</v>
      </c>
      <c r="AG30" t="n">
        <v>12</v>
      </c>
      <c r="AH30" t="n">
        <v>567491.0305279087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24.63</v>
      </c>
      <c r="G31" t="n">
        <v>46.18</v>
      </c>
      <c r="H31" t="n">
        <v>0.68</v>
      </c>
      <c r="I31" t="n">
        <v>32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352.07</v>
      </c>
      <c r="Q31" t="n">
        <v>452.62</v>
      </c>
      <c r="R31" t="n">
        <v>91.84999999999999</v>
      </c>
      <c r="S31" t="n">
        <v>57.64</v>
      </c>
      <c r="T31" t="n">
        <v>14901.23</v>
      </c>
      <c r="U31" t="n">
        <v>0.63</v>
      </c>
      <c r="V31" t="n">
        <v>0.86</v>
      </c>
      <c r="W31" t="n">
        <v>6.85</v>
      </c>
      <c r="X31" t="n">
        <v>0.91</v>
      </c>
      <c r="Y31" t="n">
        <v>1</v>
      </c>
      <c r="Z31" t="n">
        <v>10</v>
      </c>
      <c r="AA31" t="n">
        <v>446.8850300026181</v>
      </c>
      <c r="AB31" t="n">
        <v>611.4478132256795</v>
      </c>
      <c r="AC31" t="n">
        <v>553.0920921038156</v>
      </c>
      <c r="AD31" t="n">
        <v>446885.0300026182</v>
      </c>
      <c r="AE31" t="n">
        <v>611447.8132256796</v>
      </c>
      <c r="AF31" t="n">
        <v>1.829054029459585e-06</v>
      </c>
      <c r="AG31" t="n">
        <v>11</v>
      </c>
      <c r="AH31" t="n">
        <v>553092.0921038156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3.5206</v>
      </c>
      <c r="E32" t="n">
        <v>28.4</v>
      </c>
      <c r="F32" t="n">
        <v>24.58</v>
      </c>
      <c r="G32" t="n">
        <v>47.58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351.04</v>
      </c>
      <c r="Q32" t="n">
        <v>452.6</v>
      </c>
      <c r="R32" t="n">
        <v>90.25</v>
      </c>
      <c r="S32" t="n">
        <v>57.64</v>
      </c>
      <c r="T32" t="n">
        <v>14109.56</v>
      </c>
      <c r="U32" t="n">
        <v>0.64</v>
      </c>
      <c r="V32" t="n">
        <v>0.86</v>
      </c>
      <c r="W32" t="n">
        <v>6.84</v>
      </c>
      <c r="X32" t="n">
        <v>0.86</v>
      </c>
      <c r="Y32" t="n">
        <v>1</v>
      </c>
      <c r="Z32" t="n">
        <v>10</v>
      </c>
      <c r="AA32" t="n">
        <v>444.9648195107438</v>
      </c>
      <c r="AB32" t="n">
        <v>608.8204965169889</v>
      </c>
      <c r="AC32" t="n">
        <v>550.7155228143401</v>
      </c>
      <c r="AD32" t="n">
        <v>444964.8195107438</v>
      </c>
      <c r="AE32" t="n">
        <v>608820.4965169888</v>
      </c>
      <c r="AF32" t="n">
        <v>1.834839041491784e-06</v>
      </c>
      <c r="AG32" t="n">
        <v>11</v>
      </c>
      <c r="AH32" t="n">
        <v>550715.5228143402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3.5282</v>
      </c>
      <c r="E33" t="n">
        <v>28.34</v>
      </c>
      <c r="F33" t="n">
        <v>24.56</v>
      </c>
      <c r="G33" t="n">
        <v>49.12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350.76</v>
      </c>
      <c r="Q33" t="n">
        <v>452.73</v>
      </c>
      <c r="R33" t="n">
        <v>89.67</v>
      </c>
      <c r="S33" t="n">
        <v>57.64</v>
      </c>
      <c r="T33" t="n">
        <v>13820.97</v>
      </c>
      <c r="U33" t="n">
        <v>0.64</v>
      </c>
      <c r="V33" t="n">
        <v>0.86</v>
      </c>
      <c r="W33" t="n">
        <v>6.84</v>
      </c>
      <c r="X33" t="n">
        <v>0.84</v>
      </c>
      <c r="Y33" t="n">
        <v>1</v>
      </c>
      <c r="Z33" t="n">
        <v>10</v>
      </c>
      <c r="AA33" t="n">
        <v>443.9982556419146</v>
      </c>
      <c r="AB33" t="n">
        <v>607.4980011898683</v>
      </c>
      <c r="AC33" t="n">
        <v>549.5192445851061</v>
      </c>
      <c r="AD33" t="n">
        <v>443998.2556419146</v>
      </c>
      <c r="AE33" t="n">
        <v>607498.0011898683</v>
      </c>
      <c r="AF33" t="n">
        <v>1.838799950630947e-06</v>
      </c>
      <c r="AG33" t="n">
        <v>11</v>
      </c>
      <c r="AH33" t="n">
        <v>549519.2445851061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3.537</v>
      </c>
      <c r="E34" t="n">
        <v>28.27</v>
      </c>
      <c r="F34" t="n">
        <v>24.53</v>
      </c>
      <c r="G34" t="n">
        <v>50.76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349.84</v>
      </c>
      <c r="Q34" t="n">
        <v>452.65</v>
      </c>
      <c r="R34" t="n">
        <v>88.56999999999999</v>
      </c>
      <c r="S34" t="n">
        <v>57.64</v>
      </c>
      <c r="T34" t="n">
        <v>13276.74</v>
      </c>
      <c r="U34" t="n">
        <v>0.65</v>
      </c>
      <c r="V34" t="n">
        <v>0.86</v>
      </c>
      <c r="W34" t="n">
        <v>6.84</v>
      </c>
      <c r="X34" t="n">
        <v>0.8100000000000001</v>
      </c>
      <c r="Y34" t="n">
        <v>1</v>
      </c>
      <c r="Z34" t="n">
        <v>10</v>
      </c>
      <c r="AA34" t="n">
        <v>442.4530233781105</v>
      </c>
      <c r="AB34" t="n">
        <v>605.3837462356954</v>
      </c>
      <c r="AC34" t="n">
        <v>547.6067711563842</v>
      </c>
      <c r="AD34" t="n">
        <v>442453.0233781104</v>
      </c>
      <c r="AE34" t="n">
        <v>605383.7462356954</v>
      </c>
      <c r="AF34" t="n">
        <v>1.843386266476294e-06</v>
      </c>
      <c r="AG34" t="n">
        <v>11</v>
      </c>
      <c r="AH34" t="n">
        <v>547606.7711563841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3.5388</v>
      </c>
      <c r="E35" t="n">
        <v>28.26</v>
      </c>
      <c r="F35" t="n">
        <v>24.52</v>
      </c>
      <c r="G35" t="n">
        <v>50.72</v>
      </c>
      <c r="H35" t="n">
        <v>0.76</v>
      </c>
      <c r="I35" t="n">
        <v>29</v>
      </c>
      <c r="J35" t="n">
        <v>217.28</v>
      </c>
      <c r="K35" t="n">
        <v>55.27</v>
      </c>
      <c r="L35" t="n">
        <v>9.25</v>
      </c>
      <c r="M35" t="n">
        <v>27</v>
      </c>
      <c r="N35" t="n">
        <v>47.76</v>
      </c>
      <c r="O35" t="n">
        <v>27032.02</v>
      </c>
      <c r="P35" t="n">
        <v>349.58</v>
      </c>
      <c r="Q35" t="n">
        <v>452.57</v>
      </c>
      <c r="R35" t="n">
        <v>88.25</v>
      </c>
      <c r="S35" t="n">
        <v>57.64</v>
      </c>
      <c r="T35" t="n">
        <v>13120.43</v>
      </c>
      <c r="U35" t="n">
        <v>0.65</v>
      </c>
      <c r="V35" t="n">
        <v>0.86</v>
      </c>
      <c r="W35" t="n">
        <v>6.84</v>
      </c>
      <c r="X35" t="n">
        <v>0.79</v>
      </c>
      <c r="Y35" t="n">
        <v>1</v>
      </c>
      <c r="Z35" t="n">
        <v>10</v>
      </c>
      <c r="AA35" t="n">
        <v>442.0753630604482</v>
      </c>
      <c r="AB35" t="n">
        <v>604.8670147278725</v>
      </c>
      <c r="AC35" t="n">
        <v>547.1393557784307</v>
      </c>
      <c r="AD35" t="n">
        <v>442075.3630604482</v>
      </c>
      <c r="AE35" t="n">
        <v>604867.0147278726</v>
      </c>
      <c r="AF35" t="n">
        <v>1.844324376535569e-06</v>
      </c>
      <c r="AG35" t="n">
        <v>11</v>
      </c>
      <c r="AH35" t="n">
        <v>547139.3557784307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3.5473</v>
      </c>
      <c r="E36" t="n">
        <v>28.19</v>
      </c>
      <c r="F36" t="n">
        <v>24.49</v>
      </c>
      <c r="G36" t="n">
        <v>52.48</v>
      </c>
      <c r="H36" t="n">
        <v>0.78</v>
      </c>
      <c r="I36" t="n">
        <v>28</v>
      </c>
      <c r="J36" t="n">
        <v>217.69</v>
      </c>
      <c r="K36" t="n">
        <v>55.27</v>
      </c>
      <c r="L36" t="n">
        <v>9.5</v>
      </c>
      <c r="M36" t="n">
        <v>26</v>
      </c>
      <c r="N36" t="n">
        <v>47.92</v>
      </c>
      <c r="O36" t="n">
        <v>27082.57</v>
      </c>
      <c r="P36" t="n">
        <v>348.98</v>
      </c>
      <c r="Q36" t="n">
        <v>452.57</v>
      </c>
      <c r="R36" t="n">
        <v>87.12</v>
      </c>
      <c r="S36" t="n">
        <v>57.64</v>
      </c>
      <c r="T36" t="n">
        <v>12555.5</v>
      </c>
      <c r="U36" t="n">
        <v>0.66</v>
      </c>
      <c r="V36" t="n">
        <v>0.87</v>
      </c>
      <c r="W36" t="n">
        <v>6.84</v>
      </c>
      <c r="X36" t="n">
        <v>0.77</v>
      </c>
      <c r="Y36" t="n">
        <v>1</v>
      </c>
      <c r="Z36" t="n">
        <v>10</v>
      </c>
      <c r="AA36" t="n">
        <v>440.7849987476611</v>
      </c>
      <c r="AB36" t="n">
        <v>603.1014813482615</v>
      </c>
      <c r="AC36" t="n">
        <v>545.5423224266278</v>
      </c>
      <c r="AD36" t="n">
        <v>440784.9987476611</v>
      </c>
      <c r="AE36" t="n">
        <v>603101.4813482615</v>
      </c>
      <c r="AF36" t="n">
        <v>1.84875434070437e-06</v>
      </c>
      <c r="AG36" t="n">
        <v>11</v>
      </c>
      <c r="AH36" t="n">
        <v>545542.3224266279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3.5556</v>
      </c>
      <c r="E37" t="n">
        <v>28.12</v>
      </c>
      <c r="F37" t="n">
        <v>24.47</v>
      </c>
      <c r="G37" t="n">
        <v>54.37</v>
      </c>
      <c r="H37" t="n">
        <v>0.79</v>
      </c>
      <c r="I37" t="n">
        <v>27</v>
      </c>
      <c r="J37" t="n">
        <v>218.1</v>
      </c>
      <c r="K37" t="n">
        <v>55.27</v>
      </c>
      <c r="L37" t="n">
        <v>9.75</v>
      </c>
      <c r="M37" t="n">
        <v>25</v>
      </c>
      <c r="N37" t="n">
        <v>48.08</v>
      </c>
      <c r="O37" t="n">
        <v>27133.18</v>
      </c>
      <c r="P37" t="n">
        <v>348.57</v>
      </c>
      <c r="Q37" t="n">
        <v>452.59</v>
      </c>
      <c r="R37" t="n">
        <v>86.38</v>
      </c>
      <c r="S37" t="n">
        <v>57.64</v>
      </c>
      <c r="T37" t="n">
        <v>12194.78</v>
      </c>
      <c r="U37" t="n">
        <v>0.67</v>
      </c>
      <c r="V37" t="n">
        <v>0.87</v>
      </c>
      <c r="W37" t="n">
        <v>6.84</v>
      </c>
      <c r="X37" t="n">
        <v>0.74</v>
      </c>
      <c r="Y37" t="n">
        <v>1</v>
      </c>
      <c r="Z37" t="n">
        <v>10</v>
      </c>
      <c r="AA37" t="n">
        <v>439.6827962941938</v>
      </c>
      <c r="AB37" t="n">
        <v>601.5933993256871</v>
      </c>
      <c r="AC37" t="n">
        <v>544.1781696356817</v>
      </c>
      <c r="AD37" t="n">
        <v>439682.7962941938</v>
      </c>
      <c r="AE37" t="n">
        <v>601593.3993256871</v>
      </c>
      <c r="AF37" t="n">
        <v>1.85308007042214e-06</v>
      </c>
      <c r="AG37" t="n">
        <v>11</v>
      </c>
      <c r="AH37" t="n">
        <v>544178.1696356817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3.5627</v>
      </c>
      <c r="E38" t="n">
        <v>28.07</v>
      </c>
      <c r="F38" t="n">
        <v>24.45</v>
      </c>
      <c r="G38" t="n">
        <v>56.42</v>
      </c>
      <c r="H38" t="n">
        <v>0.8100000000000001</v>
      </c>
      <c r="I38" t="n">
        <v>26</v>
      </c>
      <c r="J38" t="n">
        <v>218.51</v>
      </c>
      <c r="K38" t="n">
        <v>55.27</v>
      </c>
      <c r="L38" t="n">
        <v>10</v>
      </c>
      <c r="M38" t="n">
        <v>24</v>
      </c>
      <c r="N38" t="n">
        <v>48.24</v>
      </c>
      <c r="O38" t="n">
        <v>27183.85</v>
      </c>
      <c r="P38" t="n">
        <v>347.78</v>
      </c>
      <c r="Q38" t="n">
        <v>452.62</v>
      </c>
      <c r="R38" t="n">
        <v>85.95999999999999</v>
      </c>
      <c r="S38" t="n">
        <v>57.64</v>
      </c>
      <c r="T38" t="n">
        <v>11988.21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  <c r="AA38" t="n">
        <v>438.4358074938003</v>
      </c>
      <c r="AB38" t="n">
        <v>599.8872142357254</v>
      </c>
      <c r="AC38" t="n">
        <v>542.6348204560602</v>
      </c>
      <c r="AD38" t="n">
        <v>438435.8074938003</v>
      </c>
      <c r="AE38" t="n">
        <v>599887.2142357255</v>
      </c>
      <c r="AF38" t="n">
        <v>1.856780393433727e-06</v>
      </c>
      <c r="AG38" t="n">
        <v>11</v>
      </c>
      <c r="AH38" t="n">
        <v>542634.8204560602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3.5632</v>
      </c>
      <c r="E39" t="n">
        <v>28.06</v>
      </c>
      <c r="F39" t="n">
        <v>24.45</v>
      </c>
      <c r="G39" t="n">
        <v>56.41</v>
      </c>
      <c r="H39" t="n">
        <v>0.83</v>
      </c>
      <c r="I39" t="n">
        <v>26</v>
      </c>
      <c r="J39" t="n">
        <v>218.92</v>
      </c>
      <c r="K39" t="n">
        <v>55.27</v>
      </c>
      <c r="L39" t="n">
        <v>10.25</v>
      </c>
      <c r="M39" t="n">
        <v>24</v>
      </c>
      <c r="N39" t="n">
        <v>48.4</v>
      </c>
      <c r="O39" t="n">
        <v>27234.57</v>
      </c>
      <c r="P39" t="n">
        <v>347.56</v>
      </c>
      <c r="Q39" t="n">
        <v>452.63</v>
      </c>
      <c r="R39" t="n">
        <v>85.75</v>
      </c>
      <c r="S39" t="n">
        <v>57.64</v>
      </c>
      <c r="T39" t="n">
        <v>11881.1</v>
      </c>
      <c r="U39" t="n">
        <v>0.67</v>
      </c>
      <c r="V39" t="n">
        <v>0.87</v>
      </c>
      <c r="W39" t="n">
        <v>6.84</v>
      </c>
      <c r="X39" t="n">
        <v>0.72</v>
      </c>
      <c r="Y39" t="n">
        <v>1</v>
      </c>
      <c r="Z39" t="n">
        <v>10</v>
      </c>
      <c r="AA39" t="n">
        <v>438.2414793629231</v>
      </c>
      <c r="AB39" t="n">
        <v>599.6213259139072</v>
      </c>
      <c r="AC39" t="n">
        <v>542.3943081424995</v>
      </c>
      <c r="AD39" t="n">
        <v>438241.4793629231</v>
      </c>
      <c r="AE39" t="n">
        <v>599621.3259139071</v>
      </c>
      <c r="AF39" t="n">
        <v>1.857040979561304e-06</v>
      </c>
      <c r="AG39" t="n">
        <v>11</v>
      </c>
      <c r="AH39" t="n">
        <v>542394.3081424995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3.5727</v>
      </c>
      <c r="E40" t="n">
        <v>27.99</v>
      </c>
      <c r="F40" t="n">
        <v>24.41</v>
      </c>
      <c r="G40" t="n">
        <v>58.59</v>
      </c>
      <c r="H40" t="n">
        <v>0.85</v>
      </c>
      <c r="I40" t="n">
        <v>25</v>
      </c>
      <c r="J40" t="n">
        <v>219.33</v>
      </c>
      <c r="K40" t="n">
        <v>55.27</v>
      </c>
      <c r="L40" t="n">
        <v>10.5</v>
      </c>
      <c r="M40" t="n">
        <v>23</v>
      </c>
      <c r="N40" t="n">
        <v>48.56</v>
      </c>
      <c r="O40" t="n">
        <v>27285.35</v>
      </c>
      <c r="P40" t="n">
        <v>346.94</v>
      </c>
      <c r="Q40" t="n">
        <v>452.64</v>
      </c>
      <c r="R40" t="n">
        <v>84.81999999999999</v>
      </c>
      <c r="S40" t="n">
        <v>57.64</v>
      </c>
      <c r="T40" t="n">
        <v>11421.24</v>
      </c>
      <c r="U40" t="n">
        <v>0.68</v>
      </c>
      <c r="V40" t="n">
        <v>0.87</v>
      </c>
      <c r="W40" t="n">
        <v>6.83</v>
      </c>
      <c r="X40" t="n">
        <v>0.6899999999999999</v>
      </c>
      <c r="Y40" t="n">
        <v>1</v>
      </c>
      <c r="Z40" t="n">
        <v>10</v>
      </c>
      <c r="AA40" t="n">
        <v>436.8316881849747</v>
      </c>
      <c r="AB40" t="n">
        <v>597.6923874286408</v>
      </c>
      <c r="AC40" t="n">
        <v>540.6494648389848</v>
      </c>
      <c r="AD40" t="n">
        <v>436831.6881849747</v>
      </c>
      <c r="AE40" t="n">
        <v>597692.3874286409</v>
      </c>
      <c r="AF40" t="n">
        <v>1.861992115985258e-06</v>
      </c>
      <c r="AG40" t="n">
        <v>11</v>
      </c>
      <c r="AH40" t="n">
        <v>540649.4648389849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3.5749</v>
      </c>
      <c r="E41" t="n">
        <v>27.97</v>
      </c>
      <c r="F41" t="n">
        <v>24.39</v>
      </c>
      <c r="G41" t="n">
        <v>58.55</v>
      </c>
      <c r="H41" t="n">
        <v>0.87</v>
      </c>
      <c r="I41" t="n">
        <v>25</v>
      </c>
      <c r="J41" t="n">
        <v>219.75</v>
      </c>
      <c r="K41" t="n">
        <v>55.27</v>
      </c>
      <c r="L41" t="n">
        <v>10.75</v>
      </c>
      <c r="M41" t="n">
        <v>23</v>
      </c>
      <c r="N41" t="n">
        <v>48.72</v>
      </c>
      <c r="O41" t="n">
        <v>27336.19</v>
      </c>
      <c r="P41" t="n">
        <v>346.6</v>
      </c>
      <c r="Q41" t="n">
        <v>452.58</v>
      </c>
      <c r="R41" t="n">
        <v>84.06999999999999</v>
      </c>
      <c r="S41" t="n">
        <v>57.64</v>
      </c>
      <c r="T41" t="n">
        <v>11047.28</v>
      </c>
      <c r="U41" t="n">
        <v>0.6899999999999999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  <c r="AA41" t="n">
        <v>436.3363836243299</v>
      </c>
      <c r="AB41" t="n">
        <v>597.0146898774718</v>
      </c>
      <c r="AC41" t="n">
        <v>540.0364457909449</v>
      </c>
      <c r="AD41" t="n">
        <v>436336.3836243299</v>
      </c>
      <c r="AE41" t="n">
        <v>597014.6898774718</v>
      </c>
      <c r="AF41" t="n">
        <v>1.863138694946594e-06</v>
      </c>
      <c r="AG41" t="n">
        <v>11</v>
      </c>
      <c r="AH41" t="n">
        <v>540036.4457909449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3.5818</v>
      </c>
      <c r="E42" t="n">
        <v>27.92</v>
      </c>
      <c r="F42" t="n">
        <v>24.38</v>
      </c>
      <c r="G42" t="n">
        <v>60.95</v>
      </c>
      <c r="H42" t="n">
        <v>0.89</v>
      </c>
      <c r="I42" t="n">
        <v>24</v>
      </c>
      <c r="J42" t="n">
        <v>220.16</v>
      </c>
      <c r="K42" t="n">
        <v>55.27</v>
      </c>
      <c r="L42" t="n">
        <v>11</v>
      </c>
      <c r="M42" t="n">
        <v>22</v>
      </c>
      <c r="N42" t="n">
        <v>48.89</v>
      </c>
      <c r="O42" t="n">
        <v>27387.08</v>
      </c>
      <c r="P42" t="n">
        <v>346.5</v>
      </c>
      <c r="Q42" t="n">
        <v>452.58</v>
      </c>
      <c r="R42" t="n">
        <v>83.72</v>
      </c>
      <c r="S42" t="n">
        <v>57.64</v>
      </c>
      <c r="T42" t="n">
        <v>10876.68</v>
      </c>
      <c r="U42" t="n">
        <v>0.6899999999999999</v>
      </c>
      <c r="V42" t="n">
        <v>0.87</v>
      </c>
      <c r="W42" t="n">
        <v>6.83</v>
      </c>
      <c r="X42" t="n">
        <v>0.66</v>
      </c>
      <c r="Y42" t="n">
        <v>1</v>
      </c>
      <c r="Z42" t="n">
        <v>10</v>
      </c>
      <c r="AA42" t="n">
        <v>435.6207928934974</v>
      </c>
      <c r="AB42" t="n">
        <v>596.0355870699118</v>
      </c>
      <c r="AC42" t="n">
        <v>539.150787181159</v>
      </c>
      <c r="AD42" t="n">
        <v>435620.7928934974</v>
      </c>
      <c r="AE42" t="n">
        <v>596035.5870699118</v>
      </c>
      <c r="AF42" t="n">
        <v>1.86673478350715e-06</v>
      </c>
      <c r="AG42" t="n">
        <v>11</v>
      </c>
      <c r="AH42" t="n">
        <v>539150.787181159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3.5907</v>
      </c>
      <c r="E43" t="n">
        <v>27.85</v>
      </c>
      <c r="F43" t="n">
        <v>24.35</v>
      </c>
      <c r="G43" t="n">
        <v>63.53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21</v>
      </c>
      <c r="N43" t="n">
        <v>49.05</v>
      </c>
      <c r="O43" t="n">
        <v>27438.03</v>
      </c>
      <c r="P43" t="n">
        <v>345.47</v>
      </c>
      <c r="Q43" t="n">
        <v>452.55</v>
      </c>
      <c r="R43" t="n">
        <v>82.72</v>
      </c>
      <c r="S43" t="n">
        <v>57.64</v>
      </c>
      <c r="T43" t="n">
        <v>10382.28</v>
      </c>
      <c r="U43" t="n">
        <v>0.7</v>
      </c>
      <c r="V43" t="n">
        <v>0.87</v>
      </c>
      <c r="W43" t="n">
        <v>6.83</v>
      </c>
      <c r="X43" t="n">
        <v>0.63</v>
      </c>
      <c r="Y43" t="n">
        <v>1</v>
      </c>
      <c r="Z43" t="n">
        <v>10</v>
      </c>
      <c r="AA43" t="n">
        <v>434.0362550242106</v>
      </c>
      <c r="AB43" t="n">
        <v>593.8675524522764</v>
      </c>
      <c r="AC43" t="n">
        <v>537.1896667445751</v>
      </c>
      <c r="AD43" t="n">
        <v>434036.2550242106</v>
      </c>
      <c r="AE43" t="n">
        <v>593867.5524522765</v>
      </c>
      <c r="AF43" t="n">
        <v>1.871373216578012e-06</v>
      </c>
      <c r="AG43" t="n">
        <v>11</v>
      </c>
      <c r="AH43" t="n">
        <v>537189.6667445751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3.5915</v>
      </c>
      <c r="E44" t="n">
        <v>27.84</v>
      </c>
      <c r="F44" t="n">
        <v>24.35</v>
      </c>
      <c r="G44" t="n">
        <v>63.51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21</v>
      </c>
      <c r="N44" t="n">
        <v>49.21</v>
      </c>
      <c r="O44" t="n">
        <v>27489.03</v>
      </c>
      <c r="P44" t="n">
        <v>345.35</v>
      </c>
      <c r="Q44" t="n">
        <v>452.57</v>
      </c>
      <c r="R44" t="n">
        <v>82.5</v>
      </c>
      <c r="S44" t="n">
        <v>57.64</v>
      </c>
      <c r="T44" t="n">
        <v>10274.32</v>
      </c>
      <c r="U44" t="n">
        <v>0.7</v>
      </c>
      <c r="V44" t="n">
        <v>0.87</v>
      </c>
      <c r="W44" t="n">
        <v>6.83</v>
      </c>
      <c r="X44" t="n">
        <v>0.62</v>
      </c>
      <c r="Y44" t="n">
        <v>1</v>
      </c>
      <c r="Z44" t="n">
        <v>10</v>
      </c>
      <c r="AA44" t="n">
        <v>433.8849973443911</v>
      </c>
      <c r="AB44" t="n">
        <v>593.6605950217295</v>
      </c>
      <c r="AC44" t="n">
        <v>537.002461040733</v>
      </c>
      <c r="AD44" t="n">
        <v>433884.9973443911</v>
      </c>
      <c r="AE44" t="n">
        <v>593660.5950217295</v>
      </c>
      <c r="AF44" t="n">
        <v>1.871790154382134e-06</v>
      </c>
      <c r="AG44" t="n">
        <v>11</v>
      </c>
      <c r="AH44" t="n">
        <v>537002.461040733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3.5983</v>
      </c>
      <c r="E45" t="n">
        <v>27.79</v>
      </c>
      <c r="F45" t="n">
        <v>24.33</v>
      </c>
      <c r="G45" t="n">
        <v>66.37</v>
      </c>
      <c r="H45" t="n">
        <v>0.9399999999999999</v>
      </c>
      <c r="I45" t="n">
        <v>22</v>
      </c>
      <c r="J45" t="n">
        <v>221.4</v>
      </c>
      <c r="K45" t="n">
        <v>55.27</v>
      </c>
      <c r="L45" t="n">
        <v>11.75</v>
      </c>
      <c r="M45" t="n">
        <v>20</v>
      </c>
      <c r="N45" t="n">
        <v>49.38</v>
      </c>
      <c r="O45" t="n">
        <v>27540.09</v>
      </c>
      <c r="P45" t="n">
        <v>344.8</v>
      </c>
      <c r="Q45" t="n">
        <v>452.63</v>
      </c>
      <c r="R45" t="n">
        <v>82.01000000000001</v>
      </c>
      <c r="S45" t="n">
        <v>57.64</v>
      </c>
      <c r="T45" t="n">
        <v>10034.47</v>
      </c>
      <c r="U45" t="n">
        <v>0.7</v>
      </c>
      <c r="V45" t="n">
        <v>0.87</v>
      </c>
      <c r="W45" t="n">
        <v>6.83</v>
      </c>
      <c r="X45" t="n">
        <v>0.61</v>
      </c>
      <c r="Y45" t="n">
        <v>1</v>
      </c>
      <c r="Z45" t="n">
        <v>10</v>
      </c>
      <c r="AA45" t="n">
        <v>432.8494594901589</v>
      </c>
      <c r="AB45" t="n">
        <v>592.243726444863</v>
      </c>
      <c r="AC45" t="n">
        <v>535.7208164122552</v>
      </c>
      <c r="AD45" t="n">
        <v>432849.4594901589</v>
      </c>
      <c r="AE45" t="n">
        <v>592243.726444863</v>
      </c>
      <c r="AF45" t="n">
        <v>1.875334125717175e-06</v>
      </c>
      <c r="AG45" t="n">
        <v>11</v>
      </c>
      <c r="AH45" t="n">
        <v>535720.8164122552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3.6004</v>
      </c>
      <c r="E46" t="n">
        <v>27.77</v>
      </c>
      <c r="F46" t="n">
        <v>24.32</v>
      </c>
      <c r="G46" t="n">
        <v>66.31999999999999</v>
      </c>
      <c r="H46" t="n">
        <v>0.96</v>
      </c>
      <c r="I46" t="n">
        <v>22</v>
      </c>
      <c r="J46" t="n">
        <v>221.81</v>
      </c>
      <c r="K46" t="n">
        <v>55.27</v>
      </c>
      <c r="L46" t="n">
        <v>12</v>
      </c>
      <c r="M46" t="n">
        <v>20</v>
      </c>
      <c r="N46" t="n">
        <v>49.54</v>
      </c>
      <c r="O46" t="n">
        <v>27591.21</v>
      </c>
      <c r="P46" t="n">
        <v>344.69</v>
      </c>
      <c r="Q46" t="n">
        <v>452.61</v>
      </c>
      <c r="R46" t="n">
        <v>81.59</v>
      </c>
      <c r="S46" t="n">
        <v>57.64</v>
      </c>
      <c r="T46" t="n">
        <v>9824.25</v>
      </c>
      <c r="U46" t="n">
        <v>0.71</v>
      </c>
      <c r="V46" t="n">
        <v>0.87</v>
      </c>
      <c r="W46" t="n">
        <v>6.83</v>
      </c>
      <c r="X46" t="n">
        <v>0.59</v>
      </c>
      <c r="Y46" t="n">
        <v>1</v>
      </c>
      <c r="Z46" t="n">
        <v>10</v>
      </c>
      <c r="AA46" t="n">
        <v>432.557574920875</v>
      </c>
      <c r="AB46" t="n">
        <v>591.8443571001303</v>
      </c>
      <c r="AC46" t="n">
        <v>535.3595623172654</v>
      </c>
      <c r="AD46" t="n">
        <v>432557.574920875</v>
      </c>
      <c r="AE46" t="n">
        <v>591844.3571001303</v>
      </c>
      <c r="AF46" t="n">
        <v>1.876428587452996e-06</v>
      </c>
      <c r="AG46" t="n">
        <v>11</v>
      </c>
      <c r="AH46" t="n">
        <v>535359.5623172654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3.5995</v>
      </c>
      <c r="E47" t="n">
        <v>27.78</v>
      </c>
      <c r="F47" t="n">
        <v>24.32</v>
      </c>
      <c r="G47" t="n">
        <v>66.34</v>
      </c>
      <c r="H47" t="n">
        <v>0.98</v>
      </c>
      <c r="I47" t="n">
        <v>22</v>
      </c>
      <c r="J47" t="n">
        <v>222.23</v>
      </c>
      <c r="K47" t="n">
        <v>55.27</v>
      </c>
      <c r="L47" t="n">
        <v>12.25</v>
      </c>
      <c r="M47" t="n">
        <v>20</v>
      </c>
      <c r="N47" t="n">
        <v>49.71</v>
      </c>
      <c r="O47" t="n">
        <v>27642.51</v>
      </c>
      <c r="P47" t="n">
        <v>344.29</v>
      </c>
      <c r="Q47" t="n">
        <v>452.58</v>
      </c>
      <c r="R47" t="n">
        <v>81.89</v>
      </c>
      <c r="S47" t="n">
        <v>57.64</v>
      </c>
      <c r="T47" t="n">
        <v>9972.42</v>
      </c>
      <c r="U47" t="n">
        <v>0.7</v>
      </c>
      <c r="V47" t="n">
        <v>0.87</v>
      </c>
      <c r="W47" t="n">
        <v>6.83</v>
      </c>
      <c r="X47" t="n">
        <v>0.6</v>
      </c>
      <c r="Y47" t="n">
        <v>1</v>
      </c>
      <c r="Z47" t="n">
        <v>10</v>
      </c>
      <c r="AA47" t="n">
        <v>432.3675039595755</v>
      </c>
      <c r="AB47" t="n">
        <v>591.5842936255415</v>
      </c>
      <c r="AC47" t="n">
        <v>535.1243189356898</v>
      </c>
      <c r="AD47" t="n">
        <v>432367.5039595754</v>
      </c>
      <c r="AE47" t="n">
        <v>591584.2936255415</v>
      </c>
      <c r="AF47" t="n">
        <v>1.875959532423359e-06</v>
      </c>
      <c r="AG47" t="n">
        <v>11</v>
      </c>
      <c r="AH47" t="n">
        <v>535124.3189356897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3.6086</v>
      </c>
      <c r="E48" t="n">
        <v>27.71</v>
      </c>
      <c r="F48" t="n">
        <v>24.3</v>
      </c>
      <c r="G48" t="n">
        <v>69.42</v>
      </c>
      <c r="H48" t="n">
        <v>1</v>
      </c>
      <c r="I48" t="n">
        <v>21</v>
      </c>
      <c r="J48" t="n">
        <v>222.65</v>
      </c>
      <c r="K48" t="n">
        <v>55.27</v>
      </c>
      <c r="L48" t="n">
        <v>12.5</v>
      </c>
      <c r="M48" t="n">
        <v>19</v>
      </c>
      <c r="N48" t="n">
        <v>49.87</v>
      </c>
      <c r="O48" t="n">
        <v>27693.75</v>
      </c>
      <c r="P48" t="n">
        <v>343.98</v>
      </c>
      <c r="Q48" t="n">
        <v>452.58</v>
      </c>
      <c r="R48" t="n">
        <v>80.53</v>
      </c>
      <c r="S48" t="n">
        <v>57.64</v>
      </c>
      <c r="T48" t="n">
        <v>9296.76</v>
      </c>
      <c r="U48" t="n">
        <v>0.72</v>
      </c>
      <c r="V48" t="n">
        <v>0.87</v>
      </c>
      <c r="W48" t="n">
        <v>6.84</v>
      </c>
      <c r="X48" t="n">
        <v>0.57</v>
      </c>
      <c r="Y48" t="n">
        <v>1</v>
      </c>
      <c r="Z48" t="n">
        <v>10</v>
      </c>
      <c r="AA48" t="n">
        <v>431.298133517412</v>
      </c>
      <c r="AB48" t="n">
        <v>590.1211338092792</v>
      </c>
      <c r="AC48" t="n">
        <v>533.8008010387339</v>
      </c>
      <c r="AD48" t="n">
        <v>431298.133517412</v>
      </c>
      <c r="AE48" t="n">
        <v>590121.1338092792</v>
      </c>
      <c r="AF48" t="n">
        <v>1.880702199945251e-06</v>
      </c>
      <c r="AG48" t="n">
        <v>11</v>
      </c>
      <c r="AH48" t="n">
        <v>533800.8010387339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3.6069</v>
      </c>
      <c r="E49" t="n">
        <v>27.72</v>
      </c>
      <c r="F49" t="n">
        <v>24.31</v>
      </c>
      <c r="G49" t="n">
        <v>69.45</v>
      </c>
      <c r="H49" t="n">
        <v>1.02</v>
      </c>
      <c r="I49" t="n">
        <v>21</v>
      </c>
      <c r="J49" t="n">
        <v>223.06</v>
      </c>
      <c r="K49" t="n">
        <v>55.27</v>
      </c>
      <c r="L49" t="n">
        <v>12.75</v>
      </c>
      <c r="M49" t="n">
        <v>19</v>
      </c>
      <c r="N49" t="n">
        <v>50.04</v>
      </c>
      <c r="O49" t="n">
        <v>27745.04</v>
      </c>
      <c r="P49" t="n">
        <v>344.03</v>
      </c>
      <c r="Q49" t="n">
        <v>452.61</v>
      </c>
      <c r="R49" t="n">
        <v>80.98999999999999</v>
      </c>
      <c r="S49" t="n">
        <v>57.64</v>
      </c>
      <c r="T49" t="n">
        <v>9526.57</v>
      </c>
      <c r="U49" t="n">
        <v>0.71</v>
      </c>
      <c r="V49" t="n">
        <v>0.87</v>
      </c>
      <c r="W49" t="n">
        <v>6.84</v>
      </c>
      <c r="X49" t="n">
        <v>0.58</v>
      </c>
      <c r="Y49" t="n">
        <v>1</v>
      </c>
      <c r="Z49" t="n">
        <v>10</v>
      </c>
      <c r="AA49" t="n">
        <v>431.5135865903483</v>
      </c>
      <c r="AB49" t="n">
        <v>590.4159262087892</v>
      </c>
      <c r="AC49" t="n">
        <v>534.0674588653785</v>
      </c>
      <c r="AD49" t="n">
        <v>431513.5865903483</v>
      </c>
      <c r="AE49" t="n">
        <v>590415.9262087892</v>
      </c>
      <c r="AF49" t="n">
        <v>1.879816207111491e-06</v>
      </c>
      <c r="AG49" t="n">
        <v>11</v>
      </c>
      <c r="AH49" t="n">
        <v>534067.4588653785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3.6186</v>
      </c>
      <c r="E50" t="n">
        <v>27.64</v>
      </c>
      <c r="F50" t="n">
        <v>24.26</v>
      </c>
      <c r="G50" t="n">
        <v>72.78</v>
      </c>
      <c r="H50" t="n">
        <v>1.03</v>
      </c>
      <c r="I50" t="n">
        <v>20</v>
      </c>
      <c r="J50" t="n">
        <v>223.48</v>
      </c>
      <c r="K50" t="n">
        <v>55.27</v>
      </c>
      <c r="L50" t="n">
        <v>13</v>
      </c>
      <c r="M50" t="n">
        <v>18</v>
      </c>
      <c r="N50" t="n">
        <v>50.21</v>
      </c>
      <c r="O50" t="n">
        <v>27796.39</v>
      </c>
      <c r="P50" t="n">
        <v>342.78</v>
      </c>
      <c r="Q50" t="n">
        <v>452.56</v>
      </c>
      <c r="R50" t="n">
        <v>79.8</v>
      </c>
      <c r="S50" t="n">
        <v>57.64</v>
      </c>
      <c r="T50" t="n">
        <v>8939.5</v>
      </c>
      <c r="U50" t="n">
        <v>0.72</v>
      </c>
      <c r="V50" t="n">
        <v>0.87</v>
      </c>
      <c r="W50" t="n">
        <v>6.83</v>
      </c>
      <c r="X50" t="n">
        <v>0.54</v>
      </c>
      <c r="Y50" t="n">
        <v>1</v>
      </c>
      <c r="Z50" t="n">
        <v>10</v>
      </c>
      <c r="AA50" t="n">
        <v>429.4934649479126</v>
      </c>
      <c r="AB50" t="n">
        <v>587.6519066561318</v>
      </c>
      <c r="AC50" t="n">
        <v>531.5672334595008</v>
      </c>
      <c r="AD50" t="n">
        <v>429493.4649479126</v>
      </c>
      <c r="AE50" t="n">
        <v>587651.9066561318</v>
      </c>
      <c r="AF50" t="n">
        <v>1.885913922496782e-06</v>
      </c>
      <c r="AG50" t="n">
        <v>11</v>
      </c>
      <c r="AH50" t="n">
        <v>531567.2334595008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3.6184</v>
      </c>
      <c r="E51" t="n">
        <v>27.64</v>
      </c>
      <c r="F51" t="n">
        <v>24.26</v>
      </c>
      <c r="G51" t="n">
        <v>72.78</v>
      </c>
      <c r="H51" t="n">
        <v>1.05</v>
      </c>
      <c r="I51" t="n">
        <v>20</v>
      </c>
      <c r="J51" t="n">
        <v>223.89</v>
      </c>
      <c r="K51" t="n">
        <v>55.27</v>
      </c>
      <c r="L51" t="n">
        <v>13.25</v>
      </c>
      <c r="M51" t="n">
        <v>18</v>
      </c>
      <c r="N51" t="n">
        <v>50.37</v>
      </c>
      <c r="O51" t="n">
        <v>27847.8</v>
      </c>
      <c r="P51" t="n">
        <v>343.03</v>
      </c>
      <c r="Q51" t="n">
        <v>452.56</v>
      </c>
      <c r="R51" t="n">
        <v>79.79000000000001</v>
      </c>
      <c r="S51" t="n">
        <v>57.64</v>
      </c>
      <c r="T51" t="n">
        <v>8932.370000000001</v>
      </c>
      <c r="U51" t="n">
        <v>0.72</v>
      </c>
      <c r="V51" t="n">
        <v>0.87</v>
      </c>
      <c r="W51" t="n">
        <v>6.83</v>
      </c>
      <c r="X51" t="n">
        <v>0.54</v>
      </c>
      <c r="Y51" t="n">
        <v>1</v>
      </c>
      <c r="Z51" t="n">
        <v>10</v>
      </c>
      <c r="AA51" t="n">
        <v>429.6778018224118</v>
      </c>
      <c r="AB51" t="n">
        <v>587.9041245001906</v>
      </c>
      <c r="AC51" t="n">
        <v>531.7953799865127</v>
      </c>
      <c r="AD51" t="n">
        <v>429677.8018224118</v>
      </c>
      <c r="AE51" t="n">
        <v>587904.1245001906</v>
      </c>
      <c r="AF51" t="n">
        <v>1.885809688045751e-06</v>
      </c>
      <c r="AG51" t="n">
        <v>11</v>
      </c>
      <c r="AH51" t="n">
        <v>531795.3799865127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3.6173</v>
      </c>
      <c r="E52" t="n">
        <v>27.64</v>
      </c>
      <c r="F52" t="n">
        <v>24.27</v>
      </c>
      <c r="G52" t="n">
        <v>72.81</v>
      </c>
      <c r="H52" t="n">
        <v>1.07</v>
      </c>
      <c r="I52" t="n">
        <v>20</v>
      </c>
      <c r="J52" t="n">
        <v>224.31</v>
      </c>
      <c r="K52" t="n">
        <v>55.27</v>
      </c>
      <c r="L52" t="n">
        <v>13.5</v>
      </c>
      <c r="M52" t="n">
        <v>18</v>
      </c>
      <c r="N52" t="n">
        <v>50.54</v>
      </c>
      <c r="O52" t="n">
        <v>27899.27</v>
      </c>
      <c r="P52" t="n">
        <v>342.3</v>
      </c>
      <c r="Q52" t="n">
        <v>452.61</v>
      </c>
      <c r="R52" t="n">
        <v>79.98</v>
      </c>
      <c r="S52" t="n">
        <v>57.64</v>
      </c>
      <c r="T52" t="n">
        <v>9026.950000000001</v>
      </c>
      <c r="U52" t="n">
        <v>0.72</v>
      </c>
      <c r="V52" t="n">
        <v>0.87</v>
      </c>
      <c r="W52" t="n">
        <v>6.83</v>
      </c>
      <c r="X52" t="n">
        <v>0.54</v>
      </c>
      <c r="Y52" t="n">
        <v>1</v>
      </c>
      <c r="Z52" t="n">
        <v>10</v>
      </c>
      <c r="AA52" t="n">
        <v>429.3186055807794</v>
      </c>
      <c r="AB52" t="n">
        <v>587.4126563557693</v>
      </c>
      <c r="AC52" t="n">
        <v>531.350816872015</v>
      </c>
      <c r="AD52" t="n">
        <v>429318.6055807794</v>
      </c>
      <c r="AE52" t="n">
        <v>587412.6563557693</v>
      </c>
      <c r="AF52" t="n">
        <v>1.885236398565083e-06</v>
      </c>
      <c r="AG52" t="n">
        <v>11</v>
      </c>
      <c r="AH52" t="n">
        <v>531350.816872015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3.6256</v>
      </c>
      <c r="E53" t="n">
        <v>27.58</v>
      </c>
      <c r="F53" t="n">
        <v>24.25</v>
      </c>
      <c r="G53" t="n">
        <v>76.56999999999999</v>
      </c>
      <c r="H53" t="n">
        <v>1.09</v>
      </c>
      <c r="I53" t="n">
        <v>19</v>
      </c>
      <c r="J53" t="n">
        <v>224.73</v>
      </c>
      <c r="K53" t="n">
        <v>55.27</v>
      </c>
      <c r="L53" t="n">
        <v>13.75</v>
      </c>
      <c r="M53" t="n">
        <v>17</v>
      </c>
      <c r="N53" t="n">
        <v>50.71</v>
      </c>
      <c r="O53" t="n">
        <v>27950.8</v>
      </c>
      <c r="P53" t="n">
        <v>342.01</v>
      </c>
      <c r="Q53" t="n">
        <v>452.56</v>
      </c>
      <c r="R53" t="n">
        <v>79.45999999999999</v>
      </c>
      <c r="S53" t="n">
        <v>57.64</v>
      </c>
      <c r="T53" t="n">
        <v>8773.139999999999</v>
      </c>
      <c r="U53" t="n">
        <v>0.73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  <c r="AA53" t="n">
        <v>428.3439856033894</v>
      </c>
      <c r="AB53" t="n">
        <v>586.0791383055055</v>
      </c>
      <c r="AC53" t="n">
        <v>530.144567912864</v>
      </c>
      <c r="AD53" t="n">
        <v>428343.9856033894</v>
      </c>
      <c r="AE53" t="n">
        <v>586079.1383055055</v>
      </c>
      <c r="AF53" t="n">
        <v>1.889562128282853e-06</v>
      </c>
      <c r="AG53" t="n">
        <v>11</v>
      </c>
      <c r="AH53" t="n">
        <v>530144.567912864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3.6265</v>
      </c>
      <c r="E54" t="n">
        <v>27.58</v>
      </c>
      <c r="F54" t="n">
        <v>24.24</v>
      </c>
      <c r="G54" t="n">
        <v>76.55</v>
      </c>
      <c r="H54" t="n">
        <v>1.11</v>
      </c>
      <c r="I54" t="n">
        <v>19</v>
      </c>
      <c r="J54" t="n">
        <v>225.15</v>
      </c>
      <c r="K54" t="n">
        <v>55.27</v>
      </c>
      <c r="L54" t="n">
        <v>14</v>
      </c>
      <c r="M54" t="n">
        <v>17</v>
      </c>
      <c r="N54" t="n">
        <v>50.88</v>
      </c>
      <c r="O54" t="n">
        <v>28002.38</v>
      </c>
      <c r="P54" t="n">
        <v>341.83</v>
      </c>
      <c r="Q54" t="n">
        <v>452.66</v>
      </c>
      <c r="R54" t="n">
        <v>79.16</v>
      </c>
      <c r="S54" t="n">
        <v>57.64</v>
      </c>
      <c r="T54" t="n">
        <v>8623.68</v>
      </c>
      <c r="U54" t="n">
        <v>0.73</v>
      </c>
      <c r="V54" t="n">
        <v>0.87</v>
      </c>
      <c r="W54" t="n">
        <v>6.82</v>
      </c>
      <c r="X54" t="n">
        <v>0.52</v>
      </c>
      <c r="Y54" t="n">
        <v>1</v>
      </c>
      <c r="Z54" t="n">
        <v>10</v>
      </c>
      <c r="AA54" t="n">
        <v>428.1128896268885</v>
      </c>
      <c r="AB54" t="n">
        <v>585.7629425952221</v>
      </c>
      <c r="AC54" t="n">
        <v>529.8585494773866</v>
      </c>
      <c r="AD54" t="n">
        <v>428112.8896268885</v>
      </c>
      <c r="AE54" t="n">
        <v>585762.942595222</v>
      </c>
      <c r="AF54" t="n">
        <v>1.890031183312491e-06</v>
      </c>
      <c r="AG54" t="n">
        <v>11</v>
      </c>
      <c r="AH54" t="n">
        <v>529858.5494773866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3.6252</v>
      </c>
      <c r="E55" t="n">
        <v>27.58</v>
      </c>
      <c r="F55" t="n">
        <v>24.25</v>
      </c>
      <c r="G55" t="n">
        <v>76.58</v>
      </c>
      <c r="H55" t="n">
        <v>1.12</v>
      </c>
      <c r="I55" t="n">
        <v>19</v>
      </c>
      <c r="J55" t="n">
        <v>225.57</v>
      </c>
      <c r="K55" t="n">
        <v>55.27</v>
      </c>
      <c r="L55" t="n">
        <v>14.25</v>
      </c>
      <c r="M55" t="n">
        <v>17</v>
      </c>
      <c r="N55" t="n">
        <v>51.04</v>
      </c>
      <c r="O55" t="n">
        <v>28054.03</v>
      </c>
      <c r="P55" t="n">
        <v>341.59</v>
      </c>
      <c r="Q55" t="n">
        <v>452.57</v>
      </c>
      <c r="R55" t="n">
        <v>79.31</v>
      </c>
      <c r="S55" t="n">
        <v>57.64</v>
      </c>
      <c r="T55" t="n">
        <v>8697.110000000001</v>
      </c>
      <c r="U55" t="n">
        <v>0.73</v>
      </c>
      <c r="V55" t="n">
        <v>0.87</v>
      </c>
      <c r="W55" t="n">
        <v>6.83</v>
      </c>
      <c r="X55" t="n">
        <v>0.52</v>
      </c>
      <c r="Y55" t="n">
        <v>1</v>
      </c>
      <c r="Z55" t="n">
        <v>10</v>
      </c>
      <c r="AA55" t="n">
        <v>428.0980385962771</v>
      </c>
      <c r="AB55" t="n">
        <v>585.7426227599583</v>
      </c>
      <c r="AC55" t="n">
        <v>529.8401689386815</v>
      </c>
      <c r="AD55" t="n">
        <v>428098.0385962771</v>
      </c>
      <c r="AE55" t="n">
        <v>585742.6227599583</v>
      </c>
      <c r="AF55" t="n">
        <v>1.889353659380792e-06</v>
      </c>
      <c r="AG55" t="n">
        <v>11</v>
      </c>
      <c r="AH55" t="n">
        <v>529840.1689386815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3.6371</v>
      </c>
      <c r="E56" t="n">
        <v>27.49</v>
      </c>
      <c r="F56" t="n">
        <v>24.2</v>
      </c>
      <c r="G56" t="n">
        <v>80.67</v>
      </c>
      <c r="H56" t="n">
        <v>1.14</v>
      </c>
      <c r="I56" t="n">
        <v>18</v>
      </c>
      <c r="J56" t="n">
        <v>225.99</v>
      </c>
      <c r="K56" t="n">
        <v>55.27</v>
      </c>
      <c r="L56" t="n">
        <v>14.5</v>
      </c>
      <c r="M56" t="n">
        <v>16</v>
      </c>
      <c r="N56" t="n">
        <v>51.21</v>
      </c>
      <c r="O56" t="n">
        <v>28105.73</v>
      </c>
      <c r="P56" t="n">
        <v>341</v>
      </c>
      <c r="Q56" t="n">
        <v>452.64</v>
      </c>
      <c r="R56" t="n">
        <v>77.88</v>
      </c>
      <c r="S56" t="n">
        <v>57.64</v>
      </c>
      <c r="T56" t="n">
        <v>7988.44</v>
      </c>
      <c r="U56" t="n">
        <v>0.74</v>
      </c>
      <c r="V56" t="n">
        <v>0.88</v>
      </c>
      <c r="W56" t="n">
        <v>6.82</v>
      </c>
      <c r="X56" t="n">
        <v>0.47</v>
      </c>
      <c r="Y56" t="n">
        <v>1</v>
      </c>
      <c r="Z56" t="n">
        <v>10</v>
      </c>
      <c r="AA56" t="n">
        <v>426.5210113449223</v>
      </c>
      <c r="AB56" t="n">
        <v>583.5848645011226</v>
      </c>
      <c r="AC56" t="n">
        <v>527.8883440996362</v>
      </c>
      <c r="AD56" t="n">
        <v>426521.0113449223</v>
      </c>
      <c r="AE56" t="n">
        <v>583584.8645011226</v>
      </c>
      <c r="AF56" t="n">
        <v>1.895555609217113e-06</v>
      </c>
      <c r="AG56" t="n">
        <v>11</v>
      </c>
      <c r="AH56" t="n">
        <v>527888.3440996362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3.6337</v>
      </c>
      <c r="E57" t="n">
        <v>27.52</v>
      </c>
      <c r="F57" t="n">
        <v>24.23</v>
      </c>
      <c r="G57" t="n">
        <v>80.75</v>
      </c>
      <c r="H57" t="n">
        <v>1.16</v>
      </c>
      <c r="I57" t="n">
        <v>18</v>
      </c>
      <c r="J57" t="n">
        <v>226.41</v>
      </c>
      <c r="K57" t="n">
        <v>55.27</v>
      </c>
      <c r="L57" t="n">
        <v>14.75</v>
      </c>
      <c r="M57" t="n">
        <v>16</v>
      </c>
      <c r="N57" t="n">
        <v>51.38</v>
      </c>
      <c r="O57" t="n">
        <v>28157.49</v>
      </c>
      <c r="P57" t="n">
        <v>341.51</v>
      </c>
      <c r="Q57" t="n">
        <v>452.56</v>
      </c>
      <c r="R57" t="n">
        <v>78.61</v>
      </c>
      <c r="S57" t="n">
        <v>57.64</v>
      </c>
      <c r="T57" t="n">
        <v>8354.23</v>
      </c>
      <c r="U57" t="n">
        <v>0.73</v>
      </c>
      <c r="V57" t="n">
        <v>0.88</v>
      </c>
      <c r="W57" t="n">
        <v>6.83</v>
      </c>
      <c r="X57" t="n">
        <v>0.5</v>
      </c>
      <c r="Y57" t="n">
        <v>1</v>
      </c>
      <c r="Z57" t="n">
        <v>10</v>
      </c>
      <c r="AA57" t="n">
        <v>427.2510785419081</v>
      </c>
      <c r="AB57" t="n">
        <v>584.5837746483302</v>
      </c>
      <c r="AC57" t="n">
        <v>528.7919196643736</v>
      </c>
      <c r="AD57" t="n">
        <v>427251.0785419081</v>
      </c>
      <c r="AE57" t="n">
        <v>584583.7746483302</v>
      </c>
      <c r="AF57" t="n">
        <v>1.893783623549593e-06</v>
      </c>
      <c r="AG57" t="n">
        <v>11</v>
      </c>
      <c r="AH57" t="n">
        <v>528791.9196643736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3.636</v>
      </c>
      <c r="E58" t="n">
        <v>27.5</v>
      </c>
      <c r="F58" t="n">
        <v>24.21</v>
      </c>
      <c r="G58" t="n">
        <v>80.69</v>
      </c>
      <c r="H58" t="n">
        <v>1.18</v>
      </c>
      <c r="I58" t="n">
        <v>18</v>
      </c>
      <c r="J58" t="n">
        <v>226.83</v>
      </c>
      <c r="K58" t="n">
        <v>55.27</v>
      </c>
      <c r="L58" t="n">
        <v>15</v>
      </c>
      <c r="M58" t="n">
        <v>16</v>
      </c>
      <c r="N58" t="n">
        <v>51.55</v>
      </c>
      <c r="O58" t="n">
        <v>28209.31</v>
      </c>
      <c r="P58" t="n">
        <v>340.71</v>
      </c>
      <c r="Q58" t="n">
        <v>452.66</v>
      </c>
      <c r="R58" t="n">
        <v>77.78</v>
      </c>
      <c r="S58" t="n">
        <v>57.64</v>
      </c>
      <c r="T58" t="n">
        <v>7937.73</v>
      </c>
      <c r="U58" t="n">
        <v>0.74</v>
      </c>
      <c r="V58" t="n">
        <v>0.88</v>
      </c>
      <c r="W58" t="n">
        <v>6.83</v>
      </c>
      <c r="X58" t="n">
        <v>0.48</v>
      </c>
      <c r="Y58" t="n">
        <v>1</v>
      </c>
      <c r="Z58" t="n">
        <v>10</v>
      </c>
      <c r="AA58" t="n">
        <v>426.455393137136</v>
      </c>
      <c r="AB58" t="n">
        <v>583.4950827743583</v>
      </c>
      <c r="AC58" t="n">
        <v>527.8071310148649</v>
      </c>
      <c r="AD58" t="n">
        <v>426455.393137136</v>
      </c>
      <c r="AE58" t="n">
        <v>583495.0827743582</v>
      </c>
      <c r="AF58" t="n">
        <v>1.894982319736445e-06</v>
      </c>
      <c r="AG58" t="n">
        <v>11</v>
      </c>
      <c r="AH58" t="n">
        <v>527807.1310148649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3.6453</v>
      </c>
      <c r="E59" t="n">
        <v>27.43</v>
      </c>
      <c r="F59" t="n">
        <v>24.18</v>
      </c>
      <c r="G59" t="n">
        <v>85.34</v>
      </c>
      <c r="H59" t="n">
        <v>1.19</v>
      </c>
      <c r="I59" t="n">
        <v>17</v>
      </c>
      <c r="J59" t="n">
        <v>227.25</v>
      </c>
      <c r="K59" t="n">
        <v>55.27</v>
      </c>
      <c r="L59" t="n">
        <v>15.25</v>
      </c>
      <c r="M59" t="n">
        <v>15</v>
      </c>
      <c r="N59" t="n">
        <v>51.72</v>
      </c>
      <c r="O59" t="n">
        <v>28261.2</v>
      </c>
      <c r="P59" t="n">
        <v>339.63</v>
      </c>
      <c r="Q59" t="n">
        <v>452.59</v>
      </c>
      <c r="R59" t="n">
        <v>77.03</v>
      </c>
      <c r="S59" t="n">
        <v>57.64</v>
      </c>
      <c r="T59" t="n">
        <v>7567.39</v>
      </c>
      <c r="U59" t="n">
        <v>0.75</v>
      </c>
      <c r="V59" t="n">
        <v>0.88</v>
      </c>
      <c r="W59" t="n">
        <v>6.82</v>
      </c>
      <c r="X59" t="n">
        <v>0.45</v>
      </c>
      <c r="Y59" t="n">
        <v>1</v>
      </c>
      <c r="Z59" t="n">
        <v>10</v>
      </c>
      <c r="AA59" t="n">
        <v>424.8499202760058</v>
      </c>
      <c r="AB59" t="n">
        <v>581.2984039772963</v>
      </c>
      <c r="AC59" t="n">
        <v>525.8201001591364</v>
      </c>
      <c r="AD59" t="n">
        <v>424849.9202760058</v>
      </c>
      <c r="AE59" t="n">
        <v>581298.4039772963</v>
      </c>
      <c r="AF59" t="n">
        <v>1.899829221709368e-06</v>
      </c>
      <c r="AG59" t="n">
        <v>11</v>
      </c>
      <c r="AH59" t="n">
        <v>525820.1001591363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3.6451</v>
      </c>
      <c r="E60" t="n">
        <v>27.43</v>
      </c>
      <c r="F60" t="n">
        <v>24.18</v>
      </c>
      <c r="G60" t="n">
        <v>85.34</v>
      </c>
      <c r="H60" t="n">
        <v>1.21</v>
      </c>
      <c r="I60" t="n">
        <v>17</v>
      </c>
      <c r="J60" t="n">
        <v>227.67</v>
      </c>
      <c r="K60" t="n">
        <v>55.27</v>
      </c>
      <c r="L60" t="n">
        <v>15.5</v>
      </c>
      <c r="M60" t="n">
        <v>15</v>
      </c>
      <c r="N60" t="n">
        <v>51.9</v>
      </c>
      <c r="O60" t="n">
        <v>28313.14</v>
      </c>
      <c r="P60" t="n">
        <v>340.01</v>
      </c>
      <c r="Q60" t="n">
        <v>452.64</v>
      </c>
      <c r="R60" t="n">
        <v>77.06999999999999</v>
      </c>
      <c r="S60" t="n">
        <v>57.64</v>
      </c>
      <c r="T60" t="n">
        <v>7590.36</v>
      </c>
      <c r="U60" t="n">
        <v>0.75</v>
      </c>
      <c r="V60" t="n">
        <v>0.88</v>
      </c>
      <c r="W60" t="n">
        <v>6.82</v>
      </c>
      <c r="X60" t="n">
        <v>0.45</v>
      </c>
      <c r="Y60" t="n">
        <v>1</v>
      </c>
      <c r="Z60" t="n">
        <v>10</v>
      </c>
      <c r="AA60" t="n">
        <v>425.1189115548491</v>
      </c>
      <c r="AB60" t="n">
        <v>581.6664497120673</v>
      </c>
      <c r="AC60" t="n">
        <v>526.1530201255364</v>
      </c>
      <c r="AD60" t="n">
        <v>425118.9115548491</v>
      </c>
      <c r="AE60" t="n">
        <v>581666.4497120674</v>
      </c>
      <c r="AF60" t="n">
        <v>1.899724987258337e-06</v>
      </c>
      <c r="AG60" t="n">
        <v>11</v>
      </c>
      <c r="AH60" t="n">
        <v>526153.0201255364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3.6463</v>
      </c>
      <c r="E61" t="n">
        <v>27.42</v>
      </c>
      <c r="F61" t="n">
        <v>24.17</v>
      </c>
      <c r="G61" t="n">
        <v>85.31</v>
      </c>
      <c r="H61" t="n">
        <v>1.23</v>
      </c>
      <c r="I61" t="n">
        <v>17</v>
      </c>
      <c r="J61" t="n">
        <v>228.09</v>
      </c>
      <c r="K61" t="n">
        <v>55.27</v>
      </c>
      <c r="L61" t="n">
        <v>15.75</v>
      </c>
      <c r="M61" t="n">
        <v>15</v>
      </c>
      <c r="N61" t="n">
        <v>52.07</v>
      </c>
      <c r="O61" t="n">
        <v>28365.14</v>
      </c>
      <c r="P61" t="n">
        <v>340.06</v>
      </c>
      <c r="Q61" t="n">
        <v>452.57</v>
      </c>
      <c r="R61" t="n">
        <v>76.7</v>
      </c>
      <c r="S61" t="n">
        <v>57.64</v>
      </c>
      <c r="T61" t="n">
        <v>7405.44</v>
      </c>
      <c r="U61" t="n">
        <v>0.75</v>
      </c>
      <c r="V61" t="n">
        <v>0.88</v>
      </c>
      <c r="W61" t="n">
        <v>6.83</v>
      </c>
      <c r="X61" t="n">
        <v>0.45</v>
      </c>
      <c r="Y61" t="n">
        <v>1</v>
      </c>
      <c r="Z61" t="n">
        <v>10</v>
      </c>
      <c r="AA61" t="n">
        <v>425.0171428430858</v>
      </c>
      <c r="AB61" t="n">
        <v>581.5272052709141</v>
      </c>
      <c r="AC61" t="n">
        <v>526.027064978416</v>
      </c>
      <c r="AD61" t="n">
        <v>425017.1428430858</v>
      </c>
      <c r="AE61" t="n">
        <v>581527.2052709141</v>
      </c>
      <c r="AF61" t="n">
        <v>1.900350393964521e-06</v>
      </c>
      <c r="AG61" t="n">
        <v>11</v>
      </c>
      <c r="AH61" t="n">
        <v>526027.064978416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3.6435</v>
      </c>
      <c r="E62" t="n">
        <v>27.45</v>
      </c>
      <c r="F62" t="n">
        <v>24.19</v>
      </c>
      <c r="G62" t="n">
        <v>85.38</v>
      </c>
      <c r="H62" t="n">
        <v>1.24</v>
      </c>
      <c r="I62" t="n">
        <v>17</v>
      </c>
      <c r="J62" t="n">
        <v>228.51</v>
      </c>
      <c r="K62" t="n">
        <v>55.27</v>
      </c>
      <c r="L62" t="n">
        <v>16</v>
      </c>
      <c r="M62" t="n">
        <v>15</v>
      </c>
      <c r="N62" t="n">
        <v>52.24</v>
      </c>
      <c r="O62" t="n">
        <v>28417.2</v>
      </c>
      <c r="P62" t="n">
        <v>339.99</v>
      </c>
      <c r="Q62" t="n">
        <v>452.56</v>
      </c>
      <c r="R62" t="n">
        <v>77.58</v>
      </c>
      <c r="S62" t="n">
        <v>57.64</v>
      </c>
      <c r="T62" t="n">
        <v>7844.53</v>
      </c>
      <c r="U62" t="n">
        <v>0.74</v>
      </c>
      <c r="V62" t="n">
        <v>0.88</v>
      </c>
      <c r="W62" t="n">
        <v>6.82</v>
      </c>
      <c r="X62" t="n">
        <v>0.47</v>
      </c>
      <c r="Y62" t="n">
        <v>1</v>
      </c>
      <c r="Z62" t="n">
        <v>10</v>
      </c>
      <c r="AA62" t="n">
        <v>425.2744141889349</v>
      </c>
      <c r="AB62" t="n">
        <v>581.8792152763154</v>
      </c>
      <c r="AC62" t="n">
        <v>526.345479642951</v>
      </c>
      <c r="AD62" t="n">
        <v>425274.4141889349</v>
      </c>
      <c r="AE62" t="n">
        <v>581879.2152763155</v>
      </c>
      <c r="AF62" t="n">
        <v>1.898891111650092e-06</v>
      </c>
      <c r="AG62" t="n">
        <v>11</v>
      </c>
      <c r="AH62" t="n">
        <v>526345.4796429509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3.6524</v>
      </c>
      <c r="E63" t="n">
        <v>27.38</v>
      </c>
      <c r="F63" t="n">
        <v>24.17</v>
      </c>
      <c r="G63" t="n">
        <v>90.62</v>
      </c>
      <c r="H63" t="n">
        <v>1.26</v>
      </c>
      <c r="I63" t="n">
        <v>16</v>
      </c>
      <c r="J63" t="n">
        <v>228.93</v>
      </c>
      <c r="K63" t="n">
        <v>55.27</v>
      </c>
      <c r="L63" t="n">
        <v>16.25</v>
      </c>
      <c r="M63" t="n">
        <v>14</v>
      </c>
      <c r="N63" t="n">
        <v>52.41</v>
      </c>
      <c r="O63" t="n">
        <v>28469.32</v>
      </c>
      <c r="P63" t="n">
        <v>339.32</v>
      </c>
      <c r="Q63" t="n">
        <v>452.59</v>
      </c>
      <c r="R63" t="n">
        <v>76.61</v>
      </c>
      <c r="S63" t="n">
        <v>57.64</v>
      </c>
      <c r="T63" t="n">
        <v>7365.02</v>
      </c>
      <c r="U63" t="n">
        <v>0.75</v>
      </c>
      <c r="V63" t="n">
        <v>0.88</v>
      </c>
      <c r="W63" t="n">
        <v>6.83</v>
      </c>
      <c r="X63" t="n">
        <v>0.44</v>
      </c>
      <c r="Y63" t="n">
        <v>1</v>
      </c>
      <c r="Z63" t="n">
        <v>10</v>
      </c>
      <c r="AA63" t="n">
        <v>424.0139833057211</v>
      </c>
      <c r="AB63" t="n">
        <v>580.1546381356164</v>
      </c>
      <c r="AC63" t="n">
        <v>524.785493724101</v>
      </c>
      <c r="AD63" t="n">
        <v>424013.9833057211</v>
      </c>
      <c r="AE63" t="n">
        <v>580154.6381356164</v>
      </c>
      <c r="AF63" t="n">
        <v>1.903529544720955e-06</v>
      </c>
      <c r="AG63" t="n">
        <v>11</v>
      </c>
      <c r="AH63" t="n">
        <v>524785.493724101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3.6534</v>
      </c>
      <c r="E64" t="n">
        <v>27.37</v>
      </c>
      <c r="F64" t="n">
        <v>24.16</v>
      </c>
      <c r="G64" t="n">
        <v>90.59</v>
      </c>
      <c r="H64" t="n">
        <v>1.28</v>
      </c>
      <c r="I64" t="n">
        <v>16</v>
      </c>
      <c r="J64" t="n">
        <v>229.36</v>
      </c>
      <c r="K64" t="n">
        <v>55.27</v>
      </c>
      <c r="L64" t="n">
        <v>16.5</v>
      </c>
      <c r="M64" t="n">
        <v>14</v>
      </c>
      <c r="N64" t="n">
        <v>52.58</v>
      </c>
      <c r="O64" t="n">
        <v>28521.51</v>
      </c>
      <c r="P64" t="n">
        <v>339.22</v>
      </c>
      <c r="Q64" t="n">
        <v>452.57</v>
      </c>
      <c r="R64" t="n">
        <v>76.42</v>
      </c>
      <c r="S64" t="n">
        <v>57.64</v>
      </c>
      <c r="T64" t="n">
        <v>7265.96</v>
      </c>
      <c r="U64" t="n">
        <v>0.75</v>
      </c>
      <c r="V64" t="n">
        <v>0.88</v>
      </c>
      <c r="W64" t="n">
        <v>6.82</v>
      </c>
      <c r="X64" t="n">
        <v>0.43</v>
      </c>
      <c r="Y64" t="n">
        <v>1</v>
      </c>
      <c r="Z64" t="n">
        <v>10</v>
      </c>
      <c r="AA64" t="n">
        <v>423.8302355665642</v>
      </c>
      <c r="AB64" t="n">
        <v>579.9032263725237</v>
      </c>
      <c r="AC64" t="n">
        <v>524.5580763468192</v>
      </c>
      <c r="AD64" t="n">
        <v>423830.2355665642</v>
      </c>
      <c r="AE64" t="n">
        <v>579903.2263725237</v>
      </c>
      <c r="AF64" t="n">
        <v>1.904050716976107e-06</v>
      </c>
      <c r="AG64" t="n">
        <v>11</v>
      </c>
      <c r="AH64" t="n">
        <v>524558.0763468193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3.6544</v>
      </c>
      <c r="E65" t="n">
        <v>27.36</v>
      </c>
      <c r="F65" t="n">
        <v>24.15</v>
      </c>
      <c r="G65" t="n">
        <v>90.56999999999999</v>
      </c>
      <c r="H65" t="n">
        <v>1.3</v>
      </c>
      <c r="I65" t="n">
        <v>16</v>
      </c>
      <c r="J65" t="n">
        <v>229.78</v>
      </c>
      <c r="K65" t="n">
        <v>55.27</v>
      </c>
      <c r="L65" t="n">
        <v>16.75</v>
      </c>
      <c r="M65" t="n">
        <v>14</v>
      </c>
      <c r="N65" t="n">
        <v>52.76</v>
      </c>
      <c r="O65" t="n">
        <v>28573.75</v>
      </c>
      <c r="P65" t="n">
        <v>338.9</v>
      </c>
      <c r="Q65" t="n">
        <v>452.59</v>
      </c>
      <c r="R65" t="n">
        <v>76.28</v>
      </c>
      <c r="S65" t="n">
        <v>57.64</v>
      </c>
      <c r="T65" t="n">
        <v>7200.38</v>
      </c>
      <c r="U65" t="n">
        <v>0.76</v>
      </c>
      <c r="V65" t="n">
        <v>0.88</v>
      </c>
      <c r="W65" t="n">
        <v>6.82</v>
      </c>
      <c r="X65" t="n">
        <v>0.43</v>
      </c>
      <c r="Y65" t="n">
        <v>1</v>
      </c>
      <c r="Z65" t="n">
        <v>10</v>
      </c>
      <c r="AA65" t="n">
        <v>423.5009823764556</v>
      </c>
      <c r="AB65" t="n">
        <v>579.4527276321915</v>
      </c>
      <c r="AC65" t="n">
        <v>524.1505725739854</v>
      </c>
      <c r="AD65" t="n">
        <v>423500.9823764556</v>
      </c>
      <c r="AE65" t="n">
        <v>579452.7276321915</v>
      </c>
      <c r="AF65" t="n">
        <v>1.90457188923126e-06</v>
      </c>
      <c r="AG65" t="n">
        <v>11</v>
      </c>
      <c r="AH65" t="n">
        <v>524150.5725739854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3.6529</v>
      </c>
      <c r="E66" t="n">
        <v>27.38</v>
      </c>
      <c r="F66" t="n">
        <v>24.16</v>
      </c>
      <c r="G66" t="n">
        <v>90.61</v>
      </c>
      <c r="H66" t="n">
        <v>1.31</v>
      </c>
      <c r="I66" t="n">
        <v>16</v>
      </c>
      <c r="J66" t="n">
        <v>230.2</v>
      </c>
      <c r="K66" t="n">
        <v>55.27</v>
      </c>
      <c r="L66" t="n">
        <v>17</v>
      </c>
      <c r="M66" t="n">
        <v>14</v>
      </c>
      <c r="N66" t="n">
        <v>52.93</v>
      </c>
      <c r="O66" t="n">
        <v>28626.06</v>
      </c>
      <c r="P66" t="n">
        <v>339.09</v>
      </c>
      <c r="Q66" t="n">
        <v>452.6</v>
      </c>
      <c r="R66" t="n">
        <v>76.66</v>
      </c>
      <c r="S66" t="n">
        <v>57.64</v>
      </c>
      <c r="T66" t="n">
        <v>7390.28</v>
      </c>
      <c r="U66" t="n">
        <v>0.75</v>
      </c>
      <c r="V66" t="n">
        <v>0.88</v>
      </c>
      <c r="W66" t="n">
        <v>6.82</v>
      </c>
      <c r="X66" t="n">
        <v>0.44</v>
      </c>
      <c r="Y66" t="n">
        <v>1</v>
      </c>
      <c r="Z66" t="n">
        <v>10</v>
      </c>
      <c r="AA66" t="n">
        <v>423.786051581726</v>
      </c>
      <c r="AB66" t="n">
        <v>579.8427718952084</v>
      </c>
      <c r="AC66" t="n">
        <v>524.5033915599705</v>
      </c>
      <c r="AD66" t="n">
        <v>423786.051581726</v>
      </c>
      <c r="AE66" t="n">
        <v>579842.7718952084</v>
      </c>
      <c r="AF66" t="n">
        <v>1.903790130848531e-06</v>
      </c>
      <c r="AG66" t="n">
        <v>11</v>
      </c>
      <c r="AH66" t="n">
        <v>524503.3915599706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3.6518</v>
      </c>
      <c r="E67" t="n">
        <v>27.38</v>
      </c>
      <c r="F67" t="n">
        <v>24.17</v>
      </c>
      <c r="G67" t="n">
        <v>90.64</v>
      </c>
      <c r="H67" t="n">
        <v>1.33</v>
      </c>
      <c r="I67" t="n">
        <v>16</v>
      </c>
      <c r="J67" t="n">
        <v>230.63</v>
      </c>
      <c r="K67" t="n">
        <v>55.27</v>
      </c>
      <c r="L67" t="n">
        <v>17.25</v>
      </c>
      <c r="M67" t="n">
        <v>14</v>
      </c>
      <c r="N67" t="n">
        <v>53.11</v>
      </c>
      <c r="O67" t="n">
        <v>28678.42</v>
      </c>
      <c r="P67" t="n">
        <v>338.45</v>
      </c>
      <c r="Q67" t="n">
        <v>452.6</v>
      </c>
      <c r="R67" t="n">
        <v>76.94</v>
      </c>
      <c r="S67" t="n">
        <v>57.64</v>
      </c>
      <c r="T67" t="n">
        <v>7529.89</v>
      </c>
      <c r="U67" t="n">
        <v>0.75</v>
      </c>
      <c r="V67" t="n">
        <v>0.88</v>
      </c>
      <c r="W67" t="n">
        <v>6.82</v>
      </c>
      <c r="X67" t="n">
        <v>0.45</v>
      </c>
      <c r="Y67" t="n">
        <v>1</v>
      </c>
      <c r="Z67" t="n">
        <v>10</v>
      </c>
      <c r="AA67" t="n">
        <v>423.4880825945296</v>
      </c>
      <c r="AB67" t="n">
        <v>579.4350775814622</v>
      </c>
      <c r="AC67" t="n">
        <v>524.1346070193257</v>
      </c>
      <c r="AD67" t="n">
        <v>423488.0825945296</v>
      </c>
      <c r="AE67" t="n">
        <v>579435.0775814622</v>
      </c>
      <c r="AF67" t="n">
        <v>1.903216841367863e-06</v>
      </c>
      <c r="AG67" t="n">
        <v>11</v>
      </c>
      <c r="AH67" t="n">
        <v>524134.6070193257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3.6641</v>
      </c>
      <c r="E68" t="n">
        <v>27.29</v>
      </c>
      <c r="F68" t="n">
        <v>24.12</v>
      </c>
      <c r="G68" t="n">
        <v>96.48</v>
      </c>
      <c r="H68" t="n">
        <v>1.35</v>
      </c>
      <c r="I68" t="n">
        <v>15</v>
      </c>
      <c r="J68" t="n">
        <v>231.05</v>
      </c>
      <c r="K68" t="n">
        <v>55.27</v>
      </c>
      <c r="L68" t="n">
        <v>17.5</v>
      </c>
      <c r="M68" t="n">
        <v>13</v>
      </c>
      <c r="N68" t="n">
        <v>53.28</v>
      </c>
      <c r="O68" t="n">
        <v>28730.85</v>
      </c>
      <c r="P68" t="n">
        <v>337.66</v>
      </c>
      <c r="Q68" t="n">
        <v>452.57</v>
      </c>
      <c r="R68" t="n">
        <v>75.12</v>
      </c>
      <c r="S68" t="n">
        <v>57.64</v>
      </c>
      <c r="T68" t="n">
        <v>6621.53</v>
      </c>
      <c r="U68" t="n">
        <v>0.77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  <c r="AA68" t="n">
        <v>421.7722561148147</v>
      </c>
      <c r="AB68" t="n">
        <v>577.0874080949945</v>
      </c>
      <c r="AC68" t="n">
        <v>522.0109958136717</v>
      </c>
      <c r="AD68" t="n">
        <v>421772.2561148147</v>
      </c>
      <c r="AE68" t="n">
        <v>577087.4080949945</v>
      </c>
      <c r="AF68" t="n">
        <v>1.909627260106245e-06</v>
      </c>
      <c r="AG68" t="n">
        <v>11</v>
      </c>
      <c r="AH68" t="n">
        <v>522010.9958136717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3.6616</v>
      </c>
      <c r="E69" t="n">
        <v>27.31</v>
      </c>
      <c r="F69" t="n">
        <v>24.14</v>
      </c>
      <c r="G69" t="n">
        <v>96.55</v>
      </c>
      <c r="H69" t="n">
        <v>1.36</v>
      </c>
      <c r="I69" t="n">
        <v>15</v>
      </c>
      <c r="J69" t="n">
        <v>231.48</v>
      </c>
      <c r="K69" t="n">
        <v>55.27</v>
      </c>
      <c r="L69" t="n">
        <v>17.75</v>
      </c>
      <c r="M69" t="n">
        <v>13</v>
      </c>
      <c r="N69" t="n">
        <v>53.46</v>
      </c>
      <c r="O69" t="n">
        <v>28783.34</v>
      </c>
      <c r="P69" t="n">
        <v>337.72</v>
      </c>
      <c r="Q69" t="n">
        <v>452.61</v>
      </c>
      <c r="R69" t="n">
        <v>75.73999999999999</v>
      </c>
      <c r="S69" t="n">
        <v>57.64</v>
      </c>
      <c r="T69" t="n">
        <v>6933.63</v>
      </c>
      <c r="U69" t="n">
        <v>0.76</v>
      </c>
      <c r="V69" t="n">
        <v>0.88</v>
      </c>
      <c r="W69" t="n">
        <v>6.82</v>
      </c>
      <c r="X69" t="n">
        <v>0.41</v>
      </c>
      <c r="Y69" t="n">
        <v>1</v>
      </c>
      <c r="Z69" t="n">
        <v>10</v>
      </c>
      <c r="AA69" t="n">
        <v>422.0867386840822</v>
      </c>
      <c r="AB69" t="n">
        <v>577.5176970202581</v>
      </c>
      <c r="AC69" t="n">
        <v>522.4002185678223</v>
      </c>
      <c r="AD69" t="n">
        <v>422086.7386840822</v>
      </c>
      <c r="AE69" t="n">
        <v>577517.6970202581</v>
      </c>
      <c r="AF69" t="n">
        <v>1.908324329468362e-06</v>
      </c>
      <c r="AG69" t="n">
        <v>11</v>
      </c>
      <c r="AH69" t="n">
        <v>522400.2185678223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3.6632</v>
      </c>
      <c r="E70" t="n">
        <v>27.3</v>
      </c>
      <c r="F70" t="n">
        <v>24.13</v>
      </c>
      <c r="G70" t="n">
        <v>96.5</v>
      </c>
      <c r="H70" t="n">
        <v>1.38</v>
      </c>
      <c r="I70" t="n">
        <v>15</v>
      </c>
      <c r="J70" t="n">
        <v>231.91</v>
      </c>
      <c r="K70" t="n">
        <v>55.27</v>
      </c>
      <c r="L70" t="n">
        <v>18</v>
      </c>
      <c r="M70" t="n">
        <v>13</v>
      </c>
      <c r="N70" t="n">
        <v>53.63</v>
      </c>
      <c r="O70" t="n">
        <v>28835.89</v>
      </c>
      <c r="P70" t="n">
        <v>337.22</v>
      </c>
      <c r="Q70" t="n">
        <v>452.58</v>
      </c>
      <c r="R70" t="n">
        <v>75.33</v>
      </c>
      <c r="S70" t="n">
        <v>57.64</v>
      </c>
      <c r="T70" t="n">
        <v>6728.54</v>
      </c>
      <c r="U70" t="n">
        <v>0.77</v>
      </c>
      <c r="V70" t="n">
        <v>0.88</v>
      </c>
      <c r="W70" t="n">
        <v>6.82</v>
      </c>
      <c r="X70" t="n">
        <v>0.4</v>
      </c>
      <c r="Y70" t="n">
        <v>1</v>
      </c>
      <c r="Z70" t="n">
        <v>10</v>
      </c>
      <c r="AA70" t="n">
        <v>421.5900637928045</v>
      </c>
      <c r="AB70" t="n">
        <v>576.838124522262</v>
      </c>
      <c r="AC70" t="n">
        <v>521.7855035152492</v>
      </c>
      <c r="AD70" t="n">
        <v>421590.0637928045</v>
      </c>
      <c r="AE70" t="n">
        <v>576838.124522262</v>
      </c>
      <c r="AF70" t="n">
        <v>1.909158205076607e-06</v>
      </c>
      <c r="AG70" t="n">
        <v>11</v>
      </c>
      <c r="AH70" t="n">
        <v>521785.5035152492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3.665</v>
      </c>
      <c r="E71" t="n">
        <v>27.29</v>
      </c>
      <c r="F71" t="n">
        <v>24.11</v>
      </c>
      <c r="G71" t="n">
        <v>96.45</v>
      </c>
      <c r="H71" t="n">
        <v>1.4</v>
      </c>
      <c r="I71" t="n">
        <v>15</v>
      </c>
      <c r="J71" t="n">
        <v>232.33</v>
      </c>
      <c r="K71" t="n">
        <v>55.27</v>
      </c>
      <c r="L71" t="n">
        <v>18.25</v>
      </c>
      <c r="M71" t="n">
        <v>13</v>
      </c>
      <c r="N71" t="n">
        <v>53.81</v>
      </c>
      <c r="O71" t="n">
        <v>28888.51</v>
      </c>
      <c r="P71" t="n">
        <v>336.87</v>
      </c>
      <c r="Q71" t="n">
        <v>452.62</v>
      </c>
      <c r="R71" t="n">
        <v>75.06</v>
      </c>
      <c r="S71" t="n">
        <v>57.64</v>
      </c>
      <c r="T71" t="n">
        <v>6592.84</v>
      </c>
      <c r="U71" t="n">
        <v>0.77</v>
      </c>
      <c r="V71" t="n">
        <v>0.88</v>
      </c>
      <c r="W71" t="n">
        <v>6.82</v>
      </c>
      <c r="X71" t="n">
        <v>0.39</v>
      </c>
      <c r="Y71" t="n">
        <v>1</v>
      </c>
      <c r="Z71" t="n">
        <v>10</v>
      </c>
      <c r="AA71" t="n">
        <v>421.1426434447058</v>
      </c>
      <c r="AB71" t="n">
        <v>576.2259442632007</v>
      </c>
      <c r="AC71" t="n">
        <v>521.2317488809122</v>
      </c>
      <c r="AD71" t="n">
        <v>421142.6434447058</v>
      </c>
      <c r="AE71" t="n">
        <v>576225.9442632007</v>
      </c>
      <c r="AF71" t="n">
        <v>1.910096315135883e-06</v>
      </c>
      <c r="AG71" t="n">
        <v>11</v>
      </c>
      <c r="AH71" t="n">
        <v>521231.7488809121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3.6638</v>
      </c>
      <c r="E72" t="n">
        <v>27.29</v>
      </c>
      <c r="F72" t="n">
        <v>24.12</v>
      </c>
      <c r="G72" t="n">
        <v>96.48</v>
      </c>
      <c r="H72" t="n">
        <v>1.41</v>
      </c>
      <c r="I72" t="n">
        <v>15</v>
      </c>
      <c r="J72" t="n">
        <v>232.76</v>
      </c>
      <c r="K72" t="n">
        <v>55.27</v>
      </c>
      <c r="L72" t="n">
        <v>18.5</v>
      </c>
      <c r="M72" t="n">
        <v>13</v>
      </c>
      <c r="N72" t="n">
        <v>53.99</v>
      </c>
      <c r="O72" t="n">
        <v>28941.18</v>
      </c>
      <c r="P72" t="n">
        <v>336.72</v>
      </c>
      <c r="Q72" t="n">
        <v>452.57</v>
      </c>
      <c r="R72" t="n">
        <v>75.29000000000001</v>
      </c>
      <c r="S72" t="n">
        <v>57.64</v>
      </c>
      <c r="T72" t="n">
        <v>6706.77</v>
      </c>
      <c r="U72" t="n">
        <v>0.77</v>
      </c>
      <c r="V72" t="n">
        <v>0.88</v>
      </c>
      <c r="W72" t="n">
        <v>6.82</v>
      </c>
      <c r="X72" t="n">
        <v>0.4</v>
      </c>
      <c r="Y72" t="n">
        <v>1</v>
      </c>
      <c r="Z72" t="n">
        <v>10</v>
      </c>
      <c r="AA72" t="n">
        <v>421.1766089741485</v>
      </c>
      <c r="AB72" t="n">
        <v>576.2724173990377</v>
      </c>
      <c r="AC72" t="n">
        <v>521.2737866858904</v>
      </c>
      <c r="AD72" t="n">
        <v>421176.6089741485</v>
      </c>
      <c r="AE72" t="n">
        <v>576272.4173990377</v>
      </c>
      <c r="AF72" t="n">
        <v>1.909470908429699e-06</v>
      </c>
      <c r="AG72" t="n">
        <v>11</v>
      </c>
      <c r="AH72" t="n">
        <v>521273.7866858904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3.6711</v>
      </c>
      <c r="E73" t="n">
        <v>27.24</v>
      </c>
      <c r="F73" t="n">
        <v>24.11</v>
      </c>
      <c r="G73" t="n">
        <v>103.32</v>
      </c>
      <c r="H73" t="n">
        <v>1.43</v>
      </c>
      <c r="I73" t="n">
        <v>14</v>
      </c>
      <c r="J73" t="n">
        <v>233.19</v>
      </c>
      <c r="K73" t="n">
        <v>55.27</v>
      </c>
      <c r="L73" t="n">
        <v>18.75</v>
      </c>
      <c r="M73" t="n">
        <v>12</v>
      </c>
      <c r="N73" t="n">
        <v>54.17</v>
      </c>
      <c r="O73" t="n">
        <v>28993.92</v>
      </c>
      <c r="P73" t="n">
        <v>337.18</v>
      </c>
      <c r="Q73" t="n">
        <v>452.63</v>
      </c>
      <c r="R73" t="n">
        <v>74.81</v>
      </c>
      <c r="S73" t="n">
        <v>57.64</v>
      </c>
      <c r="T73" t="n">
        <v>6473.09</v>
      </c>
      <c r="U73" t="n">
        <v>0.77</v>
      </c>
      <c r="V73" t="n">
        <v>0.88</v>
      </c>
      <c r="W73" t="n">
        <v>6.82</v>
      </c>
      <c r="X73" t="n">
        <v>0.38</v>
      </c>
      <c r="Y73" t="n">
        <v>1</v>
      </c>
      <c r="Z73" t="n">
        <v>10</v>
      </c>
      <c r="AA73" t="n">
        <v>420.842808304459</v>
      </c>
      <c r="AB73" t="n">
        <v>575.8156965965223</v>
      </c>
      <c r="AC73" t="n">
        <v>520.8606546757553</v>
      </c>
      <c r="AD73" t="n">
        <v>420842.808304459</v>
      </c>
      <c r="AE73" t="n">
        <v>575815.6965965223</v>
      </c>
      <c r="AF73" t="n">
        <v>1.913275465892316e-06</v>
      </c>
      <c r="AG73" t="n">
        <v>11</v>
      </c>
      <c r="AH73" t="n">
        <v>520860.6546757554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3.6729</v>
      </c>
      <c r="E74" t="n">
        <v>27.23</v>
      </c>
      <c r="F74" t="n">
        <v>24.09</v>
      </c>
      <c r="G74" t="n">
        <v>103.26</v>
      </c>
      <c r="H74" t="n">
        <v>1.45</v>
      </c>
      <c r="I74" t="n">
        <v>14</v>
      </c>
      <c r="J74" t="n">
        <v>233.62</v>
      </c>
      <c r="K74" t="n">
        <v>55.27</v>
      </c>
      <c r="L74" t="n">
        <v>19</v>
      </c>
      <c r="M74" t="n">
        <v>12</v>
      </c>
      <c r="N74" t="n">
        <v>54.34</v>
      </c>
      <c r="O74" t="n">
        <v>29046.73</v>
      </c>
      <c r="P74" t="n">
        <v>336.81</v>
      </c>
      <c r="Q74" t="n">
        <v>452.59</v>
      </c>
      <c r="R74" t="n">
        <v>74.25</v>
      </c>
      <c r="S74" t="n">
        <v>57.64</v>
      </c>
      <c r="T74" t="n">
        <v>6195.39</v>
      </c>
      <c r="U74" t="n">
        <v>0.78</v>
      </c>
      <c r="V74" t="n">
        <v>0.88</v>
      </c>
      <c r="W74" t="n">
        <v>6.82</v>
      </c>
      <c r="X74" t="n">
        <v>0.37</v>
      </c>
      <c r="Y74" t="n">
        <v>1</v>
      </c>
      <c r="Z74" t="n">
        <v>10</v>
      </c>
      <c r="AA74" t="n">
        <v>420.3835462823669</v>
      </c>
      <c r="AB74" t="n">
        <v>575.1873140366855</v>
      </c>
      <c r="AC74" t="n">
        <v>520.2922440654888</v>
      </c>
      <c r="AD74" t="n">
        <v>420383.5462823669</v>
      </c>
      <c r="AE74" t="n">
        <v>575187.3140366855</v>
      </c>
      <c r="AF74" t="n">
        <v>1.914213575951592e-06</v>
      </c>
      <c r="AG74" t="n">
        <v>11</v>
      </c>
      <c r="AH74" t="n">
        <v>520292.2440654889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3.6715</v>
      </c>
      <c r="E75" t="n">
        <v>27.24</v>
      </c>
      <c r="F75" t="n">
        <v>24.1</v>
      </c>
      <c r="G75" t="n">
        <v>103.3</v>
      </c>
      <c r="H75" t="n">
        <v>1.46</v>
      </c>
      <c r="I75" t="n">
        <v>14</v>
      </c>
      <c r="J75" t="n">
        <v>234.04</v>
      </c>
      <c r="K75" t="n">
        <v>55.27</v>
      </c>
      <c r="L75" t="n">
        <v>19.25</v>
      </c>
      <c r="M75" t="n">
        <v>12</v>
      </c>
      <c r="N75" t="n">
        <v>54.52</v>
      </c>
      <c r="O75" t="n">
        <v>29099.59</v>
      </c>
      <c r="P75" t="n">
        <v>336.44</v>
      </c>
      <c r="Q75" t="n">
        <v>452.6</v>
      </c>
      <c r="R75" t="n">
        <v>74.81</v>
      </c>
      <c r="S75" t="n">
        <v>57.64</v>
      </c>
      <c r="T75" t="n">
        <v>6473.54</v>
      </c>
      <c r="U75" t="n">
        <v>0.77</v>
      </c>
      <c r="V75" t="n">
        <v>0.88</v>
      </c>
      <c r="W75" t="n">
        <v>6.82</v>
      </c>
      <c r="X75" t="n">
        <v>0.38</v>
      </c>
      <c r="Y75" t="n">
        <v>1</v>
      </c>
      <c r="Z75" t="n">
        <v>10</v>
      </c>
      <c r="AA75" t="n">
        <v>420.2887484816593</v>
      </c>
      <c r="AB75" t="n">
        <v>575.0576075035734</v>
      </c>
      <c r="AC75" t="n">
        <v>520.1749165418529</v>
      </c>
      <c r="AD75" t="n">
        <v>420288.7484816593</v>
      </c>
      <c r="AE75" t="n">
        <v>575057.6075035734</v>
      </c>
      <c r="AF75" t="n">
        <v>1.913483934794377e-06</v>
      </c>
      <c r="AG75" t="n">
        <v>11</v>
      </c>
      <c r="AH75" t="n">
        <v>520174.9165418529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3.6737</v>
      </c>
      <c r="E76" t="n">
        <v>27.22</v>
      </c>
      <c r="F76" t="n">
        <v>24.09</v>
      </c>
      <c r="G76" t="n">
        <v>103.23</v>
      </c>
      <c r="H76" t="n">
        <v>1.48</v>
      </c>
      <c r="I76" t="n">
        <v>14</v>
      </c>
      <c r="J76" t="n">
        <v>234.47</v>
      </c>
      <c r="K76" t="n">
        <v>55.27</v>
      </c>
      <c r="L76" t="n">
        <v>19.5</v>
      </c>
      <c r="M76" t="n">
        <v>12</v>
      </c>
      <c r="N76" t="n">
        <v>54.7</v>
      </c>
      <c r="O76" t="n">
        <v>29152.52</v>
      </c>
      <c r="P76" t="n">
        <v>335.9</v>
      </c>
      <c r="Q76" t="n">
        <v>452.57</v>
      </c>
      <c r="R76" t="n">
        <v>74.06</v>
      </c>
      <c r="S76" t="n">
        <v>57.64</v>
      </c>
      <c r="T76" t="n">
        <v>6099.69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  <c r="AA76" t="n">
        <v>419.7185350105852</v>
      </c>
      <c r="AB76" t="n">
        <v>574.2774162764071</v>
      </c>
      <c r="AC76" t="n">
        <v>519.469185670402</v>
      </c>
      <c r="AD76" t="n">
        <v>419718.5350105853</v>
      </c>
      <c r="AE76" t="n">
        <v>574277.4162764071</v>
      </c>
      <c r="AF76" t="n">
        <v>1.914630513755714e-06</v>
      </c>
      <c r="AG76" t="n">
        <v>11</v>
      </c>
      <c r="AH76" t="n">
        <v>519469.185670402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3.6726</v>
      </c>
      <c r="E77" t="n">
        <v>27.23</v>
      </c>
      <c r="F77" t="n">
        <v>24.1</v>
      </c>
      <c r="G77" t="n">
        <v>103.27</v>
      </c>
      <c r="H77" t="n">
        <v>1.49</v>
      </c>
      <c r="I77" t="n">
        <v>14</v>
      </c>
      <c r="J77" t="n">
        <v>234.9</v>
      </c>
      <c r="K77" t="n">
        <v>55.27</v>
      </c>
      <c r="L77" t="n">
        <v>19.75</v>
      </c>
      <c r="M77" t="n">
        <v>12</v>
      </c>
      <c r="N77" t="n">
        <v>54.88</v>
      </c>
      <c r="O77" t="n">
        <v>29205.51</v>
      </c>
      <c r="P77" t="n">
        <v>335.03</v>
      </c>
      <c r="Q77" t="n">
        <v>452.55</v>
      </c>
      <c r="R77" t="n">
        <v>74.53</v>
      </c>
      <c r="S77" t="n">
        <v>57.64</v>
      </c>
      <c r="T77" t="n">
        <v>6334.02</v>
      </c>
      <c r="U77" t="n">
        <v>0.77</v>
      </c>
      <c r="V77" t="n">
        <v>0.88</v>
      </c>
      <c r="W77" t="n">
        <v>6.82</v>
      </c>
      <c r="X77" t="n">
        <v>0.37</v>
      </c>
      <c r="Y77" t="n">
        <v>1</v>
      </c>
      <c r="Z77" t="n">
        <v>10</v>
      </c>
      <c r="AA77" t="n">
        <v>419.2695652034655</v>
      </c>
      <c r="AB77" t="n">
        <v>573.6631159791558</v>
      </c>
      <c r="AC77" t="n">
        <v>518.9135133313445</v>
      </c>
      <c r="AD77" t="n">
        <v>419269.5652034655</v>
      </c>
      <c r="AE77" t="n">
        <v>573663.1159791558</v>
      </c>
      <c r="AF77" t="n">
        <v>1.914057224275046e-06</v>
      </c>
      <c r="AG77" t="n">
        <v>11</v>
      </c>
      <c r="AH77" t="n">
        <v>518913.5133313445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3.6802</v>
      </c>
      <c r="E78" t="n">
        <v>27.17</v>
      </c>
      <c r="F78" t="n">
        <v>24.08</v>
      </c>
      <c r="G78" t="n">
        <v>111.14</v>
      </c>
      <c r="H78" t="n">
        <v>1.51</v>
      </c>
      <c r="I78" t="n">
        <v>13</v>
      </c>
      <c r="J78" t="n">
        <v>235.33</v>
      </c>
      <c r="K78" t="n">
        <v>55.27</v>
      </c>
      <c r="L78" t="n">
        <v>20</v>
      </c>
      <c r="M78" t="n">
        <v>11</v>
      </c>
      <c r="N78" t="n">
        <v>55.06</v>
      </c>
      <c r="O78" t="n">
        <v>29258.57</v>
      </c>
      <c r="P78" t="n">
        <v>334.49</v>
      </c>
      <c r="Q78" t="n">
        <v>452.55</v>
      </c>
      <c r="R78" t="n">
        <v>74.02</v>
      </c>
      <c r="S78" t="n">
        <v>57.64</v>
      </c>
      <c r="T78" t="n">
        <v>6084.2</v>
      </c>
      <c r="U78" t="n">
        <v>0.78</v>
      </c>
      <c r="V78" t="n">
        <v>0.88</v>
      </c>
      <c r="W78" t="n">
        <v>6.82</v>
      </c>
      <c r="X78" t="n">
        <v>0.36</v>
      </c>
      <c r="Y78" t="n">
        <v>1</v>
      </c>
      <c r="Z78" t="n">
        <v>10</v>
      </c>
      <c r="AA78" t="n">
        <v>418.2251123871013</v>
      </c>
      <c r="AB78" t="n">
        <v>572.2340495578002</v>
      </c>
      <c r="AC78" t="n">
        <v>517.6208350035357</v>
      </c>
      <c r="AD78" t="n">
        <v>418225.1123871013</v>
      </c>
      <c r="AE78" t="n">
        <v>572234.0495578002</v>
      </c>
      <c r="AF78" t="n">
        <v>1.918018133414209e-06</v>
      </c>
      <c r="AG78" t="n">
        <v>11</v>
      </c>
      <c r="AH78" t="n">
        <v>517620.8350035357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3.6808</v>
      </c>
      <c r="E79" t="n">
        <v>27.17</v>
      </c>
      <c r="F79" t="n">
        <v>24.08</v>
      </c>
      <c r="G79" t="n">
        <v>111.12</v>
      </c>
      <c r="H79" t="n">
        <v>1.53</v>
      </c>
      <c r="I79" t="n">
        <v>13</v>
      </c>
      <c r="J79" t="n">
        <v>235.76</v>
      </c>
      <c r="K79" t="n">
        <v>55.27</v>
      </c>
      <c r="L79" t="n">
        <v>20.25</v>
      </c>
      <c r="M79" t="n">
        <v>11</v>
      </c>
      <c r="N79" t="n">
        <v>55.24</v>
      </c>
      <c r="O79" t="n">
        <v>29311.69</v>
      </c>
      <c r="P79" t="n">
        <v>335.15</v>
      </c>
      <c r="Q79" t="n">
        <v>452.58</v>
      </c>
      <c r="R79" t="n">
        <v>73.92</v>
      </c>
      <c r="S79" t="n">
        <v>57.64</v>
      </c>
      <c r="T79" t="n">
        <v>6031.11</v>
      </c>
      <c r="U79" t="n">
        <v>0.78</v>
      </c>
      <c r="V79" t="n">
        <v>0.88</v>
      </c>
      <c r="W79" t="n">
        <v>6.81</v>
      </c>
      <c r="X79" t="n">
        <v>0.35</v>
      </c>
      <c r="Y79" t="n">
        <v>1</v>
      </c>
      <c r="Z79" t="n">
        <v>10</v>
      </c>
      <c r="AA79" t="n">
        <v>418.609822614977</v>
      </c>
      <c r="AB79" t="n">
        <v>572.7604270637969</v>
      </c>
      <c r="AC79" t="n">
        <v>518.0969757791357</v>
      </c>
      <c r="AD79" t="n">
        <v>418609.822614977</v>
      </c>
      <c r="AE79" t="n">
        <v>572760.4270637969</v>
      </c>
      <c r="AF79" t="n">
        <v>1.918330836767301e-06</v>
      </c>
      <c r="AG79" t="n">
        <v>11</v>
      </c>
      <c r="AH79" t="n">
        <v>518096.9757791357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3.6805</v>
      </c>
      <c r="E80" t="n">
        <v>27.17</v>
      </c>
      <c r="F80" t="n">
        <v>24.08</v>
      </c>
      <c r="G80" t="n">
        <v>111.13</v>
      </c>
      <c r="H80" t="n">
        <v>1.54</v>
      </c>
      <c r="I80" t="n">
        <v>13</v>
      </c>
      <c r="J80" t="n">
        <v>236.2</v>
      </c>
      <c r="K80" t="n">
        <v>55.27</v>
      </c>
      <c r="L80" t="n">
        <v>20.5</v>
      </c>
      <c r="M80" t="n">
        <v>11</v>
      </c>
      <c r="N80" t="n">
        <v>55.42</v>
      </c>
      <c r="O80" t="n">
        <v>29364.87</v>
      </c>
      <c r="P80" t="n">
        <v>335.59</v>
      </c>
      <c r="Q80" t="n">
        <v>452.64</v>
      </c>
      <c r="R80" t="n">
        <v>73.88</v>
      </c>
      <c r="S80" t="n">
        <v>57.64</v>
      </c>
      <c r="T80" t="n">
        <v>6015.39</v>
      </c>
      <c r="U80" t="n">
        <v>0.78</v>
      </c>
      <c r="V80" t="n">
        <v>0.88</v>
      </c>
      <c r="W80" t="n">
        <v>6.82</v>
      </c>
      <c r="X80" t="n">
        <v>0.35</v>
      </c>
      <c r="Y80" t="n">
        <v>1</v>
      </c>
      <c r="Z80" t="n">
        <v>10</v>
      </c>
      <c r="AA80" t="n">
        <v>418.9234902861392</v>
      </c>
      <c r="AB80" t="n">
        <v>573.1896010095221</v>
      </c>
      <c r="AC80" t="n">
        <v>518.4851899658302</v>
      </c>
      <c r="AD80" t="n">
        <v>418923.4902861391</v>
      </c>
      <c r="AE80" t="n">
        <v>573189.6010095221</v>
      </c>
      <c r="AF80" t="n">
        <v>1.918174485090755e-06</v>
      </c>
      <c r="AG80" t="n">
        <v>11</v>
      </c>
      <c r="AH80" t="n">
        <v>518485.1899658302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3.6829</v>
      </c>
      <c r="E81" t="n">
        <v>27.15</v>
      </c>
      <c r="F81" t="n">
        <v>24.06</v>
      </c>
      <c r="G81" t="n">
        <v>111.05</v>
      </c>
      <c r="H81" t="n">
        <v>1.56</v>
      </c>
      <c r="I81" t="n">
        <v>13</v>
      </c>
      <c r="J81" t="n">
        <v>236.63</v>
      </c>
      <c r="K81" t="n">
        <v>55.27</v>
      </c>
      <c r="L81" t="n">
        <v>20.75</v>
      </c>
      <c r="M81" t="n">
        <v>11</v>
      </c>
      <c r="N81" t="n">
        <v>55.6</v>
      </c>
      <c r="O81" t="n">
        <v>29418.12</v>
      </c>
      <c r="P81" t="n">
        <v>335.72</v>
      </c>
      <c r="Q81" t="n">
        <v>452.61</v>
      </c>
      <c r="R81" t="n">
        <v>73.18000000000001</v>
      </c>
      <c r="S81" t="n">
        <v>57.64</v>
      </c>
      <c r="T81" t="n">
        <v>5662.87</v>
      </c>
      <c r="U81" t="n">
        <v>0.79</v>
      </c>
      <c r="V81" t="n">
        <v>0.88</v>
      </c>
      <c r="W81" t="n">
        <v>6.82</v>
      </c>
      <c r="X81" t="n">
        <v>0.34</v>
      </c>
      <c r="Y81" t="n">
        <v>1</v>
      </c>
      <c r="Z81" t="n">
        <v>10</v>
      </c>
      <c r="AA81" t="n">
        <v>418.7457146069729</v>
      </c>
      <c r="AB81" t="n">
        <v>572.9463604823775</v>
      </c>
      <c r="AC81" t="n">
        <v>518.265163973206</v>
      </c>
      <c r="AD81" t="n">
        <v>418745.7146069729</v>
      </c>
      <c r="AE81" t="n">
        <v>572946.3604823775</v>
      </c>
      <c r="AF81" t="n">
        <v>1.919425298503122e-06</v>
      </c>
      <c r="AG81" t="n">
        <v>11</v>
      </c>
      <c r="AH81" t="n">
        <v>518265.163973206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3.6811</v>
      </c>
      <c r="E82" t="n">
        <v>27.17</v>
      </c>
      <c r="F82" t="n">
        <v>24.07</v>
      </c>
      <c r="G82" t="n">
        <v>111.11</v>
      </c>
      <c r="H82" t="n">
        <v>1.58</v>
      </c>
      <c r="I82" t="n">
        <v>13</v>
      </c>
      <c r="J82" t="n">
        <v>237.06</v>
      </c>
      <c r="K82" t="n">
        <v>55.27</v>
      </c>
      <c r="L82" t="n">
        <v>21</v>
      </c>
      <c r="M82" t="n">
        <v>11</v>
      </c>
      <c r="N82" t="n">
        <v>55.79</v>
      </c>
      <c r="O82" t="n">
        <v>29471.44</v>
      </c>
      <c r="P82" t="n">
        <v>335.58</v>
      </c>
      <c r="Q82" t="n">
        <v>452.59</v>
      </c>
      <c r="R82" t="n">
        <v>73.63</v>
      </c>
      <c r="S82" t="n">
        <v>57.64</v>
      </c>
      <c r="T82" t="n">
        <v>5886.41</v>
      </c>
      <c r="U82" t="n">
        <v>0.78</v>
      </c>
      <c r="V82" t="n">
        <v>0.88</v>
      </c>
      <c r="W82" t="n">
        <v>6.82</v>
      </c>
      <c r="X82" t="n">
        <v>0.35</v>
      </c>
      <c r="Y82" t="n">
        <v>1</v>
      </c>
      <c r="Z82" t="n">
        <v>10</v>
      </c>
      <c r="AA82" t="n">
        <v>418.8343652482384</v>
      </c>
      <c r="AB82" t="n">
        <v>573.067656200747</v>
      </c>
      <c r="AC82" t="n">
        <v>518.374883398454</v>
      </c>
      <c r="AD82" t="n">
        <v>418834.3652482384</v>
      </c>
      <c r="AE82" t="n">
        <v>573067.656200747</v>
      </c>
      <c r="AF82" t="n">
        <v>1.918487188443846e-06</v>
      </c>
      <c r="AG82" t="n">
        <v>11</v>
      </c>
      <c r="AH82" t="n">
        <v>518374.883398454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3.6832</v>
      </c>
      <c r="E83" t="n">
        <v>27.15</v>
      </c>
      <c r="F83" t="n">
        <v>24.06</v>
      </c>
      <c r="G83" t="n">
        <v>111.04</v>
      </c>
      <c r="H83" t="n">
        <v>1.59</v>
      </c>
      <c r="I83" t="n">
        <v>13</v>
      </c>
      <c r="J83" t="n">
        <v>237.49</v>
      </c>
      <c r="K83" t="n">
        <v>55.27</v>
      </c>
      <c r="L83" t="n">
        <v>21.25</v>
      </c>
      <c r="M83" t="n">
        <v>11</v>
      </c>
      <c r="N83" t="n">
        <v>55.97</v>
      </c>
      <c r="O83" t="n">
        <v>29524.81</v>
      </c>
      <c r="P83" t="n">
        <v>334.67</v>
      </c>
      <c r="Q83" t="n">
        <v>452.56</v>
      </c>
      <c r="R83" t="n">
        <v>73.23</v>
      </c>
      <c r="S83" t="n">
        <v>57.64</v>
      </c>
      <c r="T83" t="n">
        <v>5690.06</v>
      </c>
      <c r="U83" t="n">
        <v>0.79</v>
      </c>
      <c r="V83" t="n">
        <v>0.88</v>
      </c>
      <c r="W83" t="n">
        <v>6.81</v>
      </c>
      <c r="X83" t="n">
        <v>0.33</v>
      </c>
      <c r="Y83" t="n">
        <v>1</v>
      </c>
      <c r="Z83" t="n">
        <v>10</v>
      </c>
      <c r="AA83" t="n">
        <v>418.0316968873221</v>
      </c>
      <c r="AB83" t="n">
        <v>571.9694099381124</v>
      </c>
      <c r="AC83" t="n">
        <v>517.381452217727</v>
      </c>
      <c r="AD83" t="n">
        <v>418031.6968873221</v>
      </c>
      <c r="AE83" t="n">
        <v>571969.4099381125</v>
      </c>
      <c r="AF83" t="n">
        <v>1.919581650179667e-06</v>
      </c>
      <c r="AG83" t="n">
        <v>11</v>
      </c>
      <c r="AH83" t="n">
        <v>517381.452217727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3.6811</v>
      </c>
      <c r="E84" t="n">
        <v>27.17</v>
      </c>
      <c r="F84" t="n">
        <v>24.07</v>
      </c>
      <c r="G84" t="n">
        <v>111.11</v>
      </c>
      <c r="H84" t="n">
        <v>1.61</v>
      </c>
      <c r="I84" t="n">
        <v>13</v>
      </c>
      <c r="J84" t="n">
        <v>237.93</v>
      </c>
      <c r="K84" t="n">
        <v>55.27</v>
      </c>
      <c r="L84" t="n">
        <v>21.5</v>
      </c>
      <c r="M84" t="n">
        <v>11</v>
      </c>
      <c r="N84" t="n">
        <v>56.15</v>
      </c>
      <c r="O84" t="n">
        <v>29578.26</v>
      </c>
      <c r="P84" t="n">
        <v>334.14</v>
      </c>
      <c r="Q84" t="n">
        <v>452.58</v>
      </c>
      <c r="R84" t="n">
        <v>73.84</v>
      </c>
      <c r="S84" t="n">
        <v>57.64</v>
      </c>
      <c r="T84" t="n">
        <v>5994.09</v>
      </c>
      <c r="U84" t="n">
        <v>0.78</v>
      </c>
      <c r="V84" t="n">
        <v>0.88</v>
      </c>
      <c r="W84" t="n">
        <v>6.81</v>
      </c>
      <c r="X84" t="n">
        <v>0.35</v>
      </c>
      <c r="Y84" t="n">
        <v>1</v>
      </c>
      <c r="Z84" t="n">
        <v>10</v>
      </c>
      <c r="AA84" t="n">
        <v>417.8882204863863</v>
      </c>
      <c r="AB84" t="n">
        <v>571.7730991966201</v>
      </c>
      <c r="AC84" t="n">
        <v>517.2038770978788</v>
      </c>
      <c r="AD84" t="n">
        <v>417888.2204863863</v>
      </c>
      <c r="AE84" t="n">
        <v>571773.0991966202</v>
      </c>
      <c r="AF84" t="n">
        <v>1.918487188443846e-06</v>
      </c>
      <c r="AG84" t="n">
        <v>11</v>
      </c>
      <c r="AH84" t="n">
        <v>517203.8770978788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3.6937</v>
      </c>
      <c r="E85" t="n">
        <v>27.07</v>
      </c>
      <c r="F85" t="n">
        <v>24.02</v>
      </c>
      <c r="G85" t="n">
        <v>120.11</v>
      </c>
      <c r="H85" t="n">
        <v>1.62</v>
      </c>
      <c r="I85" t="n">
        <v>12</v>
      </c>
      <c r="J85" t="n">
        <v>238.36</v>
      </c>
      <c r="K85" t="n">
        <v>55.27</v>
      </c>
      <c r="L85" t="n">
        <v>21.75</v>
      </c>
      <c r="M85" t="n">
        <v>10</v>
      </c>
      <c r="N85" t="n">
        <v>56.34</v>
      </c>
      <c r="O85" t="n">
        <v>29631.77</v>
      </c>
      <c r="P85" t="n">
        <v>332.77</v>
      </c>
      <c r="Q85" t="n">
        <v>452.55</v>
      </c>
      <c r="R85" t="n">
        <v>72.03</v>
      </c>
      <c r="S85" t="n">
        <v>57.64</v>
      </c>
      <c r="T85" t="n">
        <v>5090.99</v>
      </c>
      <c r="U85" t="n">
        <v>0.8</v>
      </c>
      <c r="V85" t="n">
        <v>0.88</v>
      </c>
      <c r="W85" t="n">
        <v>6.81</v>
      </c>
      <c r="X85" t="n">
        <v>0.3</v>
      </c>
      <c r="Y85" t="n">
        <v>1</v>
      </c>
      <c r="Z85" t="n">
        <v>10</v>
      </c>
      <c r="AA85" t="n">
        <v>415.8006309044648</v>
      </c>
      <c r="AB85" t="n">
        <v>568.9167670326826</v>
      </c>
      <c r="AC85" t="n">
        <v>514.6201492667801</v>
      </c>
      <c r="AD85" t="n">
        <v>415800.6309044647</v>
      </c>
      <c r="AE85" t="n">
        <v>568916.7670326827</v>
      </c>
      <c r="AF85" t="n">
        <v>1.925053958858775e-06</v>
      </c>
      <c r="AG85" t="n">
        <v>11</v>
      </c>
      <c r="AH85" t="n">
        <v>514620.1492667801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3.6916</v>
      </c>
      <c r="E86" t="n">
        <v>27.09</v>
      </c>
      <c r="F86" t="n">
        <v>24.04</v>
      </c>
      <c r="G86" t="n">
        <v>120.18</v>
      </c>
      <c r="H86" t="n">
        <v>1.64</v>
      </c>
      <c r="I86" t="n">
        <v>12</v>
      </c>
      <c r="J86" t="n">
        <v>238.79</v>
      </c>
      <c r="K86" t="n">
        <v>55.27</v>
      </c>
      <c r="L86" t="n">
        <v>22</v>
      </c>
      <c r="M86" t="n">
        <v>10</v>
      </c>
      <c r="N86" t="n">
        <v>56.52</v>
      </c>
      <c r="O86" t="n">
        <v>29685.34</v>
      </c>
      <c r="P86" t="n">
        <v>333.21</v>
      </c>
      <c r="Q86" t="n">
        <v>452.6</v>
      </c>
      <c r="R86" t="n">
        <v>72.23</v>
      </c>
      <c r="S86" t="n">
        <v>57.64</v>
      </c>
      <c r="T86" t="n">
        <v>5195.36</v>
      </c>
      <c r="U86" t="n">
        <v>0.8</v>
      </c>
      <c r="V86" t="n">
        <v>0.88</v>
      </c>
      <c r="W86" t="n">
        <v>6.82</v>
      </c>
      <c r="X86" t="n">
        <v>0.31</v>
      </c>
      <c r="Y86" t="n">
        <v>1</v>
      </c>
      <c r="Z86" t="n">
        <v>10</v>
      </c>
      <c r="AA86" t="n">
        <v>416.3251890403916</v>
      </c>
      <c r="AB86" t="n">
        <v>569.6344906161295</v>
      </c>
      <c r="AC86" t="n">
        <v>515.2693743187541</v>
      </c>
      <c r="AD86" t="n">
        <v>416325.1890403916</v>
      </c>
      <c r="AE86" t="n">
        <v>569634.4906161295</v>
      </c>
      <c r="AF86" t="n">
        <v>1.923959497122953e-06</v>
      </c>
      <c r="AG86" t="n">
        <v>11</v>
      </c>
      <c r="AH86" t="n">
        <v>515269.3743187541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3.693</v>
      </c>
      <c r="E87" t="n">
        <v>27.08</v>
      </c>
      <c r="F87" t="n">
        <v>24.03</v>
      </c>
      <c r="G87" t="n">
        <v>120.14</v>
      </c>
      <c r="H87" t="n">
        <v>1.65</v>
      </c>
      <c r="I87" t="n">
        <v>12</v>
      </c>
      <c r="J87" t="n">
        <v>239.23</v>
      </c>
      <c r="K87" t="n">
        <v>55.27</v>
      </c>
      <c r="L87" t="n">
        <v>22.25</v>
      </c>
      <c r="M87" t="n">
        <v>10</v>
      </c>
      <c r="N87" t="n">
        <v>56.71</v>
      </c>
      <c r="O87" t="n">
        <v>29738.98</v>
      </c>
      <c r="P87" t="n">
        <v>333.44</v>
      </c>
      <c r="Q87" t="n">
        <v>452.61</v>
      </c>
      <c r="R87" t="n">
        <v>72.12</v>
      </c>
      <c r="S87" t="n">
        <v>57.64</v>
      </c>
      <c r="T87" t="n">
        <v>5135.73</v>
      </c>
      <c r="U87" t="n">
        <v>0.8</v>
      </c>
      <c r="V87" t="n">
        <v>0.88</v>
      </c>
      <c r="W87" t="n">
        <v>6.81</v>
      </c>
      <c r="X87" t="n">
        <v>0.3</v>
      </c>
      <c r="Y87" t="n">
        <v>1</v>
      </c>
      <c r="Z87" t="n">
        <v>10</v>
      </c>
      <c r="AA87" t="n">
        <v>416.3292835625037</v>
      </c>
      <c r="AB87" t="n">
        <v>569.6400929219208</v>
      </c>
      <c r="AC87" t="n">
        <v>515.2744419483437</v>
      </c>
      <c r="AD87" t="n">
        <v>416329.2835625037</v>
      </c>
      <c r="AE87" t="n">
        <v>569640.0929219208</v>
      </c>
      <c r="AF87" t="n">
        <v>1.924689138280168e-06</v>
      </c>
      <c r="AG87" t="n">
        <v>11</v>
      </c>
      <c r="AH87" t="n">
        <v>515274.4419483437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3.6925</v>
      </c>
      <c r="E88" t="n">
        <v>27.08</v>
      </c>
      <c r="F88" t="n">
        <v>24.03</v>
      </c>
      <c r="G88" t="n">
        <v>120.15</v>
      </c>
      <c r="H88" t="n">
        <v>1.67</v>
      </c>
      <c r="I88" t="n">
        <v>12</v>
      </c>
      <c r="J88" t="n">
        <v>239.66</v>
      </c>
      <c r="K88" t="n">
        <v>55.27</v>
      </c>
      <c r="L88" t="n">
        <v>22.5</v>
      </c>
      <c r="M88" t="n">
        <v>10</v>
      </c>
      <c r="N88" t="n">
        <v>56.89</v>
      </c>
      <c r="O88" t="n">
        <v>29792.69</v>
      </c>
      <c r="P88" t="n">
        <v>333.44</v>
      </c>
      <c r="Q88" t="n">
        <v>452.56</v>
      </c>
      <c r="R88" t="n">
        <v>72.37</v>
      </c>
      <c r="S88" t="n">
        <v>57.64</v>
      </c>
      <c r="T88" t="n">
        <v>5260.52</v>
      </c>
      <c r="U88" t="n">
        <v>0.8</v>
      </c>
      <c r="V88" t="n">
        <v>0.88</v>
      </c>
      <c r="W88" t="n">
        <v>6.81</v>
      </c>
      <c r="X88" t="n">
        <v>0.31</v>
      </c>
      <c r="Y88" t="n">
        <v>1</v>
      </c>
      <c r="Z88" t="n">
        <v>10</v>
      </c>
      <c r="AA88" t="n">
        <v>416.3697098640719</v>
      </c>
      <c r="AB88" t="n">
        <v>569.6954059712089</v>
      </c>
      <c r="AC88" t="n">
        <v>515.32447599784</v>
      </c>
      <c r="AD88" t="n">
        <v>416369.7098640719</v>
      </c>
      <c r="AE88" t="n">
        <v>569695.4059712088</v>
      </c>
      <c r="AF88" t="n">
        <v>1.924428552152591e-06</v>
      </c>
      <c r="AG88" t="n">
        <v>11</v>
      </c>
      <c r="AH88" t="n">
        <v>515324.4759978399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3.691</v>
      </c>
      <c r="E89" t="n">
        <v>27.09</v>
      </c>
      <c r="F89" t="n">
        <v>24.04</v>
      </c>
      <c r="G89" t="n">
        <v>120.21</v>
      </c>
      <c r="H89" t="n">
        <v>1.69</v>
      </c>
      <c r="I89" t="n">
        <v>12</v>
      </c>
      <c r="J89" t="n">
        <v>240.1</v>
      </c>
      <c r="K89" t="n">
        <v>55.27</v>
      </c>
      <c r="L89" t="n">
        <v>22.75</v>
      </c>
      <c r="M89" t="n">
        <v>10</v>
      </c>
      <c r="N89" t="n">
        <v>57.08</v>
      </c>
      <c r="O89" t="n">
        <v>29846.46</v>
      </c>
      <c r="P89" t="n">
        <v>333.58</v>
      </c>
      <c r="Q89" t="n">
        <v>452.6</v>
      </c>
      <c r="R89" t="n">
        <v>72.48</v>
      </c>
      <c r="S89" t="n">
        <v>57.64</v>
      </c>
      <c r="T89" t="n">
        <v>5317.24</v>
      </c>
      <c r="U89" t="n">
        <v>0.8</v>
      </c>
      <c r="V89" t="n">
        <v>0.88</v>
      </c>
      <c r="W89" t="n">
        <v>6.82</v>
      </c>
      <c r="X89" t="n">
        <v>0.32</v>
      </c>
      <c r="Y89" t="n">
        <v>1</v>
      </c>
      <c r="Z89" t="n">
        <v>10</v>
      </c>
      <c r="AA89" t="n">
        <v>416.616174231063</v>
      </c>
      <c r="AB89" t="n">
        <v>570.0326293913668</v>
      </c>
      <c r="AC89" t="n">
        <v>515.6295152880741</v>
      </c>
      <c r="AD89" t="n">
        <v>416616.1742310631</v>
      </c>
      <c r="AE89" t="n">
        <v>570032.6293913667</v>
      </c>
      <c r="AF89" t="n">
        <v>1.923646793769861e-06</v>
      </c>
      <c r="AG89" t="n">
        <v>11</v>
      </c>
      <c r="AH89" t="n">
        <v>515629.5152880742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3.6916</v>
      </c>
      <c r="E90" t="n">
        <v>27.09</v>
      </c>
      <c r="F90" t="n">
        <v>24.04</v>
      </c>
      <c r="G90" t="n">
        <v>120.19</v>
      </c>
      <c r="H90" t="n">
        <v>1.7</v>
      </c>
      <c r="I90" t="n">
        <v>12</v>
      </c>
      <c r="J90" t="n">
        <v>240.54</v>
      </c>
      <c r="K90" t="n">
        <v>55.27</v>
      </c>
      <c r="L90" t="n">
        <v>23</v>
      </c>
      <c r="M90" t="n">
        <v>10</v>
      </c>
      <c r="N90" t="n">
        <v>57.26</v>
      </c>
      <c r="O90" t="n">
        <v>29900.43</v>
      </c>
      <c r="P90" t="n">
        <v>333.47</v>
      </c>
      <c r="Q90" t="n">
        <v>452.57</v>
      </c>
      <c r="R90" t="n">
        <v>72.54000000000001</v>
      </c>
      <c r="S90" t="n">
        <v>57.64</v>
      </c>
      <c r="T90" t="n">
        <v>5350.2</v>
      </c>
      <c r="U90" t="n">
        <v>0.79</v>
      </c>
      <c r="V90" t="n">
        <v>0.88</v>
      </c>
      <c r="W90" t="n">
        <v>6.81</v>
      </c>
      <c r="X90" t="n">
        <v>0.31</v>
      </c>
      <c r="Y90" t="n">
        <v>1</v>
      </c>
      <c r="Z90" t="n">
        <v>10</v>
      </c>
      <c r="AA90" t="n">
        <v>416.4955348377464</v>
      </c>
      <c r="AB90" t="n">
        <v>569.8675652511967</v>
      </c>
      <c r="AC90" t="n">
        <v>515.4802046377728</v>
      </c>
      <c r="AD90" t="n">
        <v>416495.5348377465</v>
      </c>
      <c r="AE90" t="n">
        <v>569867.5652511966</v>
      </c>
      <c r="AF90" t="n">
        <v>1.923959497122953e-06</v>
      </c>
      <c r="AG90" t="n">
        <v>11</v>
      </c>
      <c r="AH90" t="n">
        <v>515480.2046377728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3.6903</v>
      </c>
      <c r="E91" t="n">
        <v>27.1</v>
      </c>
      <c r="F91" t="n">
        <v>24.05</v>
      </c>
      <c r="G91" t="n">
        <v>120.23</v>
      </c>
      <c r="H91" t="n">
        <v>1.72</v>
      </c>
      <c r="I91" t="n">
        <v>12</v>
      </c>
      <c r="J91" t="n">
        <v>240.97</v>
      </c>
      <c r="K91" t="n">
        <v>55.27</v>
      </c>
      <c r="L91" t="n">
        <v>23.25</v>
      </c>
      <c r="M91" t="n">
        <v>10</v>
      </c>
      <c r="N91" t="n">
        <v>57.45</v>
      </c>
      <c r="O91" t="n">
        <v>29954.34</v>
      </c>
      <c r="P91" t="n">
        <v>332.97</v>
      </c>
      <c r="Q91" t="n">
        <v>452.58</v>
      </c>
      <c r="R91" t="n">
        <v>73</v>
      </c>
      <c r="S91" t="n">
        <v>57.64</v>
      </c>
      <c r="T91" t="n">
        <v>5579.49</v>
      </c>
      <c r="U91" t="n">
        <v>0.79</v>
      </c>
      <c r="V91" t="n">
        <v>0.88</v>
      </c>
      <c r="W91" t="n">
        <v>6.81</v>
      </c>
      <c r="X91" t="n">
        <v>0.32</v>
      </c>
      <c r="Y91" t="n">
        <v>1</v>
      </c>
      <c r="Z91" t="n">
        <v>10</v>
      </c>
      <c r="AA91" t="n">
        <v>416.3064474836253</v>
      </c>
      <c r="AB91" t="n">
        <v>569.6088475913426</v>
      </c>
      <c r="AC91" t="n">
        <v>515.2461786282627</v>
      </c>
      <c r="AD91" t="n">
        <v>416306.4474836253</v>
      </c>
      <c r="AE91" t="n">
        <v>569608.8475913426</v>
      </c>
      <c r="AF91" t="n">
        <v>1.923281973191255e-06</v>
      </c>
      <c r="AG91" t="n">
        <v>11</v>
      </c>
      <c r="AH91" t="n">
        <v>515246.1786282627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3.6921</v>
      </c>
      <c r="E92" t="n">
        <v>27.08</v>
      </c>
      <c r="F92" t="n">
        <v>24.03</v>
      </c>
      <c r="G92" t="n">
        <v>120.17</v>
      </c>
      <c r="H92" t="n">
        <v>1.73</v>
      </c>
      <c r="I92" t="n">
        <v>12</v>
      </c>
      <c r="J92" t="n">
        <v>241.41</v>
      </c>
      <c r="K92" t="n">
        <v>55.27</v>
      </c>
      <c r="L92" t="n">
        <v>23.5</v>
      </c>
      <c r="M92" t="n">
        <v>10</v>
      </c>
      <c r="N92" t="n">
        <v>57.64</v>
      </c>
      <c r="O92" t="n">
        <v>30008.32</v>
      </c>
      <c r="P92" t="n">
        <v>331.93</v>
      </c>
      <c r="Q92" t="n">
        <v>452.59</v>
      </c>
      <c r="R92" t="n">
        <v>72.45</v>
      </c>
      <c r="S92" t="n">
        <v>57.64</v>
      </c>
      <c r="T92" t="n">
        <v>5304.05</v>
      </c>
      <c r="U92" t="n">
        <v>0.8</v>
      </c>
      <c r="V92" t="n">
        <v>0.88</v>
      </c>
      <c r="W92" t="n">
        <v>6.81</v>
      </c>
      <c r="X92" t="n">
        <v>0.31</v>
      </c>
      <c r="Y92" t="n">
        <v>1</v>
      </c>
      <c r="Z92" t="n">
        <v>10</v>
      </c>
      <c r="AA92" t="n">
        <v>415.4128767893611</v>
      </c>
      <c r="AB92" t="n">
        <v>568.3862247458936</v>
      </c>
      <c r="AC92" t="n">
        <v>514.1402411912214</v>
      </c>
      <c r="AD92" t="n">
        <v>415412.8767893611</v>
      </c>
      <c r="AE92" t="n">
        <v>568386.2247458936</v>
      </c>
      <c r="AF92" t="n">
        <v>1.92422008325053e-06</v>
      </c>
      <c r="AG92" t="n">
        <v>11</v>
      </c>
      <c r="AH92" t="n">
        <v>514140.2411912215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3.7005</v>
      </c>
      <c r="E93" t="n">
        <v>27.02</v>
      </c>
      <c r="F93" t="n">
        <v>24.01</v>
      </c>
      <c r="G93" t="n">
        <v>130.98</v>
      </c>
      <c r="H93" t="n">
        <v>1.75</v>
      </c>
      <c r="I93" t="n">
        <v>11</v>
      </c>
      <c r="J93" t="n">
        <v>241.85</v>
      </c>
      <c r="K93" t="n">
        <v>55.27</v>
      </c>
      <c r="L93" t="n">
        <v>23.75</v>
      </c>
      <c r="M93" t="n">
        <v>9</v>
      </c>
      <c r="N93" t="n">
        <v>57.83</v>
      </c>
      <c r="O93" t="n">
        <v>30062.36</v>
      </c>
      <c r="P93" t="n">
        <v>331.39</v>
      </c>
      <c r="Q93" t="n">
        <v>452.57</v>
      </c>
      <c r="R93" t="n">
        <v>71.81999999999999</v>
      </c>
      <c r="S93" t="n">
        <v>57.64</v>
      </c>
      <c r="T93" t="n">
        <v>4990.6</v>
      </c>
      <c r="U93" t="n">
        <v>0.8</v>
      </c>
      <c r="V93" t="n">
        <v>0.88</v>
      </c>
      <c r="W93" t="n">
        <v>6.81</v>
      </c>
      <c r="X93" t="n">
        <v>0.29</v>
      </c>
      <c r="Y93" t="n">
        <v>1</v>
      </c>
      <c r="Z93" t="n">
        <v>10</v>
      </c>
      <c r="AA93" t="n">
        <v>414.3177302180648</v>
      </c>
      <c r="AB93" t="n">
        <v>566.8877968925891</v>
      </c>
      <c r="AC93" t="n">
        <v>512.7848211891795</v>
      </c>
      <c r="AD93" t="n">
        <v>414317.7302180647</v>
      </c>
      <c r="AE93" t="n">
        <v>566887.7968925891</v>
      </c>
      <c r="AF93" t="n">
        <v>1.928597930193815e-06</v>
      </c>
      <c r="AG93" t="n">
        <v>11</v>
      </c>
      <c r="AH93" t="n">
        <v>512784.8211891796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3.7025</v>
      </c>
      <c r="E94" t="n">
        <v>27.01</v>
      </c>
      <c r="F94" t="n">
        <v>24</v>
      </c>
      <c r="G94" t="n">
        <v>130.9</v>
      </c>
      <c r="H94" t="n">
        <v>1.76</v>
      </c>
      <c r="I94" t="n">
        <v>11</v>
      </c>
      <c r="J94" t="n">
        <v>242.29</v>
      </c>
      <c r="K94" t="n">
        <v>55.27</v>
      </c>
      <c r="L94" t="n">
        <v>24</v>
      </c>
      <c r="M94" t="n">
        <v>9</v>
      </c>
      <c r="N94" t="n">
        <v>58.02</v>
      </c>
      <c r="O94" t="n">
        <v>30116.47</v>
      </c>
      <c r="P94" t="n">
        <v>331.34</v>
      </c>
      <c r="Q94" t="n">
        <v>452.59</v>
      </c>
      <c r="R94" t="n">
        <v>71.23999999999999</v>
      </c>
      <c r="S94" t="n">
        <v>57.64</v>
      </c>
      <c r="T94" t="n">
        <v>4703.72</v>
      </c>
      <c r="U94" t="n">
        <v>0.8100000000000001</v>
      </c>
      <c r="V94" t="n">
        <v>0.88</v>
      </c>
      <c r="W94" t="n">
        <v>6.81</v>
      </c>
      <c r="X94" t="n">
        <v>0.27</v>
      </c>
      <c r="Y94" t="n">
        <v>1</v>
      </c>
      <c r="Z94" t="n">
        <v>10</v>
      </c>
      <c r="AA94" t="n">
        <v>414.0916094865898</v>
      </c>
      <c r="AB94" t="n">
        <v>566.5784085320425</v>
      </c>
      <c r="AC94" t="n">
        <v>512.5049604195342</v>
      </c>
      <c r="AD94" t="n">
        <v>414091.6094865898</v>
      </c>
      <c r="AE94" t="n">
        <v>566578.4085320425</v>
      </c>
      <c r="AF94" t="n">
        <v>1.929640274704121e-06</v>
      </c>
      <c r="AG94" t="n">
        <v>11</v>
      </c>
      <c r="AH94" t="n">
        <v>512504.9604195342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3.7021</v>
      </c>
      <c r="E95" t="n">
        <v>27.01</v>
      </c>
      <c r="F95" t="n">
        <v>24</v>
      </c>
      <c r="G95" t="n">
        <v>130.92</v>
      </c>
      <c r="H95" t="n">
        <v>1.78</v>
      </c>
      <c r="I95" t="n">
        <v>11</v>
      </c>
      <c r="J95" t="n">
        <v>242.73</v>
      </c>
      <c r="K95" t="n">
        <v>55.27</v>
      </c>
      <c r="L95" t="n">
        <v>24.25</v>
      </c>
      <c r="M95" t="n">
        <v>9</v>
      </c>
      <c r="N95" t="n">
        <v>58.21</v>
      </c>
      <c r="O95" t="n">
        <v>30170.65</v>
      </c>
      <c r="P95" t="n">
        <v>331.64</v>
      </c>
      <c r="Q95" t="n">
        <v>452.55</v>
      </c>
      <c r="R95" t="n">
        <v>71.38</v>
      </c>
      <c r="S95" t="n">
        <v>57.64</v>
      </c>
      <c r="T95" t="n">
        <v>4774.51</v>
      </c>
      <c r="U95" t="n">
        <v>0.8100000000000001</v>
      </c>
      <c r="V95" t="n">
        <v>0.88</v>
      </c>
      <c r="W95" t="n">
        <v>6.81</v>
      </c>
      <c r="X95" t="n">
        <v>0.28</v>
      </c>
      <c r="Y95" t="n">
        <v>1</v>
      </c>
      <c r="Z95" t="n">
        <v>10</v>
      </c>
      <c r="AA95" t="n">
        <v>414.3196202644716</v>
      </c>
      <c r="AB95" t="n">
        <v>566.8903829374659</v>
      </c>
      <c r="AC95" t="n">
        <v>512.7871604255629</v>
      </c>
      <c r="AD95" t="n">
        <v>414319.6202644716</v>
      </c>
      <c r="AE95" t="n">
        <v>566890.3829374659</v>
      </c>
      <c r="AF95" t="n">
        <v>1.92943180580206e-06</v>
      </c>
      <c r="AG95" t="n">
        <v>11</v>
      </c>
      <c r="AH95" t="n">
        <v>512787.1604255629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3.7013</v>
      </c>
      <c r="E96" t="n">
        <v>27.02</v>
      </c>
      <c r="F96" t="n">
        <v>24.01</v>
      </c>
      <c r="G96" t="n">
        <v>130.95</v>
      </c>
      <c r="H96" t="n">
        <v>1.79</v>
      </c>
      <c r="I96" t="n">
        <v>11</v>
      </c>
      <c r="J96" t="n">
        <v>243.17</v>
      </c>
      <c r="K96" t="n">
        <v>55.27</v>
      </c>
      <c r="L96" t="n">
        <v>24.5</v>
      </c>
      <c r="M96" t="n">
        <v>9</v>
      </c>
      <c r="N96" t="n">
        <v>58.4</v>
      </c>
      <c r="O96" t="n">
        <v>30224.9</v>
      </c>
      <c r="P96" t="n">
        <v>331.89</v>
      </c>
      <c r="Q96" t="n">
        <v>452.58</v>
      </c>
      <c r="R96" t="n">
        <v>71.56</v>
      </c>
      <c r="S96" t="n">
        <v>57.64</v>
      </c>
      <c r="T96" t="n">
        <v>4860.49</v>
      </c>
      <c r="U96" t="n">
        <v>0.8100000000000001</v>
      </c>
      <c r="V96" t="n">
        <v>0.88</v>
      </c>
      <c r="W96" t="n">
        <v>6.81</v>
      </c>
      <c r="X96" t="n">
        <v>0.28</v>
      </c>
      <c r="Y96" t="n">
        <v>1</v>
      </c>
      <c r="Z96" t="n">
        <v>10</v>
      </c>
      <c r="AA96" t="n">
        <v>414.580366259186</v>
      </c>
      <c r="AB96" t="n">
        <v>567.2471471107356</v>
      </c>
      <c r="AC96" t="n">
        <v>513.1098755268573</v>
      </c>
      <c r="AD96" t="n">
        <v>414580.3662591859</v>
      </c>
      <c r="AE96" t="n">
        <v>567247.1471107355</v>
      </c>
      <c r="AF96" t="n">
        <v>1.929014867997938e-06</v>
      </c>
      <c r="AG96" t="n">
        <v>11</v>
      </c>
      <c r="AH96" t="n">
        <v>513109.8755268573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3.7004</v>
      </c>
      <c r="E97" t="n">
        <v>27.02</v>
      </c>
      <c r="F97" t="n">
        <v>24.01</v>
      </c>
      <c r="G97" t="n">
        <v>130.98</v>
      </c>
      <c r="H97" t="n">
        <v>1.81</v>
      </c>
      <c r="I97" t="n">
        <v>11</v>
      </c>
      <c r="J97" t="n">
        <v>243.61</v>
      </c>
      <c r="K97" t="n">
        <v>55.27</v>
      </c>
      <c r="L97" t="n">
        <v>24.75</v>
      </c>
      <c r="M97" t="n">
        <v>9</v>
      </c>
      <c r="N97" t="n">
        <v>58.59</v>
      </c>
      <c r="O97" t="n">
        <v>30279.22</v>
      </c>
      <c r="P97" t="n">
        <v>332.13</v>
      </c>
      <c r="Q97" t="n">
        <v>452.55</v>
      </c>
      <c r="R97" t="n">
        <v>71.73999999999999</v>
      </c>
      <c r="S97" t="n">
        <v>57.64</v>
      </c>
      <c r="T97" t="n">
        <v>4952.86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  <c r="AA97" t="n">
        <v>414.8094212176432</v>
      </c>
      <c r="AB97" t="n">
        <v>567.5605502100883</v>
      </c>
      <c r="AC97" t="n">
        <v>513.3933678742718</v>
      </c>
      <c r="AD97" t="n">
        <v>414809.4212176432</v>
      </c>
      <c r="AE97" t="n">
        <v>567560.5502100883</v>
      </c>
      <c r="AF97" t="n">
        <v>1.9285458129683e-06</v>
      </c>
      <c r="AG97" t="n">
        <v>11</v>
      </c>
      <c r="AH97" t="n">
        <v>513393.3678742718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3.702</v>
      </c>
      <c r="E98" t="n">
        <v>27.01</v>
      </c>
      <c r="F98" t="n">
        <v>24</v>
      </c>
      <c r="G98" t="n">
        <v>130.92</v>
      </c>
      <c r="H98" t="n">
        <v>1.82</v>
      </c>
      <c r="I98" t="n">
        <v>11</v>
      </c>
      <c r="J98" t="n">
        <v>244.05</v>
      </c>
      <c r="K98" t="n">
        <v>55.27</v>
      </c>
      <c r="L98" t="n">
        <v>25</v>
      </c>
      <c r="M98" t="n">
        <v>9</v>
      </c>
      <c r="N98" t="n">
        <v>58.78</v>
      </c>
      <c r="O98" t="n">
        <v>30333.61</v>
      </c>
      <c r="P98" t="n">
        <v>331.66</v>
      </c>
      <c r="Q98" t="n">
        <v>452.56</v>
      </c>
      <c r="R98" t="n">
        <v>71.39</v>
      </c>
      <c r="S98" t="n">
        <v>57.64</v>
      </c>
      <c r="T98" t="n">
        <v>4777.61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  <c r="AA98" t="n">
        <v>414.3406972019158</v>
      </c>
      <c r="AB98" t="n">
        <v>566.9192213331258</v>
      </c>
      <c r="AC98" t="n">
        <v>512.8132465252161</v>
      </c>
      <c r="AD98" t="n">
        <v>414340.6972019158</v>
      </c>
      <c r="AE98" t="n">
        <v>566919.2213331258</v>
      </c>
      <c r="AF98" t="n">
        <v>1.929379688576545e-06</v>
      </c>
      <c r="AG98" t="n">
        <v>11</v>
      </c>
      <c r="AH98" t="n">
        <v>512813.246525216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3.7004</v>
      </c>
      <c r="E99" t="n">
        <v>27.02</v>
      </c>
      <c r="F99" t="n">
        <v>24.01</v>
      </c>
      <c r="G99" t="n">
        <v>130.98</v>
      </c>
      <c r="H99" t="n">
        <v>1.84</v>
      </c>
      <c r="I99" t="n">
        <v>11</v>
      </c>
      <c r="J99" t="n">
        <v>244.49</v>
      </c>
      <c r="K99" t="n">
        <v>55.27</v>
      </c>
      <c r="L99" t="n">
        <v>25.25</v>
      </c>
      <c r="M99" t="n">
        <v>9</v>
      </c>
      <c r="N99" t="n">
        <v>58.97</v>
      </c>
      <c r="O99" t="n">
        <v>30388.06</v>
      </c>
      <c r="P99" t="n">
        <v>331.5</v>
      </c>
      <c r="Q99" t="n">
        <v>452.56</v>
      </c>
      <c r="R99" t="n">
        <v>71.75</v>
      </c>
      <c r="S99" t="n">
        <v>57.64</v>
      </c>
      <c r="T99" t="n">
        <v>4957.35</v>
      </c>
      <c r="U99" t="n">
        <v>0.8</v>
      </c>
      <c r="V99" t="n">
        <v>0.88</v>
      </c>
      <c r="W99" t="n">
        <v>6.81</v>
      </c>
      <c r="X99" t="n">
        <v>0.29</v>
      </c>
      <c r="Y99" t="n">
        <v>1</v>
      </c>
      <c r="Z99" t="n">
        <v>10</v>
      </c>
      <c r="AA99" t="n">
        <v>414.3976418427787</v>
      </c>
      <c r="AB99" t="n">
        <v>566.9971355029747</v>
      </c>
      <c r="AC99" t="n">
        <v>512.8837246760478</v>
      </c>
      <c r="AD99" t="n">
        <v>414397.6418427787</v>
      </c>
      <c r="AE99" t="n">
        <v>566997.1355029747</v>
      </c>
      <c r="AF99" t="n">
        <v>1.9285458129683e-06</v>
      </c>
      <c r="AG99" t="n">
        <v>11</v>
      </c>
      <c r="AH99" t="n">
        <v>512883.7246760477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3.7034</v>
      </c>
      <c r="E100" t="n">
        <v>27</v>
      </c>
      <c r="F100" t="n">
        <v>23.99</v>
      </c>
      <c r="G100" t="n">
        <v>130.86</v>
      </c>
      <c r="H100" t="n">
        <v>1.85</v>
      </c>
      <c r="I100" t="n">
        <v>11</v>
      </c>
      <c r="J100" t="n">
        <v>244.93</v>
      </c>
      <c r="K100" t="n">
        <v>55.27</v>
      </c>
      <c r="L100" t="n">
        <v>25.5</v>
      </c>
      <c r="M100" t="n">
        <v>9</v>
      </c>
      <c r="N100" t="n">
        <v>59.16</v>
      </c>
      <c r="O100" t="n">
        <v>30442.58</v>
      </c>
      <c r="P100" t="n">
        <v>330.99</v>
      </c>
      <c r="Q100" t="n">
        <v>452.57</v>
      </c>
      <c r="R100" t="n">
        <v>71.01000000000001</v>
      </c>
      <c r="S100" t="n">
        <v>57.64</v>
      </c>
      <c r="T100" t="n">
        <v>4588.25</v>
      </c>
      <c r="U100" t="n">
        <v>0.8100000000000001</v>
      </c>
      <c r="V100" t="n">
        <v>0.88</v>
      </c>
      <c r="W100" t="n">
        <v>6.81</v>
      </c>
      <c r="X100" t="n">
        <v>0.27</v>
      </c>
      <c r="Y100" t="n">
        <v>1</v>
      </c>
      <c r="Z100" t="n">
        <v>10</v>
      </c>
      <c r="AA100" t="n">
        <v>413.7577507019292</v>
      </c>
      <c r="AB100" t="n">
        <v>566.1216082140598</v>
      </c>
      <c r="AC100" t="n">
        <v>512.0917564827766</v>
      </c>
      <c r="AD100" t="n">
        <v>413757.7507019293</v>
      </c>
      <c r="AE100" t="n">
        <v>566121.6082140598</v>
      </c>
      <c r="AF100" t="n">
        <v>1.930109329733759e-06</v>
      </c>
      <c r="AG100" t="n">
        <v>11</v>
      </c>
      <c r="AH100" t="n">
        <v>512091.7564827766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3.7003</v>
      </c>
      <c r="E101" t="n">
        <v>27.02</v>
      </c>
      <c r="F101" t="n">
        <v>24.01</v>
      </c>
      <c r="G101" t="n">
        <v>130.98</v>
      </c>
      <c r="H101" t="n">
        <v>1.87</v>
      </c>
      <c r="I101" t="n">
        <v>11</v>
      </c>
      <c r="J101" t="n">
        <v>245.38</v>
      </c>
      <c r="K101" t="n">
        <v>55.27</v>
      </c>
      <c r="L101" t="n">
        <v>25.75</v>
      </c>
      <c r="M101" t="n">
        <v>9</v>
      </c>
      <c r="N101" t="n">
        <v>59.35</v>
      </c>
      <c r="O101" t="n">
        <v>30497.18</v>
      </c>
      <c r="P101" t="n">
        <v>331.25</v>
      </c>
      <c r="Q101" t="n">
        <v>452.58</v>
      </c>
      <c r="R101" t="n">
        <v>71.77</v>
      </c>
      <c r="S101" t="n">
        <v>57.64</v>
      </c>
      <c r="T101" t="n">
        <v>4965.65</v>
      </c>
      <c r="U101" t="n">
        <v>0.8</v>
      </c>
      <c r="V101" t="n">
        <v>0.88</v>
      </c>
      <c r="W101" t="n">
        <v>6.81</v>
      </c>
      <c r="X101" t="n">
        <v>0.29</v>
      </c>
      <c r="Y101" t="n">
        <v>1</v>
      </c>
      <c r="Z101" t="n">
        <v>10</v>
      </c>
      <c r="AA101" t="n">
        <v>414.2422489277558</v>
      </c>
      <c r="AB101" t="n">
        <v>566.7845200611888</v>
      </c>
      <c r="AC101" t="n">
        <v>512.6914009536183</v>
      </c>
      <c r="AD101" t="n">
        <v>414242.2489277558</v>
      </c>
      <c r="AE101" t="n">
        <v>566784.5200611888</v>
      </c>
      <c r="AF101" t="n">
        <v>1.928493695742785e-06</v>
      </c>
      <c r="AG101" t="n">
        <v>11</v>
      </c>
      <c r="AH101" t="n">
        <v>512691.4009536183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3.7015</v>
      </c>
      <c r="E102" t="n">
        <v>27.02</v>
      </c>
      <c r="F102" t="n">
        <v>24</v>
      </c>
      <c r="G102" t="n">
        <v>130.94</v>
      </c>
      <c r="H102" t="n">
        <v>1.88</v>
      </c>
      <c r="I102" t="n">
        <v>11</v>
      </c>
      <c r="J102" t="n">
        <v>245.82</v>
      </c>
      <c r="K102" t="n">
        <v>55.27</v>
      </c>
      <c r="L102" t="n">
        <v>26</v>
      </c>
      <c r="M102" t="n">
        <v>9</v>
      </c>
      <c r="N102" t="n">
        <v>59.55</v>
      </c>
      <c r="O102" t="n">
        <v>30551.84</v>
      </c>
      <c r="P102" t="n">
        <v>329.87</v>
      </c>
      <c r="Q102" t="n">
        <v>452.69</v>
      </c>
      <c r="R102" t="n">
        <v>71.54000000000001</v>
      </c>
      <c r="S102" t="n">
        <v>57.64</v>
      </c>
      <c r="T102" t="n">
        <v>4852.83</v>
      </c>
      <c r="U102" t="n">
        <v>0.8100000000000001</v>
      </c>
      <c r="V102" t="n">
        <v>0.88</v>
      </c>
      <c r="W102" t="n">
        <v>6.81</v>
      </c>
      <c r="X102" t="n">
        <v>0.28</v>
      </c>
      <c r="Y102" t="n">
        <v>1</v>
      </c>
      <c r="Z102" t="n">
        <v>10</v>
      </c>
      <c r="AA102" t="n">
        <v>413.2111279608819</v>
      </c>
      <c r="AB102" t="n">
        <v>565.3736948644654</v>
      </c>
      <c r="AC102" t="n">
        <v>511.4152229335644</v>
      </c>
      <c r="AD102" t="n">
        <v>413211.1279608819</v>
      </c>
      <c r="AE102" t="n">
        <v>565373.6948644654</v>
      </c>
      <c r="AF102" t="n">
        <v>1.929119102448968e-06</v>
      </c>
      <c r="AG102" t="n">
        <v>11</v>
      </c>
      <c r="AH102" t="n">
        <v>511415.2229335644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3.7107</v>
      </c>
      <c r="E103" t="n">
        <v>26.95</v>
      </c>
      <c r="F103" t="n">
        <v>23.98</v>
      </c>
      <c r="G103" t="n">
        <v>143.87</v>
      </c>
      <c r="H103" t="n">
        <v>1.9</v>
      </c>
      <c r="I103" t="n">
        <v>10</v>
      </c>
      <c r="J103" t="n">
        <v>246.26</v>
      </c>
      <c r="K103" t="n">
        <v>55.27</v>
      </c>
      <c r="L103" t="n">
        <v>26.25</v>
      </c>
      <c r="M103" t="n">
        <v>8</v>
      </c>
      <c r="N103" t="n">
        <v>59.74</v>
      </c>
      <c r="O103" t="n">
        <v>30606.57</v>
      </c>
      <c r="P103" t="n">
        <v>329.25</v>
      </c>
      <c r="Q103" t="n">
        <v>452.57</v>
      </c>
      <c r="R103" t="n">
        <v>70.65000000000001</v>
      </c>
      <c r="S103" t="n">
        <v>57.64</v>
      </c>
      <c r="T103" t="n">
        <v>4415.26</v>
      </c>
      <c r="U103" t="n">
        <v>0.82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412.0081390040099</v>
      </c>
      <c r="AB103" t="n">
        <v>563.727712301546</v>
      </c>
      <c r="AC103" t="n">
        <v>509.9263306362991</v>
      </c>
      <c r="AD103" t="n">
        <v>412008.1390040099</v>
      </c>
      <c r="AE103" t="n">
        <v>563727.712301546</v>
      </c>
      <c r="AF103" t="n">
        <v>1.933913887196376e-06</v>
      </c>
      <c r="AG103" t="n">
        <v>11</v>
      </c>
      <c r="AH103" t="n">
        <v>509926.3306362991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3.7094</v>
      </c>
      <c r="E104" t="n">
        <v>26.96</v>
      </c>
      <c r="F104" t="n">
        <v>23.99</v>
      </c>
      <c r="G104" t="n">
        <v>143.93</v>
      </c>
      <c r="H104" t="n">
        <v>1.91</v>
      </c>
      <c r="I104" t="n">
        <v>10</v>
      </c>
      <c r="J104" t="n">
        <v>246.71</v>
      </c>
      <c r="K104" t="n">
        <v>55.27</v>
      </c>
      <c r="L104" t="n">
        <v>26.5</v>
      </c>
      <c r="M104" t="n">
        <v>8</v>
      </c>
      <c r="N104" t="n">
        <v>59.93</v>
      </c>
      <c r="O104" t="n">
        <v>30661.38</v>
      </c>
      <c r="P104" t="n">
        <v>329.61</v>
      </c>
      <c r="Q104" t="n">
        <v>452.59</v>
      </c>
      <c r="R104" t="n">
        <v>70.92</v>
      </c>
      <c r="S104" t="n">
        <v>57.64</v>
      </c>
      <c r="T104" t="n">
        <v>4545.73</v>
      </c>
      <c r="U104" t="n">
        <v>0.8100000000000001</v>
      </c>
      <c r="V104" t="n">
        <v>0.88</v>
      </c>
      <c r="W104" t="n">
        <v>6.81</v>
      </c>
      <c r="X104" t="n">
        <v>0.26</v>
      </c>
      <c r="Y104" t="n">
        <v>1</v>
      </c>
      <c r="Z104" t="n">
        <v>10</v>
      </c>
      <c r="AA104" t="n">
        <v>412.3792003129025</v>
      </c>
      <c r="AB104" t="n">
        <v>564.2354147544424</v>
      </c>
      <c r="AC104" t="n">
        <v>510.385578679656</v>
      </c>
      <c r="AD104" t="n">
        <v>412379.2003129025</v>
      </c>
      <c r="AE104" t="n">
        <v>564235.4147544424</v>
      </c>
      <c r="AF104" t="n">
        <v>1.933236363264677e-06</v>
      </c>
      <c r="AG104" t="n">
        <v>11</v>
      </c>
      <c r="AH104" t="n">
        <v>510385.578679656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3.7124</v>
      </c>
      <c r="E105" t="n">
        <v>26.94</v>
      </c>
      <c r="F105" t="n">
        <v>23.97</v>
      </c>
      <c r="G105" t="n">
        <v>143.8</v>
      </c>
      <c r="H105" t="n">
        <v>1.93</v>
      </c>
      <c r="I105" t="n">
        <v>10</v>
      </c>
      <c r="J105" t="n">
        <v>247.15</v>
      </c>
      <c r="K105" t="n">
        <v>55.27</v>
      </c>
      <c r="L105" t="n">
        <v>26.75</v>
      </c>
      <c r="M105" t="n">
        <v>8</v>
      </c>
      <c r="N105" t="n">
        <v>60.13</v>
      </c>
      <c r="O105" t="n">
        <v>30716.25</v>
      </c>
      <c r="P105" t="n">
        <v>329.53</v>
      </c>
      <c r="Q105" t="n">
        <v>452.57</v>
      </c>
      <c r="R105" t="n">
        <v>70.20999999999999</v>
      </c>
      <c r="S105" t="n">
        <v>57.64</v>
      </c>
      <c r="T105" t="n">
        <v>4191.7</v>
      </c>
      <c r="U105" t="n">
        <v>0.82</v>
      </c>
      <c r="V105" t="n">
        <v>0.88</v>
      </c>
      <c r="W105" t="n">
        <v>6.81</v>
      </c>
      <c r="X105" t="n">
        <v>0.24</v>
      </c>
      <c r="Y105" t="n">
        <v>1</v>
      </c>
      <c r="Z105" t="n">
        <v>10</v>
      </c>
      <c r="AA105" t="n">
        <v>412.0226388491378</v>
      </c>
      <c r="AB105" t="n">
        <v>563.747551629338</v>
      </c>
      <c r="AC105" t="n">
        <v>509.9442765264913</v>
      </c>
      <c r="AD105" t="n">
        <v>412022.6388491378</v>
      </c>
      <c r="AE105" t="n">
        <v>563747.5516293379</v>
      </c>
      <c r="AF105" t="n">
        <v>1.934799880030137e-06</v>
      </c>
      <c r="AG105" t="n">
        <v>11</v>
      </c>
      <c r="AH105" t="n">
        <v>509944.2765264913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3.7102</v>
      </c>
      <c r="E106" t="n">
        <v>26.95</v>
      </c>
      <c r="F106" t="n">
        <v>23.98</v>
      </c>
      <c r="G106" t="n">
        <v>143.89</v>
      </c>
      <c r="H106" t="n">
        <v>1.94</v>
      </c>
      <c r="I106" t="n">
        <v>10</v>
      </c>
      <c r="J106" t="n">
        <v>247.6</v>
      </c>
      <c r="K106" t="n">
        <v>55.27</v>
      </c>
      <c r="L106" t="n">
        <v>27</v>
      </c>
      <c r="M106" t="n">
        <v>8</v>
      </c>
      <c r="N106" t="n">
        <v>60.33</v>
      </c>
      <c r="O106" t="n">
        <v>30771.2</v>
      </c>
      <c r="P106" t="n">
        <v>329.85</v>
      </c>
      <c r="Q106" t="n">
        <v>452.6</v>
      </c>
      <c r="R106" t="n">
        <v>70.7</v>
      </c>
      <c r="S106" t="n">
        <v>57.64</v>
      </c>
      <c r="T106" t="n">
        <v>4437.51</v>
      </c>
      <c r="U106" t="n">
        <v>0.82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  <c r="AA106" t="n">
        <v>412.4389250795449</v>
      </c>
      <c r="AB106" t="n">
        <v>564.3171328150335</v>
      </c>
      <c r="AC106" t="n">
        <v>510.4594976832361</v>
      </c>
      <c r="AD106" t="n">
        <v>412438.9250795449</v>
      </c>
      <c r="AE106" t="n">
        <v>564317.1328150334</v>
      </c>
      <c r="AF106" t="n">
        <v>1.9336533010688e-06</v>
      </c>
      <c r="AG106" t="n">
        <v>11</v>
      </c>
      <c r="AH106" t="n">
        <v>510459.4976832361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3.7103</v>
      </c>
      <c r="E107" t="n">
        <v>26.95</v>
      </c>
      <c r="F107" t="n">
        <v>23.98</v>
      </c>
      <c r="G107" t="n">
        <v>143.89</v>
      </c>
      <c r="H107" t="n">
        <v>1.95</v>
      </c>
      <c r="I107" t="n">
        <v>10</v>
      </c>
      <c r="J107" t="n">
        <v>248.04</v>
      </c>
      <c r="K107" t="n">
        <v>55.27</v>
      </c>
      <c r="L107" t="n">
        <v>27.25</v>
      </c>
      <c r="M107" t="n">
        <v>8</v>
      </c>
      <c r="N107" t="n">
        <v>60.52</v>
      </c>
      <c r="O107" t="n">
        <v>30826.21</v>
      </c>
      <c r="P107" t="n">
        <v>329.86</v>
      </c>
      <c r="Q107" t="n">
        <v>452.57</v>
      </c>
      <c r="R107" t="n">
        <v>70.75</v>
      </c>
      <c r="S107" t="n">
        <v>57.64</v>
      </c>
      <c r="T107" t="n">
        <v>4463.63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412.4375022012494</v>
      </c>
      <c r="AB107" t="n">
        <v>564.3151859701765</v>
      </c>
      <c r="AC107" t="n">
        <v>510.45773664252</v>
      </c>
      <c r="AD107" t="n">
        <v>412437.5022012494</v>
      </c>
      <c r="AE107" t="n">
        <v>564315.1859701765</v>
      </c>
      <c r="AF107" t="n">
        <v>1.933705418294315e-06</v>
      </c>
      <c r="AG107" t="n">
        <v>11</v>
      </c>
      <c r="AH107" t="n">
        <v>510457.73664252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3.7106</v>
      </c>
      <c r="E108" t="n">
        <v>26.95</v>
      </c>
      <c r="F108" t="n">
        <v>23.98</v>
      </c>
      <c r="G108" t="n">
        <v>143.88</v>
      </c>
      <c r="H108" t="n">
        <v>1.97</v>
      </c>
      <c r="I108" t="n">
        <v>10</v>
      </c>
      <c r="J108" t="n">
        <v>248.49</v>
      </c>
      <c r="K108" t="n">
        <v>55.27</v>
      </c>
      <c r="L108" t="n">
        <v>27.5</v>
      </c>
      <c r="M108" t="n">
        <v>8</v>
      </c>
      <c r="N108" t="n">
        <v>60.72</v>
      </c>
      <c r="O108" t="n">
        <v>30881.3</v>
      </c>
      <c r="P108" t="n">
        <v>329.92</v>
      </c>
      <c r="Q108" t="n">
        <v>452.59</v>
      </c>
      <c r="R108" t="n">
        <v>70.65000000000001</v>
      </c>
      <c r="S108" t="n">
        <v>57.64</v>
      </c>
      <c r="T108" t="n">
        <v>4413.42</v>
      </c>
      <c r="U108" t="n">
        <v>0.82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412.4527886666197</v>
      </c>
      <c r="AB108" t="n">
        <v>564.3361015864874</v>
      </c>
      <c r="AC108" t="n">
        <v>510.4766561017654</v>
      </c>
      <c r="AD108" t="n">
        <v>412452.7886666196</v>
      </c>
      <c r="AE108" t="n">
        <v>564336.1015864874</v>
      </c>
      <c r="AF108" t="n">
        <v>1.933861769970861e-06</v>
      </c>
      <c r="AG108" t="n">
        <v>11</v>
      </c>
      <c r="AH108" t="n">
        <v>510476.6561017654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3.7113</v>
      </c>
      <c r="E109" t="n">
        <v>26.94</v>
      </c>
      <c r="F109" t="n">
        <v>23.97</v>
      </c>
      <c r="G109" t="n">
        <v>143.85</v>
      </c>
      <c r="H109" t="n">
        <v>1.98</v>
      </c>
      <c r="I109" t="n">
        <v>10</v>
      </c>
      <c r="J109" t="n">
        <v>248.94</v>
      </c>
      <c r="K109" t="n">
        <v>55.27</v>
      </c>
      <c r="L109" t="n">
        <v>27.75</v>
      </c>
      <c r="M109" t="n">
        <v>8</v>
      </c>
      <c r="N109" t="n">
        <v>60.92</v>
      </c>
      <c r="O109" t="n">
        <v>30936.46</v>
      </c>
      <c r="P109" t="n">
        <v>329.67</v>
      </c>
      <c r="Q109" t="n">
        <v>452.55</v>
      </c>
      <c r="R109" t="n">
        <v>70.44</v>
      </c>
      <c r="S109" t="n">
        <v>57.64</v>
      </c>
      <c r="T109" t="n">
        <v>4308.55</v>
      </c>
      <c r="U109" t="n">
        <v>0.82</v>
      </c>
      <c r="V109" t="n">
        <v>0.88</v>
      </c>
      <c r="W109" t="n">
        <v>6.81</v>
      </c>
      <c r="X109" t="n">
        <v>0.25</v>
      </c>
      <c r="Y109" t="n">
        <v>1</v>
      </c>
      <c r="Z109" t="n">
        <v>10</v>
      </c>
      <c r="AA109" t="n">
        <v>412.2010875077969</v>
      </c>
      <c r="AB109" t="n">
        <v>563.9917129567147</v>
      </c>
      <c r="AC109" t="n">
        <v>510.1651354394656</v>
      </c>
      <c r="AD109" t="n">
        <v>412201.0875077969</v>
      </c>
      <c r="AE109" t="n">
        <v>563991.7129567147</v>
      </c>
      <c r="AF109" t="n">
        <v>1.934226590549468e-06</v>
      </c>
      <c r="AG109" t="n">
        <v>11</v>
      </c>
      <c r="AH109" t="n">
        <v>510165.1354394656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3.7098</v>
      </c>
      <c r="E110" t="n">
        <v>26.96</v>
      </c>
      <c r="F110" t="n">
        <v>23.99</v>
      </c>
      <c r="G110" t="n">
        <v>143.91</v>
      </c>
      <c r="H110" t="n">
        <v>2</v>
      </c>
      <c r="I110" t="n">
        <v>10</v>
      </c>
      <c r="J110" t="n">
        <v>249.39</v>
      </c>
      <c r="K110" t="n">
        <v>55.27</v>
      </c>
      <c r="L110" t="n">
        <v>28</v>
      </c>
      <c r="M110" t="n">
        <v>8</v>
      </c>
      <c r="N110" t="n">
        <v>61.11</v>
      </c>
      <c r="O110" t="n">
        <v>30991.69</v>
      </c>
      <c r="P110" t="n">
        <v>329.64</v>
      </c>
      <c r="Q110" t="n">
        <v>452.56</v>
      </c>
      <c r="R110" t="n">
        <v>70.91</v>
      </c>
      <c r="S110" t="n">
        <v>57.64</v>
      </c>
      <c r="T110" t="n">
        <v>4542.66</v>
      </c>
      <c r="U110" t="n">
        <v>0.8100000000000001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  <c r="AA110" t="n">
        <v>412.3669948533162</v>
      </c>
      <c r="AB110" t="n">
        <v>564.2187147061696</v>
      </c>
      <c r="AC110" t="n">
        <v>510.3704724605517</v>
      </c>
      <c r="AD110" t="n">
        <v>412366.9948533162</v>
      </c>
      <c r="AE110" t="n">
        <v>564218.7147061697</v>
      </c>
      <c r="AF110" t="n">
        <v>1.933444832166739e-06</v>
      </c>
      <c r="AG110" t="n">
        <v>11</v>
      </c>
      <c r="AH110" t="n">
        <v>510370.4724605517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3.7095</v>
      </c>
      <c r="E111" t="n">
        <v>26.96</v>
      </c>
      <c r="F111" t="n">
        <v>23.99</v>
      </c>
      <c r="G111" t="n">
        <v>143.93</v>
      </c>
      <c r="H111" t="n">
        <v>2.01</v>
      </c>
      <c r="I111" t="n">
        <v>10</v>
      </c>
      <c r="J111" t="n">
        <v>249.83</v>
      </c>
      <c r="K111" t="n">
        <v>55.27</v>
      </c>
      <c r="L111" t="n">
        <v>28.25</v>
      </c>
      <c r="M111" t="n">
        <v>8</v>
      </c>
      <c r="N111" t="n">
        <v>61.31</v>
      </c>
      <c r="O111" t="n">
        <v>31047</v>
      </c>
      <c r="P111" t="n">
        <v>329.41</v>
      </c>
      <c r="Q111" t="n">
        <v>452.56</v>
      </c>
      <c r="R111" t="n">
        <v>70.91</v>
      </c>
      <c r="S111" t="n">
        <v>57.64</v>
      </c>
      <c r="T111" t="n">
        <v>4541</v>
      </c>
      <c r="U111" t="n">
        <v>0.8100000000000001</v>
      </c>
      <c r="V111" t="n">
        <v>0.88</v>
      </c>
      <c r="W111" t="n">
        <v>6.81</v>
      </c>
      <c r="X111" t="n">
        <v>0.26</v>
      </c>
      <c r="Y111" t="n">
        <v>1</v>
      </c>
      <c r="Z111" t="n">
        <v>10</v>
      </c>
      <c r="AA111" t="n">
        <v>412.2408556665137</v>
      </c>
      <c r="AB111" t="n">
        <v>564.0461255059184</v>
      </c>
      <c r="AC111" t="n">
        <v>510.2143549313419</v>
      </c>
      <c r="AD111" t="n">
        <v>412240.8556665137</v>
      </c>
      <c r="AE111" t="n">
        <v>564046.1255059184</v>
      </c>
      <c r="AF111" t="n">
        <v>1.933288480490193e-06</v>
      </c>
      <c r="AG111" t="n">
        <v>11</v>
      </c>
      <c r="AH111" t="n">
        <v>510214.3549313419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3.7102</v>
      </c>
      <c r="E112" t="n">
        <v>26.95</v>
      </c>
      <c r="F112" t="n">
        <v>23.98</v>
      </c>
      <c r="G112" t="n">
        <v>143.9</v>
      </c>
      <c r="H112" t="n">
        <v>2.03</v>
      </c>
      <c r="I112" t="n">
        <v>10</v>
      </c>
      <c r="J112" t="n">
        <v>250.28</v>
      </c>
      <c r="K112" t="n">
        <v>55.27</v>
      </c>
      <c r="L112" t="n">
        <v>28.5</v>
      </c>
      <c r="M112" t="n">
        <v>8</v>
      </c>
      <c r="N112" t="n">
        <v>61.51</v>
      </c>
      <c r="O112" t="n">
        <v>31102.37</v>
      </c>
      <c r="P112" t="n">
        <v>328.75</v>
      </c>
      <c r="Q112" t="n">
        <v>452.64</v>
      </c>
      <c r="R112" t="n">
        <v>70.58</v>
      </c>
      <c r="S112" t="n">
        <v>57.64</v>
      </c>
      <c r="T112" t="n">
        <v>4379.5</v>
      </c>
      <c r="U112" t="n">
        <v>0.82</v>
      </c>
      <c r="V112" t="n">
        <v>0.88</v>
      </c>
      <c r="W112" t="n">
        <v>6.81</v>
      </c>
      <c r="X112" t="n">
        <v>0.26</v>
      </c>
      <c r="Y112" t="n">
        <v>1</v>
      </c>
      <c r="Z112" t="n">
        <v>10</v>
      </c>
      <c r="AA112" t="n">
        <v>411.721844308379</v>
      </c>
      <c r="AB112" t="n">
        <v>563.3359912685534</v>
      </c>
      <c r="AC112" t="n">
        <v>509.5719949089112</v>
      </c>
      <c r="AD112" t="n">
        <v>411721.844308379</v>
      </c>
      <c r="AE112" t="n">
        <v>563335.9912685533</v>
      </c>
      <c r="AF112" t="n">
        <v>1.9336533010688e-06</v>
      </c>
      <c r="AG112" t="n">
        <v>11</v>
      </c>
      <c r="AH112" t="n">
        <v>509571.9949089112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3.7108</v>
      </c>
      <c r="E113" t="n">
        <v>26.95</v>
      </c>
      <c r="F113" t="n">
        <v>23.98</v>
      </c>
      <c r="G113" t="n">
        <v>143.87</v>
      </c>
      <c r="H113" t="n">
        <v>2.04</v>
      </c>
      <c r="I113" t="n">
        <v>10</v>
      </c>
      <c r="J113" t="n">
        <v>250.73</v>
      </c>
      <c r="K113" t="n">
        <v>55.27</v>
      </c>
      <c r="L113" t="n">
        <v>28.75</v>
      </c>
      <c r="M113" t="n">
        <v>8</v>
      </c>
      <c r="N113" t="n">
        <v>61.71</v>
      </c>
      <c r="O113" t="n">
        <v>31157.82</v>
      </c>
      <c r="P113" t="n">
        <v>327.56</v>
      </c>
      <c r="Q113" t="n">
        <v>452.56</v>
      </c>
      <c r="R113" t="n">
        <v>70.55</v>
      </c>
      <c r="S113" t="n">
        <v>57.64</v>
      </c>
      <c r="T113" t="n">
        <v>4364.02</v>
      </c>
      <c r="U113" t="n">
        <v>0.82</v>
      </c>
      <c r="V113" t="n">
        <v>0.88</v>
      </c>
      <c r="W113" t="n">
        <v>6.81</v>
      </c>
      <c r="X113" t="n">
        <v>0.25</v>
      </c>
      <c r="Y113" t="n">
        <v>1</v>
      </c>
      <c r="Z113" t="n">
        <v>10</v>
      </c>
      <c r="AA113" t="n">
        <v>410.8986913767862</v>
      </c>
      <c r="AB113" t="n">
        <v>562.2097171126038</v>
      </c>
      <c r="AC113" t="n">
        <v>508.5532107776698</v>
      </c>
      <c r="AD113" t="n">
        <v>410898.6913767863</v>
      </c>
      <c r="AE113" t="n">
        <v>562209.7171126038</v>
      </c>
      <c r="AF113" t="n">
        <v>1.933966004421892e-06</v>
      </c>
      <c r="AG113" t="n">
        <v>11</v>
      </c>
      <c r="AH113" t="n">
        <v>508553.2107776699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3.7105</v>
      </c>
      <c r="E114" t="n">
        <v>26.95</v>
      </c>
      <c r="F114" t="n">
        <v>23.98</v>
      </c>
      <c r="G114" t="n">
        <v>143.88</v>
      </c>
      <c r="H114" t="n">
        <v>2.05</v>
      </c>
      <c r="I114" t="n">
        <v>10</v>
      </c>
      <c r="J114" t="n">
        <v>251.18</v>
      </c>
      <c r="K114" t="n">
        <v>55.27</v>
      </c>
      <c r="L114" t="n">
        <v>29</v>
      </c>
      <c r="M114" t="n">
        <v>8</v>
      </c>
      <c r="N114" t="n">
        <v>61.91</v>
      </c>
      <c r="O114" t="n">
        <v>31213.35</v>
      </c>
      <c r="P114" t="n">
        <v>326.71</v>
      </c>
      <c r="Q114" t="n">
        <v>452.55</v>
      </c>
      <c r="R114" t="n">
        <v>70.68000000000001</v>
      </c>
      <c r="S114" t="n">
        <v>57.64</v>
      </c>
      <c r="T114" t="n">
        <v>4427.52</v>
      </c>
      <c r="U114" t="n">
        <v>0.82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410.3683273501817</v>
      </c>
      <c r="AB114" t="n">
        <v>561.484049653394</v>
      </c>
      <c r="AC114" t="n">
        <v>507.8968000022864</v>
      </c>
      <c r="AD114" t="n">
        <v>410368.3273501818</v>
      </c>
      <c r="AE114" t="n">
        <v>561484.049653394</v>
      </c>
      <c r="AF114" t="n">
        <v>1.933809652745346e-06</v>
      </c>
      <c r="AG114" t="n">
        <v>11</v>
      </c>
      <c r="AH114" t="n">
        <v>507896.8000022864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3.7202</v>
      </c>
      <c r="E115" t="n">
        <v>26.88</v>
      </c>
      <c r="F115" t="n">
        <v>23.95</v>
      </c>
      <c r="G115" t="n">
        <v>159.67</v>
      </c>
      <c r="H115" t="n">
        <v>2.07</v>
      </c>
      <c r="I115" t="n">
        <v>9</v>
      </c>
      <c r="J115" t="n">
        <v>251.63</v>
      </c>
      <c r="K115" t="n">
        <v>55.27</v>
      </c>
      <c r="L115" t="n">
        <v>29.25</v>
      </c>
      <c r="M115" t="n">
        <v>7</v>
      </c>
      <c r="N115" t="n">
        <v>62.11</v>
      </c>
      <c r="O115" t="n">
        <v>31268.94</v>
      </c>
      <c r="P115" t="n">
        <v>326.22</v>
      </c>
      <c r="Q115" t="n">
        <v>452.56</v>
      </c>
      <c r="R115" t="n">
        <v>69.7</v>
      </c>
      <c r="S115" t="n">
        <v>57.64</v>
      </c>
      <c r="T115" t="n">
        <v>3942.53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409.1875163850356</v>
      </c>
      <c r="AB115" t="n">
        <v>559.8684119971779</v>
      </c>
      <c r="AC115" t="n">
        <v>506.4353565364178</v>
      </c>
      <c r="AD115" t="n">
        <v>409187.5163850356</v>
      </c>
      <c r="AE115" t="n">
        <v>559868.4119971779</v>
      </c>
      <c r="AF115" t="n">
        <v>1.938865023620331e-06</v>
      </c>
      <c r="AG115" t="n">
        <v>11</v>
      </c>
      <c r="AH115" t="n">
        <v>506435.3565364179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3.7199</v>
      </c>
      <c r="E116" t="n">
        <v>26.88</v>
      </c>
      <c r="F116" t="n">
        <v>23.95</v>
      </c>
      <c r="G116" t="n">
        <v>159.69</v>
      </c>
      <c r="H116" t="n">
        <v>2.08</v>
      </c>
      <c r="I116" t="n">
        <v>9</v>
      </c>
      <c r="J116" t="n">
        <v>252.08</v>
      </c>
      <c r="K116" t="n">
        <v>55.27</v>
      </c>
      <c r="L116" t="n">
        <v>29.5</v>
      </c>
      <c r="M116" t="n">
        <v>7</v>
      </c>
      <c r="N116" t="n">
        <v>62.31</v>
      </c>
      <c r="O116" t="n">
        <v>31324.61</v>
      </c>
      <c r="P116" t="n">
        <v>326.73</v>
      </c>
      <c r="Q116" t="n">
        <v>452.62</v>
      </c>
      <c r="R116" t="n">
        <v>69.81999999999999</v>
      </c>
      <c r="S116" t="n">
        <v>57.64</v>
      </c>
      <c r="T116" t="n">
        <v>4003.24</v>
      </c>
      <c r="U116" t="n">
        <v>0.83</v>
      </c>
      <c r="V116" t="n">
        <v>0.89</v>
      </c>
      <c r="W116" t="n">
        <v>6.81</v>
      </c>
      <c r="X116" t="n">
        <v>0.23</v>
      </c>
      <c r="Y116" t="n">
        <v>1</v>
      </c>
      <c r="Z116" t="n">
        <v>10</v>
      </c>
      <c r="AA116" t="n">
        <v>409.5426153257281</v>
      </c>
      <c r="AB116" t="n">
        <v>560.3542740336929</v>
      </c>
      <c r="AC116" t="n">
        <v>506.8748485820795</v>
      </c>
      <c r="AD116" t="n">
        <v>409542.6153257281</v>
      </c>
      <c r="AE116" t="n">
        <v>560354.2740336929</v>
      </c>
      <c r="AF116" t="n">
        <v>1.938708671943784e-06</v>
      </c>
      <c r="AG116" t="n">
        <v>11</v>
      </c>
      <c r="AH116" t="n">
        <v>506874.8485820795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3.7205</v>
      </c>
      <c r="E117" t="n">
        <v>26.88</v>
      </c>
      <c r="F117" t="n">
        <v>23.95</v>
      </c>
      <c r="G117" t="n">
        <v>159.66</v>
      </c>
      <c r="H117" t="n">
        <v>2.1</v>
      </c>
      <c r="I117" t="n">
        <v>9</v>
      </c>
      <c r="J117" t="n">
        <v>252.54</v>
      </c>
      <c r="K117" t="n">
        <v>55.27</v>
      </c>
      <c r="L117" t="n">
        <v>29.75</v>
      </c>
      <c r="M117" t="n">
        <v>7</v>
      </c>
      <c r="N117" t="n">
        <v>62.51</v>
      </c>
      <c r="O117" t="n">
        <v>31380.35</v>
      </c>
      <c r="P117" t="n">
        <v>326.61</v>
      </c>
      <c r="Q117" t="n">
        <v>452.56</v>
      </c>
      <c r="R117" t="n">
        <v>69.64</v>
      </c>
      <c r="S117" t="n">
        <v>57.64</v>
      </c>
      <c r="T117" t="n">
        <v>3914.57</v>
      </c>
      <c r="U117" t="n">
        <v>0.83</v>
      </c>
      <c r="V117" t="n">
        <v>0.89</v>
      </c>
      <c r="W117" t="n">
        <v>6.81</v>
      </c>
      <c r="X117" t="n">
        <v>0.22</v>
      </c>
      <c r="Y117" t="n">
        <v>1</v>
      </c>
      <c r="Z117" t="n">
        <v>10</v>
      </c>
      <c r="AA117" t="n">
        <v>409.4175529062832</v>
      </c>
      <c r="AB117" t="n">
        <v>560.183158114044</v>
      </c>
      <c r="AC117" t="n">
        <v>506.7200637256391</v>
      </c>
      <c r="AD117" t="n">
        <v>409417.5529062832</v>
      </c>
      <c r="AE117" t="n">
        <v>560183.158114044</v>
      </c>
      <c r="AF117" t="n">
        <v>1.939021375296876e-06</v>
      </c>
      <c r="AG117" t="n">
        <v>11</v>
      </c>
      <c r="AH117" t="n">
        <v>506720.0637256391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3.7207</v>
      </c>
      <c r="E118" t="n">
        <v>26.88</v>
      </c>
      <c r="F118" t="n">
        <v>23.95</v>
      </c>
      <c r="G118" t="n">
        <v>159.65</v>
      </c>
      <c r="H118" t="n">
        <v>2.11</v>
      </c>
      <c r="I118" t="n">
        <v>9</v>
      </c>
      <c r="J118" t="n">
        <v>252.99</v>
      </c>
      <c r="K118" t="n">
        <v>55.27</v>
      </c>
      <c r="L118" t="n">
        <v>30</v>
      </c>
      <c r="M118" t="n">
        <v>7</v>
      </c>
      <c r="N118" t="n">
        <v>62.72</v>
      </c>
      <c r="O118" t="n">
        <v>31436.17</v>
      </c>
      <c r="P118" t="n">
        <v>327.17</v>
      </c>
      <c r="Q118" t="n">
        <v>452.63</v>
      </c>
      <c r="R118" t="n">
        <v>69.53</v>
      </c>
      <c r="S118" t="n">
        <v>57.64</v>
      </c>
      <c r="T118" t="n">
        <v>3859.91</v>
      </c>
      <c r="U118" t="n">
        <v>0.83</v>
      </c>
      <c r="V118" t="n">
        <v>0.89</v>
      </c>
      <c r="W118" t="n">
        <v>6.81</v>
      </c>
      <c r="X118" t="n">
        <v>0.22</v>
      </c>
      <c r="Y118" t="n">
        <v>1</v>
      </c>
      <c r="Z118" t="n">
        <v>10</v>
      </c>
      <c r="AA118" t="n">
        <v>409.7659055603067</v>
      </c>
      <c r="AB118" t="n">
        <v>560.6597895835133</v>
      </c>
      <c r="AC118" t="n">
        <v>507.1512061566188</v>
      </c>
      <c r="AD118" t="n">
        <v>409765.9055603067</v>
      </c>
      <c r="AE118" t="n">
        <v>560659.7895835133</v>
      </c>
      <c r="AF118" t="n">
        <v>1.939125609747907e-06</v>
      </c>
      <c r="AG118" t="n">
        <v>11</v>
      </c>
      <c r="AH118" t="n">
        <v>507151.2061566188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3.7202</v>
      </c>
      <c r="E119" t="n">
        <v>26.88</v>
      </c>
      <c r="F119" t="n">
        <v>23.95</v>
      </c>
      <c r="G119" t="n">
        <v>159.67</v>
      </c>
      <c r="H119" t="n">
        <v>2.12</v>
      </c>
      <c r="I119" t="n">
        <v>9</v>
      </c>
      <c r="J119" t="n">
        <v>253.44</v>
      </c>
      <c r="K119" t="n">
        <v>55.27</v>
      </c>
      <c r="L119" t="n">
        <v>30.25</v>
      </c>
      <c r="M119" t="n">
        <v>7</v>
      </c>
      <c r="N119" t="n">
        <v>62.92</v>
      </c>
      <c r="O119" t="n">
        <v>31492.06</v>
      </c>
      <c r="P119" t="n">
        <v>327.72</v>
      </c>
      <c r="Q119" t="n">
        <v>452.61</v>
      </c>
      <c r="R119" t="n">
        <v>69.64</v>
      </c>
      <c r="S119" t="n">
        <v>57.64</v>
      </c>
      <c r="T119" t="n">
        <v>3911.48</v>
      </c>
      <c r="U119" t="n">
        <v>0.83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410.1627253463744</v>
      </c>
      <c r="AB119" t="n">
        <v>561.2027359212645</v>
      </c>
      <c r="AC119" t="n">
        <v>507.642334457925</v>
      </c>
      <c r="AD119" t="n">
        <v>410162.7253463744</v>
      </c>
      <c r="AE119" t="n">
        <v>561202.7359212645</v>
      </c>
      <c r="AF119" t="n">
        <v>1.938865023620331e-06</v>
      </c>
      <c r="AG119" t="n">
        <v>11</v>
      </c>
      <c r="AH119" t="n">
        <v>507642.334457925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3.721</v>
      </c>
      <c r="E120" t="n">
        <v>26.87</v>
      </c>
      <c r="F120" t="n">
        <v>23.94</v>
      </c>
      <c r="G120" t="n">
        <v>159.63</v>
      </c>
      <c r="H120" t="n">
        <v>2.14</v>
      </c>
      <c r="I120" t="n">
        <v>9</v>
      </c>
      <c r="J120" t="n">
        <v>253.9</v>
      </c>
      <c r="K120" t="n">
        <v>55.27</v>
      </c>
      <c r="L120" t="n">
        <v>30.5</v>
      </c>
      <c r="M120" t="n">
        <v>7</v>
      </c>
      <c r="N120" t="n">
        <v>63.12</v>
      </c>
      <c r="O120" t="n">
        <v>31548.03</v>
      </c>
      <c r="P120" t="n">
        <v>327.88</v>
      </c>
      <c r="Q120" t="n">
        <v>452.55</v>
      </c>
      <c r="R120" t="n">
        <v>69.53</v>
      </c>
      <c r="S120" t="n">
        <v>57.64</v>
      </c>
      <c r="T120" t="n">
        <v>3856.34</v>
      </c>
      <c r="U120" t="n">
        <v>0.83</v>
      </c>
      <c r="V120" t="n">
        <v>0.89</v>
      </c>
      <c r="W120" t="n">
        <v>6.81</v>
      </c>
      <c r="X120" t="n">
        <v>0.22</v>
      </c>
      <c r="Y120" t="n">
        <v>1</v>
      </c>
      <c r="Z120" t="n">
        <v>10</v>
      </c>
      <c r="AA120" t="n">
        <v>410.1707533358963</v>
      </c>
      <c r="AB120" t="n">
        <v>561.2137201706984</v>
      </c>
      <c r="AC120" t="n">
        <v>507.6522703860093</v>
      </c>
      <c r="AD120" t="n">
        <v>410170.7533358963</v>
      </c>
      <c r="AE120" t="n">
        <v>561213.7201706984</v>
      </c>
      <c r="AF120" t="n">
        <v>1.939281961424453e-06</v>
      </c>
      <c r="AG120" t="n">
        <v>11</v>
      </c>
      <c r="AH120" t="n">
        <v>507652.2703860093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3.7204</v>
      </c>
      <c r="E121" t="n">
        <v>26.88</v>
      </c>
      <c r="F121" t="n">
        <v>23.95</v>
      </c>
      <c r="G121" t="n">
        <v>159.66</v>
      </c>
      <c r="H121" t="n">
        <v>2.15</v>
      </c>
      <c r="I121" t="n">
        <v>9</v>
      </c>
      <c r="J121" t="n">
        <v>254.35</v>
      </c>
      <c r="K121" t="n">
        <v>55.27</v>
      </c>
      <c r="L121" t="n">
        <v>30.75</v>
      </c>
      <c r="M121" t="n">
        <v>7</v>
      </c>
      <c r="N121" t="n">
        <v>63.33</v>
      </c>
      <c r="O121" t="n">
        <v>31604.07</v>
      </c>
      <c r="P121" t="n">
        <v>328.02</v>
      </c>
      <c r="Q121" t="n">
        <v>452.56</v>
      </c>
      <c r="R121" t="n">
        <v>69.5</v>
      </c>
      <c r="S121" t="n">
        <v>57.64</v>
      </c>
      <c r="T121" t="n">
        <v>3844.88</v>
      </c>
      <c r="U121" t="n">
        <v>0.83</v>
      </c>
      <c r="V121" t="n">
        <v>0.89</v>
      </c>
      <c r="W121" t="n">
        <v>6.81</v>
      </c>
      <c r="X121" t="n">
        <v>0.23</v>
      </c>
      <c r="Y121" t="n">
        <v>1</v>
      </c>
      <c r="Z121" t="n">
        <v>10</v>
      </c>
      <c r="AA121" t="n">
        <v>410.3420388986326</v>
      </c>
      <c r="AB121" t="n">
        <v>561.4480806342198</v>
      </c>
      <c r="AC121" t="n">
        <v>507.8642638158194</v>
      </c>
      <c r="AD121" t="n">
        <v>410342.0388986326</v>
      </c>
      <c r="AE121" t="n">
        <v>561448.0806342198</v>
      </c>
      <c r="AF121" t="n">
        <v>1.938969258071361e-06</v>
      </c>
      <c r="AG121" t="n">
        <v>11</v>
      </c>
      <c r="AH121" t="n">
        <v>507864.2638158193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3.7194</v>
      </c>
      <c r="E122" t="n">
        <v>26.89</v>
      </c>
      <c r="F122" t="n">
        <v>23.96</v>
      </c>
      <c r="G122" t="n">
        <v>159.71</v>
      </c>
      <c r="H122" t="n">
        <v>2.16</v>
      </c>
      <c r="I122" t="n">
        <v>9</v>
      </c>
      <c r="J122" t="n">
        <v>254.81</v>
      </c>
      <c r="K122" t="n">
        <v>55.27</v>
      </c>
      <c r="L122" t="n">
        <v>31</v>
      </c>
      <c r="M122" t="n">
        <v>7</v>
      </c>
      <c r="N122" t="n">
        <v>63.53</v>
      </c>
      <c r="O122" t="n">
        <v>31660.19</v>
      </c>
      <c r="P122" t="n">
        <v>328.11</v>
      </c>
      <c r="Q122" t="n">
        <v>452.56</v>
      </c>
      <c r="R122" t="n">
        <v>69.88</v>
      </c>
      <c r="S122" t="n">
        <v>57.64</v>
      </c>
      <c r="T122" t="n">
        <v>4031.4</v>
      </c>
      <c r="U122" t="n">
        <v>0.82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410.5123474331568</v>
      </c>
      <c r="AB122" t="n">
        <v>561.6811042846381</v>
      </c>
      <c r="AC122" t="n">
        <v>508.0750480160925</v>
      </c>
      <c r="AD122" t="n">
        <v>410512.3474331569</v>
      </c>
      <c r="AE122" t="n">
        <v>561681.1042846381</v>
      </c>
      <c r="AF122" t="n">
        <v>1.938448085816208e-06</v>
      </c>
      <c r="AG122" t="n">
        <v>11</v>
      </c>
      <c r="AH122" t="n">
        <v>508075.0480160924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3.7184</v>
      </c>
      <c r="E123" t="n">
        <v>26.89</v>
      </c>
      <c r="F123" t="n">
        <v>23.96</v>
      </c>
      <c r="G123" t="n">
        <v>159.76</v>
      </c>
      <c r="H123" t="n">
        <v>2.18</v>
      </c>
      <c r="I123" t="n">
        <v>9</v>
      </c>
      <c r="J123" t="n">
        <v>255.26</v>
      </c>
      <c r="K123" t="n">
        <v>55.27</v>
      </c>
      <c r="L123" t="n">
        <v>31.25</v>
      </c>
      <c r="M123" t="n">
        <v>7</v>
      </c>
      <c r="N123" t="n">
        <v>63.74</v>
      </c>
      <c r="O123" t="n">
        <v>31716.38</v>
      </c>
      <c r="P123" t="n">
        <v>327.93</v>
      </c>
      <c r="Q123" t="n">
        <v>452.58</v>
      </c>
      <c r="R123" t="n">
        <v>70.09</v>
      </c>
      <c r="S123" t="n">
        <v>57.64</v>
      </c>
      <c r="T123" t="n">
        <v>4137.55</v>
      </c>
      <c r="U123" t="n">
        <v>0.82</v>
      </c>
      <c r="V123" t="n">
        <v>0.88</v>
      </c>
      <c r="W123" t="n">
        <v>6.81</v>
      </c>
      <c r="X123" t="n">
        <v>0.24</v>
      </c>
      <c r="Y123" t="n">
        <v>1</v>
      </c>
      <c r="Z123" t="n">
        <v>10</v>
      </c>
      <c r="AA123" t="n">
        <v>410.4739907785728</v>
      </c>
      <c r="AB123" t="n">
        <v>561.6286230176599</v>
      </c>
      <c r="AC123" t="n">
        <v>508.0275754875769</v>
      </c>
      <c r="AD123" t="n">
        <v>410473.9907785728</v>
      </c>
      <c r="AE123" t="n">
        <v>561628.62301766</v>
      </c>
      <c r="AF123" t="n">
        <v>1.937926913561055e-06</v>
      </c>
      <c r="AG123" t="n">
        <v>11</v>
      </c>
      <c r="AH123" t="n">
        <v>508027.5754875769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3.7191</v>
      </c>
      <c r="E124" t="n">
        <v>26.89</v>
      </c>
      <c r="F124" t="n">
        <v>23.96</v>
      </c>
      <c r="G124" t="n">
        <v>159.72</v>
      </c>
      <c r="H124" t="n">
        <v>2.19</v>
      </c>
      <c r="I124" t="n">
        <v>9</v>
      </c>
      <c r="J124" t="n">
        <v>255.72</v>
      </c>
      <c r="K124" t="n">
        <v>55.27</v>
      </c>
      <c r="L124" t="n">
        <v>31.5</v>
      </c>
      <c r="M124" t="n">
        <v>7</v>
      </c>
      <c r="N124" t="n">
        <v>63.95</v>
      </c>
      <c r="O124" t="n">
        <v>31772.65</v>
      </c>
      <c r="P124" t="n">
        <v>328.01</v>
      </c>
      <c r="Q124" t="n">
        <v>452.56</v>
      </c>
      <c r="R124" t="n">
        <v>69.95</v>
      </c>
      <c r="S124" t="n">
        <v>57.64</v>
      </c>
      <c r="T124" t="n">
        <v>4070.08</v>
      </c>
      <c r="U124" t="n">
        <v>0.82</v>
      </c>
      <c r="V124" t="n">
        <v>0.88</v>
      </c>
      <c r="W124" t="n">
        <v>6.81</v>
      </c>
      <c r="X124" t="n">
        <v>0.23</v>
      </c>
      <c r="Y124" t="n">
        <v>1</v>
      </c>
      <c r="Z124" t="n">
        <v>10</v>
      </c>
      <c r="AA124" t="n">
        <v>410.4709273490201</v>
      </c>
      <c r="AB124" t="n">
        <v>561.6244314981972</v>
      </c>
      <c r="AC124" t="n">
        <v>508.0237840008487</v>
      </c>
      <c r="AD124" t="n">
        <v>410470.9273490201</v>
      </c>
      <c r="AE124" t="n">
        <v>561624.4314981971</v>
      </c>
      <c r="AF124" t="n">
        <v>1.938291734139662e-06</v>
      </c>
      <c r="AG124" t="n">
        <v>11</v>
      </c>
      <c r="AH124" t="n">
        <v>508023.7840008487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3.7197</v>
      </c>
      <c r="E125" t="n">
        <v>26.88</v>
      </c>
      <c r="F125" t="n">
        <v>23.95</v>
      </c>
      <c r="G125" t="n">
        <v>159.69</v>
      </c>
      <c r="H125" t="n">
        <v>2.21</v>
      </c>
      <c r="I125" t="n">
        <v>9</v>
      </c>
      <c r="J125" t="n">
        <v>256.17</v>
      </c>
      <c r="K125" t="n">
        <v>55.27</v>
      </c>
      <c r="L125" t="n">
        <v>31.75</v>
      </c>
      <c r="M125" t="n">
        <v>7</v>
      </c>
      <c r="N125" t="n">
        <v>64.15000000000001</v>
      </c>
      <c r="O125" t="n">
        <v>31829</v>
      </c>
      <c r="P125" t="n">
        <v>327.59</v>
      </c>
      <c r="Q125" t="n">
        <v>452.59</v>
      </c>
      <c r="R125" t="n">
        <v>69.72</v>
      </c>
      <c r="S125" t="n">
        <v>57.64</v>
      </c>
      <c r="T125" t="n">
        <v>3952.46</v>
      </c>
      <c r="U125" t="n">
        <v>0.83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410.1174976577636</v>
      </c>
      <c r="AB125" t="n">
        <v>561.1408534024024</v>
      </c>
      <c r="AC125" t="n">
        <v>507.5863579198104</v>
      </c>
      <c r="AD125" t="n">
        <v>410117.4976577636</v>
      </c>
      <c r="AE125" t="n">
        <v>561140.8534024024</v>
      </c>
      <c r="AF125" t="n">
        <v>1.938604437492754e-06</v>
      </c>
      <c r="AG125" t="n">
        <v>11</v>
      </c>
      <c r="AH125" t="n">
        <v>507586.3579198105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3.7212</v>
      </c>
      <c r="E126" t="n">
        <v>26.87</v>
      </c>
      <c r="F126" t="n">
        <v>23.94</v>
      </c>
      <c r="G126" t="n">
        <v>159.62</v>
      </c>
      <c r="H126" t="n">
        <v>2.22</v>
      </c>
      <c r="I126" t="n">
        <v>9</v>
      </c>
      <c r="J126" t="n">
        <v>256.63</v>
      </c>
      <c r="K126" t="n">
        <v>55.27</v>
      </c>
      <c r="L126" t="n">
        <v>32</v>
      </c>
      <c r="M126" t="n">
        <v>7</v>
      </c>
      <c r="N126" t="n">
        <v>64.36</v>
      </c>
      <c r="O126" t="n">
        <v>31885.42</v>
      </c>
      <c r="P126" t="n">
        <v>326.59</v>
      </c>
      <c r="Q126" t="n">
        <v>452.55</v>
      </c>
      <c r="R126" t="n">
        <v>69.45999999999999</v>
      </c>
      <c r="S126" t="n">
        <v>57.64</v>
      </c>
      <c r="T126" t="n">
        <v>3825.34</v>
      </c>
      <c r="U126" t="n">
        <v>0.83</v>
      </c>
      <c r="V126" t="n">
        <v>0.89</v>
      </c>
      <c r="W126" t="n">
        <v>6.81</v>
      </c>
      <c r="X126" t="n">
        <v>0.22</v>
      </c>
      <c r="Y126" t="n">
        <v>1</v>
      </c>
      <c r="Z126" t="n">
        <v>10</v>
      </c>
      <c r="AA126" t="n">
        <v>409.3165842005564</v>
      </c>
      <c r="AB126" t="n">
        <v>560.0450082764435</v>
      </c>
      <c r="AC126" t="n">
        <v>506.5950987146448</v>
      </c>
      <c r="AD126" t="n">
        <v>409316.5842005564</v>
      </c>
      <c r="AE126" t="n">
        <v>560045.0082764435</v>
      </c>
      <c r="AF126" t="n">
        <v>1.939386195875483e-06</v>
      </c>
      <c r="AG126" t="n">
        <v>11</v>
      </c>
      <c r="AH126" t="n">
        <v>506595.0987146448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3.7202</v>
      </c>
      <c r="E127" t="n">
        <v>26.88</v>
      </c>
      <c r="F127" t="n">
        <v>23.95</v>
      </c>
      <c r="G127" t="n">
        <v>159.67</v>
      </c>
      <c r="H127" t="n">
        <v>2.23</v>
      </c>
      <c r="I127" t="n">
        <v>9</v>
      </c>
      <c r="J127" t="n">
        <v>257.09</v>
      </c>
      <c r="K127" t="n">
        <v>55.27</v>
      </c>
      <c r="L127" t="n">
        <v>32.25</v>
      </c>
      <c r="M127" t="n">
        <v>7</v>
      </c>
      <c r="N127" t="n">
        <v>64.56999999999999</v>
      </c>
      <c r="O127" t="n">
        <v>31942.05</v>
      </c>
      <c r="P127" t="n">
        <v>326.09</v>
      </c>
      <c r="Q127" t="n">
        <v>452.59</v>
      </c>
      <c r="R127" t="n">
        <v>69.73</v>
      </c>
      <c r="S127" t="n">
        <v>57.64</v>
      </c>
      <c r="T127" t="n">
        <v>3955.94</v>
      </c>
      <c r="U127" t="n">
        <v>0.83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409.102998275053</v>
      </c>
      <c r="AB127" t="n">
        <v>559.7527705904238</v>
      </c>
      <c r="AC127" t="n">
        <v>506.3307517832205</v>
      </c>
      <c r="AD127" t="n">
        <v>409102.998275053</v>
      </c>
      <c r="AE127" t="n">
        <v>559752.7705904237</v>
      </c>
      <c r="AF127" t="n">
        <v>1.938865023620331e-06</v>
      </c>
      <c r="AG127" t="n">
        <v>11</v>
      </c>
      <c r="AH127" t="n">
        <v>506330.7517832206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3.7194</v>
      </c>
      <c r="E128" t="n">
        <v>26.89</v>
      </c>
      <c r="F128" t="n">
        <v>23.96</v>
      </c>
      <c r="G128" t="n">
        <v>159.71</v>
      </c>
      <c r="H128" t="n">
        <v>2.25</v>
      </c>
      <c r="I128" t="n">
        <v>9</v>
      </c>
      <c r="J128" t="n">
        <v>257.55</v>
      </c>
      <c r="K128" t="n">
        <v>55.27</v>
      </c>
      <c r="L128" t="n">
        <v>32.5</v>
      </c>
      <c r="M128" t="n">
        <v>7</v>
      </c>
      <c r="N128" t="n">
        <v>64.78</v>
      </c>
      <c r="O128" t="n">
        <v>31998.63</v>
      </c>
      <c r="P128" t="n">
        <v>326.25</v>
      </c>
      <c r="Q128" t="n">
        <v>452.57</v>
      </c>
      <c r="R128" t="n">
        <v>70.01000000000001</v>
      </c>
      <c r="S128" t="n">
        <v>57.64</v>
      </c>
      <c r="T128" t="n">
        <v>4098.7</v>
      </c>
      <c r="U128" t="n">
        <v>0.82</v>
      </c>
      <c r="V128" t="n">
        <v>0.89</v>
      </c>
      <c r="W128" t="n">
        <v>6.81</v>
      </c>
      <c r="X128" t="n">
        <v>0.23</v>
      </c>
      <c r="Y128" t="n">
        <v>1</v>
      </c>
      <c r="Z128" t="n">
        <v>10</v>
      </c>
      <c r="AA128" t="n">
        <v>409.3028282234226</v>
      </c>
      <c r="AB128" t="n">
        <v>560.026186741658</v>
      </c>
      <c r="AC128" t="n">
        <v>506.578073480723</v>
      </c>
      <c r="AD128" t="n">
        <v>409302.8282234226</v>
      </c>
      <c r="AE128" t="n">
        <v>560026.186741658</v>
      </c>
      <c r="AF128" t="n">
        <v>1.938448085816208e-06</v>
      </c>
      <c r="AG128" t="n">
        <v>11</v>
      </c>
      <c r="AH128" t="n">
        <v>506578.0734807231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3.7189</v>
      </c>
      <c r="E129" t="n">
        <v>26.89</v>
      </c>
      <c r="F129" t="n">
        <v>23.96</v>
      </c>
      <c r="G129" t="n">
        <v>159.74</v>
      </c>
      <c r="H129" t="n">
        <v>2.26</v>
      </c>
      <c r="I129" t="n">
        <v>9</v>
      </c>
      <c r="J129" t="n">
        <v>258.01</v>
      </c>
      <c r="K129" t="n">
        <v>55.27</v>
      </c>
      <c r="L129" t="n">
        <v>32.75</v>
      </c>
      <c r="M129" t="n">
        <v>7</v>
      </c>
      <c r="N129" t="n">
        <v>64.98999999999999</v>
      </c>
      <c r="O129" t="n">
        <v>32055.29</v>
      </c>
      <c r="P129" t="n">
        <v>326.06</v>
      </c>
      <c r="Q129" t="n">
        <v>452.55</v>
      </c>
      <c r="R129" t="n">
        <v>70.02</v>
      </c>
      <c r="S129" t="n">
        <v>57.64</v>
      </c>
      <c r="T129" t="n">
        <v>4102.72</v>
      </c>
      <c r="U129" t="n">
        <v>0.82</v>
      </c>
      <c r="V129" t="n">
        <v>0.88</v>
      </c>
      <c r="W129" t="n">
        <v>6.81</v>
      </c>
      <c r="X129" t="n">
        <v>0.24</v>
      </c>
      <c r="Y129" t="n">
        <v>1</v>
      </c>
      <c r="Z129" t="n">
        <v>10</v>
      </c>
      <c r="AA129" t="n">
        <v>409.2184531993547</v>
      </c>
      <c r="AB129" t="n">
        <v>559.9107411113652</v>
      </c>
      <c r="AC129" t="n">
        <v>506.4736458193563</v>
      </c>
      <c r="AD129" t="n">
        <v>409218.4531993547</v>
      </c>
      <c r="AE129" t="n">
        <v>559910.7411113651</v>
      </c>
      <c r="AF129" t="n">
        <v>1.938187499688631e-06</v>
      </c>
      <c r="AG129" t="n">
        <v>11</v>
      </c>
      <c r="AH129" t="n">
        <v>506473.6458193563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3.7195</v>
      </c>
      <c r="E130" t="n">
        <v>26.89</v>
      </c>
      <c r="F130" t="n">
        <v>23.96</v>
      </c>
      <c r="G130" t="n">
        <v>159.7</v>
      </c>
      <c r="H130" t="n">
        <v>2.27</v>
      </c>
      <c r="I130" t="n">
        <v>9</v>
      </c>
      <c r="J130" t="n">
        <v>258.47</v>
      </c>
      <c r="K130" t="n">
        <v>55.27</v>
      </c>
      <c r="L130" t="n">
        <v>33</v>
      </c>
      <c r="M130" t="n">
        <v>7</v>
      </c>
      <c r="N130" t="n">
        <v>65.2</v>
      </c>
      <c r="O130" t="n">
        <v>32112.02</v>
      </c>
      <c r="P130" t="n">
        <v>325.21</v>
      </c>
      <c r="Q130" t="n">
        <v>452.56</v>
      </c>
      <c r="R130" t="n">
        <v>69.93000000000001</v>
      </c>
      <c r="S130" t="n">
        <v>57.64</v>
      </c>
      <c r="T130" t="n">
        <v>4056.05</v>
      </c>
      <c r="U130" t="n">
        <v>0.82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408.6187184344092</v>
      </c>
      <c r="AB130" t="n">
        <v>559.0901575475361</v>
      </c>
      <c r="AC130" t="n">
        <v>505.731377599163</v>
      </c>
      <c r="AD130" t="n">
        <v>408618.7184344092</v>
      </c>
      <c r="AE130" t="n">
        <v>559090.1575475362</v>
      </c>
      <c r="AF130" t="n">
        <v>1.938500203041723e-06</v>
      </c>
      <c r="AG130" t="n">
        <v>11</v>
      </c>
      <c r="AH130" t="n">
        <v>505731.377599163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3.7299</v>
      </c>
      <c r="E131" t="n">
        <v>26.81</v>
      </c>
      <c r="F131" t="n">
        <v>23.92</v>
      </c>
      <c r="G131" t="n">
        <v>179.41</v>
      </c>
      <c r="H131" t="n">
        <v>2.28</v>
      </c>
      <c r="I131" t="n">
        <v>8</v>
      </c>
      <c r="J131" t="n">
        <v>258.93</v>
      </c>
      <c r="K131" t="n">
        <v>55.27</v>
      </c>
      <c r="L131" t="n">
        <v>33.25</v>
      </c>
      <c r="M131" t="n">
        <v>6</v>
      </c>
      <c r="N131" t="n">
        <v>65.41</v>
      </c>
      <c r="O131" t="n">
        <v>32168.84</v>
      </c>
      <c r="P131" t="n">
        <v>324.61</v>
      </c>
      <c r="Q131" t="n">
        <v>452.56</v>
      </c>
      <c r="R131" t="n">
        <v>68.86</v>
      </c>
      <c r="S131" t="n">
        <v>57.64</v>
      </c>
      <c r="T131" t="n">
        <v>3527.08</v>
      </c>
      <c r="U131" t="n">
        <v>0.84</v>
      </c>
      <c r="V131" t="n">
        <v>0.89</v>
      </c>
      <c r="W131" t="n">
        <v>6.8</v>
      </c>
      <c r="X131" t="n">
        <v>0.2</v>
      </c>
      <c r="Y131" t="n">
        <v>1</v>
      </c>
      <c r="Z131" t="n">
        <v>10</v>
      </c>
      <c r="AA131" t="n">
        <v>407.2865846902463</v>
      </c>
      <c r="AB131" t="n">
        <v>557.2674733891795</v>
      </c>
      <c r="AC131" t="n">
        <v>504.0826478587265</v>
      </c>
      <c r="AD131" t="n">
        <v>407286.5846902463</v>
      </c>
      <c r="AE131" t="n">
        <v>557267.4733891794</v>
      </c>
      <c r="AF131" t="n">
        <v>1.943920394495315e-06</v>
      </c>
      <c r="AG131" t="n">
        <v>11</v>
      </c>
      <c r="AH131" t="n">
        <v>504082.6478587266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3.7301</v>
      </c>
      <c r="E132" t="n">
        <v>26.81</v>
      </c>
      <c r="F132" t="n">
        <v>23.92</v>
      </c>
      <c r="G132" t="n">
        <v>179.4</v>
      </c>
      <c r="H132" t="n">
        <v>2.3</v>
      </c>
      <c r="I132" t="n">
        <v>8</v>
      </c>
      <c r="J132" t="n">
        <v>259.39</v>
      </c>
      <c r="K132" t="n">
        <v>55.27</v>
      </c>
      <c r="L132" t="n">
        <v>33.5</v>
      </c>
      <c r="M132" t="n">
        <v>6</v>
      </c>
      <c r="N132" t="n">
        <v>65.62</v>
      </c>
      <c r="O132" t="n">
        <v>32225.73</v>
      </c>
      <c r="P132" t="n">
        <v>324.54</v>
      </c>
      <c r="Q132" t="n">
        <v>452.58</v>
      </c>
      <c r="R132" t="n">
        <v>68.70999999999999</v>
      </c>
      <c r="S132" t="n">
        <v>57.64</v>
      </c>
      <c r="T132" t="n">
        <v>3452.51</v>
      </c>
      <c r="U132" t="n">
        <v>0.84</v>
      </c>
      <c r="V132" t="n">
        <v>0.89</v>
      </c>
      <c r="W132" t="n">
        <v>6.81</v>
      </c>
      <c r="X132" t="n">
        <v>0.2</v>
      </c>
      <c r="Y132" t="n">
        <v>1</v>
      </c>
      <c r="Z132" t="n">
        <v>10</v>
      </c>
      <c r="AA132" t="n">
        <v>407.2256730564349</v>
      </c>
      <c r="AB132" t="n">
        <v>557.1841314045671</v>
      </c>
      <c r="AC132" t="n">
        <v>504.0072599161543</v>
      </c>
      <c r="AD132" t="n">
        <v>407225.6730564349</v>
      </c>
      <c r="AE132" t="n">
        <v>557184.131404567</v>
      </c>
      <c r="AF132" t="n">
        <v>1.944024628946345e-06</v>
      </c>
      <c r="AG132" t="n">
        <v>11</v>
      </c>
      <c r="AH132" t="n">
        <v>504007.2599161543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3.7294</v>
      </c>
      <c r="E133" t="n">
        <v>26.81</v>
      </c>
      <c r="F133" t="n">
        <v>23.93</v>
      </c>
      <c r="G133" t="n">
        <v>179.44</v>
      </c>
      <c r="H133" t="n">
        <v>2.31</v>
      </c>
      <c r="I133" t="n">
        <v>8</v>
      </c>
      <c r="J133" t="n">
        <v>259.85</v>
      </c>
      <c r="K133" t="n">
        <v>55.27</v>
      </c>
      <c r="L133" t="n">
        <v>33.75</v>
      </c>
      <c r="M133" t="n">
        <v>6</v>
      </c>
      <c r="N133" t="n">
        <v>65.83</v>
      </c>
      <c r="O133" t="n">
        <v>32282.7</v>
      </c>
      <c r="P133" t="n">
        <v>324.73</v>
      </c>
      <c r="Q133" t="n">
        <v>452.58</v>
      </c>
      <c r="R133" t="n">
        <v>68.83</v>
      </c>
      <c r="S133" t="n">
        <v>57.64</v>
      </c>
      <c r="T133" t="n">
        <v>3514.05</v>
      </c>
      <c r="U133" t="n">
        <v>0.84</v>
      </c>
      <c r="V133" t="n">
        <v>0.89</v>
      </c>
      <c r="W133" t="n">
        <v>6.81</v>
      </c>
      <c r="X133" t="n">
        <v>0.2</v>
      </c>
      <c r="Y133" t="n">
        <v>1</v>
      </c>
      <c r="Z133" t="n">
        <v>10</v>
      </c>
      <c r="AA133" t="n">
        <v>407.4362593798897</v>
      </c>
      <c r="AB133" t="n">
        <v>557.4722649027309</v>
      </c>
      <c r="AC133" t="n">
        <v>504.2678943576514</v>
      </c>
      <c r="AD133" t="n">
        <v>407436.2593798898</v>
      </c>
      <c r="AE133" t="n">
        <v>557472.2649027309</v>
      </c>
      <c r="AF133" t="n">
        <v>1.943659808367738e-06</v>
      </c>
      <c r="AG133" t="n">
        <v>11</v>
      </c>
      <c r="AH133" t="n">
        <v>504267.8943576514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3.7289</v>
      </c>
      <c r="E134" t="n">
        <v>26.82</v>
      </c>
      <c r="F134" t="n">
        <v>23.93</v>
      </c>
      <c r="G134" t="n">
        <v>179.46</v>
      </c>
      <c r="H134" t="n">
        <v>2.32</v>
      </c>
      <c r="I134" t="n">
        <v>8</v>
      </c>
      <c r="J134" t="n">
        <v>260.32</v>
      </c>
      <c r="K134" t="n">
        <v>55.27</v>
      </c>
      <c r="L134" t="n">
        <v>34</v>
      </c>
      <c r="M134" t="n">
        <v>6</v>
      </c>
      <c r="N134" t="n">
        <v>66.04000000000001</v>
      </c>
      <c r="O134" t="n">
        <v>32339.75</v>
      </c>
      <c r="P134" t="n">
        <v>324.93</v>
      </c>
      <c r="Q134" t="n">
        <v>452.58</v>
      </c>
      <c r="R134" t="n">
        <v>68.98999999999999</v>
      </c>
      <c r="S134" t="n">
        <v>57.64</v>
      </c>
      <c r="T134" t="n">
        <v>3592.39</v>
      </c>
      <c r="U134" t="n">
        <v>0.84</v>
      </c>
      <c r="V134" t="n">
        <v>0.89</v>
      </c>
      <c r="W134" t="n">
        <v>6.81</v>
      </c>
      <c r="X134" t="n">
        <v>0.2</v>
      </c>
      <c r="Y134" t="n">
        <v>1</v>
      </c>
      <c r="Z134" t="n">
        <v>10</v>
      </c>
      <c r="AA134" t="n">
        <v>407.6048231002484</v>
      </c>
      <c r="AB134" t="n">
        <v>557.7029012214322</v>
      </c>
      <c r="AC134" t="n">
        <v>504.4765190697959</v>
      </c>
      <c r="AD134" t="n">
        <v>407604.8231002484</v>
      </c>
      <c r="AE134" t="n">
        <v>557702.9012214321</v>
      </c>
      <c r="AF134" t="n">
        <v>1.943399222240162e-06</v>
      </c>
      <c r="AG134" t="n">
        <v>11</v>
      </c>
      <c r="AH134" t="n">
        <v>504476.5190697958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3.7312</v>
      </c>
      <c r="E135" t="n">
        <v>26.8</v>
      </c>
      <c r="F135" t="n">
        <v>23.91</v>
      </c>
      <c r="G135" t="n">
        <v>179.34</v>
      </c>
      <c r="H135" t="n">
        <v>2.34</v>
      </c>
      <c r="I135" t="n">
        <v>8</v>
      </c>
      <c r="J135" t="n">
        <v>260.78</v>
      </c>
      <c r="K135" t="n">
        <v>55.27</v>
      </c>
      <c r="L135" t="n">
        <v>34.25</v>
      </c>
      <c r="M135" t="n">
        <v>6</v>
      </c>
      <c r="N135" t="n">
        <v>66.26000000000001</v>
      </c>
      <c r="O135" t="n">
        <v>32396.88</v>
      </c>
      <c r="P135" t="n">
        <v>325.06</v>
      </c>
      <c r="Q135" t="n">
        <v>452.56</v>
      </c>
      <c r="R135" t="n">
        <v>68.42</v>
      </c>
      <c r="S135" t="n">
        <v>57.64</v>
      </c>
      <c r="T135" t="n">
        <v>3307.67</v>
      </c>
      <c r="U135" t="n">
        <v>0.84</v>
      </c>
      <c r="V135" t="n">
        <v>0.89</v>
      </c>
      <c r="W135" t="n">
        <v>6.81</v>
      </c>
      <c r="X135" t="n">
        <v>0.19</v>
      </c>
      <c r="Y135" t="n">
        <v>1</v>
      </c>
      <c r="Z135" t="n">
        <v>10</v>
      </c>
      <c r="AA135" t="n">
        <v>407.4443967307445</v>
      </c>
      <c r="AB135" t="n">
        <v>557.4833987851648</v>
      </c>
      <c r="AC135" t="n">
        <v>504.2779656379723</v>
      </c>
      <c r="AD135" t="n">
        <v>407444.3967307445</v>
      </c>
      <c r="AE135" t="n">
        <v>557483.3987851648</v>
      </c>
      <c r="AF135" t="n">
        <v>1.944597918427014e-06</v>
      </c>
      <c r="AG135" t="n">
        <v>11</v>
      </c>
      <c r="AH135" t="n">
        <v>504277.9656379723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3.7291</v>
      </c>
      <c r="E136" t="n">
        <v>26.82</v>
      </c>
      <c r="F136" t="n">
        <v>23.93</v>
      </c>
      <c r="G136" t="n">
        <v>179.45</v>
      </c>
      <c r="H136" t="n">
        <v>2.35</v>
      </c>
      <c r="I136" t="n">
        <v>8</v>
      </c>
      <c r="J136" t="n">
        <v>261.24</v>
      </c>
      <c r="K136" t="n">
        <v>55.27</v>
      </c>
      <c r="L136" t="n">
        <v>34.5</v>
      </c>
      <c r="M136" t="n">
        <v>6</v>
      </c>
      <c r="N136" t="n">
        <v>66.47</v>
      </c>
      <c r="O136" t="n">
        <v>32454.09</v>
      </c>
      <c r="P136" t="n">
        <v>325.49</v>
      </c>
      <c r="Q136" t="n">
        <v>452.57</v>
      </c>
      <c r="R136" t="n">
        <v>68.86</v>
      </c>
      <c r="S136" t="n">
        <v>57.64</v>
      </c>
      <c r="T136" t="n">
        <v>3528.55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407.9524882917922</v>
      </c>
      <c r="AB136" t="n">
        <v>558.178592074408</v>
      </c>
      <c r="AC136" t="n">
        <v>504.9068106554</v>
      </c>
      <c r="AD136" t="n">
        <v>407952.4882917922</v>
      </c>
      <c r="AE136" t="n">
        <v>558178.592074408</v>
      </c>
      <c r="AF136" t="n">
        <v>1.943503456691192e-06</v>
      </c>
      <c r="AG136" t="n">
        <v>11</v>
      </c>
      <c r="AH136" t="n">
        <v>504906.8106554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3.7308</v>
      </c>
      <c r="E137" t="n">
        <v>26.8</v>
      </c>
      <c r="F137" t="n">
        <v>23.91</v>
      </c>
      <c r="G137" t="n">
        <v>179.36</v>
      </c>
      <c r="H137" t="n">
        <v>2.36</v>
      </c>
      <c r="I137" t="n">
        <v>8</v>
      </c>
      <c r="J137" t="n">
        <v>261.71</v>
      </c>
      <c r="K137" t="n">
        <v>55.27</v>
      </c>
      <c r="L137" t="n">
        <v>34.75</v>
      </c>
      <c r="M137" t="n">
        <v>6</v>
      </c>
      <c r="N137" t="n">
        <v>66.68000000000001</v>
      </c>
      <c r="O137" t="n">
        <v>32511.38</v>
      </c>
      <c r="P137" t="n">
        <v>325.43</v>
      </c>
      <c r="Q137" t="n">
        <v>452.57</v>
      </c>
      <c r="R137" t="n">
        <v>68.55</v>
      </c>
      <c r="S137" t="n">
        <v>57.64</v>
      </c>
      <c r="T137" t="n">
        <v>3371.03</v>
      </c>
      <c r="U137" t="n">
        <v>0.84</v>
      </c>
      <c r="V137" t="n">
        <v>0.89</v>
      </c>
      <c r="W137" t="n">
        <v>6.81</v>
      </c>
      <c r="X137" t="n">
        <v>0.19</v>
      </c>
      <c r="Y137" t="n">
        <v>1</v>
      </c>
      <c r="Z137" t="n">
        <v>10</v>
      </c>
      <c r="AA137" t="n">
        <v>407.7153212491676</v>
      </c>
      <c r="AB137" t="n">
        <v>557.8540896636175</v>
      </c>
      <c r="AC137" t="n">
        <v>504.6132782992534</v>
      </c>
      <c r="AD137" t="n">
        <v>407715.3212491676</v>
      </c>
      <c r="AE137" t="n">
        <v>557854.0896636175</v>
      </c>
      <c r="AF137" t="n">
        <v>1.944389449524952e-06</v>
      </c>
      <c r="AG137" t="n">
        <v>11</v>
      </c>
      <c r="AH137" t="n">
        <v>504613.2782992534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3.7311</v>
      </c>
      <c r="E138" t="n">
        <v>26.8</v>
      </c>
      <c r="F138" t="n">
        <v>23.91</v>
      </c>
      <c r="G138" t="n">
        <v>179.34</v>
      </c>
      <c r="H138" t="n">
        <v>2.38</v>
      </c>
      <c r="I138" t="n">
        <v>8</v>
      </c>
      <c r="J138" t="n">
        <v>262.17</v>
      </c>
      <c r="K138" t="n">
        <v>55.27</v>
      </c>
      <c r="L138" t="n">
        <v>35</v>
      </c>
      <c r="M138" t="n">
        <v>6</v>
      </c>
      <c r="N138" t="n">
        <v>66.90000000000001</v>
      </c>
      <c r="O138" t="n">
        <v>32568.76</v>
      </c>
      <c r="P138" t="n">
        <v>325.25</v>
      </c>
      <c r="Q138" t="n">
        <v>452.58</v>
      </c>
      <c r="R138" t="n">
        <v>68.42</v>
      </c>
      <c r="S138" t="n">
        <v>57.64</v>
      </c>
      <c r="T138" t="n">
        <v>3308.23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  <c r="AA138" t="n">
        <v>407.5753258140982</v>
      </c>
      <c r="AB138" t="n">
        <v>557.6625417331929</v>
      </c>
      <c r="AC138" t="n">
        <v>504.4400114344694</v>
      </c>
      <c r="AD138" t="n">
        <v>407575.3258140982</v>
      </c>
      <c r="AE138" t="n">
        <v>557662.541733193</v>
      </c>
      <c r="AF138" t="n">
        <v>1.944545801201499e-06</v>
      </c>
      <c r="AG138" t="n">
        <v>11</v>
      </c>
      <c r="AH138" t="n">
        <v>504440.0114344694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3.7308</v>
      </c>
      <c r="E139" t="n">
        <v>26.8</v>
      </c>
      <c r="F139" t="n">
        <v>23.91</v>
      </c>
      <c r="G139" t="n">
        <v>179.36</v>
      </c>
      <c r="H139" t="n">
        <v>2.39</v>
      </c>
      <c r="I139" t="n">
        <v>8</v>
      </c>
      <c r="J139" t="n">
        <v>262.64</v>
      </c>
      <c r="K139" t="n">
        <v>55.27</v>
      </c>
      <c r="L139" t="n">
        <v>35.25</v>
      </c>
      <c r="M139" t="n">
        <v>6</v>
      </c>
      <c r="N139" t="n">
        <v>67.12</v>
      </c>
      <c r="O139" t="n">
        <v>32626.21</v>
      </c>
      <c r="P139" t="n">
        <v>325.33</v>
      </c>
      <c r="Q139" t="n">
        <v>452.56</v>
      </c>
      <c r="R139" t="n">
        <v>68.54000000000001</v>
      </c>
      <c r="S139" t="n">
        <v>57.64</v>
      </c>
      <c r="T139" t="n">
        <v>3366.94</v>
      </c>
      <c r="U139" t="n">
        <v>0.84</v>
      </c>
      <c r="V139" t="n">
        <v>0.89</v>
      </c>
      <c r="W139" t="n">
        <v>6.81</v>
      </c>
      <c r="X139" t="n">
        <v>0.19</v>
      </c>
      <c r="Y139" t="n">
        <v>1</v>
      </c>
      <c r="Z139" t="n">
        <v>10</v>
      </c>
      <c r="AA139" t="n">
        <v>407.6504920368811</v>
      </c>
      <c r="AB139" t="n">
        <v>557.7653874753044</v>
      </c>
      <c r="AC139" t="n">
        <v>504.5330417232984</v>
      </c>
      <c r="AD139" t="n">
        <v>407650.4920368811</v>
      </c>
      <c r="AE139" t="n">
        <v>557765.3874753043</v>
      </c>
      <c r="AF139" t="n">
        <v>1.944389449524952e-06</v>
      </c>
      <c r="AG139" t="n">
        <v>11</v>
      </c>
      <c r="AH139" t="n">
        <v>504533.0417232984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3.7306</v>
      </c>
      <c r="E140" t="n">
        <v>26.81</v>
      </c>
      <c r="F140" t="n">
        <v>23.92</v>
      </c>
      <c r="G140" t="n">
        <v>179.37</v>
      </c>
      <c r="H140" t="n">
        <v>2.4</v>
      </c>
      <c r="I140" t="n">
        <v>8</v>
      </c>
      <c r="J140" t="n">
        <v>263.1</v>
      </c>
      <c r="K140" t="n">
        <v>55.27</v>
      </c>
      <c r="L140" t="n">
        <v>35.5</v>
      </c>
      <c r="M140" t="n">
        <v>6</v>
      </c>
      <c r="N140" t="n">
        <v>67.33</v>
      </c>
      <c r="O140" t="n">
        <v>32683.74</v>
      </c>
      <c r="P140" t="n">
        <v>325.46</v>
      </c>
      <c r="Q140" t="n">
        <v>452.56</v>
      </c>
      <c r="R140" t="n">
        <v>68.62</v>
      </c>
      <c r="S140" t="n">
        <v>57.64</v>
      </c>
      <c r="T140" t="n">
        <v>3407.97</v>
      </c>
      <c r="U140" t="n">
        <v>0.84</v>
      </c>
      <c r="V140" t="n">
        <v>0.89</v>
      </c>
      <c r="W140" t="n">
        <v>6.81</v>
      </c>
      <c r="X140" t="n">
        <v>0.19</v>
      </c>
      <c r="Y140" t="n">
        <v>1</v>
      </c>
      <c r="Z140" t="n">
        <v>10</v>
      </c>
      <c r="AA140" t="n">
        <v>407.7833404768325</v>
      </c>
      <c r="AB140" t="n">
        <v>557.9471565717054</v>
      </c>
      <c r="AC140" t="n">
        <v>504.6974630322534</v>
      </c>
      <c r="AD140" t="n">
        <v>407783.3404768325</v>
      </c>
      <c r="AE140" t="n">
        <v>557947.1565717054</v>
      </c>
      <c r="AF140" t="n">
        <v>1.944285215073922e-06</v>
      </c>
      <c r="AG140" t="n">
        <v>11</v>
      </c>
      <c r="AH140" t="n">
        <v>504697.4630322534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3.7302</v>
      </c>
      <c r="E141" t="n">
        <v>26.81</v>
      </c>
      <c r="F141" t="n">
        <v>23.92</v>
      </c>
      <c r="G141" t="n">
        <v>179.39</v>
      </c>
      <c r="H141" t="n">
        <v>2.41</v>
      </c>
      <c r="I141" t="n">
        <v>8</v>
      </c>
      <c r="J141" t="n">
        <v>263.57</v>
      </c>
      <c r="K141" t="n">
        <v>55.27</v>
      </c>
      <c r="L141" t="n">
        <v>35.75</v>
      </c>
      <c r="M141" t="n">
        <v>6</v>
      </c>
      <c r="N141" t="n">
        <v>67.55</v>
      </c>
      <c r="O141" t="n">
        <v>32741.36</v>
      </c>
      <c r="P141" t="n">
        <v>325.23</v>
      </c>
      <c r="Q141" t="n">
        <v>452.55</v>
      </c>
      <c r="R141" t="n">
        <v>68.72</v>
      </c>
      <c r="S141" t="n">
        <v>57.64</v>
      </c>
      <c r="T141" t="n">
        <v>3456.88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  <c r="AA141" t="n">
        <v>407.6653070790636</v>
      </c>
      <c r="AB141" t="n">
        <v>557.7856580696118</v>
      </c>
      <c r="AC141" t="n">
        <v>504.5513777205353</v>
      </c>
      <c r="AD141" t="n">
        <v>407665.3070790636</v>
      </c>
      <c r="AE141" t="n">
        <v>557785.6580696119</v>
      </c>
      <c r="AF141" t="n">
        <v>1.94407674617186e-06</v>
      </c>
      <c r="AG141" t="n">
        <v>11</v>
      </c>
      <c r="AH141" t="n">
        <v>504551.3777205353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3.7299</v>
      </c>
      <c r="E142" t="n">
        <v>26.81</v>
      </c>
      <c r="F142" t="n">
        <v>23.92</v>
      </c>
      <c r="G142" t="n">
        <v>179.41</v>
      </c>
      <c r="H142" t="n">
        <v>2.43</v>
      </c>
      <c r="I142" t="n">
        <v>8</v>
      </c>
      <c r="J142" t="n">
        <v>264.04</v>
      </c>
      <c r="K142" t="n">
        <v>55.27</v>
      </c>
      <c r="L142" t="n">
        <v>36</v>
      </c>
      <c r="M142" t="n">
        <v>6</v>
      </c>
      <c r="N142" t="n">
        <v>67.77</v>
      </c>
      <c r="O142" t="n">
        <v>32799.06</v>
      </c>
      <c r="P142" t="n">
        <v>325.08</v>
      </c>
      <c r="Q142" t="n">
        <v>452.55</v>
      </c>
      <c r="R142" t="n">
        <v>68.76000000000001</v>
      </c>
      <c r="S142" t="n">
        <v>57.64</v>
      </c>
      <c r="T142" t="n">
        <v>3475.93</v>
      </c>
      <c r="U142" t="n">
        <v>0.84</v>
      </c>
      <c r="V142" t="n">
        <v>0.89</v>
      </c>
      <c r="W142" t="n">
        <v>6.81</v>
      </c>
      <c r="X142" t="n">
        <v>0.2</v>
      </c>
      <c r="Y142" t="n">
        <v>1</v>
      </c>
      <c r="Z142" t="n">
        <v>10</v>
      </c>
      <c r="AA142" t="n">
        <v>407.5913555094187</v>
      </c>
      <c r="AB142" t="n">
        <v>557.6844742695108</v>
      </c>
      <c r="AC142" t="n">
        <v>504.4598507603034</v>
      </c>
      <c r="AD142" t="n">
        <v>407591.3555094187</v>
      </c>
      <c r="AE142" t="n">
        <v>557684.4742695108</v>
      </c>
      <c r="AF142" t="n">
        <v>1.943920394495315e-06</v>
      </c>
      <c r="AG142" t="n">
        <v>11</v>
      </c>
      <c r="AH142" t="n">
        <v>504459.8507603034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3.7293</v>
      </c>
      <c r="E143" t="n">
        <v>26.81</v>
      </c>
      <c r="F143" t="n">
        <v>23.93</v>
      </c>
      <c r="G143" t="n">
        <v>179.44</v>
      </c>
      <c r="H143" t="n">
        <v>2.44</v>
      </c>
      <c r="I143" t="n">
        <v>8</v>
      </c>
      <c r="J143" t="n">
        <v>264.51</v>
      </c>
      <c r="K143" t="n">
        <v>55.27</v>
      </c>
      <c r="L143" t="n">
        <v>36.25</v>
      </c>
      <c r="M143" t="n">
        <v>6</v>
      </c>
      <c r="N143" t="n">
        <v>67.98999999999999</v>
      </c>
      <c r="O143" t="n">
        <v>32856.84</v>
      </c>
      <c r="P143" t="n">
        <v>324.26</v>
      </c>
      <c r="Q143" t="n">
        <v>452.55</v>
      </c>
      <c r="R143" t="n">
        <v>68.76000000000001</v>
      </c>
      <c r="S143" t="n">
        <v>57.64</v>
      </c>
      <c r="T143" t="n">
        <v>3479.18</v>
      </c>
      <c r="U143" t="n">
        <v>0.84</v>
      </c>
      <c r="V143" t="n">
        <v>0.89</v>
      </c>
      <c r="W143" t="n">
        <v>6.81</v>
      </c>
      <c r="X143" t="n">
        <v>0.2</v>
      </c>
      <c r="Y143" t="n">
        <v>1</v>
      </c>
      <c r="Z143" t="n">
        <v>10</v>
      </c>
      <c r="AA143" t="n">
        <v>407.1392065396406</v>
      </c>
      <c r="AB143" t="n">
        <v>557.0658241016555</v>
      </c>
      <c r="AC143" t="n">
        <v>503.9002436961873</v>
      </c>
      <c r="AD143" t="n">
        <v>407139.2065396406</v>
      </c>
      <c r="AE143" t="n">
        <v>557065.8241016555</v>
      </c>
      <c r="AF143" t="n">
        <v>1.943607691142223e-06</v>
      </c>
      <c r="AG143" t="n">
        <v>11</v>
      </c>
      <c r="AH143" t="n">
        <v>503900.2436961873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3.7303</v>
      </c>
      <c r="E144" t="n">
        <v>26.81</v>
      </c>
      <c r="F144" t="n">
        <v>23.92</v>
      </c>
      <c r="G144" t="n">
        <v>179.39</v>
      </c>
      <c r="H144" t="n">
        <v>2.45</v>
      </c>
      <c r="I144" t="n">
        <v>8</v>
      </c>
      <c r="J144" t="n">
        <v>264.98</v>
      </c>
      <c r="K144" t="n">
        <v>55.27</v>
      </c>
      <c r="L144" t="n">
        <v>36.5</v>
      </c>
      <c r="M144" t="n">
        <v>6</v>
      </c>
      <c r="N144" t="n">
        <v>68.2</v>
      </c>
      <c r="O144" t="n">
        <v>32914.7</v>
      </c>
      <c r="P144" t="n">
        <v>323.93</v>
      </c>
      <c r="Q144" t="n">
        <v>452.55</v>
      </c>
      <c r="R144" t="n">
        <v>68.64</v>
      </c>
      <c r="S144" t="n">
        <v>57.64</v>
      </c>
      <c r="T144" t="n">
        <v>3418.44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406.8146432842921</v>
      </c>
      <c r="AB144" t="n">
        <v>556.6217423369675</v>
      </c>
      <c r="AC144" t="n">
        <v>503.4985444718486</v>
      </c>
      <c r="AD144" t="n">
        <v>406814.6432842921</v>
      </c>
      <c r="AE144" t="n">
        <v>556621.7423369675</v>
      </c>
      <c r="AF144" t="n">
        <v>1.944128863397376e-06</v>
      </c>
      <c r="AG144" t="n">
        <v>11</v>
      </c>
      <c r="AH144" t="n">
        <v>503498.5444718486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3.7293</v>
      </c>
      <c r="E145" t="n">
        <v>26.81</v>
      </c>
      <c r="F145" t="n">
        <v>23.93</v>
      </c>
      <c r="G145" t="n">
        <v>179.44</v>
      </c>
      <c r="H145" t="n">
        <v>2.46</v>
      </c>
      <c r="I145" t="n">
        <v>8</v>
      </c>
      <c r="J145" t="n">
        <v>265.45</v>
      </c>
      <c r="K145" t="n">
        <v>55.27</v>
      </c>
      <c r="L145" t="n">
        <v>36.75</v>
      </c>
      <c r="M145" t="n">
        <v>6</v>
      </c>
      <c r="N145" t="n">
        <v>68.42</v>
      </c>
      <c r="O145" t="n">
        <v>32972.65</v>
      </c>
      <c r="P145" t="n">
        <v>323.36</v>
      </c>
      <c r="Q145" t="n">
        <v>452.55</v>
      </c>
      <c r="R145" t="n">
        <v>68.93000000000001</v>
      </c>
      <c r="S145" t="n">
        <v>57.64</v>
      </c>
      <c r="T145" t="n">
        <v>3560.88</v>
      </c>
      <c r="U145" t="n">
        <v>0.84</v>
      </c>
      <c r="V145" t="n">
        <v>0.89</v>
      </c>
      <c r="W145" t="n">
        <v>6.81</v>
      </c>
      <c r="X145" t="n">
        <v>0.2</v>
      </c>
      <c r="Y145" t="n">
        <v>1</v>
      </c>
      <c r="Z145" t="n">
        <v>10</v>
      </c>
      <c r="AA145" t="n">
        <v>406.5555089484617</v>
      </c>
      <c r="AB145" t="n">
        <v>556.2671833064843</v>
      </c>
      <c r="AC145" t="n">
        <v>503.1778240576078</v>
      </c>
      <c r="AD145" t="n">
        <v>406555.5089484617</v>
      </c>
      <c r="AE145" t="n">
        <v>556267.1833064843</v>
      </c>
      <c r="AF145" t="n">
        <v>1.943607691142223e-06</v>
      </c>
      <c r="AG145" t="n">
        <v>11</v>
      </c>
      <c r="AH145" t="n">
        <v>503177.8240576078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3.7291</v>
      </c>
      <c r="E146" t="n">
        <v>26.82</v>
      </c>
      <c r="F146" t="n">
        <v>23.93</v>
      </c>
      <c r="G146" t="n">
        <v>179.45</v>
      </c>
      <c r="H146" t="n">
        <v>2.48</v>
      </c>
      <c r="I146" t="n">
        <v>8</v>
      </c>
      <c r="J146" t="n">
        <v>265.92</v>
      </c>
      <c r="K146" t="n">
        <v>55.27</v>
      </c>
      <c r="L146" t="n">
        <v>37</v>
      </c>
      <c r="M146" t="n">
        <v>6</v>
      </c>
      <c r="N146" t="n">
        <v>68.65000000000001</v>
      </c>
      <c r="O146" t="n">
        <v>33030.68</v>
      </c>
      <c r="P146" t="n">
        <v>323.01</v>
      </c>
      <c r="Q146" t="n">
        <v>452.56</v>
      </c>
      <c r="R146" t="n">
        <v>68.90000000000001</v>
      </c>
      <c r="S146" t="n">
        <v>57.64</v>
      </c>
      <c r="T146" t="n">
        <v>3547.69</v>
      </c>
      <c r="U146" t="n">
        <v>0.84</v>
      </c>
      <c r="V146" t="n">
        <v>0.89</v>
      </c>
      <c r="W146" t="n">
        <v>6.81</v>
      </c>
      <c r="X146" t="n">
        <v>0.2</v>
      </c>
      <c r="Y146" t="n">
        <v>1</v>
      </c>
      <c r="Z146" t="n">
        <v>10</v>
      </c>
      <c r="AA146" t="n">
        <v>406.3439908889565</v>
      </c>
      <c r="AB146" t="n">
        <v>555.9777749659511</v>
      </c>
      <c r="AC146" t="n">
        <v>502.916036442908</v>
      </c>
      <c r="AD146" t="n">
        <v>406343.9908889565</v>
      </c>
      <c r="AE146" t="n">
        <v>555977.7749659511</v>
      </c>
      <c r="AF146" t="n">
        <v>1.943503456691192e-06</v>
      </c>
      <c r="AG146" t="n">
        <v>11</v>
      </c>
      <c r="AH146" t="n">
        <v>502916.0364429081</v>
      </c>
    </row>
    <row r="147">
      <c r="A147" t="n">
        <v>145</v>
      </c>
      <c r="B147" t="n">
        <v>105</v>
      </c>
      <c r="C147" t="inlineStr">
        <is>
          <t xml:space="preserve">CONCLUIDO	</t>
        </is>
      </c>
      <c r="D147" t="n">
        <v>3.7288</v>
      </c>
      <c r="E147" t="n">
        <v>26.82</v>
      </c>
      <c r="F147" t="n">
        <v>23.93</v>
      </c>
      <c r="G147" t="n">
        <v>179.47</v>
      </c>
      <c r="H147" t="n">
        <v>2.49</v>
      </c>
      <c r="I147" t="n">
        <v>8</v>
      </c>
      <c r="J147" t="n">
        <v>266.39</v>
      </c>
      <c r="K147" t="n">
        <v>55.27</v>
      </c>
      <c r="L147" t="n">
        <v>37.25</v>
      </c>
      <c r="M147" t="n">
        <v>6</v>
      </c>
      <c r="N147" t="n">
        <v>68.87</v>
      </c>
      <c r="O147" t="n">
        <v>33088.79</v>
      </c>
      <c r="P147" t="n">
        <v>322.55</v>
      </c>
      <c r="Q147" t="n">
        <v>452.55</v>
      </c>
      <c r="R147" t="n">
        <v>68.89</v>
      </c>
      <c r="S147" t="n">
        <v>57.64</v>
      </c>
      <c r="T147" t="n">
        <v>3544.97</v>
      </c>
      <c r="U147" t="n">
        <v>0.84</v>
      </c>
      <c r="V147" t="n">
        <v>0.89</v>
      </c>
      <c r="W147" t="n">
        <v>6.81</v>
      </c>
      <c r="X147" t="n">
        <v>0.2</v>
      </c>
      <c r="Y147" t="n">
        <v>1</v>
      </c>
      <c r="Z147" t="n">
        <v>10</v>
      </c>
      <c r="AA147" t="n">
        <v>406.0688328454603</v>
      </c>
      <c r="AB147" t="n">
        <v>555.6012915917235</v>
      </c>
      <c r="AC147" t="n">
        <v>502.5754841135189</v>
      </c>
      <c r="AD147" t="n">
        <v>406068.8328454603</v>
      </c>
      <c r="AE147" t="n">
        <v>555601.2915917234</v>
      </c>
      <c r="AF147" t="n">
        <v>1.943347105014647e-06</v>
      </c>
      <c r="AG147" t="n">
        <v>11</v>
      </c>
      <c r="AH147" t="n">
        <v>502575.4841135189</v>
      </c>
    </row>
    <row r="148">
      <c r="A148" t="n">
        <v>146</v>
      </c>
      <c r="B148" t="n">
        <v>105</v>
      </c>
      <c r="C148" t="inlineStr">
        <is>
          <t xml:space="preserve">CONCLUIDO	</t>
        </is>
      </c>
      <c r="D148" t="n">
        <v>3.7289</v>
      </c>
      <c r="E148" t="n">
        <v>26.82</v>
      </c>
      <c r="F148" t="n">
        <v>23.93</v>
      </c>
      <c r="G148" t="n">
        <v>179.46</v>
      </c>
      <c r="H148" t="n">
        <v>2.5</v>
      </c>
      <c r="I148" t="n">
        <v>8</v>
      </c>
      <c r="J148" t="n">
        <v>266.86</v>
      </c>
      <c r="K148" t="n">
        <v>55.27</v>
      </c>
      <c r="L148" t="n">
        <v>37.5</v>
      </c>
      <c r="M148" t="n">
        <v>6</v>
      </c>
      <c r="N148" t="n">
        <v>69.09</v>
      </c>
      <c r="O148" t="n">
        <v>33146.99</v>
      </c>
      <c r="P148" t="n">
        <v>321.31</v>
      </c>
      <c r="Q148" t="n">
        <v>452.56</v>
      </c>
      <c r="R148" t="n">
        <v>69</v>
      </c>
      <c r="S148" t="n">
        <v>57.64</v>
      </c>
      <c r="T148" t="n">
        <v>3597.36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405.2568098330185</v>
      </c>
      <c r="AB148" t="n">
        <v>554.4902458821737</v>
      </c>
      <c r="AC148" t="n">
        <v>501.5704750471261</v>
      </c>
      <c r="AD148" t="n">
        <v>405256.8098330185</v>
      </c>
      <c r="AE148" t="n">
        <v>554490.2458821737</v>
      </c>
      <c r="AF148" t="n">
        <v>1.943399222240162e-06</v>
      </c>
      <c r="AG148" t="n">
        <v>11</v>
      </c>
      <c r="AH148" t="n">
        <v>501570.4750471261</v>
      </c>
    </row>
    <row r="149">
      <c r="A149" t="n">
        <v>147</v>
      </c>
      <c r="B149" t="n">
        <v>105</v>
      </c>
      <c r="C149" t="inlineStr">
        <is>
          <t xml:space="preserve">CONCLUIDO	</t>
        </is>
      </c>
      <c r="D149" t="n">
        <v>3.7293</v>
      </c>
      <c r="E149" t="n">
        <v>26.82</v>
      </c>
      <c r="F149" t="n">
        <v>23.93</v>
      </c>
      <c r="G149" t="n">
        <v>179.44</v>
      </c>
      <c r="H149" t="n">
        <v>2.51</v>
      </c>
      <c r="I149" t="n">
        <v>8</v>
      </c>
      <c r="J149" t="n">
        <v>267.33</v>
      </c>
      <c r="K149" t="n">
        <v>55.27</v>
      </c>
      <c r="L149" t="n">
        <v>37.75</v>
      </c>
      <c r="M149" t="n">
        <v>6</v>
      </c>
      <c r="N149" t="n">
        <v>69.31</v>
      </c>
      <c r="O149" t="n">
        <v>33205.27</v>
      </c>
      <c r="P149" t="n">
        <v>320.25</v>
      </c>
      <c r="Q149" t="n">
        <v>452.57</v>
      </c>
      <c r="R149" t="n">
        <v>69</v>
      </c>
      <c r="S149" t="n">
        <v>57.64</v>
      </c>
      <c r="T149" t="n">
        <v>3597.49</v>
      </c>
      <c r="U149" t="n">
        <v>0.84</v>
      </c>
      <c r="V149" t="n">
        <v>0.89</v>
      </c>
      <c r="W149" t="n">
        <v>6.81</v>
      </c>
      <c r="X149" t="n">
        <v>0.2</v>
      </c>
      <c r="Y149" t="n">
        <v>1</v>
      </c>
      <c r="Z149" t="n">
        <v>10</v>
      </c>
      <c r="AA149" t="n">
        <v>404.538509494499</v>
      </c>
      <c r="AB149" t="n">
        <v>553.5074356698368</v>
      </c>
      <c r="AC149" t="n">
        <v>500.681462862072</v>
      </c>
      <c r="AD149" t="n">
        <v>404538.509494499</v>
      </c>
      <c r="AE149" t="n">
        <v>553507.4356698368</v>
      </c>
      <c r="AF149" t="n">
        <v>1.943607691142223e-06</v>
      </c>
      <c r="AG149" t="n">
        <v>11</v>
      </c>
      <c r="AH149" t="n">
        <v>500681.4628620719</v>
      </c>
    </row>
    <row r="150">
      <c r="A150" t="n">
        <v>148</v>
      </c>
      <c r="B150" t="n">
        <v>105</v>
      </c>
      <c r="C150" t="inlineStr">
        <is>
          <t xml:space="preserve">CONCLUIDO	</t>
        </is>
      </c>
      <c r="D150" t="n">
        <v>3.7276</v>
      </c>
      <c r="E150" t="n">
        <v>26.83</v>
      </c>
      <c r="F150" t="n">
        <v>23.94</v>
      </c>
      <c r="G150" t="n">
        <v>179.53</v>
      </c>
      <c r="H150" t="n">
        <v>2.53</v>
      </c>
      <c r="I150" t="n">
        <v>8</v>
      </c>
      <c r="J150" t="n">
        <v>267.81</v>
      </c>
      <c r="K150" t="n">
        <v>55.27</v>
      </c>
      <c r="L150" t="n">
        <v>38</v>
      </c>
      <c r="M150" t="n">
        <v>6</v>
      </c>
      <c r="N150" t="n">
        <v>69.53</v>
      </c>
      <c r="O150" t="n">
        <v>33263.64</v>
      </c>
      <c r="P150" t="n">
        <v>319.62</v>
      </c>
      <c r="Q150" t="n">
        <v>452.56</v>
      </c>
      <c r="R150" t="n">
        <v>69.36</v>
      </c>
      <c r="S150" t="n">
        <v>57.64</v>
      </c>
      <c r="T150" t="n">
        <v>3778.1</v>
      </c>
      <c r="U150" t="n">
        <v>0.83</v>
      </c>
      <c r="V150" t="n">
        <v>0.89</v>
      </c>
      <c r="W150" t="n">
        <v>6.81</v>
      </c>
      <c r="X150" t="n">
        <v>0.21</v>
      </c>
      <c r="Y150" t="n">
        <v>1</v>
      </c>
      <c r="Z150" t="n">
        <v>10</v>
      </c>
      <c r="AA150" t="n">
        <v>404.2935651647929</v>
      </c>
      <c r="AB150" t="n">
        <v>553.1722920317517</v>
      </c>
      <c r="AC150" t="n">
        <v>500.3783048624285</v>
      </c>
      <c r="AD150" t="n">
        <v>404293.5651647929</v>
      </c>
      <c r="AE150" t="n">
        <v>553172.2920317517</v>
      </c>
      <c r="AF150" t="n">
        <v>1.942721698308462e-06</v>
      </c>
      <c r="AG150" t="n">
        <v>11</v>
      </c>
      <c r="AH150" t="n">
        <v>500378.3048624285</v>
      </c>
    </row>
    <row r="151">
      <c r="A151" t="n">
        <v>149</v>
      </c>
      <c r="B151" t="n">
        <v>105</v>
      </c>
      <c r="C151" t="inlineStr">
        <is>
          <t xml:space="preserve">CONCLUIDO	</t>
        </is>
      </c>
      <c r="D151" t="n">
        <v>3.7373</v>
      </c>
      <c r="E151" t="n">
        <v>26.76</v>
      </c>
      <c r="F151" t="n">
        <v>23.91</v>
      </c>
      <c r="G151" t="n">
        <v>204.93</v>
      </c>
      <c r="H151" t="n">
        <v>2.54</v>
      </c>
      <c r="I151" t="n">
        <v>7</v>
      </c>
      <c r="J151" t="n">
        <v>268.28</v>
      </c>
      <c r="K151" t="n">
        <v>55.27</v>
      </c>
      <c r="L151" t="n">
        <v>38.25</v>
      </c>
      <c r="M151" t="n">
        <v>5</v>
      </c>
      <c r="N151" t="n">
        <v>69.76000000000001</v>
      </c>
      <c r="O151" t="n">
        <v>33322.09</v>
      </c>
      <c r="P151" t="n">
        <v>319.74</v>
      </c>
      <c r="Q151" t="n">
        <v>452.56</v>
      </c>
      <c r="R151" t="n">
        <v>68.45999999999999</v>
      </c>
      <c r="S151" t="n">
        <v>57.64</v>
      </c>
      <c r="T151" t="n">
        <v>3333.54</v>
      </c>
      <c r="U151" t="n">
        <v>0.84</v>
      </c>
      <c r="V151" t="n">
        <v>0.89</v>
      </c>
      <c r="W151" t="n">
        <v>6.8</v>
      </c>
      <c r="X151" t="n">
        <v>0.18</v>
      </c>
      <c r="Y151" t="n">
        <v>1</v>
      </c>
      <c r="Z151" t="n">
        <v>10</v>
      </c>
      <c r="AA151" t="n">
        <v>403.5286941815617</v>
      </c>
      <c r="AB151" t="n">
        <v>552.1257618087685</v>
      </c>
      <c r="AC151" t="n">
        <v>499.4316540151125</v>
      </c>
      <c r="AD151" t="n">
        <v>403528.6941815617</v>
      </c>
      <c r="AE151" t="n">
        <v>552125.7618087685</v>
      </c>
      <c r="AF151" t="n">
        <v>1.947777069183447e-06</v>
      </c>
      <c r="AG151" t="n">
        <v>11</v>
      </c>
      <c r="AH151" t="n">
        <v>499431.6540151126</v>
      </c>
    </row>
    <row r="152">
      <c r="A152" t="n">
        <v>150</v>
      </c>
      <c r="B152" t="n">
        <v>105</v>
      </c>
      <c r="C152" t="inlineStr">
        <is>
          <t xml:space="preserve">CONCLUIDO	</t>
        </is>
      </c>
      <c r="D152" t="n">
        <v>3.737</v>
      </c>
      <c r="E152" t="n">
        <v>26.76</v>
      </c>
      <c r="F152" t="n">
        <v>23.91</v>
      </c>
      <c r="G152" t="n">
        <v>204.95</v>
      </c>
      <c r="H152" t="n">
        <v>2.55</v>
      </c>
      <c r="I152" t="n">
        <v>7</v>
      </c>
      <c r="J152" t="n">
        <v>268.75</v>
      </c>
      <c r="K152" t="n">
        <v>55.27</v>
      </c>
      <c r="L152" t="n">
        <v>38.5</v>
      </c>
      <c r="M152" t="n">
        <v>5</v>
      </c>
      <c r="N152" t="n">
        <v>69.98</v>
      </c>
      <c r="O152" t="n">
        <v>33380.63</v>
      </c>
      <c r="P152" t="n">
        <v>320.43</v>
      </c>
      <c r="Q152" t="n">
        <v>452.57</v>
      </c>
      <c r="R152" t="n">
        <v>68.41</v>
      </c>
      <c r="S152" t="n">
        <v>57.64</v>
      </c>
      <c r="T152" t="n">
        <v>3305.79</v>
      </c>
      <c r="U152" t="n">
        <v>0.84</v>
      </c>
      <c r="V152" t="n">
        <v>0.89</v>
      </c>
      <c r="W152" t="n">
        <v>6.81</v>
      </c>
      <c r="X152" t="n">
        <v>0.19</v>
      </c>
      <c r="Y152" t="n">
        <v>1</v>
      </c>
      <c r="Z152" t="n">
        <v>10</v>
      </c>
      <c r="AA152" t="n">
        <v>403.9982129367603</v>
      </c>
      <c r="AB152" t="n">
        <v>552.7681780833367</v>
      </c>
      <c r="AC152" t="n">
        <v>500.0127589820729</v>
      </c>
      <c r="AD152" t="n">
        <v>403998.2129367603</v>
      </c>
      <c r="AE152" t="n">
        <v>552768.1780833367</v>
      </c>
      <c r="AF152" t="n">
        <v>1.947620717506902e-06</v>
      </c>
      <c r="AG152" t="n">
        <v>11</v>
      </c>
      <c r="AH152" t="n">
        <v>500012.7589820729</v>
      </c>
    </row>
    <row r="153">
      <c r="A153" t="n">
        <v>151</v>
      </c>
      <c r="B153" t="n">
        <v>105</v>
      </c>
      <c r="C153" t="inlineStr">
        <is>
          <t xml:space="preserve">CONCLUIDO	</t>
        </is>
      </c>
      <c r="D153" t="n">
        <v>3.7379</v>
      </c>
      <c r="E153" t="n">
        <v>26.75</v>
      </c>
      <c r="F153" t="n">
        <v>23.9</v>
      </c>
      <c r="G153" t="n">
        <v>204.9</v>
      </c>
      <c r="H153" t="n">
        <v>2.56</v>
      </c>
      <c r="I153" t="n">
        <v>7</v>
      </c>
      <c r="J153" t="n">
        <v>269.23</v>
      </c>
      <c r="K153" t="n">
        <v>55.27</v>
      </c>
      <c r="L153" t="n">
        <v>38.75</v>
      </c>
      <c r="M153" t="n">
        <v>5</v>
      </c>
      <c r="N153" t="n">
        <v>70.20999999999999</v>
      </c>
      <c r="O153" t="n">
        <v>33439.25</v>
      </c>
      <c r="P153" t="n">
        <v>320.57</v>
      </c>
      <c r="Q153" t="n">
        <v>452.55</v>
      </c>
      <c r="R153" t="n">
        <v>68.26000000000001</v>
      </c>
      <c r="S153" t="n">
        <v>57.64</v>
      </c>
      <c r="T153" t="n">
        <v>3234.98</v>
      </c>
      <c r="U153" t="n">
        <v>0.84</v>
      </c>
      <c r="V153" t="n">
        <v>0.89</v>
      </c>
      <c r="W153" t="n">
        <v>6.81</v>
      </c>
      <c r="X153" t="n">
        <v>0.18</v>
      </c>
      <c r="Y153" t="n">
        <v>1</v>
      </c>
      <c r="Z153" t="n">
        <v>10</v>
      </c>
      <c r="AA153" t="n">
        <v>403.9869256035662</v>
      </c>
      <c r="AB153" t="n">
        <v>552.7527342560986</v>
      </c>
      <c r="AC153" t="n">
        <v>499.9987890920308</v>
      </c>
      <c r="AD153" t="n">
        <v>403986.9256035662</v>
      </c>
      <c r="AE153" t="n">
        <v>552752.7342560986</v>
      </c>
      <c r="AF153" t="n">
        <v>1.948089772536539e-06</v>
      </c>
      <c r="AG153" t="n">
        <v>11</v>
      </c>
      <c r="AH153" t="n">
        <v>499998.7890920308</v>
      </c>
    </row>
    <row r="154">
      <c r="A154" t="n">
        <v>152</v>
      </c>
      <c r="B154" t="n">
        <v>105</v>
      </c>
      <c r="C154" t="inlineStr">
        <is>
          <t xml:space="preserve">CONCLUIDO	</t>
        </is>
      </c>
      <c r="D154" t="n">
        <v>3.738</v>
      </c>
      <c r="E154" t="n">
        <v>26.75</v>
      </c>
      <c r="F154" t="n">
        <v>23.9</v>
      </c>
      <c r="G154" t="n">
        <v>204.89</v>
      </c>
      <c r="H154" t="n">
        <v>2.57</v>
      </c>
      <c r="I154" t="n">
        <v>7</v>
      </c>
      <c r="J154" t="n">
        <v>269.71</v>
      </c>
      <c r="K154" t="n">
        <v>55.27</v>
      </c>
      <c r="L154" t="n">
        <v>39</v>
      </c>
      <c r="M154" t="n">
        <v>5</v>
      </c>
      <c r="N154" t="n">
        <v>70.43000000000001</v>
      </c>
      <c r="O154" t="n">
        <v>33497.96</v>
      </c>
      <c r="P154" t="n">
        <v>321.08</v>
      </c>
      <c r="Q154" t="n">
        <v>452.57</v>
      </c>
      <c r="R154" t="n">
        <v>68.16</v>
      </c>
      <c r="S154" t="n">
        <v>57.64</v>
      </c>
      <c r="T154" t="n">
        <v>3185.39</v>
      </c>
      <c r="U154" t="n">
        <v>0.85</v>
      </c>
      <c r="V154" t="n">
        <v>0.89</v>
      </c>
      <c r="W154" t="n">
        <v>6.81</v>
      </c>
      <c r="X154" t="n">
        <v>0.18</v>
      </c>
      <c r="Y154" t="n">
        <v>1</v>
      </c>
      <c r="Z154" t="n">
        <v>10</v>
      </c>
      <c r="AA154" t="n">
        <v>404.3092610825919</v>
      </c>
      <c r="AB154" t="n">
        <v>553.1937678789394</v>
      </c>
      <c r="AC154" t="n">
        <v>500.3977310849022</v>
      </c>
      <c r="AD154" t="n">
        <v>404309.2610825919</v>
      </c>
      <c r="AE154" t="n">
        <v>553193.7678789394</v>
      </c>
      <c r="AF154" t="n">
        <v>1.948141889762054e-06</v>
      </c>
      <c r="AG154" t="n">
        <v>11</v>
      </c>
      <c r="AH154" t="n">
        <v>500397.7310849022</v>
      </c>
    </row>
    <row r="155">
      <c r="A155" t="n">
        <v>153</v>
      </c>
      <c r="B155" t="n">
        <v>105</v>
      </c>
      <c r="C155" t="inlineStr">
        <is>
          <t xml:space="preserve">CONCLUIDO	</t>
        </is>
      </c>
      <c r="D155" t="n">
        <v>3.7384</v>
      </c>
      <c r="E155" t="n">
        <v>26.75</v>
      </c>
      <c r="F155" t="n">
        <v>23.9</v>
      </c>
      <c r="G155" t="n">
        <v>204.87</v>
      </c>
      <c r="H155" t="n">
        <v>2.59</v>
      </c>
      <c r="I155" t="n">
        <v>7</v>
      </c>
      <c r="J155" t="n">
        <v>270.18</v>
      </c>
      <c r="K155" t="n">
        <v>55.27</v>
      </c>
      <c r="L155" t="n">
        <v>39.25</v>
      </c>
      <c r="M155" t="n">
        <v>5</v>
      </c>
      <c r="N155" t="n">
        <v>70.66</v>
      </c>
      <c r="O155" t="n">
        <v>33556.76</v>
      </c>
      <c r="P155" t="n">
        <v>321.69</v>
      </c>
      <c r="Q155" t="n">
        <v>452.55</v>
      </c>
      <c r="R155" t="n">
        <v>68.13</v>
      </c>
      <c r="S155" t="n">
        <v>57.64</v>
      </c>
      <c r="T155" t="n">
        <v>3168.8</v>
      </c>
      <c r="U155" t="n">
        <v>0.85</v>
      </c>
      <c r="V155" t="n">
        <v>0.89</v>
      </c>
      <c r="W155" t="n">
        <v>6.81</v>
      </c>
      <c r="X155" t="n">
        <v>0.18</v>
      </c>
      <c r="Y155" t="n">
        <v>1</v>
      </c>
      <c r="Z155" t="n">
        <v>10</v>
      </c>
      <c r="AA155" t="n">
        <v>404.673257484226</v>
      </c>
      <c r="AB155" t="n">
        <v>553.6918038140431</v>
      </c>
      <c r="AC155" t="n">
        <v>500.8482351693575</v>
      </c>
      <c r="AD155" t="n">
        <v>404673.257484226</v>
      </c>
      <c r="AE155" t="n">
        <v>553691.8038140431</v>
      </c>
      <c r="AF155" t="n">
        <v>1.948350358664115e-06</v>
      </c>
      <c r="AG155" t="n">
        <v>11</v>
      </c>
      <c r="AH155" t="n">
        <v>500848.2351693574</v>
      </c>
    </row>
    <row r="156">
      <c r="A156" t="n">
        <v>154</v>
      </c>
      <c r="B156" t="n">
        <v>105</v>
      </c>
      <c r="C156" t="inlineStr">
        <is>
          <t xml:space="preserve">CONCLUIDO	</t>
        </is>
      </c>
      <c r="D156" t="n">
        <v>3.7396</v>
      </c>
      <c r="E156" t="n">
        <v>26.74</v>
      </c>
      <c r="F156" t="n">
        <v>23.89</v>
      </c>
      <c r="G156" t="n">
        <v>204.79</v>
      </c>
      <c r="H156" t="n">
        <v>2.6</v>
      </c>
      <c r="I156" t="n">
        <v>7</v>
      </c>
      <c r="J156" t="n">
        <v>270.66</v>
      </c>
      <c r="K156" t="n">
        <v>55.27</v>
      </c>
      <c r="L156" t="n">
        <v>39.5</v>
      </c>
      <c r="M156" t="n">
        <v>5</v>
      </c>
      <c r="N156" t="n">
        <v>70.89</v>
      </c>
      <c r="O156" t="n">
        <v>33615.65</v>
      </c>
      <c r="P156" t="n">
        <v>321.99</v>
      </c>
      <c r="Q156" t="n">
        <v>452.59</v>
      </c>
      <c r="R156" t="n">
        <v>67.76000000000001</v>
      </c>
      <c r="S156" t="n">
        <v>57.64</v>
      </c>
      <c r="T156" t="n">
        <v>2980.65</v>
      </c>
      <c r="U156" t="n">
        <v>0.85</v>
      </c>
      <c r="V156" t="n">
        <v>0.89</v>
      </c>
      <c r="W156" t="n">
        <v>6.81</v>
      </c>
      <c r="X156" t="n">
        <v>0.17</v>
      </c>
      <c r="Y156" t="n">
        <v>1</v>
      </c>
      <c r="Z156" t="n">
        <v>10</v>
      </c>
      <c r="AA156" t="n">
        <v>404.7422802658543</v>
      </c>
      <c r="AB156" t="n">
        <v>553.786243828937</v>
      </c>
      <c r="AC156" t="n">
        <v>500.9336619617773</v>
      </c>
      <c r="AD156" t="n">
        <v>404742.2802658543</v>
      </c>
      <c r="AE156" t="n">
        <v>553786.2438289371</v>
      </c>
      <c r="AF156" t="n">
        <v>1.948975765370299e-06</v>
      </c>
      <c r="AG156" t="n">
        <v>11</v>
      </c>
      <c r="AH156" t="n">
        <v>500933.6619617773</v>
      </c>
    </row>
    <row r="157">
      <c r="A157" t="n">
        <v>155</v>
      </c>
      <c r="B157" t="n">
        <v>105</v>
      </c>
      <c r="C157" t="inlineStr">
        <is>
          <t xml:space="preserve">CONCLUIDO	</t>
        </is>
      </c>
      <c r="D157" t="n">
        <v>3.7389</v>
      </c>
      <c r="E157" t="n">
        <v>26.75</v>
      </c>
      <c r="F157" t="n">
        <v>23.9</v>
      </c>
      <c r="G157" t="n">
        <v>204.84</v>
      </c>
      <c r="H157" t="n">
        <v>2.61</v>
      </c>
      <c r="I157" t="n">
        <v>7</v>
      </c>
      <c r="J157" t="n">
        <v>271.14</v>
      </c>
      <c r="K157" t="n">
        <v>55.27</v>
      </c>
      <c r="L157" t="n">
        <v>39.75</v>
      </c>
      <c r="M157" t="n">
        <v>5</v>
      </c>
      <c r="N157" t="n">
        <v>71.12</v>
      </c>
      <c r="O157" t="n">
        <v>33674.62</v>
      </c>
      <c r="P157" t="n">
        <v>322.71</v>
      </c>
      <c r="Q157" t="n">
        <v>452.56</v>
      </c>
      <c r="R157" t="n">
        <v>67.94</v>
      </c>
      <c r="S157" t="n">
        <v>57.64</v>
      </c>
      <c r="T157" t="n">
        <v>3071.34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405.2947170342326</v>
      </c>
      <c r="AB157" t="n">
        <v>554.5421121872223</v>
      </c>
      <c r="AC157" t="n">
        <v>501.6173913048158</v>
      </c>
      <c r="AD157" t="n">
        <v>405294.7170342326</v>
      </c>
      <c r="AE157" t="n">
        <v>554542.1121872223</v>
      </c>
      <c r="AF157" t="n">
        <v>1.948610944791692e-06</v>
      </c>
      <c r="AG157" t="n">
        <v>11</v>
      </c>
      <c r="AH157" t="n">
        <v>501617.3913048158</v>
      </c>
    </row>
    <row r="158">
      <c r="A158" t="n">
        <v>156</v>
      </c>
      <c r="B158" t="n">
        <v>105</v>
      </c>
      <c r="C158" t="inlineStr">
        <is>
          <t xml:space="preserve">CONCLUIDO	</t>
        </is>
      </c>
      <c r="D158" t="n">
        <v>3.7393</v>
      </c>
      <c r="E158" t="n">
        <v>26.74</v>
      </c>
      <c r="F158" t="n">
        <v>23.89</v>
      </c>
      <c r="G158" t="n">
        <v>204.81</v>
      </c>
      <c r="H158" t="n">
        <v>2.62</v>
      </c>
      <c r="I158" t="n">
        <v>7</v>
      </c>
      <c r="J158" t="n">
        <v>271.62</v>
      </c>
      <c r="K158" t="n">
        <v>55.27</v>
      </c>
      <c r="L158" t="n">
        <v>40</v>
      </c>
      <c r="M158" t="n">
        <v>5</v>
      </c>
      <c r="N158" t="n">
        <v>71.34999999999999</v>
      </c>
      <c r="O158" t="n">
        <v>33733.68</v>
      </c>
      <c r="P158" t="n">
        <v>322.91</v>
      </c>
      <c r="Q158" t="n">
        <v>452.55</v>
      </c>
      <c r="R158" t="n">
        <v>67.98999999999999</v>
      </c>
      <c r="S158" t="n">
        <v>57.64</v>
      </c>
      <c r="T158" t="n">
        <v>3098.05</v>
      </c>
      <c r="U158" t="n">
        <v>0.85</v>
      </c>
      <c r="V158" t="n">
        <v>0.89</v>
      </c>
      <c r="W158" t="n">
        <v>6.8</v>
      </c>
      <c r="X158" t="n">
        <v>0.17</v>
      </c>
      <c r="Y158" t="n">
        <v>1</v>
      </c>
      <c r="Z158" t="n">
        <v>10</v>
      </c>
      <c r="AA158" t="n">
        <v>405.3603758350673</v>
      </c>
      <c r="AB158" t="n">
        <v>554.6319494551864</v>
      </c>
      <c r="AC158" t="n">
        <v>501.6986546300126</v>
      </c>
      <c r="AD158" t="n">
        <v>405360.3758350673</v>
      </c>
      <c r="AE158" t="n">
        <v>554631.9494551864</v>
      </c>
      <c r="AF158" t="n">
        <v>1.948819413693753e-06</v>
      </c>
      <c r="AG158" t="n">
        <v>11</v>
      </c>
      <c r="AH158" t="n">
        <v>501698.6546300126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2.5829</v>
      </c>
      <c r="E2" t="n">
        <v>38.72</v>
      </c>
      <c r="F2" t="n">
        <v>30.6</v>
      </c>
      <c r="G2" t="n">
        <v>7.85</v>
      </c>
      <c r="H2" t="n">
        <v>0.14</v>
      </c>
      <c r="I2" t="n">
        <v>234</v>
      </c>
      <c r="J2" t="n">
        <v>124.63</v>
      </c>
      <c r="K2" t="n">
        <v>45</v>
      </c>
      <c r="L2" t="n">
        <v>1</v>
      </c>
      <c r="M2" t="n">
        <v>232</v>
      </c>
      <c r="N2" t="n">
        <v>18.64</v>
      </c>
      <c r="O2" t="n">
        <v>15605.44</v>
      </c>
      <c r="P2" t="n">
        <v>323.07</v>
      </c>
      <c r="Q2" t="n">
        <v>453.24</v>
      </c>
      <c r="R2" t="n">
        <v>286.44</v>
      </c>
      <c r="S2" t="n">
        <v>57.64</v>
      </c>
      <c r="T2" t="n">
        <v>111185.59</v>
      </c>
      <c r="U2" t="n">
        <v>0.2</v>
      </c>
      <c r="V2" t="n">
        <v>0.6899999999999999</v>
      </c>
      <c r="W2" t="n">
        <v>7.18</v>
      </c>
      <c r="X2" t="n">
        <v>6.86</v>
      </c>
      <c r="Y2" t="n">
        <v>1</v>
      </c>
      <c r="Z2" t="n">
        <v>10</v>
      </c>
      <c r="AA2" t="n">
        <v>567.4410833526222</v>
      </c>
      <c r="AB2" t="n">
        <v>776.3979239768637</v>
      </c>
      <c r="AC2" t="n">
        <v>702.2995957938411</v>
      </c>
      <c r="AD2" t="n">
        <v>567441.0833526222</v>
      </c>
      <c r="AE2" t="n">
        <v>776397.9239768637</v>
      </c>
      <c r="AF2" t="n">
        <v>1.461925393722992e-06</v>
      </c>
      <c r="AG2" t="n">
        <v>15</v>
      </c>
      <c r="AH2" t="n">
        <v>702299.5957938412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2.8102</v>
      </c>
      <c r="E3" t="n">
        <v>35.58</v>
      </c>
      <c r="F3" t="n">
        <v>28.93</v>
      </c>
      <c r="G3" t="n">
        <v>9.81</v>
      </c>
      <c r="H3" t="n">
        <v>0.18</v>
      </c>
      <c r="I3" t="n">
        <v>177</v>
      </c>
      <c r="J3" t="n">
        <v>124.96</v>
      </c>
      <c r="K3" t="n">
        <v>45</v>
      </c>
      <c r="L3" t="n">
        <v>1.25</v>
      </c>
      <c r="M3" t="n">
        <v>175</v>
      </c>
      <c r="N3" t="n">
        <v>18.71</v>
      </c>
      <c r="O3" t="n">
        <v>15645.96</v>
      </c>
      <c r="P3" t="n">
        <v>304.99</v>
      </c>
      <c r="Q3" t="n">
        <v>453.07</v>
      </c>
      <c r="R3" t="n">
        <v>231.08</v>
      </c>
      <c r="S3" t="n">
        <v>57.64</v>
      </c>
      <c r="T3" t="n">
        <v>83790.87</v>
      </c>
      <c r="U3" t="n">
        <v>0.25</v>
      </c>
      <c r="V3" t="n">
        <v>0.73</v>
      </c>
      <c r="W3" t="n">
        <v>7.11</v>
      </c>
      <c r="X3" t="n">
        <v>5.19</v>
      </c>
      <c r="Y3" t="n">
        <v>1</v>
      </c>
      <c r="Z3" t="n">
        <v>10</v>
      </c>
      <c r="AA3" t="n">
        <v>502.3491059260017</v>
      </c>
      <c r="AB3" t="n">
        <v>687.336208806389</v>
      </c>
      <c r="AC3" t="n">
        <v>621.7378057203342</v>
      </c>
      <c r="AD3" t="n">
        <v>502349.1059260017</v>
      </c>
      <c r="AE3" t="n">
        <v>687336.208806389</v>
      </c>
      <c r="AF3" t="n">
        <v>1.590577545178037e-06</v>
      </c>
      <c r="AG3" t="n">
        <v>14</v>
      </c>
      <c r="AH3" t="n">
        <v>621737.8057203342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2.9743</v>
      </c>
      <c r="E4" t="n">
        <v>33.62</v>
      </c>
      <c r="F4" t="n">
        <v>27.86</v>
      </c>
      <c r="G4" t="n">
        <v>11.77</v>
      </c>
      <c r="H4" t="n">
        <v>0.21</v>
      </c>
      <c r="I4" t="n">
        <v>142</v>
      </c>
      <c r="J4" t="n">
        <v>125.29</v>
      </c>
      <c r="K4" t="n">
        <v>45</v>
      </c>
      <c r="L4" t="n">
        <v>1.5</v>
      </c>
      <c r="M4" t="n">
        <v>140</v>
      </c>
      <c r="N4" t="n">
        <v>18.79</v>
      </c>
      <c r="O4" t="n">
        <v>15686.51</v>
      </c>
      <c r="P4" t="n">
        <v>293.17</v>
      </c>
      <c r="Q4" t="n">
        <v>452.93</v>
      </c>
      <c r="R4" t="n">
        <v>196.82</v>
      </c>
      <c r="S4" t="n">
        <v>57.64</v>
      </c>
      <c r="T4" t="n">
        <v>66839.03</v>
      </c>
      <c r="U4" t="n">
        <v>0.29</v>
      </c>
      <c r="V4" t="n">
        <v>0.76</v>
      </c>
      <c r="W4" t="n">
        <v>7.03</v>
      </c>
      <c r="X4" t="n">
        <v>4.12</v>
      </c>
      <c r="Y4" t="n">
        <v>1</v>
      </c>
      <c r="Z4" t="n">
        <v>10</v>
      </c>
      <c r="AA4" t="n">
        <v>459.3352699160825</v>
      </c>
      <c r="AB4" t="n">
        <v>628.4827807411012</v>
      </c>
      <c r="AC4" t="n">
        <v>568.5012662282925</v>
      </c>
      <c r="AD4" t="n">
        <v>459335.2699160825</v>
      </c>
      <c r="AE4" t="n">
        <v>628482.7807411012</v>
      </c>
      <c r="AF4" t="n">
        <v>1.683458398912189e-06</v>
      </c>
      <c r="AG4" t="n">
        <v>13</v>
      </c>
      <c r="AH4" t="n">
        <v>568501.2662282925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3.0901</v>
      </c>
      <c r="E5" t="n">
        <v>32.36</v>
      </c>
      <c r="F5" t="n">
        <v>27.19</v>
      </c>
      <c r="G5" t="n">
        <v>13.71</v>
      </c>
      <c r="H5" t="n">
        <v>0.25</v>
      </c>
      <c r="I5" t="n">
        <v>119</v>
      </c>
      <c r="J5" t="n">
        <v>125.62</v>
      </c>
      <c r="K5" t="n">
        <v>45</v>
      </c>
      <c r="L5" t="n">
        <v>1.75</v>
      </c>
      <c r="M5" t="n">
        <v>117</v>
      </c>
      <c r="N5" t="n">
        <v>18.87</v>
      </c>
      <c r="O5" t="n">
        <v>15727.09</v>
      </c>
      <c r="P5" t="n">
        <v>285.61</v>
      </c>
      <c r="Q5" t="n">
        <v>452.88</v>
      </c>
      <c r="R5" t="n">
        <v>174.84</v>
      </c>
      <c r="S5" t="n">
        <v>57.64</v>
      </c>
      <c r="T5" t="n">
        <v>55962.85</v>
      </c>
      <c r="U5" t="n">
        <v>0.33</v>
      </c>
      <c r="V5" t="n">
        <v>0.78</v>
      </c>
      <c r="W5" t="n">
        <v>7</v>
      </c>
      <c r="X5" t="n">
        <v>3.46</v>
      </c>
      <c r="Y5" t="n">
        <v>1</v>
      </c>
      <c r="Z5" t="n">
        <v>10</v>
      </c>
      <c r="AA5" t="n">
        <v>438.9015736408694</v>
      </c>
      <c r="AB5" t="n">
        <v>600.5244960262976</v>
      </c>
      <c r="AC5" t="n">
        <v>543.2112809669708</v>
      </c>
      <c r="AD5" t="n">
        <v>438901.5736408694</v>
      </c>
      <c r="AE5" t="n">
        <v>600524.4960262976</v>
      </c>
      <c r="AF5" t="n">
        <v>1.749001377964078e-06</v>
      </c>
      <c r="AG5" t="n">
        <v>13</v>
      </c>
      <c r="AH5" t="n">
        <v>543211.2809669707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3.1835</v>
      </c>
      <c r="E6" t="n">
        <v>31.41</v>
      </c>
      <c r="F6" t="n">
        <v>26.67</v>
      </c>
      <c r="G6" t="n">
        <v>15.69</v>
      </c>
      <c r="H6" t="n">
        <v>0.28</v>
      </c>
      <c r="I6" t="n">
        <v>102</v>
      </c>
      <c r="J6" t="n">
        <v>125.95</v>
      </c>
      <c r="K6" t="n">
        <v>45</v>
      </c>
      <c r="L6" t="n">
        <v>2</v>
      </c>
      <c r="M6" t="n">
        <v>100</v>
      </c>
      <c r="N6" t="n">
        <v>18.95</v>
      </c>
      <c r="O6" t="n">
        <v>15767.7</v>
      </c>
      <c r="P6" t="n">
        <v>279.72</v>
      </c>
      <c r="Q6" t="n">
        <v>452.86</v>
      </c>
      <c r="R6" t="n">
        <v>158.03</v>
      </c>
      <c r="S6" t="n">
        <v>57.64</v>
      </c>
      <c r="T6" t="n">
        <v>47642.4</v>
      </c>
      <c r="U6" t="n">
        <v>0.36</v>
      </c>
      <c r="V6" t="n">
        <v>0.8</v>
      </c>
      <c r="W6" t="n">
        <v>6.97</v>
      </c>
      <c r="X6" t="n">
        <v>2.94</v>
      </c>
      <c r="Y6" t="n">
        <v>1</v>
      </c>
      <c r="Z6" t="n">
        <v>10</v>
      </c>
      <c r="AA6" t="n">
        <v>423.7242681816381</v>
      </c>
      <c r="AB6" t="n">
        <v>579.7582371215168</v>
      </c>
      <c r="AC6" t="n">
        <v>524.4269246664347</v>
      </c>
      <c r="AD6" t="n">
        <v>423724.2681816382</v>
      </c>
      <c r="AE6" t="n">
        <v>579758.2371215168</v>
      </c>
      <c r="AF6" t="n">
        <v>1.801865922380713e-06</v>
      </c>
      <c r="AG6" t="n">
        <v>13</v>
      </c>
      <c r="AH6" t="n">
        <v>524426.9246664348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3.2604</v>
      </c>
      <c r="E7" t="n">
        <v>30.67</v>
      </c>
      <c r="F7" t="n">
        <v>26.26</v>
      </c>
      <c r="G7" t="n">
        <v>17.71</v>
      </c>
      <c r="H7" t="n">
        <v>0.31</v>
      </c>
      <c r="I7" t="n">
        <v>89</v>
      </c>
      <c r="J7" t="n">
        <v>126.28</v>
      </c>
      <c r="K7" t="n">
        <v>45</v>
      </c>
      <c r="L7" t="n">
        <v>2.25</v>
      </c>
      <c r="M7" t="n">
        <v>87</v>
      </c>
      <c r="N7" t="n">
        <v>19.03</v>
      </c>
      <c r="O7" t="n">
        <v>15808.34</v>
      </c>
      <c r="P7" t="n">
        <v>274.9</v>
      </c>
      <c r="Q7" t="n">
        <v>452.87</v>
      </c>
      <c r="R7" t="n">
        <v>145.15</v>
      </c>
      <c r="S7" t="n">
        <v>57.64</v>
      </c>
      <c r="T7" t="n">
        <v>41265.68</v>
      </c>
      <c r="U7" t="n">
        <v>0.4</v>
      </c>
      <c r="V7" t="n">
        <v>0.8100000000000001</v>
      </c>
      <c r="W7" t="n">
        <v>6.93</v>
      </c>
      <c r="X7" t="n">
        <v>2.53</v>
      </c>
      <c r="Y7" t="n">
        <v>1</v>
      </c>
      <c r="Z7" t="n">
        <v>10</v>
      </c>
      <c r="AA7" t="n">
        <v>402.1585126248578</v>
      </c>
      <c r="AB7" t="n">
        <v>550.2510189547422</v>
      </c>
      <c r="AC7" t="n">
        <v>497.7358339878563</v>
      </c>
      <c r="AD7" t="n">
        <v>402158.5126248578</v>
      </c>
      <c r="AE7" t="n">
        <v>550251.0189547422</v>
      </c>
      <c r="AF7" t="n">
        <v>1.845391441284774e-06</v>
      </c>
      <c r="AG7" t="n">
        <v>12</v>
      </c>
      <c r="AH7" t="n">
        <v>497735.8339878563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3.319</v>
      </c>
      <c r="E8" t="n">
        <v>30.13</v>
      </c>
      <c r="F8" t="n">
        <v>25.98</v>
      </c>
      <c r="G8" t="n">
        <v>19.73</v>
      </c>
      <c r="H8" t="n">
        <v>0.35</v>
      </c>
      <c r="I8" t="n">
        <v>79</v>
      </c>
      <c r="J8" t="n">
        <v>126.61</v>
      </c>
      <c r="K8" t="n">
        <v>45</v>
      </c>
      <c r="L8" t="n">
        <v>2.5</v>
      </c>
      <c r="M8" t="n">
        <v>77</v>
      </c>
      <c r="N8" t="n">
        <v>19.11</v>
      </c>
      <c r="O8" t="n">
        <v>15849</v>
      </c>
      <c r="P8" t="n">
        <v>271.35</v>
      </c>
      <c r="Q8" t="n">
        <v>452.85</v>
      </c>
      <c r="R8" t="n">
        <v>135.47</v>
      </c>
      <c r="S8" t="n">
        <v>57.64</v>
      </c>
      <c r="T8" t="n">
        <v>36479.58</v>
      </c>
      <c r="U8" t="n">
        <v>0.43</v>
      </c>
      <c r="V8" t="n">
        <v>0.82</v>
      </c>
      <c r="W8" t="n">
        <v>6.93</v>
      </c>
      <c r="X8" t="n">
        <v>2.25</v>
      </c>
      <c r="Y8" t="n">
        <v>1</v>
      </c>
      <c r="Z8" t="n">
        <v>10</v>
      </c>
      <c r="AA8" t="n">
        <v>393.7436024570001</v>
      </c>
      <c r="AB8" t="n">
        <v>538.7373676234434</v>
      </c>
      <c r="AC8" t="n">
        <v>487.3210293801056</v>
      </c>
      <c r="AD8" t="n">
        <v>393743.6024570001</v>
      </c>
      <c r="AE8" t="n">
        <v>538737.3676234435</v>
      </c>
      <c r="AF8" t="n">
        <v>1.878559131893069e-06</v>
      </c>
      <c r="AG8" t="n">
        <v>12</v>
      </c>
      <c r="AH8" t="n">
        <v>487321.0293801056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3.3704</v>
      </c>
      <c r="E9" t="n">
        <v>29.67</v>
      </c>
      <c r="F9" t="n">
        <v>25.72</v>
      </c>
      <c r="G9" t="n">
        <v>21.74</v>
      </c>
      <c r="H9" t="n">
        <v>0.38</v>
      </c>
      <c r="I9" t="n">
        <v>71</v>
      </c>
      <c r="J9" t="n">
        <v>126.94</v>
      </c>
      <c r="K9" t="n">
        <v>45</v>
      </c>
      <c r="L9" t="n">
        <v>2.75</v>
      </c>
      <c r="M9" t="n">
        <v>69</v>
      </c>
      <c r="N9" t="n">
        <v>19.19</v>
      </c>
      <c r="O9" t="n">
        <v>15889.69</v>
      </c>
      <c r="P9" t="n">
        <v>268.04</v>
      </c>
      <c r="Q9" t="n">
        <v>452.85</v>
      </c>
      <c r="R9" t="n">
        <v>127.05</v>
      </c>
      <c r="S9" t="n">
        <v>57.64</v>
      </c>
      <c r="T9" t="n">
        <v>32307.44</v>
      </c>
      <c r="U9" t="n">
        <v>0.45</v>
      </c>
      <c r="V9" t="n">
        <v>0.82</v>
      </c>
      <c r="W9" t="n">
        <v>6.92</v>
      </c>
      <c r="X9" t="n">
        <v>1.99</v>
      </c>
      <c r="Y9" t="n">
        <v>1</v>
      </c>
      <c r="Z9" t="n">
        <v>10</v>
      </c>
      <c r="AA9" t="n">
        <v>386.4207095533824</v>
      </c>
      <c r="AB9" t="n">
        <v>528.7178624894796</v>
      </c>
      <c r="AC9" t="n">
        <v>478.2577717536634</v>
      </c>
      <c r="AD9" t="n">
        <v>386420.7095533824</v>
      </c>
      <c r="AE9" t="n">
        <v>528717.8624894796</v>
      </c>
      <c r="AF9" t="n">
        <v>1.907651611368605e-06</v>
      </c>
      <c r="AG9" t="n">
        <v>12</v>
      </c>
      <c r="AH9" t="n">
        <v>478257.7717536634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3.4021</v>
      </c>
      <c r="E10" t="n">
        <v>29.39</v>
      </c>
      <c r="F10" t="n">
        <v>25.6</v>
      </c>
      <c r="G10" t="n">
        <v>23.63</v>
      </c>
      <c r="H10" t="n">
        <v>0.42</v>
      </c>
      <c r="I10" t="n">
        <v>65</v>
      </c>
      <c r="J10" t="n">
        <v>127.27</v>
      </c>
      <c r="K10" t="n">
        <v>45</v>
      </c>
      <c r="L10" t="n">
        <v>3</v>
      </c>
      <c r="M10" t="n">
        <v>63</v>
      </c>
      <c r="N10" t="n">
        <v>19.27</v>
      </c>
      <c r="O10" t="n">
        <v>15930.42</v>
      </c>
      <c r="P10" t="n">
        <v>266.46</v>
      </c>
      <c r="Q10" t="n">
        <v>452.77</v>
      </c>
      <c r="R10" t="n">
        <v>123.3</v>
      </c>
      <c r="S10" t="n">
        <v>57.64</v>
      </c>
      <c r="T10" t="n">
        <v>30464.01</v>
      </c>
      <c r="U10" t="n">
        <v>0.47</v>
      </c>
      <c r="V10" t="n">
        <v>0.83</v>
      </c>
      <c r="W10" t="n">
        <v>6.9</v>
      </c>
      <c r="X10" t="n">
        <v>1.87</v>
      </c>
      <c r="Y10" t="n">
        <v>1</v>
      </c>
      <c r="Z10" t="n">
        <v>10</v>
      </c>
      <c r="AA10" t="n">
        <v>382.4593738632829</v>
      </c>
      <c r="AB10" t="n">
        <v>523.2977882364887</v>
      </c>
      <c r="AC10" t="n">
        <v>473.3549817802561</v>
      </c>
      <c r="AD10" t="n">
        <v>382459.3738632829</v>
      </c>
      <c r="AE10" t="n">
        <v>523297.7882364888</v>
      </c>
      <c r="AF10" t="n">
        <v>1.925593860383673e-06</v>
      </c>
      <c r="AG10" t="n">
        <v>12</v>
      </c>
      <c r="AH10" t="n">
        <v>473354.9817802561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3.439</v>
      </c>
      <c r="E11" t="n">
        <v>29.08</v>
      </c>
      <c r="F11" t="n">
        <v>25.41</v>
      </c>
      <c r="G11" t="n">
        <v>25.41</v>
      </c>
      <c r="H11" t="n">
        <v>0.45</v>
      </c>
      <c r="I11" t="n">
        <v>60</v>
      </c>
      <c r="J11" t="n">
        <v>127.6</v>
      </c>
      <c r="K11" t="n">
        <v>45</v>
      </c>
      <c r="L11" t="n">
        <v>3.25</v>
      </c>
      <c r="M11" t="n">
        <v>58</v>
      </c>
      <c r="N11" t="n">
        <v>19.35</v>
      </c>
      <c r="O11" t="n">
        <v>15971.17</v>
      </c>
      <c r="P11" t="n">
        <v>263.88</v>
      </c>
      <c r="Q11" t="n">
        <v>452.64</v>
      </c>
      <c r="R11" t="n">
        <v>117.51</v>
      </c>
      <c r="S11" t="n">
        <v>57.64</v>
      </c>
      <c r="T11" t="n">
        <v>27594.89</v>
      </c>
      <c r="U11" t="n">
        <v>0.49</v>
      </c>
      <c r="V11" t="n">
        <v>0.83</v>
      </c>
      <c r="W11" t="n">
        <v>6.88</v>
      </c>
      <c r="X11" t="n">
        <v>1.69</v>
      </c>
      <c r="Y11" t="n">
        <v>1</v>
      </c>
      <c r="Z11" t="n">
        <v>10</v>
      </c>
      <c r="AA11" t="n">
        <v>377.2753557854376</v>
      </c>
      <c r="AB11" t="n">
        <v>516.2047859996444</v>
      </c>
      <c r="AC11" t="n">
        <v>466.9389257218049</v>
      </c>
      <c r="AD11" t="n">
        <v>377275.3557854376</v>
      </c>
      <c r="AE11" t="n">
        <v>516204.7859996444</v>
      </c>
      <c r="AF11" t="n">
        <v>1.946479317439068e-06</v>
      </c>
      <c r="AG11" t="n">
        <v>12</v>
      </c>
      <c r="AH11" t="n">
        <v>466938.925721805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3.4729</v>
      </c>
      <c r="E12" t="n">
        <v>28.79</v>
      </c>
      <c r="F12" t="n">
        <v>25.26</v>
      </c>
      <c r="G12" t="n">
        <v>27.55</v>
      </c>
      <c r="H12" t="n">
        <v>0.48</v>
      </c>
      <c r="I12" t="n">
        <v>55</v>
      </c>
      <c r="J12" t="n">
        <v>127.93</v>
      </c>
      <c r="K12" t="n">
        <v>45</v>
      </c>
      <c r="L12" t="n">
        <v>3.5</v>
      </c>
      <c r="M12" t="n">
        <v>53</v>
      </c>
      <c r="N12" t="n">
        <v>19.43</v>
      </c>
      <c r="O12" t="n">
        <v>16011.95</v>
      </c>
      <c r="P12" t="n">
        <v>261.81</v>
      </c>
      <c r="Q12" t="n">
        <v>452.7</v>
      </c>
      <c r="R12" t="n">
        <v>112.25</v>
      </c>
      <c r="S12" t="n">
        <v>57.64</v>
      </c>
      <c r="T12" t="n">
        <v>24989.41</v>
      </c>
      <c r="U12" t="n">
        <v>0.51</v>
      </c>
      <c r="V12" t="n">
        <v>0.84</v>
      </c>
      <c r="W12" t="n">
        <v>6.88</v>
      </c>
      <c r="X12" t="n">
        <v>1.53</v>
      </c>
      <c r="Y12" t="n">
        <v>1</v>
      </c>
      <c r="Z12" t="n">
        <v>10</v>
      </c>
      <c r="AA12" t="n">
        <v>372.8884980749675</v>
      </c>
      <c r="AB12" t="n">
        <v>510.2024937456761</v>
      </c>
      <c r="AC12" t="n">
        <v>461.5094838162853</v>
      </c>
      <c r="AD12" t="n">
        <v>372888.4980749675</v>
      </c>
      <c r="AE12" t="n">
        <v>510202.4937456761</v>
      </c>
      <c r="AF12" t="n">
        <v>1.965666769855812e-06</v>
      </c>
      <c r="AG12" t="n">
        <v>12</v>
      </c>
      <c r="AH12" t="n">
        <v>461509.4838162853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3.495</v>
      </c>
      <c r="E13" t="n">
        <v>28.61</v>
      </c>
      <c r="F13" t="n">
        <v>25.18</v>
      </c>
      <c r="G13" t="n">
        <v>29.62</v>
      </c>
      <c r="H13" t="n">
        <v>0.52</v>
      </c>
      <c r="I13" t="n">
        <v>51</v>
      </c>
      <c r="J13" t="n">
        <v>128.26</v>
      </c>
      <c r="K13" t="n">
        <v>45</v>
      </c>
      <c r="L13" t="n">
        <v>3.75</v>
      </c>
      <c r="M13" t="n">
        <v>49</v>
      </c>
      <c r="N13" t="n">
        <v>19.51</v>
      </c>
      <c r="O13" t="n">
        <v>16052.76</v>
      </c>
      <c r="P13" t="n">
        <v>260.39</v>
      </c>
      <c r="Q13" t="n">
        <v>452.77</v>
      </c>
      <c r="R13" t="n">
        <v>109.4</v>
      </c>
      <c r="S13" t="n">
        <v>57.64</v>
      </c>
      <c r="T13" t="n">
        <v>23580.85</v>
      </c>
      <c r="U13" t="n">
        <v>0.53</v>
      </c>
      <c r="V13" t="n">
        <v>0.84</v>
      </c>
      <c r="W13" t="n">
        <v>6.88</v>
      </c>
      <c r="X13" t="n">
        <v>1.45</v>
      </c>
      <c r="Y13" t="n">
        <v>1</v>
      </c>
      <c r="Z13" t="n">
        <v>10</v>
      </c>
      <c r="AA13" t="n">
        <v>370.0756774021766</v>
      </c>
      <c r="AB13" t="n">
        <v>506.3538684082734</v>
      </c>
      <c r="AC13" t="n">
        <v>458.0281658795047</v>
      </c>
      <c r="AD13" t="n">
        <v>370075.6774021765</v>
      </c>
      <c r="AE13" t="n">
        <v>506353.8684082734</v>
      </c>
      <c r="AF13" t="n">
        <v>1.9781754040272e-06</v>
      </c>
      <c r="AG13" t="n">
        <v>12</v>
      </c>
      <c r="AH13" t="n">
        <v>458028.1658795048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3.5184</v>
      </c>
      <c r="E14" t="n">
        <v>28.42</v>
      </c>
      <c r="F14" t="n">
        <v>25.06</v>
      </c>
      <c r="G14" t="n">
        <v>31.33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258.69</v>
      </c>
      <c r="Q14" t="n">
        <v>452.67</v>
      </c>
      <c r="R14" t="n">
        <v>105.86</v>
      </c>
      <c r="S14" t="n">
        <v>57.64</v>
      </c>
      <c r="T14" t="n">
        <v>21826.95</v>
      </c>
      <c r="U14" t="n">
        <v>0.54</v>
      </c>
      <c r="V14" t="n">
        <v>0.85</v>
      </c>
      <c r="W14" t="n">
        <v>6.87</v>
      </c>
      <c r="X14" t="n">
        <v>1.34</v>
      </c>
      <c r="Y14" t="n">
        <v>1</v>
      </c>
      <c r="Z14" t="n">
        <v>10</v>
      </c>
      <c r="AA14" t="n">
        <v>357.1033083514718</v>
      </c>
      <c r="AB14" t="n">
        <v>488.6045007725675</v>
      </c>
      <c r="AC14" t="n">
        <v>441.9727729795566</v>
      </c>
      <c r="AD14" t="n">
        <v>357103.3083514717</v>
      </c>
      <c r="AE14" t="n">
        <v>488604.5007725675</v>
      </c>
      <c r="AF14" t="n">
        <v>1.99141984020867e-06</v>
      </c>
      <c r="AG14" t="n">
        <v>11</v>
      </c>
      <c r="AH14" t="n">
        <v>441972.7729795566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3.5364</v>
      </c>
      <c r="E15" t="n">
        <v>28.28</v>
      </c>
      <c r="F15" t="n">
        <v>25</v>
      </c>
      <c r="G15" t="n">
        <v>33.33</v>
      </c>
      <c r="H15" t="n">
        <v>0.58</v>
      </c>
      <c r="I15" t="n">
        <v>45</v>
      </c>
      <c r="J15" t="n">
        <v>128.92</v>
      </c>
      <c r="K15" t="n">
        <v>45</v>
      </c>
      <c r="L15" t="n">
        <v>4.25</v>
      </c>
      <c r="M15" t="n">
        <v>43</v>
      </c>
      <c r="N15" t="n">
        <v>19.68</v>
      </c>
      <c r="O15" t="n">
        <v>16134.46</v>
      </c>
      <c r="P15" t="n">
        <v>257.35</v>
      </c>
      <c r="Q15" t="n">
        <v>452.66</v>
      </c>
      <c r="R15" t="n">
        <v>103.66</v>
      </c>
      <c r="S15" t="n">
        <v>57.64</v>
      </c>
      <c r="T15" t="n">
        <v>20742.65</v>
      </c>
      <c r="U15" t="n">
        <v>0.5600000000000001</v>
      </c>
      <c r="V15" t="n">
        <v>0.85</v>
      </c>
      <c r="W15" t="n">
        <v>6.87</v>
      </c>
      <c r="X15" t="n">
        <v>1.27</v>
      </c>
      <c r="Y15" t="n">
        <v>1</v>
      </c>
      <c r="Z15" t="n">
        <v>10</v>
      </c>
      <c r="AA15" t="n">
        <v>354.7584937026273</v>
      </c>
      <c r="AB15" t="n">
        <v>485.3962219240969</v>
      </c>
      <c r="AC15" t="n">
        <v>439.0706877615364</v>
      </c>
      <c r="AD15" t="n">
        <v>354758.4937026273</v>
      </c>
      <c r="AE15" t="n">
        <v>485396.2219240969</v>
      </c>
      <c r="AF15" t="n">
        <v>2.00160786804057e-06</v>
      </c>
      <c r="AG15" t="n">
        <v>11</v>
      </c>
      <c r="AH15" t="n">
        <v>439070.6877615364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3.5598</v>
      </c>
      <c r="E16" t="n">
        <v>28.09</v>
      </c>
      <c r="F16" t="n">
        <v>24.89</v>
      </c>
      <c r="G16" t="n">
        <v>35.55</v>
      </c>
      <c r="H16" t="n">
        <v>0.62</v>
      </c>
      <c r="I16" t="n">
        <v>42</v>
      </c>
      <c r="J16" t="n">
        <v>129.25</v>
      </c>
      <c r="K16" t="n">
        <v>45</v>
      </c>
      <c r="L16" t="n">
        <v>4.5</v>
      </c>
      <c r="M16" t="n">
        <v>40</v>
      </c>
      <c r="N16" t="n">
        <v>19.76</v>
      </c>
      <c r="O16" t="n">
        <v>16175.36</v>
      </c>
      <c r="P16" t="n">
        <v>255.98</v>
      </c>
      <c r="Q16" t="n">
        <v>452.62</v>
      </c>
      <c r="R16" t="n">
        <v>100.03</v>
      </c>
      <c r="S16" t="n">
        <v>57.64</v>
      </c>
      <c r="T16" t="n">
        <v>18944.61</v>
      </c>
      <c r="U16" t="n">
        <v>0.58</v>
      </c>
      <c r="V16" t="n">
        <v>0.85</v>
      </c>
      <c r="W16" t="n">
        <v>6.86</v>
      </c>
      <c r="X16" t="n">
        <v>1.16</v>
      </c>
      <c r="Y16" t="n">
        <v>1</v>
      </c>
      <c r="Z16" t="n">
        <v>10</v>
      </c>
      <c r="AA16" t="n">
        <v>351.9100611130167</v>
      </c>
      <c r="AB16" t="n">
        <v>481.4988707910148</v>
      </c>
      <c r="AC16" t="n">
        <v>435.5452943506291</v>
      </c>
      <c r="AD16" t="n">
        <v>351910.0611130167</v>
      </c>
      <c r="AE16" t="n">
        <v>481498.8707910148</v>
      </c>
      <c r="AF16" t="n">
        <v>2.014852304222039e-06</v>
      </c>
      <c r="AG16" t="n">
        <v>11</v>
      </c>
      <c r="AH16" t="n">
        <v>435545.2943506291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3.5679</v>
      </c>
      <c r="E17" t="n">
        <v>28.03</v>
      </c>
      <c r="F17" t="n">
        <v>24.87</v>
      </c>
      <c r="G17" t="n">
        <v>37.31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38</v>
      </c>
      <c r="N17" t="n">
        <v>19.84</v>
      </c>
      <c r="O17" t="n">
        <v>16216.29</v>
      </c>
      <c r="P17" t="n">
        <v>255.35</v>
      </c>
      <c r="Q17" t="n">
        <v>452.63</v>
      </c>
      <c r="R17" t="n">
        <v>99.45999999999999</v>
      </c>
      <c r="S17" t="n">
        <v>57.64</v>
      </c>
      <c r="T17" t="n">
        <v>18668.65</v>
      </c>
      <c r="U17" t="n">
        <v>0.58</v>
      </c>
      <c r="V17" t="n">
        <v>0.85</v>
      </c>
      <c r="W17" t="n">
        <v>6.87</v>
      </c>
      <c r="X17" t="n">
        <v>1.15</v>
      </c>
      <c r="Y17" t="n">
        <v>1</v>
      </c>
      <c r="Z17" t="n">
        <v>10</v>
      </c>
      <c r="AA17" t="n">
        <v>350.8769850326501</v>
      </c>
      <c r="AB17" t="n">
        <v>480.0853705217571</v>
      </c>
      <c r="AC17" t="n">
        <v>434.2666965632092</v>
      </c>
      <c r="AD17" t="n">
        <v>350876.9850326501</v>
      </c>
      <c r="AE17" t="n">
        <v>480085.3705217571</v>
      </c>
      <c r="AF17" t="n">
        <v>2.019436916746394e-06</v>
      </c>
      <c r="AG17" t="n">
        <v>11</v>
      </c>
      <c r="AH17" t="n">
        <v>434266.6965632092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3.5838</v>
      </c>
      <c r="E18" t="n">
        <v>27.9</v>
      </c>
      <c r="F18" t="n">
        <v>24.8</v>
      </c>
      <c r="G18" t="n">
        <v>39.16</v>
      </c>
      <c r="H18" t="n">
        <v>0.68</v>
      </c>
      <c r="I18" t="n">
        <v>38</v>
      </c>
      <c r="J18" t="n">
        <v>129.92</v>
      </c>
      <c r="K18" t="n">
        <v>45</v>
      </c>
      <c r="L18" t="n">
        <v>5</v>
      </c>
      <c r="M18" t="n">
        <v>36</v>
      </c>
      <c r="N18" t="n">
        <v>19.92</v>
      </c>
      <c r="O18" t="n">
        <v>16257.24</v>
      </c>
      <c r="P18" t="n">
        <v>253.52</v>
      </c>
      <c r="Q18" t="n">
        <v>452.63</v>
      </c>
      <c r="R18" t="n">
        <v>97.16</v>
      </c>
      <c r="S18" t="n">
        <v>57.64</v>
      </c>
      <c r="T18" t="n">
        <v>17529.5</v>
      </c>
      <c r="U18" t="n">
        <v>0.59</v>
      </c>
      <c r="V18" t="n">
        <v>0.86</v>
      </c>
      <c r="W18" t="n">
        <v>6.86</v>
      </c>
      <c r="X18" t="n">
        <v>1.07</v>
      </c>
      <c r="Y18" t="n">
        <v>1</v>
      </c>
      <c r="Z18" t="n">
        <v>10</v>
      </c>
      <c r="AA18" t="n">
        <v>348.3779167807302</v>
      </c>
      <c r="AB18" t="n">
        <v>476.6660350883703</v>
      </c>
      <c r="AC18" t="n">
        <v>431.1736977045175</v>
      </c>
      <c r="AD18" t="n">
        <v>348377.9167807302</v>
      </c>
      <c r="AE18" t="n">
        <v>476666.0350883703</v>
      </c>
      <c r="AF18" t="n">
        <v>2.028436341331239e-06</v>
      </c>
      <c r="AG18" t="n">
        <v>11</v>
      </c>
      <c r="AH18" t="n">
        <v>431173.6977045175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3.5967</v>
      </c>
      <c r="E19" t="n">
        <v>27.8</v>
      </c>
      <c r="F19" t="n">
        <v>24.75</v>
      </c>
      <c r="G19" t="n">
        <v>41.25</v>
      </c>
      <c r="H19" t="n">
        <v>0.71</v>
      </c>
      <c r="I19" t="n">
        <v>36</v>
      </c>
      <c r="J19" t="n">
        <v>130.25</v>
      </c>
      <c r="K19" t="n">
        <v>45</v>
      </c>
      <c r="L19" t="n">
        <v>5.25</v>
      </c>
      <c r="M19" t="n">
        <v>34</v>
      </c>
      <c r="N19" t="n">
        <v>20</v>
      </c>
      <c r="O19" t="n">
        <v>16298.23</v>
      </c>
      <c r="P19" t="n">
        <v>252.94</v>
      </c>
      <c r="Q19" t="n">
        <v>452.62</v>
      </c>
      <c r="R19" t="n">
        <v>95.72</v>
      </c>
      <c r="S19" t="n">
        <v>57.64</v>
      </c>
      <c r="T19" t="n">
        <v>16817.07</v>
      </c>
      <c r="U19" t="n">
        <v>0.6</v>
      </c>
      <c r="V19" t="n">
        <v>0.86</v>
      </c>
      <c r="W19" t="n">
        <v>6.86</v>
      </c>
      <c r="X19" t="n">
        <v>1.02</v>
      </c>
      <c r="Y19" t="n">
        <v>1</v>
      </c>
      <c r="Z19" t="n">
        <v>10</v>
      </c>
      <c r="AA19" t="n">
        <v>346.9935610579467</v>
      </c>
      <c r="AB19" t="n">
        <v>474.7718985149938</v>
      </c>
      <c r="AC19" t="n">
        <v>429.4603348672666</v>
      </c>
      <c r="AD19" t="n">
        <v>346993.5610579467</v>
      </c>
      <c r="AE19" t="n">
        <v>474771.8985149938</v>
      </c>
      <c r="AF19" t="n">
        <v>2.035737761277434e-06</v>
      </c>
      <c r="AG19" t="n">
        <v>11</v>
      </c>
      <c r="AH19" t="n">
        <v>429460.3348672666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3.6159</v>
      </c>
      <c r="E20" t="n">
        <v>27.66</v>
      </c>
      <c r="F20" t="n">
        <v>24.65</v>
      </c>
      <c r="G20" t="n">
        <v>43.51</v>
      </c>
      <c r="H20" t="n">
        <v>0.74</v>
      </c>
      <c r="I20" t="n">
        <v>34</v>
      </c>
      <c r="J20" t="n">
        <v>130.58</v>
      </c>
      <c r="K20" t="n">
        <v>45</v>
      </c>
      <c r="L20" t="n">
        <v>5.5</v>
      </c>
      <c r="M20" t="n">
        <v>32</v>
      </c>
      <c r="N20" t="n">
        <v>20.09</v>
      </c>
      <c r="O20" t="n">
        <v>16339.24</v>
      </c>
      <c r="P20" t="n">
        <v>251.17</v>
      </c>
      <c r="Q20" t="n">
        <v>452.61</v>
      </c>
      <c r="R20" t="n">
        <v>92.43000000000001</v>
      </c>
      <c r="S20" t="n">
        <v>57.64</v>
      </c>
      <c r="T20" t="n">
        <v>15181.99</v>
      </c>
      <c r="U20" t="n">
        <v>0.62</v>
      </c>
      <c r="V20" t="n">
        <v>0.86</v>
      </c>
      <c r="W20" t="n">
        <v>6.85</v>
      </c>
      <c r="X20" t="n">
        <v>0.93</v>
      </c>
      <c r="Y20" t="n">
        <v>1</v>
      </c>
      <c r="Z20" t="n">
        <v>10</v>
      </c>
      <c r="AA20" t="n">
        <v>344.2753501873117</v>
      </c>
      <c r="AB20" t="n">
        <v>471.0527224827908</v>
      </c>
      <c r="AC20" t="n">
        <v>426.0961117756807</v>
      </c>
      <c r="AD20" t="n">
        <v>344275.3501873117</v>
      </c>
      <c r="AE20" t="n">
        <v>471052.7224827908</v>
      </c>
      <c r="AF20" t="n">
        <v>2.046604990964794e-06</v>
      </c>
      <c r="AG20" t="n">
        <v>11</v>
      </c>
      <c r="AH20" t="n">
        <v>426096.1117756807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3.6208</v>
      </c>
      <c r="E21" t="n">
        <v>27.62</v>
      </c>
      <c r="F21" t="n">
        <v>24.64</v>
      </c>
      <c r="G21" t="n">
        <v>44.8</v>
      </c>
      <c r="H21" t="n">
        <v>0.78</v>
      </c>
      <c r="I21" t="n">
        <v>33</v>
      </c>
      <c r="J21" t="n">
        <v>130.92</v>
      </c>
      <c r="K21" t="n">
        <v>45</v>
      </c>
      <c r="L21" t="n">
        <v>5.75</v>
      </c>
      <c r="M21" t="n">
        <v>31</v>
      </c>
      <c r="N21" t="n">
        <v>20.17</v>
      </c>
      <c r="O21" t="n">
        <v>16380.29</v>
      </c>
      <c r="P21" t="n">
        <v>250.78</v>
      </c>
      <c r="Q21" t="n">
        <v>452.61</v>
      </c>
      <c r="R21" t="n">
        <v>92.23999999999999</v>
      </c>
      <c r="S21" t="n">
        <v>57.64</v>
      </c>
      <c r="T21" t="n">
        <v>15092.76</v>
      </c>
      <c r="U21" t="n">
        <v>0.62</v>
      </c>
      <c r="V21" t="n">
        <v>0.86</v>
      </c>
      <c r="W21" t="n">
        <v>6.85</v>
      </c>
      <c r="X21" t="n">
        <v>0.92</v>
      </c>
      <c r="Y21" t="n">
        <v>1</v>
      </c>
      <c r="Z21" t="n">
        <v>10</v>
      </c>
      <c r="AA21" t="n">
        <v>343.6696262268573</v>
      </c>
      <c r="AB21" t="n">
        <v>470.2239442374418</v>
      </c>
      <c r="AC21" t="n">
        <v>425.3464309628703</v>
      </c>
      <c r="AD21" t="n">
        <v>343669.6262268573</v>
      </c>
      <c r="AE21" t="n">
        <v>470223.9442374418</v>
      </c>
      <c r="AF21" t="n">
        <v>2.049378398541255e-06</v>
      </c>
      <c r="AG21" t="n">
        <v>11</v>
      </c>
      <c r="AH21" t="n">
        <v>425346.4309628703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3.6343</v>
      </c>
      <c r="E22" t="n">
        <v>27.52</v>
      </c>
      <c r="F22" t="n">
        <v>24.59</v>
      </c>
      <c r="G22" t="n">
        <v>47.6</v>
      </c>
      <c r="H22" t="n">
        <v>0.8100000000000001</v>
      </c>
      <c r="I22" t="n">
        <v>31</v>
      </c>
      <c r="J22" t="n">
        <v>131.25</v>
      </c>
      <c r="K22" t="n">
        <v>45</v>
      </c>
      <c r="L22" t="n">
        <v>6</v>
      </c>
      <c r="M22" t="n">
        <v>29</v>
      </c>
      <c r="N22" t="n">
        <v>20.25</v>
      </c>
      <c r="O22" t="n">
        <v>16421.36</v>
      </c>
      <c r="P22" t="n">
        <v>249.68</v>
      </c>
      <c r="Q22" t="n">
        <v>452.64</v>
      </c>
      <c r="R22" t="n">
        <v>90.31999999999999</v>
      </c>
      <c r="S22" t="n">
        <v>57.64</v>
      </c>
      <c r="T22" t="n">
        <v>14140.51</v>
      </c>
      <c r="U22" t="n">
        <v>0.64</v>
      </c>
      <c r="V22" t="n">
        <v>0.86</v>
      </c>
      <c r="W22" t="n">
        <v>6.85</v>
      </c>
      <c r="X22" t="n">
        <v>0.86</v>
      </c>
      <c r="Y22" t="n">
        <v>1</v>
      </c>
      <c r="Z22" t="n">
        <v>10</v>
      </c>
      <c r="AA22" t="n">
        <v>341.9315407899582</v>
      </c>
      <c r="AB22" t="n">
        <v>467.8458190637588</v>
      </c>
      <c r="AC22" t="n">
        <v>423.195270718044</v>
      </c>
      <c r="AD22" t="n">
        <v>341931.5407899582</v>
      </c>
      <c r="AE22" t="n">
        <v>467845.8190637588</v>
      </c>
      <c r="AF22" t="n">
        <v>2.05701941941518e-06</v>
      </c>
      <c r="AG22" t="n">
        <v>11</v>
      </c>
      <c r="AH22" t="n">
        <v>423195.270718044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3.6411</v>
      </c>
      <c r="E23" t="n">
        <v>27.46</v>
      </c>
      <c r="F23" t="n">
        <v>24.57</v>
      </c>
      <c r="G23" t="n">
        <v>49.13</v>
      </c>
      <c r="H23" t="n">
        <v>0.84</v>
      </c>
      <c r="I23" t="n">
        <v>30</v>
      </c>
      <c r="J23" t="n">
        <v>131.58</v>
      </c>
      <c r="K23" t="n">
        <v>45</v>
      </c>
      <c r="L23" t="n">
        <v>6.25</v>
      </c>
      <c r="M23" t="n">
        <v>28</v>
      </c>
      <c r="N23" t="n">
        <v>20.34</v>
      </c>
      <c r="O23" t="n">
        <v>16462.46</v>
      </c>
      <c r="P23" t="n">
        <v>249.05</v>
      </c>
      <c r="Q23" t="n">
        <v>452.64</v>
      </c>
      <c r="R23" t="n">
        <v>89.76000000000001</v>
      </c>
      <c r="S23" t="n">
        <v>57.64</v>
      </c>
      <c r="T23" t="n">
        <v>13869.92</v>
      </c>
      <c r="U23" t="n">
        <v>0.64</v>
      </c>
      <c r="V23" t="n">
        <v>0.86</v>
      </c>
      <c r="W23" t="n">
        <v>6.84</v>
      </c>
      <c r="X23" t="n">
        <v>0.84</v>
      </c>
      <c r="Y23" t="n">
        <v>1</v>
      </c>
      <c r="Z23" t="n">
        <v>10</v>
      </c>
      <c r="AA23" t="n">
        <v>341.0245070207847</v>
      </c>
      <c r="AB23" t="n">
        <v>466.6047754452698</v>
      </c>
      <c r="AC23" t="n">
        <v>422.0726705606878</v>
      </c>
      <c r="AD23" t="n">
        <v>341024.5070207847</v>
      </c>
      <c r="AE23" t="n">
        <v>466604.7754452698</v>
      </c>
      <c r="AF23" t="n">
        <v>2.060868229929453e-06</v>
      </c>
      <c r="AG23" t="n">
        <v>11</v>
      </c>
      <c r="AH23" t="n">
        <v>422072.6705606878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3.6487</v>
      </c>
      <c r="E24" t="n">
        <v>27.41</v>
      </c>
      <c r="F24" t="n">
        <v>24.53</v>
      </c>
      <c r="G24" t="n">
        <v>50.76</v>
      </c>
      <c r="H24" t="n">
        <v>0.87</v>
      </c>
      <c r="I24" t="n">
        <v>29</v>
      </c>
      <c r="J24" t="n">
        <v>131.92</v>
      </c>
      <c r="K24" t="n">
        <v>45</v>
      </c>
      <c r="L24" t="n">
        <v>6.5</v>
      </c>
      <c r="M24" t="n">
        <v>27</v>
      </c>
      <c r="N24" t="n">
        <v>20.42</v>
      </c>
      <c r="O24" t="n">
        <v>16503.6</v>
      </c>
      <c r="P24" t="n">
        <v>248.03</v>
      </c>
      <c r="Q24" t="n">
        <v>452.64</v>
      </c>
      <c r="R24" t="n">
        <v>88.87</v>
      </c>
      <c r="S24" t="n">
        <v>57.64</v>
      </c>
      <c r="T24" t="n">
        <v>13429.96</v>
      </c>
      <c r="U24" t="n">
        <v>0.65</v>
      </c>
      <c r="V24" t="n">
        <v>0.86</v>
      </c>
      <c r="W24" t="n">
        <v>6.84</v>
      </c>
      <c r="X24" t="n">
        <v>0.8100000000000001</v>
      </c>
      <c r="Y24" t="n">
        <v>1</v>
      </c>
      <c r="Z24" t="n">
        <v>10</v>
      </c>
      <c r="AA24" t="n">
        <v>339.757824238873</v>
      </c>
      <c r="AB24" t="n">
        <v>464.8716441809579</v>
      </c>
      <c r="AC24" t="n">
        <v>420.504946911777</v>
      </c>
      <c r="AD24" t="n">
        <v>339757.824238873</v>
      </c>
      <c r="AE24" t="n">
        <v>464871.6441809579</v>
      </c>
      <c r="AF24" t="n">
        <v>2.0651698416807e-06</v>
      </c>
      <c r="AG24" t="n">
        <v>11</v>
      </c>
      <c r="AH24" t="n">
        <v>420504.946911777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3.6573</v>
      </c>
      <c r="E25" t="n">
        <v>27.34</v>
      </c>
      <c r="F25" t="n">
        <v>24.49</v>
      </c>
      <c r="G25" t="n">
        <v>52.49</v>
      </c>
      <c r="H25" t="n">
        <v>0.9</v>
      </c>
      <c r="I25" t="n">
        <v>28</v>
      </c>
      <c r="J25" t="n">
        <v>132.25</v>
      </c>
      <c r="K25" t="n">
        <v>45</v>
      </c>
      <c r="L25" t="n">
        <v>6.75</v>
      </c>
      <c r="M25" t="n">
        <v>26</v>
      </c>
      <c r="N25" t="n">
        <v>20.5</v>
      </c>
      <c r="O25" t="n">
        <v>16544.76</v>
      </c>
      <c r="P25" t="n">
        <v>246.92</v>
      </c>
      <c r="Q25" t="n">
        <v>452.61</v>
      </c>
      <c r="R25" t="n">
        <v>87.45999999999999</v>
      </c>
      <c r="S25" t="n">
        <v>57.64</v>
      </c>
      <c r="T25" t="n">
        <v>12726.36</v>
      </c>
      <c r="U25" t="n">
        <v>0.66</v>
      </c>
      <c r="V25" t="n">
        <v>0.87</v>
      </c>
      <c r="W25" t="n">
        <v>6.84</v>
      </c>
      <c r="X25" t="n">
        <v>0.77</v>
      </c>
      <c r="Y25" t="n">
        <v>1</v>
      </c>
      <c r="Z25" t="n">
        <v>10</v>
      </c>
      <c r="AA25" t="n">
        <v>338.3742066963111</v>
      </c>
      <c r="AB25" t="n">
        <v>462.9785176183268</v>
      </c>
      <c r="AC25" t="n">
        <v>418.7924976912635</v>
      </c>
      <c r="AD25" t="n">
        <v>338374.2066963111</v>
      </c>
      <c r="AE25" t="n">
        <v>462978.5176183268</v>
      </c>
      <c r="AF25" t="n">
        <v>2.070037454978163e-06</v>
      </c>
      <c r="AG25" t="n">
        <v>11</v>
      </c>
      <c r="AH25" t="n">
        <v>418792.4976912635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3.6646</v>
      </c>
      <c r="E26" t="n">
        <v>27.29</v>
      </c>
      <c r="F26" t="n">
        <v>24.47</v>
      </c>
      <c r="G26" t="n">
        <v>54.37</v>
      </c>
      <c r="H26" t="n">
        <v>0.93</v>
      </c>
      <c r="I26" t="n">
        <v>27</v>
      </c>
      <c r="J26" t="n">
        <v>132.58</v>
      </c>
      <c r="K26" t="n">
        <v>45</v>
      </c>
      <c r="L26" t="n">
        <v>7</v>
      </c>
      <c r="M26" t="n">
        <v>25</v>
      </c>
      <c r="N26" t="n">
        <v>20.59</v>
      </c>
      <c r="O26" t="n">
        <v>16585.95</v>
      </c>
      <c r="P26" t="n">
        <v>246.1</v>
      </c>
      <c r="Q26" t="n">
        <v>452.62</v>
      </c>
      <c r="R26" t="n">
        <v>86.34999999999999</v>
      </c>
      <c r="S26" t="n">
        <v>57.64</v>
      </c>
      <c r="T26" t="n">
        <v>12176.49</v>
      </c>
      <c r="U26" t="n">
        <v>0.67</v>
      </c>
      <c r="V26" t="n">
        <v>0.87</v>
      </c>
      <c r="W26" t="n">
        <v>6.84</v>
      </c>
      <c r="X26" t="n">
        <v>0.74</v>
      </c>
      <c r="Y26" t="n">
        <v>1</v>
      </c>
      <c r="Z26" t="n">
        <v>10</v>
      </c>
      <c r="AA26" t="n">
        <v>337.3229280155647</v>
      </c>
      <c r="AB26" t="n">
        <v>461.5401117481873</v>
      </c>
      <c r="AC26" t="n">
        <v>417.4913712585549</v>
      </c>
      <c r="AD26" t="n">
        <v>337322.9280155647</v>
      </c>
      <c r="AE26" t="n">
        <v>461540.1117481873</v>
      </c>
      <c r="AF26" t="n">
        <v>2.074169266265544e-06</v>
      </c>
      <c r="AG26" t="n">
        <v>11</v>
      </c>
      <c r="AH26" t="n">
        <v>417491.3712585549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3.6703</v>
      </c>
      <c r="E27" t="n">
        <v>27.25</v>
      </c>
      <c r="F27" t="n">
        <v>24.45</v>
      </c>
      <c r="G27" t="n">
        <v>56.42</v>
      </c>
      <c r="H27" t="n">
        <v>0.96</v>
      </c>
      <c r="I27" t="n">
        <v>26</v>
      </c>
      <c r="J27" t="n">
        <v>132.92</v>
      </c>
      <c r="K27" t="n">
        <v>45</v>
      </c>
      <c r="L27" t="n">
        <v>7.25</v>
      </c>
      <c r="M27" t="n">
        <v>24</v>
      </c>
      <c r="N27" t="n">
        <v>20.67</v>
      </c>
      <c r="O27" t="n">
        <v>16627.17</v>
      </c>
      <c r="P27" t="n">
        <v>245.12</v>
      </c>
      <c r="Q27" t="n">
        <v>452.66</v>
      </c>
      <c r="R27" t="n">
        <v>86.03</v>
      </c>
      <c r="S27" t="n">
        <v>57.64</v>
      </c>
      <c r="T27" t="n">
        <v>12020.83</v>
      </c>
      <c r="U27" t="n">
        <v>0.67</v>
      </c>
      <c r="V27" t="n">
        <v>0.87</v>
      </c>
      <c r="W27" t="n">
        <v>6.83</v>
      </c>
      <c r="X27" t="n">
        <v>0.72</v>
      </c>
      <c r="Y27" t="n">
        <v>1</v>
      </c>
      <c r="Z27" t="n">
        <v>10</v>
      </c>
      <c r="AA27" t="n">
        <v>336.2693604042672</v>
      </c>
      <c r="AB27" t="n">
        <v>460.0985740622875</v>
      </c>
      <c r="AC27" t="n">
        <v>416.1874119061864</v>
      </c>
      <c r="AD27" t="n">
        <v>336269.3604042672</v>
      </c>
      <c r="AE27" t="n">
        <v>460098.5740622875</v>
      </c>
      <c r="AF27" t="n">
        <v>2.077395475078979e-06</v>
      </c>
      <c r="AG27" t="n">
        <v>11</v>
      </c>
      <c r="AH27" t="n">
        <v>416187.4119061864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3.6777</v>
      </c>
      <c r="E28" t="n">
        <v>27.19</v>
      </c>
      <c r="F28" t="n">
        <v>24.42</v>
      </c>
      <c r="G28" t="n">
        <v>58.61</v>
      </c>
      <c r="H28" t="n">
        <v>0.99</v>
      </c>
      <c r="I28" t="n">
        <v>25</v>
      </c>
      <c r="J28" t="n">
        <v>133.25</v>
      </c>
      <c r="K28" t="n">
        <v>45</v>
      </c>
      <c r="L28" t="n">
        <v>7.5</v>
      </c>
      <c r="M28" t="n">
        <v>23</v>
      </c>
      <c r="N28" t="n">
        <v>20.76</v>
      </c>
      <c r="O28" t="n">
        <v>16668.43</v>
      </c>
      <c r="P28" t="n">
        <v>244.52</v>
      </c>
      <c r="Q28" t="n">
        <v>452.65</v>
      </c>
      <c r="R28" t="n">
        <v>85.05</v>
      </c>
      <c r="S28" t="n">
        <v>57.64</v>
      </c>
      <c r="T28" t="n">
        <v>11540.29</v>
      </c>
      <c r="U28" t="n">
        <v>0.68</v>
      </c>
      <c r="V28" t="n">
        <v>0.87</v>
      </c>
      <c r="W28" t="n">
        <v>6.83</v>
      </c>
      <c r="X28" t="n">
        <v>0.6899999999999999</v>
      </c>
      <c r="Y28" t="n">
        <v>1</v>
      </c>
      <c r="Z28" t="n">
        <v>10</v>
      </c>
      <c r="AA28" t="n">
        <v>335.3377835966332</v>
      </c>
      <c r="AB28" t="n">
        <v>458.8239495758145</v>
      </c>
      <c r="AC28" t="n">
        <v>415.0344357917557</v>
      </c>
      <c r="AD28" t="n">
        <v>335337.7835966332</v>
      </c>
      <c r="AE28" t="n">
        <v>458823.9495758145</v>
      </c>
      <c r="AF28" t="n">
        <v>2.081583886520983e-06</v>
      </c>
      <c r="AG28" t="n">
        <v>11</v>
      </c>
      <c r="AH28" t="n">
        <v>415034.4357917557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3.6864</v>
      </c>
      <c r="E29" t="n">
        <v>27.13</v>
      </c>
      <c r="F29" t="n">
        <v>24.38</v>
      </c>
      <c r="G29" t="n">
        <v>60.95</v>
      </c>
      <c r="H29" t="n">
        <v>1.03</v>
      </c>
      <c r="I29" t="n">
        <v>24</v>
      </c>
      <c r="J29" t="n">
        <v>133.59</v>
      </c>
      <c r="K29" t="n">
        <v>45</v>
      </c>
      <c r="L29" t="n">
        <v>7.75</v>
      </c>
      <c r="M29" t="n">
        <v>22</v>
      </c>
      <c r="N29" t="n">
        <v>20.84</v>
      </c>
      <c r="O29" t="n">
        <v>16709.71</v>
      </c>
      <c r="P29" t="n">
        <v>243.77</v>
      </c>
      <c r="Q29" t="n">
        <v>452.59</v>
      </c>
      <c r="R29" t="n">
        <v>83.79000000000001</v>
      </c>
      <c r="S29" t="n">
        <v>57.64</v>
      </c>
      <c r="T29" t="n">
        <v>10913.37</v>
      </c>
      <c r="U29" t="n">
        <v>0.6899999999999999</v>
      </c>
      <c r="V29" t="n">
        <v>0.87</v>
      </c>
      <c r="W29" t="n">
        <v>6.83</v>
      </c>
      <c r="X29" t="n">
        <v>0.66</v>
      </c>
      <c r="Y29" t="n">
        <v>1</v>
      </c>
      <c r="Z29" t="n">
        <v>10</v>
      </c>
      <c r="AA29" t="n">
        <v>334.2054627806713</v>
      </c>
      <c r="AB29" t="n">
        <v>457.2746582809467</v>
      </c>
      <c r="AC29" t="n">
        <v>413.6330066836261</v>
      </c>
      <c r="AD29" t="n">
        <v>334205.4627806713</v>
      </c>
      <c r="AE29" t="n">
        <v>457274.6582809467</v>
      </c>
      <c r="AF29" t="n">
        <v>2.086508099973067e-06</v>
      </c>
      <c r="AG29" t="n">
        <v>11</v>
      </c>
      <c r="AH29" t="n">
        <v>413633.0066836261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3.694</v>
      </c>
      <c r="E30" t="n">
        <v>27.07</v>
      </c>
      <c r="F30" t="n">
        <v>24.35</v>
      </c>
      <c r="G30" t="n">
        <v>63.52</v>
      </c>
      <c r="H30" t="n">
        <v>1.06</v>
      </c>
      <c r="I30" t="n">
        <v>23</v>
      </c>
      <c r="J30" t="n">
        <v>133.92</v>
      </c>
      <c r="K30" t="n">
        <v>45</v>
      </c>
      <c r="L30" t="n">
        <v>8</v>
      </c>
      <c r="M30" t="n">
        <v>21</v>
      </c>
      <c r="N30" t="n">
        <v>20.93</v>
      </c>
      <c r="O30" t="n">
        <v>16751.02</v>
      </c>
      <c r="P30" t="n">
        <v>242.71</v>
      </c>
      <c r="Q30" t="n">
        <v>452.59</v>
      </c>
      <c r="R30" t="n">
        <v>82.73</v>
      </c>
      <c r="S30" t="n">
        <v>57.64</v>
      </c>
      <c r="T30" t="n">
        <v>10387.04</v>
      </c>
      <c r="U30" t="n">
        <v>0.7</v>
      </c>
      <c r="V30" t="n">
        <v>0.87</v>
      </c>
      <c r="W30" t="n">
        <v>6.83</v>
      </c>
      <c r="X30" t="n">
        <v>0.63</v>
      </c>
      <c r="Y30" t="n">
        <v>1</v>
      </c>
      <c r="Z30" t="n">
        <v>10</v>
      </c>
      <c r="AA30" t="n">
        <v>332.9687664107893</v>
      </c>
      <c r="AB30" t="n">
        <v>455.5825557484811</v>
      </c>
      <c r="AC30" t="n">
        <v>412.1023960419781</v>
      </c>
      <c r="AD30" t="n">
        <v>332968.7664107893</v>
      </c>
      <c r="AE30" t="n">
        <v>455582.5557484811</v>
      </c>
      <c r="AF30" t="n">
        <v>2.090809711724314e-06</v>
      </c>
      <c r="AG30" t="n">
        <v>11</v>
      </c>
      <c r="AH30" t="n">
        <v>412102.3960419781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3.6997</v>
      </c>
      <c r="E31" t="n">
        <v>27.03</v>
      </c>
      <c r="F31" t="n">
        <v>24.33</v>
      </c>
      <c r="G31" t="n">
        <v>66.37</v>
      </c>
      <c r="H31" t="n">
        <v>1.09</v>
      </c>
      <c r="I31" t="n">
        <v>22</v>
      </c>
      <c r="J31" t="n">
        <v>134.26</v>
      </c>
      <c r="K31" t="n">
        <v>45</v>
      </c>
      <c r="L31" t="n">
        <v>8.25</v>
      </c>
      <c r="M31" t="n">
        <v>20</v>
      </c>
      <c r="N31" t="n">
        <v>21.01</v>
      </c>
      <c r="O31" t="n">
        <v>16792.37</v>
      </c>
      <c r="P31" t="n">
        <v>241.92</v>
      </c>
      <c r="Q31" t="n">
        <v>452.62</v>
      </c>
      <c r="R31" t="n">
        <v>82.23</v>
      </c>
      <c r="S31" t="n">
        <v>57.64</v>
      </c>
      <c r="T31" t="n">
        <v>10145.08</v>
      </c>
      <c r="U31" t="n">
        <v>0.7</v>
      </c>
      <c r="V31" t="n">
        <v>0.87</v>
      </c>
      <c r="W31" t="n">
        <v>6.83</v>
      </c>
      <c r="X31" t="n">
        <v>0.61</v>
      </c>
      <c r="Y31" t="n">
        <v>1</v>
      </c>
      <c r="Z31" t="n">
        <v>10</v>
      </c>
      <c r="AA31" t="n">
        <v>332.0544903033423</v>
      </c>
      <c r="AB31" t="n">
        <v>454.3316028432569</v>
      </c>
      <c r="AC31" t="n">
        <v>410.9708323263051</v>
      </c>
      <c r="AD31" t="n">
        <v>332054.4903033423</v>
      </c>
      <c r="AE31" t="n">
        <v>454331.6028432568</v>
      </c>
      <c r="AF31" t="n">
        <v>2.094035920537749e-06</v>
      </c>
      <c r="AG31" t="n">
        <v>11</v>
      </c>
      <c r="AH31" t="n">
        <v>410970.8323263051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3.7024</v>
      </c>
      <c r="E32" t="n">
        <v>27.01</v>
      </c>
      <c r="F32" t="n">
        <v>24.32</v>
      </c>
      <c r="G32" t="n">
        <v>66.31</v>
      </c>
      <c r="H32" t="n">
        <v>1.12</v>
      </c>
      <c r="I32" t="n">
        <v>22</v>
      </c>
      <c r="J32" t="n">
        <v>134.59</v>
      </c>
      <c r="K32" t="n">
        <v>45</v>
      </c>
      <c r="L32" t="n">
        <v>8.5</v>
      </c>
      <c r="M32" t="n">
        <v>20</v>
      </c>
      <c r="N32" t="n">
        <v>21.1</v>
      </c>
      <c r="O32" t="n">
        <v>16833.86</v>
      </c>
      <c r="P32" t="n">
        <v>241.32</v>
      </c>
      <c r="Q32" t="n">
        <v>452.61</v>
      </c>
      <c r="R32" t="n">
        <v>81.47</v>
      </c>
      <c r="S32" t="n">
        <v>57.64</v>
      </c>
      <c r="T32" t="n">
        <v>9760.58</v>
      </c>
      <c r="U32" t="n">
        <v>0.71</v>
      </c>
      <c r="V32" t="n">
        <v>0.87</v>
      </c>
      <c r="W32" t="n">
        <v>6.83</v>
      </c>
      <c r="X32" t="n">
        <v>0.59</v>
      </c>
      <c r="Y32" t="n">
        <v>1</v>
      </c>
      <c r="Z32" t="n">
        <v>10</v>
      </c>
      <c r="AA32" t="n">
        <v>331.473496826294</v>
      </c>
      <c r="AB32" t="n">
        <v>453.536661936336</v>
      </c>
      <c r="AC32" t="n">
        <v>410.2517594638342</v>
      </c>
      <c r="AD32" t="n">
        <v>331473.496826294</v>
      </c>
      <c r="AE32" t="n">
        <v>453536.661936336</v>
      </c>
      <c r="AF32" t="n">
        <v>2.095564124712534e-06</v>
      </c>
      <c r="AG32" t="n">
        <v>11</v>
      </c>
      <c r="AH32" t="n">
        <v>410251.7594638342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3.7093</v>
      </c>
      <c r="E33" t="n">
        <v>26.96</v>
      </c>
      <c r="F33" t="n">
        <v>24.29</v>
      </c>
      <c r="G33" t="n">
        <v>69.40000000000001</v>
      </c>
      <c r="H33" t="n">
        <v>1.15</v>
      </c>
      <c r="I33" t="n">
        <v>21</v>
      </c>
      <c r="J33" t="n">
        <v>134.93</v>
      </c>
      <c r="K33" t="n">
        <v>45</v>
      </c>
      <c r="L33" t="n">
        <v>8.75</v>
      </c>
      <c r="M33" t="n">
        <v>19</v>
      </c>
      <c r="N33" t="n">
        <v>21.18</v>
      </c>
      <c r="O33" t="n">
        <v>16875.27</v>
      </c>
      <c r="P33" t="n">
        <v>240.59</v>
      </c>
      <c r="Q33" t="n">
        <v>452.58</v>
      </c>
      <c r="R33" t="n">
        <v>80.79000000000001</v>
      </c>
      <c r="S33" t="n">
        <v>57.64</v>
      </c>
      <c r="T33" t="n">
        <v>9429.299999999999</v>
      </c>
      <c r="U33" t="n">
        <v>0.71</v>
      </c>
      <c r="V33" t="n">
        <v>0.87</v>
      </c>
      <c r="W33" t="n">
        <v>6.83</v>
      </c>
      <c r="X33" t="n">
        <v>0.57</v>
      </c>
      <c r="Y33" t="n">
        <v>1</v>
      </c>
      <c r="Z33" t="n">
        <v>10</v>
      </c>
      <c r="AA33" t="n">
        <v>330.504612303024</v>
      </c>
      <c r="AB33" t="n">
        <v>452.2109913874297</v>
      </c>
      <c r="AC33" t="n">
        <v>409.0526090515252</v>
      </c>
      <c r="AD33" t="n">
        <v>330504.612303024</v>
      </c>
      <c r="AE33" t="n">
        <v>452210.9913874297</v>
      </c>
      <c r="AF33" t="n">
        <v>2.099469535381429e-06</v>
      </c>
      <c r="AG33" t="n">
        <v>11</v>
      </c>
      <c r="AH33" t="n">
        <v>409052.6090515252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3.7172</v>
      </c>
      <c r="E34" t="n">
        <v>26.9</v>
      </c>
      <c r="F34" t="n">
        <v>24.26</v>
      </c>
      <c r="G34" t="n">
        <v>72.78</v>
      </c>
      <c r="H34" t="n">
        <v>1.18</v>
      </c>
      <c r="I34" t="n">
        <v>20</v>
      </c>
      <c r="J34" t="n">
        <v>135.27</v>
      </c>
      <c r="K34" t="n">
        <v>45</v>
      </c>
      <c r="L34" t="n">
        <v>9</v>
      </c>
      <c r="M34" t="n">
        <v>18</v>
      </c>
      <c r="N34" t="n">
        <v>21.27</v>
      </c>
      <c r="O34" t="n">
        <v>16916.71</v>
      </c>
      <c r="P34" t="n">
        <v>238.96</v>
      </c>
      <c r="Q34" t="n">
        <v>452.63</v>
      </c>
      <c r="R34" t="n">
        <v>79.76000000000001</v>
      </c>
      <c r="S34" t="n">
        <v>57.64</v>
      </c>
      <c r="T34" t="n">
        <v>8917.059999999999</v>
      </c>
      <c r="U34" t="n">
        <v>0.72</v>
      </c>
      <c r="V34" t="n">
        <v>0.87</v>
      </c>
      <c r="W34" t="n">
        <v>6.82</v>
      </c>
      <c r="X34" t="n">
        <v>0.53</v>
      </c>
      <c r="Y34" t="n">
        <v>1</v>
      </c>
      <c r="Z34" t="n">
        <v>10</v>
      </c>
      <c r="AA34" t="n">
        <v>328.8944660390844</v>
      </c>
      <c r="AB34" t="n">
        <v>450.0079182344676</v>
      </c>
      <c r="AC34" t="n">
        <v>407.0597941082493</v>
      </c>
      <c r="AD34" t="n">
        <v>328894.4660390844</v>
      </c>
      <c r="AE34" t="n">
        <v>450007.9182344676</v>
      </c>
      <c r="AF34" t="n">
        <v>2.103940947596541e-06</v>
      </c>
      <c r="AG34" t="n">
        <v>11</v>
      </c>
      <c r="AH34" t="n">
        <v>407059.7941082492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3.7162</v>
      </c>
      <c r="E35" t="n">
        <v>26.91</v>
      </c>
      <c r="F35" t="n">
        <v>24.27</v>
      </c>
      <c r="G35" t="n">
        <v>72.8</v>
      </c>
      <c r="H35" t="n">
        <v>1.21</v>
      </c>
      <c r="I35" t="n">
        <v>20</v>
      </c>
      <c r="J35" t="n">
        <v>135.6</v>
      </c>
      <c r="K35" t="n">
        <v>45</v>
      </c>
      <c r="L35" t="n">
        <v>9.25</v>
      </c>
      <c r="M35" t="n">
        <v>18</v>
      </c>
      <c r="N35" t="n">
        <v>21.35</v>
      </c>
      <c r="O35" t="n">
        <v>16958.17</v>
      </c>
      <c r="P35" t="n">
        <v>239.56</v>
      </c>
      <c r="Q35" t="n">
        <v>452.61</v>
      </c>
      <c r="R35" t="n">
        <v>79.91</v>
      </c>
      <c r="S35" t="n">
        <v>57.64</v>
      </c>
      <c r="T35" t="n">
        <v>8994.790000000001</v>
      </c>
      <c r="U35" t="n">
        <v>0.72</v>
      </c>
      <c r="V35" t="n">
        <v>0.87</v>
      </c>
      <c r="W35" t="n">
        <v>6.83</v>
      </c>
      <c r="X35" t="n">
        <v>0.54</v>
      </c>
      <c r="Y35" t="n">
        <v>1</v>
      </c>
      <c r="Z35" t="n">
        <v>10</v>
      </c>
      <c r="AA35" t="n">
        <v>329.3705284903451</v>
      </c>
      <c r="AB35" t="n">
        <v>450.6592878826757</v>
      </c>
      <c r="AC35" t="n">
        <v>407.6489979514354</v>
      </c>
      <c r="AD35" t="n">
        <v>329370.5284903451</v>
      </c>
      <c r="AE35" t="n">
        <v>450659.2878826757</v>
      </c>
      <c r="AF35" t="n">
        <v>2.103374946050324e-06</v>
      </c>
      <c r="AG35" t="n">
        <v>11</v>
      </c>
      <c r="AH35" t="n">
        <v>407648.9979514354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3.7206</v>
      </c>
      <c r="E36" t="n">
        <v>26.88</v>
      </c>
      <c r="F36" t="n">
        <v>24.26</v>
      </c>
      <c r="G36" t="n">
        <v>76.61</v>
      </c>
      <c r="H36" t="n">
        <v>1.24</v>
      </c>
      <c r="I36" t="n">
        <v>19</v>
      </c>
      <c r="J36" t="n">
        <v>135.94</v>
      </c>
      <c r="K36" t="n">
        <v>45</v>
      </c>
      <c r="L36" t="n">
        <v>9.5</v>
      </c>
      <c r="M36" t="n">
        <v>17</v>
      </c>
      <c r="N36" t="n">
        <v>21.44</v>
      </c>
      <c r="O36" t="n">
        <v>16999.67</v>
      </c>
      <c r="P36" t="n">
        <v>237.85</v>
      </c>
      <c r="Q36" t="n">
        <v>452.6</v>
      </c>
      <c r="R36" t="n">
        <v>79.59</v>
      </c>
      <c r="S36" t="n">
        <v>57.64</v>
      </c>
      <c r="T36" t="n">
        <v>8839.18</v>
      </c>
      <c r="U36" t="n">
        <v>0.72</v>
      </c>
      <c r="V36" t="n">
        <v>0.87</v>
      </c>
      <c r="W36" t="n">
        <v>6.83</v>
      </c>
      <c r="X36" t="n">
        <v>0.54</v>
      </c>
      <c r="Y36" t="n">
        <v>1</v>
      </c>
      <c r="Z36" t="n">
        <v>10</v>
      </c>
      <c r="AA36" t="n">
        <v>327.9721714186549</v>
      </c>
      <c r="AB36" t="n">
        <v>448.7459940460291</v>
      </c>
      <c r="AC36" t="n">
        <v>405.9183061932335</v>
      </c>
      <c r="AD36" t="n">
        <v>327972.1714186549</v>
      </c>
      <c r="AE36" t="n">
        <v>448745.9940460291</v>
      </c>
      <c r="AF36" t="n">
        <v>2.105865352853677e-06</v>
      </c>
      <c r="AG36" t="n">
        <v>11</v>
      </c>
      <c r="AH36" t="n">
        <v>405918.3061932335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3.7239</v>
      </c>
      <c r="E37" t="n">
        <v>26.85</v>
      </c>
      <c r="F37" t="n">
        <v>24.24</v>
      </c>
      <c r="G37" t="n">
        <v>76.53</v>
      </c>
      <c r="H37" t="n">
        <v>1.26</v>
      </c>
      <c r="I37" t="n">
        <v>19</v>
      </c>
      <c r="J37" t="n">
        <v>136.27</v>
      </c>
      <c r="K37" t="n">
        <v>45</v>
      </c>
      <c r="L37" t="n">
        <v>9.75</v>
      </c>
      <c r="M37" t="n">
        <v>17</v>
      </c>
      <c r="N37" t="n">
        <v>21.53</v>
      </c>
      <c r="O37" t="n">
        <v>17041.2</v>
      </c>
      <c r="P37" t="n">
        <v>237.62</v>
      </c>
      <c r="Q37" t="n">
        <v>452.59</v>
      </c>
      <c r="R37" t="n">
        <v>79.02</v>
      </c>
      <c r="S37" t="n">
        <v>57.64</v>
      </c>
      <c r="T37" t="n">
        <v>8553.23</v>
      </c>
      <c r="U37" t="n">
        <v>0.73</v>
      </c>
      <c r="V37" t="n">
        <v>0.87</v>
      </c>
      <c r="W37" t="n">
        <v>6.82</v>
      </c>
      <c r="X37" t="n">
        <v>0.51</v>
      </c>
      <c r="Y37" t="n">
        <v>1</v>
      </c>
      <c r="Z37" t="n">
        <v>10</v>
      </c>
      <c r="AA37" t="n">
        <v>327.5761641508738</v>
      </c>
      <c r="AB37" t="n">
        <v>448.2041594316432</v>
      </c>
      <c r="AC37" t="n">
        <v>405.4281835139751</v>
      </c>
      <c r="AD37" t="n">
        <v>327576.1641508738</v>
      </c>
      <c r="AE37" t="n">
        <v>448204.1594316433</v>
      </c>
      <c r="AF37" t="n">
        <v>2.107733157956192e-06</v>
      </c>
      <c r="AG37" t="n">
        <v>11</v>
      </c>
      <c r="AH37" t="n">
        <v>405428.1835139751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3.7324</v>
      </c>
      <c r="E38" t="n">
        <v>26.79</v>
      </c>
      <c r="F38" t="n">
        <v>24.2</v>
      </c>
      <c r="G38" t="n">
        <v>80.67</v>
      </c>
      <c r="H38" t="n">
        <v>1.29</v>
      </c>
      <c r="I38" t="n">
        <v>18</v>
      </c>
      <c r="J38" t="n">
        <v>136.61</v>
      </c>
      <c r="K38" t="n">
        <v>45</v>
      </c>
      <c r="L38" t="n">
        <v>10</v>
      </c>
      <c r="M38" t="n">
        <v>16</v>
      </c>
      <c r="N38" t="n">
        <v>21.61</v>
      </c>
      <c r="O38" t="n">
        <v>17082.76</v>
      </c>
      <c r="P38" t="n">
        <v>236.59</v>
      </c>
      <c r="Q38" t="n">
        <v>452.56</v>
      </c>
      <c r="R38" t="n">
        <v>77.78</v>
      </c>
      <c r="S38" t="n">
        <v>57.64</v>
      </c>
      <c r="T38" t="n">
        <v>7939.22</v>
      </c>
      <c r="U38" t="n">
        <v>0.74</v>
      </c>
      <c r="V38" t="n">
        <v>0.88</v>
      </c>
      <c r="W38" t="n">
        <v>6.82</v>
      </c>
      <c r="X38" t="n">
        <v>0.48</v>
      </c>
      <c r="Y38" t="n">
        <v>1</v>
      </c>
      <c r="Z38" t="n">
        <v>10</v>
      </c>
      <c r="AA38" t="n">
        <v>326.3061454696892</v>
      </c>
      <c r="AB38" t="n">
        <v>446.4664638427766</v>
      </c>
      <c r="AC38" t="n">
        <v>403.8563311532388</v>
      </c>
      <c r="AD38" t="n">
        <v>326306.1454696892</v>
      </c>
      <c r="AE38" t="n">
        <v>446466.4638427767</v>
      </c>
      <c r="AF38" t="n">
        <v>2.112544171099034e-06</v>
      </c>
      <c r="AG38" t="n">
        <v>11</v>
      </c>
      <c r="AH38" t="n">
        <v>403856.3311532388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3.7304</v>
      </c>
      <c r="E39" t="n">
        <v>26.81</v>
      </c>
      <c r="F39" t="n">
        <v>24.21</v>
      </c>
      <c r="G39" t="n">
        <v>80.72</v>
      </c>
      <c r="H39" t="n">
        <v>1.32</v>
      </c>
      <c r="I39" t="n">
        <v>18</v>
      </c>
      <c r="J39" t="n">
        <v>136.95</v>
      </c>
      <c r="K39" t="n">
        <v>45</v>
      </c>
      <c r="L39" t="n">
        <v>10.25</v>
      </c>
      <c r="M39" t="n">
        <v>16</v>
      </c>
      <c r="N39" t="n">
        <v>21.7</v>
      </c>
      <c r="O39" t="n">
        <v>17124.35</v>
      </c>
      <c r="P39" t="n">
        <v>236.81</v>
      </c>
      <c r="Q39" t="n">
        <v>452.56</v>
      </c>
      <c r="R39" t="n">
        <v>78.28</v>
      </c>
      <c r="S39" t="n">
        <v>57.64</v>
      </c>
      <c r="T39" t="n">
        <v>8185.91</v>
      </c>
      <c r="U39" t="n">
        <v>0.74</v>
      </c>
      <c r="V39" t="n">
        <v>0.88</v>
      </c>
      <c r="W39" t="n">
        <v>6.83</v>
      </c>
      <c r="X39" t="n">
        <v>0.49</v>
      </c>
      <c r="Y39" t="n">
        <v>1</v>
      </c>
      <c r="Z39" t="n">
        <v>10</v>
      </c>
      <c r="AA39" t="n">
        <v>326.5915101396437</v>
      </c>
      <c r="AB39" t="n">
        <v>446.8569123736091</v>
      </c>
      <c r="AC39" t="n">
        <v>404.2095158242865</v>
      </c>
      <c r="AD39" t="n">
        <v>326591.5101396437</v>
      </c>
      <c r="AE39" t="n">
        <v>446856.9123736091</v>
      </c>
      <c r="AF39" t="n">
        <v>2.1114121680066e-06</v>
      </c>
      <c r="AG39" t="n">
        <v>11</v>
      </c>
      <c r="AH39" t="n">
        <v>404209.5158242866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3.7308</v>
      </c>
      <c r="E40" t="n">
        <v>26.8</v>
      </c>
      <c r="F40" t="n">
        <v>24.21</v>
      </c>
      <c r="G40" t="n">
        <v>80.70999999999999</v>
      </c>
      <c r="H40" t="n">
        <v>1.35</v>
      </c>
      <c r="I40" t="n">
        <v>18</v>
      </c>
      <c r="J40" t="n">
        <v>137.29</v>
      </c>
      <c r="K40" t="n">
        <v>45</v>
      </c>
      <c r="L40" t="n">
        <v>10.5</v>
      </c>
      <c r="M40" t="n">
        <v>16</v>
      </c>
      <c r="N40" t="n">
        <v>21.79</v>
      </c>
      <c r="O40" t="n">
        <v>17165.97</v>
      </c>
      <c r="P40" t="n">
        <v>235.26</v>
      </c>
      <c r="Q40" t="n">
        <v>452.64</v>
      </c>
      <c r="R40" t="n">
        <v>78.06</v>
      </c>
      <c r="S40" t="n">
        <v>57.64</v>
      </c>
      <c r="T40" t="n">
        <v>8079.32</v>
      </c>
      <c r="U40" t="n">
        <v>0.74</v>
      </c>
      <c r="V40" t="n">
        <v>0.88</v>
      </c>
      <c r="W40" t="n">
        <v>6.83</v>
      </c>
      <c r="X40" t="n">
        <v>0.49</v>
      </c>
      <c r="Y40" t="n">
        <v>1</v>
      </c>
      <c r="Z40" t="n">
        <v>10</v>
      </c>
      <c r="AA40" t="n">
        <v>325.5633549899874</v>
      </c>
      <c r="AB40" t="n">
        <v>445.4501451388454</v>
      </c>
      <c r="AC40" t="n">
        <v>402.9370084799986</v>
      </c>
      <c r="AD40" t="n">
        <v>325563.3549899874</v>
      </c>
      <c r="AE40" t="n">
        <v>445450.1451388454</v>
      </c>
      <c r="AF40" t="n">
        <v>2.111638568625087e-06</v>
      </c>
      <c r="AG40" t="n">
        <v>11</v>
      </c>
      <c r="AH40" t="n">
        <v>402937.0084799986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3.7393</v>
      </c>
      <c r="E41" t="n">
        <v>26.74</v>
      </c>
      <c r="F41" t="n">
        <v>24.18</v>
      </c>
      <c r="G41" t="n">
        <v>85.33</v>
      </c>
      <c r="H41" t="n">
        <v>1.38</v>
      </c>
      <c r="I41" t="n">
        <v>17</v>
      </c>
      <c r="J41" t="n">
        <v>137.62</v>
      </c>
      <c r="K41" t="n">
        <v>45</v>
      </c>
      <c r="L41" t="n">
        <v>10.75</v>
      </c>
      <c r="M41" t="n">
        <v>15</v>
      </c>
      <c r="N41" t="n">
        <v>21.88</v>
      </c>
      <c r="O41" t="n">
        <v>17207.62</v>
      </c>
      <c r="P41" t="n">
        <v>234.96</v>
      </c>
      <c r="Q41" t="n">
        <v>452.58</v>
      </c>
      <c r="R41" t="n">
        <v>76.97</v>
      </c>
      <c r="S41" t="n">
        <v>57.64</v>
      </c>
      <c r="T41" t="n">
        <v>7537.7</v>
      </c>
      <c r="U41" t="n">
        <v>0.75</v>
      </c>
      <c r="V41" t="n">
        <v>0.88</v>
      </c>
      <c r="W41" t="n">
        <v>6.82</v>
      </c>
      <c r="X41" t="n">
        <v>0.45</v>
      </c>
      <c r="Y41" t="n">
        <v>1</v>
      </c>
      <c r="Z41" t="n">
        <v>10</v>
      </c>
      <c r="AA41" t="n">
        <v>324.7987238146424</v>
      </c>
      <c r="AB41" t="n">
        <v>444.4039430315918</v>
      </c>
      <c r="AC41" t="n">
        <v>401.9906544335072</v>
      </c>
      <c r="AD41" t="n">
        <v>324798.7238146423</v>
      </c>
      <c r="AE41" t="n">
        <v>444403.9430315918</v>
      </c>
      <c r="AF41" t="n">
        <v>2.116449581767928e-06</v>
      </c>
      <c r="AG41" t="n">
        <v>11</v>
      </c>
      <c r="AH41" t="n">
        <v>401990.6544335072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3.7368</v>
      </c>
      <c r="E42" t="n">
        <v>26.76</v>
      </c>
      <c r="F42" t="n">
        <v>24.19</v>
      </c>
      <c r="G42" t="n">
        <v>85.39</v>
      </c>
      <c r="H42" t="n">
        <v>1.41</v>
      </c>
      <c r="I42" t="n">
        <v>17</v>
      </c>
      <c r="J42" t="n">
        <v>137.96</v>
      </c>
      <c r="K42" t="n">
        <v>45</v>
      </c>
      <c r="L42" t="n">
        <v>11</v>
      </c>
      <c r="M42" t="n">
        <v>15</v>
      </c>
      <c r="N42" t="n">
        <v>21.96</v>
      </c>
      <c r="O42" t="n">
        <v>17249.3</v>
      </c>
      <c r="P42" t="n">
        <v>234.78</v>
      </c>
      <c r="Q42" t="n">
        <v>452.56</v>
      </c>
      <c r="R42" t="n">
        <v>77.47</v>
      </c>
      <c r="S42" t="n">
        <v>57.64</v>
      </c>
      <c r="T42" t="n">
        <v>7786.74</v>
      </c>
      <c r="U42" t="n">
        <v>0.74</v>
      </c>
      <c r="V42" t="n">
        <v>0.88</v>
      </c>
      <c r="W42" t="n">
        <v>6.83</v>
      </c>
      <c r="X42" t="n">
        <v>0.47</v>
      </c>
      <c r="Y42" t="n">
        <v>1</v>
      </c>
      <c r="Z42" t="n">
        <v>10</v>
      </c>
      <c r="AA42" t="n">
        <v>324.8527337642626</v>
      </c>
      <c r="AB42" t="n">
        <v>444.4778418274129</v>
      </c>
      <c r="AC42" t="n">
        <v>402.0575004319728</v>
      </c>
      <c r="AD42" t="n">
        <v>324852.7337642626</v>
      </c>
      <c r="AE42" t="n">
        <v>444477.8418274129</v>
      </c>
      <c r="AF42" t="n">
        <v>2.115034577902387e-06</v>
      </c>
      <c r="AG42" t="n">
        <v>11</v>
      </c>
      <c r="AH42" t="n">
        <v>402057.5004319728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3.7466</v>
      </c>
      <c r="E43" t="n">
        <v>26.69</v>
      </c>
      <c r="F43" t="n">
        <v>24.15</v>
      </c>
      <c r="G43" t="n">
        <v>90.56</v>
      </c>
      <c r="H43" t="n">
        <v>1.44</v>
      </c>
      <c r="I43" t="n">
        <v>16</v>
      </c>
      <c r="J43" t="n">
        <v>138.3</v>
      </c>
      <c r="K43" t="n">
        <v>45</v>
      </c>
      <c r="L43" t="n">
        <v>11.25</v>
      </c>
      <c r="M43" t="n">
        <v>14</v>
      </c>
      <c r="N43" t="n">
        <v>22.05</v>
      </c>
      <c r="O43" t="n">
        <v>17291.02</v>
      </c>
      <c r="P43" t="n">
        <v>233.59</v>
      </c>
      <c r="Q43" t="n">
        <v>452.57</v>
      </c>
      <c r="R43" t="n">
        <v>76.15000000000001</v>
      </c>
      <c r="S43" t="n">
        <v>57.64</v>
      </c>
      <c r="T43" t="n">
        <v>7135.22</v>
      </c>
      <c r="U43" t="n">
        <v>0.76</v>
      </c>
      <c r="V43" t="n">
        <v>0.88</v>
      </c>
      <c r="W43" t="n">
        <v>6.82</v>
      </c>
      <c r="X43" t="n">
        <v>0.43</v>
      </c>
      <c r="Y43" t="n">
        <v>1</v>
      </c>
      <c r="Z43" t="n">
        <v>10</v>
      </c>
      <c r="AA43" t="n">
        <v>323.415608019818</v>
      </c>
      <c r="AB43" t="n">
        <v>442.5115029823506</v>
      </c>
      <c r="AC43" t="n">
        <v>400.2788262065094</v>
      </c>
      <c r="AD43" t="n">
        <v>323415.608019818</v>
      </c>
      <c r="AE43" t="n">
        <v>442511.5029823506</v>
      </c>
      <c r="AF43" t="n">
        <v>2.12058139305531e-06</v>
      </c>
      <c r="AG43" t="n">
        <v>11</v>
      </c>
      <c r="AH43" t="n">
        <v>400278.8262065094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3.7452</v>
      </c>
      <c r="E44" t="n">
        <v>26.7</v>
      </c>
      <c r="F44" t="n">
        <v>24.16</v>
      </c>
      <c r="G44" t="n">
        <v>90.59999999999999</v>
      </c>
      <c r="H44" t="n">
        <v>1.47</v>
      </c>
      <c r="I44" t="n">
        <v>16</v>
      </c>
      <c r="J44" t="n">
        <v>138.64</v>
      </c>
      <c r="K44" t="n">
        <v>45</v>
      </c>
      <c r="L44" t="n">
        <v>11.5</v>
      </c>
      <c r="M44" t="n">
        <v>14</v>
      </c>
      <c r="N44" t="n">
        <v>22.14</v>
      </c>
      <c r="O44" t="n">
        <v>17332.76</v>
      </c>
      <c r="P44" t="n">
        <v>233.35</v>
      </c>
      <c r="Q44" t="n">
        <v>452.58</v>
      </c>
      <c r="R44" t="n">
        <v>76.45999999999999</v>
      </c>
      <c r="S44" t="n">
        <v>57.64</v>
      </c>
      <c r="T44" t="n">
        <v>7286.96</v>
      </c>
      <c r="U44" t="n">
        <v>0.75</v>
      </c>
      <c r="V44" t="n">
        <v>0.88</v>
      </c>
      <c r="W44" t="n">
        <v>6.82</v>
      </c>
      <c r="X44" t="n">
        <v>0.44</v>
      </c>
      <c r="Y44" t="n">
        <v>1</v>
      </c>
      <c r="Z44" t="n">
        <v>10</v>
      </c>
      <c r="AA44" t="n">
        <v>323.3669232960676</v>
      </c>
      <c r="AB44" t="n">
        <v>442.4448903954968</v>
      </c>
      <c r="AC44" t="n">
        <v>400.2185710314536</v>
      </c>
      <c r="AD44" t="n">
        <v>323366.9232960676</v>
      </c>
      <c r="AE44" t="n">
        <v>442444.8903954968</v>
      </c>
      <c r="AF44" t="n">
        <v>2.119788990890607e-06</v>
      </c>
      <c r="AG44" t="n">
        <v>11</v>
      </c>
      <c r="AH44" t="n">
        <v>400218.5710314536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3.7444</v>
      </c>
      <c r="E45" t="n">
        <v>26.71</v>
      </c>
      <c r="F45" t="n">
        <v>24.17</v>
      </c>
      <c r="G45" t="n">
        <v>90.62</v>
      </c>
      <c r="H45" t="n">
        <v>1.5</v>
      </c>
      <c r="I45" t="n">
        <v>16</v>
      </c>
      <c r="J45" t="n">
        <v>138.98</v>
      </c>
      <c r="K45" t="n">
        <v>45</v>
      </c>
      <c r="L45" t="n">
        <v>11.75</v>
      </c>
      <c r="M45" t="n">
        <v>14</v>
      </c>
      <c r="N45" t="n">
        <v>22.23</v>
      </c>
      <c r="O45" t="n">
        <v>17374.54</v>
      </c>
      <c r="P45" t="n">
        <v>232.72</v>
      </c>
      <c r="Q45" t="n">
        <v>452.61</v>
      </c>
      <c r="R45" t="n">
        <v>76.56999999999999</v>
      </c>
      <c r="S45" t="n">
        <v>57.64</v>
      </c>
      <c r="T45" t="n">
        <v>7345.42</v>
      </c>
      <c r="U45" t="n">
        <v>0.75</v>
      </c>
      <c r="V45" t="n">
        <v>0.88</v>
      </c>
      <c r="W45" t="n">
        <v>6.82</v>
      </c>
      <c r="X45" t="n">
        <v>0.44</v>
      </c>
      <c r="Y45" t="n">
        <v>1</v>
      </c>
      <c r="Z45" t="n">
        <v>10</v>
      </c>
      <c r="AA45" t="n">
        <v>323.0319844768122</v>
      </c>
      <c r="AB45" t="n">
        <v>441.9866123265339</v>
      </c>
      <c r="AC45" t="n">
        <v>399.8040303781952</v>
      </c>
      <c r="AD45" t="n">
        <v>323031.9844768122</v>
      </c>
      <c r="AE45" t="n">
        <v>441986.6123265339</v>
      </c>
      <c r="AF45" t="n">
        <v>2.119336189653634e-06</v>
      </c>
      <c r="AG45" t="n">
        <v>11</v>
      </c>
      <c r="AH45" t="n">
        <v>399804.0303781952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3.7552</v>
      </c>
      <c r="E46" t="n">
        <v>26.63</v>
      </c>
      <c r="F46" t="n">
        <v>24.11</v>
      </c>
      <c r="G46" t="n">
        <v>96.45999999999999</v>
      </c>
      <c r="H46" t="n">
        <v>1.52</v>
      </c>
      <c r="I46" t="n">
        <v>15</v>
      </c>
      <c r="J46" t="n">
        <v>139.32</v>
      </c>
      <c r="K46" t="n">
        <v>45</v>
      </c>
      <c r="L46" t="n">
        <v>12</v>
      </c>
      <c r="M46" t="n">
        <v>13</v>
      </c>
      <c r="N46" t="n">
        <v>22.32</v>
      </c>
      <c r="O46" t="n">
        <v>17416.34</v>
      </c>
      <c r="P46" t="n">
        <v>231.28</v>
      </c>
      <c r="Q46" t="n">
        <v>452.58</v>
      </c>
      <c r="R46" t="n">
        <v>74.88</v>
      </c>
      <c r="S46" t="n">
        <v>57.64</v>
      </c>
      <c r="T46" t="n">
        <v>6504.24</v>
      </c>
      <c r="U46" t="n">
        <v>0.77</v>
      </c>
      <c r="V46" t="n">
        <v>0.88</v>
      </c>
      <c r="W46" t="n">
        <v>6.82</v>
      </c>
      <c r="X46" t="n">
        <v>0.39</v>
      </c>
      <c r="Y46" t="n">
        <v>1</v>
      </c>
      <c r="Z46" t="n">
        <v>10</v>
      </c>
      <c r="AA46" t="n">
        <v>321.3325926594363</v>
      </c>
      <c r="AB46" t="n">
        <v>439.6614294701244</v>
      </c>
      <c r="AC46" t="n">
        <v>397.7007597101868</v>
      </c>
      <c r="AD46" t="n">
        <v>321332.5926594363</v>
      </c>
      <c r="AE46" t="n">
        <v>439661.4294701244</v>
      </c>
      <c r="AF46" t="n">
        <v>2.125449006352773e-06</v>
      </c>
      <c r="AG46" t="n">
        <v>11</v>
      </c>
      <c r="AH46" t="n">
        <v>397700.7597101868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3.7538</v>
      </c>
      <c r="E47" t="n">
        <v>26.64</v>
      </c>
      <c r="F47" t="n">
        <v>24.12</v>
      </c>
      <c r="G47" t="n">
        <v>96.5</v>
      </c>
      <c r="H47" t="n">
        <v>1.55</v>
      </c>
      <c r="I47" t="n">
        <v>15</v>
      </c>
      <c r="J47" t="n">
        <v>139.66</v>
      </c>
      <c r="K47" t="n">
        <v>45</v>
      </c>
      <c r="L47" t="n">
        <v>12.25</v>
      </c>
      <c r="M47" t="n">
        <v>13</v>
      </c>
      <c r="N47" t="n">
        <v>22.41</v>
      </c>
      <c r="O47" t="n">
        <v>17458.18</v>
      </c>
      <c r="P47" t="n">
        <v>231.18</v>
      </c>
      <c r="Q47" t="n">
        <v>452.55</v>
      </c>
      <c r="R47" t="n">
        <v>75.29000000000001</v>
      </c>
      <c r="S47" t="n">
        <v>57.64</v>
      </c>
      <c r="T47" t="n">
        <v>6706.74</v>
      </c>
      <c r="U47" t="n">
        <v>0.77</v>
      </c>
      <c r="V47" t="n">
        <v>0.88</v>
      </c>
      <c r="W47" t="n">
        <v>6.82</v>
      </c>
      <c r="X47" t="n">
        <v>0.4</v>
      </c>
      <c r="Y47" t="n">
        <v>1</v>
      </c>
      <c r="Z47" t="n">
        <v>10</v>
      </c>
      <c r="AA47" t="n">
        <v>321.3734473950063</v>
      </c>
      <c r="AB47" t="n">
        <v>439.717328721715</v>
      </c>
      <c r="AC47" t="n">
        <v>397.7513240156607</v>
      </c>
      <c r="AD47" t="n">
        <v>321373.4473950063</v>
      </c>
      <c r="AE47" t="n">
        <v>439717.328721715</v>
      </c>
      <c r="AF47" t="n">
        <v>2.12465660418807e-06</v>
      </c>
      <c r="AG47" t="n">
        <v>11</v>
      </c>
      <c r="AH47" t="n">
        <v>397751.3240156607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3.7548</v>
      </c>
      <c r="E48" t="n">
        <v>26.63</v>
      </c>
      <c r="F48" t="n">
        <v>24.12</v>
      </c>
      <c r="G48" t="n">
        <v>96.47</v>
      </c>
      <c r="H48" t="n">
        <v>1.58</v>
      </c>
      <c r="I48" t="n">
        <v>15</v>
      </c>
      <c r="J48" t="n">
        <v>140</v>
      </c>
      <c r="K48" t="n">
        <v>45</v>
      </c>
      <c r="L48" t="n">
        <v>12.5</v>
      </c>
      <c r="M48" t="n">
        <v>13</v>
      </c>
      <c r="N48" t="n">
        <v>22.5</v>
      </c>
      <c r="O48" t="n">
        <v>17500.05</v>
      </c>
      <c r="P48" t="n">
        <v>230.17</v>
      </c>
      <c r="Q48" t="n">
        <v>452.56</v>
      </c>
      <c r="R48" t="n">
        <v>75.2</v>
      </c>
      <c r="S48" t="n">
        <v>57.64</v>
      </c>
      <c r="T48" t="n">
        <v>6660.53</v>
      </c>
      <c r="U48" t="n">
        <v>0.77</v>
      </c>
      <c r="V48" t="n">
        <v>0.88</v>
      </c>
      <c r="W48" t="n">
        <v>6.82</v>
      </c>
      <c r="X48" t="n">
        <v>0.39</v>
      </c>
      <c r="Y48" t="n">
        <v>1</v>
      </c>
      <c r="Z48" t="n">
        <v>10</v>
      </c>
      <c r="AA48" t="n">
        <v>320.6663637217955</v>
      </c>
      <c r="AB48" t="n">
        <v>438.7498656456979</v>
      </c>
      <c r="AC48" t="n">
        <v>396.8761942577756</v>
      </c>
      <c r="AD48" t="n">
        <v>320666.3637217955</v>
      </c>
      <c r="AE48" t="n">
        <v>438749.8656456979</v>
      </c>
      <c r="AF48" t="n">
        <v>2.125222605734286e-06</v>
      </c>
      <c r="AG48" t="n">
        <v>11</v>
      </c>
      <c r="AH48" t="n">
        <v>396876.1942577756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3.7601</v>
      </c>
      <c r="E49" t="n">
        <v>26.59</v>
      </c>
      <c r="F49" t="n">
        <v>24.1</v>
      </c>
      <c r="G49" t="n">
        <v>103.31</v>
      </c>
      <c r="H49" t="n">
        <v>1.61</v>
      </c>
      <c r="I49" t="n">
        <v>14</v>
      </c>
      <c r="J49" t="n">
        <v>140.33</v>
      </c>
      <c r="K49" t="n">
        <v>45</v>
      </c>
      <c r="L49" t="n">
        <v>12.75</v>
      </c>
      <c r="M49" t="n">
        <v>12</v>
      </c>
      <c r="N49" t="n">
        <v>22.59</v>
      </c>
      <c r="O49" t="n">
        <v>17541.95</v>
      </c>
      <c r="P49" t="n">
        <v>230.03</v>
      </c>
      <c r="Q49" t="n">
        <v>452.6</v>
      </c>
      <c r="R49" t="n">
        <v>74.88</v>
      </c>
      <c r="S49" t="n">
        <v>57.64</v>
      </c>
      <c r="T49" t="n">
        <v>6508</v>
      </c>
      <c r="U49" t="n">
        <v>0.77</v>
      </c>
      <c r="V49" t="n">
        <v>0.88</v>
      </c>
      <c r="W49" t="n">
        <v>6.81</v>
      </c>
      <c r="X49" t="n">
        <v>0.38</v>
      </c>
      <c r="Y49" t="n">
        <v>1</v>
      </c>
      <c r="Z49" t="n">
        <v>10</v>
      </c>
      <c r="AA49" t="n">
        <v>320.226020147846</v>
      </c>
      <c r="AB49" t="n">
        <v>438.1473681412327</v>
      </c>
      <c r="AC49" t="n">
        <v>396.3311982695262</v>
      </c>
      <c r="AD49" t="n">
        <v>320226.020147846</v>
      </c>
      <c r="AE49" t="n">
        <v>438147.3681412328</v>
      </c>
      <c r="AF49" t="n">
        <v>2.128222413929235e-06</v>
      </c>
      <c r="AG49" t="n">
        <v>11</v>
      </c>
      <c r="AH49" t="n">
        <v>396331.1982695262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3.7621</v>
      </c>
      <c r="E50" t="n">
        <v>26.58</v>
      </c>
      <c r="F50" t="n">
        <v>24.09</v>
      </c>
      <c r="G50" t="n">
        <v>103.25</v>
      </c>
      <c r="H50" t="n">
        <v>1.63</v>
      </c>
      <c r="I50" t="n">
        <v>14</v>
      </c>
      <c r="J50" t="n">
        <v>140.67</v>
      </c>
      <c r="K50" t="n">
        <v>45</v>
      </c>
      <c r="L50" t="n">
        <v>13</v>
      </c>
      <c r="M50" t="n">
        <v>12</v>
      </c>
      <c r="N50" t="n">
        <v>22.68</v>
      </c>
      <c r="O50" t="n">
        <v>17583.88</v>
      </c>
      <c r="P50" t="n">
        <v>229.43</v>
      </c>
      <c r="Q50" t="n">
        <v>452.6</v>
      </c>
      <c r="R50" t="n">
        <v>74.09</v>
      </c>
      <c r="S50" t="n">
        <v>57.64</v>
      </c>
      <c r="T50" t="n">
        <v>6113.03</v>
      </c>
      <c r="U50" t="n">
        <v>0.78</v>
      </c>
      <c r="V50" t="n">
        <v>0.88</v>
      </c>
      <c r="W50" t="n">
        <v>6.82</v>
      </c>
      <c r="X50" t="n">
        <v>0.37</v>
      </c>
      <c r="Y50" t="n">
        <v>1</v>
      </c>
      <c r="Z50" t="n">
        <v>10</v>
      </c>
      <c r="AA50" t="n">
        <v>319.7019908955913</v>
      </c>
      <c r="AB50" t="n">
        <v>437.4303681997588</v>
      </c>
      <c r="AC50" t="n">
        <v>395.6826277961508</v>
      </c>
      <c r="AD50" t="n">
        <v>319701.9908955913</v>
      </c>
      <c r="AE50" t="n">
        <v>437430.3681997588</v>
      </c>
      <c r="AF50" t="n">
        <v>2.129354417021668e-06</v>
      </c>
      <c r="AG50" t="n">
        <v>11</v>
      </c>
      <c r="AH50" t="n">
        <v>395682.6277961507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3.7618</v>
      </c>
      <c r="E51" t="n">
        <v>26.58</v>
      </c>
      <c r="F51" t="n">
        <v>24.09</v>
      </c>
      <c r="G51" t="n">
        <v>103.26</v>
      </c>
      <c r="H51" t="n">
        <v>1.66</v>
      </c>
      <c r="I51" t="n">
        <v>14</v>
      </c>
      <c r="J51" t="n">
        <v>141.02</v>
      </c>
      <c r="K51" t="n">
        <v>45</v>
      </c>
      <c r="L51" t="n">
        <v>13.25</v>
      </c>
      <c r="M51" t="n">
        <v>12</v>
      </c>
      <c r="N51" t="n">
        <v>22.77</v>
      </c>
      <c r="O51" t="n">
        <v>17625.85</v>
      </c>
      <c r="P51" t="n">
        <v>228.21</v>
      </c>
      <c r="Q51" t="n">
        <v>452.56</v>
      </c>
      <c r="R51" t="n">
        <v>74.29000000000001</v>
      </c>
      <c r="S51" t="n">
        <v>57.64</v>
      </c>
      <c r="T51" t="n">
        <v>6211.38</v>
      </c>
      <c r="U51" t="n">
        <v>0.78</v>
      </c>
      <c r="V51" t="n">
        <v>0.88</v>
      </c>
      <c r="W51" t="n">
        <v>6.82</v>
      </c>
      <c r="X51" t="n">
        <v>0.37</v>
      </c>
      <c r="Y51" t="n">
        <v>1</v>
      </c>
      <c r="Z51" t="n">
        <v>10</v>
      </c>
      <c r="AA51" t="n">
        <v>318.9343755540351</v>
      </c>
      <c r="AB51" t="n">
        <v>436.3800830246429</v>
      </c>
      <c r="AC51" t="n">
        <v>394.7325803640633</v>
      </c>
      <c r="AD51" t="n">
        <v>318934.3755540351</v>
      </c>
      <c r="AE51" t="n">
        <v>436380.0830246429</v>
      </c>
      <c r="AF51" t="n">
        <v>2.129184616557803e-06</v>
      </c>
      <c r="AG51" t="n">
        <v>11</v>
      </c>
      <c r="AH51" t="n">
        <v>394732.5803640633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3.7674</v>
      </c>
      <c r="E52" t="n">
        <v>26.54</v>
      </c>
      <c r="F52" t="n">
        <v>24.08</v>
      </c>
      <c r="G52" t="n">
        <v>111.13</v>
      </c>
      <c r="H52" t="n">
        <v>1.69</v>
      </c>
      <c r="I52" t="n">
        <v>13</v>
      </c>
      <c r="J52" t="n">
        <v>141.36</v>
      </c>
      <c r="K52" t="n">
        <v>45</v>
      </c>
      <c r="L52" t="n">
        <v>13.5</v>
      </c>
      <c r="M52" t="n">
        <v>11</v>
      </c>
      <c r="N52" t="n">
        <v>22.86</v>
      </c>
      <c r="O52" t="n">
        <v>17667.84</v>
      </c>
      <c r="P52" t="n">
        <v>226.26</v>
      </c>
      <c r="Q52" t="n">
        <v>452.59</v>
      </c>
      <c r="R52" t="n">
        <v>73.81</v>
      </c>
      <c r="S52" t="n">
        <v>57.64</v>
      </c>
      <c r="T52" t="n">
        <v>5978.46</v>
      </c>
      <c r="U52" t="n">
        <v>0.78</v>
      </c>
      <c r="V52" t="n">
        <v>0.88</v>
      </c>
      <c r="W52" t="n">
        <v>6.82</v>
      </c>
      <c r="X52" t="n">
        <v>0.35</v>
      </c>
      <c r="Y52" t="n">
        <v>1</v>
      </c>
      <c r="Z52" t="n">
        <v>10</v>
      </c>
      <c r="AA52" t="n">
        <v>317.3447103758531</v>
      </c>
      <c r="AB52" t="n">
        <v>434.2050329967763</v>
      </c>
      <c r="AC52" t="n">
        <v>392.7651140581544</v>
      </c>
      <c r="AD52" t="n">
        <v>317344.7103758531</v>
      </c>
      <c r="AE52" t="n">
        <v>434205.0329967763</v>
      </c>
      <c r="AF52" t="n">
        <v>2.132354225216616e-06</v>
      </c>
      <c r="AG52" t="n">
        <v>11</v>
      </c>
      <c r="AH52" t="n">
        <v>392765.1140581544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3.7673</v>
      </c>
      <c r="E53" t="n">
        <v>26.54</v>
      </c>
      <c r="F53" t="n">
        <v>24.08</v>
      </c>
      <c r="G53" t="n">
        <v>111.14</v>
      </c>
      <c r="H53" t="n">
        <v>1.72</v>
      </c>
      <c r="I53" t="n">
        <v>13</v>
      </c>
      <c r="J53" t="n">
        <v>141.7</v>
      </c>
      <c r="K53" t="n">
        <v>45</v>
      </c>
      <c r="L53" t="n">
        <v>13.75</v>
      </c>
      <c r="M53" t="n">
        <v>11</v>
      </c>
      <c r="N53" t="n">
        <v>22.95</v>
      </c>
      <c r="O53" t="n">
        <v>17709.87</v>
      </c>
      <c r="P53" t="n">
        <v>227.17</v>
      </c>
      <c r="Q53" t="n">
        <v>452.56</v>
      </c>
      <c r="R53" t="n">
        <v>73.87</v>
      </c>
      <c r="S53" t="n">
        <v>57.64</v>
      </c>
      <c r="T53" t="n">
        <v>6007.74</v>
      </c>
      <c r="U53" t="n">
        <v>0.78</v>
      </c>
      <c r="V53" t="n">
        <v>0.88</v>
      </c>
      <c r="W53" t="n">
        <v>6.82</v>
      </c>
      <c r="X53" t="n">
        <v>0.36</v>
      </c>
      <c r="Y53" t="n">
        <v>1</v>
      </c>
      <c r="Z53" t="n">
        <v>10</v>
      </c>
      <c r="AA53" t="n">
        <v>317.934464135779</v>
      </c>
      <c r="AB53" t="n">
        <v>435.0119601092065</v>
      </c>
      <c r="AC53" t="n">
        <v>393.4950291795036</v>
      </c>
      <c r="AD53" t="n">
        <v>317934.464135779</v>
      </c>
      <c r="AE53" t="n">
        <v>435011.9601092065</v>
      </c>
      <c r="AF53" t="n">
        <v>2.132297625061995e-06</v>
      </c>
      <c r="AG53" t="n">
        <v>11</v>
      </c>
      <c r="AH53" t="n">
        <v>393495.0291795036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3.7708</v>
      </c>
      <c r="E54" t="n">
        <v>26.52</v>
      </c>
      <c r="F54" t="n">
        <v>24.05</v>
      </c>
      <c r="G54" t="n">
        <v>111.02</v>
      </c>
      <c r="H54" t="n">
        <v>1.74</v>
      </c>
      <c r="I54" t="n">
        <v>13</v>
      </c>
      <c r="J54" t="n">
        <v>142.04</v>
      </c>
      <c r="K54" t="n">
        <v>45</v>
      </c>
      <c r="L54" t="n">
        <v>14</v>
      </c>
      <c r="M54" t="n">
        <v>11</v>
      </c>
      <c r="N54" t="n">
        <v>23.04</v>
      </c>
      <c r="O54" t="n">
        <v>17751.93</v>
      </c>
      <c r="P54" t="n">
        <v>227.34</v>
      </c>
      <c r="Q54" t="n">
        <v>452.61</v>
      </c>
      <c r="R54" t="n">
        <v>73.02</v>
      </c>
      <c r="S54" t="n">
        <v>57.64</v>
      </c>
      <c r="T54" t="n">
        <v>5581.55</v>
      </c>
      <c r="U54" t="n">
        <v>0.79</v>
      </c>
      <c r="V54" t="n">
        <v>0.88</v>
      </c>
      <c r="W54" t="n">
        <v>6.82</v>
      </c>
      <c r="X54" t="n">
        <v>0.33</v>
      </c>
      <c r="Y54" t="n">
        <v>1</v>
      </c>
      <c r="Z54" t="n">
        <v>10</v>
      </c>
      <c r="AA54" t="n">
        <v>317.7715929118429</v>
      </c>
      <c r="AB54" t="n">
        <v>434.7891125152458</v>
      </c>
      <c r="AC54" t="n">
        <v>393.293449847142</v>
      </c>
      <c r="AD54" t="n">
        <v>317771.5929118429</v>
      </c>
      <c r="AE54" t="n">
        <v>434789.1125152459</v>
      </c>
      <c r="AF54" t="n">
        <v>2.134278630473753e-06</v>
      </c>
      <c r="AG54" t="n">
        <v>11</v>
      </c>
      <c r="AH54" t="n">
        <v>393293.449847142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3.7693</v>
      </c>
      <c r="E55" t="n">
        <v>26.53</v>
      </c>
      <c r="F55" t="n">
        <v>24.07</v>
      </c>
      <c r="G55" t="n">
        <v>111.07</v>
      </c>
      <c r="H55" t="n">
        <v>1.77</v>
      </c>
      <c r="I55" t="n">
        <v>13</v>
      </c>
      <c r="J55" t="n">
        <v>142.38</v>
      </c>
      <c r="K55" t="n">
        <v>45</v>
      </c>
      <c r="L55" t="n">
        <v>14.25</v>
      </c>
      <c r="M55" t="n">
        <v>11</v>
      </c>
      <c r="N55" t="n">
        <v>23.13</v>
      </c>
      <c r="O55" t="n">
        <v>17794.02</v>
      </c>
      <c r="P55" t="n">
        <v>226.53</v>
      </c>
      <c r="Q55" t="n">
        <v>452.62</v>
      </c>
      <c r="R55" t="n">
        <v>73.31999999999999</v>
      </c>
      <c r="S55" t="n">
        <v>57.64</v>
      </c>
      <c r="T55" t="n">
        <v>5731.27</v>
      </c>
      <c r="U55" t="n">
        <v>0.79</v>
      </c>
      <c r="V55" t="n">
        <v>0.88</v>
      </c>
      <c r="W55" t="n">
        <v>6.82</v>
      </c>
      <c r="X55" t="n">
        <v>0.34</v>
      </c>
      <c r="Y55" t="n">
        <v>1</v>
      </c>
      <c r="Z55" t="n">
        <v>10</v>
      </c>
      <c r="AA55" t="n">
        <v>317.3869849571616</v>
      </c>
      <c r="AB55" t="n">
        <v>434.2628749439454</v>
      </c>
      <c r="AC55" t="n">
        <v>392.8174356510674</v>
      </c>
      <c r="AD55" t="n">
        <v>317386.9849571616</v>
      </c>
      <c r="AE55" t="n">
        <v>434262.8749439454</v>
      </c>
      <c r="AF55" t="n">
        <v>2.133429628154428e-06</v>
      </c>
      <c r="AG55" t="n">
        <v>11</v>
      </c>
      <c r="AH55" t="n">
        <v>392817.4356510674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3.769</v>
      </c>
      <c r="E56" t="n">
        <v>26.53</v>
      </c>
      <c r="F56" t="n">
        <v>24.07</v>
      </c>
      <c r="G56" t="n">
        <v>111.08</v>
      </c>
      <c r="H56" t="n">
        <v>1.8</v>
      </c>
      <c r="I56" t="n">
        <v>13</v>
      </c>
      <c r="J56" t="n">
        <v>142.72</v>
      </c>
      <c r="K56" t="n">
        <v>45</v>
      </c>
      <c r="L56" t="n">
        <v>14.5</v>
      </c>
      <c r="M56" t="n">
        <v>11</v>
      </c>
      <c r="N56" t="n">
        <v>23.22</v>
      </c>
      <c r="O56" t="n">
        <v>17836.15</v>
      </c>
      <c r="P56" t="n">
        <v>224.44</v>
      </c>
      <c r="Q56" t="n">
        <v>452.6</v>
      </c>
      <c r="R56" t="n">
        <v>73.56</v>
      </c>
      <c r="S56" t="n">
        <v>57.64</v>
      </c>
      <c r="T56" t="n">
        <v>5855.05</v>
      </c>
      <c r="U56" t="n">
        <v>0.78</v>
      </c>
      <c r="V56" t="n">
        <v>0.88</v>
      </c>
      <c r="W56" t="n">
        <v>6.81</v>
      </c>
      <c r="X56" t="n">
        <v>0.34</v>
      </c>
      <c r="Y56" t="n">
        <v>1</v>
      </c>
      <c r="Z56" t="n">
        <v>10</v>
      </c>
      <c r="AA56" t="n">
        <v>316.0623540543036</v>
      </c>
      <c r="AB56" t="n">
        <v>432.4504565040641</v>
      </c>
      <c r="AC56" t="n">
        <v>391.1779918833431</v>
      </c>
      <c r="AD56" t="n">
        <v>316062.3540543035</v>
      </c>
      <c r="AE56" t="n">
        <v>432450.456504064</v>
      </c>
      <c r="AF56" t="n">
        <v>2.133259827690563e-06</v>
      </c>
      <c r="AG56" t="n">
        <v>11</v>
      </c>
      <c r="AH56" t="n">
        <v>391177.991883343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3.7787</v>
      </c>
      <c r="E57" t="n">
        <v>26.46</v>
      </c>
      <c r="F57" t="n">
        <v>24.03</v>
      </c>
      <c r="G57" t="n">
        <v>120.13</v>
      </c>
      <c r="H57" t="n">
        <v>1.82</v>
      </c>
      <c r="I57" t="n">
        <v>12</v>
      </c>
      <c r="J57" t="n">
        <v>143.06</v>
      </c>
      <c r="K57" t="n">
        <v>45</v>
      </c>
      <c r="L57" t="n">
        <v>14.75</v>
      </c>
      <c r="M57" t="n">
        <v>10</v>
      </c>
      <c r="N57" t="n">
        <v>23.31</v>
      </c>
      <c r="O57" t="n">
        <v>17878.3</v>
      </c>
      <c r="P57" t="n">
        <v>223.72</v>
      </c>
      <c r="Q57" t="n">
        <v>452.59</v>
      </c>
      <c r="R57" t="n">
        <v>72.03</v>
      </c>
      <c r="S57" t="n">
        <v>57.64</v>
      </c>
      <c r="T57" t="n">
        <v>5094.16</v>
      </c>
      <c r="U57" t="n">
        <v>0.8</v>
      </c>
      <c r="V57" t="n">
        <v>0.88</v>
      </c>
      <c r="W57" t="n">
        <v>6.82</v>
      </c>
      <c r="X57" t="n">
        <v>0.3</v>
      </c>
      <c r="Y57" t="n">
        <v>1</v>
      </c>
      <c r="Z57" t="n">
        <v>10</v>
      </c>
      <c r="AA57" t="n">
        <v>314.9665423413562</v>
      </c>
      <c r="AB57" t="n">
        <v>430.9511185746086</v>
      </c>
      <c r="AC57" t="n">
        <v>389.8217486615409</v>
      </c>
      <c r="AD57" t="n">
        <v>314966.5423413562</v>
      </c>
      <c r="AE57" t="n">
        <v>430951.1185746086</v>
      </c>
      <c r="AF57" t="n">
        <v>2.138750042688865e-06</v>
      </c>
      <c r="AG57" t="n">
        <v>11</v>
      </c>
      <c r="AH57" t="n">
        <v>389821.7486615409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3.7791</v>
      </c>
      <c r="E58" t="n">
        <v>26.46</v>
      </c>
      <c r="F58" t="n">
        <v>24.02</v>
      </c>
      <c r="G58" t="n">
        <v>120.11</v>
      </c>
      <c r="H58" t="n">
        <v>1.85</v>
      </c>
      <c r="I58" t="n">
        <v>12</v>
      </c>
      <c r="J58" t="n">
        <v>143.4</v>
      </c>
      <c r="K58" t="n">
        <v>45</v>
      </c>
      <c r="L58" t="n">
        <v>15</v>
      </c>
      <c r="M58" t="n">
        <v>10</v>
      </c>
      <c r="N58" t="n">
        <v>23.41</v>
      </c>
      <c r="O58" t="n">
        <v>17920.49</v>
      </c>
      <c r="P58" t="n">
        <v>224.11</v>
      </c>
      <c r="Q58" t="n">
        <v>452.56</v>
      </c>
      <c r="R58" t="n">
        <v>71.88</v>
      </c>
      <c r="S58" t="n">
        <v>57.64</v>
      </c>
      <c r="T58" t="n">
        <v>5016.45</v>
      </c>
      <c r="U58" t="n">
        <v>0.8</v>
      </c>
      <c r="V58" t="n">
        <v>0.88</v>
      </c>
      <c r="W58" t="n">
        <v>6.82</v>
      </c>
      <c r="X58" t="n">
        <v>0.3</v>
      </c>
      <c r="Y58" t="n">
        <v>1</v>
      </c>
      <c r="Z58" t="n">
        <v>10</v>
      </c>
      <c r="AA58" t="n">
        <v>315.1683565547283</v>
      </c>
      <c r="AB58" t="n">
        <v>431.2272496847589</v>
      </c>
      <c r="AC58" t="n">
        <v>390.071526206091</v>
      </c>
      <c r="AD58" t="n">
        <v>315168.3565547283</v>
      </c>
      <c r="AE58" t="n">
        <v>431227.249684759</v>
      </c>
      <c r="AF58" t="n">
        <v>2.138976443307351e-06</v>
      </c>
      <c r="AG58" t="n">
        <v>11</v>
      </c>
      <c r="AH58" t="n">
        <v>390071.526206091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3.7768</v>
      </c>
      <c r="E59" t="n">
        <v>26.48</v>
      </c>
      <c r="F59" t="n">
        <v>24.04</v>
      </c>
      <c r="G59" t="n">
        <v>120.19</v>
      </c>
      <c r="H59" t="n">
        <v>1.88</v>
      </c>
      <c r="I59" t="n">
        <v>12</v>
      </c>
      <c r="J59" t="n">
        <v>143.75</v>
      </c>
      <c r="K59" t="n">
        <v>45</v>
      </c>
      <c r="L59" t="n">
        <v>15.25</v>
      </c>
      <c r="M59" t="n">
        <v>10</v>
      </c>
      <c r="N59" t="n">
        <v>23.5</v>
      </c>
      <c r="O59" t="n">
        <v>17962.71</v>
      </c>
      <c r="P59" t="n">
        <v>223.76</v>
      </c>
      <c r="Q59" t="n">
        <v>452.56</v>
      </c>
      <c r="R59" t="n">
        <v>72.48</v>
      </c>
      <c r="S59" t="n">
        <v>57.64</v>
      </c>
      <c r="T59" t="n">
        <v>5319.58</v>
      </c>
      <c r="U59" t="n">
        <v>0.8</v>
      </c>
      <c r="V59" t="n">
        <v>0.88</v>
      </c>
      <c r="W59" t="n">
        <v>6.82</v>
      </c>
      <c r="X59" t="n">
        <v>0.31</v>
      </c>
      <c r="Y59" t="n">
        <v>1</v>
      </c>
      <c r="Z59" t="n">
        <v>10</v>
      </c>
      <c r="AA59" t="n">
        <v>315.121678133435</v>
      </c>
      <c r="AB59" t="n">
        <v>431.163382209439</v>
      </c>
      <c r="AC59" t="n">
        <v>390.013754152977</v>
      </c>
      <c r="AD59" t="n">
        <v>315121.678133435</v>
      </c>
      <c r="AE59" t="n">
        <v>431163.382209439</v>
      </c>
      <c r="AF59" t="n">
        <v>2.137674639751053e-06</v>
      </c>
      <c r="AG59" t="n">
        <v>11</v>
      </c>
      <c r="AH59" t="n">
        <v>390013.754152977</v>
      </c>
    </row>
    <row r="60">
      <c r="A60" t="n">
        <v>58</v>
      </c>
      <c r="B60" t="n">
        <v>60</v>
      </c>
      <c r="C60" t="inlineStr">
        <is>
          <t xml:space="preserve">CONCLUIDO	</t>
        </is>
      </c>
      <c r="D60" t="n">
        <v>3.7766</v>
      </c>
      <c r="E60" t="n">
        <v>26.48</v>
      </c>
      <c r="F60" t="n">
        <v>24.04</v>
      </c>
      <c r="G60" t="n">
        <v>120.2</v>
      </c>
      <c r="H60" t="n">
        <v>1.9</v>
      </c>
      <c r="I60" t="n">
        <v>12</v>
      </c>
      <c r="J60" t="n">
        <v>144.09</v>
      </c>
      <c r="K60" t="n">
        <v>45</v>
      </c>
      <c r="L60" t="n">
        <v>15.5</v>
      </c>
      <c r="M60" t="n">
        <v>10</v>
      </c>
      <c r="N60" t="n">
        <v>23.59</v>
      </c>
      <c r="O60" t="n">
        <v>18004.96</v>
      </c>
      <c r="P60" t="n">
        <v>222.81</v>
      </c>
      <c r="Q60" t="n">
        <v>452.55</v>
      </c>
      <c r="R60" t="n">
        <v>72.76000000000001</v>
      </c>
      <c r="S60" t="n">
        <v>57.64</v>
      </c>
      <c r="T60" t="n">
        <v>5456.74</v>
      </c>
      <c r="U60" t="n">
        <v>0.79</v>
      </c>
      <c r="V60" t="n">
        <v>0.88</v>
      </c>
      <c r="W60" t="n">
        <v>6.81</v>
      </c>
      <c r="X60" t="n">
        <v>0.32</v>
      </c>
      <c r="Y60" t="n">
        <v>1</v>
      </c>
      <c r="Z60" t="n">
        <v>10</v>
      </c>
      <c r="AA60" t="n">
        <v>314.5241720208203</v>
      </c>
      <c r="AB60" t="n">
        <v>430.3458479860502</v>
      </c>
      <c r="AC60" t="n">
        <v>389.2742442484519</v>
      </c>
      <c r="AD60" t="n">
        <v>314524.1720208203</v>
      </c>
      <c r="AE60" t="n">
        <v>430345.8479860502</v>
      </c>
      <c r="AF60" t="n">
        <v>2.13756143944181e-06</v>
      </c>
      <c r="AG60" t="n">
        <v>11</v>
      </c>
      <c r="AH60" t="n">
        <v>389274.2442484519</v>
      </c>
    </row>
    <row r="61">
      <c r="A61" t="n">
        <v>59</v>
      </c>
      <c r="B61" t="n">
        <v>60</v>
      </c>
      <c r="C61" t="inlineStr">
        <is>
          <t xml:space="preserve">CONCLUIDO	</t>
        </is>
      </c>
      <c r="D61" t="n">
        <v>3.7762</v>
      </c>
      <c r="E61" t="n">
        <v>26.48</v>
      </c>
      <c r="F61" t="n">
        <v>24.04</v>
      </c>
      <c r="G61" t="n">
        <v>120.21</v>
      </c>
      <c r="H61" t="n">
        <v>1.93</v>
      </c>
      <c r="I61" t="n">
        <v>12</v>
      </c>
      <c r="J61" t="n">
        <v>144.43</v>
      </c>
      <c r="K61" t="n">
        <v>45</v>
      </c>
      <c r="L61" t="n">
        <v>15.75</v>
      </c>
      <c r="M61" t="n">
        <v>10</v>
      </c>
      <c r="N61" t="n">
        <v>23.68</v>
      </c>
      <c r="O61" t="n">
        <v>18047.25</v>
      </c>
      <c r="P61" t="n">
        <v>221</v>
      </c>
      <c r="Q61" t="n">
        <v>452.58</v>
      </c>
      <c r="R61" t="n">
        <v>72.79000000000001</v>
      </c>
      <c r="S61" t="n">
        <v>57.64</v>
      </c>
      <c r="T61" t="n">
        <v>5474.43</v>
      </c>
      <c r="U61" t="n">
        <v>0.79</v>
      </c>
      <c r="V61" t="n">
        <v>0.88</v>
      </c>
      <c r="W61" t="n">
        <v>6.81</v>
      </c>
      <c r="X61" t="n">
        <v>0.32</v>
      </c>
      <c r="Y61" t="n">
        <v>1</v>
      </c>
      <c r="Z61" t="n">
        <v>10</v>
      </c>
      <c r="AA61" t="n">
        <v>313.3866147331851</v>
      </c>
      <c r="AB61" t="n">
        <v>428.7893919196221</v>
      </c>
      <c r="AC61" t="n">
        <v>387.8663341645038</v>
      </c>
      <c r="AD61" t="n">
        <v>313386.6147331851</v>
      </c>
      <c r="AE61" t="n">
        <v>428789.3919196221</v>
      </c>
      <c r="AF61" t="n">
        <v>2.137335038823323e-06</v>
      </c>
      <c r="AG61" t="n">
        <v>11</v>
      </c>
      <c r="AH61" t="n">
        <v>387866.3341645038</v>
      </c>
    </row>
    <row r="62">
      <c r="A62" t="n">
        <v>60</v>
      </c>
      <c r="B62" t="n">
        <v>60</v>
      </c>
      <c r="C62" t="inlineStr">
        <is>
          <t xml:space="preserve">CONCLUIDO	</t>
        </is>
      </c>
      <c r="D62" t="n">
        <v>3.7865</v>
      </c>
      <c r="E62" t="n">
        <v>26.41</v>
      </c>
      <c r="F62" t="n">
        <v>24</v>
      </c>
      <c r="G62" t="n">
        <v>130.89</v>
      </c>
      <c r="H62" t="n">
        <v>1.96</v>
      </c>
      <c r="I62" t="n">
        <v>11</v>
      </c>
      <c r="J62" t="n">
        <v>144.77</v>
      </c>
      <c r="K62" t="n">
        <v>45</v>
      </c>
      <c r="L62" t="n">
        <v>16</v>
      </c>
      <c r="M62" t="n">
        <v>9</v>
      </c>
      <c r="N62" t="n">
        <v>23.78</v>
      </c>
      <c r="O62" t="n">
        <v>18089.56</v>
      </c>
      <c r="P62" t="n">
        <v>220.49</v>
      </c>
      <c r="Q62" t="n">
        <v>452.57</v>
      </c>
      <c r="R62" t="n">
        <v>71.16</v>
      </c>
      <c r="S62" t="n">
        <v>57.64</v>
      </c>
      <c r="T62" t="n">
        <v>4664.87</v>
      </c>
      <c r="U62" t="n">
        <v>0.8100000000000001</v>
      </c>
      <c r="V62" t="n">
        <v>0.88</v>
      </c>
      <c r="W62" t="n">
        <v>6.81</v>
      </c>
      <c r="X62" t="n">
        <v>0.27</v>
      </c>
      <c r="Y62" t="n">
        <v>1</v>
      </c>
      <c r="Z62" t="n">
        <v>10</v>
      </c>
      <c r="AA62" t="n">
        <v>312.401706601457</v>
      </c>
      <c r="AB62" t="n">
        <v>427.4417971627115</v>
      </c>
      <c r="AC62" t="n">
        <v>386.6473519598317</v>
      </c>
      <c r="AD62" t="n">
        <v>312401.706601457</v>
      </c>
      <c r="AE62" t="n">
        <v>427441.7971627115</v>
      </c>
      <c r="AF62" t="n">
        <v>2.143164854749355e-06</v>
      </c>
      <c r="AG62" t="n">
        <v>11</v>
      </c>
      <c r="AH62" t="n">
        <v>386647.3519598317</v>
      </c>
    </row>
    <row r="63">
      <c r="A63" t="n">
        <v>61</v>
      </c>
      <c r="B63" t="n">
        <v>60</v>
      </c>
      <c r="C63" t="inlineStr">
        <is>
          <t xml:space="preserve">CONCLUIDO	</t>
        </is>
      </c>
      <c r="D63" t="n">
        <v>3.7846</v>
      </c>
      <c r="E63" t="n">
        <v>26.42</v>
      </c>
      <c r="F63" t="n">
        <v>24.01</v>
      </c>
      <c r="G63" t="n">
        <v>130.96</v>
      </c>
      <c r="H63" t="n">
        <v>1.98</v>
      </c>
      <c r="I63" t="n">
        <v>11</v>
      </c>
      <c r="J63" t="n">
        <v>145.12</v>
      </c>
      <c r="K63" t="n">
        <v>45</v>
      </c>
      <c r="L63" t="n">
        <v>16.25</v>
      </c>
      <c r="M63" t="n">
        <v>9</v>
      </c>
      <c r="N63" t="n">
        <v>23.87</v>
      </c>
      <c r="O63" t="n">
        <v>18131.91</v>
      </c>
      <c r="P63" t="n">
        <v>220.67</v>
      </c>
      <c r="Q63" t="n">
        <v>452.58</v>
      </c>
      <c r="R63" t="n">
        <v>71.53</v>
      </c>
      <c r="S63" t="n">
        <v>57.64</v>
      </c>
      <c r="T63" t="n">
        <v>4849.31</v>
      </c>
      <c r="U63" t="n">
        <v>0.8100000000000001</v>
      </c>
      <c r="V63" t="n">
        <v>0.88</v>
      </c>
      <c r="W63" t="n">
        <v>6.81</v>
      </c>
      <c r="X63" t="n">
        <v>0.29</v>
      </c>
      <c r="Y63" t="n">
        <v>1</v>
      </c>
      <c r="Z63" t="n">
        <v>10</v>
      </c>
      <c r="AA63" t="n">
        <v>312.6447057101857</v>
      </c>
      <c r="AB63" t="n">
        <v>427.7742792636383</v>
      </c>
      <c r="AC63" t="n">
        <v>386.9481024356876</v>
      </c>
      <c r="AD63" t="n">
        <v>312644.7057101857</v>
      </c>
      <c r="AE63" t="n">
        <v>427774.2792636383</v>
      </c>
      <c r="AF63" t="n">
        <v>2.142089451811543e-06</v>
      </c>
      <c r="AG63" t="n">
        <v>11</v>
      </c>
      <c r="AH63" t="n">
        <v>386948.1024356876</v>
      </c>
    </row>
    <row r="64">
      <c r="A64" t="n">
        <v>62</v>
      </c>
      <c r="B64" t="n">
        <v>60</v>
      </c>
      <c r="C64" t="inlineStr">
        <is>
          <t xml:space="preserve">CONCLUIDO	</t>
        </is>
      </c>
      <c r="D64" t="n">
        <v>3.7857</v>
      </c>
      <c r="E64" t="n">
        <v>26.42</v>
      </c>
      <c r="F64" t="n">
        <v>24</v>
      </c>
      <c r="G64" t="n">
        <v>130.92</v>
      </c>
      <c r="H64" t="n">
        <v>2.01</v>
      </c>
      <c r="I64" t="n">
        <v>11</v>
      </c>
      <c r="J64" t="n">
        <v>145.46</v>
      </c>
      <c r="K64" t="n">
        <v>45</v>
      </c>
      <c r="L64" t="n">
        <v>16.5</v>
      </c>
      <c r="M64" t="n">
        <v>9</v>
      </c>
      <c r="N64" t="n">
        <v>23.96</v>
      </c>
      <c r="O64" t="n">
        <v>18174.29</v>
      </c>
      <c r="P64" t="n">
        <v>220.09</v>
      </c>
      <c r="Q64" t="n">
        <v>452.56</v>
      </c>
      <c r="R64" t="n">
        <v>71.47</v>
      </c>
      <c r="S64" t="n">
        <v>57.64</v>
      </c>
      <c r="T64" t="n">
        <v>4820.45</v>
      </c>
      <c r="U64" t="n">
        <v>0.8100000000000001</v>
      </c>
      <c r="V64" t="n">
        <v>0.88</v>
      </c>
      <c r="W64" t="n">
        <v>6.81</v>
      </c>
      <c r="X64" t="n">
        <v>0.28</v>
      </c>
      <c r="Y64" t="n">
        <v>1</v>
      </c>
      <c r="Z64" t="n">
        <v>10</v>
      </c>
      <c r="AA64" t="n">
        <v>312.189080598316</v>
      </c>
      <c r="AB64" t="n">
        <v>427.1508728848169</v>
      </c>
      <c r="AC64" t="n">
        <v>386.3841930867046</v>
      </c>
      <c r="AD64" t="n">
        <v>312189.080598316</v>
      </c>
      <c r="AE64" t="n">
        <v>427150.8728848169</v>
      </c>
      <c r="AF64" t="n">
        <v>2.142712053512381e-06</v>
      </c>
      <c r="AG64" t="n">
        <v>11</v>
      </c>
      <c r="AH64" t="n">
        <v>386384.1930867045</v>
      </c>
    </row>
    <row r="65">
      <c r="A65" t="n">
        <v>63</v>
      </c>
      <c r="B65" t="n">
        <v>60</v>
      </c>
      <c r="C65" t="inlineStr">
        <is>
          <t xml:space="preserve">CONCLUIDO	</t>
        </is>
      </c>
      <c r="D65" t="n">
        <v>3.786</v>
      </c>
      <c r="E65" t="n">
        <v>26.41</v>
      </c>
      <c r="F65" t="n">
        <v>24</v>
      </c>
      <c r="G65" t="n">
        <v>130.91</v>
      </c>
      <c r="H65" t="n">
        <v>2.03</v>
      </c>
      <c r="I65" t="n">
        <v>11</v>
      </c>
      <c r="J65" t="n">
        <v>145.81</v>
      </c>
      <c r="K65" t="n">
        <v>45</v>
      </c>
      <c r="L65" t="n">
        <v>16.75</v>
      </c>
      <c r="M65" t="n">
        <v>9</v>
      </c>
      <c r="N65" t="n">
        <v>24.06</v>
      </c>
      <c r="O65" t="n">
        <v>18216.71</v>
      </c>
      <c r="P65" t="n">
        <v>219.88</v>
      </c>
      <c r="Q65" t="n">
        <v>452.56</v>
      </c>
      <c r="R65" t="n">
        <v>71.36</v>
      </c>
      <c r="S65" t="n">
        <v>57.64</v>
      </c>
      <c r="T65" t="n">
        <v>4764.05</v>
      </c>
      <c r="U65" t="n">
        <v>0.8100000000000001</v>
      </c>
      <c r="V65" t="n">
        <v>0.88</v>
      </c>
      <c r="W65" t="n">
        <v>6.81</v>
      </c>
      <c r="X65" t="n">
        <v>0.28</v>
      </c>
      <c r="Y65" t="n">
        <v>1</v>
      </c>
      <c r="Z65" t="n">
        <v>10</v>
      </c>
      <c r="AA65" t="n">
        <v>312.0388434785647</v>
      </c>
      <c r="AB65" t="n">
        <v>426.9453118295792</v>
      </c>
      <c r="AC65" t="n">
        <v>386.1982504900719</v>
      </c>
      <c r="AD65" t="n">
        <v>312038.8434785648</v>
      </c>
      <c r="AE65" t="n">
        <v>426945.3118295792</v>
      </c>
      <c r="AF65" t="n">
        <v>2.142881853976246e-06</v>
      </c>
      <c r="AG65" t="n">
        <v>11</v>
      </c>
      <c r="AH65" t="n">
        <v>386198.250490072</v>
      </c>
    </row>
    <row r="66">
      <c r="A66" t="n">
        <v>64</v>
      </c>
      <c r="B66" t="n">
        <v>60</v>
      </c>
      <c r="C66" t="inlineStr">
        <is>
          <t xml:space="preserve">CONCLUIDO	</t>
        </is>
      </c>
      <c r="D66" t="n">
        <v>3.7858</v>
      </c>
      <c r="E66" t="n">
        <v>26.41</v>
      </c>
      <c r="F66" t="n">
        <v>24</v>
      </c>
      <c r="G66" t="n">
        <v>130.91</v>
      </c>
      <c r="H66" t="n">
        <v>2.06</v>
      </c>
      <c r="I66" t="n">
        <v>11</v>
      </c>
      <c r="J66" t="n">
        <v>146.15</v>
      </c>
      <c r="K66" t="n">
        <v>45</v>
      </c>
      <c r="L66" t="n">
        <v>17</v>
      </c>
      <c r="M66" t="n">
        <v>9</v>
      </c>
      <c r="N66" t="n">
        <v>24.15</v>
      </c>
      <c r="O66" t="n">
        <v>18259.16</v>
      </c>
      <c r="P66" t="n">
        <v>218.36</v>
      </c>
      <c r="Q66" t="n">
        <v>452.56</v>
      </c>
      <c r="R66" t="n">
        <v>71.22</v>
      </c>
      <c r="S66" t="n">
        <v>57.64</v>
      </c>
      <c r="T66" t="n">
        <v>4692.16</v>
      </c>
      <c r="U66" t="n">
        <v>0.8100000000000001</v>
      </c>
      <c r="V66" t="n">
        <v>0.88</v>
      </c>
      <c r="W66" t="n">
        <v>6.82</v>
      </c>
      <c r="X66" t="n">
        <v>0.28</v>
      </c>
      <c r="Y66" t="n">
        <v>1</v>
      </c>
      <c r="Z66" t="n">
        <v>10</v>
      </c>
      <c r="AA66" t="n">
        <v>311.0784684837258</v>
      </c>
      <c r="AB66" t="n">
        <v>425.631284392886</v>
      </c>
      <c r="AC66" t="n">
        <v>385.0096319876878</v>
      </c>
      <c r="AD66" t="n">
        <v>311078.4684837259</v>
      </c>
      <c r="AE66" t="n">
        <v>425631.284392886</v>
      </c>
      <c r="AF66" t="n">
        <v>2.142768653667003e-06</v>
      </c>
      <c r="AG66" t="n">
        <v>11</v>
      </c>
      <c r="AH66" t="n">
        <v>385009.6319876878</v>
      </c>
    </row>
    <row r="67">
      <c r="A67" t="n">
        <v>65</v>
      </c>
      <c r="B67" t="n">
        <v>60</v>
      </c>
      <c r="C67" t="inlineStr">
        <is>
          <t xml:space="preserve">CONCLUIDO	</t>
        </is>
      </c>
      <c r="D67" t="n">
        <v>3.7926</v>
      </c>
      <c r="E67" t="n">
        <v>26.37</v>
      </c>
      <c r="F67" t="n">
        <v>23.98</v>
      </c>
      <c r="G67" t="n">
        <v>143.88</v>
      </c>
      <c r="H67" t="n">
        <v>2.08</v>
      </c>
      <c r="I67" t="n">
        <v>10</v>
      </c>
      <c r="J67" t="n">
        <v>146.49</v>
      </c>
      <c r="K67" t="n">
        <v>45</v>
      </c>
      <c r="L67" t="n">
        <v>17.25</v>
      </c>
      <c r="M67" t="n">
        <v>8</v>
      </c>
      <c r="N67" t="n">
        <v>24.25</v>
      </c>
      <c r="O67" t="n">
        <v>18301.64</v>
      </c>
      <c r="P67" t="n">
        <v>216.72</v>
      </c>
      <c r="Q67" t="n">
        <v>452.56</v>
      </c>
      <c r="R67" t="n">
        <v>70.69</v>
      </c>
      <c r="S67" t="n">
        <v>57.64</v>
      </c>
      <c r="T67" t="n">
        <v>4431.72</v>
      </c>
      <c r="U67" t="n">
        <v>0.82</v>
      </c>
      <c r="V67" t="n">
        <v>0.88</v>
      </c>
      <c r="W67" t="n">
        <v>6.81</v>
      </c>
      <c r="X67" t="n">
        <v>0.26</v>
      </c>
      <c r="Y67" t="n">
        <v>1</v>
      </c>
      <c r="Z67" t="n">
        <v>10</v>
      </c>
      <c r="AA67" t="n">
        <v>309.6188802066185</v>
      </c>
      <c r="AB67" t="n">
        <v>423.6342113196577</v>
      </c>
      <c r="AC67" t="n">
        <v>383.2031567656586</v>
      </c>
      <c r="AD67" t="n">
        <v>309618.8802066185</v>
      </c>
      <c r="AE67" t="n">
        <v>423634.2113196576</v>
      </c>
      <c r="AF67" t="n">
        <v>2.146617464181276e-06</v>
      </c>
      <c r="AG67" t="n">
        <v>11</v>
      </c>
      <c r="AH67" t="n">
        <v>383203.1567656586</v>
      </c>
    </row>
    <row r="68">
      <c r="A68" t="n">
        <v>66</v>
      </c>
      <c r="B68" t="n">
        <v>60</v>
      </c>
      <c r="C68" t="inlineStr">
        <is>
          <t xml:space="preserve">CONCLUIDO	</t>
        </is>
      </c>
      <c r="D68" t="n">
        <v>3.7935</v>
      </c>
      <c r="E68" t="n">
        <v>26.36</v>
      </c>
      <c r="F68" t="n">
        <v>23.97</v>
      </c>
      <c r="G68" t="n">
        <v>143.84</v>
      </c>
      <c r="H68" t="n">
        <v>2.11</v>
      </c>
      <c r="I68" t="n">
        <v>10</v>
      </c>
      <c r="J68" t="n">
        <v>146.84</v>
      </c>
      <c r="K68" t="n">
        <v>45</v>
      </c>
      <c r="L68" t="n">
        <v>17.5</v>
      </c>
      <c r="M68" t="n">
        <v>8</v>
      </c>
      <c r="N68" t="n">
        <v>24.34</v>
      </c>
      <c r="O68" t="n">
        <v>18344.15</v>
      </c>
      <c r="P68" t="n">
        <v>216.63</v>
      </c>
      <c r="Q68" t="n">
        <v>452.57</v>
      </c>
      <c r="R68" t="n">
        <v>70.40000000000001</v>
      </c>
      <c r="S68" t="n">
        <v>57.64</v>
      </c>
      <c r="T68" t="n">
        <v>4287.1</v>
      </c>
      <c r="U68" t="n">
        <v>0.82</v>
      </c>
      <c r="V68" t="n">
        <v>0.88</v>
      </c>
      <c r="W68" t="n">
        <v>6.81</v>
      </c>
      <c r="X68" t="n">
        <v>0.25</v>
      </c>
      <c r="Y68" t="n">
        <v>1</v>
      </c>
      <c r="Z68" t="n">
        <v>10</v>
      </c>
      <c r="AA68" t="n">
        <v>309.4880458215958</v>
      </c>
      <c r="AB68" t="n">
        <v>423.4551979420638</v>
      </c>
      <c r="AC68" t="n">
        <v>383.0412281735755</v>
      </c>
      <c r="AD68" t="n">
        <v>309488.0458215958</v>
      </c>
      <c r="AE68" t="n">
        <v>423455.1979420638</v>
      </c>
      <c r="AF68" t="n">
        <v>2.147126865572871e-06</v>
      </c>
      <c r="AG68" t="n">
        <v>11</v>
      </c>
      <c r="AH68" t="n">
        <v>383041.2281735755</v>
      </c>
    </row>
    <row r="69">
      <c r="A69" t="n">
        <v>67</v>
      </c>
      <c r="B69" t="n">
        <v>60</v>
      </c>
      <c r="C69" t="inlineStr">
        <is>
          <t xml:space="preserve">CONCLUIDO	</t>
        </is>
      </c>
      <c r="D69" t="n">
        <v>3.7917</v>
      </c>
      <c r="E69" t="n">
        <v>26.37</v>
      </c>
      <c r="F69" t="n">
        <v>23.99</v>
      </c>
      <c r="G69" t="n">
        <v>143.91</v>
      </c>
      <c r="H69" t="n">
        <v>2.13</v>
      </c>
      <c r="I69" t="n">
        <v>10</v>
      </c>
      <c r="J69" t="n">
        <v>147.18</v>
      </c>
      <c r="K69" t="n">
        <v>45</v>
      </c>
      <c r="L69" t="n">
        <v>17.75</v>
      </c>
      <c r="M69" t="n">
        <v>8</v>
      </c>
      <c r="N69" t="n">
        <v>24.44</v>
      </c>
      <c r="O69" t="n">
        <v>18386.69</v>
      </c>
      <c r="P69" t="n">
        <v>216.52</v>
      </c>
      <c r="Q69" t="n">
        <v>452.56</v>
      </c>
      <c r="R69" t="n">
        <v>70.88</v>
      </c>
      <c r="S69" t="n">
        <v>57.64</v>
      </c>
      <c r="T69" t="n">
        <v>4530.24</v>
      </c>
      <c r="U69" t="n">
        <v>0.8100000000000001</v>
      </c>
      <c r="V69" t="n">
        <v>0.88</v>
      </c>
      <c r="W69" t="n">
        <v>6.81</v>
      </c>
      <c r="X69" t="n">
        <v>0.26</v>
      </c>
      <c r="Y69" t="n">
        <v>1</v>
      </c>
      <c r="Z69" t="n">
        <v>10</v>
      </c>
      <c r="AA69" t="n">
        <v>309.5647916042791</v>
      </c>
      <c r="AB69" t="n">
        <v>423.5602049077161</v>
      </c>
      <c r="AC69" t="n">
        <v>383.1362134218041</v>
      </c>
      <c r="AD69" t="n">
        <v>309564.7916042791</v>
      </c>
      <c r="AE69" t="n">
        <v>423560.2049077161</v>
      </c>
      <c r="AF69" t="n">
        <v>2.146108062789681e-06</v>
      </c>
      <c r="AG69" t="n">
        <v>11</v>
      </c>
      <c r="AH69" t="n">
        <v>383136.2134218041</v>
      </c>
    </row>
    <row r="70">
      <c r="A70" t="n">
        <v>68</v>
      </c>
      <c r="B70" t="n">
        <v>60</v>
      </c>
      <c r="C70" t="inlineStr">
        <is>
          <t xml:space="preserve">CONCLUIDO	</t>
        </is>
      </c>
      <c r="D70" t="n">
        <v>3.7935</v>
      </c>
      <c r="E70" t="n">
        <v>26.36</v>
      </c>
      <c r="F70" t="n">
        <v>23.97</v>
      </c>
      <c r="G70" t="n">
        <v>143.84</v>
      </c>
      <c r="H70" t="n">
        <v>2.16</v>
      </c>
      <c r="I70" t="n">
        <v>10</v>
      </c>
      <c r="J70" t="n">
        <v>147.53</v>
      </c>
      <c r="K70" t="n">
        <v>45</v>
      </c>
      <c r="L70" t="n">
        <v>18</v>
      </c>
      <c r="M70" t="n">
        <v>8</v>
      </c>
      <c r="N70" t="n">
        <v>24.53</v>
      </c>
      <c r="O70" t="n">
        <v>18429.27</v>
      </c>
      <c r="P70" t="n">
        <v>216.14</v>
      </c>
      <c r="Q70" t="n">
        <v>452.58</v>
      </c>
      <c r="R70" t="n">
        <v>70.41</v>
      </c>
      <c r="S70" t="n">
        <v>57.64</v>
      </c>
      <c r="T70" t="n">
        <v>4291.71</v>
      </c>
      <c r="U70" t="n">
        <v>0.82</v>
      </c>
      <c r="V70" t="n">
        <v>0.88</v>
      </c>
      <c r="W70" t="n">
        <v>6.81</v>
      </c>
      <c r="X70" t="n">
        <v>0.25</v>
      </c>
      <c r="Y70" t="n">
        <v>1</v>
      </c>
      <c r="Z70" t="n">
        <v>10</v>
      </c>
      <c r="AA70" t="n">
        <v>309.175633104192</v>
      </c>
      <c r="AB70" t="n">
        <v>423.0277410794356</v>
      </c>
      <c r="AC70" t="n">
        <v>382.6545671939771</v>
      </c>
      <c r="AD70" t="n">
        <v>309175.633104192</v>
      </c>
      <c r="AE70" t="n">
        <v>423027.7410794356</v>
      </c>
      <c r="AF70" t="n">
        <v>2.147126865572871e-06</v>
      </c>
      <c r="AG70" t="n">
        <v>11</v>
      </c>
      <c r="AH70" t="n">
        <v>382654.5671939771</v>
      </c>
    </row>
    <row r="71">
      <c r="A71" t="n">
        <v>69</v>
      </c>
      <c r="B71" t="n">
        <v>60</v>
      </c>
      <c r="C71" t="inlineStr">
        <is>
          <t xml:space="preserve">CONCLUIDO	</t>
        </is>
      </c>
      <c r="D71" t="n">
        <v>3.7921</v>
      </c>
      <c r="E71" t="n">
        <v>26.37</v>
      </c>
      <c r="F71" t="n">
        <v>23.98</v>
      </c>
      <c r="G71" t="n">
        <v>143.9</v>
      </c>
      <c r="H71" t="n">
        <v>2.18</v>
      </c>
      <c r="I71" t="n">
        <v>10</v>
      </c>
      <c r="J71" t="n">
        <v>147.87</v>
      </c>
      <c r="K71" t="n">
        <v>45</v>
      </c>
      <c r="L71" t="n">
        <v>18.25</v>
      </c>
      <c r="M71" t="n">
        <v>8</v>
      </c>
      <c r="N71" t="n">
        <v>24.63</v>
      </c>
      <c r="O71" t="n">
        <v>18471.89</v>
      </c>
      <c r="P71" t="n">
        <v>215.78</v>
      </c>
      <c r="Q71" t="n">
        <v>452.56</v>
      </c>
      <c r="R71" t="n">
        <v>70.73999999999999</v>
      </c>
      <c r="S71" t="n">
        <v>57.64</v>
      </c>
      <c r="T71" t="n">
        <v>4459.46</v>
      </c>
      <c r="U71" t="n">
        <v>0.8100000000000001</v>
      </c>
      <c r="V71" t="n">
        <v>0.88</v>
      </c>
      <c r="W71" t="n">
        <v>6.81</v>
      </c>
      <c r="X71" t="n">
        <v>0.26</v>
      </c>
      <c r="Y71" t="n">
        <v>1</v>
      </c>
      <c r="Z71" t="n">
        <v>10</v>
      </c>
      <c r="AA71" t="n">
        <v>309.045755784894</v>
      </c>
      <c r="AB71" t="n">
        <v>422.8500372013892</v>
      </c>
      <c r="AC71" t="n">
        <v>382.4938231246424</v>
      </c>
      <c r="AD71" t="n">
        <v>309045.755784894</v>
      </c>
      <c r="AE71" t="n">
        <v>422850.0372013891</v>
      </c>
      <c r="AF71" t="n">
        <v>2.146334463408168e-06</v>
      </c>
      <c r="AG71" t="n">
        <v>11</v>
      </c>
      <c r="AH71" t="n">
        <v>382493.8231246424</v>
      </c>
    </row>
    <row r="72">
      <c r="A72" t="n">
        <v>70</v>
      </c>
      <c r="B72" t="n">
        <v>60</v>
      </c>
      <c r="C72" t="inlineStr">
        <is>
          <t xml:space="preserve">CONCLUIDO	</t>
        </is>
      </c>
      <c r="D72" t="n">
        <v>3.7923</v>
      </c>
      <c r="E72" t="n">
        <v>26.37</v>
      </c>
      <c r="F72" t="n">
        <v>23.98</v>
      </c>
      <c r="G72" t="n">
        <v>143.89</v>
      </c>
      <c r="H72" t="n">
        <v>2.21</v>
      </c>
      <c r="I72" t="n">
        <v>10</v>
      </c>
      <c r="J72" t="n">
        <v>148.22</v>
      </c>
      <c r="K72" t="n">
        <v>45</v>
      </c>
      <c r="L72" t="n">
        <v>18.5</v>
      </c>
      <c r="M72" t="n">
        <v>8</v>
      </c>
      <c r="N72" t="n">
        <v>24.72</v>
      </c>
      <c r="O72" t="n">
        <v>18514.53</v>
      </c>
      <c r="P72" t="n">
        <v>214.23</v>
      </c>
      <c r="Q72" t="n">
        <v>452.57</v>
      </c>
      <c r="R72" t="n">
        <v>70.73</v>
      </c>
      <c r="S72" t="n">
        <v>57.64</v>
      </c>
      <c r="T72" t="n">
        <v>4451.89</v>
      </c>
      <c r="U72" t="n">
        <v>0.8100000000000001</v>
      </c>
      <c r="V72" t="n">
        <v>0.88</v>
      </c>
      <c r="W72" t="n">
        <v>6.81</v>
      </c>
      <c r="X72" t="n">
        <v>0.26</v>
      </c>
      <c r="Y72" t="n">
        <v>1</v>
      </c>
      <c r="Z72" t="n">
        <v>10</v>
      </c>
      <c r="AA72" t="n">
        <v>308.0466618681196</v>
      </c>
      <c r="AB72" t="n">
        <v>421.4830328275456</v>
      </c>
      <c r="AC72" t="n">
        <v>381.2572837296358</v>
      </c>
      <c r="AD72" t="n">
        <v>308046.6618681196</v>
      </c>
      <c r="AE72" t="n">
        <v>421483.0328275457</v>
      </c>
      <c r="AF72" t="n">
        <v>2.146447663717411e-06</v>
      </c>
      <c r="AG72" t="n">
        <v>11</v>
      </c>
      <c r="AH72" t="n">
        <v>381257.2837296358</v>
      </c>
    </row>
    <row r="73">
      <c r="A73" t="n">
        <v>71</v>
      </c>
      <c r="B73" t="n">
        <v>60</v>
      </c>
      <c r="C73" t="inlineStr">
        <is>
          <t xml:space="preserve">CONCLUIDO	</t>
        </is>
      </c>
      <c r="D73" t="n">
        <v>3.7924</v>
      </c>
      <c r="E73" t="n">
        <v>26.37</v>
      </c>
      <c r="F73" t="n">
        <v>23.98</v>
      </c>
      <c r="G73" t="n">
        <v>143.88</v>
      </c>
      <c r="H73" t="n">
        <v>2.23</v>
      </c>
      <c r="I73" t="n">
        <v>10</v>
      </c>
      <c r="J73" t="n">
        <v>148.57</v>
      </c>
      <c r="K73" t="n">
        <v>45</v>
      </c>
      <c r="L73" t="n">
        <v>18.75</v>
      </c>
      <c r="M73" t="n">
        <v>7</v>
      </c>
      <c r="N73" t="n">
        <v>24.82</v>
      </c>
      <c r="O73" t="n">
        <v>18557.21</v>
      </c>
      <c r="P73" t="n">
        <v>212.2</v>
      </c>
      <c r="Q73" t="n">
        <v>452.56</v>
      </c>
      <c r="R73" t="n">
        <v>70.59999999999999</v>
      </c>
      <c r="S73" t="n">
        <v>57.64</v>
      </c>
      <c r="T73" t="n">
        <v>4386.13</v>
      </c>
      <c r="U73" t="n">
        <v>0.82</v>
      </c>
      <c r="V73" t="n">
        <v>0.88</v>
      </c>
      <c r="W73" t="n">
        <v>6.81</v>
      </c>
      <c r="X73" t="n">
        <v>0.26</v>
      </c>
      <c r="Y73" t="n">
        <v>1</v>
      </c>
      <c r="Z73" t="n">
        <v>10</v>
      </c>
      <c r="AA73" t="n">
        <v>306.7467632347642</v>
      </c>
      <c r="AB73" t="n">
        <v>419.7044541699084</v>
      </c>
      <c r="AC73" t="n">
        <v>379.6484501228326</v>
      </c>
      <c r="AD73" t="n">
        <v>306746.7632347642</v>
      </c>
      <c r="AE73" t="n">
        <v>419704.4541699084</v>
      </c>
      <c r="AF73" t="n">
        <v>2.146504263872033e-06</v>
      </c>
      <c r="AG73" t="n">
        <v>11</v>
      </c>
      <c r="AH73" t="n">
        <v>379648.4501228326</v>
      </c>
    </row>
    <row r="74">
      <c r="A74" t="n">
        <v>72</v>
      </c>
      <c r="B74" t="n">
        <v>60</v>
      </c>
      <c r="C74" t="inlineStr">
        <is>
          <t xml:space="preserve">CONCLUIDO	</t>
        </is>
      </c>
      <c r="D74" t="n">
        <v>3.8004</v>
      </c>
      <c r="E74" t="n">
        <v>26.31</v>
      </c>
      <c r="F74" t="n">
        <v>23.95</v>
      </c>
      <c r="G74" t="n">
        <v>159.67</v>
      </c>
      <c r="H74" t="n">
        <v>2.26</v>
      </c>
      <c r="I74" t="n">
        <v>9</v>
      </c>
      <c r="J74" t="n">
        <v>148.91</v>
      </c>
      <c r="K74" t="n">
        <v>45</v>
      </c>
      <c r="L74" t="n">
        <v>19</v>
      </c>
      <c r="M74" t="n">
        <v>6</v>
      </c>
      <c r="N74" t="n">
        <v>24.92</v>
      </c>
      <c r="O74" t="n">
        <v>18599.92</v>
      </c>
      <c r="P74" t="n">
        <v>211.17</v>
      </c>
      <c r="Q74" t="n">
        <v>452.57</v>
      </c>
      <c r="R74" t="n">
        <v>69.67</v>
      </c>
      <c r="S74" t="n">
        <v>57.64</v>
      </c>
      <c r="T74" t="n">
        <v>3928.3</v>
      </c>
      <c r="U74" t="n">
        <v>0.83</v>
      </c>
      <c r="V74" t="n">
        <v>0.89</v>
      </c>
      <c r="W74" t="n">
        <v>6.81</v>
      </c>
      <c r="X74" t="n">
        <v>0.23</v>
      </c>
      <c r="Y74" t="n">
        <v>1</v>
      </c>
      <c r="Z74" t="n">
        <v>10</v>
      </c>
      <c r="AA74" t="n">
        <v>305.5979080170925</v>
      </c>
      <c r="AB74" t="n">
        <v>418.1325397771749</v>
      </c>
      <c r="AC74" t="n">
        <v>378.226557033546</v>
      </c>
      <c r="AD74" t="n">
        <v>305597.9080170925</v>
      </c>
      <c r="AE74" t="n">
        <v>418132.5397771749</v>
      </c>
      <c r="AF74" t="n">
        <v>2.151032276241766e-06</v>
      </c>
      <c r="AG74" t="n">
        <v>11</v>
      </c>
      <c r="AH74" t="n">
        <v>378226.557033546</v>
      </c>
    </row>
    <row r="75">
      <c r="A75" t="n">
        <v>73</v>
      </c>
      <c r="B75" t="n">
        <v>60</v>
      </c>
      <c r="C75" t="inlineStr">
        <is>
          <t xml:space="preserve">CONCLUIDO	</t>
        </is>
      </c>
      <c r="D75" t="n">
        <v>3.8005</v>
      </c>
      <c r="E75" t="n">
        <v>26.31</v>
      </c>
      <c r="F75" t="n">
        <v>23.95</v>
      </c>
      <c r="G75" t="n">
        <v>159.67</v>
      </c>
      <c r="H75" t="n">
        <v>2.28</v>
      </c>
      <c r="I75" t="n">
        <v>9</v>
      </c>
      <c r="J75" t="n">
        <v>149.26</v>
      </c>
      <c r="K75" t="n">
        <v>45</v>
      </c>
      <c r="L75" t="n">
        <v>19.25</v>
      </c>
      <c r="M75" t="n">
        <v>6</v>
      </c>
      <c r="N75" t="n">
        <v>25.01</v>
      </c>
      <c r="O75" t="n">
        <v>18642.66</v>
      </c>
      <c r="P75" t="n">
        <v>211.21</v>
      </c>
      <c r="Q75" t="n">
        <v>452.58</v>
      </c>
      <c r="R75" t="n">
        <v>69.62</v>
      </c>
      <c r="S75" t="n">
        <v>57.64</v>
      </c>
      <c r="T75" t="n">
        <v>3902.36</v>
      </c>
      <c r="U75" t="n">
        <v>0.83</v>
      </c>
      <c r="V75" t="n">
        <v>0.89</v>
      </c>
      <c r="W75" t="n">
        <v>6.81</v>
      </c>
      <c r="X75" t="n">
        <v>0.23</v>
      </c>
      <c r="Y75" t="n">
        <v>1</v>
      </c>
      <c r="Z75" t="n">
        <v>10</v>
      </c>
      <c r="AA75" t="n">
        <v>305.6181977631391</v>
      </c>
      <c r="AB75" t="n">
        <v>418.1603011028363</v>
      </c>
      <c r="AC75" t="n">
        <v>378.2516688572495</v>
      </c>
      <c r="AD75" t="n">
        <v>305618.197763139</v>
      </c>
      <c r="AE75" t="n">
        <v>418160.3011028363</v>
      </c>
      <c r="AF75" t="n">
        <v>2.151088876396388e-06</v>
      </c>
      <c r="AG75" t="n">
        <v>11</v>
      </c>
      <c r="AH75" t="n">
        <v>378251.6688572494</v>
      </c>
    </row>
    <row r="76">
      <c r="A76" t="n">
        <v>74</v>
      </c>
      <c r="B76" t="n">
        <v>60</v>
      </c>
      <c r="C76" t="inlineStr">
        <is>
          <t xml:space="preserve">CONCLUIDO	</t>
        </is>
      </c>
      <c r="D76" t="n">
        <v>3.8009</v>
      </c>
      <c r="E76" t="n">
        <v>26.31</v>
      </c>
      <c r="F76" t="n">
        <v>23.95</v>
      </c>
      <c r="G76" t="n">
        <v>159.65</v>
      </c>
      <c r="H76" t="n">
        <v>2.31</v>
      </c>
      <c r="I76" t="n">
        <v>9</v>
      </c>
      <c r="J76" t="n">
        <v>149.61</v>
      </c>
      <c r="K76" t="n">
        <v>45</v>
      </c>
      <c r="L76" t="n">
        <v>19.5</v>
      </c>
      <c r="M76" t="n">
        <v>5</v>
      </c>
      <c r="N76" t="n">
        <v>25.11</v>
      </c>
      <c r="O76" t="n">
        <v>18685.44</v>
      </c>
      <c r="P76" t="n">
        <v>211.58</v>
      </c>
      <c r="Q76" t="n">
        <v>452.56</v>
      </c>
      <c r="R76" t="n">
        <v>69.59</v>
      </c>
      <c r="S76" t="n">
        <v>57.64</v>
      </c>
      <c r="T76" t="n">
        <v>3889.27</v>
      </c>
      <c r="U76" t="n">
        <v>0.83</v>
      </c>
      <c r="V76" t="n">
        <v>0.89</v>
      </c>
      <c r="W76" t="n">
        <v>6.81</v>
      </c>
      <c r="X76" t="n">
        <v>0.22</v>
      </c>
      <c r="Y76" t="n">
        <v>1</v>
      </c>
      <c r="Z76" t="n">
        <v>10</v>
      </c>
      <c r="AA76" t="n">
        <v>305.8329765619545</v>
      </c>
      <c r="AB76" t="n">
        <v>418.4541709307475</v>
      </c>
      <c r="AC76" t="n">
        <v>378.5174921612336</v>
      </c>
      <c r="AD76" t="n">
        <v>305832.9765619545</v>
      </c>
      <c r="AE76" t="n">
        <v>418454.1709307475</v>
      </c>
      <c r="AF76" t="n">
        <v>2.151315277014874e-06</v>
      </c>
      <c r="AG76" t="n">
        <v>11</v>
      </c>
      <c r="AH76" t="n">
        <v>378517.4921612336</v>
      </c>
    </row>
    <row r="77">
      <c r="A77" t="n">
        <v>75</v>
      </c>
      <c r="B77" t="n">
        <v>60</v>
      </c>
      <c r="C77" t="inlineStr">
        <is>
          <t xml:space="preserve">CONCLUIDO	</t>
        </is>
      </c>
      <c r="D77" t="n">
        <v>3.8016</v>
      </c>
      <c r="E77" t="n">
        <v>26.3</v>
      </c>
      <c r="F77" t="n">
        <v>23.94</v>
      </c>
      <c r="G77" t="n">
        <v>159.61</v>
      </c>
      <c r="H77" t="n">
        <v>2.33</v>
      </c>
      <c r="I77" t="n">
        <v>9</v>
      </c>
      <c r="J77" t="n">
        <v>149.95</v>
      </c>
      <c r="K77" t="n">
        <v>45</v>
      </c>
      <c r="L77" t="n">
        <v>19.75</v>
      </c>
      <c r="M77" t="n">
        <v>5</v>
      </c>
      <c r="N77" t="n">
        <v>25.21</v>
      </c>
      <c r="O77" t="n">
        <v>18728.26</v>
      </c>
      <c r="P77" t="n">
        <v>211.94</v>
      </c>
      <c r="Q77" t="n">
        <v>452.55</v>
      </c>
      <c r="R77" t="n">
        <v>69.44</v>
      </c>
      <c r="S77" t="n">
        <v>57.64</v>
      </c>
      <c r="T77" t="n">
        <v>3813.06</v>
      </c>
      <c r="U77" t="n">
        <v>0.83</v>
      </c>
      <c r="V77" t="n">
        <v>0.89</v>
      </c>
      <c r="W77" t="n">
        <v>6.81</v>
      </c>
      <c r="X77" t="n">
        <v>0.22</v>
      </c>
      <c r="Y77" t="n">
        <v>1</v>
      </c>
      <c r="Z77" t="n">
        <v>10</v>
      </c>
      <c r="AA77" t="n">
        <v>305.9999576491955</v>
      </c>
      <c r="AB77" t="n">
        <v>418.6826418209963</v>
      </c>
      <c r="AC77" t="n">
        <v>378.724158110378</v>
      </c>
      <c r="AD77" t="n">
        <v>305999.9576491955</v>
      </c>
      <c r="AE77" t="n">
        <v>418682.6418209962</v>
      </c>
      <c r="AF77" t="n">
        <v>2.151711478097226e-06</v>
      </c>
      <c r="AG77" t="n">
        <v>11</v>
      </c>
      <c r="AH77" t="n">
        <v>378724.158110378</v>
      </c>
    </row>
    <row r="78">
      <c r="A78" t="n">
        <v>76</v>
      </c>
      <c r="B78" t="n">
        <v>60</v>
      </c>
      <c r="C78" t="inlineStr">
        <is>
          <t xml:space="preserve">CONCLUIDO	</t>
        </is>
      </c>
      <c r="D78" t="n">
        <v>3.8008</v>
      </c>
      <c r="E78" t="n">
        <v>26.31</v>
      </c>
      <c r="F78" t="n">
        <v>23.95</v>
      </c>
      <c r="G78" t="n">
        <v>159.65</v>
      </c>
      <c r="H78" t="n">
        <v>2.36</v>
      </c>
      <c r="I78" t="n">
        <v>9</v>
      </c>
      <c r="J78" t="n">
        <v>150.3</v>
      </c>
      <c r="K78" t="n">
        <v>45</v>
      </c>
      <c r="L78" t="n">
        <v>20</v>
      </c>
      <c r="M78" t="n">
        <v>3</v>
      </c>
      <c r="N78" t="n">
        <v>25.3</v>
      </c>
      <c r="O78" t="n">
        <v>18771.1</v>
      </c>
      <c r="P78" t="n">
        <v>211.89</v>
      </c>
      <c r="Q78" t="n">
        <v>452.55</v>
      </c>
      <c r="R78" t="n">
        <v>69.45</v>
      </c>
      <c r="S78" t="n">
        <v>57.64</v>
      </c>
      <c r="T78" t="n">
        <v>3816.29</v>
      </c>
      <c r="U78" t="n">
        <v>0.83</v>
      </c>
      <c r="V78" t="n">
        <v>0.89</v>
      </c>
      <c r="W78" t="n">
        <v>6.81</v>
      </c>
      <c r="X78" t="n">
        <v>0.22</v>
      </c>
      <c r="Y78" t="n">
        <v>1</v>
      </c>
      <c r="Z78" t="n">
        <v>10</v>
      </c>
      <c r="AA78" t="n">
        <v>306.035417946715</v>
      </c>
      <c r="AB78" t="n">
        <v>418.7311601644603</v>
      </c>
      <c r="AC78" t="n">
        <v>378.7680459312379</v>
      </c>
      <c r="AD78" t="n">
        <v>306035.417946715</v>
      </c>
      <c r="AE78" t="n">
        <v>418731.1601644603</v>
      </c>
      <c r="AF78" t="n">
        <v>2.151258676860253e-06</v>
      </c>
      <c r="AG78" t="n">
        <v>11</v>
      </c>
      <c r="AH78" t="n">
        <v>378768.0459312379</v>
      </c>
    </row>
    <row r="79">
      <c r="A79" t="n">
        <v>77</v>
      </c>
      <c r="B79" t="n">
        <v>60</v>
      </c>
      <c r="C79" t="inlineStr">
        <is>
          <t xml:space="preserve">CONCLUIDO	</t>
        </is>
      </c>
      <c r="D79" t="n">
        <v>3.8001</v>
      </c>
      <c r="E79" t="n">
        <v>26.32</v>
      </c>
      <c r="F79" t="n">
        <v>23.95</v>
      </c>
      <c r="G79" t="n">
        <v>159.69</v>
      </c>
      <c r="H79" t="n">
        <v>2.38</v>
      </c>
      <c r="I79" t="n">
        <v>9</v>
      </c>
      <c r="J79" t="n">
        <v>150.65</v>
      </c>
      <c r="K79" t="n">
        <v>45</v>
      </c>
      <c r="L79" t="n">
        <v>20.25</v>
      </c>
      <c r="M79" t="n">
        <v>1</v>
      </c>
      <c r="N79" t="n">
        <v>25.4</v>
      </c>
      <c r="O79" t="n">
        <v>18813.98</v>
      </c>
      <c r="P79" t="n">
        <v>212.33</v>
      </c>
      <c r="Q79" t="n">
        <v>452.58</v>
      </c>
      <c r="R79" t="n">
        <v>69.5</v>
      </c>
      <c r="S79" t="n">
        <v>57.64</v>
      </c>
      <c r="T79" t="n">
        <v>3842.05</v>
      </c>
      <c r="U79" t="n">
        <v>0.83</v>
      </c>
      <c r="V79" t="n">
        <v>0.89</v>
      </c>
      <c r="W79" t="n">
        <v>6.82</v>
      </c>
      <c r="X79" t="n">
        <v>0.23</v>
      </c>
      <c r="Y79" t="n">
        <v>1</v>
      </c>
      <c r="Z79" t="n">
        <v>10</v>
      </c>
      <c r="AA79" t="n">
        <v>306.3517135019446</v>
      </c>
      <c r="AB79" t="n">
        <v>419.1639296971005</v>
      </c>
      <c r="AC79" t="n">
        <v>379.1595125470786</v>
      </c>
      <c r="AD79" t="n">
        <v>306351.7135019446</v>
      </c>
      <c r="AE79" t="n">
        <v>419163.9296971005</v>
      </c>
      <c r="AF79" t="n">
        <v>2.150862475777901e-06</v>
      </c>
      <c r="AG79" t="n">
        <v>11</v>
      </c>
      <c r="AH79" t="n">
        <v>379159.5125470787</v>
      </c>
    </row>
    <row r="80">
      <c r="A80" t="n">
        <v>78</v>
      </c>
      <c r="B80" t="n">
        <v>60</v>
      </c>
      <c r="C80" t="inlineStr">
        <is>
          <t xml:space="preserve">CONCLUIDO	</t>
        </is>
      </c>
      <c r="D80" t="n">
        <v>3.8</v>
      </c>
      <c r="E80" t="n">
        <v>26.32</v>
      </c>
      <c r="F80" t="n">
        <v>23.95</v>
      </c>
      <c r="G80" t="n">
        <v>159.69</v>
      </c>
      <c r="H80" t="n">
        <v>2.4</v>
      </c>
      <c r="I80" t="n">
        <v>9</v>
      </c>
      <c r="J80" t="n">
        <v>151</v>
      </c>
      <c r="K80" t="n">
        <v>45</v>
      </c>
      <c r="L80" t="n">
        <v>20.5</v>
      </c>
      <c r="M80" t="n">
        <v>0</v>
      </c>
      <c r="N80" t="n">
        <v>25.5</v>
      </c>
      <c r="O80" t="n">
        <v>18856.89</v>
      </c>
      <c r="P80" t="n">
        <v>212.81</v>
      </c>
      <c r="Q80" t="n">
        <v>452.56</v>
      </c>
      <c r="R80" t="n">
        <v>69.51000000000001</v>
      </c>
      <c r="S80" t="n">
        <v>57.64</v>
      </c>
      <c r="T80" t="n">
        <v>3848.71</v>
      </c>
      <c r="U80" t="n">
        <v>0.83</v>
      </c>
      <c r="V80" t="n">
        <v>0.89</v>
      </c>
      <c r="W80" t="n">
        <v>6.82</v>
      </c>
      <c r="X80" t="n">
        <v>0.23</v>
      </c>
      <c r="Y80" t="n">
        <v>1</v>
      </c>
      <c r="Z80" t="n">
        <v>10</v>
      </c>
      <c r="AA80" t="n">
        <v>306.6624138418733</v>
      </c>
      <c r="AB80" t="n">
        <v>419.5890436093226</v>
      </c>
      <c r="AC80" t="n">
        <v>379.5440541841694</v>
      </c>
      <c r="AD80" t="n">
        <v>306662.4138418733</v>
      </c>
      <c r="AE80" t="n">
        <v>419589.0436093226</v>
      </c>
      <c r="AF80" t="n">
        <v>2.150805875623279e-06</v>
      </c>
      <c r="AG80" t="n">
        <v>11</v>
      </c>
      <c r="AH80" t="n">
        <v>379544.0541841694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1.5439</v>
      </c>
      <c r="E2" t="n">
        <v>64.77</v>
      </c>
      <c r="F2" t="n">
        <v>38.1</v>
      </c>
      <c r="G2" t="n">
        <v>4.85</v>
      </c>
      <c r="H2" t="n">
        <v>0.07000000000000001</v>
      </c>
      <c r="I2" t="n">
        <v>471</v>
      </c>
      <c r="J2" t="n">
        <v>263.32</v>
      </c>
      <c r="K2" t="n">
        <v>59.89</v>
      </c>
      <c r="L2" t="n">
        <v>1</v>
      </c>
      <c r="M2" t="n">
        <v>469</v>
      </c>
      <c r="N2" t="n">
        <v>67.43000000000001</v>
      </c>
      <c r="O2" t="n">
        <v>32710.1</v>
      </c>
      <c r="P2" t="n">
        <v>648.53</v>
      </c>
      <c r="Q2" t="n">
        <v>453.91</v>
      </c>
      <c r="R2" t="n">
        <v>531.36</v>
      </c>
      <c r="S2" t="n">
        <v>57.64</v>
      </c>
      <c r="T2" t="n">
        <v>232465.25</v>
      </c>
      <c r="U2" t="n">
        <v>0.11</v>
      </c>
      <c r="V2" t="n">
        <v>0.5600000000000001</v>
      </c>
      <c r="W2" t="n">
        <v>7.59</v>
      </c>
      <c r="X2" t="n">
        <v>14.35</v>
      </c>
      <c r="Y2" t="n">
        <v>1</v>
      </c>
      <c r="Z2" t="n">
        <v>10</v>
      </c>
      <c r="AA2" t="n">
        <v>1628.519620545414</v>
      </c>
      <c r="AB2" t="n">
        <v>2228.212390045312</v>
      </c>
      <c r="AC2" t="n">
        <v>2015.554926855118</v>
      </c>
      <c r="AD2" t="n">
        <v>1628519.620545414</v>
      </c>
      <c r="AE2" t="n">
        <v>2228212.390045312</v>
      </c>
      <c r="AF2" t="n">
        <v>7.723399598469421e-07</v>
      </c>
      <c r="AG2" t="n">
        <v>25</v>
      </c>
      <c r="AH2" t="n">
        <v>2015554.926855118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1.8728</v>
      </c>
      <c r="E3" t="n">
        <v>53.4</v>
      </c>
      <c r="F3" t="n">
        <v>33.71</v>
      </c>
      <c r="G3" t="n">
        <v>6.07</v>
      </c>
      <c r="H3" t="n">
        <v>0.08</v>
      </c>
      <c r="I3" t="n">
        <v>333</v>
      </c>
      <c r="J3" t="n">
        <v>263.79</v>
      </c>
      <c r="K3" t="n">
        <v>59.89</v>
      </c>
      <c r="L3" t="n">
        <v>1.25</v>
      </c>
      <c r="M3" t="n">
        <v>331</v>
      </c>
      <c r="N3" t="n">
        <v>67.65000000000001</v>
      </c>
      <c r="O3" t="n">
        <v>32767.75</v>
      </c>
      <c r="P3" t="n">
        <v>573.97</v>
      </c>
      <c r="Q3" t="n">
        <v>453.49</v>
      </c>
      <c r="R3" t="n">
        <v>387.27</v>
      </c>
      <c r="S3" t="n">
        <v>57.64</v>
      </c>
      <c r="T3" t="n">
        <v>161109.04</v>
      </c>
      <c r="U3" t="n">
        <v>0.15</v>
      </c>
      <c r="V3" t="n">
        <v>0.63</v>
      </c>
      <c r="W3" t="n">
        <v>7.37</v>
      </c>
      <c r="X3" t="n">
        <v>9.960000000000001</v>
      </c>
      <c r="Y3" t="n">
        <v>1</v>
      </c>
      <c r="Z3" t="n">
        <v>10</v>
      </c>
      <c r="AA3" t="n">
        <v>1218.812700739225</v>
      </c>
      <c r="AB3" t="n">
        <v>1667.633307372852</v>
      </c>
      <c r="AC3" t="n">
        <v>1508.476725055233</v>
      </c>
      <c r="AD3" t="n">
        <v>1218812.700739224</v>
      </c>
      <c r="AE3" t="n">
        <v>1667633.307372852</v>
      </c>
      <c r="AF3" t="n">
        <v>9.368730337465854e-07</v>
      </c>
      <c r="AG3" t="n">
        <v>21</v>
      </c>
      <c r="AH3" t="n">
        <v>1508476.725055233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2.1156</v>
      </c>
      <c r="E4" t="n">
        <v>47.27</v>
      </c>
      <c r="F4" t="n">
        <v>31.37</v>
      </c>
      <c r="G4" t="n">
        <v>7.3</v>
      </c>
      <c r="H4" t="n">
        <v>0.1</v>
      </c>
      <c r="I4" t="n">
        <v>258</v>
      </c>
      <c r="J4" t="n">
        <v>264.25</v>
      </c>
      <c r="K4" t="n">
        <v>59.89</v>
      </c>
      <c r="L4" t="n">
        <v>1.5</v>
      </c>
      <c r="M4" t="n">
        <v>256</v>
      </c>
      <c r="N4" t="n">
        <v>67.87</v>
      </c>
      <c r="O4" t="n">
        <v>32825.49</v>
      </c>
      <c r="P4" t="n">
        <v>534.28</v>
      </c>
      <c r="Q4" t="n">
        <v>453.37</v>
      </c>
      <c r="R4" t="n">
        <v>310.94</v>
      </c>
      <c r="S4" t="n">
        <v>57.64</v>
      </c>
      <c r="T4" t="n">
        <v>123320.14</v>
      </c>
      <c r="U4" t="n">
        <v>0.19</v>
      </c>
      <c r="V4" t="n">
        <v>0.68</v>
      </c>
      <c r="W4" t="n">
        <v>7.23</v>
      </c>
      <c r="X4" t="n">
        <v>7.63</v>
      </c>
      <c r="Y4" t="n">
        <v>1</v>
      </c>
      <c r="Z4" t="n">
        <v>10</v>
      </c>
      <c r="AA4" t="n">
        <v>1023.149375891988</v>
      </c>
      <c r="AB4" t="n">
        <v>1399.91811426019</v>
      </c>
      <c r="AC4" t="n">
        <v>1266.311894232611</v>
      </c>
      <c r="AD4" t="n">
        <v>1023149.375891988</v>
      </c>
      <c r="AE4" t="n">
        <v>1399918.11426019</v>
      </c>
      <c r="AF4" t="n">
        <v>1.05833436041984e-06</v>
      </c>
      <c r="AG4" t="n">
        <v>19</v>
      </c>
      <c r="AH4" t="n">
        <v>1266311.894232611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2.3019</v>
      </c>
      <c r="E5" t="n">
        <v>43.44</v>
      </c>
      <c r="F5" t="n">
        <v>29.92</v>
      </c>
      <c r="G5" t="n">
        <v>8.51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509.61</v>
      </c>
      <c r="Q5" t="n">
        <v>453.17</v>
      </c>
      <c r="R5" t="n">
        <v>264.21</v>
      </c>
      <c r="S5" t="n">
        <v>57.64</v>
      </c>
      <c r="T5" t="n">
        <v>100187.68</v>
      </c>
      <c r="U5" t="n">
        <v>0.22</v>
      </c>
      <c r="V5" t="n">
        <v>0.71</v>
      </c>
      <c r="W5" t="n">
        <v>7.14</v>
      </c>
      <c r="X5" t="n">
        <v>6.18</v>
      </c>
      <c r="Y5" t="n">
        <v>1</v>
      </c>
      <c r="Z5" t="n">
        <v>10</v>
      </c>
      <c r="AA5" t="n">
        <v>900.8733353610697</v>
      </c>
      <c r="AB5" t="n">
        <v>1232.614641167601</v>
      </c>
      <c r="AC5" t="n">
        <v>1114.975629800078</v>
      </c>
      <c r="AD5" t="n">
        <v>900873.3353610698</v>
      </c>
      <c r="AE5" t="n">
        <v>1232614.641167601</v>
      </c>
      <c r="AF5" t="n">
        <v>1.151531416265092e-06</v>
      </c>
      <c r="AG5" t="n">
        <v>17</v>
      </c>
      <c r="AH5" t="n">
        <v>1114975.629800078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2.4473</v>
      </c>
      <c r="E6" t="n">
        <v>40.86</v>
      </c>
      <c r="F6" t="n">
        <v>28.96</v>
      </c>
      <c r="G6" t="n">
        <v>9.710000000000001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493.23</v>
      </c>
      <c r="Q6" t="n">
        <v>452.93</v>
      </c>
      <c r="R6" t="n">
        <v>232.89</v>
      </c>
      <c r="S6" t="n">
        <v>57.64</v>
      </c>
      <c r="T6" t="n">
        <v>84687.94</v>
      </c>
      <c r="U6" t="n">
        <v>0.25</v>
      </c>
      <c r="V6" t="n">
        <v>0.73</v>
      </c>
      <c r="W6" t="n">
        <v>7.09</v>
      </c>
      <c r="X6" t="n">
        <v>5.22</v>
      </c>
      <c r="Y6" t="n">
        <v>1</v>
      </c>
      <c r="Z6" t="n">
        <v>10</v>
      </c>
      <c r="AA6" t="n">
        <v>826.0102548851418</v>
      </c>
      <c r="AB6" t="n">
        <v>1130.18367173442</v>
      </c>
      <c r="AC6" t="n">
        <v>1022.320528326832</v>
      </c>
      <c r="AD6" t="n">
        <v>826010.2548851417</v>
      </c>
      <c r="AE6" t="n">
        <v>1130183.67173442</v>
      </c>
      <c r="AF6" t="n">
        <v>1.224268141546357e-06</v>
      </c>
      <c r="AG6" t="n">
        <v>16</v>
      </c>
      <c r="AH6" t="n">
        <v>1022320.528326832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2.5684</v>
      </c>
      <c r="E7" t="n">
        <v>38.93</v>
      </c>
      <c r="F7" t="n">
        <v>28.25</v>
      </c>
      <c r="G7" t="n">
        <v>10.93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481.08</v>
      </c>
      <c r="Q7" t="n">
        <v>452.91</v>
      </c>
      <c r="R7" t="n">
        <v>209.7</v>
      </c>
      <c r="S7" t="n">
        <v>57.64</v>
      </c>
      <c r="T7" t="n">
        <v>73214.60000000001</v>
      </c>
      <c r="U7" t="n">
        <v>0.27</v>
      </c>
      <c r="V7" t="n">
        <v>0.75</v>
      </c>
      <c r="W7" t="n">
        <v>7.04</v>
      </c>
      <c r="X7" t="n">
        <v>4.51</v>
      </c>
      <c r="Y7" t="n">
        <v>1</v>
      </c>
      <c r="Z7" t="n">
        <v>10</v>
      </c>
      <c r="AA7" t="n">
        <v>780.2082544358108</v>
      </c>
      <c r="AB7" t="n">
        <v>1067.515354077996</v>
      </c>
      <c r="AC7" t="n">
        <v>965.6331869520005</v>
      </c>
      <c r="AD7" t="n">
        <v>780208.2544358107</v>
      </c>
      <c r="AE7" t="n">
        <v>1067515.354077996</v>
      </c>
      <c r="AF7" t="n">
        <v>1.284848729108677e-06</v>
      </c>
      <c r="AG7" t="n">
        <v>16</v>
      </c>
      <c r="AH7" t="n">
        <v>965633.1869520005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2.6671</v>
      </c>
      <c r="E8" t="n">
        <v>37.49</v>
      </c>
      <c r="F8" t="n">
        <v>27.71</v>
      </c>
      <c r="G8" t="n">
        <v>12.14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472</v>
      </c>
      <c r="Q8" t="n">
        <v>452.93</v>
      </c>
      <c r="R8" t="n">
        <v>191.55</v>
      </c>
      <c r="S8" t="n">
        <v>57.64</v>
      </c>
      <c r="T8" t="n">
        <v>64229.47</v>
      </c>
      <c r="U8" t="n">
        <v>0.3</v>
      </c>
      <c r="V8" t="n">
        <v>0.77</v>
      </c>
      <c r="W8" t="n">
        <v>7.04</v>
      </c>
      <c r="X8" t="n">
        <v>3.98</v>
      </c>
      <c r="Y8" t="n">
        <v>1</v>
      </c>
      <c r="Z8" t="n">
        <v>10</v>
      </c>
      <c r="AA8" t="n">
        <v>735.914492859618</v>
      </c>
      <c r="AB8" t="n">
        <v>1006.910675386602</v>
      </c>
      <c r="AC8" t="n">
        <v>910.8125337357127</v>
      </c>
      <c r="AD8" t="n">
        <v>735914.492859618</v>
      </c>
      <c r="AE8" t="n">
        <v>1006910.675386602</v>
      </c>
      <c r="AF8" t="n">
        <v>1.334223658856001e-06</v>
      </c>
      <c r="AG8" t="n">
        <v>15</v>
      </c>
      <c r="AH8" t="n">
        <v>910812.5337357126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2.7502</v>
      </c>
      <c r="E9" t="n">
        <v>36.36</v>
      </c>
      <c r="F9" t="n">
        <v>27.29</v>
      </c>
      <c r="G9" t="n">
        <v>13.31</v>
      </c>
      <c r="H9" t="n">
        <v>0.18</v>
      </c>
      <c r="I9" t="n">
        <v>123</v>
      </c>
      <c r="J9" t="n">
        <v>266.6</v>
      </c>
      <c r="K9" t="n">
        <v>59.89</v>
      </c>
      <c r="L9" t="n">
        <v>2.75</v>
      </c>
      <c r="M9" t="n">
        <v>121</v>
      </c>
      <c r="N9" t="n">
        <v>68.97</v>
      </c>
      <c r="O9" t="n">
        <v>33115.41</v>
      </c>
      <c r="P9" t="n">
        <v>464.73</v>
      </c>
      <c r="Q9" t="n">
        <v>452.82</v>
      </c>
      <c r="R9" t="n">
        <v>178.49</v>
      </c>
      <c r="S9" t="n">
        <v>57.64</v>
      </c>
      <c r="T9" t="n">
        <v>57769.55</v>
      </c>
      <c r="U9" t="n">
        <v>0.32</v>
      </c>
      <c r="V9" t="n">
        <v>0.78</v>
      </c>
      <c r="W9" t="n">
        <v>6.99</v>
      </c>
      <c r="X9" t="n">
        <v>3.56</v>
      </c>
      <c r="Y9" t="n">
        <v>1</v>
      </c>
      <c r="Z9" t="n">
        <v>10</v>
      </c>
      <c r="AA9" t="n">
        <v>710.2247733650033</v>
      </c>
      <c r="AB9" t="n">
        <v>971.7608678236338</v>
      </c>
      <c r="AC9" t="n">
        <v>879.0173744734894</v>
      </c>
      <c r="AD9" t="n">
        <v>710224.7733650033</v>
      </c>
      <c r="AE9" t="n">
        <v>971760.8678236338</v>
      </c>
      <c r="AF9" t="n">
        <v>1.37579464833931e-06</v>
      </c>
      <c r="AG9" t="n">
        <v>15</v>
      </c>
      <c r="AH9" t="n">
        <v>879017.3744734895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2.8229</v>
      </c>
      <c r="E10" t="n">
        <v>35.42</v>
      </c>
      <c r="F10" t="n">
        <v>26.96</v>
      </c>
      <c r="G10" t="n">
        <v>14.57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459.09</v>
      </c>
      <c r="Q10" t="n">
        <v>452.91</v>
      </c>
      <c r="R10" t="n">
        <v>167.43</v>
      </c>
      <c r="S10" t="n">
        <v>57.64</v>
      </c>
      <c r="T10" t="n">
        <v>52299.99</v>
      </c>
      <c r="U10" t="n">
        <v>0.34</v>
      </c>
      <c r="V10" t="n">
        <v>0.79</v>
      </c>
      <c r="W10" t="n">
        <v>6.98</v>
      </c>
      <c r="X10" t="n">
        <v>3.23</v>
      </c>
      <c r="Y10" t="n">
        <v>1</v>
      </c>
      <c r="Z10" t="n">
        <v>10</v>
      </c>
      <c r="AA10" t="n">
        <v>678.8044968957612</v>
      </c>
      <c r="AB10" t="n">
        <v>928.7702593936494</v>
      </c>
      <c r="AC10" t="n">
        <v>840.129729374365</v>
      </c>
      <c r="AD10" t="n">
        <v>678804.4968957612</v>
      </c>
      <c r="AE10" t="n">
        <v>928770.2593936494</v>
      </c>
      <c r="AF10" t="n">
        <v>1.412163010979942e-06</v>
      </c>
      <c r="AG10" t="n">
        <v>14</v>
      </c>
      <c r="AH10" t="n">
        <v>840129.7293743649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2.8839</v>
      </c>
      <c r="E11" t="n">
        <v>34.68</v>
      </c>
      <c r="F11" t="n">
        <v>26.67</v>
      </c>
      <c r="G11" t="n">
        <v>15.69</v>
      </c>
      <c r="H11" t="n">
        <v>0.22</v>
      </c>
      <c r="I11" t="n">
        <v>102</v>
      </c>
      <c r="J11" t="n">
        <v>267.55</v>
      </c>
      <c r="K11" t="n">
        <v>59.89</v>
      </c>
      <c r="L11" t="n">
        <v>3.25</v>
      </c>
      <c r="M11" t="n">
        <v>100</v>
      </c>
      <c r="N11" t="n">
        <v>69.41</v>
      </c>
      <c r="O11" t="n">
        <v>33231.97</v>
      </c>
      <c r="P11" t="n">
        <v>454.04</v>
      </c>
      <c r="Q11" t="n">
        <v>452.88</v>
      </c>
      <c r="R11" t="n">
        <v>157.79</v>
      </c>
      <c r="S11" t="n">
        <v>57.64</v>
      </c>
      <c r="T11" t="n">
        <v>47521.59</v>
      </c>
      <c r="U11" t="n">
        <v>0.37</v>
      </c>
      <c r="V11" t="n">
        <v>0.8</v>
      </c>
      <c r="W11" t="n">
        <v>6.97</v>
      </c>
      <c r="X11" t="n">
        <v>2.93</v>
      </c>
      <c r="Y11" t="n">
        <v>1</v>
      </c>
      <c r="Z11" t="n">
        <v>10</v>
      </c>
      <c r="AA11" t="n">
        <v>662.1236201573851</v>
      </c>
      <c r="AB11" t="n">
        <v>905.9467479318592</v>
      </c>
      <c r="AC11" t="n">
        <v>819.4844618134883</v>
      </c>
      <c r="AD11" t="n">
        <v>662123.620157385</v>
      </c>
      <c r="AE11" t="n">
        <v>905946.7479318592</v>
      </c>
      <c r="AF11" t="n">
        <v>1.442678418422564e-06</v>
      </c>
      <c r="AG11" t="n">
        <v>14</v>
      </c>
      <c r="AH11" t="n">
        <v>819484.4618134884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2.947</v>
      </c>
      <c r="E12" t="n">
        <v>33.93</v>
      </c>
      <c r="F12" t="n">
        <v>26.38</v>
      </c>
      <c r="G12" t="n">
        <v>17.02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449.05</v>
      </c>
      <c r="Q12" t="n">
        <v>452.74</v>
      </c>
      <c r="R12" t="n">
        <v>148.35</v>
      </c>
      <c r="S12" t="n">
        <v>57.64</v>
      </c>
      <c r="T12" t="n">
        <v>42847.26</v>
      </c>
      <c r="U12" t="n">
        <v>0.39</v>
      </c>
      <c r="V12" t="n">
        <v>0.8</v>
      </c>
      <c r="W12" t="n">
        <v>6.95</v>
      </c>
      <c r="X12" t="n">
        <v>2.65</v>
      </c>
      <c r="Y12" t="n">
        <v>1</v>
      </c>
      <c r="Z12" t="n">
        <v>10</v>
      </c>
      <c r="AA12" t="n">
        <v>645.8332264015503</v>
      </c>
      <c r="AB12" t="n">
        <v>883.6575125136758</v>
      </c>
      <c r="AC12" t="n">
        <v>799.3224797404779</v>
      </c>
      <c r="AD12" t="n">
        <v>645833.2264015503</v>
      </c>
      <c r="AE12" t="n">
        <v>883657.5125136757</v>
      </c>
      <c r="AF12" t="n">
        <v>1.474244356285341e-06</v>
      </c>
      <c r="AG12" t="n">
        <v>14</v>
      </c>
      <c r="AH12" t="n">
        <v>799322.4797404779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2.9881</v>
      </c>
      <c r="E13" t="n">
        <v>33.47</v>
      </c>
      <c r="F13" t="n">
        <v>26.21</v>
      </c>
      <c r="G13" t="n">
        <v>18.08</v>
      </c>
      <c r="H13" t="n">
        <v>0.25</v>
      </c>
      <c r="I13" t="n">
        <v>87</v>
      </c>
      <c r="J13" t="n">
        <v>268.5</v>
      </c>
      <c r="K13" t="n">
        <v>59.89</v>
      </c>
      <c r="L13" t="n">
        <v>3.75</v>
      </c>
      <c r="M13" t="n">
        <v>85</v>
      </c>
      <c r="N13" t="n">
        <v>69.86</v>
      </c>
      <c r="O13" t="n">
        <v>33348.87</v>
      </c>
      <c r="P13" t="n">
        <v>446.24</v>
      </c>
      <c r="Q13" t="n">
        <v>452.87</v>
      </c>
      <c r="R13" t="n">
        <v>143.49</v>
      </c>
      <c r="S13" t="n">
        <v>57.64</v>
      </c>
      <c r="T13" t="n">
        <v>40448.5</v>
      </c>
      <c r="U13" t="n">
        <v>0.4</v>
      </c>
      <c r="V13" t="n">
        <v>0.8100000000000001</v>
      </c>
      <c r="W13" t="n">
        <v>6.93</v>
      </c>
      <c r="X13" t="n">
        <v>2.48</v>
      </c>
      <c r="Y13" t="n">
        <v>1</v>
      </c>
      <c r="Z13" t="n">
        <v>10</v>
      </c>
      <c r="AA13" t="n">
        <v>625.0511690326059</v>
      </c>
      <c r="AB13" t="n">
        <v>855.2225847818221</v>
      </c>
      <c r="AC13" t="n">
        <v>773.6013416026806</v>
      </c>
      <c r="AD13" t="n">
        <v>625051.1690326059</v>
      </c>
      <c r="AE13" t="n">
        <v>855222.584781822</v>
      </c>
      <c r="AF13" t="n">
        <v>1.494804737365534e-06</v>
      </c>
      <c r="AG13" t="n">
        <v>13</v>
      </c>
      <c r="AH13" t="n">
        <v>773601.3416026806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3.0313</v>
      </c>
      <c r="E14" t="n">
        <v>32.99</v>
      </c>
      <c r="F14" t="n">
        <v>26.04</v>
      </c>
      <c r="G14" t="n">
        <v>19.29</v>
      </c>
      <c r="H14" t="n">
        <v>0.26</v>
      </c>
      <c r="I14" t="n">
        <v>81</v>
      </c>
      <c r="J14" t="n">
        <v>268.97</v>
      </c>
      <c r="K14" t="n">
        <v>59.89</v>
      </c>
      <c r="L14" t="n">
        <v>4</v>
      </c>
      <c r="M14" t="n">
        <v>79</v>
      </c>
      <c r="N14" t="n">
        <v>70.09</v>
      </c>
      <c r="O14" t="n">
        <v>33407.45</v>
      </c>
      <c r="P14" t="n">
        <v>443.22</v>
      </c>
      <c r="Q14" t="n">
        <v>452.88</v>
      </c>
      <c r="R14" t="n">
        <v>138.03</v>
      </c>
      <c r="S14" t="n">
        <v>57.64</v>
      </c>
      <c r="T14" t="n">
        <v>37748.85</v>
      </c>
      <c r="U14" t="n">
        <v>0.42</v>
      </c>
      <c r="V14" t="n">
        <v>0.8100000000000001</v>
      </c>
      <c r="W14" t="n">
        <v>6.92</v>
      </c>
      <c r="X14" t="n">
        <v>2.31</v>
      </c>
      <c r="Y14" t="n">
        <v>1</v>
      </c>
      <c r="Z14" t="n">
        <v>10</v>
      </c>
      <c r="AA14" t="n">
        <v>615.0248539500592</v>
      </c>
      <c r="AB14" t="n">
        <v>841.5041381560783</v>
      </c>
      <c r="AC14" t="n">
        <v>761.1921642689371</v>
      </c>
      <c r="AD14" t="n">
        <v>615024.8539500592</v>
      </c>
      <c r="AE14" t="n">
        <v>841504.1381560783</v>
      </c>
      <c r="AF14" t="n">
        <v>1.516415648865882e-06</v>
      </c>
      <c r="AG14" t="n">
        <v>13</v>
      </c>
      <c r="AH14" t="n">
        <v>761192.1642689371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3.0692</v>
      </c>
      <c r="E15" t="n">
        <v>32.58</v>
      </c>
      <c r="F15" t="n">
        <v>25.89</v>
      </c>
      <c r="G15" t="n">
        <v>20.44</v>
      </c>
      <c r="H15" t="n">
        <v>0.28</v>
      </c>
      <c r="I15" t="n">
        <v>76</v>
      </c>
      <c r="J15" t="n">
        <v>269.45</v>
      </c>
      <c r="K15" t="n">
        <v>59.89</v>
      </c>
      <c r="L15" t="n">
        <v>4.25</v>
      </c>
      <c r="M15" t="n">
        <v>74</v>
      </c>
      <c r="N15" t="n">
        <v>70.31</v>
      </c>
      <c r="O15" t="n">
        <v>33466.11</v>
      </c>
      <c r="P15" t="n">
        <v>440.44</v>
      </c>
      <c r="Q15" t="n">
        <v>452.79</v>
      </c>
      <c r="R15" t="n">
        <v>132.96</v>
      </c>
      <c r="S15" t="n">
        <v>57.64</v>
      </c>
      <c r="T15" t="n">
        <v>35240.34</v>
      </c>
      <c r="U15" t="n">
        <v>0.43</v>
      </c>
      <c r="V15" t="n">
        <v>0.82</v>
      </c>
      <c r="W15" t="n">
        <v>6.91</v>
      </c>
      <c r="X15" t="n">
        <v>2.16</v>
      </c>
      <c r="Y15" t="n">
        <v>1</v>
      </c>
      <c r="Z15" t="n">
        <v>10</v>
      </c>
      <c r="AA15" t="n">
        <v>606.354398039373</v>
      </c>
      <c r="AB15" t="n">
        <v>829.640837865559</v>
      </c>
      <c r="AC15" t="n">
        <v>750.4610807078986</v>
      </c>
      <c r="AD15" t="n">
        <v>606354.398039373</v>
      </c>
      <c r="AE15" t="n">
        <v>829640.837865559</v>
      </c>
      <c r="AF15" t="n">
        <v>1.53537522168679e-06</v>
      </c>
      <c r="AG15" t="n">
        <v>13</v>
      </c>
      <c r="AH15" t="n">
        <v>750461.0807078986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3.1094</v>
      </c>
      <c r="E16" t="n">
        <v>32.16</v>
      </c>
      <c r="F16" t="n">
        <v>25.72</v>
      </c>
      <c r="G16" t="n">
        <v>21.73</v>
      </c>
      <c r="H16" t="n">
        <v>0.3</v>
      </c>
      <c r="I16" t="n">
        <v>71</v>
      </c>
      <c r="J16" t="n">
        <v>269.92</v>
      </c>
      <c r="K16" t="n">
        <v>59.89</v>
      </c>
      <c r="L16" t="n">
        <v>4.5</v>
      </c>
      <c r="M16" t="n">
        <v>69</v>
      </c>
      <c r="N16" t="n">
        <v>70.54000000000001</v>
      </c>
      <c r="O16" t="n">
        <v>33524.86</v>
      </c>
      <c r="P16" t="n">
        <v>437.59</v>
      </c>
      <c r="Q16" t="n">
        <v>452.71</v>
      </c>
      <c r="R16" t="n">
        <v>126.98</v>
      </c>
      <c r="S16" t="n">
        <v>57.64</v>
      </c>
      <c r="T16" t="n">
        <v>32271</v>
      </c>
      <c r="U16" t="n">
        <v>0.45</v>
      </c>
      <c r="V16" t="n">
        <v>0.82</v>
      </c>
      <c r="W16" t="n">
        <v>6.91</v>
      </c>
      <c r="X16" t="n">
        <v>1.99</v>
      </c>
      <c r="Y16" t="n">
        <v>1</v>
      </c>
      <c r="Z16" t="n">
        <v>10</v>
      </c>
      <c r="AA16" t="n">
        <v>597.4177563481173</v>
      </c>
      <c r="AB16" t="n">
        <v>817.4133304467771</v>
      </c>
      <c r="AC16" t="n">
        <v>739.4005494357506</v>
      </c>
      <c r="AD16" t="n">
        <v>597417.7563481174</v>
      </c>
      <c r="AE16" t="n">
        <v>817413.3304467771</v>
      </c>
      <c r="AF16" t="n">
        <v>1.555485375444058e-06</v>
      </c>
      <c r="AG16" t="n">
        <v>13</v>
      </c>
      <c r="AH16" t="n">
        <v>739400.5494357506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3.1396</v>
      </c>
      <c r="E17" t="n">
        <v>31.85</v>
      </c>
      <c r="F17" t="n">
        <v>25.61</v>
      </c>
      <c r="G17" t="n">
        <v>22.94</v>
      </c>
      <c r="H17" t="n">
        <v>0.31</v>
      </c>
      <c r="I17" t="n">
        <v>67</v>
      </c>
      <c r="J17" t="n">
        <v>270.4</v>
      </c>
      <c r="K17" t="n">
        <v>59.89</v>
      </c>
      <c r="L17" t="n">
        <v>4.75</v>
      </c>
      <c r="M17" t="n">
        <v>65</v>
      </c>
      <c r="N17" t="n">
        <v>70.76000000000001</v>
      </c>
      <c r="O17" t="n">
        <v>33583.7</v>
      </c>
      <c r="P17" t="n">
        <v>435.74</v>
      </c>
      <c r="Q17" t="n">
        <v>452.75</v>
      </c>
      <c r="R17" t="n">
        <v>123.56</v>
      </c>
      <c r="S17" t="n">
        <v>57.64</v>
      </c>
      <c r="T17" t="n">
        <v>30581.28</v>
      </c>
      <c r="U17" t="n">
        <v>0.47</v>
      </c>
      <c r="V17" t="n">
        <v>0.83</v>
      </c>
      <c r="W17" t="n">
        <v>6.9</v>
      </c>
      <c r="X17" t="n">
        <v>1.88</v>
      </c>
      <c r="Y17" t="n">
        <v>1</v>
      </c>
      <c r="Z17" t="n">
        <v>10</v>
      </c>
      <c r="AA17" t="n">
        <v>591.1558318091834</v>
      </c>
      <c r="AB17" t="n">
        <v>808.845489035994</v>
      </c>
      <c r="AC17" t="n">
        <v>731.6504107841718</v>
      </c>
      <c r="AD17" t="n">
        <v>591155.8318091833</v>
      </c>
      <c r="AE17" t="n">
        <v>808845.4890359939</v>
      </c>
      <c r="AF17" t="n">
        <v>1.570593003391061e-06</v>
      </c>
      <c r="AG17" t="n">
        <v>13</v>
      </c>
      <c r="AH17" t="n">
        <v>731650.4107841718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3.1614</v>
      </c>
      <c r="E18" t="n">
        <v>31.63</v>
      </c>
      <c r="F18" t="n">
        <v>25.54</v>
      </c>
      <c r="G18" t="n">
        <v>23.95</v>
      </c>
      <c r="H18" t="n">
        <v>0.33</v>
      </c>
      <c r="I18" t="n">
        <v>64</v>
      </c>
      <c r="J18" t="n">
        <v>270.88</v>
      </c>
      <c r="K18" t="n">
        <v>59.89</v>
      </c>
      <c r="L18" t="n">
        <v>5</v>
      </c>
      <c r="M18" t="n">
        <v>62</v>
      </c>
      <c r="N18" t="n">
        <v>70.98999999999999</v>
      </c>
      <c r="O18" t="n">
        <v>33642.62</v>
      </c>
      <c r="P18" t="n">
        <v>434.49</v>
      </c>
      <c r="Q18" t="n">
        <v>452.66</v>
      </c>
      <c r="R18" t="n">
        <v>121.51</v>
      </c>
      <c r="S18" t="n">
        <v>57.64</v>
      </c>
      <c r="T18" t="n">
        <v>29571.49</v>
      </c>
      <c r="U18" t="n">
        <v>0.47</v>
      </c>
      <c r="V18" t="n">
        <v>0.83</v>
      </c>
      <c r="W18" t="n">
        <v>6.89</v>
      </c>
      <c r="X18" t="n">
        <v>1.82</v>
      </c>
      <c r="Y18" t="n">
        <v>1</v>
      </c>
      <c r="Z18" t="n">
        <v>10</v>
      </c>
      <c r="AA18" t="n">
        <v>586.8159030293954</v>
      </c>
      <c r="AB18" t="n">
        <v>802.9074070153432</v>
      </c>
      <c r="AC18" t="n">
        <v>726.2790509774213</v>
      </c>
      <c r="AD18" t="n">
        <v>586815.9030293954</v>
      </c>
      <c r="AE18" t="n">
        <v>802907.4070153432</v>
      </c>
      <c r="AF18" t="n">
        <v>1.581498509657441e-06</v>
      </c>
      <c r="AG18" t="n">
        <v>13</v>
      </c>
      <c r="AH18" t="n">
        <v>726279.0509774213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3.1861</v>
      </c>
      <c r="E19" t="n">
        <v>31.39</v>
      </c>
      <c r="F19" t="n">
        <v>25.45</v>
      </c>
      <c r="G19" t="n">
        <v>25.03</v>
      </c>
      <c r="H19" t="n">
        <v>0.34</v>
      </c>
      <c r="I19" t="n">
        <v>61</v>
      </c>
      <c r="J19" t="n">
        <v>271.36</v>
      </c>
      <c r="K19" t="n">
        <v>59.89</v>
      </c>
      <c r="L19" t="n">
        <v>5.25</v>
      </c>
      <c r="M19" t="n">
        <v>59</v>
      </c>
      <c r="N19" t="n">
        <v>71.22</v>
      </c>
      <c r="O19" t="n">
        <v>33701.64</v>
      </c>
      <c r="P19" t="n">
        <v>432.82</v>
      </c>
      <c r="Q19" t="n">
        <v>452.77</v>
      </c>
      <c r="R19" t="n">
        <v>118.69</v>
      </c>
      <c r="S19" t="n">
        <v>57.64</v>
      </c>
      <c r="T19" t="n">
        <v>28176.78</v>
      </c>
      <c r="U19" t="n">
        <v>0.49</v>
      </c>
      <c r="V19" t="n">
        <v>0.83</v>
      </c>
      <c r="W19" t="n">
        <v>6.89</v>
      </c>
      <c r="X19" t="n">
        <v>1.72</v>
      </c>
      <c r="Y19" t="n">
        <v>1</v>
      </c>
      <c r="Z19" t="n">
        <v>10</v>
      </c>
      <c r="AA19" t="n">
        <v>581.7320678618073</v>
      </c>
      <c r="AB19" t="n">
        <v>795.9514794560707</v>
      </c>
      <c r="AC19" t="n">
        <v>719.9869873817003</v>
      </c>
      <c r="AD19" t="n">
        <v>581732.0678618073</v>
      </c>
      <c r="AE19" t="n">
        <v>795951.4794560707</v>
      </c>
      <c r="AF19" t="n">
        <v>1.593854748408797e-06</v>
      </c>
      <c r="AG19" t="n">
        <v>13</v>
      </c>
      <c r="AH19" t="n">
        <v>719986.9873817003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3.2095</v>
      </c>
      <c r="E20" t="n">
        <v>31.16</v>
      </c>
      <c r="F20" t="n">
        <v>25.37</v>
      </c>
      <c r="G20" t="n">
        <v>26.25</v>
      </c>
      <c r="H20" t="n">
        <v>0.36</v>
      </c>
      <c r="I20" t="n">
        <v>58</v>
      </c>
      <c r="J20" t="n">
        <v>271.84</v>
      </c>
      <c r="K20" t="n">
        <v>59.89</v>
      </c>
      <c r="L20" t="n">
        <v>5.5</v>
      </c>
      <c r="M20" t="n">
        <v>56</v>
      </c>
      <c r="N20" t="n">
        <v>71.45</v>
      </c>
      <c r="O20" t="n">
        <v>33760.74</v>
      </c>
      <c r="P20" t="n">
        <v>431.49</v>
      </c>
      <c r="Q20" t="n">
        <v>452.74</v>
      </c>
      <c r="R20" t="n">
        <v>115.9</v>
      </c>
      <c r="S20" t="n">
        <v>57.64</v>
      </c>
      <c r="T20" t="n">
        <v>26798.1</v>
      </c>
      <c r="U20" t="n">
        <v>0.5</v>
      </c>
      <c r="V20" t="n">
        <v>0.84</v>
      </c>
      <c r="W20" t="n">
        <v>6.89</v>
      </c>
      <c r="X20" t="n">
        <v>1.64</v>
      </c>
      <c r="Y20" t="n">
        <v>1</v>
      </c>
      <c r="Z20" t="n">
        <v>10</v>
      </c>
      <c r="AA20" t="n">
        <v>577.2003270147699</v>
      </c>
      <c r="AB20" t="n">
        <v>789.7509517028581</v>
      </c>
      <c r="AC20" t="n">
        <v>714.378229294759</v>
      </c>
      <c r="AD20" t="n">
        <v>577200.3270147699</v>
      </c>
      <c r="AE20" t="n">
        <v>789750.9517028581</v>
      </c>
      <c r="AF20" t="n">
        <v>1.605560658804819e-06</v>
      </c>
      <c r="AG20" t="n">
        <v>13</v>
      </c>
      <c r="AH20" t="n">
        <v>714378.229294759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3.2365</v>
      </c>
      <c r="E21" t="n">
        <v>30.9</v>
      </c>
      <c r="F21" t="n">
        <v>25.26</v>
      </c>
      <c r="G21" t="n">
        <v>27.56</v>
      </c>
      <c r="H21" t="n">
        <v>0.38</v>
      </c>
      <c r="I21" t="n">
        <v>55</v>
      </c>
      <c r="J21" t="n">
        <v>272.32</v>
      </c>
      <c r="K21" t="n">
        <v>59.89</v>
      </c>
      <c r="L21" t="n">
        <v>5.75</v>
      </c>
      <c r="M21" t="n">
        <v>53</v>
      </c>
      <c r="N21" t="n">
        <v>71.68000000000001</v>
      </c>
      <c r="O21" t="n">
        <v>33820.05</v>
      </c>
      <c r="P21" t="n">
        <v>429.68</v>
      </c>
      <c r="Q21" t="n">
        <v>452.72</v>
      </c>
      <c r="R21" t="n">
        <v>112.14</v>
      </c>
      <c r="S21" t="n">
        <v>57.64</v>
      </c>
      <c r="T21" t="n">
        <v>24931.81</v>
      </c>
      <c r="U21" t="n">
        <v>0.51</v>
      </c>
      <c r="V21" t="n">
        <v>0.84</v>
      </c>
      <c r="W21" t="n">
        <v>6.89</v>
      </c>
      <c r="X21" t="n">
        <v>1.54</v>
      </c>
      <c r="Y21" t="n">
        <v>1</v>
      </c>
      <c r="Z21" t="n">
        <v>10</v>
      </c>
      <c r="AA21" t="n">
        <v>560.788592343861</v>
      </c>
      <c r="AB21" t="n">
        <v>767.2956922914865</v>
      </c>
      <c r="AC21" t="n">
        <v>694.0660683254541</v>
      </c>
      <c r="AD21" t="n">
        <v>560788.592343861</v>
      </c>
      <c r="AE21" t="n">
        <v>767295.6922914865</v>
      </c>
      <c r="AF21" t="n">
        <v>1.619067478492537e-06</v>
      </c>
      <c r="AG21" t="n">
        <v>12</v>
      </c>
      <c r="AH21" t="n">
        <v>694066.0683254541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3.2509</v>
      </c>
      <c r="E22" t="n">
        <v>30.76</v>
      </c>
      <c r="F22" t="n">
        <v>25.23</v>
      </c>
      <c r="G22" t="n">
        <v>28.56</v>
      </c>
      <c r="H22" t="n">
        <v>0.39</v>
      </c>
      <c r="I22" t="n">
        <v>53</v>
      </c>
      <c r="J22" t="n">
        <v>272.8</v>
      </c>
      <c r="K22" t="n">
        <v>59.89</v>
      </c>
      <c r="L22" t="n">
        <v>6</v>
      </c>
      <c r="M22" t="n">
        <v>51</v>
      </c>
      <c r="N22" t="n">
        <v>71.91</v>
      </c>
      <c r="O22" t="n">
        <v>33879.33</v>
      </c>
      <c r="P22" t="n">
        <v>428.89</v>
      </c>
      <c r="Q22" t="n">
        <v>452.72</v>
      </c>
      <c r="R22" t="n">
        <v>110.92</v>
      </c>
      <c r="S22" t="n">
        <v>57.64</v>
      </c>
      <c r="T22" t="n">
        <v>24334.08</v>
      </c>
      <c r="U22" t="n">
        <v>0.52</v>
      </c>
      <c r="V22" t="n">
        <v>0.84</v>
      </c>
      <c r="W22" t="n">
        <v>6.89</v>
      </c>
      <c r="X22" t="n">
        <v>1.5</v>
      </c>
      <c r="Y22" t="n">
        <v>1</v>
      </c>
      <c r="Z22" t="n">
        <v>10</v>
      </c>
      <c r="AA22" t="n">
        <v>558.1812937175548</v>
      </c>
      <c r="AB22" t="n">
        <v>763.7282712850772</v>
      </c>
      <c r="AC22" t="n">
        <v>690.8391169729895</v>
      </c>
      <c r="AD22" t="n">
        <v>558181.2937175548</v>
      </c>
      <c r="AE22" t="n">
        <v>763728.2712850772</v>
      </c>
      <c r="AF22" t="n">
        <v>1.62627111565932e-06</v>
      </c>
      <c r="AG22" t="n">
        <v>12</v>
      </c>
      <c r="AH22" t="n">
        <v>690839.1169729895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3.2764</v>
      </c>
      <c r="E23" t="n">
        <v>30.52</v>
      </c>
      <c r="F23" t="n">
        <v>25.14</v>
      </c>
      <c r="G23" t="n">
        <v>30.17</v>
      </c>
      <c r="H23" t="n">
        <v>0.41</v>
      </c>
      <c r="I23" t="n">
        <v>50</v>
      </c>
      <c r="J23" t="n">
        <v>273.28</v>
      </c>
      <c r="K23" t="n">
        <v>59.89</v>
      </c>
      <c r="L23" t="n">
        <v>6.25</v>
      </c>
      <c r="M23" t="n">
        <v>48</v>
      </c>
      <c r="N23" t="n">
        <v>72.14</v>
      </c>
      <c r="O23" t="n">
        <v>33938.7</v>
      </c>
      <c r="P23" t="n">
        <v>427.4</v>
      </c>
      <c r="Q23" t="n">
        <v>452.64</v>
      </c>
      <c r="R23" t="n">
        <v>108.45</v>
      </c>
      <c r="S23" t="n">
        <v>57.64</v>
      </c>
      <c r="T23" t="n">
        <v>23112.55</v>
      </c>
      <c r="U23" t="n">
        <v>0.53</v>
      </c>
      <c r="V23" t="n">
        <v>0.84</v>
      </c>
      <c r="W23" t="n">
        <v>6.88</v>
      </c>
      <c r="X23" t="n">
        <v>1.41</v>
      </c>
      <c r="Y23" t="n">
        <v>1</v>
      </c>
      <c r="Z23" t="n">
        <v>10</v>
      </c>
      <c r="AA23" t="n">
        <v>553.3997628275418</v>
      </c>
      <c r="AB23" t="n">
        <v>757.1859697751064</v>
      </c>
      <c r="AC23" t="n">
        <v>684.9212035369526</v>
      </c>
      <c r="AD23" t="n">
        <v>553399.7628275418</v>
      </c>
      <c r="AE23" t="n">
        <v>757185.9697751064</v>
      </c>
      <c r="AF23" t="n">
        <v>1.639027556475498e-06</v>
      </c>
      <c r="AG23" t="n">
        <v>12</v>
      </c>
      <c r="AH23" t="n">
        <v>684921.2035369526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3.2919</v>
      </c>
      <c r="E24" t="n">
        <v>30.38</v>
      </c>
      <c r="F24" t="n">
        <v>25.1</v>
      </c>
      <c r="G24" t="n">
        <v>31.37</v>
      </c>
      <c r="H24" t="n">
        <v>0.42</v>
      </c>
      <c r="I24" t="n">
        <v>48</v>
      </c>
      <c r="J24" t="n">
        <v>273.76</v>
      </c>
      <c r="K24" t="n">
        <v>59.89</v>
      </c>
      <c r="L24" t="n">
        <v>6.5</v>
      </c>
      <c r="M24" t="n">
        <v>46</v>
      </c>
      <c r="N24" t="n">
        <v>72.37</v>
      </c>
      <c r="O24" t="n">
        <v>33998.16</v>
      </c>
      <c r="P24" t="n">
        <v>426.45</v>
      </c>
      <c r="Q24" t="n">
        <v>452.71</v>
      </c>
      <c r="R24" t="n">
        <v>106.78</v>
      </c>
      <c r="S24" t="n">
        <v>57.64</v>
      </c>
      <c r="T24" t="n">
        <v>22288.19</v>
      </c>
      <c r="U24" t="n">
        <v>0.54</v>
      </c>
      <c r="V24" t="n">
        <v>0.84</v>
      </c>
      <c r="W24" t="n">
        <v>6.88</v>
      </c>
      <c r="X24" t="n">
        <v>1.37</v>
      </c>
      <c r="Y24" t="n">
        <v>1</v>
      </c>
      <c r="Z24" t="n">
        <v>10</v>
      </c>
      <c r="AA24" t="n">
        <v>550.557894471741</v>
      </c>
      <c r="AB24" t="n">
        <v>753.2976001163162</v>
      </c>
      <c r="AC24" t="n">
        <v>681.4039344210364</v>
      </c>
      <c r="AD24" t="n">
        <v>550557.8944717409</v>
      </c>
      <c r="AE24" t="n">
        <v>753297.6001163162</v>
      </c>
      <c r="AF24" t="n">
        <v>1.64678147148141e-06</v>
      </c>
      <c r="AG24" t="n">
        <v>12</v>
      </c>
      <c r="AH24" t="n">
        <v>681403.9344210364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3.3027</v>
      </c>
      <c r="E25" t="n">
        <v>30.28</v>
      </c>
      <c r="F25" t="n">
        <v>25.05</v>
      </c>
      <c r="G25" t="n">
        <v>31.98</v>
      </c>
      <c r="H25" t="n">
        <v>0.44</v>
      </c>
      <c r="I25" t="n">
        <v>47</v>
      </c>
      <c r="J25" t="n">
        <v>274.24</v>
      </c>
      <c r="K25" t="n">
        <v>59.89</v>
      </c>
      <c r="L25" t="n">
        <v>6.75</v>
      </c>
      <c r="M25" t="n">
        <v>45</v>
      </c>
      <c r="N25" t="n">
        <v>72.61</v>
      </c>
      <c r="O25" t="n">
        <v>34057.71</v>
      </c>
      <c r="P25" t="n">
        <v>425.8</v>
      </c>
      <c r="Q25" t="n">
        <v>452.72</v>
      </c>
      <c r="R25" t="n">
        <v>105.25</v>
      </c>
      <c r="S25" t="n">
        <v>57.64</v>
      </c>
      <c r="T25" t="n">
        <v>21527.75</v>
      </c>
      <c r="U25" t="n">
        <v>0.55</v>
      </c>
      <c r="V25" t="n">
        <v>0.85</v>
      </c>
      <c r="W25" t="n">
        <v>6.88</v>
      </c>
      <c r="X25" t="n">
        <v>1.32</v>
      </c>
      <c r="Y25" t="n">
        <v>1</v>
      </c>
      <c r="Z25" t="n">
        <v>10</v>
      </c>
      <c r="AA25" t="n">
        <v>548.5109038046786</v>
      </c>
      <c r="AB25" t="n">
        <v>750.4968171787868</v>
      </c>
      <c r="AC25" t="n">
        <v>678.8704542761411</v>
      </c>
      <c r="AD25" t="n">
        <v>548510.9038046786</v>
      </c>
      <c r="AE25" t="n">
        <v>750496.8171787868</v>
      </c>
      <c r="AF25" t="n">
        <v>1.652184199356497e-06</v>
      </c>
      <c r="AG25" t="n">
        <v>12</v>
      </c>
      <c r="AH25" t="n">
        <v>678870.4542761411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3.3203</v>
      </c>
      <c r="E26" t="n">
        <v>30.12</v>
      </c>
      <c r="F26" t="n">
        <v>24.99</v>
      </c>
      <c r="G26" t="n">
        <v>33.32</v>
      </c>
      <c r="H26" t="n">
        <v>0.45</v>
      </c>
      <c r="I26" t="n">
        <v>45</v>
      </c>
      <c r="J26" t="n">
        <v>274.73</v>
      </c>
      <c r="K26" t="n">
        <v>59.89</v>
      </c>
      <c r="L26" t="n">
        <v>7</v>
      </c>
      <c r="M26" t="n">
        <v>43</v>
      </c>
      <c r="N26" t="n">
        <v>72.84</v>
      </c>
      <c r="O26" t="n">
        <v>34117.35</v>
      </c>
      <c r="P26" t="n">
        <v>424.65</v>
      </c>
      <c r="Q26" t="n">
        <v>452.63</v>
      </c>
      <c r="R26" t="n">
        <v>103.16</v>
      </c>
      <c r="S26" t="n">
        <v>57.64</v>
      </c>
      <c r="T26" t="n">
        <v>20492.6</v>
      </c>
      <c r="U26" t="n">
        <v>0.5600000000000001</v>
      </c>
      <c r="V26" t="n">
        <v>0.85</v>
      </c>
      <c r="W26" t="n">
        <v>6.88</v>
      </c>
      <c r="X26" t="n">
        <v>1.26</v>
      </c>
      <c r="Y26" t="n">
        <v>1</v>
      </c>
      <c r="Z26" t="n">
        <v>10</v>
      </c>
      <c r="AA26" t="n">
        <v>545.2257161358538</v>
      </c>
      <c r="AB26" t="n">
        <v>746.0018784780497</v>
      </c>
      <c r="AC26" t="n">
        <v>674.8045062163161</v>
      </c>
      <c r="AD26" t="n">
        <v>545225.7161358538</v>
      </c>
      <c r="AE26" t="n">
        <v>746001.8784780496</v>
      </c>
      <c r="AF26" t="n">
        <v>1.660988644782565e-06</v>
      </c>
      <c r="AG26" t="n">
        <v>12</v>
      </c>
      <c r="AH26" t="n">
        <v>674804.5062163161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3.3364</v>
      </c>
      <c r="E27" t="n">
        <v>29.97</v>
      </c>
      <c r="F27" t="n">
        <v>24.95</v>
      </c>
      <c r="G27" t="n">
        <v>34.81</v>
      </c>
      <c r="H27" t="n">
        <v>0.47</v>
      </c>
      <c r="I27" t="n">
        <v>43</v>
      </c>
      <c r="J27" t="n">
        <v>275.21</v>
      </c>
      <c r="K27" t="n">
        <v>59.89</v>
      </c>
      <c r="L27" t="n">
        <v>7.25</v>
      </c>
      <c r="M27" t="n">
        <v>41</v>
      </c>
      <c r="N27" t="n">
        <v>73.08</v>
      </c>
      <c r="O27" t="n">
        <v>34177.09</v>
      </c>
      <c r="P27" t="n">
        <v>423.84</v>
      </c>
      <c r="Q27" t="n">
        <v>452.72</v>
      </c>
      <c r="R27" t="n">
        <v>101.79</v>
      </c>
      <c r="S27" t="n">
        <v>57.64</v>
      </c>
      <c r="T27" t="n">
        <v>19817.47</v>
      </c>
      <c r="U27" t="n">
        <v>0.57</v>
      </c>
      <c r="V27" t="n">
        <v>0.85</v>
      </c>
      <c r="W27" t="n">
        <v>6.87</v>
      </c>
      <c r="X27" t="n">
        <v>1.22</v>
      </c>
      <c r="Y27" t="n">
        <v>1</v>
      </c>
      <c r="Z27" t="n">
        <v>10</v>
      </c>
      <c r="AA27" t="n">
        <v>542.4871320344243</v>
      </c>
      <c r="AB27" t="n">
        <v>742.2548268926703</v>
      </c>
      <c r="AC27" t="n">
        <v>671.4150679752256</v>
      </c>
      <c r="AD27" t="n">
        <v>542487.1320344243</v>
      </c>
      <c r="AE27" t="n">
        <v>742254.8268926702</v>
      </c>
      <c r="AF27" t="n">
        <v>1.669042711337093e-06</v>
      </c>
      <c r="AG27" t="n">
        <v>12</v>
      </c>
      <c r="AH27" t="n">
        <v>671415.0679752256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3.3469</v>
      </c>
      <c r="E28" t="n">
        <v>29.88</v>
      </c>
      <c r="F28" t="n">
        <v>24.9</v>
      </c>
      <c r="G28" t="n">
        <v>35.57</v>
      </c>
      <c r="H28" t="n">
        <v>0.48</v>
      </c>
      <c r="I28" t="n">
        <v>42</v>
      </c>
      <c r="J28" t="n">
        <v>275.7</v>
      </c>
      <c r="K28" t="n">
        <v>59.89</v>
      </c>
      <c r="L28" t="n">
        <v>7.5</v>
      </c>
      <c r="M28" t="n">
        <v>40</v>
      </c>
      <c r="N28" t="n">
        <v>73.31</v>
      </c>
      <c r="O28" t="n">
        <v>34236.91</v>
      </c>
      <c r="P28" t="n">
        <v>423.24</v>
      </c>
      <c r="Q28" t="n">
        <v>452.63</v>
      </c>
      <c r="R28" t="n">
        <v>100.65</v>
      </c>
      <c r="S28" t="n">
        <v>57.64</v>
      </c>
      <c r="T28" t="n">
        <v>19252.19</v>
      </c>
      <c r="U28" t="n">
        <v>0.57</v>
      </c>
      <c r="V28" t="n">
        <v>0.85</v>
      </c>
      <c r="W28" t="n">
        <v>6.86</v>
      </c>
      <c r="X28" t="n">
        <v>1.18</v>
      </c>
      <c r="Y28" t="n">
        <v>1</v>
      </c>
      <c r="Z28" t="n">
        <v>10</v>
      </c>
      <c r="AA28" t="n">
        <v>540.5660307206289</v>
      </c>
      <c r="AB28" t="n">
        <v>739.6262913221269</v>
      </c>
      <c r="AC28" t="n">
        <v>669.0373961503619</v>
      </c>
      <c r="AD28" t="n">
        <v>540566.0307206289</v>
      </c>
      <c r="AE28" t="n">
        <v>739626.2913221269</v>
      </c>
      <c r="AF28" t="n">
        <v>1.674295363437872e-06</v>
      </c>
      <c r="AG28" t="n">
        <v>12</v>
      </c>
      <c r="AH28" t="n">
        <v>669037.396150362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3.3636</v>
      </c>
      <c r="E29" t="n">
        <v>29.73</v>
      </c>
      <c r="F29" t="n">
        <v>24.85</v>
      </c>
      <c r="G29" t="n">
        <v>37.28</v>
      </c>
      <c r="H29" t="n">
        <v>0.5</v>
      </c>
      <c r="I29" t="n">
        <v>40</v>
      </c>
      <c r="J29" t="n">
        <v>276.18</v>
      </c>
      <c r="K29" t="n">
        <v>59.89</v>
      </c>
      <c r="L29" t="n">
        <v>7.75</v>
      </c>
      <c r="M29" t="n">
        <v>38</v>
      </c>
      <c r="N29" t="n">
        <v>73.55</v>
      </c>
      <c r="O29" t="n">
        <v>34296.82</v>
      </c>
      <c r="P29" t="n">
        <v>422.04</v>
      </c>
      <c r="Q29" t="n">
        <v>452.65</v>
      </c>
      <c r="R29" t="n">
        <v>99</v>
      </c>
      <c r="S29" t="n">
        <v>57.64</v>
      </c>
      <c r="T29" t="n">
        <v>18437.62</v>
      </c>
      <c r="U29" t="n">
        <v>0.58</v>
      </c>
      <c r="V29" t="n">
        <v>0.85</v>
      </c>
      <c r="W29" t="n">
        <v>6.86</v>
      </c>
      <c r="X29" t="n">
        <v>1.13</v>
      </c>
      <c r="Y29" t="n">
        <v>1</v>
      </c>
      <c r="Z29" t="n">
        <v>10</v>
      </c>
      <c r="AA29" t="n">
        <v>537.4782696862364</v>
      </c>
      <c r="AB29" t="n">
        <v>735.4014804524684</v>
      </c>
      <c r="AC29" t="n">
        <v>665.2157953005443</v>
      </c>
      <c r="AD29" t="n">
        <v>537478.2696862364</v>
      </c>
      <c r="AE29" t="n">
        <v>735401.4804524684</v>
      </c>
      <c r="AF29" t="n">
        <v>1.682649581541016e-06</v>
      </c>
      <c r="AG29" t="n">
        <v>12</v>
      </c>
      <c r="AH29" t="n">
        <v>665215.7953005444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3.3744</v>
      </c>
      <c r="E30" t="n">
        <v>29.64</v>
      </c>
      <c r="F30" t="n">
        <v>24.81</v>
      </c>
      <c r="G30" t="n">
        <v>38.17</v>
      </c>
      <c r="H30" t="n">
        <v>0.51</v>
      </c>
      <c r="I30" t="n">
        <v>39</v>
      </c>
      <c r="J30" t="n">
        <v>276.67</v>
      </c>
      <c r="K30" t="n">
        <v>59.89</v>
      </c>
      <c r="L30" t="n">
        <v>8</v>
      </c>
      <c r="M30" t="n">
        <v>37</v>
      </c>
      <c r="N30" t="n">
        <v>73.78</v>
      </c>
      <c r="O30" t="n">
        <v>34356.83</v>
      </c>
      <c r="P30" t="n">
        <v>421.29</v>
      </c>
      <c r="Q30" t="n">
        <v>452.63</v>
      </c>
      <c r="R30" t="n">
        <v>97.87</v>
      </c>
      <c r="S30" t="n">
        <v>57.64</v>
      </c>
      <c r="T30" t="n">
        <v>17878.58</v>
      </c>
      <c r="U30" t="n">
        <v>0.59</v>
      </c>
      <c r="V30" t="n">
        <v>0.85</v>
      </c>
      <c r="W30" t="n">
        <v>6.85</v>
      </c>
      <c r="X30" t="n">
        <v>1.08</v>
      </c>
      <c r="Y30" t="n">
        <v>1</v>
      </c>
      <c r="Z30" t="n">
        <v>10</v>
      </c>
      <c r="AA30" t="n">
        <v>535.4853672322492</v>
      </c>
      <c r="AB30" t="n">
        <v>732.674703394272</v>
      </c>
      <c r="AC30" t="n">
        <v>662.7492580177266</v>
      </c>
      <c r="AD30" t="n">
        <v>535485.3672322492</v>
      </c>
      <c r="AE30" t="n">
        <v>732674.703394272</v>
      </c>
      <c r="AF30" t="n">
        <v>1.688052309416103e-06</v>
      </c>
      <c r="AG30" t="n">
        <v>12</v>
      </c>
      <c r="AH30" t="n">
        <v>662749.2580177266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3.385</v>
      </c>
      <c r="E31" t="n">
        <v>29.54</v>
      </c>
      <c r="F31" t="n">
        <v>24.77</v>
      </c>
      <c r="G31" t="n">
        <v>39.11</v>
      </c>
      <c r="H31" t="n">
        <v>0.53</v>
      </c>
      <c r="I31" t="n">
        <v>38</v>
      </c>
      <c r="J31" t="n">
        <v>277.16</v>
      </c>
      <c r="K31" t="n">
        <v>59.89</v>
      </c>
      <c r="L31" t="n">
        <v>8.25</v>
      </c>
      <c r="M31" t="n">
        <v>36</v>
      </c>
      <c r="N31" t="n">
        <v>74.02</v>
      </c>
      <c r="O31" t="n">
        <v>34416.93</v>
      </c>
      <c r="P31" t="n">
        <v>420.52</v>
      </c>
      <c r="Q31" t="n">
        <v>452.65</v>
      </c>
      <c r="R31" t="n">
        <v>96.42</v>
      </c>
      <c r="S31" t="n">
        <v>57.64</v>
      </c>
      <c r="T31" t="n">
        <v>17158.63</v>
      </c>
      <c r="U31" t="n">
        <v>0.6</v>
      </c>
      <c r="V31" t="n">
        <v>0.86</v>
      </c>
      <c r="W31" t="n">
        <v>6.85</v>
      </c>
      <c r="X31" t="n">
        <v>1.04</v>
      </c>
      <c r="Y31" t="n">
        <v>1</v>
      </c>
      <c r="Z31" t="n">
        <v>10</v>
      </c>
      <c r="AA31" t="n">
        <v>533.5145381674924</v>
      </c>
      <c r="AB31" t="n">
        <v>729.9781281210298</v>
      </c>
      <c r="AC31" t="n">
        <v>660.3100401038956</v>
      </c>
      <c r="AD31" t="n">
        <v>533514.5381674925</v>
      </c>
      <c r="AE31" t="n">
        <v>729978.1281210298</v>
      </c>
      <c r="AF31" t="n">
        <v>1.693354986774985e-06</v>
      </c>
      <c r="AG31" t="n">
        <v>12</v>
      </c>
      <c r="AH31" t="n">
        <v>660310.0401038956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3.3902</v>
      </c>
      <c r="E32" t="n">
        <v>29.5</v>
      </c>
      <c r="F32" t="n">
        <v>24.77</v>
      </c>
      <c r="G32" t="n">
        <v>40.17</v>
      </c>
      <c r="H32" t="n">
        <v>0.55</v>
      </c>
      <c r="I32" t="n">
        <v>37</v>
      </c>
      <c r="J32" t="n">
        <v>277.65</v>
      </c>
      <c r="K32" t="n">
        <v>59.89</v>
      </c>
      <c r="L32" t="n">
        <v>8.5</v>
      </c>
      <c r="M32" t="n">
        <v>35</v>
      </c>
      <c r="N32" t="n">
        <v>74.26000000000001</v>
      </c>
      <c r="O32" t="n">
        <v>34477.13</v>
      </c>
      <c r="P32" t="n">
        <v>420.75</v>
      </c>
      <c r="Q32" t="n">
        <v>452.65</v>
      </c>
      <c r="R32" t="n">
        <v>96.26000000000001</v>
      </c>
      <c r="S32" t="n">
        <v>57.64</v>
      </c>
      <c r="T32" t="n">
        <v>17081.45</v>
      </c>
      <c r="U32" t="n">
        <v>0.6</v>
      </c>
      <c r="V32" t="n">
        <v>0.86</v>
      </c>
      <c r="W32" t="n">
        <v>6.86</v>
      </c>
      <c r="X32" t="n">
        <v>1.05</v>
      </c>
      <c r="Y32" t="n">
        <v>1</v>
      </c>
      <c r="Z32" t="n">
        <v>10</v>
      </c>
      <c r="AA32" t="n">
        <v>533.0647158140368</v>
      </c>
      <c r="AB32" t="n">
        <v>729.3626613322704</v>
      </c>
      <c r="AC32" t="n">
        <v>659.7533126016421</v>
      </c>
      <c r="AD32" t="n">
        <v>533064.7158140369</v>
      </c>
      <c r="AE32" t="n">
        <v>729362.6613322704</v>
      </c>
      <c r="AF32" t="n">
        <v>1.695956300196323e-06</v>
      </c>
      <c r="AG32" t="n">
        <v>12</v>
      </c>
      <c r="AH32" t="n">
        <v>659753.3126016421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3.3978</v>
      </c>
      <c r="E33" t="n">
        <v>29.43</v>
      </c>
      <c r="F33" t="n">
        <v>24.76</v>
      </c>
      <c r="G33" t="n">
        <v>41.26</v>
      </c>
      <c r="H33" t="n">
        <v>0.5600000000000001</v>
      </c>
      <c r="I33" t="n">
        <v>36</v>
      </c>
      <c r="J33" t="n">
        <v>278.13</v>
      </c>
      <c r="K33" t="n">
        <v>59.89</v>
      </c>
      <c r="L33" t="n">
        <v>8.75</v>
      </c>
      <c r="M33" t="n">
        <v>34</v>
      </c>
      <c r="N33" t="n">
        <v>74.5</v>
      </c>
      <c r="O33" t="n">
        <v>34537.41</v>
      </c>
      <c r="P33" t="n">
        <v>420.49</v>
      </c>
      <c r="Q33" t="n">
        <v>452.67</v>
      </c>
      <c r="R33" t="n">
        <v>95.89</v>
      </c>
      <c r="S33" t="n">
        <v>57.64</v>
      </c>
      <c r="T33" t="n">
        <v>16900.96</v>
      </c>
      <c r="U33" t="n">
        <v>0.6</v>
      </c>
      <c r="V33" t="n">
        <v>0.86</v>
      </c>
      <c r="W33" t="n">
        <v>6.86</v>
      </c>
      <c r="X33" t="n">
        <v>1.03</v>
      </c>
      <c r="Y33" t="n">
        <v>1</v>
      </c>
      <c r="Z33" t="n">
        <v>10</v>
      </c>
      <c r="AA33" t="n">
        <v>531.9452717737103</v>
      </c>
      <c r="AB33" t="n">
        <v>727.8309886099098</v>
      </c>
      <c r="AC33" t="n">
        <v>658.3678205741876</v>
      </c>
      <c r="AD33" t="n">
        <v>531945.2717737103</v>
      </c>
      <c r="AE33" t="n">
        <v>727830.9886099098</v>
      </c>
      <c r="AF33" t="n">
        <v>1.699758219812125e-06</v>
      </c>
      <c r="AG33" t="n">
        <v>12</v>
      </c>
      <c r="AH33" t="n">
        <v>658367.8205741876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3.4091</v>
      </c>
      <c r="E34" t="n">
        <v>29.33</v>
      </c>
      <c r="F34" t="n">
        <v>24.71</v>
      </c>
      <c r="G34" t="n">
        <v>42.36</v>
      </c>
      <c r="H34" t="n">
        <v>0.58</v>
      </c>
      <c r="I34" t="n">
        <v>35</v>
      </c>
      <c r="J34" t="n">
        <v>278.62</v>
      </c>
      <c r="K34" t="n">
        <v>59.89</v>
      </c>
      <c r="L34" t="n">
        <v>9</v>
      </c>
      <c r="M34" t="n">
        <v>33</v>
      </c>
      <c r="N34" t="n">
        <v>74.73999999999999</v>
      </c>
      <c r="O34" t="n">
        <v>34597.8</v>
      </c>
      <c r="P34" t="n">
        <v>419.72</v>
      </c>
      <c r="Q34" t="n">
        <v>452.62</v>
      </c>
      <c r="R34" t="n">
        <v>94.75</v>
      </c>
      <c r="S34" t="n">
        <v>57.64</v>
      </c>
      <c r="T34" t="n">
        <v>16337.56</v>
      </c>
      <c r="U34" t="n">
        <v>0.61</v>
      </c>
      <c r="V34" t="n">
        <v>0.86</v>
      </c>
      <c r="W34" t="n">
        <v>6.84</v>
      </c>
      <c r="X34" t="n">
        <v>0.98</v>
      </c>
      <c r="Y34" t="n">
        <v>1</v>
      </c>
      <c r="Z34" t="n">
        <v>10</v>
      </c>
      <c r="AA34" t="n">
        <v>529.8775249545648</v>
      </c>
      <c r="AB34" t="n">
        <v>725.0018061894036</v>
      </c>
      <c r="AC34" t="n">
        <v>655.8086513531119</v>
      </c>
      <c r="AD34" t="n">
        <v>529877.5249545649</v>
      </c>
      <c r="AE34" t="n">
        <v>725001.8061894036</v>
      </c>
      <c r="AF34" t="n">
        <v>1.705411073977726e-06</v>
      </c>
      <c r="AG34" t="n">
        <v>12</v>
      </c>
      <c r="AH34" t="n">
        <v>655808.651353112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3.4216</v>
      </c>
      <c r="E35" t="n">
        <v>29.23</v>
      </c>
      <c r="F35" t="n">
        <v>24.65</v>
      </c>
      <c r="G35" t="n">
        <v>43.51</v>
      </c>
      <c r="H35" t="n">
        <v>0.59</v>
      </c>
      <c r="I35" t="n">
        <v>34</v>
      </c>
      <c r="J35" t="n">
        <v>279.11</v>
      </c>
      <c r="K35" t="n">
        <v>59.89</v>
      </c>
      <c r="L35" t="n">
        <v>9.25</v>
      </c>
      <c r="M35" t="n">
        <v>32</v>
      </c>
      <c r="N35" t="n">
        <v>74.98</v>
      </c>
      <c r="O35" t="n">
        <v>34658.27</v>
      </c>
      <c r="P35" t="n">
        <v>418.35</v>
      </c>
      <c r="Q35" t="n">
        <v>452.66</v>
      </c>
      <c r="R35" t="n">
        <v>92.5</v>
      </c>
      <c r="S35" t="n">
        <v>57.64</v>
      </c>
      <c r="T35" t="n">
        <v>15218.25</v>
      </c>
      <c r="U35" t="n">
        <v>0.62</v>
      </c>
      <c r="V35" t="n">
        <v>0.86</v>
      </c>
      <c r="W35" t="n">
        <v>6.85</v>
      </c>
      <c r="X35" t="n">
        <v>0.93</v>
      </c>
      <c r="Y35" t="n">
        <v>1</v>
      </c>
      <c r="Z35" t="n">
        <v>10</v>
      </c>
      <c r="AA35" t="n">
        <v>527.2210892970229</v>
      </c>
      <c r="AB35" t="n">
        <v>721.3671537290845</v>
      </c>
      <c r="AC35" t="n">
        <v>652.5208850223389</v>
      </c>
      <c r="AD35" t="n">
        <v>527221.0892970229</v>
      </c>
      <c r="AE35" t="n">
        <v>721367.1537290845</v>
      </c>
      <c r="AF35" t="n">
        <v>1.711664231240558e-06</v>
      </c>
      <c r="AG35" t="n">
        <v>12</v>
      </c>
      <c r="AH35" t="n">
        <v>652520.8850223389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3.4282</v>
      </c>
      <c r="E36" t="n">
        <v>29.17</v>
      </c>
      <c r="F36" t="n">
        <v>24.65</v>
      </c>
      <c r="G36" t="n">
        <v>44.82</v>
      </c>
      <c r="H36" t="n">
        <v>0.6</v>
      </c>
      <c r="I36" t="n">
        <v>33</v>
      </c>
      <c r="J36" t="n">
        <v>279.61</v>
      </c>
      <c r="K36" t="n">
        <v>59.89</v>
      </c>
      <c r="L36" t="n">
        <v>9.5</v>
      </c>
      <c r="M36" t="n">
        <v>31</v>
      </c>
      <c r="N36" t="n">
        <v>75.22</v>
      </c>
      <c r="O36" t="n">
        <v>34718.84</v>
      </c>
      <c r="P36" t="n">
        <v>418.53</v>
      </c>
      <c r="Q36" t="n">
        <v>452.65</v>
      </c>
      <c r="R36" t="n">
        <v>92.18000000000001</v>
      </c>
      <c r="S36" t="n">
        <v>57.64</v>
      </c>
      <c r="T36" t="n">
        <v>15065.48</v>
      </c>
      <c r="U36" t="n">
        <v>0.63</v>
      </c>
      <c r="V36" t="n">
        <v>0.86</v>
      </c>
      <c r="W36" t="n">
        <v>6.85</v>
      </c>
      <c r="X36" t="n">
        <v>0.92</v>
      </c>
      <c r="Y36" t="n">
        <v>1</v>
      </c>
      <c r="Z36" t="n">
        <v>10</v>
      </c>
      <c r="AA36" t="n">
        <v>526.5896421359685</v>
      </c>
      <c r="AB36" t="n">
        <v>720.5031798658473</v>
      </c>
      <c r="AC36" t="n">
        <v>651.7393676120141</v>
      </c>
      <c r="AD36" t="n">
        <v>526589.6421359684</v>
      </c>
      <c r="AE36" t="n">
        <v>720503.1798658473</v>
      </c>
      <c r="AF36" t="n">
        <v>1.714965898275333e-06</v>
      </c>
      <c r="AG36" t="n">
        <v>12</v>
      </c>
      <c r="AH36" t="n">
        <v>651739.3676120142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3.4367</v>
      </c>
      <c r="E37" t="n">
        <v>29.1</v>
      </c>
      <c r="F37" t="n">
        <v>24.63</v>
      </c>
      <c r="G37" t="n">
        <v>46.18</v>
      </c>
      <c r="H37" t="n">
        <v>0.62</v>
      </c>
      <c r="I37" t="n">
        <v>32</v>
      </c>
      <c r="J37" t="n">
        <v>280.1</v>
      </c>
      <c r="K37" t="n">
        <v>59.89</v>
      </c>
      <c r="L37" t="n">
        <v>9.75</v>
      </c>
      <c r="M37" t="n">
        <v>30</v>
      </c>
      <c r="N37" t="n">
        <v>75.45999999999999</v>
      </c>
      <c r="O37" t="n">
        <v>34779.51</v>
      </c>
      <c r="P37" t="n">
        <v>418.02</v>
      </c>
      <c r="Q37" t="n">
        <v>452.61</v>
      </c>
      <c r="R37" t="n">
        <v>91.73</v>
      </c>
      <c r="S37" t="n">
        <v>57.64</v>
      </c>
      <c r="T37" t="n">
        <v>14842.98</v>
      </c>
      <c r="U37" t="n">
        <v>0.63</v>
      </c>
      <c r="V37" t="n">
        <v>0.86</v>
      </c>
      <c r="W37" t="n">
        <v>6.85</v>
      </c>
      <c r="X37" t="n">
        <v>0.9</v>
      </c>
      <c r="Y37" t="n">
        <v>1</v>
      </c>
      <c r="Z37" t="n">
        <v>10</v>
      </c>
      <c r="AA37" t="n">
        <v>525.1785681518052</v>
      </c>
      <c r="AB37" t="n">
        <v>718.5724861885245</v>
      </c>
      <c r="AC37" t="n">
        <v>649.9929366295096</v>
      </c>
      <c r="AD37" t="n">
        <v>525178.5681518052</v>
      </c>
      <c r="AE37" t="n">
        <v>718572.4861885245</v>
      </c>
      <c r="AF37" t="n">
        <v>1.719218045214059e-06</v>
      </c>
      <c r="AG37" t="n">
        <v>12</v>
      </c>
      <c r="AH37" t="n">
        <v>649992.9366295096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3.4477</v>
      </c>
      <c r="E38" t="n">
        <v>29</v>
      </c>
      <c r="F38" t="n">
        <v>24.58</v>
      </c>
      <c r="G38" t="n">
        <v>47.58</v>
      </c>
      <c r="H38" t="n">
        <v>0.63</v>
      </c>
      <c r="I38" t="n">
        <v>31</v>
      </c>
      <c r="J38" t="n">
        <v>280.59</v>
      </c>
      <c r="K38" t="n">
        <v>59.89</v>
      </c>
      <c r="L38" t="n">
        <v>10</v>
      </c>
      <c r="M38" t="n">
        <v>29</v>
      </c>
      <c r="N38" t="n">
        <v>75.7</v>
      </c>
      <c r="O38" t="n">
        <v>34840.27</v>
      </c>
      <c r="P38" t="n">
        <v>417.28</v>
      </c>
      <c r="Q38" t="n">
        <v>452.62</v>
      </c>
      <c r="R38" t="n">
        <v>90.26000000000001</v>
      </c>
      <c r="S38" t="n">
        <v>57.64</v>
      </c>
      <c r="T38" t="n">
        <v>14113.91</v>
      </c>
      <c r="U38" t="n">
        <v>0.64</v>
      </c>
      <c r="V38" t="n">
        <v>0.86</v>
      </c>
      <c r="W38" t="n">
        <v>6.85</v>
      </c>
      <c r="X38" t="n">
        <v>0.86</v>
      </c>
      <c r="Y38" t="n">
        <v>1</v>
      </c>
      <c r="Z38" t="n">
        <v>10</v>
      </c>
      <c r="AA38" t="n">
        <v>523.211297330741</v>
      </c>
      <c r="AB38" t="n">
        <v>715.8807794612811</v>
      </c>
      <c r="AC38" t="n">
        <v>647.5581226144801</v>
      </c>
      <c r="AD38" t="n">
        <v>523211.297330741</v>
      </c>
      <c r="AE38" t="n">
        <v>715880.7794612811</v>
      </c>
      <c r="AF38" t="n">
        <v>1.724720823605352e-06</v>
      </c>
      <c r="AG38" t="n">
        <v>12</v>
      </c>
      <c r="AH38" t="n">
        <v>647558.1226144801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3.4489</v>
      </c>
      <c r="E39" t="n">
        <v>29</v>
      </c>
      <c r="F39" t="n">
        <v>24.57</v>
      </c>
      <c r="G39" t="n">
        <v>47.56</v>
      </c>
      <c r="H39" t="n">
        <v>0.65</v>
      </c>
      <c r="I39" t="n">
        <v>31</v>
      </c>
      <c r="J39" t="n">
        <v>281.08</v>
      </c>
      <c r="K39" t="n">
        <v>59.89</v>
      </c>
      <c r="L39" t="n">
        <v>10.25</v>
      </c>
      <c r="M39" t="n">
        <v>29</v>
      </c>
      <c r="N39" t="n">
        <v>75.95</v>
      </c>
      <c r="O39" t="n">
        <v>34901.13</v>
      </c>
      <c r="P39" t="n">
        <v>416.97</v>
      </c>
      <c r="Q39" t="n">
        <v>452.59</v>
      </c>
      <c r="R39" t="n">
        <v>89.95</v>
      </c>
      <c r="S39" t="n">
        <v>57.64</v>
      </c>
      <c r="T39" t="n">
        <v>13959.83</v>
      </c>
      <c r="U39" t="n">
        <v>0.64</v>
      </c>
      <c r="V39" t="n">
        <v>0.86</v>
      </c>
      <c r="W39" t="n">
        <v>6.85</v>
      </c>
      <c r="X39" t="n">
        <v>0.85</v>
      </c>
      <c r="Y39" t="n">
        <v>1</v>
      </c>
      <c r="Z39" t="n">
        <v>10</v>
      </c>
      <c r="AA39" t="n">
        <v>522.8186902277428</v>
      </c>
      <c r="AB39" t="n">
        <v>715.3435971023558</v>
      </c>
      <c r="AC39" t="n">
        <v>647.0722081859506</v>
      </c>
      <c r="AD39" t="n">
        <v>522818.6902277427</v>
      </c>
      <c r="AE39" t="n">
        <v>715343.5971023558</v>
      </c>
      <c r="AF39" t="n">
        <v>1.725321126702583e-06</v>
      </c>
      <c r="AG39" t="n">
        <v>12</v>
      </c>
      <c r="AH39" t="n">
        <v>647072.2081859505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3.4549</v>
      </c>
      <c r="E40" t="n">
        <v>28.94</v>
      </c>
      <c r="F40" t="n">
        <v>24.57</v>
      </c>
      <c r="G40" t="n">
        <v>49.15</v>
      </c>
      <c r="H40" t="n">
        <v>0.66</v>
      </c>
      <c r="I40" t="n">
        <v>30</v>
      </c>
      <c r="J40" t="n">
        <v>281.58</v>
      </c>
      <c r="K40" t="n">
        <v>59.89</v>
      </c>
      <c r="L40" t="n">
        <v>10.5</v>
      </c>
      <c r="M40" t="n">
        <v>28</v>
      </c>
      <c r="N40" t="n">
        <v>76.19</v>
      </c>
      <c r="O40" t="n">
        <v>34962.08</v>
      </c>
      <c r="P40" t="n">
        <v>417.2</v>
      </c>
      <c r="Q40" t="n">
        <v>452.61</v>
      </c>
      <c r="R40" t="n">
        <v>89.94</v>
      </c>
      <c r="S40" t="n">
        <v>57.64</v>
      </c>
      <c r="T40" t="n">
        <v>13957.13</v>
      </c>
      <c r="U40" t="n">
        <v>0.64</v>
      </c>
      <c r="V40" t="n">
        <v>0.86</v>
      </c>
      <c r="W40" t="n">
        <v>6.85</v>
      </c>
      <c r="X40" t="n">
        <v>0.85</v>
      </c>
      <c r="Y40" t="n">
        <v>1</v>
      </c>
      <c r="Z40" t="n">
        <v>10</v>
      </c>
      <c r="AA40" t="n">
        <v>522.3031878710702</v>
      </c>
      <c r="AB40" t="n">
        <v>714.6382640355977</v>
      </c>
      <c r="AC40" t="n">
        <v>646.4341911171425</v>
      </c>
      <c r="AD40" t="n">
        <v>522303.1878710702</v>
      </c>
      <c r="AE40" t="n">
        <v>714638.2640355977</v>
      </c>
      <c r="AF40" t="n">
        <v>1.728322642188743e-06</v>
      </c>
      <c r="AG40" t="n">
        <v>12</v>
      </c>
      <c r="AH40" t="n">
        <v>646434.1911171426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3.4654</v>
      </c>
      <c r="E41" t="n">
        <v>28.86</v>
      </c>
      <c r="F41" t="n">
        <v>24.54</v>
      </c>
      <c r="G41" t="n">
        <v>50.77</v>
      </c>
      <c r="H41" t="n">
        <v>0.68</v>
      </c>
      <c r="I41" t="n">
        <v>29</v>
      </c>
      <c r="J41" t="n">
        <v>282.07</v>
      </c>
      <c r="K41" t="n">
        <v>59.89</v>
      </c>
      <c r="L41" t="n">
        <v>10.75</v>
      </c>
      <c r="M41" t="n">
        <v>27</v>
      </c>
      <c r="N41" t="n">
        <v>76.44</v>
      </c>
      <c r="O41" t="n">
        <v>35023.13</v>
      </c>
      <c r="P41" t="n">
        <v>416.26</v>
      </c>
      <c r="Q41" t="n">
        <v>452.57</v>
      </c>
      <c r="R41" t="n">
        <v>88.62</v>
      </c>
      <c r="S41" t="n">
        <v>57.64</v>
      </c>
      <c r="T41" t="n">
        <v>13304.16</v>
      </c>
      <c r="U41" t="n">
        <v>0.65</v>
      </c>
      <c r="V41" t="n">
        <v>0.86</v>
      </c>
      <c r="W41" t="n">
        <v>6.85</v>
      </c>
      <c r="X41" t="n">
        <v>0.8100000000000001</v>
      </c>
      <c r="Y41" t="n">
        <v>1</v>
      </c>
      <c r="Z41" t="n">
        <v>10</v>
      </c>
      <c r="AA41" t="n">
        <v>520.3503278395231</v>
      </c>
      <c r="AB41" t="n">
        <v>711.9662747863306</v>
      </c>
      <c r="AC41" t="n">
        <v>644.0172127716651</v>
      </c>
      <c r="AD41" t="n">
        <v>520350.327839523</v>
      </c>
      <c r="AE41" t="n">
        <v>711966.2747863306</v>
      </c>
      <c r="AF41" t="n">
        <v>1.733575294289522e-06</v>
      </c>
      <c r="AG41" t="n">
        <v>12</v>
      </c>
      <c r="AH41" t="n">
        <v>644017.2127716651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3.467</v>
      </c>
      <c r="E42" t="n">
        <v>28.84</v>
      </c>
      <c r="F42" t="n">
        <v>24.52</v>
      </c>
      <c r="G42" t="n">
        <v>50.74</v>
      </c>
      <c r="H42" t="n">
        <v>0.6899999999999999</v>
      </c>
      <c r="I42" t="n">
        <v>29</v>
      </c>
      <c r="J42" t="n">
        <v>282.57</v>
      </c>
      <c r="K42" t="n">
        <v>59.89</v>
      </c>
      <c r="L42" t="n">
        <v>11</v>
      </c>
      <c r="M42" t="n">
        <v>27</v>
      </c>
      <c r="N42" t="n">
        <v>76.68000000000001</v>
      </c>
      <c r="O42" t="n">
        <v>35084.28</v>
      </c>
      <c r="P42" t="n">
        <v>416.12</v>
      </c>
      <c r="Q42" t="n">
        <v>452.59</v>
      </c>
      <c r="R42" t="n">
        <v>88.34</v>
      </c>
      <c r="S42" t="n">
        <v>57.64</v>
      </c>
      <c r="T42" t="n">
        <v>13163.31</v>
      </c>
      <c r="U42" t="n">
        <v>0.65</v>
      </c>
      <c r="V42" t="n">
        <v>0.86</v>
      </c>
      <c r="W42" t="n">
        <v>6.84</v>
      </c>
      <c r="X42" t="n">
        <v>0.8</v>
      </c>
      <c r="Y42" t="n">
        <v>1</v>
      </c>
      <c r="Z42" t="n">
        <v>10</v>
      </c>
      <c r="AA42" t="n">
        <v>519.9953688782964</v>
      </c>
      <c r="AB42" t="n">
        <v>711.4806042758963</v>
      </c>
      <c r="AC42" t="n">
        <v>643.5778939731038</v>
      </c>
      <c r="AD42" t="n">
        <v>519995.3688782965</v>
      </c>
      <c r="AE42" t="n">
        <v>711480.6042758963</v>
      </c>
      <c r="AF42" t="n">
        <v>1.734375698419164e-06</v>
      </c>
      <c r="AG42" t="n">
        <v>12</v>
      </c>
      <c r="AH42" t="n">
        <v>643577.8939731037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3.4778</v>
      </c>
      <c r="E43" t="n">
        <v>28.75</v>
      </c>
      <c r="F43" t="n">
        <v>24.49</v>
      </c>
      <c r="G43" t="n">
        <v>52.47</v>
      </c>
      <c r="H43" t="n">
        <v>0.71</v>
      </c>
      <c r="I43" t="n">
        <v>28</v>
      </c>
      <c r="J43" t="n">
        <v>283.06</v>
      </c>
      <c r="K43" t="n">
        <v>59.89</v>
      </c>
      <c r="L43" t="n">
        <v>11.25</v>
      </c>
      <c r="M43" t="n">
        <v>26</v>
      </c>
      <c r="N43" t="n">
        <v>76.93000000000001</v>
      </c>
      <c r="O43" t="n">
        <v>35145.53</v>
      </c>
      <c r="P43" t="n">
        <v>415.35</v>
      </c>
      <c r="Q43" t="n">
        <v>452.63</v>
      </c>
      <c r="R43" t="n">
        <v>86.95</v>
      </c>
      <c r="S43" t="n">
        <v>57.64</v>
      </c>
      <c r="T43" t="n">
        <v>12472.7</v>
      </c>
      <c r="U43" t="n">
        <v>0.66</v>
      </c>
      <c r="V43" t="n">
        <v>0.87</v>
      </c>
      <c r="W43" t="n">
        <v>6.84</v>
      </c>
      <c r="X43" t="n">
        <v>0.76</v>
      </c>
      <c r="Y43" t="n">
        <v>1</v>
      </c>
      <c r="Z43" t="n">
        <v>10</v>
      </c>
      <c r="AA43" t="n">
        <v>518.141306895388</v>
      </c>
      <c r="AB43" t="n">
        <v>708.9437948754393</v>
      </c>
      <c r="AC43" t="n">
        <v>641.2831941013919</v>
      </c>
      <c r="AD43" t="n">
        <v>518141.3068953879</v>
      </c>
      <c r="AE43" t="n">
        <v>708943.7948754393</v>
      </c>
      <c r="AF43" t="n">
        <v>1.739778426294252e-06</v>
      </c>
      <c r="AG43" t="n">
        <v>12</v>
      </c>
      <c r="AH43" t="n">
        <v>641283.1941013919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3.4848</v>
      </c>
      <c r="E44" t="n">
        <v>28.7</v>
      </c>
      <c r="F44" t="n">
        <v>24.48</v>
      </c>
      <c r="G44" t="n">
        <v>54.4</v>
      </c>
      <c r="H44" t="n">
        <v>0.72</v>
      </c>
      <c r="I44" t="n">
        <v>27</v>
      </c>
      <c r="J44" t="n">
        <v>283.56</v>
      </c>
      <c r="K44" t="n">
        <v>59.89</v>
      </c>
      <c r="L44" t="n">
        <v>11.5</v>
      </c>
      <c r="M44" t="n">
        <v>25</v>
      </c>
      <c r="N44" t="n">
        <v>77.18000000000001</v>
      </c>
      <c r="O44" t="n">
        <v>35206.88</v>
      </c>
      <c r="P44" t="n">
        <v>415.21</v>
      </c>
      <c r="Q44" t="n">
        <v>452.56</v>
      </c>
      <c r="R44" t="n">
        <v>86.75</v>
      </c>
      <c r="S44" t="n">
        <v>57.64</v>
      </c>
      <c r="T44" t="n">
        <v>12380.33</v>
      </c>
      <c r="U44" t="n">
        <v>0.66</v>
      </c>
      <c r="V44" t="n">
        <v>0.87</v>
      </c>
      <c r="W44" t="n">
        <v>6.84</v>
      </c>
      <c r="X44" t="n">
        <v>0.75</v>
      </c>
      <c r="Y44" t="n">
        <v>1</v>
      </c>
      <c r="Z44" t="n">
        <v>10</v>
      </c>
      <c r="AA44" t="n">
        <v>517.2319095488543</v>
      </c>
      <c r="AB44" t="n">
        <v>707.6995173061324</v>
      </c>
      <c r="AC44" t="n">
        <v>640.1576686369451</v>
      </c>
      <c r="AD44" t="n">
        <v>517231.9095488543</v>
      </c>
      <c r="AE44" t="n">
        <v>707699.5173061324</v>
      </c>
      <c r="AF44" t="n">
        <v>1.743280194361438e-06</v>
      </c>
      <c r="AG44" t="n">
        <v>12</v>
      </c>
      <c r="AH44" t="n">
        <v>640157.6686369451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3.4854</v>
      </c>
      <c r="E45" t="n">
        <v>28.69</v>
      </c>
      <c r="F45" t="n">
        <v>24.47</v>
      </c>
      <c r="G45" t="n">
        <v>54.38</v>
      </c>
      <c r="H45" t="n">
        <v>0.74</v>
      </c>
      <c r="I45" t="n">
        <v>27</v>
      </c>
      <c r="J45" t="n">
        <v>284.06</v>
      </c>
      <c r="K45" t="n">
        <v>59.89</v>
      </c>
      <c r="L45" t="n">
        <v>11.75</v>
      </c>
      <c r="M45" t="n">
        <v>25</v>
      </c>
      <c r="N45" t="n">
        <v>77.42</v>
      </c>
      <c r="O45" t="n">
        <v>35268.32</v>
      </c>
      <c r="P45" t="n">
        <v>415.08</v>
      </c>
      <c r="Q45" t="n">
        <v>452.62</v>
      </c>
      <c r="R45" t="n">
        <v>86.48</v>
      </c>
      <c r="S45" t="n">
        <v>57.64</v>
      </c>
      <c r="T45" t="n">
        <v>12244.47</v>
      </c>
      <c r="U45" t="n">
        <v>0.67</v>
      </c>
      <c r="V45" t="n">
        <v>0.87</v>
      </c>
      <c r="W45" t="n">
        <v>6.84</v>
      </c>
      <c r="X45" t="n">
        <v>0.75</v>
      </c>
      <c r="Y45" t="n">
        <v>1</v>
      </c>
      <c r="Z45" t="n">
        <v>10</v>
      </c>
      <c r="AA45" t="n">
        <v>517.0364792004751</v>
      </c>
      <c r="AB45" t="n">
        <v>707.4321208817014</v>
      </c>
      <c r="AC45" t="n">
        <v>639.9157921519687</v>
      </c>
      <c r="AD45" t="n">
        <v>517036.4792004751</v>
      </c>
      <c r="AE45" t="n">
        <v>707432.1208817014</v>
      </c>
      <c r="AF45" t="n">
        <v>1.743580345910054e-06</v>
      </c>
      <c r="AG45" t="n">
        <v>12</v>
      </c>
      <c r="AH45" t="n">
        <v>639915.7921519687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3.4963</v>
      </c>
      <c r="E46" t="n">
        <v>28.6</v>
      </c>
      <c r="F46" t="n">
        <v>24.43</v>
      </c>
      <c r="G46" t="n">
        <v>56.39</v>
      </c>
      <c r="H46" t="n">
        <v>0.75</v>
      </c>
      <c r="I46" t="n">
        <v>26</v>
      </c>
      <c r="J46" t="n">
        <v>284.56</v>
      </c>
      <c r="K46" t="n">
        <v>59.89</v>
      </c>
      <c r="L46" t="n">
        <v>12</v>
      </c>
      <c r="M46" t="n">
        <v>24</v>
      </c>
      <c r="N46" t="n">
        <v>77.67</v>
      </c>
      <c r="O46" t="n">
        <v>35329.87</v>
      </c>
      <c r="P46" t="n">
        <v>414.31</v>
      </c>
      <c r="Q46" t="n">
        <v>452.6</v>
      </c>
      <c r="R46" t="n">
        <v>85.19</v>
      </c>
      <c r="S46" t="n">
        <v>57.64</v>
      </c>
      <c r="T46" t="n">
        <v>11602.49</v>
      </c>
      <c r="U46" t="n">
        <v>0.68</v>
      </c>
      <c r="V46" t="n">
        <v>0.87</v>
      </c>
      <c r="W46" t="n">
        <v>6.84</v>
      </c>
      <c r="X46" t="n">
        <v>0.71</v>
      </c>
      <c r="Y46" t="n">
        <v>1</v>
      </c>
      <c r="Z46" t="n">
        <v>10</v>
      </c>
      <c r="AA46" t="n">
        <v>515.1513925610967</v>
      </c>
      <c r="AB46" t="n">
        <v>704.8528621775509</v>
      </c>
      <c r="AC46" t="n">
        <v>637.58269427853</v>
      </c>
      <c r="AD46" t="n">
        <v>515151.3925610968</v>
      </c>
      <c r="AE46" t="n">
        <v>704852.8621775509</v>
      </c>
      <c r="AF46" t="n">
        <v>1.749033099043244e-06</v>
      </c>
      <c r="AG46" t="n">
        <v>12</v>
      </c>
      <c r="AH46" t="n">
        <v>637582.69427853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3.4938</v>
      </c>
      <c r="E47" t="n">
        <v>28.62</v>
      </c>
      <c r="F47" t="n">
        <v>24.45</v>
      </c>
      <c r="G47" t="n">
        <v>56.43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414.39</v>
      </c>
      <c r="Q47" t="n">
        <v>452.62</v>
      </c>
      <c r="R47" t="n">
        <v>85.98</v>
      </c>
      <c r="S47" t="n">
        <v>57.64</v>
      </c>
      <c r="T47" t="n">
        <v>11997.18</v>
      </c>
      <c r="U47" t="n">
        <v>0.67</v>
      </c>
      <c r="V47" t="n">
        <v>0.87</v>
      </c>
      <c r="W47" t="n">
        <v>6.84</v>
      </c>
      <c r="X47" t="n">
        <v>0.73</v>
      </c>
      <c r="Y47" t="n">
        <v>1</v>
      </c>
      <c r="Z47" t="n">
        <v>10</v>
      </c>
      <c r="AA47" t="n">
        <v>515.5580843258263</v>
      </c>
      <c r="AB47" t="n">
        <v>705.4093157920282</v>
      </c>
      <c r="AC47" t="n">
        <v>638.086040741029</v>
      </c>
      <c r="AD47" t="n">
        <v>515558.0843258263</v>
      </c>
      <c r="AE47" t="n">
        <v>705409.3157920282</v>
      </c>
      <c r="AF47" t="n">
        <v>1.747782467590677e-06</v>
      </c>
      <c r="AG47" t="n">
        <v>12</v>
      </c>
      <c r="AH47" t="n">
        <v>638086.0407410291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3.5036</v>
      </c>
      <c r="E48" t="n">
        <v>28.54</v>
      </c>
      <c r="F48" t="n">
        <v>24.43</v>
      </c>
      <c r="G48" t="n">
        <v>58.62</v>
      </c>
      <c r="H48" t="n">
        <v>0.78</v>
      </c>
      <c r="I48" t="n">
        <v>25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414.13</v>
      </c>
      <c r="Q48" t="n">
        <v>452.67</v>
      </c>
      <c r="R48" t="n">
        <v>85.28</v>
      </c>
      <c r="S48" t="n">
        <v>57.64</v>
      </c>
      <c r="T48" t="n">
        <v>11654.46</v>
      </c>
      <c r="U48" t="n">
        <v>0.68</v>
      </c>
      <c r="V48" t="n">
        <v>0.87</v>
      </c>
      <c r="W48" t="n">
        <v>6.83</v>
      </c>
      <c r="X48" t="n">
        <v>0.7</v>
      </c>
      <c r="Y48" t="n">
        <v>1</v>
      </c>
      <c r="Z48" t="n">
        <v>10</v>
      </c>
      <c r="AA48" t="n">
        <v>514.2314535811184</v>
      </c>
      <c r="AB48" t="n">
        <v>703.5941610803011</v>
      </c>
      <c r="AC48" t="n">
        <v>636.4441218474035</v>
      </c>
      <c r="AD48" t="n">
        <v>514231.4535811184</v>
      </c>
      <c r="AE48" t="n">
        <v>703594.161080301</v>
      </c>
      <c r="AF48" t="n">
        <v>1.752684942884738e-06</v>
      </c>
      <c r="AG48" t="n">
        <v>12</v>
      </c>
      <c r="AH48" t="n">
        <v>636444.1218474035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3.5051</v>
      </c>
      <c r="E49" t="n">
        <v>28.53</v>
      </c>
      <c r="F49" t="n">
        <v>24.41</v>
      </c>
      <c r="G49" t="n">
        <v>58.59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413.84</v>
      </c>
      <c r="Q49" t="n">
        <v>452.6</v>
      </c>
      <c r="R49" t="n">
        <v>84.68000000000001</v>
      </c>
      <c r="S49" t="n">
        <v>57.64</v>
      </c>
      <c r="T49" t="n">
        <v>11353.01</v>
      </c>
      <c r="U49" t="n">
        <v>0.68</v>
      </c>
      <c r="V49" t="n">
        <v>0.87</v>
      </c>
      <c r="W49" t="n">
        <v>6.84</v>
      </c>
      <c r="X49" t="n">
        <v>0.6899999999999999</v>
      </c>
      <c r="Y49" t="n">
        <v>1</v>
      </c>
      <c r="Z49" t="n">
        <v>10</v>
      </c>
      <c r="AA49" t="n">
        <v>513.790509382269</v>
      </c>
      <c r="AB49" t="n">
        <v>702.9908417743501</v>
      </c>
      <c r="AC49" t="n">
        <v>635.8983824892487</v>
      </c>
      <c r="AD49" t="n">
        <v>513790.5093822689</v>
      </c>
      <c r="AE49" t="n">
        <v>702990.84177435</v>
      </c>
      <c r="AF49" t="n">
        <v>1.753435321756278e-06</v>
      </c>
      <c r="AG49" t="n">
        <v>12</v>
      </c>
      <c r="AH49" t="n">
        <v>635898.3824892486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3.5152</v>
      </c>
      <c r="E50" t="n">
        <v>28.45</v>
      </c>
      <c r="F50" t="n">
        <v>24.38</v>
      </c>
      <c r="G50" t="n">
        <v>60.95</v>
      </c>
      <c r="H50" t="n">
        <v>0.8100000000000001</v>
      </c>
      <c r="I50" t="n">
        <v>24</v>
      </c>
      <c r="J50" t="n">
        <v>286.56</v>
      </c>
      <c r="K50" t="n">
        <v>59.89</v>
      </c>
      <c r="L50" t="n">
        <v>13</v>
      </c>
      <c r="M50" t="n">
        <v>22</v>
      </c>
      <c r="N50" t="n">
        <v>78.68000000000001</v>
      </c>
      <c r="O50" t="n">
        <v>35577.18</v>
      </c>
      <c r="P50" t="n">
        <v>413.5</v>
      </c>
      <c r="Q50" t="n">
        <v>452.62</v>
      </c>
      <c r="R50" t="n">
        <v>83.44</v>
      </c>
      <c r="S50" t="n">
        <v>57.64</v>
      </c>
      <c r="T50" t="n">
        <v>10740.24</v>
      </c>
      <c r="U50" t="n">
        <v>0.6899999999999999</v>
      </c>
      <c r="V50" t="n">
        <v>0.87</v>
      </c>
      <c r="W50" t="n">
        <v>6.84</v>
      </c>
      <c r="X50" t="n">
        <v>0.66</v>
      </c>
      <c r="Y50" t="n">
        <v>1</v>
      </c>
      <c r="Z50" t="n">
        <v>10</v>
      </c>
      <c r="AA50" t="n">
        <v>501.3629781322453</v>
      </c>
      <c r="AB50" t="n">
        <v>685.9869452540835</v>
      </c>
      <c r="AC50" t="n">
        <v>620.5173139877576</v>
      </c>
      <c r="AD50" t="n">
        <v>501362.9781322453</v>
      </c>
      <c r="AE50" t="n">
        <v>685986.9452540835</v>
      </c>
      <c r="AF50" t="n">
        <v>1.758487872824646e-06</v>
      </c>
      <c r="AG50" t="n">
        <v>11</v>
      </c>
      <c r="AH50" t="n">
        <v>620517.3139877575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3.5133</v>
      </c>
      <c r="E51" t="n">
        <v>28.46</v>
      </c>
      <c r="F51" t="n">
        <v>24.4</v>
      </c>
      <c r="G51" t="n">
        <v>60.99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413.67</v>
      </c>
      <c r="Q51" t="n">
        <v>452.65</v>
      </c>
      <c r="R51" t="n">
        <v>84.14</v>
      </c>
      <c r="S51" t="n">
        <v>57.64</v>
      </c>
      <c r="T51" t="n">
        <v>11085.6</v>
      </c>
      <c r="U51" t="n">
        <v>0.6899999999999999</v>
      </c>
      <c r="V51" t="n">
        <v>0.87</v>
      </c>
      <c r="W51" t="n">
        <v>6.84</v>
      </c>
      <c r="X51" t="n">
        <v>0.67</v>
      </c>
      <c r="Y51" t="n">
        <v>1</v>
      </c>
      <c r="Z51" t="n">
        <v>10</v>
      </c>
      <c r="AA51" t="n">
        <v>501.7626365753621</v>
      </c>
      <c r="AB51" t="n">
        <v>686.5337755676421</v>
      </c>
      <c r="AC51" t="n">
        <v>621.0119555836714</v>
      </c>
      <c r="AD51" t="n">
        <v>501762.6365753621</v>
      </c>
      <c r="AE51" t="n">
        <v>686533.7755676422</v>
      </c>
      <c r="AF51" t="n">
        <v>1.757537392920696e-06</v>
      </c>
      <c r="AG51" t="n">
        <v>11</v>
      </c>
      <c r="AH51" t="n">
        <v>621011.9555836713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3.526</v>
      </c>
      <c r="E52" t="n">
        <v>28.36</v>
      </c>
      <c r="F52" t="n">
        <v>24.35</v>
      </c>
      <c r="G52" t="n">
        <v>63.51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412.69</v>
      </c>
      <c r="Q52" t="n">
        <v>452.6</v>
      </c>
      <c r="R52" t="n">
        <v>82.58</v>
      </c>
      <c r="S52" t="n">
        <v>57.64</v>
      </c>
      <c r="T52" t="n">
        <v>10311.13</v>
      </c>
      <c r="U52" t="n">
        <v>0.7</v>
      </c>
      <c r="V52" t="n">
        <v>0.87</v>
      </c>
      <c r="W52" t="n">
        <v>6.83</v>
      </c>
      <c r="X52" t="n">
        <v>0.62</v>
      </c>
      <c r="Y52" t="n">
        <v>1</v>
      </c>
      <c r="Z52" t="n">
        <v>10</v>
      </c>
      <c r="AA52" t="n">
        <v>499.5302501203603</v>
      </c>
      <c r="AB52" t="n">
        <v>683.479325933969</v>
      </c>
      <c r="AC52" t="n">
        <v>618.249018336089</v>
      </c>
      <c r="AD52" t="n">
        <v>499530.2501203603</v>
      </c>
      <c r="AE52" t="n">
        <v>683479.325933969</v>
      </c>
      <c r="AF52" t="n">
        <v>1.763890600699733e-06</v>
      </c>
      <c r="AG52" t="n">
        <v>11</v>
      </c>
      <c r="AH52" t="n">
        <v>618249.018336089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3.5262</v>
      </c>
      <c r="E53" t="n">
        <v>28.36</v>
      </c>
      <c r="F53" t="n">
        <v>24.34</v>
      </c>
      <c r="G53" t="n">
        <v>63.5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412.58</v>
      </c>
      <c r="Q53" t="n">
        <v>452.66</v>
      </c>
      <c r="R53" t="n">
        <v>82.5</v>
      </c>
      <c r="S53" t="n">
        <v>57.64</v>
      </c>
      <c r="T53" t="n">
        <v>10273.68</v>
      </c>
      <c r="U53" t="n">
        <v>0.7</v>
      </c>
      <c r="V53" t="n">
        <v>0.87</v>
      </c>
      <c r="W53" t="n">
        <v>6.83</v>
      </c>
      <c r="X53" t="n">
        <v>0.62</v>
      </c>
      <c r="Y53" t="n">
        <v>1</v>
      </c>
      <c r="Z53" t="n">
        <v>10</v>
      </c>
      <c r="AA53" t="n">
        <v>499.3947356141488</v>
      </c>
      <c r="AB53" t="n">
        <v>683.2939090080924</v>
      </c>
      <c r="AC53" t="n">
        <v>618.0812973413838</v>
      </c>
      <c r="AD53" t="n">
        <v>499394.7356141488</v>
      </c>
      <c r="AE53" t="n">
        <v>683293.9090080925</v>
      </c>
      <c r="AF53" t="n">
        <v>1.763990651215938e-06</v>
      </c>
      <c r="AG53" t="n">
        <v>11</v>
      </c>
      <c r="AH53" t="n">
        <v>618081.2973413838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3.5243</v>
      </c>
      <c r="E54" t="n">
        <v>28.37</v>
      </c>
      <c r="F54" t="n">
        <v>24.36</v>
      </c>
      <c r="G54" t="n">
        <v>63.54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412.63</v>
      </c>
      <c r="Q54" t="n">
        <v>452.56</v>
      </c>
      <c r="R54" t="n">
        <v>82.81999999999999</v>
      </c>
      <c r="S54" t="n">
        <v>57.64</v>
      </c>
      <c r="T54" t="n">
        <v>10432.42</v>
      </c>
      <c r="U54" t="n">
        <v>0.7</v>
      </c>
      <c r="V54" t="n">
        <v>0.87</v>
      </c>
      <c r="W54" t="n">
        <v>6.84</v>
      </c>
      <c r="X54" t="n">
        <v>0.63</v>
      </c>
      <c r="Y54" t="n">
        <v>1</v>
      </c>
      <c r="Z54" t="n">
        <v>10</v>
      </c>
      <c r="AA54" t="n">
        <v>499.7097322254418</v>
      </c>
      <c r="AB54" t="n">
        <v>683.7249012683332</v>
      </c>
      <c r="AC54" t="n">
        <v>618.4711563052086</v>
      </c>
      <c r="AD54" t="n">
        <v>499709.7322254418</v>
      </c>
      <c r="AE54" t="n">
        <v>683724.9012683332</v>
      </c>
      <c r="AF54" t="n">
        <v>1.763040171311988e-06</v>
      </c>
      <c r="AG54" t="n">
        <v>11</v>
      </c>
      <c r="AH54" t="n">
        <v>618471.1563052087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3.5359</v>
      </c>
      <c r="E55" t="n">
        <v>28.28</v>
      </c>
      <c r="F55" t="n">
        <v>24.32</v>
      </c>
      <c r="G55" t="n">
        <v>66.31999999999999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412.22</v>
      </c>
      <c r="Q55" t="n">
        <v>452.58</v>
      </c>
      <c r="R55" t="n">
        <v>81.56999999999999</v>
      </c>
      <c r="S55" t="n">
        <v>57.64</v>
      </c>
      <c r="T55" t="n">
        <v>9813.809999999999</v>
      </c>
      <c r="U55" t="n">
        <v>0.71</v>
      </c>
      <c r="V55" t="n">
        <v>0.87</v>
      </c>
      <c r="W55" t="n">
        <v>6.83</v>
      </c>
      <c r="X55" t="n">
        <v>0.59</v>
      </c>
      <c r="Y55" t="n">
        <v>1</v>
      </c>
      <c r="Z55" t="n">
        <v>10</v>
      </c>
      <c r="AA55" t="n">
        <v>498.0368412396451</v>
      </c>
      <c r="AB55" t="n">
        <v>681.4359780188246</v>
      </c>
      <c r="AC55" t="n">
        <v>616.4006846781091</v>
      </c>
      <c r="AD55" t="n">
        <v>498036.8412396451</v>
      </c>
      <c r="AE55" t="n">
        <v>681435.9780188246</v>
      </c>
      <c r="AF55" t="n">
        <v>1.768843101251896e-06</v>
      </c>
      <c r="AG55" t="n">
        <v>11</v>
      </c>
      <c r="AH55" t="n">
        <v>616400.6846781091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3.5355</v>
      </c>
      <c r="E56" t="n">
        <v>28.28</v>
      </c>
      <c r="F56" t="n">
        <v>24.32</v>
      </c>
      <c r="G56" t="n">
        <v>66.33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412.18</v>
      </c>
      <c r="Q56" t="n">
        <v>452.58</v>
      </c>
      <c r="R56" t="n">
        <v>81.76000000000001</v>
      </c>
      <c r="S56" t="n">
        <v>57.64</v>
      </c>
      <c r="T56" t="n">
        <v>9909.17</v>
      </c>
      <c r="U56" t="n">
        <v>0.71</v>
      </c>
      <c r="V56" t="n">
        <v>0.87</v>
      </c>
      <c r="W56" t="n">
        <v>6.83</v>
      </c>
      <c r="X56" t="n">
        <v>0.59</v>
      </c>
      <c r="Y56" t="n">
        <v>1</v>
      </c>
      <c r="Z56" t="n">
        <v>10</v>
      </c>
      <c r="AA56" t="n">
        <v>498.0519889609751</v>
      </c>
      <c r="AB56" t="n">
        <v>681.4567037994184</v>
      </c>
      <c r="AC56" t="n">
        <v>616.419432419292</v>
      </c>
      <c r="AD56" t="n">
        <v>498051.988960975</v>
      </c>
      <c r="AE56" t="n">
        <v>681456.7037994184</v>
      </c>
      <c r="AF56" t="n">
        <v>1.768643000219485e-06</v>
      </c>
      <c r="AG56" t="n">
        <v>11</v>
      </c>
      <c r="AH56" t="n">
        <v>616419.4324192919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3.5454</v>
      </c>
      <c r="E57" t="n">
        <v>28.21</v>
      </c>
      <c r="F57" t="n">
        <v>24.29</v>
      </c>
      <c r="G57" t="n">
        <v>69.40000000000001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411.46</v>
      </c>
      <c r="Q57" t="n">
        <v>452.56</v>
      </c>
      <c r="R57" t="n">
        <v>80.8</v>
      </c>
      <c r="S57" t="n">
        <v>57.64</v>
      </c>
      <c r="T57" t="n">
        <v>9431.639999999999</v>
      </c>
      <c r="U57" t="n">
        <v>0.71</v>
      </c>
      <c r="V57" t="n">
        <v>0.87</v>
      </c>
      <c r="W57" t="n">
        <v>6.83</v>
      </c>
      <c r="X57" t="n">
        <v>0.57</v>
      </c>
      <c r="Y57" t="n">
        <v>1</v>
      </c>
      <c r="Z57" t="n">
        <v>10</v>
      </c>
      <c r="AA57" t="n">
        <v>496.3961612013884</v>
      </c>
      <c r="AB57" t="n">
        <v>679.191127208787</v>
      </c>
      <c r="AC57" t="n">
        <v>614.3700792787135</v>
      </c>
      <c r="AD57" t="n">
        <v>496396.1612013884</v>
      </c>
      <c r="AE57" t="n">
        <v>679191.1272087869</v>
      </c>
      <c r="AF57" t="n">
        <v>1.773595500771649e-06</v>
      </c>
      <c r="AG57" t="n">
        <v>11</v>
      </c>
      <c r="AH57" t="n">
        <v>614370.0792787136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3.5449</v>
      </c>
      <c r="E58" t="n">
        <v>28.21</v>
      </c>
      <c r="F58" t="n">
        <v>24.29</v>
      </c>
      <c r="G58" t="n">
        <v>69.41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411.75</v>
      </c>
      <c r="Q58" t="n">
        <v>452.66</v>
      </c>
      <c r="R58" t="n">
        <v>80.91</v>
      </c>
      <c r="S58" t="n">
        <v>57.64</v>
      </c>
      <c r="T58" t="n">
        <v>9489.379999999999</v>
      </c>
      <c r="U58" t="n">
        <v>0.71</v>
      </c>
      <c r="V58" t="n">
        <v>0.87</v>
      </c>
      <c r="W58" t="n">
        <v>6.83</v>
      </c>
      <c r="X58" t="n">
        <v>0.57</v>
      </c>
      <c r="Y58" t="n">
        <v>1</v>
      </c>
      <c r="Z58" t="n">
        <v>10</v>
      </c>
      <c r="AA58" t="n">
        <v>496.6467926794573</v>
      </c>
      <c r="AB58" t="n">
        <v>679.5340522541612</v>
      </c>
      <c r="AC58" t="n">
        <v>614.6802760390558</v>
      </c>
      <c r="AD58" t="n">
        <v>496646.7926794573</v>
      </c>
      <c r="AE58" t="n">
        <v>679534.0522541612</v>
      </c>
      <c r="AF58" t="n">
        <v>1.773345374481136e-06</v>
      </c>
      <c r="AG58" t="n">
        <v>11</v>
      </c>
      <c r="AH58" t="n">
        <v>614680.2760390558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3.5445</v>
      </c>
      <c r="E59" t="n">
        <v>28.21</v>
      </c>
      <c r="F59" t="n">
        <v>24.3</v>
      </c>
      <c r="G59" t="n">
        <v>69.42</v>
      </c>
      <c r="H59" t="n">
        <v>0.93</v>
      </c>
      <c r="I59" t="n">
        <v>21</v>
      </c>
      <c r="J59" t="n">
        <v>291.12</v>
      </c>
      <c r="K59" t="n">
        <v>59.89</v>
      </c>
      <c r="L59" t="n">
        <v>15.25</v>
      </c>
      <c r="M59" t="n">
        <v>19</v>
      </c>
      <c r="N59" t="n">
        <v>80.98999999999999</v>
      </c>
      <c r="O59" t="n">
        <v>36139.39</v>
      </c>
      <c r="P59" t="n">
        <v>411.9</v>
      </c>
      <c r="Q59" t="n">
        <v>452.57</v>
      </c>
      <c r="R59" t="n">
        <v>81.13</v>
      </c>
      <c r="S59" t="n">
        <v>57.64</v>
      </c>
      <c r="T59" t="n">
        <v>9596.469999999999</v>
      </c>
      <c r="U59" t="n">
        <v>0.71</v>
      </c>
      <c r="V59" t="n">
        <v>0.87</v>
      </c>
      <c r="W59" t="n">
        <v>6.83</v>
      </c>
      <c r="X59" t="n">
        <v>0.57</v>
      </c>
      <c r="Y59" t="n">
        <v>1</v>
      </c>
      <c r="Z59" t="n">
        <v>10</v>
      </c>
      <c r="AA59" t="n">
        <v>496.8298630222707</v>
      </c>
      <c r="AB59" t="n">
        <v>679.784537173692</v>
      </c>
      <c r="AC59" t="n">
        <v>614.9068550294242</v>
      </c>
      <c r="AD59" t="n">
        <v>496829.8630222707</v>
      </c>
      <c r="AE59" t="n">
        <v>679784.537173692</v>
      </c>
      <c r="AF59" t="n">
        <v>1.773145273448725e-06</v>
      </c>
      <c r="AG59" t="n">
        <v>11</v>
      </c>
      <c r="AH59" t="n">
        <v>614906.8550294242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3.5555</v>
      </c>
      <c r="E60" t="n">
        <v>28.13</v>
      </c>
      <c r="F60" t="n">
        <v>24.26</v>
      </c>
      <c r="G60" t="n">
        <v>72.79000000000001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410.62</v>
      </c>
      <c r="Q60" t="n">
        <v>452.64</v>
      </c>
      <c r="R60" t="n">
        <v>79.75</v>
      </c>
      <c r="S60" t="n">
        <v>57.64</v>
      </c>
      <c r="T60" t="n">
        <v>8913.559999999999</v>
      </c>
      <c r="U60" t="n">
        <v>0.72</v>
      </c>
      <c r="V60" t="n">
        <v>0.87</v>
      </c>
      <c r="W60" t="n">
        <v>6.83</v>
      </c>
      <c r="X60" t="n">
        <v>0.54</v>
      </c>
      <c r="Y60" t="n">
        <v>1</v>
      </c>
      <c r="Z60" t="n">
        <v>10</v>
      </c>
      <c r="AA60" t="n">
        <v>494.6469728881642</v>
      </c>
      <c r="AB60" t="n">
        <v>676.7978105898915</v>
      </c>
      <c r="AC60" t="n">
        <v>612.2051774388846</v>
      </c>
      <c r="AD60" t="n">
        <v>494646.9728881642</v>
      </c>
      <c r="AE60" t="n">
        <v>676797.8105898915</v>
      </c>
      <c r="AF60" t="n">
        <v>1.778648051840017e-06</v>
      </c>
      <c r="AG60" t="n">
        <v>11</v>
      </c>
      <c r="AH60" t="n">
        <v>612205.1774388845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3.5536</v>
      </c>
      <c r="E61" t="n">
        <v>28.14</v>
      </c>
      <c r="F61" t="n">
        <v>24.28</v>
      </c>
      <c r="G61" t="n">
        <v>72.83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18</v>
      </c>
      <c r="N61" t="n">
        <v>81.51000000000001</v>
      </c>
      <c r="O61" t="n">
        <v>36265.48</v>
      </c>
      <c r="P61" t="n">
        <v>411.35</v>
      </c>
      <c r="Q61" t="n">
        <v>452.63</v>
      </c>
      <c r="R61" t="n">
        <v>80.45</v>
      </c>
      <c r="S61" t="n">
        <v>57.64</v>
      </c>
      <c r="T61" t="n">
        <v>9262.799999999999</v>
      </c>
      <c r="U61" t="n">
        <v>0.72</v>
      </c>
      <c r="V61" t="n">
        <v>0.87</v>
      </c>
      <c r="W61" t="n">
        <v>6.82</v>
      </c>
      <c r="X61" t="n">
        <v>0.55</v>
      </c>
      <c r="Y61" t="n">
        <v>1</v>
      </c>
      <c r="Z61" t="n">
        <v>10</v>
      </c>
      <c r="AA61" t="n">
        <v>495.4196548499349</v>
      </c>
      <c r="AB61" t="n">
        <v>677.8550281383084</v>
      </c>
      <c r="AC61" t="n">
        <v>613.1614956282948</v>
      </c>
      <c r="AD61" t="n">
        <v>495419.6548499349</v>
      </c>
      <c r="AE61" t="n">
        <v>677855.0281383084</v>
      </c>
      <c r="AF61" t="n">
        <v>1.777697571936067e-06</v>
      </c>
      <c r="AG61" t="n">
        <v>11</v>
      </c>
      <c r="AH61" t="n">
        <v>613161.4956282948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3.5534</v>
      </c>
      <c r="E62" t="n">
        <v>28.14</v>
      </c>
      <c r="F62" t="n">
        <v>24.28</v>
      </c>
      <c r="G62" t="n">
        <v>72.83</v>
      </c>
      <c r="H62" t="n">
        <v>0.97</v>
      </c>
      <c r="I62" t="n">
        <v>20</v>
      </c>
      <c r="J62" t="n">
        <v>292.66</v>
      </c>
      <c r="K62" t="n">
        <v>59.89</v>
      </c>
      <c r="L62" t="n">
        <v>16</v>
      </c>
      <c r="M62" t="n">
        <v>18</v>
      </c>
      <c r="N62" t="n">
        <v>81.77</v>
      </c>
      <c r="O62" t="n">
        <v>36328.69</v>
      </c>
      <c r="P62" t="n">
        <v>411.59</v>
      </c>
      <c r="Q62" t="n">
        <v>452.56</v>
      </c>
      <c r="R62" t="n">
        <v>80.3</v>
      </c>
      <c r="S62" t="n">
        <v>57.64</v>
      </c>
      <c r="T62" t="n">
        <v>9185.700000000001</v>
      </c>
      <c r="U62" t="n">
        <v>0.72</v>
      </c>
      <c r="V62" t="n">
        <v>0.87</v>
      </c>
      <c r="W62" t="n">
        <v>6.83</v>
      </c>
      <c r="X62" t="n">
        <v>0.55</v>
      </c>
      <c r="Y62" t="n">
        <v>1</v>
      </c>
      <c r="Z62" t="n">
        <v>10</v>
      </c>
      <c r="AA62" t="n">
        <v>495.604014193836</v>
      </c>
      <c r="AB62" t="n">
        <v>678.1072767259942</v>
      </c>
      <c r="AC62" t="n">
        <v>613.3896699648049</v>
      </c>
      <c r="AD62" t="n">
        <v>495604.014193836</v>
      </c>
      <c r="AE62" t="n">
        <v>678107.2767259942</v>
      </c>
      <c r="AF62" t="n">
        <v>1.777597521419861e-06</v>
      </c>
      <c r="AG62" t="n">
        <v>11</v>
      </c>
      <c r="AH62" t="n">
        <v>613389.6699648049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3.5539</v>
      </c>
      <c r="E63" t="n">
        <v>28.14</v>
      </c>
      <c r="F63" t="n">
        <v>24.27</v>
      </c>
      <c r="G63" t="n">
        <v>72.81999999999999</v>
      </c>
      <c r="H63" t="n">
        <v>0.99</v>
      </c>
      <c r="I63" t="n">
        <v>20</v>
      </c>
      <c r="J63" t="n">
        <v>293.17</v>
      </c>
      <c r="K63" t="n">
        <v>59.89</v>
      </c>
      <c r="L63" t="n">
        <v>16.25</v>
      </c>
      <c r="M63" t="n">
        <v>18</v>
      </c>
      <c r="N63" t="n">
        <v>82.03</v>
      </c>
      <c r="O63" t="n">
        <v>36392.01</v>
      </c>
      <c r="P63" t="n">
        <v>410.82</v>
      </c>
      <c r="Q63" t="n">
        <v>452.58</v>
      </c>
      <c r="R63" t="n">
        <v>80.27</v>
      </c>
      <c r="S63" t="n">
        <v>57.64</v>
      </c>
      <c r="T63" t="n">
        <v>9173.25</v>
      </c>
      <c r="U63" t="n">
        <v>0.72</v>
      </c>
      <c r="V63" t="n">
        <v>0.87</v>
      </c>
      <c r="W63" t="n">
        <v>6.83</v>
      </c>
      <c r="X63" t="n">
        <v>0.55</v>
      </c>
      <c r="Y63" t="n">
        <v>1</v>
      </c>
      <c r="Z63" t="n">
        <v>10</v>
      </c>
      <c r="AA63" t="n">
        <v>494.989092691559</v>
      </c>
      <c r="AB63" t="n">
        <v>677.2659139981567</v>
      </c>
      <c r="AC63" t="n">
        <v>612.6286057148523</v>
      </c>
      <c r="AD63" t="n">
        <v>494989.092691559</v>
      </c>
      <c r="AE63" t="n">
        <v>677265.9139981568</v>
      </c>
      <c r="AF63" t="n">
        <v>1.777847647710375e-06</v>
      </c>
      <c r="AG63" t="n">
        <v>11</v>
      </c>
      <c r="AH63" t="n">
        <v>612628.6057148522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3.5628</v>
      </c>
      <c r="E64" t="n">
        <v>28.07</v>
      </c>
      <c r="F64" t="n">
        <v>24.25</v>
      </c>
      <c r="G64" t="n">
        <v>76.59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17</v>
      </c>
      <c r="N64" t="n">
        <v>82.3</v>
      </c>
      <c r="O64" t="n">
        <v>36455.44</v>
      </c>
      <c r="P64" t="n">
        <v>410.65</v>
      </c>
      <c r="Q64" t="n">
        <v>452.58</v>
      </c>
      <c r="R64" t="n">
        <v>79.52</v>
      </c>
      <c r="S64" t="n">
        <v>57.64</v>
      </c>
      <c r="T64" t="n">
        <v>8801.030000000001</v>
      </c>
      <c r="U64" t="n">
        <v>0.72</v>
      </c>
      <c r="V64" t="n">
        <v>0.87</v>
      </c>
      <c r="W64" t="n">
        <v>6.83</v>
      </c>
      <c r="X64" t="n">
        <v>0.53</v>
      </c>
      <c r="Y64" t="n">
        <v>1</v>
      </c>
      <c r="Z64" t="n">
        <v>10</v>
      </c>
      <c r="AA64" t="n">
        <v>493.8661170500021</v>
      </c>
      <c r="AB64" t="n">
        <v>675.7294091831898</v>
      </c>
      <c r="AC64" t="n">
        <v>611.2387427629277</v>
      </c>
      <c r="AD64" t="n">
        <v>493866.1170500021</v>
      </c>
      <c r="AE64" t="n">
        <v>675729.4091831897</v>
      </c>
      <c r="AF64" t="n">
        <v>1.782299895681511e-06</v>
      </c>
      <c r="AG64" t="n">
        <v>11</v>
      </c>
      <c r="AH64" t="n">
        <v>611238.7427629277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3.5651</v>
      </c>
      <c r="E65" t="n">
        <v>28.05</v>
      </c>
      <c r="F65" t="n">
        <v>24.24</v>
      </c>
      <c r="G65" t="n">
        <v>76.54000000000001</v>
      </c>
      <c r="H65" t="n">
        <v>1.01</v>
      </c>
      <c r="I65" t="n">
        <v>19</v>
      </c>
      <c r="J65" t="n">
        <v>294.2</v>
      </c>
      <c r="K65" t="n">
        <v>59.89</v>
      </c>
      <c r="L65" t="n">
        <v>16.75</v>
      </c>
      <c r="M65" t="n">
        <v>17</v>
      </c>
      <c r="N65" t="n">
        <v>82.56</v>
      </c>
      <c r="O65" t="n">
        <v>36518.97</v>
      </c>
      <c r="P65" t="n">
        <v>410.51</v>
      </c>
      <c r="Q65" t="n">
        <v>452.59</v>
      </c>
      <c r="R65" t="n">
        <v>79.04000000000001</v>
      </c>
      <c r="S65" t="n">
        <v>57.64</v>
      </c>
      <c r="T65" t="n">
        <v>8560.639999999999</v>
      </c>
      <c r="U65" t="n">
        <v>0.73</v>
      </c>
      <c r="V65" t="n">
        <v>0.87</v>
      </c>
      <c r="W65" t="n">
        <v>6.82</v>
      </c>
      <c r="X65" t="n">
        <v>0.51</v>
      </c>
      <c r="Y65" t="n">
        <v>1</v>
      </c>
      <c r="Z65" t="n">
        <v>10</v>
      </c>
      <c r="AA65" t="n">
        <v>493.4931687397546</v>
      </c>
      <c r="AB65" t="n">
        <v>675.219124851791</v>
      </c>
      <c r="AC65" t="n">
        <v>610.7771592519289</v>
      </c>
      <c r="AD65" t="n">
        <v>493493.1687397546</v>
      </c>
      <c r="AE65" t="n">
        <v>675219.124851791</v>
      </c>
      <c r="AF65" t="n">
        <v>1.783450476617873e-06</v>
      </c>
      <c r="AG65" t="n">
        <v>11</v>
      </c>
      <c r="AH65" t="n">
        <v>610777.1592519289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3.5644</v>
      </c>
      <c r="E66" t="n">
        <v>28.06</v>
      </c>
      <c r="F66" t="n">
        <v>24.24</v>
      </c>
      <c r="G66" t="n">
        <v>76.55</v>
      </c>
      <c r="H66" t="n">
        <v>1.03</v>
      </c>
      <c r="I66" t="n">
        <v>19</v>
      </c>
      <c r="J66" t="n">
        <v>294.72</v>
      </c>
      <c r="K66" t="n">
        <v>59.89</v>
      </c>
      <c r="L66" t="n">
        <v>17</v>
      </c>
      <c r="M66" t="n">
        <v>17</v>
      </c>
      <c r="N66" t="n">
        <v>82.83</v>
      </c>
      <c r="O66" t="n">
        <v>36582.62</v>
      </c>
      <c r="P66" t="n">
        <v>410.57</v>
      </c>
      <c r="Q66" t="n">
        <v>452.56</v>
      </c>
      <c r="R66" t="n">
        <v>79.09</v>
      </c>
      <c r="S66" t="n">
        <v>57.64</v>
      </c>
      <c r="T66" t="n">
        <v>8589.870000000001</v>
      </c>
      <c r="U66" t="n">
        <v>0.73</v>
      </c>
      <c r="V66" t="n">
        <v>0.87</v>
      </c>
      <c r="W66" t="n">
        <v>6.83</v>
      </c>
      <c r="X66" t="n">
        <v>0.52</v>
      </c>
      <c r="Y66" t="n">
        <v>1</v>
      </c>
      <c r="Z66" t="n">
        <v>10</v>
      </c>
      <c r="AA66" t="n">
        <v>493.6067824047025</v>
      </c>
      <c r="AB66" t="n">
        <v>675.3745760804538</v>
      </c>
      <c r="AC66" t="n">
        <v>610.9177744335052</v>
      </c>
      <c r="AD66" t="n">
        <v>493606.7824047024</v>
      </c>
      <c r="AE66" t="n">
        <v>675374.5760804538</v>
      </c>
      <c r="AF66" t="n">
        <v>1.783100299811154e-06</v>
      </c>
      <c r="AG66" t="n">
        <v>11</v>
      </c>
      <c r="AH66" t="n">
        <v>610917.7744335053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3.5744</v>
      </c>
      <c r="E67" t="n">
        <v>27.98</v>
      </c>
      <c r="F67" t="n">
        <v>24.21</v>
      </c>
      <c r="G67" t="n">
        <v>80.70999999999999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16</v>
      </c>
      <c r="N67" t="n">
        <v>83.09999999999999</v>
      </c>
      <c r="O67" t="n">
        <v>36646.38</v>
      </c>
      <c r="P67" t="n">
        <v>409.86</v>
      </c>
      <c r="Q67" t="n">
        <v>452.58</v>
      </c>
      <c r="R67" t="n">
        <v>78.28</v>
      </c>
      <c r="S67" t="n">
        <v>57.64</v>
      </c>
      <c r="T67" t="n">
        <v>8188.53</v>
      </c>
      <c r="U67" t="n">
        <v>0.74</v>
      </c>
      <c r="V67" t="n">
        <v>0.88</v>
      </c>
      <c r="W67" t="n">
        <v>6.82</v>
      </c>
      <c r="X67" t="n">
        <v>0.49</v>
      </c>
      <c r="Y67" t="n">
        <v>1</v>
      </c>
      <c r="Z67" t="n">
        <v>10</v>
      </c>
      <c r="AA67" t="n">
        <v>491.9730788795688</v>
      </c>
      <c r="AB67" t="n">
        <v>673.1392708434531</v>
      </c>
      <c r="AC67" t="n">
        <v>608.8958035910534</v>
      </c>
      <c r="AD67" t="n">
        <v>491973.0788795688</v>
      </c>
      <c r="AE67" t="n">
        <v>673139.2708434531</v>
      </c>
      <c r="AF67" t="n">
        <v>1.78810282562142e-06</v>
      </c>
      <c r="AG67" t="n">
        <v>11</v>
      </c>
      <c r="AH67" t="n">
        <v>608895.8035910535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3.5737</v>
      </c>
      <c r="E68" t="n">
        <v>27.98</v>
      </c>
      <c r="F68" t="n">
        <v>24.22</v>
      </c>
      <c r="G68" t="n">
        <v>80.73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16</v>
      </c>
      <c r="N68" t="n">
        <v>83.36</v>
      </c>
      <c r="O68" t="n">
        <v>36710.24</v>
      </c>
      <c r="P68" t="n">
        <v>410.39</v>
      </c>
      <c r="Q68" t="n">
        <v>452.61</v>
      </c>
      <c r="R68" t="n">
        <v>78.22</v>
      </c>
      <c r="S68" t="n">
        <v>57.64</v>
      </c>
      <c r="T68" t="n">
        <v>8156.8</v>
      </c>
      <c r="U68" t="n">
        <v>0.74</v>
      </c>
      <c r="V68" t="n">
        <v>0.88</v>
      </c>
      <c r="W68" t="n">
        <v>6.83</v>
      </c>
      <c r="X68" t="n">
        <v>0.49</v>
      </c>
      <c r="Y68" t="n">
        <v>1</v>
      </c>
      <c r="Z68" t="n">
        <v>10</v>
      </c>
      <c r="AA68" t="n">
        <v>492.4423449275744</v>
      </c>
      <c r="AB68" t="n">
        <v>673.7813413528913</v>
      </c>
      <c r="AC68" t="n">
        <v>609.4765957922225</v>
      </c>
      <c r="AD68" t="n">
        <v>492442.3449275744</v>
      </c>
      <c r="AE68" t="n">
        <v>673781.3413528913</v>
      </c>
      <c r="AF68" t="n">
        <v>1.787752648814701e-06</v>
      </c>
      <c r="AG68" t="n">
        <v>11</v>
      </c>
      <c r="AH68" t="n">
        <v>609476.5957922225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3.5735</v>
      </c>
      <c r="E69" t="n">
        <v>27.98</v>
      </c>
      <c r="F69" t="n">
        <v>24.22</v>
      </c>
      <c r="G69" t="n">
        <v>80.73999999999999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16</v>
      </c>
      <c r="N69" t="n">
        <v>83.63</v>
      </c>
      <c r="O69" t="n">
        <v>36774.22</v>
      </c>
      <c r="P69" t="n">
        <v>410.55</v>
      </c>
      <c r="Q69" t="n">
        <v>452.63</v>
      </c>
      <c r="R69" t="n">
        <v>78.59999999999999</v>
      </c>
      <c r="S69" t="n">
        <v>57.64</v>
      </c>
      <c r="T69" t="n">
        <v>8345.870000000001</v>
      </c>
      <c r="U69" t="n">
        <v>0.73</v>
      </c>
      <c r="V69" t="n">
        <v>0.88</v>
      </c>
      <c r="W69" t="n">
        <v>6.82</v>
      </c>
      <c r="X69" t="n">
        <v>0.49</v>
      </c>
      <c r="Y69" t="n">
        <v>1</v>
      </c>
      <c r="Z69" t="n">
        <v>10</v>
      </c>
      <c r="AA69" t="n">
        <v>492.5713543498425</v>
      </c>
      <c r="AB69" t="n">
        <v>673.9578577359325</v>
      </c>
      <c r="AC69" t="n">
        <v>609.6362656994085</v>
      </c>
      <c r="AD69" t="n">
        <v>492571.3543498425</v>
      </c>
      <c r="AE69" t="n">
        <v>673957.8577359326</v>
      </c>
      <c r="AF69" t="n">
        <v>1.787652598298496e-06</v>
      </c>
      <c r="AG69" t="n">
        <v>11</v>
      </c>
      <c r="AH69" t="n">
        <v>609636.2656994085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3.5745</v>
      </c>
      <c r="E70" t="n">
        <v>27.98</v>
      </c>
      <c r="F70" t="n">
        <v>24.21</v>
      </c>
      <c r="G70" t="n">
        <v>80.70999999999999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16</v>
      </c>
      <c r="N70" t="n">
        <v>83.90000000000001</v>
      </c>
      <c r="O70" t="n">
        <v>36838.32</v>
      </c>
      <c r="P70" t="n">
        <v>410.28</v>
      </c>
      <c r="Q70" t="n">
        <v>452.64</v>
      </c>
      <c r="R70" t="n">
        <v>78.01000000000001</v>
      </c>
      <c r="S70" t="n">
        <v>57.64</v>
      </c>
      <c r="T70" t="n">
        <v>8054.24</v>
      </c>
      <c r="U70" t="n">
        <v>0.74</v>
      </c>
      <c r="V70" t="n">
        <v>0.88</v>
      </c>
      <c r="W70" t="n">
        <v>6.83</v>
      </c>
      <c r="X70" t="n">
        <v>0.49</v>
      </c>
      <c r="Y70" t="n">
        <v>1</v>
      </c>
      <c r="Z70" t="n">
        <v>10</v>
      </c>
      <c r="AA70" t="n">
        <v>492.2469251426429</v>
      </c>
      <c r="AB70" t="n">
        <v>673.5139593818354</v>
      </c>
      <c r="AC70" t="n">
        <v>609.2347323812112</v>
      </c>
      <c r="AD70" t="n">
        <v>492246.9251426429</v>
      </c>
      <c r="AE70" t="n">
        <v>673513.9593818354</v>
      </c>
      <c r="AF70" t="n">
        <v>1.788152850879522e-06</v>
      </c>
      <c r="AG70" t="n">
        <v>11</v>
      </c>
      <c r="AH70" t="n">
        <v>609234.7323812112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3.5758</v>
      </c>
      <c r="E71" t="n">
        <v>27.97</v>
      </c>
      <c r="F71" t="n">
        <v>24.2</v>
      </c>
      <c r="G71" t="n">
        <v>80.67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16</v>
      </c>
      <c r="N71" t="n">
        <v>84.17</v>
      </c>
      <c r="O71" t="n">
        <v>36902.52</v>
      </c>
      <c r="P71" t="n">
        <v>409.48</v>
      </c>
      <c r="Q71" t="n">
        <v>452.58</v>
      </c>
      <c r="R71" t="n">
        <v>77.97</v>
      </c>
      <c r="S71" t="n">
        <v>57.64</v>
      </c>
      <c r="T71" t="n">
        <v>8034.1</v>
      </c>
      <c r="U71" t="n">
        <v>0.74</v>
      </c>
      <c r="V71" t="n">
        <v>0.88</v>
      </c>
      <c r="W71" t="n">
        <v>6.82</v>
      </c>
      <c r="X71" t="n">
        <v>0.48</v>
      </c>
      <c r="Y71" t="n">
        <v>1</v>
      </c>
      <c r="Z71" t="n">
        <v>10</v>
      </c>
      <c r="AA71" t="n">
        <v>491.5331771995869</v>
      </c>
      <c r="AB71" t="n">
        <v>672.5373779578094</v>
      </c>
      <c r="AC71" t="n">
        <v>608.3513545176536</v>
      </c>
      <c r="AD71" t="n">
        <v>491533.1771995869</v>
      </c>
      <c r="AE71" t="n">
        <v>672537.3779578095</v>
      </c>
      <c r="AF71" t="n">
        <v>1.788803179234857e-06</v>
      </c>
      <c r="AG71" t="n">
        <v>11</v>
      </c>
      <c r="AH71" t="n">
        <v>608351.3545176536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3.5867</v>
      </c>
      <c r="E72" t="n">
        <v>27.88</v>
      </c>
      <c r="F72" t="n">
        <v>24.17</v>
      </c>
      <c r="G72" t="n">
        <v>85.3</v>
      </c>
      <c r="H72" t="n">
        <v>1.11</v>
      </c>
      <c r="I72" t="n">
        <v>17</v>
      </c>
      <c r="J72" t="n">
        <v>297.83</v>
      </c>
      <c r="K72" t="n">
        <v>59.89</v>
      </c>
      <c r="L72" t="n">
        <v>18.5</v>
      </c>
      <c r="M72" t="n">
        <v>15</v>
      </c>
      <c r="N72" t="n">
        <v>84.45</v>
      </c>
      <c r="O72" t="n">
        <v>36966.84</v>
      </c>
      <c r="P72" t="n">
        <v>409.17</v>
      </c>
      <c r="Q72" t="n">
        <v>452.56</v>
      </c>
      <c r="R72" t="n">
        <v>76.88</v>
      </c>
      <c r="S72" t="n">
        <v>57.64</v>
      </c>
      <c r="T72" t="n">
        <v>7493.39</v>
      </c>
      <c r="U72" t="n">
        <v>0.75</v>
      </c>
      <c r="V72" t="n">
        <v>0.88</v>
      </c>
      <c r="W72" t="n">
        <v>6.82</v>
      </c>
      <c r="X72" t="n">
        <v>0.44</v>
      </c>
      <c r="Y72" t="n">
        <v>1</v>
      </c>
      <c r="Z72" t="n">
        <v>10</v>
      </c>
      <c r="AA72" t="n">
        <v>490.0879384558534</v>
      </c>
      <c r="AB72" t="n">
        <v>670.5599385491996</v>
      </c>
      <c r="AC72" t="n">
        <v>606.5626391508479</v>
      </c>
      <c r="AD72" t="n">
        <v>490087.9384558534</v>
      </c>
      <c r="AE72" t="n">
        <v>670559.9385491996</v>
      </c>
      <c r="AF72" t="n">
        <v>1.794255932368047e-06</v>
      </c>
      <c r="AG72" t="n">
        <v>11</v>
      </c>
      <c r="AH72" t="n">
        <v>606562.6391508479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3.5859</v>
      </c>
      <c r="E73" t="n">
        <v>27.89</v>
      </c>
      <c r="F73" t="n">
        <v>24.17</v>
      </c>
      <c r="G73" t="n">
        <v>85.31999999999999</v>
      </c>
      <c r="H73" t="n">
        <v>1.12</v>
      </c>
      <c r="I73" t="n">
        <v>17</v>
      </c>
      <c r="J73" t="n">
        <v>298.35</v>
      </c>
      <c r="K73" t="n">
        <v>59.89</v>
      </c>
      <c r="L73" t="n">
        <v>18.75</v>
      </c>
      <c r="M73" t="n">
        <v>15</v>
      </c>
      <c r="N73" t="n">
        <v>84.72</v>
      </c>
      <c r="O73" t="n">
        <v>37031.27</v>
      </c>
      <c r="P73" t="n">
        <v>409.5</v>
      </c>
      <c r="Q73" t="n">
        <v>452.6</v>
      </c>
      <c r="R73" t="n">
        <v>77.03</v>
      </c>
      <c r="S73" t="n">
        <v>57.64</v>
      </c>
      <c r="T73" t="n">
        <v>7569.84</v>
      </c>
      <c r="U73" t="n">
        <v>0.75</v>
      </c>
      <c r="V73" t="n">
        <v>0.88</v>
      </c>
      <c r="W73" t="n">
        <v>6.82</v>
      </c>
      <c r="X73" t="n">
        <v>0.45</v>
      </c>
      <c r="Y73" t="n">
        <v>1</v>
      </c>
      <c r="Z73" t="n">
        <v>10</v>
      </c>
      <c r="AA73" t="n">
        <v>490.3925750041698</v>
      </c>
      <c r="AB73" t="n">
        <v>670.9767557142222</v>
      </c>
      <c r="AC73" t="n">
        <v>606.9396758706474</v>
      </c>
      <c r="AD73" t="n">
        <v>490392.5750041698</v>
      </c>
      <c r="AE73" t="n">
        <v>670976.7557142222</v>
      </c>
      <c r="AF73" t="n">
        <v>1.793855730303225e-06</v>
      </c>
      <c r="AG73" t="n">
        <v>11</v>
      </c>
      <c r="AH73" t="n">
        <v>606939.6758706474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3.5867</v>
      </c>
      <c r="E74" t="n">
        <v>27.88</v>
      </c>
      <c r="F74" t="n">
        <v>24.17</v>
      </c>
      <c r="G74" t="n">
        <v>85.3</v>
      </c>
      <c r="H74" t="n">
        <v>1.13</v>
      </c>
      <c r="I74" t="n">
        <v>17</v>
      </c>
      <c r="J74" t="n">
        <v>298.88</v>
      </c>
      <c r="K74" t="n">
        <v>59.89</v>
      </c>
      <c r="L74" t="n">
        <v>19</v>
      </c>
      <c r="M74" t="n">
        <v>15</v>
      </c>
      <c r="N74" t="n">
        <v>84.98999999999999</v>
      </c>
      <c r="O74" t="n">
        <v>37095.82</v>
      </c>
      <c r="P74" t="n">
        <v>409.75</v>
      </c>
      <c r="Q74" t="n">
        <v>452.63</v>
      </c>
      <c r="R74" t="n">
        <v>76.68000000000001</v>
      </c>
      <c r="S74" t="n">
        <v>57.64</v>
      </c>
      <c r="T74" t="n">
        <v>7390.69</v>
      </c>
      <c r="U74" t="n">
        <v>0.75</v>
      </c>
      <c r="V74" t="n">
        <v>0.88</v>
      </c>
      <c r="W74" t="n">
        <v>6.82</v>
      </c>
      <c r="X74" t="n">
        <v>0.44</v>
      </c>
      <c r="Y74" t="n">
        <v>1</v>
      </c>
      <c r="Z74" t="n">
        <v>10</v>
      </c>
      <c r="AA74" t="n">
        <v>490.4790545196861</v>
      </c>
      <c r="AB74" t="n">
        <v>671.0950808025586</v>
      </c>
      <c r="AC74" t="n">
        <v>607.0467081786234</v>
      </c>
      <c r="AD74" t="n">
        <v>490479.0545196861</v>
      </c>
      <c r="AE74" t="n">
        <v>671095.0808025587</v>
      </c>
      <c r="AF74" t="n">
        <v>1.794255932368047e-06</v>
      </c>
      <c r="AG74" t="n">
        <v>11</v>
      </c>
      <c r="AH74" t="n">
        <v>607046.7081786233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3.5834</v>
      </c>
      <c r="E75" t="n">
        <v>27.91</v>
      </c>
      <c r="F75" t="n">
        <v>24.19</v>
      </c>
      <c r="G75" t="n">
        <v>85.39</v>
      </c>
      <c r="H75" t="n">
        <v>1.15</v>
      </c>
      <c r="I75" t="n">
        <v>17</v>
      </c>
      <c r="J75" t="n">
        <v>299.4</v>
      </c>
      <c r="K75" t="n">
        <v>59.89</v>
      </c>
      <c r="L75" t="n">
        <v>19.25</v>
      </c>
      <c r="M75" t="n">
        <v>15</v>
      </c>
      <c r="N75" t="n">
        <v>85.27</v>
      </c>
      <c r="O75" t="n">
        <v>37160.49</v>
      </c>
      <c r="P75" t="n">
        <v>409.99</v>
      </c>
      <c r="Q75" t="n">
        <v>452.58</v>
      </c>
      <c r="R75" t="n">
        <v>77.51000000000001</v>
      </c>
      <c r="S75" t="n">
        <v>57.64</v>
      </c>
      <c r="T75" t="n">
        <v>7805.71</v>
      </c>
      <c r="U75" t="n">
        <v>0.74</v>
      </c>
      <c r="V75" t="n">
        <v>0.88</v>
      </c>
      <c r="W75" t="n">
        <v>6.83</v>
      </c>
      <c r="X75" t="n">
        <v>0.47</v>
      </c>
      <c r="Y75" t="n">
        <v>1</v>
      </c>
      <c r="Z75" t="n">
        <v>10</v>
      </c>
      <c r="AA75" t="n">
        <v>491.0562207516198</v>
      </c>
      <c r="AB75" t="n">
        <v>671.8847851038674</v>
      </c>
      <c r="AC75" t="n">
        <v>607.7610442097722</v>
      </c>
      <c r="AD75" t="n">
        <v>491056.2207516198</v>
      </c>
      <c r="AE75" t="n">
        <v>671884.7851038674</v>
      </c>
      <c r="AF75" t="n">
        <v>1.792605098850659e-06</v>
      </c>
      <c r="AG75" t="n">
        <v>11</v>
      </c>
      <c r="AH75" t="n">
        <v>607761.0442097721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3.5838</v>
      </c>
      <c r="E76" t="n">
        <v>27.9</v>
      </c>
      <c r="F76" t="n">
        <v>24.19</v>
      </c>
      <c r="G76" t="n">
        <v>85.38</v>
      </c>
      <c r="H76" t="n">
        <v>1.16</v>
      </c>
      <c r="I76" t="n">
        <v>17</v>
      </c>
      <c r="J76" t="n">
        <v>299.93</v>
      </c>
      <c r="K76" t="n">
        <v>59.89</v>
      </c>
      <c r="L76" t="n">
        <v>19.5</v>
      </c>
      <c r="M76" t="n">
        <v>15</v>
      </c>
      <c r="N76" t="n">
        <v>85.54000000000001</v>
      </c>
      <c r="O76" t="n">
        <v>37225.39</v>
      </c>
      <c r="P76" t="n">
        <v>409.77</v>
      </c>
      <c r="Q76" t="n">
        <v>452.64</v>
      </c>
      <c r="R76" t="n">
        <v>77.63</v>
      </c>
      <c r="S76" t="n">
        <v>57.64</v>
      </c>
      <c r="T76" t="n">
        <v>7870.26</v>
      </c>
      <c r="U76" t="n">
        <v>0.74</v>
      </c>
      <c r="V76" t="n">
        <v>0.88</v>
      </c>
      <c r="W76" t="n">
        <v>6.82</v>
      </c>
      <c r="X76" t="n">
        <v>0.47</v>
      </c>
      <c r="Y76" t="n">
        <v>1</v>
      </c>
      <c r="Z76" t="n">
        <v>10</v>
      </c>
      <c r="AA76" t="n">
        <v>490.8665865460054</v>
      </c>
      <c r="AB76" t="n">
        <v>671.625319217675</v>
      </c>
      <c r="AC76" t="n">
        <v>607.5263413835953</v>
      </c>
      <c r="AD76" t="n">
        <v>490866.5865460054</v>
      </c>
      <c r="AE76" t="n">
        <v>671625.319217675</v>
      </c>
      <c r="AF76" t="n">
        <v>1.79280519988307e-06</v>
      </c>
      <c r="AG76" t="n">
        <v>11</v>
      </c>
      <c r="AH76" t="n">
        <v>607526.3413835953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3.5951</v>
      </c>
      <c r="E77" t="n">
        <v>27.82</v>
      </c>
      <c r="F77" t="n">
        <v>24.15</v>
      </c>
      <c r="G77" t="n">
        <v>90.58</v>
      </c>
      <c r="H77" t="n">
        <v>1.17</v>
      </c>
      <c r="I77" t="n">
        <v>16</v>
      </c>
      <c r="J77" t="n">
        <v>300.45</v>
      </c>
      <c r="K77" t="n">
        <v>59.89</v>
      </c>
      <c r="L77" t="n">
        <v>19.75</v>
      </c>
      <c r="M77" t="n">
        <v>14</v>
      </c>
      <c r="N77" t="n">
        <v>85.81999999999999</v>
      </c>
      <c r="O77" t="n">
        <v>37290.29</v>
      </c>
      <c r="P77" t="n">
        <v>409.14</v>
      </c>
      <c r="Q77" t="n">
        <v>452.57</v>
      </c>
      <c r="R77" t="n">
        <v>76.20999999999999</v>
      </c>
      <c r="S77" t="n">
        <v>57.64</v>
      </c>
      <c r="T77" t="n">
        <v>7162.99</v>
      </c>
      <c r="U77" t="n">
        <v>0.76</v>
      </c>
      <c r="V77" t="n">
        <v>0.88</v>
      </c>
      <c r="W77" t="n">
        <v>6.82</v>
      </c>
      <c r="X77" t="n">
        <v>0.43</v>
      </c>
      <c r="Y77" t="n">
        <v>1</v>
      </c>
      <c r="Z77" t="n">
        <v>10</v>
      </c>
      <c r="AA77" t="n">
        <v>489.1325254866438</v>
      </c>
      <c r="AB77" t="n">
        <v>669.2527003748819</v>
      </c>
      <c r="AC77" t="n">
        <v>605.3801619531666</v>
      </c>
      <c r="AD77" t="n">
        <v>489132.5254866438</v>
      </c>
      <c r="AE77" t="n">
        <v>669252.7003748819</v>
      </c>
      <c r="AF77" t="n">
        <v>1.79845805404867e-06</v>
      </c>
      <c r="AG77" t="n">
        <v>11</v>
      </c>
      <c r="AH77" t="n">
        <v>605380.1619531666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3.5958</v>
      </c>
      <c r="E78" t="n">
        <v>27.81</v>
      </c>
      <c r="F78" t="n">
        <v>24.15</v>
      </c>
      <c r="G78" t="n">
        <v>90.56</v>
      </c>
      <c r="H78" t="n">
        <v>1.18</v>
      </c>
      <c r="I78" t="n">
        <v>16</v>
      </c>
      <c r="J78" t="n">
        <v>300.98</v>
      </c>
      <c r="K78" t="n">
        <v>59.89</v>
      </c>
      <c r="L78" t="n">
        <v>20</v>
      </c>
      <c r="M78" t="n">
        <v>14</v>
      </c>
      <c r="N78" t="n">
        <v>86.09</v>
      </c>
      <c r="O78" t="n">
        <v>37355.31</v>
      </c>
      <c r="P78" t="n">
        <v>409.24</v>
      </c>
      <c r="Q78" t="n">
        <v>452.58</v>
      </c>
      <c r="R78" t="n">
        <v>76.19</v>
      </c>
      <c r="S78" t="n">
        <v>57.64</v>
      </c>
      <c r="T78" t="n">
        <v>7151.17</v>
      </c>
      <c r="U78" t="n">
        <v>0.76</v>
      </c>
      <c r="V78" t="n">
        <v>0.88</v>
      </c>
      <c r="W78" t="n">
        <v>6.82</v>
      </c>
      <c r="X78" t="n">
        <v>0.42</v>
      </c>
      <c r="Y78" t="n">
        <v>1</v>
      </c>
      <c r="Z78" t="n">
        <v>10</v>
      </c>
      <c r="AA78" t="n">
        <v>489.1283738717749</v>
      </c>
      <c r="AB78" t="n">
        <v>669.2470199522617</v>
      </c>
      <c r="AC78" t="n">
        <v>605.3750236621089</v>
      </c>
      <c r="AD78" t="n">
        <v>489128.3738717749</v>
      </c>
      <c r="AE78" t="n">
        <v>669247.0199522617</v>
      </c>
      <c r="AF78" t="n">
        <v>1.798808230855389e-06</v>
      </c>
      <c r="AG78" t="n">
        <v>11</v>
      </c>
      <c r="AH78" t="n">
        <v>605375.0236621089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3.595</v>
      </c>
      <c r="E79" t="n">
        <v>27.82</v>
      </c>
      <c r="F79" t="n">
        <v>24.15</v>
      </c>
      <c r="G79" t="n">
        <v>90.58</v>
      </c>
      <c r="H79" t="n">
        <v>1.2</v>
      </c>
      <c r="I79" t="n">
        <v>16</v>
      </c>
      <c r="J79" t="n">
        <v>301.51</v>
      </c>
      <c r="K79" t="n">
        <v>59.89</v>
      </c>
      <c r="L79" t="n">
        <v>20.25</v>
      </c>
      <c r="M79" t="n">
        <v>14</v>
      </c>
      <c r="N79" t="n">
        <v>86.37</v>
      </c>
      <c r="O79" t="n">
        <v>37420.44</v>
      </c>
      <c r="P79" t="n">
        <v>409.32</v>
      </c>
      <c r="Q79" t="n">
        <v>452.61</v>
      </c>
      <c r="R79" t="n">
        <v>76.3</v>
      </c>
      <c r="S79" t="n">
        <v>57.64</v>
      </c>
      <c r="T79" t="n">
        <v>7207.79</v>
      </c>
      <c r="U79" t="n">
        <v>0.76</v>
      </c>
      <c r="V79" t="n">
        <v>0.88</v>
      </c>
      <c r="W79" t="n">
        <v>6.82</v>
      </c>
      <c r="X79" t="n">
        <v>0.43</v>
      </c>
      <c r="Y79" t="n">
        <v>1</v>
      </c>
      <c r="Z79" t="n">
        <v>10</v>
      </c>
      <c r="AA79" t="n">
        <v>489.2638304737068</v>
      </c>
      <c r="AB79" t="n">
        <v>669.4323576509485</v>
      </c>
      <c r="AC79" t="n">
        <v>605.5426729909561</v>
      </c>
      <c r="AD79" t="n">
        <v>489263.8304737068</v>
      </c>
      <c r="AE79" t="n">
        <v>669432.3576509485</v>
      </c>
      <c r="AF79" t="n">
        <v>1.798408028790567e-06</v>
      </c>
      <c r="AG79" t="n">
        <v>11</v>
      </c>
      <c r="AH79" t="n">
        <v>605542.6729909561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3.5943</v>
      </c>
      <c r="E80" t="n">
        <v>27.82</v>
      </c>
      <c r="F80" t="n">
        <v>24.16</v>
      </c>
      <c r="G80" t="n">
        <v>90.59999999999999</v>
      </c>
      <c r="H80" t="n">
        <v>1.21</v>
      </c>
      <c r="I80" t="n">
        <v>16</v>
      </c>
      <c r="J80" t="n">
        <v>302.04</v>
      </c>
      <c r="K80" t="n">
        <v>59.89</v>
      </c>
      <c r="L80" t="n">
        <v>20.5</v>
      </c>
      <c r="M80" t="n">
        <v>14</v>
      </c>
      <c r="N80" t="n">
        <v>86.65000000000001</v>
      </c>
      <c r="O80" t="n">
        <v>37485.7</v>
      </c>
      <c r="P80" t="n">
        <v>409.55</v>
      </c>
      <c r="Q80" t="n">
        <v>452.58</v>
      </c>
      <c r="R80" t="n">
        <v>76.59999999999999</v>
      </c>
      <c r="S80" t="n">
        <v>57.64</v>
      </c>
      <c r="T80" t="n">
        <v>7359.52</v>
      </c>
      <c r="U80" t="n">
        <v>0.75</v>
      </c>
      <c r="V80" t="n">
        <v>0.88</v>
      </c>
      <c r="W80" t="n">
        <v>6.82</v>
      </c>
      <c r="X80" t="n">
        <v>0.43</v>
      </c>
      <c r="Y80" t="n">
        <v>1</v>
      </c>
      <c r="Z80" t="n">
        <v>10</v>
      </c>
      <c r="AA80" t="n">
        <v>489.528005730719</v>
      </c>
      <c r="AB80" t="n">
        <v>669.7938138921825</v>
      </c>
      <c r="AC80" t="n">
        <v>605.8696323558339</v>
      </c>
      <c r="AD80" t="n">
        <v>489528.005730719</v>
      </c>
      <c r="AE80" t="n">
        <v>669793.8138921824</v>
      </c>
      <c r="AF80" t="n">
        <v>1.798057851983849e-06</v>
      </c>
      <c r="AG80" t="n">
        <v>11</v>
      </c>
      <c r="AH80" t="n">
        <v>605869.6323558339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3.5939</v>
      </c>
      <c r="E81" t="n">
        <v>27.83</v>
      </c>
      <c r="F81" t="n">
        <v>24.16</v>
      </c>
      <c r="G81" t="n">
        <v>90.61</v>
      </c>
      <c r="H81" t="n">
        <v>1.22</v>
      </c>
      <c r="I81" t="n">
        <v>16</v>
      </c>
      <c r="J81" t="n">
        <v>302.57</v>
      </c>
      <c r="K81" t="n">
        <v>59.89</v>
      </c>
      <c r="L81" t="n">
        <v>20.75</v>
      </c>
      <c r="M81" t="n">
        <v>14</v>
      </c>
      <c r="N81" t="n">
        <v>86.93000000000001</v>
      </c>
      <c r="O81" t="n">
        <v>37551.07</v>
      </c>
      <c r="P81" t="n">
        <v>409.25</v>
      </c>
      <c r="Q81" t="n">
        <v>452.59</v>
      </c>
      <c r="R81" t="n">
        <v>76.54000000000001</v>
      </c>
      <c r="S81" t="n">
        <v>57.64</v>
      </c>
      <c r="T81" t="n">
        <v>7330.15</v>
      </c>
      <c r="U81" t="n">
        <v>0.75</v>
      </c>
      <c r="V81" t="n">
        <v>0.88</v>
      </c>
      <c r="W81" t="n">
        <v>6.82</v>
      </c>
      <c r="X81" t="n">
        <v>0.44</v>
      </c>
      <c r="Y81" t="n">
        <v>1</v>
      </c>
      <c r="Z81" t="n">
        <v>10</v>
      </c>
      <c r="AA81" t="n">
        <v>489.3669836346793</v>
      </c>
      <c r="AB81" t="n">
        <v>669.5734963565873</v>
      </c>
      <c r="AC81" t="n">
        <v>605.6703416166182</v>
      </c>
      <c r="AD81" t="n">
        <v>489366.9836346793</v>
      </c>
      <c r="AE81" t="n">
        <v>669573.4963565873</v>
      </c>
      <c r="AF81" t="n">
        <v>1.797857750951438e-06</v>
      </c>
      <c r="AG81" t="n">
        <v>11</v>
      </c>
      <c r="AH81" t="n">
        <v>605670.3416166182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3.6049</v>
      </c>
      <c r="E82" t="n">
        <v>27.74</v>
      </c>
      <c r="F82" t="n">
        <v>24.13</v>
      </c>
      <c r="G82" t="n">
        <v>96.51000000000001</v>
      </c>
      <c r="H82" t="n">
        <v>1.23</v>
      </c>
      <c r="I82" t="n">
        <v>15</v>
      </c>
      <c r="J82" t="n">
        <v>303.1</v>
      </c>
      <c r="K82" t="n">
        <v>59.89</v>
      </c>
      <c r="L82" t="n">
        <v>21</v>
      </c>
      <c r="M82" t="n">
        <v>13</v>
      </c>
      <c r="N82" t="n">
        <v>87.20999999999999</v>
      </c>
      <c r="O82" t="n">
        <v>37616.56</v>
      </c>
      <c r="P82" t="n">
        <v>408.54</v>
      </c>
      <c r="Q82" t="n">
        <v>452.62</v>
      </c>
      <c r="R82" t="n">
        <v>75.58</v>
      </c>
      <c r="S82" t="n">
        <v>57.64</v>
      </c>
      <c r="T82" t="n">
        <v>6854.67</v>
      </c>
      <c r="U82" t="n">
        <v>0.76</v>
      </c>
      <c r="V82" t="n">
        <v>0.88</v>
      </c>
      <c r="W82" t="n">
        <v>6.82</v>
      </c>
      <c r="X82" t="n">
        <v>0.4</v>
      </c>
      <c r="Y82" t="n">
        <v>1</v>
      </c>
      <c r="Z82" t="n">
        <v>10</v>
      </c>
      <c r="AA82" t="n">
        <v>487.657035014181</v>
      </c>
      <c r="AB82" t="n">
        <v>667.2338692164126</v>
      </c>
      <c r="AC82" t="n">
        <v>603.5540052070145</v>
      </c>
      <c r="AD82" t="n">
        <v>487657.035014181</v>
      </c>
      <c r="AE82" t="n">
        <v>667233.8692164125</v>
      </c>
      <c r="AF82" t="n">
        <v>1.803360529342731e-06</v>
      </c>
      <c r="AG82" t="n">
        <v>11</v>
      </c>
      <c r="AH82" t="n">
        <v>603554.0052070145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3.6068</v>
      </c>
      <c r="E83" t="n">
        <v>27.73</v>
      </c>
      <c r="F83" t="n">
        <v>24.11</v>
      </c>
      <c r="G83" t="n">
        <v>96.45999999999999</v>
      </c>
      <c r="H83" t="n">
        <v>1.25</v>
      </c>
      <c r="I83" t="n">
        <v>15</v>
      </c>
      <c r="J83" t="n">
        <v>303.63</v>
      </c>
      <c r="K83" t="n">
        <v>59.89</v>
      </c>
      <c r="L83" t="n">
        <v>21.25</v>
      </c>
      <c r="M83" t="n">
        <v>13</v>
      </c>
      <c r="N83" t="n">
        <v>87.48999999999999</v>
      </c>
      <c r="O83" t="n">
        <v>37682.17</v>
      </c>
      <c r="P83" t="n">
        <v>408.42</v>
      </c>
      <c r="Q83" t="n">
        <v>452.58</v>
      </c>
      <c r="R83" t="n">
        <v>74.95</v>
      </c>
      <c r="S83" t="n">
        <v>57.64</v>
      </c>
      <c r="T83" t="n">
        <v>6536.1</v>
      </c>
      <c r="U83" t="n">
        <v>0.77</v>
      </c>
      <c r="V83" t="n">
        <v>0.88</v>
      </c>
      <c r="W83" t="n">
        <v>6.82</v>
      </c>
      <c r="X83" t="n">
        <v>0.39</v>
      </c>
      <c r="Y83" t="n">
        <v>1</v>
      </c>
      <c r="Z83" t="n">
        <v>10</v>
      </c>
      <c r="AA83" t="n">
        <v>487.3084860778167</v>
      </c>
      <c r="AB83" t="n">
        <v>666.7569691847852</v>
      </c>
      <c r="AC83" t="n">
        <v>603.1226198450722</v>
      </c>
      <c r="AD83" t="n">
        <v>487308.4860778167</v>
      </c>
      <c r="AE83" t="n">
        <v>666756.9691847853</v>
      </c>
      <c r="AF83" t="n">
        <v>1.804311009246681e-06</v>
      </c>
      <c r="AG83" t="n">
        <v>11</v>
      </c>
      <c r="AH83" t="n">
        <v>603122.6198450723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3.6036</v>
      </c>
      <c r="E84" t="n">
        <v>27.75</v>
      </c>
      <c r="F84" t="n">
        <v>24.14</v>
      </c>
      <c r="G84" t="n">
        <v>96.55</v>
      </c>
      <c r="H84" t="n">
        <v>1.26</v>
      </c>
      <c r="I84" t="n">
        <v>15</v>
      </c>
      <c r="J84" t="n">
        <v>304.16</v>
      </c>
      <c r="K84" t="n">
        <v>59.89</v>
      </c>
      <c r="L84" t="n">
        <v>21.5</v>
      </c>
      <c r="M84" t="n">
        <v>13</v>
      </c>
      <c r="N84" t="n">
        <v>87.78</v>
      </c>
      <c r="O84" t="n">
        <v>37747.91</v>
      </c>
      <c r="P84" t="n">
        <v>408.85</v>
      </c>
      <c r="Q84" t="n">
        <v>452.64</v>
      </c>
      <c r="R84" t="n">
        <v>75.77</v>
      </c>
      <c r="S84" t="n">
        <v>57.64</v>
      </c>
      <c r="T84" t="n">
        <v>6946.09</v>
      </c>
      <c r="U84" t="n">
        <v>0.76</v>
      </c>
      <c r="V84" t="n">
        <v>0.88</v>
      </c>
      <c r="W84" t="n">
        <v>6.82</v>
      </c>
      <c r="X84" t="n">
        <v>0.41</v>
      </c>
      <c r="Y84" t="n">
        <v>1</v>
      </c>
      <c r="Z84" t="n">
        <v>10</v>
      </c>
      <c r="AA84" t="n">
        <v>488.0347449137651</v>
      </c>
      <c r="AB84" t="n">
        <v>667.7506685644083</v>
      </c>
      <c r="AC84" t="n">
        <v>604.0214819505699</v>
      </c>
      <c r="AD84" t="n">
        <v>488034.7449137651</v>
      </c>
      <c r="AE84" t="n">
        <v>667750.6685644083</v>
      </c>
      <c r="AF84" t="n">
        <v>1.802710200987396e-06</v>
      </c>
      <c r="AG84" t="n">
        <v>11</v>
      </c>
      <c r="AH84" t="n">
        <v>604021.4819505699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3.6058</v>
      </c>
      <c r="E85" t="n">
        <v>27.73</v>
      </c>
      <c r="F85" t="n">
        <v>24.12</v>
      </c>
      <c r="G85" t="n">
        <v>96.48999999999999</v>
      </c>
      <c r="H85" t="n">
        <v>1.27</v>
      </c>
      <c r="I85" t="n">
        <v>15</v>
      </c>
      <c r="J85" t="n">
        <v>304.7</v>
      </c>
      <c r="K85" t="n">
        <v>59.89</v>
      </c>
      <c r="L85" t="n">
        <v>21.75</v>
      </c>
      <c r="M85" t="n">
        <v>13</v>
      </c>
      <c r="N85" t="n">
        <v>88.06</v>
      </c>
      <c r="O85" t="n">
        <v>37813.76</v>
      </c>
      <c r="P85" t="n">
        <v>408.66</v>
      </c>
      <c r="Q85" t="n">
        <v>452.56</v>
      </c>
      <c r="R85" t="n">
        <v>75.25</v>
      </c>
      <c r="S85" t="n">
        <v>57.64</v>
      </c>
      <c r="T85" t="n">
        <v>6690.2</v>
      </c>
      <c r="U85" t="n">
        <v>0.77</v>
      </c>
      <c r="V85" t="n">
        <v>0.88</v>
      </c>
      <c r="W85" t="n">
        <v>6.82</v>
      </c>
      <c r="X85" t="n">
        <v>0.4</v>
      </c>
      <c r="Y85" t="n">
        <v>1</v>
      </c>
      <c r="Z85" t="n">
        <v>10</v>
      </c>
      <c r="AA85" t="n">
        <v>487.6085165524142</v>
      </c>
      <c r="AB85" t="n">
        <v>667.1674841165398</v>
      </c>
      <c r="AC85" t="n">
        <v>603.4939558079014</v>
      </c>
      <c r="AD85" t="n">
        <v>487608.5165524142</v>
      </c>
      <c r="AE85" t="n">
        <v>667167.4841165397</v>
      </c>
      <c r="AF85" t="n">
        <v>1.803810756665654e-06</v>
      </c>
      <c r="AG85" t="n">
        <v>11</v>
      </c>
      <c r="AH85" t="n">
        <v>603493.9558079015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3.6047</v>
      </c>
      <c r="E86" t="n">
        <v>27.74</v>
      </c>
      <c r="F86" t="n">
        <v>24.13</v>
      </c>
      <c r="G86" t="n">
        <v>96.52</v>
      </c>
      <c r="H86" t="n">
        <v>1.28</v>
      </c>
      <c r="I86" t="n">
        <v>15</v>
      </c>
      <c r="J86" t="n">
        <v>305.23</v>
      </c>
      <c r="K86" t="n">
        <v>59.89</v>
      </c>
      <c r="L86" t="n">
        <v>22</v>
      </c>
      <c r="M86" t="n">
        <v>13</v>
      </c>
      <c r="N86" t="n">
        <v>88.34999999999999</v>
      </c>
      <c r="O86" t="n">
        <v>37879.74</v>
      </c>
      <c r="P86" t="n">
        <v>408.77</v>
      </c>
      <c r="Q86" t="n">
        <v>452.57</v>
      </c>
      <c r="R86" t="n">
        <v>75.36</v>
      </c>
      <c r="S86" t="n">
        <v>57.64</v>
      </c>
      <c r="T86" t="n">
        <v>6744.2</v>
      </c>
      <c r="U86" t="n">
        <v>0.76</v>
      </c>
      <c r="V86" t="n">
        <v>0.88</v>
      </c>
      <c r="W86" t="n">
        <v>6.82</v>
      </c>
      <c r="X86" t="n">
        <v>0.41</v>
      </c>
      <c r="Y86" t="n">
        <v>1</v>
      </c>
      <c r="Z86" t="n">
        <v>10</v>
      </c>
      <c r="AA86" t="n">
        <v>487.8316302609785</v>
      </c>
      <c r="AB86" t="n">
        <v>667.4727581356796</v>
      </c>
      <c r="AC86" t="n">
        <v>603.7700949031093</v>
      </c>
      <c r="AD86" t="n">
        <v>487831.6302609785</v>
      </c>
      <c r="AE86" t="n">
        <v>667472.7581356795</v>
      </c>
      <c r="AF86" t="n">
        <v>1.803260478826525e-06</v>
      </c>
      <c r="AG86" t="n">
        <v>11</v>
      </c>
      <c r="AH86" t="n">
        <v>603770.0949031094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3.6066</v>
      </c>
      <c r="E87" t="n">
        <v>27.73</v>
      </c>
      <c r="F87" t="n">
        <v>24.12</v>
      </c>
      <c r="G87" t="n">
        <v>96.45999999999999</v>
      </c>
      <c r="H87" t="n">
        <v>1.3</v>
      </c>
      <c r="I87" t="n">
        <v>15</v>
      </c>
      <c r="J87" t="n">
        <v>305.77</v>
      </c>
      <c r="K87" t="n">
        <v>59.89</v>
      </c>
      <c r="L87" t="n">
        <v>22.25</v>
      </c>
      <c r="M87" t="n">
        <v>13</v>
      </c>
      <c r="N87" t="n">
        <v>88.63</v>
      </c>
      <c r="O87" t="n">
        <v>37945.85</v>
      </c>
      <c r="P87" t="n">
        <v>408.35</v>
      </c>
      <c r="Q87" t="n">
        <v>452.58</v>
      </c>
      <c r="R87" t="n">
        <v>75</v>
      </c>
      <c r="S87" t="n">
        <v>57.64</v>
      </c>
      <c r="T87" t="n">
        <v>6562.04</v>
      </c>
      <c r="U87" t="n">
        <v>0.77</v>
      </c>
      <c r="V87" t="n">
        <v>0.88</v>
      </c>
      <c r="W87" t="n">
        <v>6.82</v>
      </c>
      <c r="X87" t="n">
        <v>0.39</v>
      </c>
      <c r="Y87" t="n">
        <v>1</v>
      </c>
      <c r="Z87" t="n">
        <v>10</v>
      </c>
      <c r="AA87" t="n">
        <v>487.3195907785425</v>
      </c>
      <c r="AB87" t="n">
        <v>666.7721631262229</v>
      </c>
      <c r="AC87" t="n">
        <v>603.1363636980639</v>
      </c>
      <c r="AD87" t="n">
        <v>487319.5907785424</v>
      </c>
      <c r="AE87" t="n">
        <v>666772.1631262229</v>
      </c>
      <c r="AF87" t="n">
        <v>1.804210958730476e-06</v>
      </c>
      <c r="AG87" t="n">
        <v>11</v>
      </c>
      <c r="AH87" t="n">
        <v>603136.3636980639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3.616</v>
      </c>
      <c r="E88" t="n">
        <v>27.66</v>
      </c>
      <c r="F88" t="n">
        <v>24.09</v>
      </c>
      <c r="G88" t="n">
        <v>103.26</v>
      </c>
      <c r="H88" t="n">
        <v>1.31</v>
      </c>
      <c r="I88" t="n">
        <v>14</v>
      </c>
      <c r="J88" t="n">
        <v>306.31</v>
      </c>
      <c r="K88" t="n">
        <v>59.89</v>
      </c>
      <c r="L88" t="n">
        <v>22.5</v>
      </c>
      <c r="M88" t="n">
        <v>12</v>
      </c>
      <c r="N88" t="n">
        <v>88.92</v>
      </c>
      <c r="O88" t="n">
        <v>38012.07</v>
      </c>
      <c r="P88" t="n">
        <v>407.98</v>
      </c>
      <c r="Q88" t="n">
        <v>452.57</v>
      </c>
      <c r="R88" t="n">
        <v>74.34999999999999</v>
      </c>
      <c r="S88" t="n">
        <v>57.64</v>
      </c>
      <c r="T88" t="n">
        <v>6242.37</v>
      </c>
      <c r="U88" t="n">
        <v>0.78</v>
      </c>
      <c r="V88" t="n">
        <v>0.88</v>
      </c>
      <c r="W88" t="n">
        <v>6.82</v>
      </c>
      <c r="X88" t="n">
        <v>0.37</v>
      </c>
      <c r="Y88" t="n">
        <v>1</v>
      </c>
      <c r="Z88" t="n">
        <v>10</v>
      </c>
      <c r="AA88" t="n">
        <v>486.0100562485872</v>
      </c>
      <c r="AB88" t="n">
        <v>664.980400209752</v>
      </c>
      <c r="AC88" t="n">
        <v>601.5156041195861</v>
      </c>
      <c r="AD88" t="n">
        <v>486010.0562485872</v>
      </c>
      <c r="AE88" t="n">
        <v>664980.400209752</v>
      </c>
      <c r="AF88" t="n">
        <v>1.808913332992126e-06</v>
      </c>
      <c r="AG88" t="n">
        <v>11</v>
      </c>
      <c r="AH88" t="n">
        <v>601515.6041195861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3.6143</v>
      </c>
      <c r="E89" t="n">
        <v>27.67</v>
      </c>
      <c r="F89" t="n">
        <v>24.11</v>
      </c>
      <c r="G89" t="n">
        <v>103.32</v>
      </c>
      <c r="H89" t="n">
        <v>1.32</v>
      </c>
      <c r="I89" t="n">
        <v>14</v>
      </c>
      <c r="J89" t="n">
        <v>306.84</v>
      </c>
      <c r="K89" t="n">
        <v>59.89</v>
      </c>
      <c r="L89" t="n">
        <v>22.75</v>
      </c>
      <c r="M89" t="n">
        <v>12</v>
      </c>
      <c r="N89" t="n">
        <v>89.20999999999999</v>
      </c>
      <c r="O89" t="n">
        <v>38078.42</v>
      </c>
      <c r="P89" t="n">
        <v>408.84</v>
      </c>
      <c r="Q89" t="n">
        <v>452.58</v>
      </c>
      <c r="R89" t="n">
        <v>74.86</v>
      </c>
      <c r="S89" t="n">
        <v>57.64</v>
      </c>
      <c r="T89" t="n">
        <v>6499.18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486.832088663735</v>
      </c>
      <c r="AB89" t="n">
        <v>666.1051412256679</v>
      </c>
      <c r="AC89" t="n">
        <v>602.5330014315267</v>
      </c>
      <c r="AD89" t="n">
        <v>486832.088663735</v>
      </c>
      <c r="AE89" t="n">
        <v>666105.1412256679</v>
      </c>
      <c r="AF89" t="n">
        <v>1.80806290360438e-06</v>
      </c>
      <c r="AG89" t="n">
        <v>11</v>
      </c>
      <c r="AH89" t="n">
        <v>602533.0014315267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3.6165</v>
      </c>
      <c r="E90" t="n">
        <v>27.65</v>
      </c>
      <c r="F90" t="n">
        <v>24.09</v>
      </c>
      <c r="G90" t="n">
        <v>103.24</v>
      </c>
      <c r="H90" t="n">
        <v>1.33</v>
      </c>
      <c r="I90" t="n">
        <v>14</v>
      </c>
      <c r="J90" t="n">
        <v>307.38</v>
      </c>
      <c r="K90" t="n">
        <v>59.89</v>
      </c>
      <c r="L90" t="n">
        <v>23</v>
      </c>
      <c r="M90" t="n">
        <v>12</v>
      </c>
      <c r="N90" t="n">
        <v>89.5</v>
      </c>
      <c r="O90" t="n">
        <v>38144.9</v>
      </c>
      <c r="P90" t="n">
        <v>408.49</v>
      </c>
      <c r="Q90" t="n">
        <v>452.56</v>
      </c>
      <c r="R90" t="n">
        <v>74.11</v>
      </c>
      <c r="S90" t="n">
        <v>57.64</v>
      </c>
      <c r="T90" t="n">
        <v>6122.91</v>
      </c>
      <c r="U90" t="n">
        <v>0.78</v>
      </c>
      <c r="V90" t="n">
        <v>0.88</v>
      </c>
      <c r="W90" t="n">
        <v>6.82</v>
      </c>
      <c r="X90" t="n">
        <v>0.37</v>
      </c>
      <c r="Y90" t="n">
        <v>1</v>
      </c>
      <c r="Z90" t="n">
        <v>10</v>
      </c>
      <c r="AA90" t="n">
        <v>486.3008479332147</v>
      </c>
      <c r="AB90" t="n">
        <v>665.3782742214831</v>
      </c>
      <c r="AC90" t="n">
        <v>601.875505594057</v>
      </c>
      <c r="AD90" t="n">
        <v>486300.8479332147</v>
      </c>
      <c r="AE90" t="n">
        <v>665378.2742214832</v>
      </c>
      <c r="AF90" t="n">
        <v>1.809163459282639e-06</v>
      </c>
      <c r="AG90" t="n">
        <v>11</v>
      </c>
      <c r="AH90" t="n">
        <v>601875.505594057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3.6164</v>
      </c>
      <c r="E91" t="n">
        <v>27.65</v>
      </c>
      <c r="F91" t="n">
        <v>24.09</v>
      </c>
      <c r="G91" t="n">
        <v>103.25</v>
      </c>
      <c r="H91" t="n">
        <v>1.35</v>
      </c>
      <c r="I91" t="n">
        <v>14</v>
      </c>
      <c r="J91" t="n">
        <v>307.92</v>
      </c>
      <c r="K91" t="n">
        <v>59.89</v>
      </c>
      <c r="L91" t="n">
        <v>23.25</v>
      </c>
      <c r="M91" t="n">
        <v>12</v>
      </c>
      <c r="N91" t="n">
        <v>89.79000000000001</v>
      </c>
      <c r="O91" t="n">
        <v>38211.5</v>
      </c>
      <c r="P91" t="n">
        <v>408.55</v>
      </c>
      <c r="Q91" t="n">
        <v>452.55</v>
      </c>
      <c r="R91" t="n">
        <v>74.2</v>
      </c>
      <c r="S91" t="n">
        <v>57.64</v>
      </c>
      <c r="T91" t="n">
        <v>6168.36</v>
      </c>
      <c r="U91" t="n">
        <v>0.78</v>
      </c>
      <c r="V91" t="n">
        <v>0.88</v>
      </c>
      <c r="W91" t="n">
        <v>6.82</v>
      </c>
      <c r="X91" t="n">
        <v>0.37</v>
      </c>
      <c r="Y91" t="n">
        <v>1</v>
      </c>
      <c r="Z91" t="n">
        <v>10</v>
      </c>
      <c r="AA91" t="n">
        <v>486.3510416259749</v>
      </c>
      <c r="AB91" t="n">
        <v>665.4469514463071</v>
      </c>
      <c r="AC91" t="n">
        <v>601.9376283609331</v>
      </c>
      <c r="AD91" t="n">
        <v>486351.0416259749</v>
      </c>
      <c r="AE91" t="n">
        <v>665446.9514463071</v>
      </c>
      <c r="AF91" t="n">
        <v>1.809113434024536e-06</v>
      </c>
      <c r="AG91" t="n">
        <v>11</v>
      </c>
      <c r="AH91" t="n">
        <v>601937.6283609332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3.6155</v>
      </c>
      <c r="E92" t="n">
        <v>27.66</v>
      </c>
      <c r="F92" t="n">
        <v>24.1</v>
      </c>
      <c r="G92" t="n">
        <v>103.28</v>
      </c>
      <c r="H92" t="n">
        <v>1.36</v>
      </c>
      <c r="I92" t="n">
        <v>14</v>
      </c>
      <c r="J92" t="n">
        <v>308.46</v>
      </c>
      <c r="K92" t="n">
        <v>59.89</v>
      </c>
      <c r="L92" t="n">
        <v>23.5</v>
      </c>
      <c r="M92" t="n">
        <v>12</v>
      </c>
      <c r="N92" t="n">
        <v>90.08</v>
      </c>
      <c r="O92" t="n">
        <v>38278.23</v>
      </c>
      <c r="P92" t="n">
        <v>408.47</v>
      </c>
      <c r="Q92" t="n">
        <v>452.57</v>
      </c>
      <c r="R92" t="n">
        <v>74.51000000000001</v>
      </c>
      <c r="S92" t="n">
        <v>57.64</v>
      </c>
      <c r="T92" t="n">
        <v>6321.99</v>
      </c>
      <c r="U92" t="n">
        <v>0.77</v>
      </c>
      <c r="V92" t="n">
        <v>0.88</v>
      </c>
      <c r="W92" t="n">
        <v>6.82</v>
      </c>
      <c r="X92" t="n">
        <v>0.37</v>
      </c>
      <c r="Y92" t="n">
        <v>1</v>
      </c>
      <c r="Z92" t="n">
        <v>10</v>
      </c>
      <c r="AA92" t="n">
        <v>486.4258634778542</v>
      </c>
      <c r="AB92" t="n">
        <v>665.5493260049553</v>
      </c>
      <c r="AC92" t="n">
        <v>602.0302324353876</v>
      </c>
      <c r="AD92" t="n">
        <v>486425.8634778542</v>
      </c>
      <c r="AE92" t="n">
        <v>665549.3260049553</v>
      </c>
      <c r="AF92" t="n">
        <v>1.808663206701612e-06</v>
      </c>
      <c r="AG92" t="n">
        <v>11</v>
      </c>
      <c r="AH92" t="n">
        <v>602030.2324353876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3.6159</v>
      </c>
      <c r="E93" t="n">
        <v>27.66</v>
      </c>
      <c r="F93" t="n">
        <v>24.09</v>
      </c>
      <c r="G93" t="n">
        <v>103.26</v>
      </c>
      <c r="H93" t="n">
        <v>1.37</v>
      </c>
      <c r="I93" t="n">
        <v>14</v>
      </c>
      <c r="J93" t="n">
        <v>309.01</v>
      </c>
      <c r="K93" t="n">
        <v>59.89</v>
      </c>
      <c r="L93" t="n">
        <v>23.75</v>
      </c>
      <c r="M93" t="n">
        <v>12</v>
      </c>
      <c r="N93" t="n">
        <v>90.37</v>
      </c>
      <c r="O93" t="n">
        <v>38345.09</v>
      </c>
      <c r="P93" t="n">
        <v>408.27</v>
      </c>
      <c r="Q93" t="n">
        <v>452.55</v>
      </c>
      <c r="R93" t="n">
        <v>74.09</v>
      </c>
      <c r="S93" t="n">
        <v>57.64</v>
      </c>
      <c r="T93" t="n">
        <v>6114.92</v>
      </c>
      <c r="U93" t="n">
        <v>0.78</v>
      </c>
      <c r="V93" t="n">
        <v>0.88</v>
      </c>
      <c r="W93" t="n">
        <v>6.83</v>
      </c>
      <c r="X93" t="n">
        <v>0.37</v>
      </c>
      <c r="Y93" t="n">
        <v>1</v>
      </c>
      <c r="Z93" t="n">
        <v>10</v>
      </c>
      <c r="AA93" t="n">
        <v>486.2140941061845</v>
      </c>
      <c r="AB93" t="n">
        <v>665.2595738080315</v>
      </c>
      <c r="AC93" t="n">
        <v>601.7681337814682</v>
      </c>
      <c r="AD93" t="n">
        <v>486214.0941061844</v>
      </c>
      <c r="AE93" t="n">
        <v>665259.5738080315</v>
      </c>
      <c r="AF93" t="n">
        <v>1.808863307734023e-06</v>
      </c>
      <c r="AG93" t="n">
        <v>11</v>
      </c>
      <c r="AH93" t="n">
        <v>601768.1337814683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3.6148</v>
      </c>
      <c r="E94" t="n">
        <v>27.66</v>
      </c>
      <c r="F94" t="n">
        <v>24.1</v>
      </c>
      <c r="G94" t="n">
        <v>103.3</v>
      </c>
      <c r="H94" t="n">
        <v>1.38</v>
      </c>
      <c r="I94" t="n">
        <v>14</v>
      </c>
      <c r="J94" t="n">
        <v>309.55</v>
      </c>
      <c r="K94" t="n">
        <v>59.89</v>
      </c>
      <c r="L94" t="n">
        <v>24</v>
      </c>
      <c r="M94" t="n">
        <v>12</v>
      </c>
      <c r="N94" t="n">
        <v>90.66</v>
      </c>
      <c r="O94" t="n">
        <v>38412.07</v>
      </c>
      <c r="P94" t="n">
        <v>407.83</v>
      </c>
      <c r="Q94" t="n">
        <v>452.56</v>
      </c>
      <c r="R94" t="n">
        <v>74.56</v>
      </c>
      <c r="S94" t="n">
        <v>57.64</v>
      </c>
      <c r="T94" t="n">
        <v>6348.32</v>
      </c>
      <c r="U94" t="n">
        <v>0.77</v>
      </c>
      <c r="V94" t="n">
        <v>0.88</v>
      </c>
      <c r="W94" t="n">
        <v>6.82</v>
      </c>
      <c r="X94" t="n">
        <v>0.38</v>
      </c>
      <c r="Y94" t="n">
        <v>1</v>
      </c>
      <c r="Z94" t="n">
        <v>10</v>
      </c>
      <c r="AA94" t="n">
        <v>486.068157285885</v>
      </c>
      <c r="AB94" t="n">
        <v>665.0598966122197</v>
      </c>
      <c r="AC94" t="n">
        <v>601.5875134969762</v>
      </c>
      <c r="AD94" t="n">
        <v>486068.157285885</v>
      </c>
      <c r="AE94" t="n">
        <v>665059.8966122197</v>
      </c>
      <c r="AF94" t="n">
        <v>1.808313029894894e-06</v>
      </c>
      <c r="AG94" t="n">
        <v>11</v>
      </c>
      <c r="AH94" t="n">
        <v>601587.5134969761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3.6262</v>
      </c>
      <c r="E95" t="n">
        <v>27.58</v>
      </c>
      <c r="F95" t="n">
        <v>24.07</v>
      </c>
      <c r="G95" t="n">
        <v>111.08</v>
      </c>
      <c r="H95" t="n">
        <v>1.39</v>
      </c>
      <c r="I95" t="n">
        <v>13</v>
      </c>
      <c r="J95" t="n">
        <v>310.09</v>
      </c>
      <c r="K95" t="n">
        <v>59.89</v>
      </c>
      <c r="L95" t="n">
        <v>24.25</v>
      </c>
      <c r="M95" t="n">
        <v>11</v>
      </c>
      <c r="N95" t="n">
        <v>90.95999999999999</v>
      </c>
      <c r="O95" t="n">
        <v>38479.19</v>
      </c>
      <c r="P95" t="n">
        <v>406.67</v>
      </c>
      <c r="Q95" t="n">
        <v>452.55</v>
      </c>
      <c r="R95" t="n">
        <v>73.58</v>
      </c>
      <c r="S95" t="n">
        <v>57.64</v>
      </c>
      <c r="T95" t="n">
        <v>5862.51</v>
      </c>
      <c r="U95" t="n">
        <v>0.78</v>
      </c>
      <c r="V95" t="n">
        <v>0.88</v>
      </c>
      <c r="W95" t="n">
        <v>6.81</v>
      </c>
      <c r="X95" t="n">
        <v>0.34</v>
      </c>
      <c r="Y95" t="n">
        <v>1</v>
      </c>
      <c r="Z95" t="n">
        <v>10</v>
      </c>
      <c r="AA95" t="n">
        <v>484.0379847551782</v>
      </c>
      <c r="AB95" t="n">
        <v>662.2821249908159</v>
      </c>
      <c r="AC95" t="n">
        <v>599.0748485004921</v>
      </c>
      <c r="AD95" t="n">
        <v>484037.9847551782</v>
      </c>
      <c r="AE95" t="n">
        <v>662282.1249908159</v>
      </c>
      <c r="AF95" t="n">
        <v>1.814015909318597e-06</v>
      </c>
      <c r="AG95" t="n">
        <v>11</v>
      </c>
      <c r="AH95" t="n">
        <v>599074.8485004921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3.6245</v>
      </c>
      <c r="E96" t="n">
        <v>27.59</v>
      </c>
      <c r="F96" t="n">
        <v>24.08</v>
      </c>
      <c r="G96" t="n">
        <v>111.14</v>
      </c>
      <c r="H96" t="n">
        <v>1.41</v>
      </c>
      <c r="I96" t="n">
        <v>13</v>
      </c>
      <c r="J96" t="n">
        <v>310.64</v>
      </c>
      <c r="K96" t="n">
        <v>59.89</v>
      </c>
      <c r="L96" t="n">
        <v>24.5</v>
      </c>
      <c r="M96" t="n">
        <v>11</v>
      </c>
      <c r="N96" t="n">
        <v>91.25</v>
      </c>
      <c r="O96" t="n">
        <v>38546.43</v>
      </c>
      <c r="P96" t="n">
        <v>407.65</v>
      </c>
      <c r="Q96" t="n">
        <v>452.59</v>
      </c>
      <c r="R96" t="n">
        <v>74.06</v>
      </c>
      <c r="S96" t="n">
        <v>57.64</v>
      </c>
      <c r="T96" t="n">
        <v>6103.22</v>
      </c>
      <c r="U96" t="n">
        <v>0.78</v>
      </c>
      <c r="V96" t="n">
        <v>0.88</v>
      </c>
      <c r="W96" t="n">
        <v>6.81</v>
      </c>
      <c r="X96" t="n">
        <v>0.35</v>
      </c>
      <c r="Y96" t="n">
        <v>1</v>
      </c>
      <c r="Z96" t="n">
        <v>10</v>
      </c>
      <c r="AA96" t="n">
        <v>484.8992362695607</v>
      </c>
      <c r="AB96" t="n">
        <v>663.4605273085292</v>
      </c>
      <c r="AC96" t="n">
        <v>600.1407857549009</v>
      </c>
      <c r="AD96" t="n">
        <v>484899.2362695607</v>
      </c>
      <c r="AE96" t="n">
        <v>663460.5273085292</v>
      </c>
      <c r="AF96" t="n">
        <v>1.813165479930851e-06</v>
      </c>
      <c r="AG96" t="n">
        <v>11</v>
      </c>
      <c r="AH96" t="n">
        <v>600140.7857549009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3.6246</v>
      </c>
      <c r="E97" t="n">
        <v>27.59</v>
      </c>
      <c r="F97" t="n">
        <v>24.08</v>
      </c>
      <c r="G97" t="n">
        <v>111.13</v>
      </c>
      <c r="H97" t="n">
        <v>1.42</v>
      </c>
      <c r="I97" t="n">
        <v>13</v>
      </c>
      <c r="J97" t="n">
        <v>311.19</v>
      </c>
      <c r="K97" t="n">
        <v>59.89</v>
      </c>
      <c r="L97" t="n">
        <v>24.75</v>
      </c>
      <c r="M97" t="n">
        <v>11</v>
      </c>
      <c r="N97" t="n">
        <v>91.55</v>
      </c>
      <c r="O97" t="n">
        <v>38613.8</v>
      </c>
      <c r="P97" t="n">
        <v>408.22</v>
      </c>
      <c r="Q97" t="n">
        <v>452.58</v>
      </c>
      <c r="R97" t="n">
        <v>73.79000000000001</v>
      </c>
      <c r="S97" t="n">
        <v>57.64</v>
      </c>
      <c r="T97" t="n">
        <v>5967.41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485.2695855741505</v>
      </c>
      <c r="AB97" t="n">
        <v>663.9672555657272</v>
      </c>
      <c r="AC97" t="n">
        <v>600.5991525784294</v>
      </c>
      <c r="AD97" t="n">
        <v>485269.5855741506</v>
      </c>
      <c r="AE97" t="n">
        <v>663967.2555657272</v>
      </c>
      <c r="AF97" t="n">
        <v>1.813215505188954e-06</v>
      </c>
      <c r="AG97" t="n">
        <v>11</v>
      </c>
      <c r="AH97" t="n">
        <v>600599.1525784294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3.6247</v>
      </c>
      <c r="E98" t="n">
        <v>27.59</v>
      </c>
      <c r="F98" t="n">
        <v>24.08</v>
      </c>
      <c r="G98" t="n">
        <v>111.13</v>
      </c>
      <c r="H98" t="n">
        <v>1.43</v>
      </c>
      <c r="I98" t="n">
        <v>13</v>
      </c>
      <c r="J98" t="n">
        <v>311.73</v>
      </c>
      <c r="K98" t="n">
        <v>59.89</v>
      </c>
      <c r="L98" t="n">
        <v>25</v>
      </c>
      <c r="M98" t="n">
        <v>11</v>
      </c>
      <c r="N98" t="n">
        <v>91.84999999999999</v>
      </c>
      <c r="O98" t="n">
        <v>38681.31</v>
      </c>
      <c r="P98" t="n">
        <v>408.62</v>
      </c>
      <c r="Q98" t="n">
        <v>452.59</v>
      </c>
      <c r="R98" t="n">
        <v>73.79000000000001</v>
      </c>
      <c r="S98" t="n">
        <v>57.64</v>
      </c>
      <c r="T98" t="n">
        <v>5966.57</v>
      </c>
      <c r="U98" t="n">
        <v>0.78</v>
      </c>
      <c r="V98" t="n">
        <v>0.88</v>
      </c>
      <c r="W98" t="n">
        <v>6.82</v>
      </c>
      <c r="X98" t="n">
        <v>0.35</v>
      </c>
      <c r="Y98" t="n">
        <v>1</v>
      </c>
      <c r="Z98" t="n">
        <v>10</v>
      </c>
      <c r="AA98" t="n">
        <v>485.5264787933547</v>
      </c>
      <c r="AB98" t="n">
        <v>664.3187482015713</v>
      </c>
      <c r="AC98" t="n">
        <v>600.9170992504315</v>
      </c>
      <c r="AD98" t="n">
        <v>485526.4787933546</v>
      </c>
      <c r="AE98" t="n">
        <v>664318.7482015713</v>
      </c>
      <c r="AF98" t="n">
        <v>1.813265530447057e-06</v>
      </c>
      <c r="AG98" t="n">
        <v>11</v>
      </c>
      <c r="AH98" t="n">
        <v>600917.0992504315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3.6275</v>
      </c>
      <c r="E99" t="n">
        <v>27.57</v>
      </c>
      <c r="F99" t="n">
        <v>24.06</v>
      </c>
      <c r="G99" t="n">
        <v>111.03</v>
      </c>
      <c r="H99" t="n">
        <v>1.44</v>
      </c>
      <c r="I99" t="n">
        <v>13</v>
      </c>
      <c r="J99" t="n">
        <v>312.28</v>
      </c>
      <c r="K99" t="n">
        <v>59.89</v>
      </c>
      <c r="L99" t="n">
        <v>25.25</v>
      </c>
      <c r="M99" t="n">
        <v>11</v>
      </c>
      <c r="N99" t="n">
        <v>92.15000000000001</v>
      </c>
      <c r="O99" t="n">
        <v>38749.07</v>
      </c>
      <c r="P99" t="n">
        <v>408.67</v>
      </c>
      <c r="Q99" t="n">
        <v>452.62</v>
      </c>
      <c r="R99" t="n">
        <v>73.25</v>
      </c>
      <c r="S99" t="n">
        <v>57.64</v>
      </c>
      <c r="T99" t="n">
        <v>5698.41</v>
      </c>
      <c r="U99" t="n">
        <v>0.79</v>
      </c>
      <c r="V99" t="n">
        <v>0.88</v>
      </c>
      <c r="W99" t="n">
        <v>6.81</v>
      </c>
      <c r="X99" t="n">
        <v>0.33</v>
      </c>
      <c r="Y99" t="n">
        <v>1</v>
      </c>
      <c r="Z99" t="n">
        <v>10</v>
      </c>
      <c r="AA99" t="n">
        <v>485.2042609325105</v>
      </c>
      <c r="AB99" t="n">
        <v>663.8778755091156</v>
      </c>
      <c r="AC99" t="n">
        <v>600.5183028289753</v>
      </c>
      <c r="AD99" t="n">
        <v>485204.2609325105</v>
      </c>
      <c r="AE99" t="n">
        <v>663877.8755091156</v>
      </c>
      <c r="AF99" t="n">
        <v>1.814666237673931e-06</v>
      </c>
      <c r="AG99" t="n">
        <v>11</v>
      </c>
      <c r="AH99" t="n">
        <v>600518.3028289753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3.6258</v>
      </c>
      <c r="E100" t="n">
        <v>27.58</v>
      </c>
      <c r="F100" t="n">
        <v>24.07</v>
      </c>
      <c r="G100" t="n">
        <v>111.09</v>
      </c>
      <c r="H100" t="n">
        <v>1.45</v>
      </c>
      <c r="I100" t="n">
        <v>13</v>
      </c>
      <c r="J100" t="n">
        <v>312.83</v>
      </c>
      <c r="K100" t="n">
        <v>59.89</v>
      </c>
      <c r="L100" t="n">
        <v>25.5</v>
      </c>
      <c r="M100" t="n">
        <v>11</v>
      </c>
      <c r="N100" t="n">
        <v>92.44</v>
      </c>
      <c r="O100" t="n">
        <v>38816.85</v>
      </c>
      <c r="P100" t="n">
        <v>408.99</v>
      </c>
      <c r="Q100" t="n">
        <v>452.6</v>
      </c>
      <c r="R100" t="n">
        <v>73.66</v>
      </c>
      <c r="S100" t="n">
        <v>57.64</v>
      </c>
      <c r="T100" t="n">
        <v>5904.6</v>
      </c>
      <c r="U100" t="n">
        <v>0.78</v>
      </c>
      <c r="V100" t="n">
        <v>0.88</v>
      </c>
      <c r="W100" t="n">
        <v>6.81</v>
      </c>
      <c r="X100" t="n">
        <v>0.35</v>
      </c>
      <c r="Y100" t="n">
        <v>1</v>
      </c>
      <c r="Z100" t="n">
        <v>10</v>
      </c>
      <c r="AA100" t="n">
        <v>485.6254868515002</v>
      </c>
      <c r="AB100" t="n">
        <v>664.4542153946533</v>
      </c>
      <c r="AC100" t="n">
        <v>601.0396376447352</v>
      </c>
      <c r="AD100" t="n">
        <v>485625.4868515002</v>
      </c>
      <c r="AE100" t="n">
        <v>664454.2153946533</v>
      </c>
      <c r="AF100" t="n">
        <v>1.813815808286186e-06</v>
      </c>
      <c r="AG100" t="n">
        <v>11</v>
      </c>
      <c r="AH100" t="n">
        <v>601039.6376447352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3.6266</v>
      </c>
      <c r="E101" t="n">
        <v>27.57</v>
      </c>
      <c r="F101" t="n">
        <v>24.06</v>
      </c>
      <c r="G101" t="n">
        <v>111.06</v>
      </c>
      <c r="H101" t="n">
        <v>1.46</v>
      </c>
      <c r="I101" t="n">
        <v>13</v>
      </c>
      <c r="J101" t="n">
        <v>313.38</v>
      </c>
      <c r="K101" t="n">
        <v>59.89</v>
      </c>
      <c r="L101" t="n">
        <v>25.75</v>
      </c>
      <c r="M101" t="n">
        <v>11</v>
      </c>
      <c r="N101" t="n">
        <v>92.75</v>
      </c>
      <c r="O101" t="n">
        <v>38884.75</v>
      </c>
      <c r="P101" t="n">
        <v>408.58</v>
      </c>
      <c r="Q101" t="n">
        <v>452.56</v>
      </c>
      <c r="R101" t="n">
        <v>73.5</v>
      </c>
      <c r="S101" t="n">
        <v>57.64</v>
      </c>
      <c r="T101" t="n">
        <v>5824.15</v>
      </c>
      <c r="U101" t="n">
        <v>0.78</v>
      </c>
      <c r="V101" t="n">
        <v>0.88</v>
      </c>
      <c r="W101" t="n">
        <v>6.81</v>
      </c>
      <c r="X101" t="n">
        <v>0.34</v>
      </c>
      <c r="Y101" t="n">
        <v>1</v>
      </c>
      <c r="Z101" t="n">
        <v>10</v>
      </c>
      <c r="AA101" t="n">
        <v>485.234302543782</v>
      </c>
      <c r="AB101" t="n">
        <v>663.9189797669995</v>
      </c>
      <c r="AC101" t="n">
        <v>600.5554841541768</v>
      </c>
      <c r="AD101" t="n">
        <v>485234.3025437819</v>
      </c>
      <c r="AE101" t="n">
        <v>663918.9797669995</v>
      </c>
      <c r="AF101" t="n">
        <v>1.814216010351007e-06</v>
      </c>
      <c r="AG101" t="n">
        <v>11</v>
      </c>
      <c r="AH101" t="n">
        <v>600555.4841541768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3.6263</v>
      </c>
      <c r="E102" t="n">
        <v>27.58</v>
      </c>
      <c r="F102" t="n">
        <v>24.07</v>
      </c>
      <c r="G102" t="n">
        <v>111.07</v>
      </c>
      <c r="H102" t="n">
        <v>1.48</v>
      </c>
      <c r="I102" t="n">
        <v>13</v>
      </c>
      <c r="J102" t="n">
        <v>313.93</v>
      </c>
      <c r="K102" t="n">
        <v>59.89</v>
      </c>
      <c r="L102" t="n">
        <v>26</v>
      </c>
      <c r="M102" t="n">
        <v>11</v>
      </c>
      <c r="N102" t="n">
        <v>93.05</v>
      </c>
      <c r="O102" t="n">
        <v>38952.8</v>
      </c>
      <c r="P102" t="n">
        <v>408.21</v>
      </c>
      <c r="Q102" t="n">
        <v>452.64</v>
      </c>
      <c r="R102" t="n">
        <v>73.41</v>
      </c>
      <c r="S102" t="n">
        <v>57.64</v>
      </c>
      <c r="T102" t="n">
        <v>5776.82</v>
      </c>
      <c r="U102" t="n">
        <v>0.79</v>
      </c>
      <c r="V102" t="n">
        <v>0.88</v>
      </c>
      <c r="W102" t="n">
        <v>6.82</v>
      </c>
      <c r="X102" t="n">
        <v>0.34</v>
      </c>
      <c r="Y102" t="n">
        <v>1</v>
      </c>
      <c r="Z102" t="n">
        <v>10</v>
      </c>
      <c r="AA102" t="n">
        <v>485.0551490876909</v>
      </c>
      <c r="AB102" t="n">
        <v>663.673854104683</v>
      </c>
      <c r="AC102" t="n">
        <v>600.3337529410356</v>
      </c>
      <c r="AD102" t="n">
        <v>485055.1490876909</v>
      </c>
      <c r="AE102" t="n">
        <v>663673.8541046829</v>
      </c>
      <c r="AF102" t="n">
        <v>1.814065934576699e-06</v>
      </c>
      <c r="AG102" t="n">
        <v>11</v>
      </c>
      <c r="AH102" t="n">
        <v>600333.7529410357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3.6246</v>
      </c>
      <c r="E103" t="n">
        <v>27.59</v>
      </c>
      <c r="F103" t="n">
        <v>24.08</v>
      </c>
      <c r="G103" t="n">
        <v>111.13</v>
      </c>
      <c r="H103" t="n">
        <v>1.49</v>
      </c>
      <c r="I103" t="n">
        <v>13</v>
      </c>
      <c r="J103" t="n">
        <v>314.49</v>
      </c>
      <c r="K103" t="n">
        <v>59.89</v>
      </c>
      <c r="L103" t="n">
        <v>26.25</v>
      </c>
      <c r="M103" t="n">
        <v>11</v>
      </c>
      <c r="N103" t="n">
        <v>93.34999999999999</v>
      </c>
      <c r="O103" t="n">
        <v>39020.97</v>
      </c>
      <c r="P103" t="n">
        <v>408.22</v>
      </c>
      <c r="Q103" t="n">
        <v>452.62</v>
      </c>
      <c r="R103" t="n">
        <v>73.78</v>
      </c>
      <c r="S103" t="n">
        <v>57.64</v>
      </c>
      <c r="T103" t="n">
        <v>5964.97</v>
      </c>
      <c r="U103" t="n">
        <v>0.78</v>
      </c>
      <c r="V103" t="n">
        <v>0.88</v>
      </c>
      <c r="W103" t="n">
        <v>6.82</v>
      </c>
      <c r="X103" t="n">
        <v>0.35</v>
      </c>
      <c r="Y103" t="n">
        <v>1</v>
      </c>
      <c r="Z103" t="n">
        <v>10</v>
      </c>
      <c r="AA103" t="n">
        <v>485.2695855741505</v>
      </c>
      <c r="AB103" t="n">
        <v>663.9672555657272</v>
      </c>
      <c r="AC103" t="n">
        <v>600.5991525784294</v>
      </c>
      <c r="AD103" t="n">
        <v>485269.5855741506</v>
      </c>
      <c r="AE103" t="n">
        <v>663967.2555657272</v>
      </c>
      <c r="AF103" t="n">
        <v>1.813215505188954e-06</v>
      </c>
      <c r="AG103" t="n">
        <v>11</v>
      </c>
      <c r="AH103" t="n">
        <v>600599.1525784294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3.6378</v>
      </c>
      <c r="E104" t="n">
        <v>27.49</v>
      </c>
      <c r="F104" t="n">
        <v>24.03</v>
      </c>
      <c r="G104" t="n">
        <v>120.15</v>
      </c>
      <c r="H104" t="n">
        <v>1.5</v>
      </c>
      <c r="I104" t="n">
        <v>12</v>
      </c>
      <c r="J104" t="n">
        <v>315.04</v>
      </c>
      <c r="K104" t="n">
        <v>59.89</v>
      </c>
      <c r="L104" t="n">
        <v>26.5</v>
      </c>
      <c r="M104" t="n">
        <v>10</v>
      </c>
      <c r="N104" t="n">
        <v>93.65000000000001</v>
      </c>
      <c r="O104" t="n">
        <v>39089.29</v>
      </c>
      <c r="P104" t="n">
        <v>406.77</v>
      </c>
      <c r="Q104" t="n">
        <v>452.6</v>
      </c>
      <c r="R104" t="n">
        <v>72.31999999999999</v>
      </c>
      <c r="S104" t="n">
        <v>57.64</v>
      </c>
      <c r="T104" t="n">
        <v>5235.76</v>
      </c>
      <c r="U104" t="n">
        <v>0.8</v>
      </c>
      <c r="V104" t="n">
        <v>0.88</v>
      </c>
      <c r="W104" t="n">
        <v>6.81</v>
      </c>
      <c r="X104" t="n">
        <v>0.3</v>
      </c>
      <c r="Y104" t="n">
        <v>1</v>
      </c>
      <c r="Z104" t="n">
        <v>10</v>
      </c>
      <c r="AA104" t="n">
        <v>482.8010084624978</v>
      </c>
      <c r="AB104" t="n">
        <v>660.589639455628</v>
      </c>
      <c r="AC104" t="n">
        <v>597.5438914093641</v>
      </c>
      <c r="AD104" t="n">
        <v>482801.0084624978</v>
      </c>
      <c r="AE104" t="n">
        <v>660589.639455628</v>
      </c>
      <c r="AF104" t="n">
        <v>1.819818839258505e-06</v>
      </c>
      <c r="AG104" t="n">
        <v>11</v>
      </c>
      <c r="AH104" t="n">
        <v>597543.8914093641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3.6381</v>
      </c>
      <c r="E105" t="n">
        <v>27.49</v>
      </c>
      <c r="F105" t="n">
        <v>24.03</v>
      </c>
      <c r="G105" t="n">
        <v>120.14</v>
      </c>
      <c r="H105" t="n">
        <v>1.51</v>
      </c>
      <c r="I105" t="n">
        <v>12</v>
      </c>
      <c r="J105" t="n">
        <v>315.6</v>
      </c>
      <c r="K105" t="n">
        <v>59.89</v>
      </c>
      <c r="L105" t="n">
        <v>26.75</v>
      </c>
      <c r="M105" t="n">
        <v>10</v>
      </c>
      <c r="N105" t="n">
        <v>93.95999999999999</v>
      </c>
      <c r="O105" t="n">
        <v>39157.74</v>
      </c>
      <c r="P105" t="n">
        <v>407.01</v>
      </c>
      <c r="Q105" t="n">
        <v>452.57</v>
      </c>
      <c r="R105" t="n">
        <v>72.18000000000001</v>
      </c>
      <c r="S105" t="n">
        <v>57.64</v>
      </c>
      <c r="T105" t="n">
        <v>5167.43</v>
      </c>
      <c r="U105" t="n">
        <v>0.8</v>
      </c>
      <c r="V105" t="n">
        <v>0.88</v>
      </c>
      <c r="W105" t="n">
        <v>6.81</v>
      </c>
      <c r="X105" t="n">
        <v>0.3</v>
      </c>
      <c r="Y105" t="n">
        <v>1</v>
      </c>
      <c r="Z105" t="n">
        <v>10</v>
      </c>
      <c r="AA105" t="n">
        <v>482.9308346921721</v>
      </c>
      <c r="AB105" t="n">
        <v>660.7672734305974</v>
      </c>
      <c r="AC105" t="n">
        <v>597.7045722470733</v>
      </c>
      <c r="AD105" t="n">
        <v>482930.8346921721</v>
      </c>
      <c r="AE105" t="n">
        <v>660767.2734305974</v>
      </c>
      <c r="AF105" t="n">
        <v>1.819968915032813e-06</v>
      </c>
      <c r="AG105" t="n">
        <v>11</v>
      </c>
      <c r="AH105" t="n">
        <v>597704.5722470733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3.6385</v>
      </c>
      <c r="E106" t="n">
        <v>27.48</v>
      </c>
      <c r="F106" t="n">
        <v>24.02</v>
      </c>
      <c r="G106" t="n">
        <v>120.12</v>
      </c>
      <c r="H106" t="n">
        <v>1.52</v>
      </c>
      <c r="I106" t="n">
        <v>12</v>
      </c>
      <c r="J106" t="n">
        <v>316.15</v>
      </c>
      <c r="K106" t="n">
        <v>59.89</v>
      </c>
      <c r="L106" t="n">
        <v>27</v>
      </c>
      <c r="M106" t="n">
        <v>10</v>
      </c>
      <c r="N106" t="n">
        <v>94.26000000000001</v>
      </c>
      <c r="O106" t="n">
        <v>39226.32</v>
      </c>
      <c r="P106" t="n">
        <v>407.34</v>
      </c>
      <c r="Q106" t="n">
        <v>452.57</v>
      </c>
      <c r="R106" t="n">
        <v>72.09999999999999</v>
      </c>
      <c r="S106" t="n">
        <v>57.64</v>
      </c>
      <c r="T106" t="n">
        <v>5127.42</v>
      </c>
      <c r="U106" t="n">
        <v>0.8</v>
      </c>
      <c r="V106" t="n">
        <v>0.88</v>
      </c>
      <c r="W106" t="n">
        <v>6.81</v>
      </c>
      <c r="X106" t="n">
        <v>0.3</v>
      </c>
      <c r="Y106" t="n">
        <v>1</v>
      </c>
      <c r="Z106" t="n">
        <v>10</v>
      </c>
      <c r="AA106" t="n">
        <v>483.0730759218118</v>
      </c>
      <c r="AB106" t="n">
        <v>660.9618941562305</v>
      </c>
      <c r="AC106" t="n">
        <v>597.880618643804</v>
      </c>
      <c r="AD106" t="n">
        <v>483073.0759218118</v>
      </c>
      <c r="AE106" t="n">
        <v>660961.8941562305</v>
      </c>
      <c r="AF106" t="n">
        <v>1.820169016065224e-06</v>
      </c>
      <c r="AG106" t="n">
        <v>11</v>
      </c>
      <c r="AH106" t="n">
        <v>597880.618643804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3.638</v>
      </c>
      <c r="E107" t="n">
        <v>27.49</v>
      </c>
      <c r="F107" t="n">
        <v>24.03</v>
      </c>
      <c r="G107" t="n">
        <v>120.14</v>
      </c>
      <c r="H107" t="n">
        <v>1.53</v>
      </c>
      <c r="I107" t="n">
        <v>12</v>
      </c>
      <c r="J107" t="n">
        <v>316.71</v>
      </c>
      <c r="K107" t="n">
        <v>59.89</v>
      </c>
      <c r="L107" t="n">
        <v>27.25</v>
      </c>
      <c r="M107" t="n">
        <v>10</v>
      </c>
      <c r="N107" t="n">
        <v>94.56999999999999</v>
      </c>
      <c r="O107" t="n">
        <v>39295.05</v>
      </c>
      <c r="P107" t="n">
        <v>407.9</v>
      </c>
      <c r="Q107" t="n">
        <v>452.56</v>
      </c>
      <c r="R107" t="n">
        <v>72.09</v>
      </c>
      <c r="S107" t="n">
        <v>57.64</v>
      </c>
      <c r="T107" t="n">
        <v>5120.91</v>
      </c>
      <c r="U107" t="n">
        <v>0.8</v>
      </c>
      <c r="V107" t="n">
        <v>0.88</v>
      </c>
      <c r="W107" t="n">
        <v>6.82</v>
      </c>
      <c r="X107" t="n">
        <v>0.3</v>
      </c>
      <c r="Y107" t="n">
        <v>1</v>
      </c>
      <c r="Z107" t="n">
        <v>10</v>
      </c>
      <c r="AA107" t="n">
        <v>483.5324458846733</v>
      </c>
      <c r="AB107" t="n">
        <v>661.5904244053902</v>
      </c>
      <c r="AC107" t="n">
        <v>598.4491628481316</v>
      </c>
      <c r="AD107" t="n">
        <v>483532.4458846733</v>
      </c>
      <c r="AE107" t="n">
        <v>661590.4244053902</v>
      </c>
      <c r="AF107" t="n">
        <v>1.81991888977471e-06</v>
      </c>
      <c r="AG107" t="n">
        <v>11</v>
      </c>
      <c r="AH107" t="n">
        <v>598449.1628481315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3.6389</v>
      </c>
      <c r="E108" t="n">
        <v>27.48</v>
      </c>
      <c r="F108" t="n">
        <v>24.02</v>
      </c>
      <c r="G108" t="n">
        <v>120.1</v>
      </c>
      <c r="H108" t="n">
        <v>1.54</v>
      </c>
      <c r="I108" t="n">
        <v>12</v>
      </c>
      <c r="J108" t="n">
        <v>317.27</v>
      </c>
      <c r="K108" t="n">
        <v>59.89</v>
      </c>
      <c r="L108" t="n">
        <v>27.5</v>
      </c>
      <c r="M108" t="n">
        <v>10</v>
      </c>
      <c r="N108" t="n">
        <v>94.88</v>
      </c>
      <c r="O108" t="n">
        <v>39363.91</v>
      </c>
      <c r="P108" t="n">
        <v>407.85</v>
      </c>
      <c r="Q108" t="n">
        <v>452.61</v>
      </c>
      <c r="R108" t="n">
        <v>71.98</v>
      </c>
      <c r="S108" t="n">
        <v>57.64</v>
      </c>
      <c r="T108" t="n">
        <v>5070.04</v>
      </c>
      <c r="U108" t="n">
        <v>0.8</v>
      </c>
      <c r="V108" t="n">
        <v>0.88</v>
      </c>
      <c r="W108" t="n">
        <v>6.81</v>
      </c>
      <c r="X108" t="n">
        <v>0.3</v>
      </c>
      <c r="Y108" t="n">
        <v>1</v>
      </c>
      <c r="Z108" t="n">
        <v>10</v>
      </c>
      <c r="AA108" t="n">
        <v>483.3723958854815</v>
      </c>
      <c r="AB108" t="n">
        <v>661.3714369355882</v>
      </c>
      <c r="AC108" t="n">
        <v>598.2510752350967</v>
      </c>
      <c r="AD108" t="n">
        <v>483372.3958854814</v>
      </c>
      <c r="AE108" t="n">
        <v>661371.4369355883</v>
      </c>
      <c r="AF108" t="n">
        <v>1.820369117097634e-06</v>
      </c>
      <c r="AG108" t="n">
        <v>11</v>
      </c>
      <c r="AH108" t="n">
        <v>598251.0752350966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3.6375</v>
      </c>
      <c r="E109" t="n">
        <v>27.49</v>
      </c>
      <c r="F109" t="n">
        <v>24.03</v>
      </c>
      <c r="G109" t="n">
        <v>120.16</v>
      </c>
      <c r="H109" t="n">
        <v>1.56</v>
      </c>
      <c r="I109" t="n">
        <v>12</v>
      </c>
      <c r="J109" t="n">
        <v>317.83</v>
      </c>
      <c r="K109" t="n">
        <v>59.89</v>
      </c>
      <c r="L109" t="n">
        <v>27.75</v>
      </c>
      <c r="M109" t="n">
        <v>10</v>
      </c>
      <c r="N109" t="n">
        <v>95.19</v>
      </c>
      <c r="O109" t="n">
        <v>39432.92</v>
      </c>
      <c r="P109" t="n">
        <v>408.53</v>
      </c>
      <c r="Q109" t="n">
        <v>452.58</v>
      </c>
      <c r="R109" t="n">
        <v>72.34999999999999</v>
      </c>
      <c r="S109" t="n">
        <v>57.64</v>
      </c>
      <c r="T109" t="n">
        <v>5253.07</v>
      </c>
      <c r="U109" t="n">
        <v>0.8</v>
      </c>
      <c r="V109" t="n">
        <v>0.88</v>
      </c>
      <c r="W109" t="n">
        <v>6.81</v>
      </c>
      <c r="X109" t="n">
        <v>0.31</v>
      </c>
      <c r="Y109" t="n">
        <v>1</v>
      </c>
      <c r="Z109" t="n">
        <v>10</v>
      </c>
      <c r="AA109" t="n">
        <v>484.0010017814763</v>
      </c>
      <c r="AB109" t="n">
        <v>662.2315232546233</v>
      </c>
      <c r="AC109" t="n">
        <v>599.0290761229817</v>
      </c>
      <c r="AD109" t="n">
        <v>484001.0017814763</v>
      </c>
      <c r="AE109" t="n">
        <v>662231.5232546233</v>
      </c>
      <c r="AF109" t="n">
        <v>1.819668763484197e-06</v>
      </c>
      <c r="AG109" t="n">
        <v>11</v>
      </c>
      <c r="AH109" t="n">
        <v>599029.0761229817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3.6366</v>
      </c>
      <c r="E110" t="n">
        <v>27.5</v>
      </c>
      <c r="F110" t="n">
        <v>24.04</v>
      </c>
      <c r="G110" t="n">
        <v>120.19</v>
      </c>
      <c r="H110" t="n">
        <v>1.57</v>
      </c>
      <c r="I110" t="n">
        <v>12</v>
      </c>
      <c r="J110" t="n">
        <v>318.39</v>
      </c>
      <c r="K110" t="n">
        <v>59.89</v>
      </c>
      <c r="L110" t="n">
        <v>28</v>
      </c>
      <c r="M110" t="n">
        <v>10</v>
      </c>
      <c r="N110" t="n">
        <v>95.5</v>
      </c>
      <c r="O110" t="n">
        <v>39502.07</v>
      </c>
      <c r="P110" t="n">
        <v>408.57</v>
      </c>
      <c r="Q110" t="n">
        <v>452.59</v>
      </c>
      <c r="R110" t="n">
        <v>72.48</v>
      </c>
      <c r="S110" t="n">
        <v>57.64</v>
      </c>
      <c r="T110" t="n">
        <v>5319.09</v>
      </c>
      <c r="U110" t="n">
        <v>0.8</v>
      </c>
      <c r="V110" t="n">
        <v>0.88</v>
      </c>
      <c r="W110" t="n">
        <v>6.82</v>
      </c>
      <c r="X110" t="n">
        <v>0.31</v>
      </c>
      <c r="Y110" t="n">
        <v>1</v>
      </c>
      <c r="Z110" t="n">
        <v>10</v>
      </c>
      <c r="AA110" t="n">
        <v>484.1546181153725</v>
      </c>
      <c r="AB110" t="n">
        <v>662.4417078997345</v>
      </c>
      <c r="AC110" t="n">
        <v>599.2192010405595</v>
      </c>
      <c r="AD110" t="n">
        <v>484154.6181153725</v>
      </c>
      <c r="AE110" t="n">
        <v>662441.7078997345</v>
      </c>
      <c r="AF110" t="n">
        <v>1.819218536161273e-06</v>
      </c>
      <c r="AG110" t="n">
        <v>11</v>
      </c>
      <c r="AH110" t="n">
        <v>599219.2010405594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3.6369</v>
      </c>
      <c r="E111" t="n">
        <v>27.5</v>
      </c>
      <c r="F111" t="n">
        <v>24.04</v>
      </c>
      <c r="G111" t="n">
        <v>120.18</v>
      </c>
      <c r="H111" t="n">
        <v>1.58</v>
      </c>
      <c r="I111" t="n">
        <v>12</v>
      </c>
      <c r="J111" t="n">
        <v>318.95</v>
      </c>
      <c r="K111" t="n">
        <v>59.89</v>
      </c>
      <c r="L111" t="n">
        <v>28.25</v>
      </c>
      <c r="M111" t="n">
        <v>10</v>
      </c>
      <c r="N111" t="n">
        <v>95.81</v>
      </c>
      <c r="O111" t="n">
        <v>39571.36</v>
      </c>
      <c r="P111" t="n">
        <v>408.47</v>
      </c>
      <c r="Q111" t="n">
        <v>452.56</v>
      </c>
      <c r="R111" t="n">
        <v>72.42</v>
      </c>
      <c r="S111" t="n">
        <v>57.64</v>
      </c>
      <c r="T111" t="n">
        <v>5286.71</v>
      </c>
      <c r="U111" t="n">
        <v>0.8</v>
      </c>
      <c r="V111" t="n">
        <v>0.88</v>
      </c>
      <c r="W111" t="n">
        <v>6.82</v>
      </c>
      <c r="X111" t="n">
        <v>0.31</v>
      </c>
      <c r="Y111" t="n">
        <v>1</v>
      </c>
      <c r="Z111" t="n">
        <v>10</v>
      </c>
      <c r="AA111" t="n">
        <v>484.0582652647604</v>
      </c>
      <c r="AB111" t="n">
        <v>662.3098736787392</v>
      </c>
      <c r="AC111" t="n">
        <v>599.0999488925854</v>
      </c>
      <c r="AD111" t="n">
        <v>484058.2652647604</v>
      </c>
      <c r="AE111" t="n">
        <v>662309.8736787392</v>
      </c>
      <c r="AF111" t="n">
        <v>1.819368611935581e-06</v>
      </c>
      <c r="AG111" t="n">
        <v>11</v>
      </c>
      <c r="AH111" t="n">
        <v>599099.9488925855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3.6361</v>
      </c>
      <c r="E112" t="n">
        <v>27.5</v>
      </c>
      <c r="F112" t="n">
        <v>24.04</v>
      </c>
      <c r="G112" t="n">
        <v>120.21</v>
      </c>
      <c r="H112" t="n">
        <v>1.59</v>
      </c>
      <c r="I112" t="n">
        <v>12</v>
      </c>
      <c r="J112" t="n">
        <v>319.51</v>
      </c>
      <c r="K112" t="n">
        <v>59.89</v>
      </c>
      <c r="L112" t="n">
        <v>28.5</v>
      </c>
      <c r="M112" t="n">
        <v>10</v>
      </c>
      <c r="N112" t="n">
        <v>96.13</v>
      </c>
      <c r="O112" t="n">
        <v>39640.79</v>
      </c>
      <c r="P112" t="n">
        <v>408.33</v>
      </c>
      <c r="Q112" t="n">
        <v>452.56</v>
      </c>
      <c r="R112" t="n">
        <v>72.76000000000001</v>
      </c>
      <c r="S112" t="n">
        <v>57.64</v>
      </c>
      <c r="T112" t="n">
        <v>5459.44</v>
      </c>
      <c r="U112" t="n">
        <v>0.79</v>
      </c>
      <c r="V112" t="n">
        <v>0.88</v>
      </c>
      <c r="W112" t="n">
        <v>6.81</v>
      </c>
      <c r="X112" t="n">
        <v>0.32</v>
      </c>
      <c r="Y112" t="n">
        <v>1</v>
      </c>
      <c r="Z112" t="n">
        <v>10</v>
      </c>
      <c r="AA112" t="n">
        <v>484.0447364238661</v>
      </c>
      <c r="AB112" t="n">
        <v>662.2913629217771</v>
      </c>
      <c r="AC112" t="n">
        <v>599.083204776288</v>
      </c>
      <c r="AD112" t="n">
        <v>484044.7364238661</v>
      </c>
      <c r="AE112" t="n">
        <v>662291.3629217772</v>
      </c>
      <c r="AF112" t="n">
        <v>1.81896840987076e-06</v>
      </c>
      <c r="AG112" t="n">
        <v>11</v>
      </c>
      <c r="AH112" t="n">
        <v>599083.204776288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3.6374</v>
      </c>
      <c r="E113" t="n">
        <v>27.49</v>
      </c>
      <c r="F113" t="n">
        <v>24.03</v>
      </c>
      <c r="G113" t="n">
        <v>120.16</v>
      </c>
      <c r="H113" t="n">
        <v>1.6</v>
      </c>
      <c r="I113" t="n">
        <v>12</v>
      </c>
      <c r="J113" t="n">
        <v>320.08</v>
      </c>
      <c r="K113" t="n">
        <v>59.89</v>
      </c>
      <c r="L113" t="n">
        <v>28.75</v>
      </c>
      <c r="M113" t="n">
        <v>10</v>
      </c>
      <c r="N113" t="n">
        <v>96.44</v>
      </c>
      <c r="O113" t="n">
        <v>39710.36</v>
      </c>
      <c r="P113" t="n">
        <v>407.69</v>
      </c>
      <c r="Q113" t="n">
        <v>452.56</v>
      </c>
      <c r="R113" t="n">
        <v>72.44</v>
      </c>
      <c r="S113" t="n">
        <v>57.64</v>
      </c>
      <c r="T113" t="n">
        <v>5295.82</v>
      </c>
      <c r="U113" t="n">
        <v>0.8</v>
      </c>
      <c r="V113" t="n">
        <v>0.88</v>
      </c>
      <c r="W113" t="n">
        <v>6.81</v>
      </c>
      <c r="X113" t="n">
        <v>0.31</v>
      </c>
      <c r="Y113" t="n">
        <v>1</v>
      </c>
      <c r="Z113" t="n">
        <v>10</v>
      </c>
      <c r="AA113" t="n">
        <v>483.4523975749277</v>
      </c>
      <c r="AB113" t="n">
        <v>661.4808987765141</v>
      </c>
      <c r="AC113" t="n">
        <v>598.3500901915552</v>
      </c>
      <c r="AD113" t="n">
        <v>483452.3975749277</v>
      </c>
      <c r="AE113" t="n">
        <v>661480.8987765141</v>
      </c>
      <c r="AF113" t="n">
        <v>1.819618738226094e-06</v>
      </c>
      <c r="AG113" t="n">
        <v>11</v>
      </c>
      <c r="AH113" t="n">
        <v>598350.0901915552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3.6368</v>
      </c>
      <c r="E114" t="n">
        <v>27.5</v>
      </c>
      <c r="F114" t="n">
        <v>24.04</v>
      </c>
      <c r="G114" t="n">
        <v>120.18</v>
      </c>
      <c r="H114" t="n">
        <v>1.61</v>
      </c>
      <c r="I114" t="n">
        <v>12</v>
      </c>
      <c r="J114" t="n">
        <v>320.64</v>
      </c>
      <c r="K114" t="n">
        <v>59.89</v>
      </c>
      <c r="L114" t="n">
        <v>29</v>
      </c>
      <c r="M114" t="n">
        <v>10</v>
      </c>
      <c r="N114" t="n">
        <v>96.75</v>
      </c>
      <c r="O114" t="n">
        <v>39780.08</v>
      </c>
      <c r="P114" t="n">
        <v>407.43</v>
      </c>
      <c r="Q114" t="n">
        <v>452.57</v>
      </c>
      <c r="R114" t="n">
        <v>72.61</v>
      </c>
      <c r="S114" t="n">
        <v>57.64</v>
      </c>
      <c r="T114" t="n">
        <v>5383.04</v>
      </c>
      <c r="U114" t="n">
        <v>0.79</v>
      </c>
      <c r="V114" t="n">
        <v>0.88</v>
      </c>
      <c r="W114" t="n">
        <v>6.81</v>
      </c>
      <c r="X114" t="n">
        <v>0.31</v>
      </c>
      <c r="Y114" t="n">
        <v>1</v>
      </c>
      <c r="Z114" t="n">
        <v>10</v>
      </c>
      <c r="AA114" t="n">
        <v>483.3765624312397</v>
      </c>
      <c r="AB114" t="n">
        <v>661.3771377873097</v>
      </c>
      <c r="AC114" t="n">
        <v>598.256232005531</v>
      </c>
      <c r="AD114" t="n">
        <v>483376.5624312398</v>
      </c>
      <c r="AE114" t="n">
        <v>661377.1377873097</v>
      </c>
      <c r="AF114" t="n">
        <v>1.819318586677479e-06</v>
      </c>
      <c r="AG114" t="n">
        <v>11</v>
      </c>
      <c r="AH114" t="n">
        <v>598256.2320055311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3.6465</v>
      </c>
      <c r="E115" t="n">
        <v>27.42</v>
      </c>
      <c r="F115" t="n">
        <v>24.01</v>
      </c>
      <c r="G115" t="n">
        <v>130.99</v>
      </c>
      <c r="H115" t="n">
        <v>1.62</v>
      </c>
      <c r="I115" t="n">
        <v>11</v>
      </c>
      <c r="J115" t="n">
        <v>321.21</v>
      </c>
      <c r="K115" t="n">
        <v>59.89</v>
      </c>
      <c r="L115" t="n">
        <v>29.25</v>
      </c>
      <c r="M115" t="n">
        <v>9</v>
      </c>
      <c r="N115" t="n">
        <v>97.06999999999999</v>
      </c>
      <c r="O115" t="n">
        <v>39849.95</v>
      </c>
      <c r="P115" t="n">
        <v>407.11</v>
      </c>
      <c r="Q115" t="n">
        <v>452.56</v>
      </c>
      <c r="R115" t="n">
        <v>71.7</v>
      </c>
      <c r="S115" t="n">
        <v>57.64</v>
      </c>
      <c r="T115" t="n">
        <v>4934.62</v>
      </c>
      <c r="U115" t="n">
        <v>0.8</v>
      </c>
      <c r="V115" t="n">
        <v>0.88</v>
      </c>
      <c r="W115" t="n">
        <v>6.82</v>
      </c>
      <c r="X115" t="n">
        <v>0.29</v>
      </c>
      <c r="Y115" t="n">
        <v>1</v>
      </c>
      <c r="Z115" t="n">
        <v>10</v>
      </c>
      <c r="AA115" t="n">
        <v>482.0916022168581</v>
      </c>
      <c r="AB115" t="n">
        <v>659.6189985335491</v>
      </c>
      <c r="AC115" t="n">
        <v>596.6658870945853</v>
      </c>
      <c r="AD115" t="n">
        <v>482091.6022168581</v>
      </c>
      <c r="AE115" t="n">
        <v>659618.998533549</v>
      </c>
      <c r="AF115" t="n">
        <v>1.824171036713436e-06</v>
      </c>
      <c r="AG115" t="n">
        <v>11</v>
      </c>
      <c r="AH115" t="n">
        <v>596665.8870945853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3.6487</v>
      </c>
      <c r="E116" t="n">
        <v>27.41</v>
      </c>
      <c r="F116" t="n">
        <v>24</v>
      </c>
      <c r="G116" t="n">
        <v>130.9</v>
      </c>
      <c r="H116" t="n">
        <v>1.63</v>
      </c>
      <c r="I116" t="n">
        <v>11</v>
      </c>
      <c r="J116" t="n">
        <v>321.78</v>
      </c>
      <c r="K116" t="n">
        <v>59.89</v>
      </c>
      <c r="L116" t="n">
        <v>29.5</v>
      </c>
      <c r="M116" t="n">
        <v>9</v>
      </c>
      <c r="N116" t="n">
        <v>97.39</v>
      </c>
      <c r="O116" t="n">
        <v>39919.96</v>
      </c>
      <c r="P116" t="n">
        <v>407.19</v>
      </c>
      <c r="Q116" t="n">
        <v>452.56</v>
      </c>
      <c r="R116" t="n">
        <v>71.29000000000001</v>
      </c>
      <c r="S116" t="n">
        <v>57.64</v>
      </c>
      <c r="T116" t="n">
        <v>4729.81</v>
      </c>
      <c r="U116" t="n">
        <v>0.8100000000000001</v>
      </c>
      <c r="V116" t="n">
        <v>0.88</v>
      </c>
      <c r="W116" t="n">
        <v>6.81</v>
      </c>
      <c r="X116" t="n">
        <v>0.27</v>
      </c>
      <c r="Y116" t="n">
        <v>1</v>
      </c>
      <c r="Z116" t="n">
        <v>10</v>
      </c>
      <c r="AA116" t="n">
        <v>481.8903159037869</v>
      </c>
      <c r="AB116" t="n">
        <v>659.3435897198797</v>
      </c>
      <c r="AC116" t="n">
        <v>596.4167629115537</v>
      </c>
      <c r="AD116" t="n">
        <v>481890.3159037869</v>
      </c>
      <c r="AE116" t="n">
        <v>659343.5897198797</v>
      </c>
      <c r="AF116" t="n">
        <v>1.825271592391695e-06</v>
      </c>
      <c r="AG116" t="n">
        <v>11</v>
      </c>
      <c r="AH116" t="n">
        <v>596416.7629115537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3.6478</v>
      </c>
      <c r="E117" t="n">
        <v>27.41</v>
      </c>
      <c r="F117" t="n">
        <v>24</v>
      </c>
      <c r="G117" t="n">
        <v>130.93</v>
      </c>
      <c r="H117" t="n">
        <v>1.64</v>
      </c>
      <c r="I117" t="n">
        <v>11</v>
      </c>
      <c r="J117" t="n">
        <v>322.34</v>
      </c>
      <c r="K117" t="n">
        <v>59.89</v>
      </c>
      <c r="L117" t="n">
        <v>29.75</v>
      </c>
      <c r="M117" t="n">
        <v>9</v>
      </c>
      <c r="N117" t="n">
        <v>97.70999999999999</v>
      </c>
      <c r="O117" t="n">
        <v>39990.12</v>
      </c>
      <c r="P117" t="n">
        <v>407.69</v>
      </c>
      <c r="Q117" t="n">
        <v>452.56</v>
      </c>
      <c r="R117" t="n">
        <v>71.36</v>
      </c>
      <c r="S117" t="n">
        <v>57.64</v>
      </c>
      <c r="T117" t="n">
        <v>4762.07</v>
      </c>
      <c r="U117" t="n">
        <v>0.8100000000000001</v>
      </c>
      <c r="V117" t="n">
        <v>0.88</v>
      </c>
      <c r="W117" t="n">
        <v>6.82</v>
      </c>
      <c r="X117" t="n">
        <v>0.28</v>
      </c>
      <c r="Y117" t="n">
        <v>1</v>
      </c>
      <c r="Z117" t="n">
        <v>10</v>
      </c>
      <c r="AA117" t="n">
        <v>482.3105606610598</v>
      </c>
      <c r="AB117" t="n">
        <v>659.9185871366705</v>
      </c>
      <c r="AC117" t="n">
        <v>596.9368833819001</v>
      </c>
      <c r="AD117" t="n">
        <v>482310.5606610597</v>
      </c>
      <c r="AE117" t="n">
        <v>659918.5871366705</v>
      </c>
      <c r="AF117" t="n">
        <v>1.824821365068771e-06</v>
      </c>
      <c r="AG117" t="n">
        <v>11</v>
      </c>
      <c r="AH117" t="n">
        <v>596936.8833819001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3.6469</v>
      </c>
      <c r="E118" t="n">
        <v>27.42</v>
      </c>
      <c r="F118" t="n">
        <v>24.01</v>
      </c>
      <c r="G118" t="n">
        <v>130.97</v>
      </c>
      <c r="H118" t="n">
        <v>1.66</v>
      </c>
      <c r="I118" t="n">
        <v>11</v>
      </c>
      <c r="J118" t="n">
        <v>322.91</v>
      </c>
      <c r="K118" t="n">
        <v>59.89</v>
      </c>
      <c r="L118" t="n">
        <v>30</v>
      </c>
      <c r="M118" t="n">
        <v>9</v>
      </c>
      <c r="N118" t="n">
        <v>98.03</v>
      </c>
      <c r="O118" t="n">
        <v>40060.43</v>
      </c>
      <c r="P118" t="n">
        <v>408.01</v>
      </c>
      <c r="Q118" t="n">
        <v>452.59</v>
      </c>
      <c r="R118" t="n">
        <v>71.55</v>
      </c>
      <c r="S118" t="n">
        <v>57.64</v>
      </c>
      <c r="T118" t="n">
        <v>4858.55</v>
      </c>
      <c r="U118" t="n">
        <v>0.8100000000000001</v>
      </c>
      <c r="V118" t="n">
        <v>0.88</v>
      </c>
      <c r="W118" t="n">
        <v>6.82</v>
      </c>
      <c r="X118" t="n">
        <v>0.29</v>
      </c>
      <c r="Y118" t="n">
        <v>1</v>
      </c>
      <c r="Z118" t="n">
        <v>10</v>
      </c>
      <c r="AA118" t="n">
        <v>482.6490238142565</v>
      </c>
      <c r="AB118" t="n">
        <v>660.3816873548146</v>
      </c>
      <c r="AC118" t="n">
        <v>597.3557859651899</v>
      </c>
      <c r="AD118" t="n">
        <v>482649.0238142565</v>
      </c>
      <c r="AE118" t="n">
        <v>660381.6873548146</v>
      </c>
      <c r="AF118" t="n">
        <v>1.824371137745847e-06</v>
      </c>
      <c r="AG118" t="n">
        <v>11</v>
      </c>
      <c r="AH118" t="n">
        <v>597355.7859651898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3.6476</v>
      </c>
      <c r="E119" t="n">
        <v>27.42</v>
      </c>
      <c r="F119" t="n">
        <v>24.01</v>
      </c>
      <c r="G119" t="n">
        <v>130.94</v>
      </c>
      <c r="H119" t="n">
        <v>1.67</v>
      </c>
      <c r="I119" t="n">
        <v>11</v>
      </c>
      <c r="J119" t="n">
        <v>323.49</v>
      </c>
      <c r="K119" t="n">
        <v>59.89</v>
      </c>
      <c r="L119" t="n">
        <v>30.25</v>
      </c>
      <c r="M119" t="n">
        <v>9</v>
      </c>
      <c r="N119" t="n">
        <v>98.34999999999999</v>
      </c>
      <c r="O119" t="n">
        <v>40131.01</v>
      </c>
      <c r="P119" t="n">
        <v>408.31</v>
      </c>
      <c r="Q119" t="n">
        <v>452.56</v>
      </c>
      <c r="R119" t="n">
        <v>71.47</v>
      </c>
      <c r="S119" t="n">
        <v>57.64</v>
      </c>
      <c r="T119" t="n">
        <v>4819.03</v>
      </c>
      <c r="U119" t="n">
        <v>0.8100000000000001</v>
      </c>
      <c r="V119" t="n">
        <v>0.88</v>
      </c>
      <c r="W119" t="n">
        <v>6.81</v>
      </c>
      <c r="X119" t="n">
        <v>0.28</v>
      </c>
      <c r="Y119" t="n">
        <v>1</v>
      </c>
      <c r="Z119" t="n">
        <v>10</v>
      </c>
      <c r="AA119" t="n">
        <v>482.7787912571836</v>
      </c>
      <c r="AB119" t="n">
        <v>660.5592408951632</v>
      </c>
      <c r="AC119" t="n">
        <v>597.5163940448454</v>
      </c>
      <c r="AD119" t="n">
        <v>482778.7912571836</v>
      </c>
      <c r="AE119" t="n">
        <v>660559.2408951632</v>
      </c>
      <c r="AF119" t="n">
        <v>1.824721314552566e-06</v>
      </c>
      <c r="AG119" t="n">
        <v>11</v>
      </c>
      <c r="AH119" t="n">
        <v>597516.3940448454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3.6467</v>
      </c>
      <c r="E120" t="n">
        <v>27.42</v>
      </c>
      <c r="F120" t="n">
        <v>24.01</v>
      </c>
      <c r="G120" t="n">
        <v>130.98</v>
      </c>
      <c r="H120" t="n">
        <v>1.68</v>
      </c>
      <c r="I120" t="n">
        <v>11</v>
      </c>
      <c r="J120" t="n">
        <v>324.06</v>
      </c>
      <c r="K120" t="n">
        <v>59.89</v>
      </c>
      <c r="L120" t="n">
        <v>30.5</v>
      </c>
      <c r="M120" t="n">
        <v>9</v>
      </c>
      <c r="N120" t="n">
        <v>98.67</v>
      </c>
      <c r="O120" t="n">
        <v>40201.62</v>
      </c>
      <c r="P120" t="n">
        <v>408.73</v>
      </c>
      <c r="Q120" t="n">
        <v>452.59</v>
      </c>
      <c r="R120" t="n">
        <v>71.66</v>
      </c>
      <c r="S120" t="n">
        <v>57.64</v>
      </c>
      <c r="T120" t="n">
        <v>4910.99</v>
      </c>
      <c r="U120" t="n">
        <v>0.8</v>
      </c>
      <c r="V120" t="n">
        <v>0.88</v>
      </c>
      <c r="W120" t="n">
        <v>6.82</v>
      </c>
      <c r="X120" t="n">
        <v>0.29</v>
      </c>
      <c r="Y120" t="n">
        <v>1</v>
      </c>
      <c r="Z120" t="n">
        <v>10</v>
      </c>
      <c r="AA120" t="n">
        <v>483.1463226124471</v>
      </c>
      <c r="AB120" t="n">
        <v>661.0621135097739</v>
      </c>
      <c r="AC120" t="n">
        <v>597.9712732029038</v>
      </c>
      <c r="AD120" t="n">
        <v>483146.3226124471</v>
      </c>
      <c r="AE120" t="n">
        <v>661062.1135097739</v>
      </c>
      <c r="AF120" t="n">
        <v>1.824271087229642e-06</v>
      </c>
      <c r="AG120" t="n">
        <v>11</v>
      </c>
      <c r="AH120" t="n">
        <v>597971.2732029038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3.6479</v>
      </c>
      <c r="E121" t="n">
        <v>27.41</v>
      </c>
      <c r="F121" t="n">
        <v>24</v>
      </c>
      <c r="G121" t="n">
        <v>130.93</v>
      </c>
      <c r="H121" t="n">
        <v>1.69</v>
      </c>
      <c r="I121" t="n">
        <v>11</v>
      </c>
      <c r="J121" t="n">
        <v>324.63</v>
      </c>
      <c r="K121" t="n">
        <v>59.89</v>
      </c>
      <c r="L121" t="n">
        <v>30.75</v>
      </c>
      <c r="M121" t="n">
        <v>9</v>
      </c>
      <c r="N121" t="n">
        <v>99</v>
      </c>
      <c r="O121" t="n">
        <v>40272.38</v>
      </c>
      <c r="P121" t="n">
        <v>408.47</v>
      </c>
      <c r="Q121" t="n">
        <v>452.58</v>
      </c>
      <c r="R121" t="n">
        <v>71.47</v>
      </c>
      <c r="S121" t="n">
        <v>57.64</v>
      </c>
      <c r="T121" t="n">
        <v>4817.26</v>
      </c>
      <c r="U121" t="n">
        <v>0.8100000000000001</v>
      </c>
      <c r="V121" t="n">
        <v>0.88</v>
      </c>
      <c r="W121" t="n">
        <v>6.81</v>
      </c>
      <c r="X121" t="n">
        <v>0.28</v>
      </c>
      <c r="Y121" t="n">
        <v>1</v>
      </c>
      <c r="Z121" t="n">
        <v>10</v>
      </c>
      <c r="AA121" t="n">
        <v>482.8178506333434</v>
      </c>
      <c r="AB121" t="n">
        <v>660.6126836568031</v>
      </c>
      <c r="AC121" t="n">
        <v>597.5647363043217</v>
      </c>
      <c r="AD121" t="n">
        <v>482817.8506333434</v>
      </c>
      <c r="AE121" t="n">
        <v>660612.6836568031</v>
      </c>
      <c r="AF121" t="n">
        <v>1.824871390326873e-06</v>
      </c>
      <c r="AG121" t="n">
        <v>11</v>
      </c>
      <c r="AH121" t="n">
        <v>597564.7363043218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3.6468</v>
      </c>
      <c r="E122" t="n">
        <v>27.42</v>
      </c>
      <c r="F122" t="n">
        <v>24.01</v>
      </c>
      <c r="G122" t="n">
        <v>130.98</v>
      </c>
      <c r="H122" t="n">
        <v>1.7</v>
      </c>
      <c r="I122" t="n">
        <v>11</v>
      </c>
      <c r="J122" t="n">
        <v>325.21</v>
      </c>
      <c r="K122" t="n">
        <v>59.89</v>
      </c>
      <c r="L122" t="n">
        <v>31</v>
      </c>
      <c r="M122" t="n">
        <v>9</v>
      </c>
      <c r="N122" t="n">
        <v>99.31999999999999</v>
      </c>
      <c r="O122" t="n">
        <v>40343.29</v>
      </c>
      <c r="P122" t="n">
        <v>408.58</v>
      </c>
      <c r="Q122" t="n">
        <v>452.57</v>
      </c>
      <c r="R122" t="n">
        <v>71.7</v>
      </c>
      <c r="S122" t="n">
        <v>57.64</v>
      </c>
      <c r="T122" t="n">
        <v>4934.43</v>
      </c>
      <c r="U122" t="n">
        <v>0.8</v>
      </c>
      <c r="V122" t="n">
        <v>0.88</v>
      </c>
      <c r="W122" t="n">
        <v>6.81</v>
      </c>
      <c r="X122" t="n">
        <v>0.29</v>
      </c>
      <c r="Y122" t="n">
        <v>1</v>
      </c>
      <c r="Z122" t="n">
        <v>10</v>
      </c>
      <c r="AA122" t="n">
        <v>483.0369436060183</v>
      </c>
      <c r="AB122" t="n">
        <v>660.9124563277167</v>
      </c>
      <c r="AC122" t="n">
        <v>597.835899092257</v>
      </c>
      <c r="AD122" t="n">
        <v>483036.9436060183</v>
      </c>
      <c r="AE122" t="n">
        <v>660912.4563277167</v>
      </c>
      <c r="AF122" t="n">
        <v>1.824321112487744e-06</v>
      </c>
      <c r="AG122" t="n">
        <v>11</v>
      </c>
      <c r="AH122" t="n">
        <v>597835.899092257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3.6477</v>
      </c>
      <c r="E123" t="n">
        <v>27.41</v>
      </c>
      <c r="F123" t="n">
        <v>24.01</v>
      </c>
      <c r="G123" t="n">
        <v>130.94</v>
      </c>
      <c r="H123" t="n">
        <v>1.71</v>
      </c>
      <c r="I123" t="n">
        <v>11</v>
      </c>
      <c r="J123" t="n">
        <v>325.78</v>
      </c>
      <c r="K123" t="n">
        <v>59.89</v>
      </c>
      <c r="L123" t="n">
        <v>31.25</v>
      </c>
      <c r="M123" t="n">
        <v>9</v>
      </c>
      <c r="N123" t="n">
        <v>99.65000000000001</v>
      </c>
      <c r="O123" t="n">
        <v>40414.36</v>
      </c>
      <c r="P123" t="n">
        <v>408.69</v>
      </c>
      <c r="Q123" t="n">
        <v>452.6</v>
      </c>
      <c r="R123" t="n">
        <v>71.68000000000001</v>
      </c>
      <c r="S123" t="n">
        <v>57.64</v>
      </c>
      <c r="T123" t="n">
        <v>4921.96</v>
      </c>
      <c r="U123" t="n">
        <v>0.8</v>
      </c>
      <c r="V123" t="n">
        <v>0.88</v>
      </c>
      <c r="W123" t="n">
        <v>6.81</v>
      </c>
      <c r="X123" t="n">
        <v>0.28</v>
      </c>
      <c r="Y123" t="n">
        <v>1</v>
      </c>
      <c r="Z123" t="n">
        <v>10</v>
      </c>
      <c r="AA123" t="n">
        <v>483.0208717369493</v>
      </c>
      <c r="AB123" t="n">
        <v>660.8904660874157</v>
      </c>
      <c r="AC123" t="n">
        <v>597.8160075696267</v>
      </c>
      <c r="AD123" t="n">
        <v>483020.8717369493</v>
      </c>
      <c r="AE123" t="n">
        <v>660890.4660874157</v>
      </c>
      <c r="AF123" t="n">
        <v>1.824771339810668e-06</v>
      </c>
      <c r="AG123" t="n">
        <v>11</v>
      </c>
      <c r="AH123" t="n">
        <v>597816.0075696267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3.6493</v>
      </c>
      <c r="E124" t="n">
        <v>27.4</v>
      </c>
      <c r="F124" t="n">
        <v>23.99</v>
      </c>
      <c r="G124" t="n">
        <v>130.87</v>
      </c>
      <c r="H124" t="n">
        <v>1.72</v>
      </c>
      <c r="I124" t="n">
        <v>11</v>
      </c>
      <c r="J124" t="n">
        <v>326.36</v>
      </c>
      <c r="K124" t="n">
        <v>59.89</v>
      </c>
      <c r="L124" t="n">
        <v>31.5</v>
      </c>
      <c r="M124" t="n">
        <v>9</v>
      </c>
      <c r="N124" t="n">
        <v>99.97</v>
      </c>
      <c r="O124" t="n">
        <v>40485.58</v>
      </c>
      <c r="P124" t="n">
        <v>408.3</v>
      </c>
      <c r="Q124" t="n">
        <v>452.58</v>
      </c>
      <c r="R124" t="n">
        <v>71.04000000000001</v>
      </c>
      <c r="S124" t="n">
        <v>57.64</v>
      </c>
      <c r="T124" t="n">
        <v>4605.13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482.5295030119315</v>
      </c>
      <c r="AB124" t="n">
        <v>660.2181537201881</v>
      </c>
      <c r="AC124" t="n">
        <v>597.207859751131</v>
      </c>
      <c r="AD124" t="n">
        <v>482529.5030119315</v>
      </c>
      <c r="AE124" t="n">
        <v>660218.1537201881</v>
      </c>
      <c r="AF124" t="n">
        <v>1.825571743940311e-06</v>
      </c>
      <c r="AG124" t="n">
        <v>11</v>
      </c>
      <c r="AH124" t="n">
        <v>597207.8597511309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3.6477</v>
      </c>
      <c r="E125" t="n">
        <v>27.41</v>
      </c>
      <c r="F125" t="n">
        <v>24</v>
      </c>
      <c r="G125" t="n">
        <v>130.94</v>
      </c>
      <c r="H125" t="n">
        <v>1.73</v>
      </c>
      <c r="I125" t="n">
        <v>11</v>
      </c>
      <c r="J125" t="n">
        <v>326.94</v>
      </c>
      <c r="K125" t="n">
        <v>59.89</v>
      </c>
      <c r="L125" t="n">
        <v>31.75</v>
      </c>
      <c r="M125" t="n">
        <v>9</v>
      </c>
      <c r="N125" t="n">
        <v>100.3</v>
      </c>
      <c r="O125" t="n">
        <v>40556.96</v>
      </c>
      <c r="P125" t="n">
        <v>408.62</v>
      </c>
      <c r="Q125" t="n">
        <v>452.57</v>
      </c>
      <c r="R125" t="n">
        <v>71.62</v>
      </c>
      <c r="S125" t="n">
        <v>57.64</v>
      </c>
      <c r="T125" t="n">
        <v>4890.76</v>
      </c>
      <c r="U125" t="n">
        <v>0.8</v>
      </c>
      <c r="V125" t="n">
        <v>0.88</v>
      </c>
      <c r="W125" t="n">
        <v>6.81</v>
      </c>
      <c r="X125" t="n">
        <v>0.28</v>
      </c>
      <c r="Y125" t="n">
        <v>1</v>
      </c>
      <c r="Z125" t="n">
        <v>10</v>
      </c>
      <c r="AA125" t="n">
        <v>482.9370774856329</v>
      </c>
      <c r="AB125" t="n">
        <v>660.7758150960229</v>
      </c>
      <c r="AC125" t="n">
        <v>597.712298707939</v>
      </c>
      <c r="AD125" t="n">
        <v>482937.0774856328</v>
      </c>
      <c r="AE125" t="n">
        <v>660775.8150960229</v>
      </c>
      <c r="AF125" t="n">
        <v>1.824771339810668e-06</v>
      </c>
      <c r="AG125" t="n">
        <v>11</v>
      </c>
      <c r="AH125" t="n">
        <v>597712.298707939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3.6479</v>
      </c>
      <c r="E126" t="n">
        <v>27.41</v>
      </c>
      <c r="F126" t="n">
        <v>24</v>
      </c>
      <c r="G126" t="n">
        <v>130.93</v>
      </c>
      <c r="H126" t="n">
        <v>1.74</v>
      </c>
      <c r="I126" t="n">
        <v>11</v>
      </c>
      <c r="J126" t="n">
        <v>327.52</v>
      </c>
      <c r="K126" t="n">
        <v>59.89</v>
      </c>
      <c r="L126" t="n">
        <v>32</v>
      </c>
      <c r="M126" t="n">
        <v>9</v>
      </c>
      <c r="N126" t="n">
        <v>100.63</v>
      </c>
      <c r="O126" t="n">
        <v>40628.49</v>
      </c>
      <c r="P126" t="n">
        <v>408.07</v>
      </c>
      <c r="Q126" t="n">
        <v>452.62</v>
      </c>
      <c r="R126" t="n">
        <v>71.33</v>
      </c>
      <c r="S126" t="n">
        <v>57.64</v>
      </c>
      <c r="T126" t="n">
        <v>4748.5</v>
      </c>
      <c r="U126" t="n">
        <v>0.8100000000000001</v>
      </c>
      <c r="V126" t="n">
        <v>0.88</v>
      </c>
      <c r="W126" t="n">
        <v>6.82</v>
      </c>
      <c r="X126" t="n">
        <v>0.28</v>
      </c>
      <c r="Y126" t="n">
        <v>1</v>
      </c>
      <c r="Z126" t="n">
        <v>10</v>
      </c>
      <c r="AA126" t="n">
        <v>482.5526407041258</v>
      </c>
      <c r="AB126" t="n">
        <v>660.2498117314113</v>
      </c>
      <c r="AC126" t="n">
        <v>597.2364963661955</v>
      </c>
      <c r="AD126" t="n">
        <v>482552.6407041259</v>
      </c>
      <c r="AE126" t="n">
        <v>660249.8117314114</v>
      </c>
      <c r="AF126" t="n">
        <v>1.824871390326873e-06</v>
      </c>
      <c r="AG126" t="n">
        <v>11</v>
      </c>
      <c r="AH126" t="n">
        <v>597236.4963661955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3.647</v>
      </c>
      <c r="E127" t="n">
        <v>27.42</v>
      </c>
      <c r="F127" t="n">
        <v>24.01</v>
      </c>
      <c r="G127" t="n">
        <v>130.97</v>
      </c>
      <c r="H127" t="n">
        <v>1.75</v>
      </c>
      <c r="I127" t="n">
        <v>11</v>
      </c>
      <c r="J127" t="n">
        <v>328.1</v>
      </c>
      <c r="K127" t="n">
        <v>59.89</v>
      </c>
      <c r="L127" t="n">
        <v>32.25</v>
      </c>
      <c r="M127" t="n">
        <v>9</v>
      </c>
      <c r="N127" t="n">
        <v>100.96</v>
      </c>
      <c r="O127" t="n">
        <v>40700.18</v>
      </c>
      <c r="P127" t="n">
        <v>407.83</v>
      </c>
      <c r="Q127" t="n">
        <v>452.57</v>
      </c>
      <c r="R127" t="n">
        <v>71.67</v>
      </c>
      <c r="S127" t="n">
        <v>57.64</v>
      </c>
      <c r="T127" t="n">
        <v>4916.54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482.5197687886672</v>
      </c>
      <c r="AB127" t="n">
        <v>660.2048349264742</v>
      </c>
      <c r="AC127" t="n">
        <v>597.1958120843963</v>
      </c>
      <c r="AD127" t="n">
        <v>482519.7687886672</v>
      </c>
      <c r="AE127" t="n">
        <v>660204.8349264741</v>
      </c>
      <c r="AF127" t="n">
        <v>1.82442116300395e-06</v>
      </c>
      <c r="AG127" t="n">
        <v>11</v>
      </c>
      <c r="AH127" t="n">
        <v>597195.8120843963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3.6577</v>
      </c>
      <c r="E128" t="n">
        <v>27.34</v>
      </c>
      <c r="F128" t="n">
        <v>23.98</v>
      </c>
      <c r="G128" t="n">
        <v>143.89</v>
      </c>
      <c r="H128" t="n">
        <v>1.76</v>
      </c>
      <c r="I128" t="n">
        <v>10</v>
      </c>
      <c r="J128" t="n">
        <v>328.68</v>
      </c>
      <c r="K128" t="n">
        <v>59.89</v>
      </c>
      <c r="L128" t="n">
        <v>32.5</v>
      </c>
      <c r="M128" t="n">
        <v>8</v>
      </c>
      <c r="N128" t="n">
        <v>101.3</v>
      </c>
      <c r="O128" t="n">
        <v>40772.03</v>
      </c>
      <c r="P128" t="n">
        <v>407.33</v>
      </c>
      <c r="Q128" t="n">
        <v>452.56</v>
      </c>
      <c r="R128" t="n">
        <v>70.7</v>
      </c>
      <c r="S128" t="n">
        <v>57.64</v>
      </c>
      <c r="T128" t="n">
        <v>4438.48</v>
      </c>
      <c r="U128" t="n">
        <v>0.82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481.0235039546412</v>
      </c>
      <c r="AB128" t="n">
        <v>658.1575793700142</v>
      </c>
      <c r="AC128" t="n">
        <v>595.3439437249035</v>
      </c>
      <c r="AD128" t="n">
        <v>481023.5039546412</v>
      </c>
      <c r="AE128" t="n">
        <v>658157.5793700143</v>
      </c>
      <c r="AF128" t="n">
        <v>1.829773865620934e-06</v>
      </c>
      <c r="AG128" t="n">
        <v>11</v>
      </c>
      <c r="AH128" t="n">
        <v>595343.9437249035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3.6571</v>
      </c>
      <c r="E129" t="n">
        <v>27.34</v>
      </c>
      <c r="F129" t="n">
        <v>23.99</v>
      </c>
      <c r="G129" t="n">
        <v>143.91</v>
      </c>
      <c r="H129" t="n">
        <v>1.77</v>
      </c>
      <c r="I129" t="n">
        <v>10</v>
      </c>
      <c r="J129" t="n">
        <v>329.27</v>
      </c>
      <c r="K129" t="n">
        <v>59.89</v>
      </c>
      <c r="L129" t="n">
        <v>32.75</v>
      </c>
      <c r="M129" t="n">
        <v>8</v>
      </c>
      <c r="N129" t="n">
        <v>101.63</v>
      </c>
      <c r="O129" t="n">
        <v>40844.03</v>
      </c>
      <c r="P129" t="n">
        <v>407.87</v>
      </c>
      <c r="Q129" t="n">
        <v>452.56</v>
      </c>
      <c r="R129" t="n">
        <v>70.88</v>
      </c>
      <c r="S129" t="n">
        <v>57.64</v>
      </c>
      <c r="T129" t="n">
        <v>4528.59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481.4767767704922</v>
      </c>
      <c r="AB129" t="n">
        <v>658.7777672336467</v>
      </c>
      <c r="AC129" t="n">
        <v>595.9049417292701</v>
      </c>
      <c r="AD129" t="n">
        <v>481476.7767704922</v>
      </c>
      <c r="AE129" t="n">
        <v>658777.7672336467</v>
      </c>
      <c r="AF129" t="n">
        <v>1.829473714072318e-06</v>
      </c>
      <c r="AG129" t="n">
        <v>11</v>
      </c>
      <c r="AH129" t="n">
        <v>595904.9417292702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3.6582</v>
      </c>
      <c r="E130" t="n">
        <v>27.34</v>
      </c>
      <c r="F130" t="n">
        <v>23.98</v>
      </c>
      <c r="G130" t="n">
        <v>143.86</v>
      </c>
      <c r="H130" t="n">
        <v>1.78</v>
      </c>
      <c r="I130" t="n">
        <v>10</v>
      </c>
      <c r="J130" t="n">
        <v>329.85</v>
      </c>
      <c r="K130" t="n">
        <v>59.89</v>
      </c>
      <c r="L130" t="n">
        <v>33</v>
      </c>
      <c r="M130" t="n">
        <v>8</v>
      </c>
      <c r="N130" t="n">
        <v>101.97</v>
      </c>
      <c r="O130" t="n">
        <v>40916.2</v>
      </c>
      <c r="P130" t="n">
        <v>407.94</v>
      </c>
      <c r="Q130" t="n">
        <v>452.56</v>
      </c>
      <c r="R130" t="n">
        <v>70.54000000000001</v>
      </c>
      <c r="S130" t="n">
        <v>57.64</v>
      </c>
      <c r="T130" t="n">
        <v>4359.05</v>
      </c>
      <c r="U130" t="n">
        <v>0.82</v>
      </c>
      <c r="V130" t="n">
        <v>0.88</v>
      </c>
      <c r="W130" t="n">
        <v>6.81</v>
      </c>
      <c r="X130" t="n">
        <v>0.25</v>
      </c>
      <c r="Y130" t="n">
        <v>1</v>
      </c>
      <c r="Z130" t="n">
        <v>10</v>
      </c>
      <c r="AA130" t="n">
        <v>481.3777782504152</v>
      </c>
      <c r="AB130" t="n">
        <v>658.6423130909711</v>
      </c>
      <c r="AC130" t="n">
        <v>595.7824151398603</v>
      </c>
      <c r="AD130" t="n">
        <v>481377.7782504152</v>
      </c>
      <c r="AE130" t="n">
        <v>658642.3130909711</v>
      </c>
      <c r="AF130" t="n">
        <v>1.830023991911447e-06</v>
      </c>
      <c r="AG130" t="n">
        <v>11</v>
      </c>
      <c r="AH130" t="n">
        <v>595782.4151398602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3.6591</v>
      </c>
      <c r="E131" t="n">
        <v>27.33</v>
      </c>
      <c r="F131" t="n">
        <v>23.97</v>
      </c>
      <c r="G131" t="n">
        <v>143.82</v>
      </c>
      <c r="H131" t="n">
        <v>1.79</v>
      </c>
      <c r="I131" t="n">
        <v>10</v>
      </c>
      <c r="J131" t="n">
        <v>330.44</v>
      </c>
      <c r="K131" t="n">
        <v>59.89</v>
      </c>
      <c r="L131" t="n">
        <v>33.25</v>
      </c>
      <c r="M131" t="n">
        <v>8</v>
      </c>
      <c r="N131" t="n">
        <v>102.3</v>
      </c>
      <c r="O131" t="n">
        <v>40988.53</v>
      </c>
      <c r="P131" t="n">
        <v>408.24</v>
      </c>
      <c r="Q131" t="n">
        <v>452.58</v>
      </c>
      <c r="R131" t="n">
        <v>70.31999999999999</v>
      </c>
      <c r="S131" t="n">
        <v>57.64</v>
      </c>
      <c r="T131" t="n">
        <v>4247.93</v>
      </c>
      <c r="U131" t="n">
        <v>0.82</v>
      </c>
      <c r="V131" t="n">
        <v>0.88</v>
      </c>
      <c r="W131" t="n">
        <v>6.81</v>
      </c>
      <c r="X131" t="n">
        <v>0.25</v>
      </c>
      <c r="Y131" t="n">
        <v>1</v>
      </c>
      <c r="Z131" t="n">
        <v>10</v>
      </c>
      <c r="AA131" t="n">
        <v>481.4504901596293</v>
      </c>
      <c r="AB131" t="n">
        <v>658.7418007329807</v>
      </c>
      <c r="AC131" t="n">
        <v>595.8724078209484</v>
      </c>
      <c r="AD131" t="n">
        <v>481450.4901596293</v>
      </c>
      <c r="AE131" t="n">
        <v>658741.8007329807</v>
      </c>
      <c r="AF131" t="n">
        <v>1.830474219234371e-06</v>
      </c>
      <c r="AG131" t="n">
        <v>11</v>
      </c>
      <c r="AH131" t="n">
        <v>595872.4078209484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3.6569</v>
      </c>
      <c r="E132" t="n">
        <v>27.35</v>
      </c>
      <c r="F132" t="n">
        <v>23.99</v>
      </c>
      <c r="G132" t="n">
        <v>143.92</v>
      </c>
      <c r="H132" t="n">
        <v>1.8</v>
      </c>
      <c r="I132" t="n">
        <v>10</v>
      </c>
      <c r="J132" t="n">
        <v>331.03</v>
      </c>
      <c r="K132" t="n">
        <v>59.89</v>
      </c>
      <c r="L132" t="n">
        <v>33.5</v>
      </c>
      <c r="M132" t="n">
        <v>8</v>
      </c>
      <c r="N132" t="n">
        <v>102.64</v>
      </c>
      <c r="O132" t="n">
        <v>41061.02</v>
      </c>
      <c r="P132" t="n">
        <v>408.75</v>
      </c>
      <c r="Q132" t="n">
        <v>452.57</v>
      </c>
      <c r="R132" t="n">
        <v>70.75</v>
      </c>
      <c r="S132" t="n">
        <v>57.64</v>
      </c>
      <c r="T132" t="n">
        <v>4464.53</v>
      </c>
      <c r="U132" t="n">
        <v>0.8100000000000001</v>
      </c>
      <c r="V132" t="n">
        <v>0.88</v>
      </c>
      <c r="W132" t="n">
        <v>6.82</v>
      </c>
      <c r="X132" t="n">
        <v>0.26</v>
      </c>
      <c r="Y132" t="n">
        <v>1</v>
      </c>
      <c r="Z132" t="n">
        <v>10</v>
      </c>
      <c r="AA132" t="n">
        <v>482.0784472559499</v>
      </c>
      <c r="AB132" t="n">
        <v>659.6009993356785</v>
      </c>
      <c r="AC132" t="n">
        <v>596.6496057148973</v>
      </c>
      <c r="AD132" t="n">
        <v>482078.4472559499</v>
      </c>
      <c r="AE132" t="n">
        <v>659600.9993356784</v>
      </c>
      <c r="AF132" t="n">
        <v>1.829373663556113e-06</v>
      </c>
      <c r="AG132" t="n">
        <v>11</v>
      </c>
      <c r="AH132" t="n">
        <v>596649.6057148974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3.6563</v>
      </c>
      <c r="E133" t="n">
        <v>27.35</v>
      </c>
      <c r="F133" t="n">
        <v>23.99</v>
      </c>
      <c r="G133" t="n">
        <v>143.95</v>
      </c>
      <c r="H133" t="n">
        <v>1.81</v>
      </c>
      <c r="I133" t="n">
        <v>10</v>
      </c>
      <c r="J133" t="n">
        <v>331.62</v>
      </c>
      <c r="K133" t="n">
        <v>59.89</v>
      </c>
      <c r="L133" t="n">
        <v>33.75</v>
      </c>
      <c r="M133" t="n">
        <v>8</v>
      </c>
      <c r="N133" t="n">
        <v>102.98</v>
      </c>
      <c r="O133" t="n">
        <v>41133.67</v>
      </c>
      <c r="P133" t="n">
        <v>409.09</v>
      </c>
      <c r="Q133" t="n">
        <v>452.58</v>
      </c>
      <c r="R133" t="n">
        <v>70.84</v>
      </c>
      <c r="S133" t="n">
        <v>57.64</v>
      </c>
      <c r="T133" t="n">
        <v>4508.92</v>
      </c>
      <c r="U133" t="n">
        <v>0.8100000000000001</v>
      </c>
      <c r="V133" t="n">
        <v>0.88</v>
      </c>
      <c r="W133" t="n">
        <v>6.82</v>
      </c>
      <c r="X133" t="n">
        <v>0.27</v>
      </c>
      <c r="Y133" t="n">
        <v>1</v>
      </c>
      <c r="Z133" t="n">
        <v>10</v>
      </c>
      <c r="AA133" t="n">
        <v>482.362399999856</v>
      </c>
      <c r="AB133" t="n">
        <v>659.9895160070016</v>
      </c>
      <c r="AC133" t="n">
        <v>597.0010429003961</v>
      </c>
      <c r="AD133" t="n">
        <v>482362.399999856</v>
      </c>
      <c r="AE133" t="n">
        <v>659989.5160070016</v>
      </c>
      <c r="AF133" t="n">
        <v>1.829073512007497e-06</v>
      </c>
      <c r="AG133" t="n">
        <v>11</v>
      </c>
      <c r="AH133" t="n">
        <v>597001.042900396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3.6569</v>
      </c>
      <c r="E134" t="n">
        <v>27.35</v>
      </c>
      <c r="F134" t="n">
        <v>23.99</v>
      </c>
      <c r="G134" t="n">
        <v>143.92</v>
      </c>
      <c r="H134" t="n">
        <v>1.82</v>
      </c>
      <c r="I134" t="n">
        <v>10</v>
      </c>
      <c r="J134" t="n">
        <v>332.21</v>
      </c>
      <c r="K134" t="n">
        <v>59.89</v>
      </c>
      <c r="L134" t="n">
        <v>34</v>
      </c>
      <c r="M134" t="n">
        <v>8</v>
      </c>
      <c r="N134" t="n">
        <v>103.32</v>
      </c>
      <c r="O134" t="n">
        <v>41206.49</v>
      </c>
      <c r="P134" t="n">
        <v>409.33</v>
      </c>
      <c r="Q134" t="n">
        <v>452.55</v>
      </c>
      <c r="R134" t="n">
        <v>70.83</v>
      </c>
      <c r="S134" t="n">
        <v>57.64</v>
      </c>
      <c r="T134" t="n">
        <v>4504.57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482.4620552261293</v>
      </c>
      <c r="AB134" t="n">
        <v>660.1258686840672</v>
      </c>
      <c r="AC134" t="n">
        <v>597.1243822693348</v>
      </c>
      <c r="AD134" t="n">
        <v>482462.0552261293</v>
      </c>
      <c r="AE134" t="n">
        <v>660125.8686840672</v>
      </c>
      <c r="AF134" t="n">
        <v>1.829373663556113e-06</v>
      </c>
      <c r="AG134" t="n">
        <v>11</v>
      </c>
      <c r="AH134" t="n">
        <v>597124.3822693347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3.6586</v>
      </c>
      <c r="E135" t="n">
        <v>27.33</v>
      </c>
      <c r="F135" t="n">
        <v>23.97</v>
      </c>
      <c r="G135" t="n">
        <v>143.85</v>
      </c>
      <c r="H135" t="n">
        <v>1.83</v>
      </c>
      <c r="I135" t="n">
        <v>10</v>
      </c>
      <c r="J135" t="n">
        <v>332.8</v>
      </c>
      <c r="K135" t="n">
        <v>59.89</v>
      </c>
      <c r="L135" t="n">
        <v>34.25</v>
      </c>
      <c r="M135" t="n">
        <v>8</v>
      </c>
      <c r="N135" t="n">
        <v>103.66</v>
      </c>
      <c r="O135" t="n">
        <v>41279.48</v>
      </c>
      <c r="P135" t="n">
        <v>409.16</v>
      </c>
      <c r="Q135" t="n">
        <v>452.6</v>
      </c>
      <c r="R135" t="n">
        <v>70.52</v>
      </c>
      <c r="S135" t="n">
        <v>57.64</v>
      </c>
      <c r="T135" t="n">
        <v>4349.78</v>
      </c>
      <c r="U135" t="n">
        <v>0.82</v>
      </c>
      <c r="V135" t="n">
        <v>0.88</v>
      </c>
      <c r="W135" t="n">
        <v>6.81</v>
      </c>
      <c r="X135" t="n">
        <v>0.25</v>
      </c>
      <c r="Y135" t="n">
        <v>1</v>
      </c>
      <c r="Z135" t="n">
        <v>10</v>
      </c>
      <c r="AA135" t="n">
        <v>482.1077741179286</v>
      </c>
      <c r="AB135" t="n">
        <v>659.6411256420477</v>
      </c>
      <c r="AC135" t="n">
        <v>596.6859024229043</v>
      </c>
      <c r="AD135" t="n">
        <v>482107.7741179286</v>
      </c>
      <c r="AE135" t="n">
        <v>659641.1256420476</v>
      </c>
      <c r="AF135" t="n">
        <v>1.830224092943858e-06</v>
      </c>
      <c r="AG135" t="n">
        <v>11</v>
      </c>
      <c r="AH135" t="n">
        <v>596685.9024229043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3.6583</v>
      </c>
      <c r="E136" t="n">
        <v>27.34</v>
      </c>
      <c r="F136" t="n">
        <v>23.98</v>
      </c>
      <c r="G136" t="n">
        <v>143.86</v>
      </c>
      <c r="H136" t="n">
        <v>1.84</v>
      </c>
      <c r="I136" t="n">
        <v>10</v>
      </c>
      <c r="J136" t="n">
        <v>333.39</v>
      </c>
      <c r="K136" t="n">
        <v>59.89</v>
      </c>
      <c r="L136" t="n">
        <v>34.5</v>
      </c>
      <c r="M136" t="n">
        <v>8</v>
      </c>
      <c r="N136" t="n">
        <v>104.01</v>
      </c>
      <c r="O136" t="n">
        <v>41352.63</v>
      </c>
      <c r="P136" t="n">
        <v>409.31</v>
      </c>
      <c r="Q136" t="n">
        <v>452.61</v>
      </c>
      <c r="R136" t="n">
        <v>70.5</v>
      </c>
      <c r="S136" t="n">
        <v>57.64</v>
      </c>
      <c r="T136" t="n">
        <v>4339.61</v>
      </c>
      <c r="U136" t="n">
        <v>0.82</v>
      </c>
      <c r="V136" t="n">
        <v>0.88</v>
      </c>
      <c r="W136" t="n">
        <v>6.81</v>
      </c>
      <c r="X136" t="n">
        <v>0.25</v>
      </c>
      <c r="Y136" t="n">
        <v>1</v>
      </c>
      <c r="Z136" t="n">
        <v>10</v>
      </c>
      <c r="AA136" t="n">
        <v>482.2737241369755</v>
      </c>
      <c r="AB136" t="n">
        <v>659.8681857793058</v>
      </c>
      <c r="AC136" t="n">
        <v>596.8912922593435</v>
      </c>
      <c r="AD136" t="n">
        <v>482273.7241369755</v>
      </c>
      <c r="AE136" t="n">
        <v>659868.1857793058</v>
      </c>
      <c r="AF136" t="n">
        <v>1.83007401716955e-06</v>
      </c>
      <c r="AG136" t="n">
        <v>11</v>
      </c>
      <c r="AH136" t="n">
        <v>596891.2922593434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3.657</v>
      </c>
      <c r="E137" t="n">
        <v>27.34</v>
      </c>
      <c r="F137" t="n">
        <v>23.99</v>
      </c>
      <c r="G137" t="n">
        <v>143.92</v>
      </c>
      <c r="H137" t="n">
        <v>1.85</v>
      </c>
      <c r="I137" t="n">
        <v>10</v>
      </c>
      <c r="J137" t="n">
        <v>333.99</v>
      </c>
      <c r="K137" t="n">
        <v>59.89</v>
      </c>
      <c r="L137" t="n">
        <v>34.75</v>
      </c>
      <c r="M137" t="n">
        <v>8</v>
      </c>
      <c r="N137" t="n">
        <v>104.35</v>
      </c>
      <c r="O137" t="n">
        <v>41426.07</v>
      </c>
      <c r="P137" t="n">
        <v>409.52</v>
      </c>
      <c r="Q137" t="n">
        <v>452.58</v>
      </c>
      <c r="R137" t="n">
        <v>70.81999999999999</v>
      </c>
      <c r="S137" t="n">
        <v>57.64</v>
      </c>
      <c r="T137" t="n">
        <v>4496.26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482.5778674962326</v>
      </c>
      <c r="AB137" t="n">
        <v>660.2843281412993</v>
      </c>
      <c r="AC137" t="n">
        <v>597.2677185783677</v>
      </c>
      <c r="AD137" t="n">
        <v>482577.8674962326</v>
      </c>
      <c r="AE137" t="n">
        <v>660284.3281412993</v>
      </c>
      <c r="AF137" t="n">
        <v>1.829423688814215e-06</v>
      </c>
      <c r="AG137" t="n">
        <v>11</v>
      </c>
      <c r="AH137" t="n">
        <v>597267.7185783677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3.6562</v>
      </c>
      <c r="E138" t="n">
        <v>27.35</v>
      </c>
      <c r="F138" t="n">
        <v>23.99</v>
      </c>
      <c r="G138" t="n">
        <v>143.95</v>
      </c>
      <c r="H138" t="n">
        <v>1.86</v>
      </c>
      <c r="I138" t="n">
        <v>10</v>
      </c>
      <c r="J138" t="n">
        <v>334.58</v>
      </c>
      <c r="K138" t="n">
        <v>59.89</v>
      </c>
      <c r="L138" t="n">
        <v>35</v>
      </c>
      <c r="M138" t="n">
        <v>8</v>
      </c>
      <c r="N138" t="n">
        <v>104.7</v>
      </c>
      <c r="O138" t="n">
        <v>41499.57</v>
      </c>
      <c r="P138" t="n">
        <v>409.6</v>
      </c>
      <c r="Q138" t="n">
        <v>452.56</v>
      </c>
      <c r="R138" t="n">
        <v>71.12</v>
      </c>
      <c r="S138" t="n">
        <v>57.64</v>
      </c>
      <c r="T138" t="n">
        <v>4646.55</v>
      </c>
      <c r="U138" t="n">
        <v>0.8100000000000001</v>
      </c>
      <c r="V138" t="n">
        <v>0.88</v>
      </c>
      <c r="W138" t="n">
        <v>6.81</v>
      </c>
      <c r="X138" t="n">
        <v>0.27</v>
      </c>
      <c r="Y138" t="n">
        <v>1</v>
      </c>
      <c r="Z138" t="n">
        <v>10</v>
      </c>
      <c r="AA138" t="n">
        <v>482.7096234392458</v>
      </c>
      <c r="AB138" t="n">
        <v>660.464602435192</v>
      </c>
      <c r="AC138" t="n">
        <v>597.430787746668</v>
      </c>
      <c r="AD138" t="n">
        <v>482709.6234392459</v>
      </c>
      <c r="AE138" t="n">
        <v>660464.602435192</v>
      </c>
      <c r="AF138" t="n">
        <v>1.829023486749394e-06</v>
      </c>
      <c r="AG138" t="n">
        <v>11</v>
      </c>
      <c r="AH138" t="n">
        <v>597430.787746668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3.6573</v>
      </c>
      <c r="E139" t="n">
        <v>27.34</v>
      </c>
      <c r="F139" t="n">
        <v>23.98</v>
      </c>
      <c r="G139" t="n">
        <v>143.9</v>
      </c>
      <c r="H139" t="n">
        <v>1.87</v>
      </c>
      <c r="I139" t="n">
        <v>10</v>
      </c>
      <c r="J139" t="n">
        <v>335.18</v>
      </c>
      <c r="K139" t="n">
        <v>59.89</v>
      </c>
      <c r="L139" t="n">
        <v>35.25</v>
      </c>
      <c r="M139" t="n">
        <v>8</v>
      </c>
      <c r="N139" t="n">
        <v>105.04</v>
      </c>
      <c r="O139" t="n">
        <v>41573.23</v>
      </c>
      <c r="P139" t="n">
        <v>409.4</v>
      </c>
      <c r="Q139" t="n">
        <v>452.55</v>
      </c>
      <c r="R139" t="n">
        <v>70.83</v>
      </c>
      <c r="S139" t="n">
        <v>57.64</v>
      </c>
      <c r="T139" t="n">
        <v>4502.36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482.4316731629447</v>
      </c>
      <c r="AB139" t="n">
        <v>660.084298604856</v>
      </c>
      <c r="AC139" t="n">
        <v>597.0867795801395</v>
      </c>
      <c r="AD139" t="n">
        <v>482431.6731629447</v>
      </c>
      <c r="AE139" t="n">
        <v>660084.298604856</v>
      </c>
      <c r="AF139" t="n">
        <v>1.829573764588524e-06</v>
      </c>
      <c r="AG139" t="n">
        <v>11</v>
      </c>
      <c r="AH139" t="n">
        <v>597086.7795801394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3.6577</v>
      </c>
      <c r="E140" t="n">
        <v>27.34</v>
      </c>
      <c r="F140" t="n">
        <v>23.98</v>
      </c>
      <c r="G140" t="n">
        <v>143.89</v>
      </c>
      <c r="H140" t="n">
        <v>1.88</v>
      </c>
      <c r="I140" t="n">
        <v>10</v>
      </c>
      <c r="J140" t="n">
        <v>335.78</v>
      </c>
      <c r="K140" t="n">
        <v>59.89</v>
      </c>
      <c r="L140" t="n">
        <v>35.5</v>
      </c>
      <c r="M140" t="n">
        <v>8</v>
      </c>
      <c r="N140" t="n">
        <v>105.39</v>
      </c>
      <c r="O140" t="n">
        <v>41647.07</v>
      </c>
      <c r="P140" t="n">
        <v>409.15</v>
      </c>
      <c r="Q140" t="n">
        <v>452.64</v>
      </c>
      <c r="R140" t="n">
        <v>70.66</v>
      </c>
      <c r="S140" t="n">
        <v>57.64</v>
      </c>
      <c r="T140" t="n">
        <v>4415.9</v>
      </c>
      <c r="U140" t="n">
        <v>0.82</v>
      </c>
      <c r="V140" t="n">
        <v>0.88</v>
      </c>
      <c r="W140" t="n">
        <v>6.81</v>
      </c>
      <c r="X140" t="n">
        <v>0.26</v>
      </c>
      <c r="Y140" t="n">
        <v>1</v>
      </c>
      <c r="Z140" t="n">
        <v>10</v>
      </c>
      <c r="AA140" t="n">
        <v>482.2269760323421</v>
      </c>
      <c r="AB140" t="n">
        <v>659.8042229601654</v>
      </c>
      <c r="AC140" t="n">
        <v>596.8334339618895</v>
      </c>
      <c r="AD140" t="n">
        <v>482226.9760323421</v>
      </c>
      <c r="AE140" t="n">
        <v>659804.2229601654</v>
      </c>
      <c r="AF140" t="n">
        <v>1.829773865620934e-06</v>
      </c>
      <c r="AG140" t="n">
        <v>11</v>
      </c>
      <c r="AH140" t="n">
        <v>596833.4339618895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3.657</v>
      </c>
      <c r="E141" t="n">
        <v>27.34</v>
      </c>
      <c r="F141" t="n">
        <v>23.99</v>
      </c>
      <c r="G141" t="n">
        <v>143.91</v>
      </c>
      <c r="H141" t="n">
        <v>1.89</v>
      </c>
      <c r="I141" t="n">
        <v>10</v>
      </c>
      <c r="J141" t="n">
        <v>336.38</v>
      </c>
      <c r="K141" t="n">
        <v>59.89</v>
      </c>
      <c r="L141" t="n">
        <v>35.75</v>
      </c>
      <c r="M141" t="n">
        <v>8</v>
      </c>
      <c r="N141" t="n">
        <v>105.74</v>
      </c>
      <c r="O141" t="n">
        <v>41721.08</v>
      </c>
      <c r="P141" t="n">
        <v>408.89</v>
      </c>
      <c r="Q141" t="n">
        <v>452.55</v>
      </c>
      <c r="R141" t="n">
        <v>70.95</v>
      </c>
      <c r="S141" t="n">
        <v>57.64</v>
      </c>
      <c r="T141" t="n">
        <v>4563.62</v>
      </c>
      <c r="U141" t="n">
        <v>0.8100000000000001</v>
      </c>
      <c r="V141" t="n">
        <v>0.88</v>
      </c>
      <c r="W141" t="n">
        <v>6.81</v>
      </c>
      <c r="X141" t="n">
        <v>0.26</v>
      </c>
      <c r="Y141" t="n">
        <v>1</v>
      </c>
      <c r="Z141" t="n">
        <v>10</v>
      </c>
      <c r="AA141" t="n">
        <v>482.1612012674252</v>
      </c>
      <c r="AB141" t="n">
        <v>659.7142270250284</v>
      </c>
      <c r="AC141" t="n">
        <v>596.7520271124919</v>
      </c>
      <c r="AD141" t="n">
        <v>482161.2012674252</v>
      </c>
      <c r="AE141" t="n">
        <v>659714.2270250284</v>
      </c>
      <c r="AF141" t="n">
        <v>1.829423688814215e-06</v>
      </c>
      <c r="AG141" t="n">
        <v>11</v>
      </c>
      <c r="AH141" t="n">
        <v>596752.0271124919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3.6569</v>
      </c>
      <c r="E142" t="n">
        <v>27.35</v>
      </c>
      <c r="F142" t="n">
        <v>23.99</v>
      </c>
      <c r="G142" t="n">
        <v>143.92</v>
      </c>
      <c r="H142" t="n">
        <v>1.9</v>
      </c>
      <c r="I142" t="n">
        <v>10</v>
      </c>
      <c r="J142" t="n">
        <v>336.98</v>
      </c>
      <c r="K142" t="n">
        <v>59.89</v>
      </c>
      <c r="L142" t="n">
        <v>36</v>
      </c>
      <c r="M142" t="n">
        <v>8</v>
      </c>
      <c r="N142" t="n">
        <v>106.09</v>
      </c>
      <c r="O142" t="n">
        <v>41795.26</v>
      </c>
      <c r="P142" t="n">
        <v>408.44</v>
      </c>
      <c r="Q142" t="n">
        <v>452.58</v>
      </c>
      <c r="R142" t="n">
        <v>70.77</v>
      </c>
      <c r="S142" t="n">
        <v>57.64</v>
      </c>
      <c r="T142" t="n">
        <v>4471.61</v>
      </c>
      <c r="U142" t="n">
        <v>0.8100000000000001</v>
      </c>
      <c r="V142" t="n">
        <v>0.88</v>
      </c>
      <c r="W142" t="n">
        <v>6.81</v>
      </c>
      <c r="X142" t="n">
        <v>0.26</v>
      </c>
      <c r="Y142" t="n">
        <v>1</v>
      </c>
      <c r="Z142" t="n">
        <v>10</v>
      </c>
      <c r="AA142" t="n">
        <v>481.8734154098194</v>
      </c>
      <c r="AB142" t="n">
        <v>659.320465718436</v>
      </c>
      <c r="AC142" t="n">
        <v>596.3958458323532</v>
      </c>
      <c r="AD142" t="n">
        <v>481873.4154098194</v>
      </c>
      <c r="AE142" t="n">
        <v>659320.4657184361</v>
      </c>
      <c r="AF142" t="n">
        <v>1.829373663556113e-06</v>
      </c>
      <c r="AG142" t="n">
        <v>11</v>
      </c>
      <c r="AH142" t="n">
        <v>596395.8458323532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3.6574</v>
      </c>
      <c r="E143" t="n">
        <v>27.34</v>
      </c>
      <c r="F143" t="n">
        <v>23.98</v>
      </c>
      <c r="G143" t="n">
        <v>143.9</v>
      </c>
      <c r="H143" t="n">
        <v>1.91</v>
      </c>
      <c r="I143" t="n">
        <v>10</v>
      </c>
      <c r="J143" t="n">
        <v>337.58</v>
      </c>
      <c r="K143" t="n">
        <v>59.89</v>
      </c>
      <c r="L143" t="n">
        <v>36.25</v>
      </c>
      <c r="M143" t="n">
        <v>8</v>
      </c>
      <c r="N143" t="n">
        <v>106.45</v>
      </c>
      <c r="O143" t="n">
        <v>41869.62</v>
      </c>
      <c r="P143" t="n">
        <v>407.77</v>
      </c>
      <c r="Q143" t="n">
        <v>452.56</v>
      </c>
      <c r="R143" t="n">
        <v>70.69</v>
      </c>
      <c r="S143" t="n">
        <v>57.64</v>
      </c>
      <c r="T143" t="n">
        <v>4434.49</v>
      </c>
      <c r="U143" t="n">
        <v>0.82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481.3439028045939</v>
      </c>
      <c r="AB143" t="n">
        <v>658.595963211519</v>
      </c>
      <c r="AC143" t="n">
        <v>595.7404888278506</v>
      </c>
      <c r="AD143" t="n">
        <v>481343.9028045939</v>
      </c>
      <c r="AE143" t="n">
        <v>658595.9632115191</v>
      </c>
      <c r="AF143" t="n">
        <v>1.829623789846626e-06</v>
      </c>
      <c r="AG143" t="n">
        <v>11</v>
      </c>
      <c r="AH143" t="n">
        <v>595740.4888278507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3.6679</v>
      </c>
      <c r="E144" t="n">
        <v>27.26</v>
      </c>
      <c r="F144" t="n">
        <v>23.96</v>
      </c>
      <c r="G144" t="n">
        <v>159.71</v>
      </c>
      <c r="H144" t="n">
        <v>1.92</v>
      </c>
      <c r="I144" t="n">
        <v>9</v>
      </c>
      <c r="J144" t="n">
        <v>338.19</v>
      </c>
      <c r="K144" t="n">
        <v>59.89</v>
      </c>
      <c r="L144" t="n">
        <v>36.5</v>
      </c>
      <c r="M144" t="n">
        <v>7</v>
      </c>
      <c r="N144" t="n">
        <v>106.8</v>
      </c>
      <c r="O144" t="n">
        <v>41944.15</v>
      </c>
      <c r="P144" t="n">
        <v>407.4</v>
      </c>
      <c r="Q144" t="n">
        <v>452.58</v>
      </c>
      <c r="R144" t="n">
        <v>69.72</v>
      </c>
      <c r="S144" t="n">
        <v>57.64</v>
      </c>
      <c r="T144" t="n">
        <v>3954.83</v>
      </c>
      <c r="U144" t="n">
        <v>0.83</v>
      </c>
      <c r="V144" t="n">
        <v>0.89</v>
      </c>
      <c r="W144" t="n">
        <v>6.81</v>
      </c>
      <c r="X144" t="n">
        <v>0.23</v>
      </c>
      <c r="Y144" t="n">
        <v>1</v>
      </c>
      <c r="Z144" t="n">
        <v>10</v>
      </c>
      <c r="AA144" t="n">
        <v>479.9977049338755</v>
      </c>
      <c r="AB144" t="n">
        <v>656.7540358947437</v>
      </c>
      <c r="AC144" t="n">
        <v>594.0743524690273</v>
      </c>
      <c r="AD144" t="n">
        <v>479997.7049338755</v>
      </c>
      <c r="AE144" t="n">
        <v>656754.0358947436</v>
      </c>
      <c r="AF144" t="n">
        <v>1.834876441947405e-06</v>
      </c>
      <c r="AG144" t="n">
        <v>11</v>
      </c>
      <c r="AH144" t="n">
        <v>594074.3524690273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3.6683</v>
      </c>
      <c r="E145" t="n">
        <v>27.26</v>
      </c>
      <c r="F145" t="n">
        <v>23.95</v>
      </c>
      <c r="G145" t="n">
        <v>159.68</v>
      </c>
      <c r="H145" t="n">
        <v>1.93</v>
      </c>
      <c r="I145" t="n">
        <v>9</v>
      </c>
      <c r="J145" t="n">
        <v>338.79</v>
      </c>
      <c r="K145" t="n">
        <v>59.89</v>
      </c>
      <c r="L145" t="n">
        <v>36.75</v>
      </c>
      <c r="M145" t="n">
        <v>7</v>
      </c>
      <c r="N145" t="n">
        <v>107.16</v>
      </c>
      <c r="O145" t="n">
        <v>42018.86</v>
      </c>
      <c r="P145" t="n">
        <v>407.82</v>
      </c>
      <c r="Q145" t="n">
        <v>452.57</v>
      </c>
      <c r="R145" t="n">
        <v>69.73999999999999</v>
      </c>
      <c r="S145" t="n">
        <v>57.64</v>
      </c>
      <c r="T145" t="n">
        <v>3964.5</v>
      </c>
      <c r="U145" t="n">
        <v>0.83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480.1984508675848</v>
      </c>
      <c r="AB145" t="n">
        <v>657.0287053375303</v>
      </c>
      <c r="AC145" t="n">
        <v>594.3228078456951</v>
      </c>
      <c r="AD145" t="n">
        <v>480198.4508675848</v>
      </c>
      <c r="AE145" t="n">
        <v>657028.7053375302</v>
      </c>
      <c r="AF145" t="n">
        <v>1.835076542979816e-06</v>
      </c>
      <c r="AG145" t="n">
        <v>11</v>
      </c>
      <c r="AH145" t="n">
        <v>594322.8078456952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3.6692</v>
      </c>
      <c r="E146" t="n">
        <v>27.25</v>
      </c>
      <c r="F146" t="n">
        <v>23.95</v>
      </c>
      <c r="G146" t="n">
        <v>159.64</v>
      </c>
      <c r="H146" t="n">
        <v>1.94</v>
      </c>
      <c r="I146" t="n">
        <v>9</v>
      </c>
      <c r="J146" t="n">
        <v>339.4</v>
      </c>
      <c r="K146" t="n">
        <v>59.89</v>
      </c>
      <c r="L146" t="n">
        <v>37</v>
      </c>
      <c r="M146" t="n">
        <v>7</v>
      </c>
      <c r="N146" t="n">
        <v>107.51</v>
      </c>
      <c r="O146" t="n">
        <v>42093.75</v>
      </c>
      <c r="P146" t="n">
        <v>408.15</v>
      </c>
      <c r="Q146" t="n">
        <v>452.56</v>
      </c>
      <c r="R146" t="n">
        <v>69.56</v>
      </c>
      <c r="S146" t="n">
        <v>57.64</v>
      </c>
      <c r="T146" t="n">
        <v>3870.91</v>
      </c>
      <c r="U146" t="n">
        <v>0.83</v>
      </c>
      <c r="V146" t="n">
        <v>0.89</v>
      </c>
      <c r="W146" t="n">
        <v>6.81</v>
      </c>
      <c r="X146" t="n">
        <v>0.22</v>
      </c>
      <c r="Y146" t="n">
        <v>1</v>
      </c>
      <c r="Z146" t="n">
        <v>10</v>
      </c>
      <c r="AA146" t="n">
        <v>480.3281881133324</v>
      </c>
      <c r="AB146" t="n">
        <v>657.2062175607656</v>
      </c>
      <c r="AC146" t="n">
        <v>594.4833785514847</v>
      </c>
      <c r="AD146" t="n">
        <v>480328.1881133324</v>
      </c>
      <c r="AE146" t="n">
        <v>657206.2175607656</v>
      </c>
      <c r="AF146" t="n">
        <v>1.83552677030274e-06</v>
      </c>
      <c r="AG146" t="n">
        <v>11</v>
      </c>
      <c r="AH146" t="n">
        <v>594483.3785514848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3.6686</v>
      </c>
      <c r="E147" t="n">
        <v>27.26</v>
      </c>
      <c r="F147" t="n">
        <v>23.95</v>
      </c>
      <c r="G147" t="n">
        <v>159.67</v>
      </c>
      <c r="H147" t="n">
        <v>1.95</v>
      </c>
      <c r="I147" t="n">
        <v>9</v>
      </c>
      <c r="J147" t="n">
        <v>340.01</v>
      </c>
      <c r="K147" t="n">
        <v>59.89</v>
      </c>
      <c r="L147" t="n">
        <v>37.25</v>
      </c>
      <c r="M147" t="n">
        <v>7</v>
      </c>
      <c r="N147" t="n">
        <v>107.87</v>
      </c>
      <c r="O147" t="n">
        <v>42168.82</v>
      </c>
      <c r="P147" t="n">
        <v>408.49</v>
      </c>
      <c r="Q147" t="n">
        <v>452.55</v>
      </c>
      <c r="R147" t="n">
        <v>69.65000000000001</v>
      </c>
      <c r="S147" t="n">
        <v>57.64</v>
      </c>
      <c r="T147" t="n">
        <v>3917.83</v>
      </c>
      <c r="U147" t="n">
        <v>0.83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480.610902571725</v>
      </c>
      <c r="AB147" t="n">
        <v>657.59303995522</v>
      </c>
      <c r="AC147" t="n">
        <v>594.8332831595212</v>
      </c>
      <c r="AD147" t="n">
        <v>480610.902571725</v>
      </c>
      <c r="AE147" t="n">
        <v>657593.03995522</v>
      </c>
      <c r="AF147" t="n">
        <v>1.835226618754124e-06</v>
      </c>
      <c r="AG147" t="n">
        <v>11</v>
      </c>
      <c r="AH147" t="n">
        <v>594833.2831595212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3.6689</v>
      </c>
      <c r="E148" t="n">
        <v>27.26</v>
      </c>
      <c r="F148" t="n">
        <v>23.95</v>
      </c>
      <c r="G148" t="n">
        <v>159.66</v>
      </c>
      <c r="H148" t="n">
        <v>1.96</v>
      </c>
      <c r="I148" t="n">
        <v>9</v>
      </c>
      <c r="J148" t="n">
        <v>340.62</v>
      </c>
      <c r="K148" t="n">
        <v>59.89</v>
      </c>
      <c r="L148" t="n">
        <v>37.5</v>
      </c>
      <c r="M148" t="n">
        <v>7</v>
      </c>
      <c r="N148" t="n">
        <v>108.23</v>
      </c>
      <c r="O148" t="n">
        <v>42244.08</v>
      </c>
      <c r="P148" t="n">
        <v>409.12</v>
      </c>
      <c r="Q148" t="n">
        <v>452.55</v>
      </c>
      <c r="R148" t="n">
        <v>69.64</v>
      </c>
      <c r="S148" t="n">
        <v>57.64</v>
      </c>
      <c r="T148" t="n">
        <v>3911.91</v>
      </c>
      <c r="U148" t="n">
        <v>0.83</v>
      </c>
      <c r="V148" t="n">
        <v>0.89</v>
      </c>
      <c r="W148" t="n">
        <v>6.81</v>
      </c>
      <c r="X148" t="n">
        <v>0.22</v>
      </c>
      <c r="Y148" t="n">
        <v>1</v>
      </c>
      <c r="Z148" t="n">
        <v>10</v>
      </c>
      <c r="AA148" t="n">
        <v>480.9969176324295</v>
      </c>
      <c r="AB148" t="n">
        <v>658.1212027910583</v>
      </c>
      <c r="AC148" t="n">
        <v>595.3110388755885</v>
      </c>
      <c r="AD148" t="n">
        <v>480996.9176324295</v>
      </c>
      <c r="AE148" t="n">
        <v>658121.2027910583</v>
      </c>
      <c r="AF148" t="n">
        <v>1.835376694528432e-06</v>
      </c>
      <c r="AG148" t="n">
        <v>11</v>
      </c>
      <c r="AH148" t="n">
        <v>595311.0388755884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3.6683</v>
      </c>
      <c r="E149" t="n">
        <v>27.26</v>
      </c>
      <c r="F149" t="n">
        <v>23.95</v>
      </c>
      <c r="G149" t="n">
        <v>159.68</v>
      </c>
      <c r="H149" t="n">
        <v>1.97</v>
      </c>
      <c r="I149" t="n">
        <v>9</v>
      </c>
      <c r="J149" t="n">
        <v>341.23</v>
      </c>
      <c r="K149" t="n">
        <v>59.89</v>
      </c>
      <c r="L149" t="n">
        <v>37.75</v>
      </c>
      <c r="M149" t="n">
        <v>7</v>
      </c>
      <c r="N149" t="n">
        <v>108.59</v>
      </c>
      <c r="O149" t="n">
        <v>42319.51</v>
      </c>
      <c r="P149" t="n">
        <v>409.72</v>
      </c>
      <c r="Q149" t="n">
        <v>452.56</v>
      </c>
      <c r="R149" t="n">
        <v>69.66</v>
      </c>
      <c r="S149" t="n">
        <v>57.64</v>
      </c>
      <c r="T149" t="n">
        <v>3921.06</v>
      </c>
      <c r="U149" t="n">
        <v>0.83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481.4511923769393</v>
      </c>
      <c r="AB149" t="n">
        <v>658.7427615376839</v>
      </c>
      <c r="AC149" t="n">
        <v>595.8732769277992</v>
      </c>
      <c r="AD149" t="n">
        <v>481451.1923769393</v>
      </c>
      <c r="AE149" t="n">
        <v>658742.7615376839</v>
      </c>
      <c r="AF149" t="n">
        <v>1.835076542979816e-06</v>
      </c>
      <c r="AG149" t="n">
        <v>11</v>
      </c>
      <c r="AH149" t="n">
        <v>595873.2769277992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3.6694</v>
      </c>
      <c r="E150" t="n">
        <v>27.25</v>
      </c>
      <c r="F150" t="n">
        <v>23.94</v>
      </c>
      <c r="G150" t="n">
        <v>159.63</v>
      </c>
      <c r="H150" t="n">
        <v>1.98</v>
      </c>
      <c r="I150" t="n">
        <v>9</v>
      </c>
      <c r="J150" t="n">
        <v>341.84</v>
      </c>
      <c r="K150" t="n">
        <v>59.89</v>
      </c>
      <c r="L150" t="n">
        <v>38</v>
      </c>
      <c r="M150" t="n">
        <v>7</v>
      </c>
      <c r="N150" t="n">
        <v>108.96</v>
      </c>
      <c r="O150" t="n">
        <v>42395.13</v>
      </c>
      <c r="P150" t="n">
        <v>410.18</v>
      </c>
      <c r="Q150" t="n">
        <v>452.58</v>
      </c>
      <c r="R150" t="n">
        <v>69.5</v>
      </c>
      <c r="S150" t="n">
        <v>57.64</v>
      </c>
      <c r="T150" t="n">
        <v>3842.05</v>
      </c>
      <c r="U150" t="n">
        <v>0.83</v>
      </c>
      <c r="V150" t="n">
        <v>0.89</v>
      </c>
      <c r="W150" t="n">
        <v>6.81</v>
      </c>
      <c r="X150" t="n">
        <v>0.22</v>
      </c>
      <c r="Y150" t="n">
        <v>1</v>
      </c>
      <c r="Z150" t="n">
        <v>10</v>
      </c>
      <c r="AA150" t="n">
        <v>481.6095682898843</v>
      </c>
      <c r="AB150" t="n">
        <v>658.9594584488275</v>
      </c>
      <c r="AC150" t="n">
        <v>596.0692925898792</v>
      </c>
      <c r="AD150" t="n">
        <v>481609.5682898843</v>
      </c>
      <c r="AE150" t="n">
        <v>658959.4584488275</v>
      </c>
      <c r="AF150" t="n">
        <v>1.835626820818945e-06</v>
      </c>
      <c r="AG150" t="n">
        <v>11</v>
      </c>
      <c r="AH150" t="n">
        <v>596069.2925898791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3.6692</v>
      </c>
      <c r="E151" t="n">
        <v>27.25</v>
      </c>
      <c r="F151" t="n">
        <v>23.95</v>
      </c>
      <c r="G151" t="n">
        <v>159.64</v>
      </c>
      <c r="H151" t="n">
        <v>1.99</v>
      </c>
      <c r="I151" t="n">
        <v>9</v>
      </c>
      <c r="J151" t="n">
        <v>342.46</v>
      </c>
      <c r="K151" t="n">
        <v>59.89</v>
      </c>
      <c r="L151" t="n">
        <v>38.25</v>
      </c>
      <c r="M151" t="n">
        <v>7</v>
      </c>
      <c r="N151" t="n">
        <v>109.32</v>
      </c>
      <c r="O151" t="n">
        <v>42470.94</v>
      </c>
      <c r="P151" t="n">
        <v>410.47</v>
      </c>
      <c r="Q151" t="n">
        <v>452.58</v>
      </c>
      <c r="R151" t="n">
        <v>69.56</v>
      </c>
      <c r="S151" t="n">
        <v>57.64</v>
      </c>
      <c r="T151" t="n">
        <v>3871.57</v>
      </c>
      <c r="U151" t="n">
        <v>0.83</v>
      </c>
      <c r="V151" t="n">
        <v>0.89</v>
      </c>
      <c r="W151" t="n">
        <v>6.81</v>
      </c>
      <c r="X151" t="n">
        <v>0.22</v>
      </c>
      <c r="Y151" t="n">
        <v>1</v>
      </c>
      <c r="Z151" t="n">
        <v>10</v>
      </c>
      <c r="AA151" t="n">
        <v>481.8574762264354</v>
      </c>
      <c r="AB151" t="n">
        <v>659.298657024543</v>
      </c>
      <c r="AC151" t="n">
        <v>596.3761185295966</v>
      </c>
      <c r="AD151" t="n">
        <v>481857.4762264355</v>
      </c>
      <c r="AE151" t="n">
        <v>659298.657024543</v>
      </c>
      <c r="AF151" t="n">
        <v>1.83552677030274e-06</v>
      </c>
      <c r="AG151" t="n">
        <v>11</v>
      </c>
      <c r="AH151" t="n">
        <v>596376.1185295966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3.6697</v>
      </c>
      <c r="E152" t="n">
        <v>27.25</v>
      </c>
      <c r="F152" t="n">
        <v>23.94</v>
      </c>
      <c r="G152" t="n">
        <v>159.61</v>
      </c>
      <c r="H152" t="n">
        <v>2</v>
      </c>
      <c r="I152" t="n">
        <v>9</v>
      </c>
      <c r="J152" t="n">
        <v>343.08</v>
      </c>
      <c r="K152" t="n">
        <v>59.89</v>
      </c>
      <c r="L152" t="n">
        <v>38.5</v>
      </c>
      <c r="M152" t="n">
        <v>7</v>
      </c>
      <c r="N152" t="n">
        <v>109.69</v>
      </c>
      <c r="O152" t="n">
        <v>42546.93</v>
      </c>
      <c r="P152" t="n">
        <v>410.66</v>
      </c>
      <c r="Q152" t="n">
        <v>452.56</v>
      </c>
      <c r="R152" t="n">
        <v>69.45</v>
      </c>
      <c r="S152" t="n">
        <v>57.64</v>
      </c>
      <c r="T152" t="n">
        <v>3818.26</v>
      </c>
      <c r="U152" t="n">
        <v>0.83</v>
      </c>
      <c r="V152" t="n">
        <v>0.89</v>
      </c>
      <c r="W152" t="n">
        <v>6.81</v>
      </c>
      <c r="X152" t="n">
        <v>0.22</v>
      </c>
      <c r="Y152" t="n">
        <v>1</v>
      </c>
      <c r="Z152" t="n">
        <v>10</v>
      </c>
      <c r="AA152" t="n">
        <v>481.8965546426396</v>
      </c>
      <c r="AB152" t="n">
        <v>659.3521258376115</v>
      </c>
      <c r="AC152" t="n">
        <v>596.4244843541899</v>
      </c>
      <c r="AD152" t="n">
        <v>481896.5546426396</v>
      </c>
      <c r="AE152" t="n">
        <v>659352.1258376115</v>
      </c>
      <c r="AF152" t="n">
        <v>1.835776896593253e-06</v>
      </c>
      <c r="AG152" t="n">
        <v>11</v>
      </c>
      <c r="AH152" t="n">
        <v>596424.4843541898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3.6686</v>
      </c>
      <c r="E153" t="n">
        <v>27.26</v>
      </c>
      <c r="F153" t="n">
        <v>23.95</v>
      </c>
      <c r="G153" t="n">
        <v>159.67</v>
      </c>
      <c r="H153" t="n">
        <v>2.01</v>
      </c>
      <c r="I153" t="n">
        <v>9</v>
      </c>
      <c r="J153" t="n">
        <v>343.69</v>
      </c>
      <c r="K153" t="n">
        <v>59.89</v>
      </c>
      <c r="L153" t="n">
        <v>38.75</v>
      </c>
      <c r="M153" t="n">
        <v>7</v>
      </c>
      <c r="N153" t="n">
        <v>110.06</v>
      </c>
      <c r="O153" t="n">
        <v>42623.24</v>
      </c>
      <c r="P153" t="n">
        <v>411.04</v>
      </c>
      <c r="Q153" t="n">
        <v>452.55</v>
      </c>
      <c r="R153" t="n">
        <v>69.69</v>
      </c>
      <c r="S153" t="n">
        <v>57.64</v>
      </c>
      <c r="T153" t="n">
        <v>3935.49</v>
      </c>
      <c r="U153" t="n">
        <v>0.83</v>
      </c>
      <c r="V153" t="n">
        <v>0.89</v>
      </c>
      <c r="W153" t="n">
        <v>6.81</v>
      </c>
      <c r="X153" t="n">
        <v>0.23</v>
      </c>
      <c r="Y153" t="n">
        <v>1</v>
      </c>
      <c r="Z153" t="n">
        <v>10</v>
      </c>
      <c r="AA153" t="n">
        <v>482.2920760554935</v>
      </c>
      <c r="AB153" t="n">
        <v>659.8932956838514</v>
      </c>
      <c r="AC153" t="n">
        <v>596.9140057098414</v>
      </c>
      <c r="AD153" t="n">
        <v>482292.0760554934</v>
      </c>
      <c r="AE153" t="n">
        <v>659893.2956838515</v>
      </c>
      <c r="AF153" t="n">
        <v>1.835226618754124e-06</v>
      </c>
      <c r="AG153" t="n">
        <v>11</v>
      </c>
      <c r="AH153" t="n">
        <v>596914.0057098414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3.6675</v>
      </c>
      <c r="E154" t="n">
        <v>27.27</v>
      </c>
      <c r="F154" t="n">
        <v>23.96</v>
      </c>
      <c r="G154" t="n">
        <v>159.72</v>
      </c>
      <c r="H154" t="n">
        <v>2.02</v>
      </c>
      <c r="I154" t="n">
        <v>9</v>
      </c>
      <c r="J154" t="n">
        <v>344.31</v>
      </c>
      <c r="K154" t="n">
        <v>59.89</v>
      </c>
      <c r="L154" t="n">
        <v>39</v>
      </c>
      <c r="M154" t="n">
        <v>7</v>
      </c>
      <c r="N154" t="n">
        <v>110.43</v>
      </c>
      <c r="O154" t="n">
        <v>42699.62</v>
      </c>
      <c r="P154" t="n">
        <v>411.34</v>
      </c>
      <c r="Q154" t="n">
        <v>452.58</v>
      </c>
      <c r="R154" t="n">
        <v>69.87</v>
      </c>
      <c r="S154" t="n">
        <v>57.64</v>
      </c>
      <c r="T154" t="n">
        <v>4030.28</v>
      </c>
      <c r="U154" t="n">
        <v>0.82</v>
      </c>
      <c r="V154" t="n">
        <v>0.88</v>
      </c>
      <c r="W154" t="n">
        <v>6.81</v>
      </c>
      <c r="X154" t="n">
        <v>0.23</v>
      </c>
      <c r="Y154" t="n">
        <v>1</v>
      </c>
      <c r="Z154" t="n">
        <v>10</v>
      </c>
      <c r="AA154" t="n">
        <v>482.6350762105287</v>
      </c>
      <c r="AB154" t="n">
        <v>660.3626036280696</v>
      </c>
      <c r="AC154" t="n">
        <v>597.338523562541</v>
      </c>
      <c r="AD154" t="n">
        <v>482635.0762105287</v>
      </c>
      <c r="AE154" t="n">
        <v>660362.6036280695</v>
      </c>
      <c r="AF154" t="n">
        <v>1.834676340914995e-06</v>
      </c>
      <c r="AG154" t="n">
        <v>11</v>
      </c>
      <c r="AH154" t="n">
        <v>597338.523562541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3.6671</v>
      </c>
      <c r="E155" t="n">
        <v>27.27</v>
      </c>
      <c r="F155" t="n">
        <v>23.96</v>
      </c>
      <c r="G155" t="n">
        <v>159.74</v>
      </c>
      <c r="H155" t="n">
        <v>2.03</v>
      </c>
      <c r="I155" t="n">
        <v>9</v>
      </c>
      <c r="J155" t="n">
        <v>344.93</v>
      </c>
      <c r="K155" t="n">
        <v>59.89</v>
      </c>
      <c r="L155" t="n">
        <v>39.25</v>
      </c>
      <c r="M155" t="n">
        <v>7</v>
      </c>
      <c r="N155" t="n">
        <v>110.8</v>
      </c>
      <c r="O155" t="n">
        <v>42776.18</v>
      </c>
      <c r="P155" t="n">
        <v>411.42</v>
      </c>
      <c r="Q155" t="n">
        <v>452.58</v>
      </c>
      <c r="R155" t="n">
        <v>70.01000000000001</v>
      </c>
      <c r="S155" t="n">
        <v>57.64</v>
      </c>
      <c r="T155" t="n">
        <v>4099.96</v>
      </c>
      <c r="U155" t="n">
        <v>0.82</v>
      </c>
      <c r="V155" t="n">
        <v>0.88</v>
      </c>
      <c r="W155" t="n">
        <v>6.81</v>
      </c>
      <c r="X155" t="n">
        <v>0.24</v>
      </c>
      <c r="Y155" t="n">
        <v>1</v>
      </c>
      <c r="Z155" t="n">
        <v>10</v>
      </c>
      <c r="AA155" t="n">
        <v>482.7271467439169</v>
      </c>
      <c r="AB155" t="n">
        <v>660.4885785937165</v>
      </c>
      <c r="AC155" t="n">
        <v>597.4524756542736</v>
      </c>
      <c r="AD155" t="n">
        <v>482727.1467439169</v>
      </c>
      <c r="AE155" t="n">
        <v>660488.5785937165</v>
      </c>
      <c r="AF155" t="n">
        <v>1.834476239882584e-06</v>
      </c>
      <c r="AG155" t="n">
        <v>11</v>
      </c>
      <c r="AH155" t="n">
        <v>597452.4756542736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3.668</v>
      </c>
      <c r="E156" t="n">
        <v>27.26</v>
      </c>
      <c r="F156" t="n">
        <v>23.95</v>
      </c>
      <c r="G156" t="n">
        <v>159.7</v>
      </c>
      <c r="H156" t="n">
        <v>2.04</v>
      </c>
      <c r="I156" t="n">
        <v>9</v>
      </c>
      <c r="J156" t="n">
        <v>345.56</v>
      </c>
      <c r="K156" t="n">
        <v>59.89</v>
      </c>
      <c r="L156" t="n">
        <v>39.5</v>
      </c>
      <c r="M156" t="n">
        <v>7</v>
      </c>
      <c r="N156" t="n">
        <v>111.17</v>
      </c>
      <c r="O156" t="n">
        <v>42852.94</v>
      </c>
      <c r="P156" t="n">
        <v>411.48</v>
      </c>
      <c r="Q156" t="n">
        <v>452.57</v>
      </c>
      <c r="R156" t="n">
        <v>69.92</v>
      </c>
      <c r="S156" t="n">
        <v>57.64</v>
      </c>
      <c r="T156" t="n">
        <v>4052.22</v>
      </c>
      <c r="U156" t="n">
        <v>0.82</v>
      </c>
      <c r="V156" t="n">
        <v>0.89</v>
      </c>
      <c r="W156" t="n">
        <v>6.81</v>
      </c>
      <c r="X156" t="n">
        <v>0.23</v>
      </c>
      <c r="Y156" t="n">
        <v>1</v>
      </c>
      <c r="Z156" t="n">
        <v>10</v>
      </c>
      <c r="AA156" t="n">
        <v>482.6410971623697</v>
      </c>
      <c r="AB156" t="n">
        <v>660.3708417600041</v>
      </c>
      <c r="AC156" t="n">
        <v>597.345975458726</v>
      </c>
      <c r="AD156" t="n">
        <v>482641.0971623697</v>
      </c>
      <c r="AE156" t="n">
        <v>660370.8417600041</v>
      </c>
      <c r="AF156" t="n">
        <v>1.834926467205508e-06</v>
      </c>
      <c r="AG156" t="n">
        <v>11</v>
      </c>
      <c r="AH156" t="n">
        <v>597345.9754587261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3.6683</v>
      </c>
      <c r="E157" t="n">
        <v>27.26</v>
      </c>
      <c r="F157" t="n">
        <v>23.95</v>
      </c>
      <c r="G157" t="n">
        <v>159.69</v>
      </c>
      <c r="H157" t="n">
        <v>2.05</v>
      </c>
      <c r="I157" t="n">
        <v>9</v>
      </c>
      <c r="J157" t="n">
        <v>346.18</v>
      </c>
      <c r="K157" t="n">
        <v>59.89</v>
      </c>
      <c r="L157" t="n">
        <v>39.75</v>
      </c>
      <c r="M157" t="n">
        <v>7</v>
      </c>
      <c r="N157" t="n">
        <v>111.54</v>
      </c>
      <c r="O157" t="n">
        <v>42929.9</v>
      </c>
      <c r="P157" t="n">
        <v>411.55</v>
      </c>
      <c r="Q157" t="n">
        <v>452.59</v>
      </c>
      <c r="R157" t="n">
        <v>69.76000000000001</v>
      </c>
      <c r="S157" t="n">
        <v>57.64</v>
      </c>
      <c r="T157" t="n">
        <v>3975.18</v>
      </c>
      <c r="U157" t="n">
        <v>0.83</v>
      </c>
      <c r="V157" t="n">
        <v>0.89</v>
      </c>
      <c r="W157" t="n">
        <v>6.81</v>
      </c>
      <c r="X157" t="n">
        <v>0.23</v>
      </c>
      <c r="Y157" t="n">
        <v>1</v>
      </c>
      <c r="Z157" t="n">
        <v>10</v>
      </c>
      <c r="AA157" t="n">
        <v>482.6577802517385</v>
      </c>
      <c r="AB157" t="n">
        <v>660.3936682988844</v>
      </c>
      <c r="AC157" t="n">
        <v>597.3666234647729</v>
      </c>
      <c r="AD157" t="n">
        <v>482657.7802517386</v>
      </c>
      <c r="AE157" t="n">
        <v>660393.6682988844</v>
      </c>
      <c r="AF157" t="n">
        <v>1.835076542979816e-06</v>
      </c>
      <c r="AG157" t="n">
        <v>11</v>
      </c>
      <c r="AH157" t="n">
        <v>597366.6234647729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3.6687</v>
      </c>
      <c r="E158" t="n">
        <v>27.26</v>
      </c>
      <c r="F158" t="n">
        <v>23.95</v>
      </c>
      <c r="G158" t="n">
        <v>159.66</v>
      </c>
      <c r="H158" t="n">
        <v>2.06</v>
      </c>
      <c r="I158" t="n">
        <v>9</v>
      </c>
      <c r="J158" t="n">
        <v>346.81</v>
      </c>
      <c r="K158" t="n">
        <v>59.89</v>
      </c>
      <c r="L158" t="n">
        <v>40</v>
      </c>
      <c r="M158" t="n">
        <v>7</v>
      </c>
      <c r="N158" t="n">
        <v>111.92</v>
      </c>
      <c r="O158" t="n">
        <v>43007.05</v>
      </c>
      <c r="P158" t="n">
        <v>411.5</v>
      </c>
      <c r="Q158" t="n">
        <v>452.59</v>
      </c>
      <c r="R158" t="n">
        <v>69.72</v>
      </c>
      <c r="S158" t="n">
        <v>57.64</v>
      </c>
      <c r="T158" t="n">
        <v>3950.82</v>
      </c>
      <c r="U158" t="n">
        <v>0.83</v>
      </c>
      <c r="V158" t="n">
        <v>0.89</v>
      </c>
      <c r="W158" t="n">
        <v>6.81</v>
      </c>
      <c r="X158" t="n">
        <v>0.23</v>
      </c>
      <c r="Y158" t="n">
        <v>1</v>
      </c>
      <c r="Z158" t="n">
        <v>10</v>
      </c>
      <c r="AA158" t="n">
        <v>482.5855253693431</v>
      </c>
      <c r="AB158" t="n">
        <v>660.2948059811306</v>
      </c>
      <c r="AC158" t="n">
        <v>597.2771964278713</v>
      </c>
      <c r="AD158" t="n">
        <v>482585.5253693431</v>
      </c>
      <c r="AE158" t="n">
        <v>660294.8059811306</v>
      </c>
      <c r="AF158" t="n">
        <v>1.835276644012226e-06</v>
      </c>
      <c r="AG158" t="n">
        <v>11</v>
      </c>
      <c r="AH158" t="n">
        <v>597277.1964278714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2.2706</v>
      </c>
      <c r="E2" t="n">
        <v>44.04</v>
      </c>
      <c r="F2" t="n">
        <v>32.37</v>
      </c>
      <c r="G2" t="n">
        <v>6.7</v>
      </c>
      <c r="H2" t="n">
        <v>0.11</v>
      </c>
      <c r="I2" t="n">
        <v>290</v>
      </c>
      <c r="J2" t="n">
        <v>159.12</v>
      </c>
      <c r="K2" t="n">
        <v>50.28</v>
      </c>
      <c r="L2" t="n">
        <v>1</v>
      </c>
      <c r="M2" t="n">
        <v>288</v>
      </c>
      <c r="N2" t="n">
        <v>27.84</v>
      </c>
      <c r="O2" t="n">
        <v>19859.16</v>
      </c>
      <c r="P2" t="n">
        <v>400.8</v>
      </c>
      <c r="Q2" t="n">
        <v>453.48</v>
      </c>
      <c r="R2" t="n">
        <v>342.97</v>
      </c>
      <c r="S2" t="n">
        <v>57.64</v>
      </c>
      <c r="T2" t="n">
        <v>139174.5</v>
      </c>
      <c r="U2" t="n">
        <v>0.17</v>
      </c>
      <c r="V2" t="n">
        <v>0.66</v>
      </c>
      <c r="W2" t="n">
        <v>7.3</v>
      </c>
      <c r="X2" t="n">
        <v>8.630000000000001</v>
      </c>
      <c r="Y2" t="n">
        <v>1</v>
      </c>
      <c r="Z2" t="n">
        <v>10</v>
      </c>
      <c r="AA2" t="n">
        <v>758.7799768641396</v>
      </c>
      <c r="AB2" t="n">
        <v>1038.196239355548</v>
      </c>
      <c r="AC2" t="n">
        <v>939.1122473890272</v>
      </c>
      <c r="AD2" t="n">
        <v>758779.9768641395</v>
      </c>
      <c r="AE2" t="n">
        <v>1038196.239355548</v>
      </c>
      <c r="AF2" t="n">
        <v>1.233606619612847e-06</v>
      </c>
      <c r="AG2" t="n">
        <v>17</v>
      </c>
      <c r="AH2" t="n">
        <v>939112.2473890272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2.5389</v>
      </c>
      <c r="E3" t="n">
        <v>39.39</v>
      </c>
      <c r="F3" t="n">
        <v>30.1</v>
      </c>
      <c r="G3" t="n">
        <v>8.359999999999999</v>
      </c>
      <c r="H3" t="n">
        <v>0.14</v>
      </c>
      <c r="I3" t="n">
        <v>216</v>
      </c>
      <c r="J3" t="n">
        <v>159.48</v>
      </c>
      <c r="K3" t="n">
        <v>50.28</v>
      </c>
      <c r="L3" t="n">
        <v>1.25</v>
      </c>
      <c r="M3" t="n">
        <v>214</v>
      </c>
      <c r="N3" t="n">
        <v>27.95</v>
      </c>
      <c r="O3" t="n">
        <v>19902.91</v>
      </c>
      <c r="P3" t="n">
        <v>372.46</v>
      </c>
      <c r="Q3" t="n">
        <v>453.25</v>
      </c>
      <c r="R3" t="n">
        <v>269.5</v>
      </c>
      <c r="S3" t="n">
        <v>57.64</v>
      </c>
      <c r="T3" t="n">
        <v>102807.74</v>
      </c>
      <c r="U3" t="n">
        <v>0.21</v>
      </c>
      <c r="V3" t="n">
        <v>0.7</v>
      </c>
      <c r="W3" t="n">
        <v>7.16</v>
      </c>
      <c r="X3" t="n">
        <v>6.36</v>
      </c>
      <c r="Y3" t="n">
        <v>1</v>
      </c>
      <c r="Z3" t="n">
        <v>10</v>
      </c>
      <c r="AA3" t="n">
        <v>649.9856991187104</v>
      </c>
      <c r="AB3" t="n">
        <v>889.3391088794609</v>
      </c>
      <c r="AC3" t="n">
        <v>804.4618325232833</v>
      </c>
      <c r="AD3" t="n">
        <v>649985.6991187104</v>
      </c>
      <c r="AE3" t="n">
        <v>889339.108879461</v>
      </c>
      <c r="AF3" t="n">
        <v>1.379372785402562e-06</v>
      </c>
      <c r="AG3" t="n">
        <v>16</v>
      </c>
      <c r="AH3" t="n">
        <v>804461.8325232833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2.7301</v>
      </c>
      <c r="E4" t="n">
        <v>36.63</v>
      </c>
      <c r="F4" t="n">
        <v>28.76</v>
      </c>
      <c r="G4" t="n">
        <v>10.03</v>
      </c>
      <c r="H4" t="n">
        <v>0.17</v>
      </c>
      <c r="I4" t="n">
        <v>172</v>
      </c>
      <c r="J4" t="n">
        <v>159.83</v>
      </c>
      <c r="K4" t="n">
        <v>50.28</v>
      </c>
      <c r="L4" t="n">
        <v>1.5</v>
      </c>
      <c r="M4" t="n">
        <v>170</v>
      </c>
      <c r="N4" t="n">
        <v>28.05</v>
      </c>
      <c r="O4" t="n">
        <v>19946.71</v>
      </c>
      <c r="P4" t="n">
        <v>355.6</v>
      </c>
      <c r="Q4" t="n">
        <v>452.87</v>
      </c>
      <c r="R4" t="n">
        <v>226.28</v>
      </c>
      <c r="S4" t="n">
        <v>57.64</v>
      </c>
      <c r="T4" t="n">
        <v>81420.17</v>
      </c>
      <c r="U4" t="n">
        <v>0.25</v>
      </c>
      <c r="V4" t="n">
        <v>0.74</v>
      </c>
      <c r="W4" t="n">
        <v>7.08</v>
      </c>
      <c r="X4" t="n">
        <v>5.03</v>
      </c>
      <c r="Y4" t="n">
        <v>1</v>
      </c>
      <c r="Z4" t="n">
        <v>10</v>
      </c>
      <c r="AA4" t="n">
        <v>585.4379698949758</v>
      </c>
      <c r="AB4" t="n">
        <v>801.0220581107105</v>
      </c>
      <c r="AC4" t="n">
        <v>724.5736371261432</v>
      </c>
      <c r="AD4" t="n">
        <v>585437.9698949758</v>
      </c>
      <c r="AE4" t="n">
        <v>801022.0581107106</v>
      </c>
      <c r="AF4" t="n">
        <v>1.483250872987331e-06</v>
      </c>
      <c r="AG4" t="n">
        <v>15</v>
      </c>
      <c r="AH4" t="n">
        <v>724573.6371261432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2.8744</v>
      </c>
      <c r="E5" t="n">
        <v>34.79</v>
      </c>
      <c r="F5" t="n">
        <v>27.86</v>
      </c>
      <c r="G5" t="n">
        <v>11.69</v>
      </c>
      <c r="H5" t="n">
        <v>0.19</v>
      </c>
      <c r="I5" t="n">
        <v>143</v>
      </c>
      <c r="J5" t="n">
        <v>160.19</v>
      </c>
      <c r="K5" t="n">
        <v>50.28</v>
      </c>
      <c r="L5" t="n">
        <v>1.75</v>
      </c>
      <c r="M5" t="n">
        <v>141</v>
      </c>
      <c r="N5" t="n">
        <v>28.16</v>
      </c>
      <c r="O5" t="n">
        <v>19990.53</v>
      </c>
      <c r="P5" t="n">
        <v>344.1</v>
      </c>
      <c r="Q5" t="n">
        <v>453.17</v>
      </c>
      <c r="R5" t="n">
        <v>196.74</v>
      </c>
      <c r="S5" t="n">
        <v>57.64</v>
      </c>
      <c r="T5" t="n">
        <v>66791.56</v>
      </c>
      <c r="U5" t="n">
        <v>0.29</v>
      </c>
      <c r="V5" t="n">
        <v>0.76</v>
      </c>
      <c r="W5" t="n">
        <v>7.03</v>
      </c>
      <c r="X5" t="n">
        <v>4.12</v>
      </c>
      <c r="Y5" t="n">
        <v>1</v>
      </c>
      <c r="Z5" t="n">
        <v>10</v>
      </c>
      <c r="AA5" t="n">
        <v>540.4746719815826</v>
      </c>
      <c r="AB5" t="n">
        <v>739.5012902649005</v>
      </c>
      <c r="AC5" t="n">
        <v>668.9243250185972</v>
      </c>
      <c r="AD5" t="n">
        <v>540474.6719815825</v>
      </c>
      <c r="AE5" t="n">
        <v>739501.2902649005</v>
      </c>
      <c r="AF5" t="n">
        <v>1.56164840456935e-06</v>
      </c>
      <c r="AG5" t="n">
        <v>14</v>
      </c>
      <c r="AH5" t="n">
        <v>668924.3250185972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2.984</v>
      </c>
      <c r="E6" t="n">
        <v>33.51</v>
      </c>
      <c r="F6" t="n">
        <v>27.26</v>
      </c>
      <c r="G6" t="n">
        <v>13.4</v>
      </c>
      <c r="H6" t="n">
        <v>0.22</v>
      </c>
      <c r="I6" t="n">
        <v>122</v>
      </c>
      <c r="J6" t="n">
        <v>160.54</v>
      </c>
      <c r="K6" t="n">
        <v>50.28</v>
      </c>
      <c r="L6" t="n">
        <v>2</v>
      </c>
      <c r="M6" t="n">
        <v>120</v>
      </c>
      <c r="N6" t="n">
        <v>28.26</v>
      </c>
      <c r="O6" t="n">
        <v>20034.4</v>
      </c>
      <c r="P6" t="n">
        <v>336.34</v>
      </c>
      <c r="Q6" t="n">
        <v>453.05</v>
      </c>
      <c r="R6" t="n">
        <v>177.03</v>
      </c>
      <c r="S6" t="n">
        <v>57.64</v>
      </c>
      <c r="T6" t="n">
        <v>57045.42</v>
      </c>
      <c r="U6" t="n">
        <v>0.33</v>
      </c>
      <c r="V6" t="n">
        <v>0.78</v>
      </c>
      <c r="W6" t="n">
        <v>7</v>
      </c>
      <c r="X6" t="n">
        <v>3.52</v>
      </c>
      <c r="Y6" t="n">
        <v>1</v>
      </c>
      <c r="Z6" t="n">
        <v>10</v>
      </c>
      <c r="AA6" t="n">
        <v>507.2241320319312</v>
      </c>
      <c r="AB6" t="n">
        <v>694.0064345954944</v>
      </c>
      <c r="AC6" t="n">
        <v>627.7714345218482</v>
      </c>
      <c r="AD6" t="n">
        <v>507224.1320319312</v>
      </c>
      <c r="AE6" t="n">
        <v>694006.4345954944</v>
      </c>
      <c r="AF6" t="n">
        <v>1.621193584481958e-06</v>
      </c>
      <c r="AG6" t="n">
        <v>13</v>
      </c>
      <c r="AH6" t="n">
        <v>627771.4345218482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3.0705</v>
      </c>
      <c r="E7" t="n">
        <v>32.57</v>
      </c>
      <c r="F7" t="n">
        <v>26.8</v>
      </c>
      <c r="G7" t="n">
        <v>15.03</v>
      </c>
      <c r="H7" t="n">
        <v>0.25</v>
      </c>
      <c r="I7" t="n">
        <v>107</v>
      </c>
      <c r="J7" t="n">
        <v>160.9</v>
      </c>
      <c r="K7" t="n">
        <v>50.28</v>
      </c>
      <c r="L7" t="n">
        <v>2.25</v>
      </c>
      <c r="M7" t="n">
        <v>105</v>
      </c>
      <c r="N7" t="n">
        <v>28.37</v>
      </c>
      <c r="O7" t="n">
        <v>20078.3</v>
      </c>
      <c r="P7" t="n">
        <v>330.31</v>
      </c>
      <c r="Q7" t="n">
        <v>452.84</v>
      </c>
      <c r="R7" t="n">
        <v>162.57</v>
      </c>
      <c r="S7" t="n">
        <v>57.64</v>
      </c>
      <c r="T7" t="n">
        <v>49885.53</v>
      </c>
      <c r="U7" t="n">
        <v>0.35</v>
      </c>
      <c r="V7" t="n">
        <v>0.79</v>
      </c>
      <c r="W7" t="n">
        <v>6.96</v>
      </c>
      <c r="X7" t="n">
        <v>3.06</v>
      </c>
      <c r="Y7" t="n">
        <v>1</v>
      </c>
      <c r="Z7" t="n">
        <v>10</v>
      </c>
      <c r="AA7" t="n">
        <v>490.2988912949455</v>
      </c>
      <c r="AB7" t="n">
        <v>670.848573530228</v>
      </c>
      <c r="AC7" t="n">
        <v>606.8237272143887</v>
      </c>
      <c r="AD7" t="n">
        <v>490298.8912949455</v>
      </c>
      <c r="AE7" t="n">
        <v>670848.573530228</v>
      </c>
      <c r="AF7" t="n">
        <v>1.668188639796198e-06</v>
      </c>
      <c r="AG7" t="n">
        <v>13</v>
      </c>
      <c r="AH7" t="n">
        <v>606823.7272143887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3.14</v>
      </c>
      <c r="E8" t="n">
        <v>31.85</v>
      </c>
      <c r="F8" t="n">
        <v>26.46</v>
      </c>
      <c r="G8" t="n">
        <v>16.71</v>
      </c>
      <c r="H8" t="n">
        <v>0.27</v>
      </c>
      <c r="I8" t="n">
        <v>95</v>
      </c>
      <c r="J8" t="n">
        <v>161.26</v>
      </c>
      <c r="K8" t="n">
        <v>50.28</v>
      </c>
      <c r="L8" t="n">
        <v>2.5</v>
      </c>
      <c r="M8" t="n">
        <v>93</v>
      </c>
      <c r="N8" t="n">
        <v>28.48</v>
      </c>
      <c r="O8" t="n">
        <v>20122.23</v>
      </c>
      <c r="P8" t="n">
        <v>325.78</v>
      </c>
      <c r="Q8" t="n">
        <v>452.85</v>
      </c>
      <c r="R8" t="n">
        <v>150.96</v>
      </c>
      <c r="S8" t="n">
        <v>57.64</v>
      </c>
      <c r="T8" t="n">
        <v>44143.75</v>
      </c>
      <c r="U8" t="n">
        <v>0.38</v>
      </c>
      <c r="V8" t="n">
        <v>0.8</v>
      </c>
      <c r="W8" t="n">
        <v>6.96</v>
      </c>
      <c r="X8" t="n">
        <v>2.73</v>
      </c>
      <c r="Y8" t="n">
        <v>1</v>
      </c>
      <c r="Z8" t="n">
        <v>10</v>
      </c>
      <c r="AA8" t="n">
        <v>477.7222418757984</v>
      </c>
      <c r="AB8" t="n">
        <v>653.6406469523373</v>
      </c>
      <c r="AC8" t="n">
        <v>591.2581009976154</v>
      </c>
      <c r="AD8" t="n">
        <v>477722.2418757984</v>
      </c>
      <c r="AE8" t="n">
        <v>653640.6469523374</v>
      </c>
      <c r="AF8" t="n">
        <v>1.705947672678737e-06</v>
      </c>
      <c r="AG8" t="n">
        <v>13</v>
      </c>
      <c r="AH8" t="n">
        <v>591258.1009976154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3.2007</v>
      </c>
      <c r="E9" t="n">
        <v>31.24</v>
      </c>
      <c r="F9" t="n">
        <v>26.18</v>
      </c>
      <c r="G9" t="n">
        <v>18.48</v>
      </c>
      <c r="H9" t="n">
        <v>0.3</v>
      </c>
      <c r="I9" t="n">
        <v>85</v>
      </c>
      <c r="J9" t="n">
        <v>161.61</v>
      </c>
      <c r="K9" t="n">
        <v>50.28</v>
      </c>
      <c r="L9" t="n">
        <v>2.75</v>
      </c>
      <c r="M9" t="n">
        <v>83</v>
      </c>
      <c r="N9" t="n">
        <v>28.58</v>
      </c>
      <c r="O9" t="n">
        <v>20166.2</v>
      </c>
      <c r="P9" t="n">
        <v>321.98</v>
      </c>
      <c r="Q9" t="n">
        <v>452.74</v>
      </c>
      <c r="R9" t="n">
        <v>141.9</v>
      </c>
      <c r="S9" t="n">
        <v>57.64</v>
      </c>
      <c r="T9" t="n">
        <v>39661.25</v>
      </c>
      <c r="U9" t="n">
        <v>0.41</v>
      </c>
      <c r="V9" t="n">
        <v>0.8100000000000001</v>
      </c>
      <c r="W9" t="n">
        <v>6.94</v>
      </c>
      <c r="X9" t="n">
        <v>2.45</v>
      </c>
      <c r="Y9" t="n">
        <v>1</v>
      </c>
      <c r="Z9" t="n">
        <v>10</v>
      </c>
      <c r="AA9" t="n">
        <v>467.3615194482281</v>
      </c>
      <c r="AB9" t="n">
        <v>639.4646494441215</v>
      </c>
      <c r="AC9" t="n">
        <v>578.4350407954461</v>
      </c>
      <c r="AD9" t="n">
        <v>467361.5194482281</v>
      </c>
      <c r="AE9" t="n">
        <v>639464.6494441215</v>
      </c>
      <c r="AF9" t="n">
        <v>1.738925705714278e-06</v>
      </c>
      <c r="AG9" t="n">
        <v>13</v>
      </c>
      <c r="AH9" t="n">
        <v>578435.040795446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3.2467</v>
      </c>
      <c r="E10" t="n">
        <v>30.8</v>
      </c>
      <c r="F10" t="n">
        <v>25.96</v>
      </c>
      <c r="G10" t="n">
        <v>19.97</v>
      </c>
      <c r="H10" t="n">
        <v>0.33</v>
      </c>
      <c r="I10" t="n">
        <v>78</v>
      </c>
      <c r="J10" t="n">
        <v>161.97</v>
      </c>
      <c r="K10" t="n">
        <v>50.28</v>
      </c>
      <c r="L10" t="n">
        <v>3</v>
      </c>
      <c r="M10" t="n">
        <v>76</v>
      </c>
      <c r="N10" t="n">
        <v>28.69</v>
      </c>
      <c r="O10" t="n">
        <v>20210.21</v>
      </c>
      <c r="P10" t="n">
        <v>318.99</v>
      </c>
      <c r="Q10" t="n">
        <v>452.79</v>
      </c>
      <c r="R10" t="n">
        <v>135.21</v>
      </c>
      <c r="S10" t="n">
        <v>57.64</v>
      </c>
      <c r="T10" t="n">
        <v>36351.61</v>
      </c>
      <c r="U10" t="n">
        <v>0.43</v>
      </c>
      <c r="V10" t="n">
        <v>0.82</v>
      </c>
      <c r="W10" t="n">
        <v>6.92</v>
      </c>
      <c r="X10" t="n">
        <v>2.23</v>
      </c>
      <c r="Y10" t="n">
        <v>1</v>
      </c>
      <c r="Z10" t="n">
        <v>10</v>
      </c>
      <c r="AA10" t="n">
        <v>449.4835118399852</v>
      </c>
      <c r="AB10" t="n">
        <v>615.0031707124931</v>
      </c>
      <c r="AC10" t="n">
        <v>556.3081312620633</v>
      </c>
      <c r="AD10" t="n">
        <v>449483.5118399852</v>
      </c>
      <c r="AE10" t="n">
        <v>615003.1707124931</v>
      </c>
      <c r="AF10" t="n">
        <v>1.763917295823584e-06</v>
      </c>
      <c r="AG10" t="n">
        <v>12</v>
      </c>
      <c r="AH10" t="n">
        <v>556308.1312620633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3.2945</v>
      </c>
      <c r="E11" t="n">
        <v>30.35</v>
      </c>
      <c r="F11" t="n">
        <v>25.74</v>
      </c>
      <c r="G11" t="n">
        <v>21.75</v>
      </c>
      <c r="H11" t="n">
        <v>0.35</v>
      </c>
      <c r="I11" t="n">
        <v>71</v>
      </c>
      <c r="J11" t="n">
        <v>162.33</v>
      </c>
      <c r="K11" t="n">
        <v>50.28</v>
      </c>
      <c r="L11" t="n">
        <v>3.25</v>
      </c>
      <c r="M11" t="n">
        <v>69</v>
      </c>
      <c r="N11" t="n">
        <v>28.8</v>
      </c>
      <c r="O11" t="n">
        <v>20254.26</v>
      </c>
      <c r="P11" t="n">
        <v>315.92</v>
      </c>
      <c r="Q11" t="n">
        <v>452.8</v>
      </c>
      <c r="R11" t="n">
        <v>127.1</v>
      </c>
      <c r="S11" t="n">
        <v>57.64</v>
      </c>
      <c r="T11" t="n">
        <v>32332.8</v>
      </c>
      <c r="U11" t="n">
        <v>0.45</v>
      </c>
      <c r="V11" t="n">
        <v>0.82</v>
      </c>
      <c r="W11" t="n">
        <v>6.93</v>
      </c>
      <c r="X11" t="n">
        <v>2.01</v>
      </c>
      <c r="Y11" t="n">
        <v>1</v>
      </c>
      <c r="Z11" t="n">
        <v>10</v>
      </c>
      <c r="AA11" t="n">
        <v>441.763731786237</v>
      </c>
      <c r="AB11" t="n">
        <v>604.4406270702954</v>
      </c>
      <c r="AC11" t="n">
        <v>546.7536619604538</v>
      </c>
      <c r="AD11" t="n">
        <v>441763.731786237</v>
      </c>
      <c r="AE11" t="n">
        <v>604440.6270702954</v>
      </c>
      <c r="AF11" t="n">
        <v>1.789886817719777e-06</v>
      </c>
      <c r="AG11" t="n">
        <v>12</v>
      </c>
      <c r="AH11" t="n">
        <v>546753.6619604537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3.3284</v>
      </c>
      <c r="E12" t="n">
        <v>30.04</v>
      </c>
      <c r="F12" t="n">
        <v>25.59</v>
      </c>
      <c r="G12" t="n">
        <v>23.27</v>
      </c>
      <c r="H12" t="n">
        <v>0.38</v>
      </c>
      <c r="I12" t="n">
        <v>66</v>
      </c>
      <c r="J12" t="n">
        <v>162.68</v>
      </c>
      <c r="K12" t="n">
        <v>50.28</v>
      </c>
      <c r="L12" t="n">
        <v>3.5</v>
      </c>
      <c r="M12" t="n">
        <v>64</v>
      </c>
      <c r="N12" t="n">
        <v>28.9</v>
      </c>
      <c r="O12" t="n">
        <v>20298.34</v>
      </c>
      <c r="P12" t="n">
        <v>313.74</v>
      </c>
      <c r="Q12" t="n">
        <v>452.78</v>
      </c>
      <c r="R12" t="n">
        <v>122.87</v>
      </c>
      <c r="S12" t="n">
        <v>57.64</v>
      </c>
      <c r="T12" t="n">
        <v>30242.63</v>
      </c>
      <c r="U12" t="n">
        <v>0.47</v>
      </c>
      <c r="V12" t="n">
        <v>0.83</v>
      </c>
      <c r="W12" t="n">
        <v>6.91</v>
      </c>
      <c r="X12" t="n">
        <v>1.87</v>
      </c>
      <c r="Y12" t="n">
        <v>1</v>
      </c>
      <c r="Z12" t="n">
        <v>10</v>
      </c>
      <c r="AA12" t="n">
        <v>436.4412082960645</v>
      </c>
      <c r="AB12" t="n">
        <v>597.1581156178771</v>
      </c>
      <c r="AC12" t="n">
        <v>540.1661831799853</v>
      </c>
      <c r="AD12" t="n">
        <v>436441.2082960645</v>
      </c>
      <c r="AE12" t="n">
        <v>597158.1156178771</v>
      </c>
      <c r="AF12" t="n">
        <v>1.808304533039461e-06</v>
      </c>
      <c r="AG12" t="n">
        <v>12</v>
      </c>
      <c r="AH12" t="n">
        <v>540166.1831799853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3.3614</v>
      </c>
      <c r="E13" t="n">
        <v>29.75</v>
      </c>
      <c r="F13" t="n">
        <v>25.46</v>
      </c>
      <c r="G13" t="n">
        <v>25.04</v>
      </c>
      <c r="H13" t="n">
        <v>0.41</v>
      </c>
      <c r="I13" t="n">
        <v>61</v>
      </c>
      <c r="J13" t="n">
        <v>163.04</v>
      </c>
      <c r="K13" t="n">
        <v>50.28</v>
      </c>
      <c r="L13" t="n">
        <v>3.75</v>
      </c>
      <c r="M13" t="n">
        <v>59</v>
      </c>
      <c r="N13" t="n">
        <v>29.01</v>
      </c>
      <c r="O13" t="n">
        <v>20342.46</v>
      </c>
      <c r="P13" t="n">
        <v>311.72</v>
      </c>
      <c r="Q13" t="n">
        <v>452.72</v>
      </c>
      <c r="R13" t="n">
        <v>118.89</v>
      </c>
      <c r="S13" t="n">
        <v>57.64</v>
      </c>
      <c r="T13" t="n">
        <v>28276.23</v>
      </c>
      <c r="U13" t="n">
        <v>0.48</v>
      </c>
      <c r="V13" t="n">
        <v>0.83</v>
      </c>
      <c r="W13" t="n">
        <v>6.89</v>
      </c>
      <c r="X13" t="n">
        <v>1.73</v>
      </c>
      <c r="Y13" t="n">
        <v>1</v>
      </c>
      <c r="Z13" t="n">
        <v>10</v>
      </c>
      <c r="AA13" t="n">
        <v>431.4892021569827</v>
      </c>
      <c r="AB13" t="n">
        <v>590.3825623512934</v>
      </c>
      <c r="AC13" t="n">
        <v>534.0372792076154</v>
      </c>
      <c r="AD13" t="n">
        <v>431489.2021569827</v>
      </c>
      <c r="AE13" t="n">
        <v>590382.5623512934</v>
      </c>
      <c r="AF13" t="n">
        <v>1.826233282465703e-06</v>
      </c>
      <c r="AG13" t="n">
        <v>12</v>
      </c>
      <c r="AH13" t="n">
        <v>534037.2792076154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3.387</v>
      </c>
      <c r="E14" t="n">
        <v>29.52</v>
      </c>
      <c r="F14" t="n">
        <v>25.36</v>
      </c>
      <c r="G14" t="n">
        <v>26.7</v>
      </c>
      <c r="H14" t="n">
        <v>0.43</v>
      </c>
      <c r="I14" t="n">
        <v>57</v>
      </c>
      <c r="J14" t="n">
        <v>163.4</v>
      </c>
      <c r="K14" t="n">
        <v>50.28</v>
      </c>
      <c r="L14" t="n">
        <v>4</v>
      </c>
      <c r="M14" t="n">
        <v>55</v>
      </c>
      <c r="N14" t="n">
        <v>29.12</v>
      </c>
      <c r="O14" t="n">
        <v>20386.62</v>
      </c>
      <c r="P14" t="n">
        <v>310.13</v>
      </c>
      <c r="Q14" t="n">
        <v>452.64</v>
      </c>
      <c r="R14" t="n">
        <v>115.3</v>
      </c>
      <c r="S14" t="n">
        <v>57.64</v>
      </c>
      <c r="T14" t="n">
        <v>26502.41</v>
      </c>
      <c r="U14" t="n">
        <v>0.5</v>
      </c>
      <c r="V14" t="n">
        <v>0.84</v>
      </c>
      <c r="W14" t="n">
        <v>6.9</v>
      </c>
      <c r="X14" t="n">
        <v>1.64</v>
      </c>
      <c r="Y14" t="n">
        <v>1</v>
      </c>
      <c r="Z14" t="n">
        <v>10</v>
      </c>
      <c r="AA14" t="n">
        <v>427.7004735783096</v>
      </c>
      <c r="AB14" t="n">
        <v>585.1986567630443</v>
      </c>
      <c r="AC14" t="n">
        <v>529.3481182930518</v>
      </c>
      <c r="AD14" t="n">
        <v>427700.4735783096</v>
      </c>
      <c r="AE14" t="n">
        <v>585198.6567630443</v>
      </c>
      <c r="AF14" t="n">
        <v>1.840141645656968e-06</v>
      </c>
      <c r="AG14" t="n">
        <v>12</v>
      </c>
      <c r="AH14" t="n">
        <v>529348.1182930518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3.4147</v>
      </c>
      <c r="E15" t="n">
        <v>29.29</v>
      </c>
      <c r="F15" t="n">
        <v>25.25</v>
      </c>
      <c r="G15" t="n">
        <v>28.59</v>
      </c>
      <c r="H15" t="n">
        <v>0.46</v>
      </c>
      <c r="I15" t="n">
        <v>53</v>
      </c>
      <c r="J15" t="n">
        <v>163.76</v>
      </c>
      <c r="K15" t="n">
        <v>50.28</v>
      </c>
      <c r="L15" t="n">
        <v>4.25</v>
      </c>
      <c r="M15" t="n">
        <v>51</v>
      </c>
      <c r="N15" t="n">
        <v>29.23</v>
      </c>
      <c r="O15" t="n">
        <v>20430.81</v>
      </c>
      <c r="P15" t="n">
        <v>308.51</v>
      </c>
      <c r="Q15" t="n">
        <v>452.75</v>
      </c>
      <c r="R15" t="n">
        <v>111.83</v>
      </c>
      <c r="S15" t="n">
        <v>57.64</v>
      </c>
      <c r="T15" t="n">
        <v>24787.33</v>
      </c>
      <c r="U15" t="n">
        <v>0.52</v>
      </c>
      <c r="V15" t="n">
        <v>0.84</v>
      </c>
      <c r="W15" t="n">
        <v>6.89</v>
      </c>
      <c r="X15" t="n">
        <v>1.52</v>
      </c>
      <c r="Y15" t="n">
        <v>1</v>
      </c>
      <c r="Z15" t="n">
        <v>10</v>
      </c>
      <c r="AA15" t="n">
        <v>423.730265280376</v>
      </c>
      <c r="AB15" t="n">
        <v>579.7664426165834</v>
      </c>
      <c r="AC15" t="n">
        <v>524.4343470405687</v>
      </c>
      <c r="AD15" t="n">
        <v>423730.2652803761</v>
      </c>
      <c r="AE15" t="n">
        <v>579766.4426165834</v>
      </c>
      <c r="AF15" t="n">
        <v>1.855190929266268e-06</v>
      </c>
      <c r="AG15" t="n">
        <v>12</v>
      </c>
      <c r="AH15" t="n">
        <v>524434.3470405687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3.4397</v>
      </c>
      <c r="E16" t="n">
        <v>29.07</v>
      </c>
      <c r="F16" t="n">
        <v>25.14</v>
      </c>
      <c r="G16" t="n">
        <v>30.16</v>
      </c>
      <c r="H16" t="n">
        <v>0.49</v>
      </c>
      <c r="I16" t="n">
        <v>50</v>
      </c>
      <c r="J16" t="n">
        <v>164.12</v>
      </c>
      <c r="K16" t="n">
        <v>50.28</v>
      </c>
      <c r="L16" t="n">
        <v>4.5</v>
      </c>
      <c r="M16" t="n">
        <v>48</v>
      </c>
      <c r="N16" t="n">
        <v>29.34</v>
      </c>
      <c r="O16" t="n">
        <v>20475.04</v>
      </c>
      <c r="P16" t="n">
        <v>306.64</v>
      </c>
      <c r="Q16" t="n">
        <v>452.69</v>
      </c>
      <c r="R16" t="n">
        <v>108.36</v>
      </c>
      <c r="S16" t="n">
        <v>57.64</v>
      </c>
      <c r="T16" t="n">
        <v>23067.27</v>
      </c>
      <c r="U16" t="n">
        <v>0.53</v>
      </c>
      <c r="V16" t="n">
        <v>0.84</v>
      </c>
      <c r="W16" t="n">
        <v>6.87</v>
      </c>
      <c r="X16" t="n">
        <v>1.41</v>
      </c>
      <c r="Y16" t="n">
        <v>1</v>
      </c>
      <c r="Z16" t="n">
        <v>10</v>
      </c>
      <c r="AA16" t="n">
        <v>419.8807064570943</v>
      </c>
      <c r="AB16" t="n">
        <v>574.4993064040202</v>
      </c>
      <c r="AC16" t="n">
        <v>519.6698989156604</v>
      </c>
      <c r="AD16" t="n">
        <v>419880.7064570943</v>
      </c>
      <c r="AE16" t="n">
        <v>574499.3064040202</v>
      </c>
      <c r="AF16" t="n">
        <v>1.868773315195239e-06</v>
      </c>
      <c r="AG16" t="n">
        <v>12</v>
      </c>
      <c r="AH16" t="n">
        <v>519669.8989156603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3.4537</v>
      </c>
      <c r="E17" t="n">
        <v>28.95</v>
      </c>
      <c r="F17" t="n">
        <v>25.08</v>
      </c>
      <c r="G17" t="n">
        <v>31.35</v>
      </c>
      <c r="H17" t="n">
        <v>0.51</v>
      </c>
      <c r="I17" t="n">
        <v>48</v>
      </c>
      <c r="J17" t="n">
        <v>164.48</v>
      </c>
      <c r="K17" t="n">
        <v>50.28</v>
      </c>
      <c r="L17" t="n">
        <v>4.75</v>
      </c>
      <c r="M17" t="n">
        <v>46</v>
      </c>
      <c r="N17" t="n">
        <v>29.45</v>
      </c>
      <c r="O17" t="n">
        <v>20519.3</v>
      </c>
      <c r="P17" t="n">
        <v>305.66</v>
      </c>
      <c r="Q17" t="n">
        <v>452.69</v>
      </c>
      <c r="R17" t="n">
        <v>106.61</v>
      </c>
      <c r="S17" t="n">
        <v>57.64</v>
      </c>
      <c r="T17" t="n">
        <v>22201.73</v>
      </c>
      <c r="U17" t="n">
        <v>0.54</v>
      </c>
      <c r="V17" t="n">
        <v>0.85</v>
      </c>
      <c r="W17" t="n">
        <v>6.87</v>
      </c>
      <c r="X17" t="n">
        <v>1.36</v>
      </c>
      <c r="Y17" t="n">
        <v>1</v>
      </c>
      <c r="Z17" t="n">
        <v>10</v>
      </c>
      <c r="AA17" t="n">
        <v>417.8014722029752</v>
      </c>
      <c r="AB17" t="n">
        <v>571.654406368193</v>
      </c>
      <c r="AC17" t="n">
        <v>517.0965121464103</v>
      </c>
      <c r="AD17" t="n">
        <v>417801.4722029752</v>
      </c>
      <c r="AE17" t="n">
        <v>571654.406368193</v>
      </c>
      <c r="AF17" t="n">
        <v>1.876379451315462e-06</v>
      </c>
      <c r="AG17" t="n">
        <v>12</v>
      </c>
      <c r="AH17" t="n">
        <v>517096.5121464103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3.4735</v>
      </c>
      <c r="E18" t="n">
        <v>28.79</v>
      </c>
      <c r="F18" t="n">
        <v>25.02</v>
      </c>
      <c r="G18" t="n">
        <v>33.35</v>
      </c>
      <c r="H18" t="n">
        <v>0.54</v>
      </c>
      <c r="I18" t="n">
        <v>45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304.55</v>
      </c>
      <c r="Q18" t="n">
        <v>452.61</v>
      </c>
      <c r="R18" t="n">
        <v>104.05</v>
      </c>
      <c r="S18" t="n">
        <v>57.64</v>
      </c>
      <c r="T18" t="n">
        <v>20936.7</v>
      </c>
      <c r="U18" t="n">
        <v>0.55</v>
      </c>
      <c r="V18" t="n">
        <v>0.85</v>
      </c>
      <c r="W18" t="n">
        <v>6.88</v>
      </c>
      <c r="X18" t="n">
        <v>1.29</v>
      </c>
      <c r="Y18" t="n">
        <v>1</v>
      </c>
      <c r="Z18" t="n">
        <v>10</v>
      </c>
      <c r="AA18" t="n">
        <v>415.1606478988996</v>
      </c>
      <c r="AB18" t="n">
        <v>568.0411140504108</v>
      </c>
      <c r="AC18" t="n">
        <v>513.8280673761495</v>
      </c>
      <c r="AD18" t="n">
        <v>415160.6478988996</v>
      </c>
      <c r="AE18" t="n">
        <v>568041.1140504108</v>
      </c>
      <c r="AF18" t="n">
        <v>1.887136700971207e-06</v>
      </c>
      <c r="AG18" t="n">
        <v>12</v>
      </c>
      <c r="AH18" t="n">
        <v>513828.0673761496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3.4926</v>
      </c>
      <c r="E19" t="n">
        <v>28.63</v>
      </c>
      <c r="F19" t="n">
        <v>24.92</v>
      </c>
      <c r="G19" t="n">
        <v>34.77</v>
      </c>
      <c r="H19" t="n">
        <v>0.5600000000000001</v>
      </c>
      <c r="I19" t="n">
        <v>43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302.99</v>
      </c>
      <c r="Q19" t="n">
        <v>452.73</v>
      </c>
      <c r="R19" t="n">
        <v>101.12</v>
      </c>
      <c r="S19" t="n">
        <v>57.64</v>
      </c>
      <c r="T19" t="n">
        <v>19481.71</v>
      </c>
      <c r="U19" t="n">
        <v>0.57</v>
      </c>
      <c r="V19" t="n">
        <v>0.85</v>
      </c>
      <c r="W19" t="n">
        <v>6.87</v>
      </c>
      <c r="X19" t="n">
        <v>1.2</v>
      </c>
      <c r="Y19" t="n">
        <v>1</v>
      </c>
      <c r="Z19" t="n">
        <v>10</v>
      </c>
      <c r="AA19" t="n">
        <v>412.169603867002</v>
      </c>
      <c r="AB19" t="n">
        <v>563.948635650419</v>
      </c>
      <c r="AC19" t="n">
        <v>510.1261693708234</v>
      </c>
      <c r="AD19" t="n">
        <v>412169.603867002</v>
      </c>
      <c r="AE19" t="n">
        <v>563948.6356504189</v>
      </c>
      <c r="AF19" t="n">
        <v>1.897513643820941e-06</v>
      </c>
      <c r="AG19" t="n">
        <v>12</v>
      </c>
      <c r="AH19" t="n">
        <v>510126.1693708234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3.5066</v>
      </c>
      <c r="E20" t="n">
        <v>28.52</v>
      </c>
      <c r="F20" t="n">
        <v>24.87</v>
      </c>
      <c r="G20" t="n">
        <v>36.4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302.03</v>
      </c>
      <c r="Q20" t="n">
        <v>452.64</v>
      </c>
      <c r="R20" t="n">
        <v>99.56999999999999</v>
      </c>
      <c r="S20" t="n">
        <v>57.64</v>
      </c>
      <c r="T20" t="n">
        <v>18716.92</v>
      </c>
      <c r="U20" t="n">
        <v>0.58</v>
      </c>
      <c r="V20" t="n">
        <v>0.85</v>
      </c>
      <c r="W20" t="n">
        <v>6.86</v>
      </c>
      <c r="X20" t="n">
        <v>1.14</v>
      </c>
      <c r="Y20" t="n">
        <v>1</v>
      </c>
      <c r="Z20" t="n">
        <v>10</v>
      </c>
      <c r="AA20" t="n">
        <v>410.1978031751515</v>
      </c>
      <c r="AB20" t="n">
        <v>561.2507309541218</v>
      </c>
      <c r="AC20" t="n">
        <v>507.6857489122079</v>
      </c>
      <c r="AD20" t="n">
        <v>410197.8031751515</v>
      </c>
      <c r="AE20" t="n">
        <v>561250.7309541218</v>
      </c>
      <c r="AF20" t="n">
        <v>1.905119779941165e-06</v>
      </c>
      <c r="AG20" t="n">
        <v>12</v>
      </c>
      <c r="AH20" t="n">
        <v>507685.7489122079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3.5186</v>
      </c>
      <c r="E21" t="n">
        <v>28.42</v>
      </c>
      <c r="F21" t="n">
        <v>24.84</v>
      </c>
      <c r="G21" t="n">
        <v>38.21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301.27</v>
      </c>
      <c r="Q21" t="n">
        <v>452.68</v>
      </c>
      <c r="R21" t="n">
        <v>98.68000000000001</v>
      </c>
      <c r="S21" t="n">
        <v>57.64</v>
      </c>
      <c r="T21" t="n">
        <v>18283.72</v>
      </c>
      <c r="U21" t="n">
        <v>0.58</v>
      </c>
      <c r="V21" t="n">
        <v>0.85</v>
      </c>
      <c r="W21" t="n">
        <v>6.86</v>
      </c>
      <c r="X21" t="n">
        <v>1.11</v>
      </c>
      <c r="Y21" t="n">
        <v>1</v>
      </c>
      <c r="Z21" t="n">
        <v>10</v>
      </c>
      <c r="AA21" t="n">
        <v>398.4279978621866</v>
      </c>
      <c r="AB21" t="n">
        <v>545.1467640777595</v>
      </c>
      <c r="AC21" t="n">
        <v>493.1187220324662</v>
      </c>
      <c r="AD21" t="n">
        <v>398427.9978621866</v>
      </c>
      <c r="AE21" t="n">
        <v>545146.7640777595</v>
      </c>
      <c r="AF21" t="n">
        <v>1.911639325187071e-06</v>
      </c>
      <c r="AG21" t="n">
        <v>11</v>
      </c>
      <c r="AH21" t="n">
        <v>493118.7220324662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3.5342</v>
      </c>
      <c r="E22" t="n">
        <v>28.29</v>
      </c>
      <c r="F22" t="n">
        <v>24.78</v>
      </c>
      <c r="G22" t="n">
        <v>40.18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300.06</v>
      </c>
      <c r="Q22" t="n">
        <v>452.63</v>
      </c>
      <c r="R22" t="n">
        <v>96.8</v>
      </c>
      <c r="S22" t="n">
        <v>57.64</v>
      </c>
      <c r="T22" t="n">
        <v>17350.82</v>
      </c>
      <c r="U22" t="n">
        <v>0.6</v>
      </c>
      <c r="V22" t="n">
        <v>0.86</v>
      </c>
      <c r="W22" t="n">
        <v>6.85</v>
      </c>
      <c r="X22" t="n">
        <v>1.05</v>
      </c>
      <c r="Y22" t="n">
        <v>1</v>
      </c>
      <c r="Z22" t="n">
        <v>10</v>
      </c>
      <c r="AA22" t="n">
        <v>396.1543531503351</v>
      </c>
      <c r="AB22" t="n">
        <v>542.0358630768789</v>
      </c>
      <c r="AC22" t="n">
        <v>490.3047210569326</v>
      </c>
      <c r="AD22" t="n">
        <v>396154.3531503351</v>
      </c>
      <c r="AE22" t="n">
        <v>542035.8630768788</v>
      </c>
      <c r="AF22" t="n">
        <v>1.920114734006749e-06</v>
      </c>
      <c r="AG22" t="n">
        <v>11</v>
      </c>
      <c r="AH22" t="n">
        <v>490304.7210569326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3.5436</v>
      </c>
      <c r="E23" t="n">
        <v>28.22</v>
      </c>
      <c r="F23" t="n">
        <v>24.74</v>
      </c>
      <c r="G23" t="n">
        <v>41.23</v>
      </c>
      <c r="H23" t="n">
        <v>0.66</v>
      </c>
      <c r="I23" t="n">
        <v>36</v>
      </c>
      <c r="J23" t="n">
        <v>166.64</v>
      </c>
      <c r="K23" t="n">
        <v>50.28</v>
      </c>
      <c r="L23" t="n">
        <v>6.25</v>
      </c>
      <c r="M23" t="n">
        <v>34</v>
      </c>
      <c r="N23" t="n">
        <v>30.11</v>
      </c>
      <c r="O23" t="n">
        <v>20785.69</v>
      </c>
      <c r="P23" t="n">
        <v>299.39</v>
      </c>
      <c r="Q23" t="n">
        <v>452.64</v>
      </c>
      <c r="R23" t="n">
        <v>95.19</v>
      </c>
      <c r="S23" t="n">
        <v>57.64</v>
      </c>
      <c r="T23" t="n">
        <v>16552.92</v>
      </c>
      <c r="U23" t="n">
        <v>0.61</v>
      </c>
      <c r="V23" t="n">
        <v>0.86</v>
      </c>
      <c r="W23" t="n">
        <v>6.85</v>
      </c>
      <c r="X23" t="n">
        <v>1.01</v>
      </c>
      <c r="Y23" t="n">
        <v>1</v>
      </c>
      <c r="Z23" t="n">
        <v>10</v>
      </c>
      <c r="AA23" t="n">
        <v>394.8223584312597</v>
      </c>
      <c r="AB23" t="n">
        <v>540.2133691387801</v>
      </c>
      <c r="AC23" t="n">
        <v>488.6561633823997</v>
      </c>
      <c r="AD23" t="n">
        <v>394822.3584312596</v>
      </c>
      <c r="AE23" t="n">
        <v>540213.36913878</v>
      </c>
      <c r="AF23" t="n">
        <v>1.925221711116042e-06</v>
      </c>
      <c r="AG23" t="n">
        <v>11</v>
      </c>
      <c r="AH23" t="n">
        <v>488656.1633823997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3.5611</v>
      </c>
      <c r="E24" t="n">
        <v>28.08</v>
      </c>
      <c r="F24" t="n">
        <v>24.66</v>
      </c>
      <c r="G24" t="n">
        <v>43.52</v>
      </c>
      <c r="H24" t="n">
        <v>0.6899999999999999</v>
      </c>
      <c r="I24" t="n">
        <v>34</v>
      </c>
      <c r="J24" t="n">
        <v>167</v>
      </c>
      <c r="K24" t="n">
        <v>50.28</v>
      </c>
      <c r="L24" t="n">
        <v>6.5</v>
      </c>
      <c r="M24" t="n">
        <v>32</v>
      </c>
      <c r="N24" t="n">
        <v>30.22</v>
      </c>
      <c r="O24" t="n">
        <v>20830.22</v>
      </c>
      <c r="P24" t="n">
        <v>297.95</v>
      </c>
      <c r="Q24" t="n">
        <v>452.62</v>
      </c>
      <c r="R24" t="n">
        <v>92.76000000000001</v>
      </c>
      <c r="S24" t="n">
        <v>57.64</v>
      </c>
      <c r="T24" t="n">
        <v>15348.2</v>
      </c>
      <c r="U24" t="n">
        <v>0.62</v>
      </c>
      <c r="V24" t="n">
        <v>0.86</v>
      </c>
      <c r="W24" t="n">
        <v>6.85</v>
      </c>
      <c r="X24" t="n">
        <v>0.9399999999999999</v>
      </c>
      <c r="Y24" t="n">
        <v>1</v>
      </c>
      <c r="Z24" t="n">
        <v>10</v>
      </c>
      <c r="AA24" t="n">
        <v>392.2133103701225</v>
      </c>
      <c r="AB24" t="n">
        <v>536.6435544784555</v>
      </c>
      <c r="AC24" t="n">
        <v>485.4270468229901</v>
      </c>
      <c r="AD24" t="n">
        <v>392213.3103701225</v>
      </c>
      <c r="AE24" t="n">
        <v>536643.5544784555</v>
      </c>
      <c r="AF24" t="n">
        <v>1.934729381266321e-06</v>
      </c>
      <c r="AG24" t="n">
        <v>11</v>
      </c>
      <c r="AH24" t="n">
        <v>485427.0468229901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3.5676</v>
      </c>
      <c r="E25" t="n">
        <v>28.03</v>
      </c>
      <c r="F25" t="n">
        <v>24.64</v>
      </c>
      <c r="G25" t="n">
        <v>44.8</v>
      </c>
      <c r="H25" t="n">
        <v>0.71</v>
      </c>
      <c r="I25" t="n">
        <v>33</v>
      </c>
      <c r="J25" t="n">
        <v>167.36</v>
      </c>
      <c r="K25" t="n">
        <v>50.28</v>
      </c>
      <c r="L25" t="n">
        <v>6.75</v>
      </c>
      <c r="M25" t="n">
        <v>31</v>
      </c>
      <c r="N25" t="n">
        <v>30.33</v>
      </c>
      <c r="O25" t="n">
        <v>20874.78</v>
      </c>
      <c r="P25" t="n">
        <v>297.61</v>
      </c>
      <c r="Q25" t="n">
        <v>452.64</v>
      </c>
      <c r="R25" t="n">
        <v>92.29000000000001</v>
      </c>
      <c r="S25" t="n">
        <v>57.64</v>
      </c>
      <c r="T25" t="n">
        <v>15115.77</v>
      </c>
      <c r="U25" t="n">
        <v>0.62</v>
      </c>
      <c r="V25" t="n">
        <v>0.86</v>
      </c>
      <c r="W25" t="n">
        <v>6.85</v>
      </c>
      <c r="X25" t="n">
        <v>0.92</v>
      </c>
      <c r="Y25" t="n">
        <v>1</v>
      </c>
      <c r="Z25" t="n">
        <v>10</v>
      </c>
      <c r="AA25" t="n">
        <v>391.4129204439888</v>
      </c>
      <c r="AB25" t="n">
        <v>535.5484256708079</v>
      </c>
      <c r="AC25" t="n">
        <v>484.4364355717213</v>
      </c>
      <c r="AD25" t="n">
        <v>391412.9204439888</v>
      </c>
      <c r="AE25" t="n">
        <v>535548.4256708078</v>
      </c>
      <c r="AF25" t="n">
        <v>1.938260801607853e-06</v>
      </c>
      <c r="AG25" t="n">
        <v>11</v>
      </c>
      <c r="AH25" t="n">
        <v>484436.4355717213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3.5731</v>
      </c>
      <c r="E26" t="n">
        <v>27.99</v>
      </c>
      <c r="F26" t="n">
        <v>24.63</v>
      </c>
      <c r="G26" t="n">
        <v>46.18</v>
      </c>
      <c r="H26" t="n">
        <v>0.74</v>
      </c>
      <c r="I26" t="n">
        <v>32</v>
      </c>
      <c r="J26" t="n">
        <v>167.72</v>
      </c>
      <c r="K26" t="n">
        <v>50.28</v>
      </c>
      <c r="L26" t="n">
        <v>7</v>
      </c>
      <c r="M26" t="n">
        <v>30</v>
      </c>
      <c r="N26" t="n">
        <v>30.44</v>
      </c>
      <c r="O26" t="n">
        <v>20919.39</v>
      </c>
      <c r="P26" t="n">
        <v>297.08</v>
      </c>
      <c r="Q26" t="n">
        <v>452.61</v>
      </c>
      <c r="R26" t="n">
        <v>91.68000000000001</v>
      </c>
      <c r="S26" t="n">
        <v>57.64</v>
      </c>
      <c r="T26" t="n">
        <v>14816.52</v>
      </c>
      <c r="U26" t="n">
        <v>0.63</v>
      </c>
      <c r="V26" t="n">
        <v>0.86</v>
      </c>
      <c r="W26" t="n">
        <v>6.85</v>
      </c>
      <c r="X26" t="n">
        <v>0.91</v>
      </c>
      <c r="Y26" t="n">
        <v>1</v>
      </c>
      <c r="Z26" t="n">
        <v>10</v>
      </c>
      <c r="AA26" t="n">
        <v>390.595314605183</v>
      </c>
      <c r="AB26" t="n">
        <v>534.4297412919299</v>
      </c>
      <c r="AC26" t="n">
        <v>483.42451685988</v>
      </c>
      <c r="AD26" t="n">
        <v>390595.314605183</v>
      </c>
      <c r="AE26" t="n">
        <v>534429.7412919299</v>
      </c>
      <c r="AF26" t="n">
        <v>1.941248926512227e-06</v>
      </c>
      <c r="AG26" t="n">
        <v>11</v>
      </c>
      <c r="AH26" t="n">
        <v>483424.5168598801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3.5832</v>
      </c>
      <c r="E27" t="n">
        <v>27.91</v>
      </c>
      <c r="F27" t="n">
        <v>24.58</v>
      </c>
      <c r="G27" t="n">
        <v>47.58</v>
      </c>
      <c r="H27" t="n">
        <v>0.76</v>
      </c>
      <c r="I27" t="n">
        <v>31</v>
      </c>
      <c r="J27" t="n">
        <v>168.08</v>
      </c>
      <c r="K27" t="n">
        <v>50.28</v>
      </c>
      <c r="L27" t="n">
        <v>7.25</v>
      </c>
      <c r="M27" t="n">
        <v>29</v>
      </c>
      <c r="N27" t="n">
        <v>30.55</v>
      </c>
      <c r="O27" t="n">
        <v>20964.03</v>
      </c>
      <c r="P27" t="n">
        <v>296.12</v>
      </c>
      <c r="Q27" t="n">
        <v>452.61</v>
      </c>
      <c r="R27" t="n">
        <v>90.2</v>
      </c>
      <c r="S27" t="n">
        <v>57.64</v>
      </c>
      <c r="T27" t="n">
        <v>14081.71</v>
      </c>
      <c r="U27" t="n">
        <v>0.64</v>
      </c>
      <c r="V27" t="n">
        <v>0.86</v>
      </c>
      <c r="W27" t="n">
        <v>6.85</v>
      </c>
      <c r="X27" t="n">
        <v>0.86</v>
      </c>
      <c r="Y27" t="n">
        <v>1</v>
      </c>
      <c r="Z27" t="n">
        <v>10</v>
      </c>
      <c r="AA27" t="n">
        <v>389.0119097709992</v>
      </c>
      <c r="AB27" t="n">
        <v>532.2632569429082</v>
      </c>
      <c r="AC27" t="n">
        <v>481.4647987364493</v>
      </c>
      <c r="AD27" t="n">
        <v>389011.9097709992</v>
      </c>
      <c r="AE27" t="n">
        <v>532263.2569429083</v>
      </c>
      <c r="AF27" t="n">
        <v>1.946736210427532e-06</v>
      </c>
      <c r="AG27" t="n">
        <v>11</v>
      </c>
      <c r="AH27" t="n">
        <v>481464.7987364493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3.5871</v>
      </c>
      <c r="E28" t="n">
        <v>27.88</v>
      </c>
      <c r="F28" t="n">
        <v>24.59</v>
      </c>
      <c r="G28" t="n">
        <v>49.17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28</v>
      </c>
      <c r="N28" t="n">
        <v>30.66</v>
      </c>
      <c r="O28" t="n">
        <v>21008.71</v>
      </c>
      <c r="P28" t="n">
        <v>295.83</v>
      </c>
      <c r="Q28" t="n">
        <v>452.57</v>
      </c>
      <c r="R28" t="n">
        <v>90.19</v>
      </c>
      <c r="S28" t="n">
        <v>57.64</v>
      </c>
      <c r="T28" t="n">
        <v>14081.95</v>
      </c>
      <c r="U28" t="n">
        <v>0.64</v>
      </c>
      <c r="V28" t="n">
        <v>0.86</v>
      </c>
      <c r="W28" t="n">
        <v>6.85</v>
      </c>
      <c r="X28" t="n">
        <v>0.86</v>
      </c>
      <c r="Y28" t="n">
        <v>1</v>
      </c>
      <c r="Z28" t="n">
        <v>10</v>
      </c>
      <c r="AA28" t="n">
        <v>388.5474938505669</v>
      </c>
      <c r="AB28" t="n">
        <v>531.6278225919884</v>
      </c>
      <c r="AC28" t="n">
        <v>480.8900093481436</v>
      </c>
      <c r="AD28" t="n">
        <v>388547.4938505669</v>
      </c>
      <c r="AE28" t="n">
        <v>531627.8225919885</v>
      </c>
      <c r="AF28" t="n">
        <v>1.948855062632451e-06</v>
      </c>
      <c r="AG28" t="n">
        <v>11</v>
      </c>
      <c r="AH28" t="n">
        <v>480890.0093481436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3.5967</v>
      </c>
      <c r="E29" t="n">
        <v>27.8</v>
      </c>
      <c r="F29" t="n">
        <v>24.54</v>
      </c>
      <c r="G29" t="n">
        <v>50.78</v>
      </c>
      <c r="H29" t="n">
        <v>0.8100000000000001</v>
      </c>
      <c r="I29" t="n">
        <v>29</v>
      </c>
      <c r="J29" t="n">
        <v>168.81</v>
      </c>
      <c r="K29" t="n">
        <v>50.28</v>
      </c>
      <c r="L29" t="n">
        <v>7.75</v>
      </c>
      <c r="M29" t="n">
        <v>27</v>
      </c>
      <c r="N29" t="n">
        <v>30.78</v>
      </c>
      <c r="O29" t="n">
        <v>21053.43</v>
      </c>
      <c r="P29" t="n">
        <v>295.01</v>
      </c>
      <c r="Q29" t="n">
        <v>452.66</v>
      </c>
      <c r="R29" t="n">
        <v>88.95</v>
      </c>
      <c r="S29" t="n">
        <v>57.64</v>
      </c>
      <c r="T29" t="n">
        <v>13469.11</v>
      </c>
      <c r="U29" t="n">
        <v>0.65</v>
      </c>
      <c r="V29" t="n">
        <v>0.86</v>
      </c>
      <c r="W29" t="n">
        <v>6.84</v>
      </c>
      <c r="X29" t="n">
        <v>0.82</v>
      </c>
      <c r="Y29" t="n">
        <v>1</v>
      </c>
      <c r="Z29" t="n">
        <v>10</v>
      </c>
      <c r="AA29" t="n">
        <v>387.1081782744271</v>
      </c>
      <c r="AB29" t="n">
        <v>529.6584875225924</v>
      </c>
      <c r="AC29" t="n">
        <v>479.1086248537915</v>
      </c>
      <c r="AD29" t="n">
        <v>387108.1782744271</v>
      </c>
      <c r="AE29" t="n">
        <v>529658.4875225924</v>
      </c>
      <c r="AF29" t="n">
        <v>1.954070698829176e-06</v>
      </c>
      <c r="AG29" t="n">
        <v>11</v>
      </c>
      <c r="AH29" t="n">
        <v>479108.6248537916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3.6084</v>
      </c>
      <c r="E30" t="n">
        <v>27.71</v>
      </c>
      <c r="F30" t="n">
        <v>24.49</v>
      </c>
      <c r="G30" t="n">
        <v>52.47</v>
      </c>
      <c r="H30" t="n">
        <v>0.84</v>
      </c>
      <c r="I30" t="n">
        <v>28</v>
      </c>
      <c r="J30" t="n">
        <v>169.17</v>
      </c>
      <c r="K30" t="n">
        <v>50.28</v>
      </c>
      <c r="L30" t="n">
        <v>8</v>
      </c>
      <c r="M30" t="n">
        <v>26</v>
      </c>
      <c r="N30" t="n">
        <v>30.89</v>
      </c>
      <c r="O30" t="n">
        <v>21098.19</v>
      </c>
      <c r="P30" t="n">
        <v>293.82</v>
      </c>
      <c r="Q30" t="n">
        <v>452.59</v>
      </c>
      <c r="R30" t="n">
        <v>87.11</v>
      </c>
      <c r="S30" t="n">
        <v>57.64</v>
      </c>
      <c r="T30" t="n">
        <v>12554.31</v>
      </c>
      <c r="U30" t="n">
        <v>0.66</v>
      </c>
      <c r="V30" t="n">
        <v>0.87</v>
      </c>
      <c r="W30" t="n">
        <v>6.84</v>
      </c>
      <c r="X30" t="n">
        <v>0.76</v>
      </c>
      <c r="Y30" t="n">
        <v>1</v>
      </c>
      <c r="Z30" t="n">
        <v>10</v>
      </c>
      <c r="AA30" t="n">
        <v>385.2700600182665</v>
      </c>
      <c r="AB30" t="n">
        <v>527.143493032459</v>
      </c>
      <c r="AC30" t="n">
        <v>476.8336579079794</v>
      </c>
      <c r="AD30" t="n">
        <v>385270.0600182664</v>
      </c>
      <c r="AE30" t="n">
        <v>527143.4930324589</v>
      </c>
      <c r="AF30" t="n">
        <v>1.960427255443934e-06</v>
      </c>
      <c r="AG30" t="n">
        <v>11</v>
      </c>
      <c r="AH30" t="n">
        <v>476833.6579079794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3.6149</v>
      </c>
      <c r="E31" t="n">
        <v>27.66</v>
      </c>
      <c r="F31" t="n">
        <v>24.47</v>
      </c>
      <c r="G31" t="n">
        <v>54.37</v>
      </c>
      <c r="H31" t="n">
        <v>0.86</v>
      </c>
      <c r="I31" t="n">
        <v>27</v>
      </c>
      <c r="J31" t="n">
        <v>169.53</v>
      </c>
      <c r="K31" t="n">
        <v>50.28</v>
      </c>
      <c r="L31" t="n">
        <v>8.25</v>
      </c>
      <c r="M31" t="n">
        <v>25</v>
      </c>
      <c r="N31" t="n">
        <v>31</v>
      </c>
      <c r="O31" t="n">
        <v>21142.98</v>
      </c>
      <c r="P31" t="n">
        <v>293.12</v>
      </c>
      <c r="Q31" t="n">
        <v>452.64</v>
      </c>
      <c r="R31" t="n">
        <v>86.37</v>
      </c>
      <c r="S31" t="n">
        <v>57.64</v>
      </c>
      <c r="T31" t="n">
        <v>12188.36</v>
      </c>
      <c r="U31" t="n">
        <v>0.67</v>
      </c>
      <c r="V31" t="n">
        <v>0.87</v>
      </c>
      <c r="W31" t="n">
        <v>6.84</v>
      </c>
      <c r="X31" t="n">
        <v>0.74</v>
      </c>
      <c r="Y31" t="n">
        <v>1</v>
      </c>
      <c r="Z31" t="n">
        <v>10</v>
      </c>
      <c r="AA31" t="n">
        <v>384.2517598318431</v>
      </c>
      <c r="AB31" t="n">
        <v>525.750209793161</v>
      </c>
      <c r="AC31" t="n">
        <v>475.5733476655548</v>
      </c>
      <c r="AD31" t="n">
        <v>384251.7598318431</v>
      </c>
      <c r="AE31" t="n">
        <v>525750.209793161</v>
      </c>
      <c r="AF31" t="n">
        <v>1.963958675785467e-06</v>
      </c>
      <c r="AG31" t="n">
        <v>11</v>
      </c>
      <c r="AH31" t="n">
        <v>475573.3476655548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3.6231</v>
      </c>
      <c r="E32" t="n">
        <v>27.6</v>
      </c>
      <c r="F32" t="n">
        <v>24.44</v>
      </c>
      <c r="G32" t="n">
        <v>56.4</v>
      </c>
      <c r="H32" t="n">
        <v>0.89</v>
      </c>
      <c r="I32" t="n">
        <v>26</v>
      </c>
      <c r="J32" t="n">
        <v>169.9</v>
      </c>
      <c r="K32" t="n">
        <v>50.28</v>
      </c>
      <c r="L32" t="n">
        <v>8.5</v>
      </c>
      <c r="M32" t="n">
        <v>24</v>
      </c>
      <c r="N32" t="n">
        <v>31.12</v>
      </c>
      <c r="O32" t="n">
        <v>21187.82</v>
      </c>
      <c r="P32" t="n">
        <v>292.48</v>
      </c>
      <c r="Q32" t="n">
        <v>452.59</v>
      </c>
      <c r="R32" t="n">
        <v>85.61</v>
      </c>
      <c r="S32" t="n">
        <v>57.64</v>
      </c>
      <c r="T32" t="n">
        <v>11813.19</v>
      </c>
      <c r="U32" t="n">
        <v>0.67</v>
      </c>
      <c r="V32" t="n">
        <v>0.87</v>
      </c>
      <c r="W32" t="n">
        <v>6.84</v>
      </c>
      <c r="X32" t="n">
        <v>0.71</v>
      </c>
      <c r="Y32" t="n">
        <v>1</v>
      </c>
      <c r="Z32" t="n">
        <v>10</v>
      </c>
      <c r="AA32" t="n">
        <v>383.1200830334425</v>
      </c>
      <c r="AB32" t="n">
        <v>524.2017996715325</v>
      </c>
      <c r="AC32" t="n">
        <v>474.1727156327274</v>
      </c>
      <c r="AD32" t="n">
        <v>383120.0830334425</v>
      </c>
      <c r="AE32" t="n">
        <v>524201.7996715325</v>
      </c>
      <c r="AF32" t="n">
        <v>1.968413698370169e-06</v>
      </c>
      <c r="AG32" t="n">
        <v>11</v>
      </c>
      <c r="AH32" t="n">
        <v>474172.7156327274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3.6287</v>
      </c>
      <c r="E33" t="n">
        <v>27.56</v>
      </c>
      <c r="F33" t="n">
        <v>24.43</v>
      </c>
      <c r="G33" t="n">
        <v>58.63</v>
      </c>
      <c r="H33" t="n">
        <v>0.91</v>
      </c>
      <c r="I33" t="n">
        <v>25</v>
      </c>
      <c r="J33" t="n">
        <v>170.26</v>
      </c>
      <c r="K33" t="n">
        <v>50.28</v>
      </c>
      <c r="L33" t="n">
        <v>8.75</v>
      </c>
      <c r="M33" t="n">
        <v>23</v>
      </c>
      <c r="N33" t="n">
        <v>31.23</v>
      </c>
      <c r="O33" t="n">
        <v>21232.69</v>
      </c>
      <c r="P33" t="n">
        <v>291.97</v>
      </c>
      <c r="Q33" t="n">
        <v>452.65</v>
      </c>
      <c r="R33" t="n">
        <v>85.14</v>
      </c>
      <c r="S33" t="n">
        <v>57.64</v>
      </c>
      <c r="T33" t="n">
        <v>11580.96</v>
      </c>
      <c r="U33" t="n">
        <v>0.68</v>
      </c>
      <c r="V33" t="n">
        <v>0.87</v>
      </c>
      <c r="W33" t="n">
        <v>6.84</v>
      </c>
      <c r="X33" t="n">
        <v>0.7</v>
      </c>
      <c r="Y33" t="n">
        <v>1</v>
      </c>
      <c r="Z33" t="n">
        <v>10</v>
      </c>
      <c r="AA33" t="n">
        <v>382.3334717578874</v>
      </c>
      <c r="AB33" t="n">
        <v>523.1255234214777</v>
      </c>
      <c r="AC33" t="n">
        <v>473.1991576774146</v>
      </c>
      <c r="AD33" t="n">
        <v>382333.4717578874</v>
      </c>
      <c r="AE33" t="n">
        <v>523125.5234214778</v>
      </c>
      <c r="AF33" t="n">
        <v>1.971456152818258e-06</v>
      </c>
      <c r="AG33" t="n">
        <v>11</v>
      </c>
      <c r="AH33" t="n">
        <v>473199.1576774146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3.6337</v>
      </c>
      <c r="E34" t="n">
        <v>27.52</v>
      </c>
      <c r="F34" t="n">
        <v>24.39</v>
      </c>
      <c r="G34" t="n">
        <v>58.54</v>
      </c>
      <c r="H34" t="n">
        <v>0.9399999999999999</v>
      </c>
      <c r="I34" t="n">
        <v>25</v>
      </c>
      <c r="J34" t="n">
        <v>170.62</v>
      </c>
      <c r="K34" t="n">
        <v>50.28</v>
      </c>
      <c r="L34" t="n">
        <v>9</v>
      </c>
      <c r="M34" t="n">
        <v>23</v>
      </c>
      <c r="N34" t="n">
        <v>31.34</v>
      </c>
      <c r="O34" t="n">
        <v>21277.6</v>
      </c>
      <c r="P34" t="n">
        <v>291.05</v>
      </c>
      <c r="Q34" t="n">
        <v>452.61</v>
      </c>
      <c r="R34" t="n">
        <v>84</v>
      </c>
      <c r="S34" t="n">
        <v>57.64</v>
      </c>
      <c r="T34" t="n">
        <v>11015.13</v>
      </c>
      <c r="U34" t="n">
        <v>0.6899999999999999</v>
      </c>
      <c r="V34" t="n">
        <v>0.87</v>
      </c>
      <c r="W34" t="n">
        <v>6.83</v>
      </c>
      <c r="X34" t="n">
        <v>0.67</v>
      </c>
      <c r="Y34" t="n">
        <v>1</v>
      </c>
      <c r="Z34" t="n">
        <v>10</v>
      </c>
      <c r="AA34" t="n">
        <v>381.2295077354699</v>
      </c>
      <c r="AB34" t="n">
        <v>521.6150311425508</v>
      </c>
      <c r="AC34" t="n">
        <v>471.8328246615993</v>
      </c>
      <c r="AD34" t="n">
        <v>381229.5077354699</v>
      </c>
      <c r="AE34" t="n">
        <v>521615.0311425509</v>
      </c>
      <c r="AF34" t="n">
        <v>1.974172630004053e-06</v>
      </c>
      <c r="AG34" t="n">
        <v>11</v>
      </c>
      <c r="AH34" t="n">
        <v>471832.8246615992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3.6392</v>
      </c>
      <c r="E35" t="n">
        <v>27.48</v>
      </c>
      <c r="F35" t="n">
        <v>24.38</v>
      </c>
      <c r="G35" t="n">
        <v>60.95</v>
      </c>
      <c r="H35" t="n">
        <v>0.96</v>
      </c>
      <c r="I35" t="n">
        <v>24</v>
      </c>
      <c r="J35" t="n">
        <v>170.99</v>
      </c>
      <c r="K35" t="n">
        <v>50.28</v>
      </c>
      <c r="L35" t="n">
        <v>9.25</v>
      </c>
      <c r="M35" t="n">
        <v>22</v>
      </c>
      <c r="N35" t="n">
        <v>31.46</v>
      </c>
      <c r="O35" t="n">
        <v>21322.55</v>
      </c>
      <c r="P35" t="n">
        <v>290.95</v>
      </c>
      <c r="Q35" t="n">
        <v>452.59</v>
      </c>
      <c r="R35" t="n">
        <v>83.76000000000001</v>
      </c>
      <c r="S35" t="n">
        <v>57.64</v>
      </c>
      <c r="T35" t="n">
        <v>10899.9</v>
      </c>
      <c r="U35" t="n">
        <v>0.6899999999999999</v>
      </c>
      <c r="V35" t="n">
        <v>0.87</v>
      </c>
      <c r="W35" t="n">
        <v>6.83</v>
      </c>
      <c r="X35" t="n">
        <v>0.66</v>
      </c>
      <c r="Y35" t="n">
        <v>1</v>
      </c>
      <c r="Z35" t="n">
        <v>10</v>
      </c>
      <c r="AA35" t="n">
        <v>380.7279249962999</v>
      </c>
      <c r="AB35" t="n">
        <v>520.9287435105497</v>
      </c>
      <c r="AC35" t="n">
        <v>471.2120353579855</v>
      </c>
      <c r="AD35" t="n">
        <v>380727.9249962998</v>
      </c>
      <c r="AE35" t="n">
        <v>520928.7435105497</v>
      </c>
      <c r="AF35" t="n">
        <v>1.977160754908426e-06</v>
      </c>
      <c r="AG35" t="n">
        <v>11</v>
      </c>
      <c r="AH35" t="n">
        <v>471212.0353579855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3.649</v>
      </c>
      <c r="E36" t="n">
        <v>27.4</v>
      </c>
      <c r="F36" t="n">
        <v>24.34</v>
      </c>
      <c r="G36" t="n">
        <v>63.49</v>
      </c>
      <c r="H36" t="n">
        <v>0.98</v>
      </c>
      <c r="I36" t="n">
        <v>23</v>
      </c>
      <c r="J36" t="n">
        <v>171.35</v>
      </c>
      <c r="K36" t="n">
        <v>50.28</v>
      </c>
      <c r="L36" t="n">
        <v>9.5</v>
      </c>
      <c r="M36" t="n">
        <v>21</v>
      </c>
      <c r="N36" t="n">
        <v>31.57</v>
      </c>
      <c r="O36" t="n">
        <v>21367.54</v>
      </c>
      <c r="P36" t="n">
        <v>289.86</v>
      </c>
      <c r="Q36" t="n">
        <v>452.64</v>
      </c>
      <c r="R36" t="n">
        <v>82.58</v>
      </c>
      <c r="S36" t="n">
        <v>57.64</v>
      </c>
      <c r="T36" t="n">
        <v>10312.76</v>
      </c>
      <c r="U36" t="n">
        <v>0.7</v>
      </c>
      <c r="V36" t="n">
        <v>0.87</v>
      </c>
      <c r="W36" t="n">
        <v>6.82</v>
      </c>
      <c r="X36" t="n">
        <v>0.61</v>
      </c>
      <c r="Y36" t="n">
        <v>1</v>
      </c>
      <c r="Z36" t="n">
        <v>10</v>
      </c>
      <c r="AA36" t="n">
        <v>379.1664524285947</v>
      </c>
      <c r="AB36" t="n">
        <v>518.7922678561075</v>
      </c>
      <c r="AC36" t="n">
        <v>469.279461941441</v>
      </c>
      <c r="AD36" t="n">
        <v>379166.4524285946</v>
      </c>
      <c r="AE36" t="n">
        <v>518792.2678561076</v>
      </c>
      <c r="AF36" t="n">
        <v>1.982485050192583e-06</v>
      </c>
      <c r="AG36" t="n">
        <v>11</v>
      </c>
      <c r="AH36" t="n">
        <v>469279.4619414409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3.6475</v>
      </c>
      <c r="E37" t="n">
        <v>27.42</v>
      </c>
      <c r="F37" t="n">
        <v>24.35</v>
      </c>
      <c r="G37" t="n">
        <v>63.52</v>
      </c>
      <c r="H37" t="n">
        <v>1.01</v>
      </c>
      <c r="I37" t="n">
        <v>23</v>
      </c>
      <c r="J37" t="n">
        <v>171.72</v>
      </c>
      <c r="K37" t="n">
        <v>50.28</v>
      </c>
      <c r="L37" t="n">
        <v>9.75</v>
      </c>
      <c r="M37" t="n">
        <v>21</v>
      </c>
      <c r="N37" t="n">
        <v>31.69</v>
      </c>
      <c r="O37" t="n">
        <v>21412.57</v>
      </c>
      <c r="P37" t="n">
        <v>289.54</v>
      </c>
      <c r="Q37" t="n">
        <v>452.59</v>
      </c>
      <c r="R37" t="n">
        <v>82.45</v>
      </c>
      <c r="S37" t="n">
        <v>57.64</v>
      </c>
      <c r="T37" t="n">
        <v>10247.2</v>
      </c>
      <c r="U37" t="n">
        <v>0.7</v>
      </c>
      <c r="V37" t="n">
        <v>0.87</v>
      </c>
      <c r="W37" t="n">
        <v>6.84</v>
      </c>
      <c r="X37" t="n">
        <v>0.62</v>
      </c>
      <c r="Y37" t="n">
        <v>1</v>
      </c>
      <c r="Z37" t="n">
        <v>10</v>
      </c>
      <c r="AA37" t="n">
        <v>379.0938262479452</v>
      </c>
      <c r="AB37" t="n">
        <v>518.6928975117021</v>
      </c>
      <c r="AC37" t="n">
        <v>469.1895753632382</v>
      </c>
      <c r="AD37" t="n">
        <v>379093.8262479452</v>
      </c>
      <c r="AE37" t="n">
        <v>518692.897511702</v>
      </c>
      <c r="AF37" t="n">
        <v>1.981670107036844e-06</v>
      </c>
      <c r="AG37" t="n">
        <v>11</v>
      </c>
      <c r="AH37" t="n">
        <v>469189.5753632382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3.6575</v>
      </c>
      <c r="E38" t="n">
        <v>27.34</v>
      </c>
      <c r="F38" t="n">
        <v>24.31</v>
      </c>
      <c r="G38" t="n">
        <v>66.29000000000001</v>
      </c>
      <c r="H38" t="n">
        <v>1.03</v>
      </c>
      <c r="I38" t="n">
        <v>22</v>
      </c>
      <c r="J38" t="n">
        <v>172.08</v>
      </c>
      <c r="K38" t="n">
        <v>50.28</v>
      </c>
      <c r="L38" t="n">
        <v>10</v>
      </c>
      <c r="M38" t="n">
        <v>20</v>
      </c>
      <c r="N38" t="n">
        <v>31.8</v>
      </c>
      <c r="O38" t="n">
        <v>21457.64</v>
      </c>
      <c r="P38" t="n">
        <v>288.83</v>
      </c>
      <c r="Q38" t="n">
        <v>452.57</v>
      </c>
      <c r="R38" t="n">
        <v>81.47</v>
      </c>
      <c r="S38" t="n">
        <v>57.64</v>
      </c>
      <c r="T38" t="n">
        <v>9761.5</v>
      </c>
      <c r="U38" t="n">
        <v>0.71</v>
      </c>
      <c r="V38" t="n">
        <v>0.87</v>
      </c>
      <c r="W38" t="n">
        <v>6.83</v>
      </c>
      <c r="X38" t="n">
        <v>0.58</v>
      </c>
      <c r="Y38" t="n">
        <v>1</v>
      </c>
      <c r="Z38" t="n">
        <v>10</v>
      </c>
      <c r="AA38" t="n">
        <v>377.7771201338651</v>
      </c>
      <c r="AB38" t="n">
        <v>516.8913221174437</v>
      </c>
      <c r="AC38" t="n">
        <v>467.559939796081</v>
      </c>
      <c r="AD38" t="n">
        <v>377777.1201338652</v>
      </c>
      <c r="AE38" t="n">
        <v>516891.3221174437</v>
      </c>
      <c r="AF38" t="n">
        <v>1.987103061408433e-06</v>
      </c>
      <c r="AG38" t="n">
        <v>11</v>
      </c>
      <c r="AH38" t="n">
        <v>467559.939796081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3.6551</v>
      </c>
      <c r="E39" t="n">
        <v>27.36</v>
      </c>
      <c r="F39" t="n">
        <v>24.33</v>
      </c>
      <c r="G39" t="n">
        <v>66.34</v>
      </c>
      <c r="H39" t="n">
        <v>1.05</v>
      </c>
      <c r="I39" t="n">
        <v>22</v>
      </c>
      <c r="J39" t="n">
        <v>172.45</v>
      </c>
      <c r="K39" t="n">
        <v>50.28</v>
      </c>
      <c r="L39" t="n">
        <v>10.25</v>
      </c>
      <c r="M39" t="n">
        <v>20</v>
      </c>
      <c r="N39" t="n">
        <v>31.92</v>
      </c>
      <c r="O39" t="n">
        <v>21502.75</v>
      </c>
      <c r="P39" t="n">
        <v>288.6</v>
      </c>
      <c r="Q39" t="n">
        <v>452.58</v>
      </c>
      <c r="R39" t="n">
        <v>81.94</v>
      </c>
      <c r="S39" t="n">
        <v>57.64</v>
      </c>
      <c r="T39" t="n">
        <v>10000.11</v>
      </c>
      <c r="U39" t="n">
        <v>0.7</v>
      </c>
      <c r="V39" t="n">
        <v>0.87</v>
      </c>
      <c r="W39" t="n">
        <v>6.83</v>
      </c>
      <c r="X39" t="n">
        <v>0.6</v>
      </c>
      <c r="Y39" t="n">
        <v>1</v>
      </c>
      <c r="Z39" t="n">
        <v>10</v>
      </c>
      <c r="AA39" t="n">
        <v>377.8589347692305</v>
      </c>
      <c r="AB39" t="n">
        <v>517.0032645109574</v>
      </c>
      <c r="AC39" t="n">
        <v>467.6611985646699</v>
      </c>
      <c r="AD39" t="n">
        <v>377858.9347692305</v>
      </c>
      <c r="AE39" t="n">
        <v>517003.2645109574</v>
      </c>
      <c r="AF39" t="n">
        <v>1.985799152359252e-06</v>
      </c>
      <c r="AG39" t="n">
        <v>11</v>
      </c>
      <c r="AH39" t="n">
        <v>467661.1985646699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3.6628</v>
      </c>
      <c r="E40" t="n">
        <v>27.3</v>
      </c>
      <c r="F40" t="n">
        <v>24.3</v>
      </c>
      <c r="G40" t="n">
        <v>69.43000000000001</v>
      </c>
      <c r="H40" t="n">
        <v>1.08</v>
      </c>
      <c r="I40" t="n">
        <v>21</v>
      </c>
      <c r="J40" t="n">
        <v>172.82</v>
      </c>
      <c r="K40" t="n">
        <v>50.28</v>
      </c>
      <c r="L40" t="n">
        <v>10.5</v>
      </c>
      <c r="M40" t="n">
        <v>19</v>
      </c>
      <c r="N40" t="n">
        <v>32.04</v>
      </c>
      <c r="O40" t="n">
        <v>21547.89</v>
      </c>
      <c r="P40" t="n">
        <v>288.16</v>
      </c>
      <c r="Q40" t="n">
        <v>452.67</v>
      </c>
      <c r="R40" t="n">
        <v>80.93000000000001</v>
      </c>
      <c r="S40" t="n">
        <v>57.64</v>
      </c>
      <c r="T40" t="n">
        <v>9497.32</v>
      </c>
      <c r="U40" t="n">
        <v>0.71</v>
      </c>
      <c r="V40" t="n">
        <v>0.87</v>
      </c>
      <c r="W40" t="n">
        <v>6.83</v>
      </c>
      <c r="X40" t="n">
        <v>0.58</v>
      </c>
      <c r="Y40" t="n">
        <v>1</v>
      </c>
      <c r="Z40" t="n">
        <v>10</v>
      </c>
      <c r="AA40" t="n">
        <v>376.9220024912821</v>
      </c>
      <c r="AB40" t="n">
        <v>515.7213124337336</v>
      </c>
      <c r="AC40" t="n">
        <v>466.5015941944653</v>
      </c>
      <c r="AD40" t="n">
        <v>376922.0024912821</v>
      </c>
      <c r="AE40" t="n">
        <v>515721.3124337336</v>
      </c>
      <c r="AF40" t="n">
        <v>1.989982527225375e-06</v>
      </c>
      <c r="AG40" t="n">
        <v>11</v>
      </c>
      <c r="AH40" t="n">
        <v>466501.5941944653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3.6625</v>
      </c>
      <c r="E41" t="n">
        <v>27.3</v>
      </c>
      <c r="F41" t="n">
        <v>24.3</v>
      </c>
      <c r="G41" t="n">
        <v>69.44</v>
      </c>
      <c r="H41" t="n">
        <v>1.1</v>
      </c>
      <c r="I41" t="n">
        <v>21</v>
      </c>
      <c r="J41" t="n">
        <v>173.18</v>
      </c>
      <c r="K41" t="n">
        <v>50.28</v>
      </c>
      <c r="L41" t="n">
        <v>10.75</v>
      </c>
      <c r="M41" t="n">
        <v>19</v>
      </c>
      <c r="N41" t="n">
        <v>32.15</v>
      </c>
      <c r="O41" t="n">
        <v>21593.08</v>
      </c>
      <c r="P41" t="n">
        <v>287.66</v>
      </c>
      <c r="Q41" t="n">
        <v>452.64</v>
      </c>
      <c r="R41" t="n">
        <v>81.15000000000001</v>
      </c>
      <c r="S41" t="n">
        <v>57.64</v>
      </c>
      <c r="T41" t="n">
        <v>9609.459999999999</v>
      </c>
      <c r="U41" t="n">
        <v>0.71</v>
      </c>
      <c r="V41" t="n">
        <v>0.87</v>
      </c>
      <c r="W41" t="n">
        <v>6.83</v>
      </c>
      <c r="X41" t="n">
        <v>0.58</v>
      </c>
      <c r="Y41" t="n">
        <v>1</v>
      </c>
      <c r="Z41" t="n">
        <v>10</v>
      </c>
      <c r="AA41" t="n">
        <v>376.6133974130977</v>
      </c>
      <c r="AB41" t="n">
        <v>515.2990653510667</v>
      </c>
      <c r="AC41" t="n">
        <v>466.1196457807405</v>
      </c>
      <c r="AD41" t="n">
        <v>376613.3974130977</v>
      </c>
      <c r="AE41" t="n">
        <v>515299.0653510666</v>
      </c>
      <c r="AF41" t="n">
        <v>1.989819538594227e-06</v>
      </c>
      <c r="AG41" t="n">
        <v>11</v>
      </c>
      <c r="AH41" t="n">
        <v>466119.6457807405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3.6711</v>
      </c>
      <c r="E42" t="n">
        <v>27.24</v>
      </c>
      <c r="F42" t="n">
        <v>24.27</v>
      </c>
      <c r="G42" t="n">
        <v>72.81</v>
      </c>
      <c r="H42" t="n">
        <v>1.12</v>
      </c>
      <c r="I42" t="n">
        <v>20</v>
      </c>
      <c r="J42" t="n">
        <v>173.55</v>
      </c>
      <c r="K42" t="n">
        <v>50.28</v>
      </c>
      <c r="L42" t="n">
        <v>11</v>
      </c>
      <c r="M42" t="n">
        <v>18</v>
      </c>
      <c r="N42" t="n">
        <v>32.27</v>
      </c>
      <c r="O42" t="n">
        <v>21638.31</v>
      </c>
      <c r="P42" t="n">
        <v>287.08</v>
      </c>
      <c r="Q42" t="n">
        <v>452.61</v>
      </c>
      <c r="R42" t="n">
        <v>80.31</v>
      </c>
      <c r="S42" t="n">
        <v>57.64</v>
      </c>
      <c r="T42" t="n">
        <v>9190.889999999999</v>
      </c>
      <c r="U42" t="n">
        <v>0.72</v>
      </c>
      <c r="V42" t="n">
        <v>0.87</v>
      </c>
      <c r="W42" t="n">
        <v>6.82</v>
      </c>
      <c r="X42" t="n">
        <v>0.55</v>
      </c>
      <c r="Y42" t="n">
        <v>1</v>
      </c>
      <c r="Z42" t="n">
        <v>10</v>
      </c>
      <c r="AA42" t="n">
        <v>375.5244289834293</v>
      </c>
      <c r="AB42" t="n">
        <v>513.8090907036977</v>
      </c>
      <c r="AC42" t="n">
        <v>464.7718722225241</v>
      </c>
      <c r="AD42" t="n">
        <v>375524.4289834293</v>
      </c>
      <c r="AE42" t="n">
        <v>513809.0907036978</v>
      </c>
      <c r="AF42" t="n">
        <v>1.994491879353793e-06</v>
      </c>
      <c r="AG42" t="n">
        <v>11</v>
      </c>
      <c r="AH42" t="n">
        <v>464771.8722225241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3.6728</v>
      </c>
      <c r="E43" t="n">
        <v>27.23</v>
      </c>
      <c r="F43" t="n">
        <v>24.26</v>
      </c>
      <c r="G43" t="n">
        <v>72.78</v>
      </c>
      <c r="H43" t="n">
        <v>1.15</v>
      </c>
      <c r="I43" t="n">
        <v>20</v>
      </c>
      <c r="J43" t="n">
        <v>173.92</v>
      </c>
      <c r="K43" t="n">
        <v>50.28</v>
      </c>
      <c r="L43" t="n">
        <v>11.25</v>
      </c>
      <c r="M43" t="n">
        <v>18</v>
      </c>
      <c r="N43" t="n">
        <v>32.39</v>
      </c>
      <c r="O43" t="n">
        <v>21683.57</v>
      </c>
      <c r="P43" t="n">
        <v>286.06</v>
      </c>
      <c r="Q43" t="n">
        <v>452.63</v>
      </c>
      <c r="R43" t="n">
        <v>79.54000000000001</v>
      </c>
      <c r="S43" t="n">
        <v>57.64</v>
      </c>
      <c r="T43" t="n">
        <v>8808.040000000001</v>
      </c>
      <c r="U43" t="n">
        <v>0.72</v>
      </c>
      <c r="V43" t="n">
        <v>0.87</v>
      </c>
      <c r="W43" t="n">
        <v>6.83</v>
      </c>
      <c r="X43" t="n">
        <v>0.53</v>
      </c>
      <c r="Y43" t="n">
        <v>1</v>
      </c>
      <c r="Z43" t="n">
        <v>10</v>
      </c>
      <c r="AA43" t="n">
        <v>374.7013382991302</v>
      </c>
      <c r="AB43" t="n">
        <v>512.6829017172416</v>
      </c>
      <c r="AC43" t="n">
        <v>463.7531651323191</v>
      </c>
      <c r="AD43" t="n">
        <v>374701.3382991302</v>
      </c>
      <c r="AE43" t="n">
        <v>512682.9017172416</v>
      </c>
      <c r="AF43" t="n">
        <v>1.995415481596963e-06</v>
      </c>
      <c r="AG43" t="n">
        <v>11</v>
      </c>
      <c r="AH43" t="n">
        <v>463753.1651323191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3.678</v>
      </c>
      <c r="E44" t="n">
        <v>27.19</v>
      </c>
      <c r="F44" t="n">
        <v>24.25</v>
      </c>
      <c r="G44" t="n">
        <v>76.59</v>
      </c>
      <c r="H44" t="n">
        <v>1.17</v>
      </c>
      <c r="I44" t="n">
        <v>19</v>
      </c>
      <c r="J44" t="n">
        <v>174.28</v>
      </c>
      <c r="K44" t="n">
        <v>50.28</v>
      </c>
      <c r="L44" t="n">
        <v>11.5</v>
      </c>
      <c r="M44" t="n">
        <v>17</v>
      </c>
      <c r="N44" t="n">
        <v>32.5</v>
      </c>
      <c r="O44" t="n">
        <v>21728.87</v>
      </c>
      <c r="P44" t="n">
        <v>285.69</v>
      </c>
      <c r="Q44" t="n">
        <v>452.56</v>
      </c>
      <c r="R44" t="n">
        <v>79.59</v>
      </c>
      <c r="S44" t="n">
        <v>57.64</v>
      </c>
      <c r="T44" t="n">
        <v>8837.360000000001</v>
      </c>
      <c r="U44" t="n">
        <v>0.72</v>
      </c>
      <c r="V44" t="n">
        <v>0.87</v>
      </c>
      <c r="W44" t="n">
        <v>6.83</v>
      </c>
      <c r="X44" t="n">
        <v>0.53</v>
      </c>
      <c r="Y44" t="n">
        <v>1</v>
      </c>
      <c r="Z44" t="n">
        <v>10</v>
      </c>
      <c r="AA44" t="n">
        <v>374.0585709873737</v>
      </c>
      <c r="AB44" t="n">
        <v>511.8034391244039</v>
      </c>
      <c r="AC44" t="n">
        <v>462.9576372150084</v>
      </c>
      <c r="AD44" t="n">
        <v>374058.5709873737</v>
      </c>
      <c r="AE44" t="n">
        <v>511803.4391244039</v>
      </c>
      <c r="AF44" t="n">
        <v>1.998240617870189e-06</v>
      </c>
      <c r="AG44" t="n">
        <v>11</v>
      </c>
      <c r="AH44" t="n">
        <v>462957.6372150084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3.6784</v>
      </c>
      <c r="E45" t="n">
        <v>27.19</v>
      </c>
      <c r="F45" t="n">
        <v>24.25</v>
      </c>
      <c r="G45" t="n">
        <v>76.58</v>
      </c>
      <c r="H45" t="n">
        <v>1.19</v>
      </c>
      <c r="I45" t="n">
        <v>19</v>
      </c>
      <c r="J45" t="n">
        <v>174.65</v>
      </c>
      <c r="K45" t="n">
        <v>50.28</v>
      </c>
      <c r="L45" t="n">
        <v>11.75</v>
      </c>
      <c r="M45" t="n">
        <v>17</v>
      </c>
      <c r="N45" t="n">
        <v>32.62</v>
      </c>
      <c r="O45" t="n">
        <v>21774.22</v>
      </c>
      <c r="P45" t="n">
        <v>285.62</v>
      </c>
      <c r="Q45" t="n">
        <v>452.64</v>
      </c>
      <c r="R45" t="n">
        <v>79.31</v>
      </c>
      <c r="S45" t="n">
        <v>57.64</v>
      </c>
      <c r="T45" t="n">
        <v>8699.790000000001</v>
      </c>
      <c r="U45" t="n">
        <v>0.73</v>
      </c>
      <c r="V45" t="n">
        <v>0.87</v>
      </c>
      <c r="W45" t="n">
        <v>6.83</v>
      </c>
      <c r="X45" t="n">
        <v>0.52</v>
      </c>
      <c r="Y45" t="n">
        <v>1</v>
      </c>
      <c r="Z45" t="n">
        <v>10</v>
      </c>
      <c r="AA45" t="n">
        <v>373.9841987853591</v>
      </c>
      <c r="AB45" t="n">
        <v>511.7016797965374</v>
      </c>
      <c r="AC45" t="n">
        <v>462.8655896545732</v>
      </c>
      <c r="AD45" t="n">
        <v>373984.1987853591</v>
      </c>
      <c r="AE45" t="n">
        <v>511701.6797965374</v>
      </c>
      <c r="AF45" t="n">
        <v>1.998457936045052e-06</v>
      </c>
      <c r="AG45" t="n">
        <v>11</v>
      </c>
      <c r="AH45" t="n">
        <v>462865.5896545732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3.6893</v>
      </c>
      <c r="E46" t="n">
        <v>27.11</v>
      </c>
      <c r="F46" t="n">
        <v>24.2</v>
      </c>
      <c r="G46" t="n">
        <v>80.67</v>
      </c>
      <c r="H46" t="n">
        <v>1.22</v>
      </c>
      <c r="I46" t="n">
        <v>18</v>
      </c>
      <c r="J46" t="n">
        <v>175.02</v>
      </c>
      <c r="K46" t="n">
        <v>50.28</v>
      </c>
      <c r="L46" t="n">
        <v>12</v>
      </c>
      <c r="M46" t="n">
        <v>16</v>
      </c>
      <c r="N46" t="n">
        <v>32.74</v>
      </c>
      <c r="O46" t="n">
        <v>21819.6</v>
      </c>
      <c r="P46" t="n">
        <v>284.33</v>
      </c>
      <c r="Q46" t="n">
        <v>452.65</v>
      </c>
      <c r="R46" t="n">
        <v>77.97</v>
      </c>
      <c r="S46" t="n">
        <v>57.64</v>
      </c>
      <c r="T46" t="n">
        <v>8031.86</v>
      </c>
      <c r="U46" t="n">
        <v>0.74</v>
      </c>
      <c r="V46" t="n">
        <v>0.88</v>
      </c>
      <c r="W46" t="n">
        <v>6.82</v>
      </c>
      <c r="X46" t="n">
        <v>0.48</v>
      </c>
      <c r="Y46" t="n">
        <v>1</v>
      </c>
      <c r="Z46" t="n">
        <v>10</v>
      </c>
      <c r="AA46" t="n">
        <v>372.2189563225709</v>
      </c>
      <c r="AB46" t="n">
        <v>509.2863971819494</v>
      </c>
      <c r="AC46" t="n">
        <v>460.6808182228513</v>
      </c>
      <c r="AD46" t="n">
        <v>372218.9563225709</v>
      </c>
      <c r="AE46" t="n">
        <v>509286.3971819495</v>
      </c>
      <c r="AF46" t="n">
        <v>2.004379856310084e-06</v>
      </c>
      <c r="AG46" t="n">
        <v>11</v>
      </c>
      <c r="AH46" t="n">
        <v>460680.8182228513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3.6868</v>
      </c>
      <c r="E47" t="n">
        <v>27.12</v>
      </c>
      <c r="F47" t="n">
        <v>24.22</v>
      </c>
      <c r="G47" t="n">
        <v>80.73</v>
      </c>
      <c r="H47" t="n">
        <v>1.24</v>
      </c>
      <c r="I47" t="n">
        <v>18</v>
      </c>
      <c r="J47" t="n">
        <v>175.39</v>
      </c>
      <c r="K47" t="n">
        <v>50.28</v>
      </c>
      <c r="L47" t="n">
        <v>12.25</v>
      </c>
      <c r="M47" t="n">
        <v>16</v>
      </c>
      <c r="N47" t="n">
        <v>32.86</v>
      </c>
      <c r="O47" t="n">
        <v>21865.03</v>
      </c>
      <c r="P47" t="n">
        <v>284.84</v>
      </c>
      <c r="Q47" t="n">
        <v>452.6</v>
      </c>
      <c r="R47" t="n">
        <v>78.5</v>
      </c>
      <c r="S47" t="n">
        <v>57.64</v>
      </c>
      <c r="T47" t="n">
        <v>8296.540000000001</v>
      </c>
      <c r="U47" t="n">
        <v>0.73</v>
      </c>
      <c r="V47" t="n">
        <v>0.88</v>
      </c>
      <c r="W47" t="n">
        <v>6.82</v>
      </c>
      <c r="X47" t="n">
        <v>0.49</v>
      </c>
      <c r="Y47" t="n">
        <v>1</v>
      </c>
      <c r="Z47" t="n">
        <v>10</v>
      </c>
      <c r="AA47" t="n">
        <v>372.7889311403369</v>
      </c>
      <c r="AB47" t="n">
        <v>510.0662618731312</v>
      </c>
      <c r="AC47" t="n">
        <v>461.3862537224535</v>
      </c>
      <c r="AD47" t="n">
        <v>372788.9311403369</v>
      </c>
      <c r="AE47" t="n">
        <v>510066.2618731312</v>
      </c>
      <c r="AF47" t="n">
        <v>2.003021617717187e-06</v>
      </c>
      <c r="AG47" t="n">
        <v>11</v>
      </c>
      <c r="AH47" t="n">
        <v>461386.2537224535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3.6886</v>
      </c>
      <c r="E48" t="n">
        <v>27.11</v>
      </c>
      <c r="F48" t="n">
        <v>24.21</v>
      </c>
      <c r="G48" t="n">
        <v>80.69</v>
      </c>
      <c r="H48" t="n">
        <v>1.26</v>
      </c>
      <c r="I48" t="n">
        <v>18</v>
      </c>
      <c r="J48" t="n">
        <v>175.76</v>
      </c>
      <c r="K48" t="n">
        <v>50.28</v>
      </c>
      <c r="L48" t="n">
        <v>12.5</v>
      </c>
      <c r="M48" t="n">
        <v>16</v>
      </c>
      <c r="N48" t="n">
        <v>32.98</v>
      </c>
      <c r="O48" t="n">
        <v>21910.49</v>
      </c>
      <c r="P48" t="n">
        <v>284</v>
      </c>
      <c r="Q48" t="n">
        <v>452.63</v>
      </c>
      <c r="R48" t="n">
        <v>77.79000000000001</v>
      </c>
      <c r="S48" t="n">
        <v>57.64</v>
      </c>
      <c r="T48" t="n">
        <v>7944.76</v>
      </c>
      <c r="U48" t="n">
        <v>0.74</v>
      </c>
      <c r="V48" t="n">
        <v>0.88</v>
      </c>
      <c r="W48" t="n">
        <v>6.83</v>
      </c>
      <c r="X48" t="n">
        <v>0.48</v>
      </c>
      <c r="Y48" t="n">
        <v>1</v>
      </c>
      <c r="Z48" t="n">
        <v>10</v>
      </c>
      <c r="AA48" t="n">
        <v>372.0816221878395</v>
      </c>
      <c r="AB48" t="n">
        <v>509.0984905600555</v>
      </c>
      <c r="AC48" t="n">
        <v>460.5108451452222</v>
      </c>
      <c r="AD48" t="n">
        <v>372081.6221878395</v>
      </c>
      <c r="AE48" t="n">
        <v>509098.4905600555</v>
      </c>
      <c r="AF48" t="n">
        <v>2.003999549504072e-06</v>
      </c>
      <c r="AG48" t="n">
        <v>11</v>
      </c>
      <c r="AH48" t="n">
        <v>460510.8451452221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3.6985</v>
      </c>
      <c r="E49" t="n">
        <v>27.04</v>
      </c>
      <c r="F49" t="n">
        <v>24.17</v>
      </c>
      <c r="G49" t="n">
        <v>85.29000000000001</v>
      </c>
      <c r="H49" t="n">
        <v>1.28</v>
      </c>
      <c r="I49" t="n">
        <v>17</v>
      </c>
      <c r="J49" t="n">
        <v>176.12</v>
      </c>
      <c r="K49" t="n">
        <v>50.28</v>
      </c>
      <c r="L49" t="n">
        <v>12.75</v>
      </c>
      <c r="M49" t="n">
        <v>15</v>
      </c>
      <c r="N49" t="n">
        <v>33.09</v>
      </c>
      <c r="O49" t="n">
        <v>21956</v>
      </c>
      <c r="P49" t="n">
        <v>282.77</v>
      </c>
      <c r="Q49" t="n">
        <v>452.56</v>
      </c>
      <c r="R49" t="n">
        <v>76.75</v>
      </c>
      <c r="S49" t="n">
        <v>57.64</v>
      </c>
      <c r="T49" t="n">
        <v>7430.11</v>
      </c>
      <c r="U49" t="n">
        <v>0.75</v>
      </c>
      <c r="V49" t="n">
        <v>0.88</v>
      </c>
      <c r="W49" t="n">
        <v>6.82</v>
      </c>
      <c r="X49" t="n">
        <v>0.44</v>
      </c>
      <c r="Y49" t="n">
        <v>1</v>
      </c>
      <c r="Z49" t="n">
        <v>10</v>
      </c>
      <c r="AA49" t="n">
        <v>370.4654104736326</v>
      </c>
      <c r="AB49" t="n">
        <v>506.8871183904491</v>
      </c>
      <c r="AC49" t="n">
        <v>458.5105232318026</v>
      </c>
      <c r="AD49" t="n">
        <v>370465.4104736326</v>
      </c>
      <c r="AE49" t="n">
        <v>506887.1183904491</v>
      </c>
      <c r="AF49" t="n">
        <v>2.009378174331945e-06</v>
      </c>
      <c r="AG49" t="n">
        <v>11</v>
      </c>
      <c r="AH49" t="n">
        <v>458510.5232318026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3.6983</v>
      </c>
      <c r="E50" t="n">
        <v>27.04</v>
      </c>
      <c r="F50" t="n">
        <v>24.17</v>
      </c>
      <c r="G50" t="n">
        <v>85.3</v>
      </c>
      <c r="H50" t="n">
        <v>1.31</v>
      </c>
      <c r="I50" t="n">
        <v>17</v>
      </c>
      <c r="J50" t="n">
        <v>176.49</v>
      </c>
      <c r="K50" t="n">
        <v>50.28</v>
      </c>
      <c r="L50" t="n">
        <v>13</v>
      </c>
      <c r="M50" t="n">
        <v>15</v>
      </c>
      <c r="N50" t="n">
        <v>33.21</v>
      </c>
      <c r="O50" t="n">
        <v>22001.54</v>
      </c>
      <c r="P50" t="n">
        <v>283.1</v>
      </c>
      <c r="Q50" t="n">
        <v>452.63</v>
      </c>
      <c r="R50" t="n">
        <v>76.8</v>
      </c>
      <c r="S50" t="n">
        <v>57.64</v>
      </c>
      <c r="T50" t="n">
        <v>7454.67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370.6951289811029</v>
      </c>
      <c r="AB50" t="n">
        <v>507.2014293868352</v>
      </c>
      <c r="AC50" t="n">
        <v>458.7948368278319</v>
      </c>
      <c r="AD50" t="n">
        <v>370695.1289811029</v>
      </c>
      <c r="AE50" t="n">
        <v>507201.4293868352</v>
      </c>
      <c r="AF50" t="n">
        <v>2.009269515244513e-06</v>
      </c>
      <c r="AG50" t="n">
        <v>11</v>
      </c>
      <c r="AH50" t="n">
        <v>458794.8368278319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3.6949</v>
      </c>
      <c r="E51" t="n">
        <v>27.06</v>
      </c>
      <c r="F51" t="n">
        <v>24.19</v>
      </c>
      <c r="G51" t="n">
        <v>85.38</v>
      </c>
      <c r="H51" t="n">
        <v>1.33</v>
      </c>
      <c r="I51" t="n">
        <v>17</v>
      </c>
      <c r="J51" t="n">
        <v>176.86</v>
      </c>
      <c r="K51" t="n">
        <v>50.28</v>
      </c>
      <c r="L51" t="n">
        <v>13.25</v>
      </c>
      <c r="M51" t="n">
        <v>15</v>
      </c>
      <c r="N51" t="n">
        <v>33.33</v>
      </c>
      <c r="O51" t="n">
        <v>22047.13</v>
      </c>
      <c r="P51" t="n">
        <v>282.99</v>
      </c>
      <c r="Q51" t="n">
        <v>452.58</v>
      </c>
      <c r="R51" t="n">
        <v>77.61</v>
      </c>
      <c r="S51" t="n">
        <v>57.64</v>
      </c>
      <c r="T51" t="n">
        <v>7858.91</v>
      </c>
      <c r="U51" t="n">
        <v>0.74</v>
      </c>
      <c r="V51" t="n">
        <v>0.88</v>
      </c>
      <c r="W51" t="n">
        <v>6.82</v>
      </c>
      <c r="X51" t="n">
        <v>0.47</v>
      </c>
      <c r="Y51" t="n">
        <v>1</v>
      </c>
      <c r="Z51" t="n">
        <v>10</v>
      </c>
      <c r="AA51" t="n">
        <v>370.9196496904102</v>
      </c>
      <c r="AB51" t="n">
        <v>507.5086285264641</v>
      </c>
      <c r="AC51" t="n">
        <v>459.0727173127314</v>
      </c>
      <c r="AD51" t="n">
        <v>370919.6496904102</v>
      </c>
      <c r="AE51" t="n">
        <v>507508.6285264641</v>
      </c>
      <c r="AF51" t="n">
        <v>2.007422310758173e-06</v>
      </c>
      <c r="AG51" t="n">
        <v>11</v>
      </c>
      <c r="AH51" t="n">
        <v>459072.7173127314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3.7034</v>
      </c>
      <c r="E52" t="n">
        <v>27</v>
      </c>
      <c r="F52" t="n">
        <v>24.16</v>
      </c>
      <c r="G52" t="n">
        <v>90.61</v>
      </c>
      <c r="H52" t="n">
        <v>1.35</v>
      </c>
      <c r="I52" t="n">
        <v>16</v>
      </c>
      <c r="J52" t="n">
        <v>177.23</v>
      </c>
      <c r="K52" t="n">
        <v>50.28</v>
      </c>
      <c r="L52" t="n">
        <v>13.5</v>
      </c>
      <c r="M52" t="n">
        <v>14</v>
      </c>
      <c r="N52" t="n">
        <v>33.45</v>
      </c>
      <c r="O52" t="n">
        <v>22092.76</v>
      </c>
      <c r="P52" t="n">
        <v>282.13</v>
      </c>
      <c r="Q52" t="n">
        <v>452.57</v>
      </c>
      <c r="R52" t="n">
        <v>76.64</v>
      </c>
      <c r="S52" t="n">
        <v>57.64</v>
      </c>
      <c r="T52" t="n">
        <v>7376.6</v>
      </c>
      <c r="U52" t="n">
        <v>0.75</v>
      </c>
      <c r="V52" t="n">
        <v>0.88</v>
      </c>
      <c r="W52" t="n">
        <v>6.82</v>
      </c>
      <c r="X52" t="n">
        <v>0.44</v>
      </c>
      <c r="Y52" t="n">
        <v>1</v>
      </c>
      <c r="Z52" t="n">
        <v>10</v>
      </c>
      <c r="AA52" t="n">
        <v>369.6774898259987</v>
      </c>
      <c r="AB52" t="n">
        <v>505.8090505997506</v>
      </c>
      <c r="AC52" t="n">
        <v>457.5353447179708</v>
      </c>
      <c r="AD52" t="n">
        <v>369677.4898259987</v>
      </c>
      <c r="AE52" t="n">
        <v>505809.0505997506</v>
      </c>
      <c r="AF52" t="n">
        <v>2.012040321974023e-06</v>
      </c>
      <c r="AG52" t="n">
        <v>11</v>
      </c>
      <c r="AH52" t="n">
        <v>457535.3447179708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3.7052</v>
      </c>
      <c r="E53" t="n">
        <v>26.99</v>
      </c>
      <c r="F53" t="n">
        <v>24.15</v>
      </c>
      <c r="G53" t="n">
        <v>90.56</v>
      </c>
      <c r="H53" t="n">
        <v>1.37</v>
      </c>
      <c r="I53" t="n">
        <v>16</v>
      </c>
      <c r="J53" t="n">
        <v>177.6</v>
      </c>
      <c r="K53" t="n">
        <v>50.28</v>
      </c>
      <c r="L53" t="n">
        <v>13.75</v>
      </c>
      <c r="M53" t="n">
        <v>14</v>
      </c>
      <c r="N53" t="n">
        <v>33.57</v>
      </c>
      <c r="O53" t="n">
        <v>22138.42</v>
      </c>
      <c r="P53" t="n">
        <v>281.81</v>
      </c>
      <c r="Q53" t="n">
        <v>452.56</v>
      </c>
      <c r="R53" t="n">
        <v>76.2</v>
      </c>
      <c r="S53" t="n">
        <v>57.64</v>
      </c>
      <c r="T53" t="n">
        <v>7158.07</v>
      </c>
      <c r="U53" t="n">
        <v>0.76</v>
      </c>
      <c r="V53" t="n">
        <v>0.88</v>
      </c>
      <c r="W53" t="n">
        <v>6.82</v>
      </c>
      <c r="X53" t="n">
        <v>0.42</v>
      </c>
      <c r="Y53" t="n">
        <v>1</v>
      </c>
      <c r="Z53" t="n">
        <v>10</v>
      </c>
      <c r="AA53" t="n">
        <v>369.3143023821937</v>
      </c>
      <c r="AB53" t="n">
        <v>505.3121215164375</v>
      </c>
      <c r="AC53" t="n">
        <v>457.0858418489248</v>
      </c>
      <c r="AD53" t="n">
        <v>369314.3023821937</v>
      </c>
      <c r="AE53" t="n">
        <v>505312.1215164375</v>
      </c>
      <c r="AF53" t="n">
        <v>2.013018253760909e-06</v>
      </c>
      <c r="AG53" t="n">
        <v>11</v>
      </c>
      <c r="AH53" t="n">
        <v>457085.8418489248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3.7033</v>
      </c>
      <c r="E54" t="n">
        <v>27</v>
      </c>
      <c r="F54" t="n">
        <v>24.16</v>
      </c>
      <c r="G54" t="n">
        <v>90.61</v>
      </c>
      <c r="H54" t="n">
        <v>1.4</v>
      </c>
      <c r="I54" t="n">
        <v>16</v>
      </c>
      <c r="J54" t="n">
        <v>177.97</v>
      </c>
      <c r="K54" t="n">
        <v>50.28</v>
      </c>
      <c r="L54" t="n">
        <v>14</v>
      </c>
      <c r="M54" t="n">
        <v>14</v>
      </c>
      <c r="N54" t="n">
        <v>33.69</v>
      </c>
      <c r="O54" t="n">
        <v>22184.13</v>
      </c>
      <c r="P54" t="n">
        <v>281.71</v>
      </c>
      <c r="Q54" t="n">
        <v>452.57</v>
      </c>
      <c r="R54" t="n">
        <v>76.55</v>
      </c>
      <c r="S54" t="n">
        <v>57.64</v>
      </c>
      <c r="T54" t="n">
        <v>7331.12</v>
      </c>
      <c r="U54" t="n">
        <v>0.75</v>
      </c>
      <c r="V54" t="n">
        <v>0.88</v>
      </c>
      <c r="W54" t="n">
        <v>6.82</v>
      </c>
      <c r="X54" t="n">
        <v>0.44</v>
      </c>
      <c r="Y54" t="n">
        <v>1</v>
      </c>
      <c r="Z54" t="n">
        <v>10</v>
      </c>
      <c r="AA54" t="n">
        <v>369.4101055899428</v>
      </c>
      <c r="AB54" t="n">
        <v>505.443203691819</v>
      </c>
      <c r="AC54" t="n">
        <v>457.2044137254629</v>
      </c>
      <c r="AD54" t="n">
        <v>369410.1055899428</v>
      </c>
      <c r="AE54" t="n">
        <v>505443.203691819</v>
      </c>
      <c r="AF54" t="n">
        <v>2.011985992430308e-06</v>
      </c>
      <c r="AG54" t="n">
        <v>11</v>
      </c>
      <c r="AH54" t="n">
        <v>457204.4137254629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3.704</v>
      </c>
      <c r="E55" t="n">
        <v>27</v>
      </c>
      <c r="F55" t="n">
        <v>24.16</v>
      </c>
      <c r="G55" t="n">
        <v>90.59</v>
      </c>
      <c r="H55" t="n">
        <v>1.42</v>
      </c>
      <c r="I55" t="n">
        <v>16</v>
      </c>
      <c r="J55" t="n">
        <v>178.34</v>
      </c>
      <c r="K55" t="n">
        <v>50.28</v>
      </c>
      <c r="L55" t="n">
        <v>14.25</v>
      </c>
      <c r="M55" t="n">
        <v>14</v>
      </c>
      <c r="N55" t="n">
        <v>33.82</v>
      </c>
      <c r="O55" t="n">
        <v>22229.88</v>
      </c>
      <c r="P55" t="n">
        <v>280.97</v>
      </c>
      <c r="Q55" t="n">
        <v>452.65</v>
      </c>
      <c r="R55" t="n">
        <v>76.56999999999999</v>
      </c>
      <c r="S55" t="n">
        <v>57.64</v>
      </c>
      <c r="T55" t="n">
        <v>7343.99</v>
      </c>
      <c r="U55" t="n">
        <v>0.75</v>
      </c>
      <c r="V55" t="n">
        <v>0.88</v>
      </c>
      <c r="W55" t="n">
        <v>6.82</v>
      </c>
      <c r="X55" t="n">
        <v>0.43</v>
      </c>
      <c r="Y55" t="n">
        <v>1</v>
      </c>
      <c r="Z55" t="n">
        <v>10</v>
      </c>
      <c r="AA55" t="n">
        <v>368.878515387829</v>
      </c>
      <c r="AB55" t="n">
        <v>504.7158585251825</v>
      </c>
      <c r="AC55" t="n">
        <v>456.5464853606947</v>
      </c>
      <c r="AD55" t="n">
        <v>368878.515387829</v>
      </c>
      <c r="AE55" t="n">
        <v>504715.8585251825</v>
      </c>
      <c r="AF55" t="n">
        <v>2.012366299236319e-06</v>
      </c>
      <c r="AG55" t="n">
        <v>11</v>
      </c>
      <c r="AH55" t="n">
        <v>456546.4853606947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3.7133</v>
      </c>
      <c r="E56" t="n">
        <v>26.93</v>
      </c>
      <c r="F56" t="n">
        <v>24.12</v>
      </c>
      <c r="G56" t="n">
        <v>96.48999999999999</v>
      </c>
      <c r="H56" t="n">
        <v>1.44</v>
      </c>
      <c r="I56" t="n">
        <v>15</v>
      </c>
      <c r="J56" t="n">
        <v>178.72</v>
      </c>
      <c r="K56" t="n">
        <v>50.28</v>
      </c>
      <c r="L56" t="n">
        <v>14.5</v>
      </c>
      <c r="M56" t="n">
        <v>13</v>
      </c>
      <c r="N56" t="n">
        <v>33.94</v>
      </c>
      <c r="O56" t="n">
        <v>22275.67</v>
      </c>
      <c r="P56" t="n">
        <v>280.18</v>
      </c>
      <c r="Q56" t="n">
        <v>452.61</v>
      </c>
      <c r="R56" t="n">
        <v>75.18000000000001</v>
      </c>
      <c r="S56" t="n">
        <v>57.64</v>
      </c>
      <c r="T56" t="n">
        <v>6651.61</v>
      </c>
      <c r="U56" t="n">
        <v>0.77</v>
      </c>
      <c r="V56" t="n">
        <v>0.88</v>
      </c>
      <c r="W56" t="n">
        <v>6.82</v>
      </c>
      <c r="X56" t="n">
        <v>0.4</v>
      </c>
      <c r="Y56" t="n">
        <v>1</v>
      </c>
      <c r="Z56" t="n">
        <v>10</v>
      </c>
      <c r="AA56" t="n">
        <v>367.6051593232011</v>
      </c>
      <c r="AB56" t="n">
        <v>502.9735965810537</v>
      </c>
      <c r="AC56" t="n">
        <v>454.9705024512336</v>
      </c>
      <c r="AD56" t="n">
        <v>367605.1593232011</v>
      </c>
      <c r="AE56" t="n">
        <v>502973.5965810537</v>
      </c>
      <c r="AF56" t="n">
        <v>2.017418946801896e-06</v>
      </c>
      <c r="AG56" t="n">
        <v>11</v>
      </c>
      <c r="AH56" t="n">
        <v>454970.5024512336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3.7133</v>
      </c>
      <c r="E57" t="n">
        <v>26.93</v>
      </c>
      <c r="F57" t="n">
        <v>24.12</v>
      </c>
      <c r="G57" t="n">
        <v>96.48999999999999</v>
      </c>
      <c r="H57" t="n">
        <v>1.46</v>
      </c>
      <c r="I57" t="n">
        <v>15</v>
      </c>
      <c r="J57" t="n">
        <v>179.09</v>
      </c>
      <c r="K57" t="n">
        <v>50.28</v>
      </c>
      <c r="L57" t="n">
        <v>14.75</v>
      </c>
      <c r="M57" t="n">
        <v>13</v>
      </c>
      <c r="N57" t="n">
        <v>34.06</v>
      </c>
      <c r="O57" t="n">
        <v>22321.5</v>
      </c>
      <c r="P57" t="n">
        <v>279.79</v>
      </c>
      <c r="Q57" t="n">
        <v>452.59</v>
      </c>
      <c r="R57" t="n">
        <v>75.28</v>
      </c>
      <c r="S57" t="n">
        <v>57.64</v>
      </c>
      <c r="T57" t="n">
        <v>6701.47</v>
      </c>
      <c r="U57" t="n">
        <v>0.77</v>
      </c>
      <c r="V57" t="n">
        <v>0.88</v>
      </c>
      <c r="W57" t="n">
        <v>6.82</v>
      </c>
      <c r="X57" t="n">
        <v>0.4</v>
      </c>
      <c r="Y57" t="n">
        <v>1</v>
      </c>
      <c r="Z57" t="n">
        <v>10</v>
      </c>
      <c r="AA57" t="n">
        <v>367.3511338422885</v>
      </c>
      <c r="AB57" t="n">
        <v>502.6260277112558</v>
      </c>
      <c r="AC57" t="n">
        <v>454.6561050665532</v>
      </c>
      <c r="AD57" t="n">
        <v>367351.1338422885</v>
      </c>
      <c r="AE57" t="n">
        <v>502626.0277112558</v>
      </c>
      <c r="AF57" t="n">
        <v>2.017418946801896e-06</v>
      </c>
      <c r="AG57" t="n">
        <v>11</v>
      </c>
      <c r="AH57" t="n">
        <v>454656.1050665532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3.7131</v>
      </c>
      <c r="E58" t="n">
        <v>26.93</v>
      </c>
      <c r="F58" t="n">
        <v>24.12</v>
      </c>
      <c r="G58" t="n">
        <v>96.48999999999999</v>
      </c>
      <c r="H58" t="n">
        <v>1.48</v>
      </c>
      <c r="I58" t="n">
        <v>15</v>
      </c>
      <c r="J58" t="n">
        <v>179.46</v>
      </c>
      <c r="K58" t="n">
        <v>50.28</v>
      </c>
      <c r="L58" t="n">
        <v>15</v>
      </c>
      <c r="M58" t="n">
        <v>13</v>
      </c>
      <c r="N58" t="n">
        <v>34.18</v>
      </c>
      <c r="O58" t="n">
        <v>22367.38</v>
      </c>
      <c r="P58" t="n">
        <v>279.55</v>
      </c>
      <c r="Q58" t="n">
        <v>452.61</v>
      </c>
      <c r="R58" t="n">
        <v>75.48999999999999</v>
      </c>
      <c r="S58" t="n">
        <v>57.64</v>
      </c>
      <c r="T58" t="n">
        <v>6810.07</v>
      </c>
      <c r="U58" t="n">
        <v>0.76</v>
      </c>
      <c r="V58" t="n">
        <v>0.88</v>
      </c>
      <c r="W58" t="n">
        <v>6.81</v>
      </c>
      <c r="X58" t="n">
        <v>0.4</v>
      </c>
      <c r="Y58" t="n">
        <v>1</v>
      </c>
      <c r="Z58" t="n">
        <v>10</v>
      </c>
      <c r="AA58" t="n">
        <v>367.2084809638908</v>
      </c>
      <c r="AB58" t="n">
        <v>502.4308437496312</v>
      </c>
      <c r="AC58" t="n">
        <v>454.4795491882836</v>
      </c>
      <c r="AD58" t="n">
        <v>367208.4809638908</v>
      </c>
      <c r="AE58" t="n">
        <v>502430.8437496312</v>
      </c>
      <c r="AF58" t="n">
        <v>2.017310287714464e-06</v>
      </c>
      <c r="AG58" t="n">
        <v>11</v>
      </c>
      <c r="AH58" t="n">
        <v>454479.5491882836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3.7136</v>
      </c>
      <c r="E59" t="n">
        <v>26.93</v>
      </c>
      <c r="F59" t="n">
        <v>24.12</v>
      </c>
      <c r="G59" t="n">
        <v>96.48</v>
      </c>
      <c r="H59" t="n">
        <v>1.5</v>
      </c>
      <c r="I59" t="n">
        <v>15</v>
      </c>
      <c r="J59" t="n">
        <v>179.83</v>
      </c>
      <c r="K59" t="n">
        <v>50.28</v>
      </c>
      <c r="L59" t="n">
        <v>15.25</v>
      </c>
      <c r="M59" t="n">
        <v>13</v>
      </c>
      <c r="N59" t="n">
        <v>34.3</v>
      </c>
      <c r="O59" t="n">
        <v>22413.29</v>
      </c>
      <c r="P59" t="n">
        <v>278.86</v>
      </c>
      <c r="Q59" t="n">
        <v>452.57</v>
      </c>
      <c r="R59" t="n">
        <v>75.23999999999999</v>
      </c>
      <c r="S59" t="n">
        <v>57.64</v>
      </c>
      <c r="T59" t="n">
        <v>6684.94</v>
      </c>
      <c r="U59" t="n">
        <v>0.77</v>
      </c>
      <c r="V59" t="n">
        <v>0.88</v>
      </c>
      <c r="W59" t="n">
        <v>6.82</v>
      </c>
      <c r="X59" t="n">
        <v>0.4</v>
      </c>
      <c r="Y59" t="n">
        <v>1</v>
      </c>
      <c r="Z59" t="n">
        <v>10</v>
      </c>
      <c r="AA59" t="n">
        <v>366.7249140984042</v>
      </c>
      <c r="AB59" t="n">
        <v>501.7692062308078</v>
      </c>
      <c r="AC59" t="n">
        <v>453.8810574256428</v>
      </c>
      <c r="AD59" t="n">
        <v>366724.9140984042</v>
      </c>
      <c r="AE59" t="n">
        <v>501769.2062308078</v>
      </c>
      <c r="AF59" t="n">
        <v>2.017581935433043e-06</v>
      </c>
      <c r="AG59" t="n">
        <v>11</v>
      </c>
      <c r="AH59" t="n">
        <v>453881.0574256429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3.7193</v>
      </c>
      <c r="E60" t="n">
        <v>26.89</v>
      </c>
      <c r="F60" t="n">
        <v>24.11</v>
      </c>
      <c r="G60" t="n">
        <v>103.33</v>
      </c>
      <c r="H60" t="n">
        <v>1.53</v>
      </c>
      <c r="I60" t="n">
        <v>14</v>
      </c>
      <c r="J60" t="n">
        <v>180.2</v>
      </c>
      <c r="K60" t="n">
        <v>50.28</v>
      </c>
      <c r="L60" t="n">
        <v>15.5</v>
      </c>
      <c r="M60" t="n">
        <v>12</v>
      </c>
      <c r="N60" t="n">
        <v>34.43</v>
      </c>
      <c r="O60" t="n">
        <v>22459.24</v>
      </c>
      <c r="P60" t="n">
        <v>279.13</v>
      </c>
      <c r="Q60" t="n">
        <v>452.65</v>
      </c>
      <c r="R60" t="n">
        <v>74.92</v>
      </c>
      <c r="S60" t="n">
        <v>57.64</v>
      </c>
      <c r="T60" t="n">
        <v>6529.58</v>
      </c>
      <c r="U60" t="n">
        <v>0.77</v>
      </c>
      <c r="V60" t="n">
        <v>0.88</v>
      </c>
      <c r="W60" t="n">
        <v>6.82</v>
      </c>
      <c r="X60" t="n">
        <v>0.39</v>
      </c>
      <c r="Y60" t="n">
        <v>1</v>
      </c>
      <c r="Z60" t="n">
        <v>10</v>
      </c>
      <c r="AA60" t="n">
        <v>366.482569915386</v>
      </c>
      <c r="AB60" t="n">
        <v>501.4376202281318</v>
      </c>
      <c r="AC60" t="n">
        <v>453.5811175256782</v>
      </c>
      <c r="AD60" t="n">
        <v>366482.569915386</v>
      </c>
      <c r="AE60" t="n">
        <v>501437.6202281318</v>
      </c>
      <c r="AF60" t="n">
        <v>2.020678719424849e-06</v>
      </c>
      <c r="AG60" t="n">
        <v>11</v>
      </c>
      <c r="AH60" t="n">
        <v>453581.1175256782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3.7224</v>
      </c>
      <c r="E61" t="n">
        <v>26.86</v>
      </c>
      <c r="F61" t="n">
        <v>24.09</v>
      </c>
      <c r="G61" t="n">
        <v>103.24</v>
      </c>
      <c r="H61" t="n">
        <v>1.55</v>
      </c>
      <c r="I61" t="n">
        <v>14</v>
      </c>
      <c r="J61" t="n">
        <v>180.58</v>
      </c>
      <c r="K61" t="n">
        <v>50.28</v>
      </c>
      <c r="L61" t="n">
        <v>15.75</v>
      </c>
      <c r="M61" t="n">
        <v>12</v>
      </c>
      <c r="N61" t="n">
        <v>34.55</v>
      </c>
      <c r="O61" t="n">
        <v>22505.24</v>
      </c>
      <c r="P61" t="n">
        <v>278.66</v>
      </c>
      <c r="Q61" t="n">
        <v>452.56</v>
      </c>
      <c r="R61" t="n">
        <v>74.26000000000001</v>
      </c>
      <c r="S61" t="n">
        <v>57.64</v>
      </c>
      <c r="T61" t="n">
        <v>6200.4</v>
      </c>
      <c r="U61" t="n">
        <v>0.78</v>
      </c>
      <c r="V61" t="n">
        <v>0.88</v>
      </c>
      <c r="W61" t="n">
        <v>6.82</v>
      </c>
      <c r="X61" t="n">
        <v>0.36</v>
      </c>
      <c r="Y61" t="n">
        <v>1</v>
      </c>
      <c r="Z61" t="n">
        <v>10</v>
      </c>
      <c r="AA61" t="n">
        <v>365.9070947765569</v>
      </c>
      <c r="AB61" t="n">
        <v>500.6502297550144</v>
      </c>
      <c r="AC61" t="n">
        <v>452.8688744942057</v>
      </c>
      <c r="AD61" t="n">
        <v>365907.0947765569</v>
      </c>
      <c r="AE61" t="n">
        <v>500650.2297550144</v>
      </c>
      <c r="AF61" t="n">
        <v>2.022362935280041e-06</v>
      </c>
      <c r="AG61" t="n">
        <v>11</v>
      </c>
      <c r="AH61" t="n">
        <v>452868.8744942057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3.7219</v>
      </c>
      <c r="E62" t="n">
        <v>26.87</v>
      </c>
      <c r="F62" t="n">
        <v>24.09</v>
      </c>
      <c r="G62" t="n">
        <v>103.25</v>
      </c>
      <c r="H62" t="n">
        <v>1.57</v>
      </c>
      <c r="I62" t="n">
        <v>14</v>
      </c>
      <c r="J62" t="n">
        <v>180.95</v>
      </c>
      <c r="K62" t="n">
        <v>50.28</v>
      </c>
      <c r="L62" t="n">
        <v>16</v>
      </c>
      <c r="M62" t="n">
        <v>12</v>
      </c>
      <c r="N62" t="n">
        <v>34.67</v>
      </c>
      <c r="O62" t="n">
        <v>22551.28</v>
      </c>
      <c r="P62" t="n">
        <v>277.61</v>
      </c>
      <c r="Q62" t="n">
        <v>452.58</v>
      </c>
      <c r="R62" t="n">
        <v>74.28</v>
      </c>
      <c r="S62" t="n">
        <v>57.64</v>
      </c>
      <c r="T62" t="n">
        <v>6209.46</v>
      </c>
      <c r="U62" t="n">
        <v>0.78</v>
      </c>
      <c r="V62" t="n">
        <v>0.88</v>
      </c>
      <c r="W62" t="n">
        <v>6.82</v>
      </c>
      <c r="X62" t="n">
        <v>0.37</v>
      </c>
      <c r="Y62" t="n">
        <v>1</v>
      </c>
      <c r="Z62" t="n">
        <v>10</v>
      </c>
      <c r="AA62" t="n">
        <v>365.2586827451023</v>
      </c>
      <c r="AB62" t="n">
        <v>499.7630438076584</v>
      </c>
      <c r="AC62" t="n">
        <v>452.0663603284919</v>
      </c>
      <c r="AD62" t="n">
        <v>365258.6827451023</v>
      </c>
      <c r="AE62" t="n">
        <v>499763.0438076584</v>
      </c>
      <c r="AF62" t="n">
        <v>2.022091287561462e-06</v>
      </c>
      <c r="AG62" t="n">
        <v>11</v>
      </c>
      <c r="AH62" t="n">
        <v>452066.3603284919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3.7196</v>
      </c>
      <c r="E63" t="n">
        <v>26.88</v>
      </c>
      <c r="F63" t="n">
        <v>24.11</v>
      </c>
      <c r="G63" t="n">
        <v>103.32</v>
      </c>
      <c r="H63" t="n">
        <v>1.59</v>
      </c>
      <c r="I63" t="n">
        <v>14</v>
      </c>
      <c r="J63" t="n">
        <v>181.32</v>
      </c>
      <c r="K63" t="n">
        <v>50.28</v>
      </c>
      <c r="L63" t="n">
        <v>16.25</v>
      </c>
      <c r="M63" t="n">
        <v>12</v>
      </c>
      <c r="N63" t="n">
        <v>34.79</v>
      </c>
      <c r="O63" t="n">
        <v>22597.36</v>
      </c>
      <c r="P63" t="n">
        <v>276.81</v>
      </c>
      <c r="Q63" t="n">
        <v>452.58</v>
      </c>
      <c r="R63" t="n">
        <v>74.59</v>
      </c>
      <c r="S63" t="n">
        <v>57.64</v>
      </c>
      <c r="T63" t="n">
        <v>6362.86</v>
      </c>
      <c r="U63" t="n">
        <v>0.77</v>
      </c>
      <c r="V63" t="n">
        <v>0.88</v>
      </c>
      <c r="W63" t="n">
        <v>6.83</v>
      </c>
      <c r="X63" t="n">
        <v>0.38</v>
      </c>
      <c r="Y63" t="n">
        <v>1</v>
      </c>
      <c r="Z63" t="n">
        <v>10</v>
      </c>
      <c r="AA63" t="n">
        <v>364.9535909547546</v>
      </c>
      <c r="AB63" t="n">
        <v>499.3456037604047</v>
      </c>
      <c r="AC63" t="n">
        <v>451.6887601734676</v>
      </c>
      <c r="AD63" t="n">
        <v>364953.5909547546</v>
      </c>
      <c r="AE63" t="n">
        <v>499345.6037604047</v>
      </c>
      <c r="AF63" t="n">
        <v>2.020841708055996e-06</v>
      </c>
      <c r="AG63" t="n">
        <v>11</v>
      </c>
      <c r="AH63" t="n">
        <v>451688.7601734676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3.7275</v>
      </c>
      <c r="E64" t="n">
        <v>26.83</v>
      </c>
      <c r="F64" t="n">
        <v>24.08</v>
      </c>
      <c r="G64" t="n">
        <v>111.16</v>
      </c>
      <c r="H64" t="n">
        <v>1.61</v>
      </c>
      <c r="I64" t="n">
        <v>13</v>
      </c>
      <c r="J64" t="n">
        <v>181.7</v>
      </c>
      <c r="K64" t="n">
        <v>50.28</v>
      </c>
      <c r="L64" t="n">
        <v>16.5</v>
      </c>
      <c r="M64" t="n">
        <v>11</v>
      </c>
      <c r="N64" t="n">
        <v>34.92</v>
      </c>
      <c r="O64" t="n">
        <v>22643.61</v>
      </c>
      <c r="P64" t="n">
        <v>275.98</v>
      </c>
      <c r="Q64" t="n">
        <v>452.59</v>
      </c>
      <c r="R64" t="n">
        <v>74.06</v>
      </c>
      <c r="S64" t="n">
        <v>57.64</v>
      </c>
      <c r="T64" t="n">
        <v>6104.43</v>
      </c>
      <c r="U64" t="n">
        <v>0.78</v>
      </c>
      <c r="V64" t="n">
        <v>0.88</v>
      </c>
      <c r="W64" t="n">
        <v>6.82</v>
      </c>
      <c r="X64" t="n">
        <v>0.36</v>
      </c>
      <c r="Y64" t="n">
        <v>1</v>
      </c>
      <c r="Z64" t="n">
        <v>10</v>
      </c>
      <c r="AA64" t="n">
        <v>363.793025190116</v>
      </c>
      <c r="AB64" t="n">
        <v>497.7576664806783</v>
      </c>
      <c r="AC64" t="n">
        <v>450.2523733990341</v>
      </c>
      <c r="AD64" t="n">
        <v>363793.025190116</v>
      </c>
      <c r="AE64" t="n">
        <v>497757.6664806783</v>
      </c>
      <c r="AF64" t="n">
        <v>2.025133742009551e-06</v>
      </c>
      <c r="AG64" t="n">
        <v>11</v>
      </c>
      <c r="AH64" t="n">
        <v>450252.3733990341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3.7284</v>
      </c>
      <c r="E65" t="n">
        <v>26.82</v>
      </c>
      <c r="F65" t="n">
        <v>24.08</v>
      </c>
      <c r="G65" t="n">
        <v>111.13</v>
      </c>
      <c r="H65" t="n">
        <v>1.63</v>
      </c>
      <c r="I65" t="n">
        <v>13</v>
      </c>
      <c r="J65" t="n">
        <v>182.07</v>
      </c>
      <c r="K65" t="n">
        <v>50.28</v>
      </c>
      <c r="L65" t="n">
        <v>16.75</v>
      </c>
      <c r="M65" t="n">
        <v>11</v>
      </c>
      <c r="N65" t="n">
        <v>35.04</v>
      </c>
      <c r="O65" t="n">
        <v>22689.77</v>
      </c>
      <c r="P65" t="n">
        <v>276.49</v>
      </c>
      <c r="Q65" t="n">
        <v>452.57</v>
      </c>
      <c r="R65" t="n">
        <v>73.76000000000001</v>
      </c>
      <c r="S65" t="n">
        <v>57.64</v>
      </c>
      <c r="T65" t="n">
        <v>5954.22</v>
      </c>
      <c r="U65" t="n">
        <v>0.78</v>
      </c>
      <c r="V65" t="n">
        <v>0.88</v>
      </c>
      <c r="W65" t="n">
        <v>6.82</v>
      </c>
      <c r="X65" t="n">
        <v>0.35</v>
      </c>
      <c r="Y65" t="n">
        <v>1</v>
      </c>
      <c r="Z65" t="n">
        <v>10</v>
      </c>
      <c r="AA65" t="n">
        <v>364.0634233787923</v>
      </c>
      <c r="AB65" t="n">
        <v>498.1276372115512</v>
      </c>
      <c r="AC65" t="n">
        <v>450.5870346426098</v>
      </c>
      <c r="AD65" t="n">
        <v>364063.4233787922</v>
      </c>
      <c r="AE65" t="n">
        <v>498127.6372115512</v>
      </c>
      <c r="AF65" t="n">
        <v>2.025622707902994e-06</v>
      </c>
      <c r="AG65" t="n">
        <v>11</v>
      </c>
      <c r="AH65" t="n">
        <v>450587.0346426098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3.731</v>
      </c>
      <c r="E66" t="n">
        <v>26.8</v>
      </c>
      <c r="F66" t="n">
        <v>24.06</v>
      </c>
      <c r="G66" t="n">
        <v>111.04</v>
      </c>
      <c r="H66" t="n">
        <v>1.65</v>
      </c>
      <c r="I66" t="n">
        <v>13</v>
      </c>
      <c r="J66" t="n">
        <v>182.45</v>
      </c>
      <c r="K66" t="n">
        <v>50.28</v>
      </c>
      <c r="L66" t="n">
        <v>17</v>
      </c>
      <c r="M66" t="n">
        <v>11</v>
      </c>
      <c r="N66" t="n">
        <v>35.17</v>
      </c>
      <c r="O66" t="n">
        <v>22735.98</v>
      </c>
      <c r="P66" t="n">
        <v>276.81</v>
      </c>
      <c r="Q66" t="n">
        <v>452.61</v>
      </c>
      <c r="R66" t="n">
        <v>73.23999999999999</v>
      </c>
      <c r="S66" t="n">
        <v>57.64</v>
      </c>
      <c r="T66" t="n">
        <v>5693.24</v>
      </c>
      <c r="U66" t="n">
        <v>0.79</v>
      </c>
      <c r="V66" t="n">
        <v>0.88</v>
      </c>
      <c r="W66" t="n">
        <v>6.82</v>
      </c>
      <c r="X66" t="n">
        <v>0.34</v>
      </c>
      <c r="Y66" t="n">
        <v>1</v>
      </c>
      <c r="Z66" t="n">
        <v>10</v>
      </c>
      <c r="AA66" t="n">
        <v>364.0370006785946</v>
      </c>
      <c r="AB66" t="n">
        <v>498.0914845074536</v>
      </c>
      <c r="AC66" t="n">
        <v>450.5543323018505</v>
      </c>
      <c r="AD66" t="n">
        <v>364037.0006785946</v>
      </c>
      <c r="AE66" t="n">
        <v>498091.4845074536</v>
      </c>
      <c r="AF66" t="n">
        <v>2.027035276039607e-06</v>
      </c>
      <c r="AG66" t="n">
        <v>11</v>
      </c>
      <c r="AH66" t="n">
        <v>450554.3323018505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3.7295</v>
      </c>
      <c r="E67" t="n">
        <v>26.81</v>
      </c>
      <c r="F67" t="n">
        <v>24.07</v>
      </c>
      <c r="G67" t="n">
        <v>111.09</v>
      </c>
      <c r="H67" t="n">
        <v>1.67</v>
      </c>
      <c r="I67" t="n">
        <v>13</v>
      </c>
      <c r="J67" t="n">
        <v>182.82</v>
      </c>
      <c r="K67" t="n">
        <v>50.28</v>
      </c>
      <c r="L67" t="n">
        <v>17.25</v>
      </c>
      <c r="M67" t="n">
        <v>11</v>
      </c>
      <c r="N67" t="n">
        <v>35.29</v>
      </c>
      <c r="O67" t="n">
        <v>22782.23</v>
      </c>
      <c r="P67" t="n">
        <v>276.71</v>
      </c>
      <c r="Q67" t="n">
        <v>452.59</v>
      </c>
      <c r="R67" t="n">
        <v>73.67</v>
      </c>
      <c r="S67" t="n">
        <v>57.64</v>
      </c>
      <c r="T67" t="n">
        <v>5908.8</v>
      </c>
      <c r="U67" t="n">
        <v>0.78</v>
      </c>
      <c r="V67" t="n">
        <v>0.88</v>
      </c>
      <c r="W67" t="n">
        <v>6.81</v>
      </c>
      <c r="X67" t="n">
        <v>0.35</v>
      </c>
      <c r="Y67" t="n">
        <v>1</v>
      </c>
      <c r="Z67" t="n">
        <v>10</v>
      </c>
      <c r="AA67" t="n">
        <v>364.1025602559887</v>
      </c>
      <c r="AB67" t="n">
        <v>498.1811860135286</v>
      </c>
      <c r="AC67" t="n">
        <v>450.6354728220828</v>
      </c>
      <c r="AD67" t="n">
        <v>364102.5602559887</v>
      </c>
      <c r="AE67" t="n">
        <v>498181.1860135286</v>
      </c>
      <c r="AF67" t="n">
        <v>2.026220332883869e-06</v>
      </c>
      <c r="AG67" t="n">
        <v>11</v>
      </c>
      <c r="AH67" t="n">
        <v>450635.4728220828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3.731</v>
      </c>
      <c r="E68" t="n">
        <v>26.8</v>
      </c>
      <c r="F68" t="n">
        <v>24.06</v>
      </c>
      <c r="G68" t="n">
        <v>111.04</v>
      </c>
      <c r="H68" t="n">
        <v>1.69</v>
      </c>
      <c r="I68" t="n">
        <v>13</v>
      </c>
      <c r="J68" t="n">
        <v>183.2</v>
      </c>
      <c r="K68" t="n">
        <v>50.28</v>
      </c>
      <c r="L68" t="n">
        <v>17.5</v>
      </c>
      <c r="M68" t="n">
        <v>11</v>
      </c>
      <c r="N68" t="n">
        <v>35.42</v>
      </c>
      <c r="O68" t="n">
        <v>22828.53</v>
      </c>
      <c r="P68" t="n">
        <v>275.45</v>
      </c>
      <c r="Q68" t="n">
        <v>452.56</v>
      </c>
      <c r="R68" t="n">
        <v>73.26000000000001</v>
      </c>
      <c r="S68" t="n">
        <v>57.64</v>
      </c>
      <c r="T68" t="n">
        <v>5704.59</v>
      </c>
      <c r="U68" t="n">
        <v>0.79</v>
      </c>
      <c r="V68" t="n">
        <v>0.88</v>
      </c>
      <c r="W68" t="n">
        <v>6.81</v>
      </c>
      <c r="X68" t="n">
        <v>0.34</v>
      </c>
      <c r="Y68" t="n">
        <v>1</v>
      </c>
      <c r="Z68" t="n">
        <v>10</v>
      </c>
      <c r="AA68" t="n">
        <v>363.15537065375</v>
      </c>
      <c r="AB68" t="n">
        <v>496.8851994126894</v>
      </c>
      <c r="AC68" t="n">
        <v>449.463173363499</v>
      </c>
      <c r="AD68" t="n">
        <v>363155.37065375</v>
      </c>
      <c r="AE68" t="n">
        <v>496885.1994126894</v>
      </c>
      <c r="AF68" t="n">
        <v>2.027035276039607e-06</v>
      </c>
      <c r="AG68" t="n">
        <v>11</v>
      </c>
      <c r="AH68" t="n">
        <v>449463.173363499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3.729</v>
      </c>
      <c r="E69" t="n">
        <v>26.82</v>
      </c>
      <c r="F69" t="n">
        <v>24.07</v>
      </c>
      <c r="G69" t="n">
        <v>111.11</v>
      </c>
      <c r="H69" t="n">
        <v>1.72</v>
      </c>
      <c r="I69" t="n">
        <v>13</v>
      </c>
      <c r="J69" t="n">
        <v>183.57</v>
      </c>
      <c r="K69" t="n">
        <v>50.28</v>
      </c>
      <c r="L69" t="n">
        <v>17.75</v>
      </c>
      <c r="M69" t="n">
        <v>11</v>
      </c>
      <c r="N69" t="n">
        <v>35.54</v>
      </c>
      <c r="O69" t="n">
        <v>22874.86</v>
      </c>
      <c r="P69" t="n">
        <v>274.39</v>
      </c>
      <c r="Q69" t="n">
        <v>452.55</v>
      </c>
      <c r="R69" t="n">
        <v>73.66</v>
      </c>
      <c r="S69" t="n">
        <v>57.64</v>
      </c>
      <c r="T69" t="n">
        <v>5904.72</v>
      </c>
      <c r="U69" t="n">
        <v>0.78</v>
      </c>
      <c r="V69" t="n">
        <v>0.88</v>
      </c>
      <c r="W69" t="n">
        <v>6.82</v>
      </c>
      <c r="X69" t="n">
        <v>0.35</v>
      </c>
      <c r="Y69" t="n">
        <v>1</v>
      </c>
      <c r="Z69" t="n">
        <v>10</v>
      </c>
      <c r="AA69" t="n">
        <v>362.631412418191</v>
      </c>
      <c r="AB69" t="n">
        <v>496.1682966393918</v>
      </c>
      <c r="AC69" t="n">
        <v>448.8146907847055</v>
      </c>
      <c r="AD69" t="n">
        <v>362631.412418191</v>
      </c>
      <c r="AE69" t="n">
        <v>496168.2966393918</v>
      </c>
      <c r="AF69" t="n">
        <v>2.025948685165289e-06</v>
      </c>
      <c r="AG69" t="n">
        <v>11</v>
      </c>
      <c r="AH69" t="n">
        <v>448814.6907847055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3.7401</v>
      </c>
      <c r="E70" t="n">
        <v>26.74</v>
      </c>
      <c r="F70" t="n">
        <v>24.03</v>
      </c>
      <c r="G70" t="n">
        <v>120.13</v>
      </c>
      <c r="H70" t="n">
        <v>1.74</v>
      </c>
      <c r="I70" t="n">
        <v>12</v>
      </c>
      <c r="J70" t="n">
        <v>183.95</v>
      </c>
      <c r="K70" t="n">
        <v>50.28</v>
      </c>
      <c r="L70" t="n">
        <v>18</v>
      </c>
      <c r="M70" t="n">
        <v>10</v>
      </c>
      <c r="N70" t="n">
        <v>35.67</v>
      </c>
      <c r="O70" t="n">
        <v>22921.24</v>
      </c>
      <c r="P70" t="n">
        <v>273.53</v>
      </c>
      <c r="Q70" t="n">
        <v>452.58</v>
      </c>
      <c r="R70" t="n">
        <v>72.05</v>
      </c>
      <c r="S70" t="n">
        <v>57.64</v>
      </c>
      <c r="T70" t="n">
        <v>5102.97</v>
      </c>
      <c r="U70" t="n">
        <v>0.8</v>
      </c>
      <c r="V70" t="n">
        <v>0.88</v>
      </c>
      <c r="W70" t="n">
        <v>6.82</v>
      </c>
      <c r="X70" t="n">
        <v>0.3</v>
      </c>
      <c r="Y70" t="n">
        <v>1</v>
      </c>
      <c r="Z70" t="n">
        <v>10</v>
      </c>
      <c r="AA70" t="n">
        <v>361.2174968823725</v>
      </c>
      <c r="AB70" t="n">
        <v>494.2337150257338</v>
      </c>
      <c r="AC70" t="n">
        <v>447.0647429250527</v>
      </c>
      <c r="AD70" t="n">
        <v>361217.4968823725</v>
      </c>
      <c r="AE70" t="n">
        <v>494233.7150257338</v>
      </c>
      <c r="AF70" t="n">
        <v>2.031979264517753e-06</v>
      </c>
      <c r="AG70" t="n">
        <v>11</v>
      </c>
      <c r="AH70" t="n">
        <v>447064.7429250526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3.7401</v>
      </c>
      <c r="E71" t="n">
        <v>26.74</v>
      </c>
      <c r="F71" t="n">
        <v>24.03</v>
      </c>
      <c r="G71" t="n">
        <v>120.13</v>
      </c>
      <c r="H71" t="n">
        <v>1.76</v>
      </c>
      <c r="I71" t="n">
        <v>12</v>
      </c>
      <c r="J71" t="n">
        <v>184.33</v>
      </c>
      <c r="K71" t="n">
        <v>50.28</v>
      </c>
      <c r="L71" t="n">
        <v>18.25</v>
      </c>
      <c r="M71" t="n">
        <v>10</v>
      </c>
      <c r="N71" t="n">
        <v>35.8</v>
      </c>
      <c r="O71" t="n">
        <v>22967.66</v>
      </c>
      <c r="P71" t="n">
        <v>273.9</v>
      </c>
      <c r="Q71" t="n">
        <v>452.59</v>
      </c>
      <c r="R71" t="n">
        <v>72.09</v>
      </c>
      <c r="S71" t="n">
        <v>57.64</v>
      </c>
      <c r="T71" t="n">
        <v>5121.61</v>
      </c>
      <c r="U71" t="n">
        <v>0.8</v>
      </c>
      <c r="V71" t="n">
        <v>0.88</v>
      </c>
      <c r="W71" t="n">
        <v>6.81</v>
      </c>
      <c r="X71" t="n">
        <v>0.3</v>
      </c>
      <c r="Y71" t="n">
        <v>1</v>
      </c>
      <c r="Z71" t="n">
        <v>10</v>
      </c>
      <c r="AA71" t="n">
        <v>361.456768520359</v>
      </c>
      <c r="AB71" t="n">
        <v>494.5610970367466</v>
      </c>
      <c r="AC71" t="n">
        <v>447.3608800564179</v>
      </c>
      <c r="AD71" t="n">
        <v>361456.768520359</v>
      </c>
      <c r="AE71" t="n">
        <v>494561.0970367466</v>
      </c>
      <c r="AF71" t="n">
        <v>2.031979264517753e-06</v>
      </c>
      <c r="AG71" t="n">
        <v>11</v>
      </c>
      <c r="AH71" t="n">
        <v>447360.8800564179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3.7395</v>
      </c>
      <c r="E72" t="n">
        <v>26.74</v>
      </c>
      <c r="F72" t="n">
        <v>24.03</v>
      </c>
      <c r="G72" t="n">
        <v>120.15</v>
      </c>
      <c r="H72" t="n">
        <v>1.78</v>
      </c>
      <c r="I72" t="n">
        <v>12</v>
      </c>
      <c r="J72" t="n">
        <v>184.7</v>
      </c>
      <c r="K72" t="n">
        <v>50.28</v>
      </c>
      <c r="L72" t="n">
        <v>18.5</v>
      </c>
      <c r="M72" t="n">
        <v>10</v>
      </c>
      <c r="N72" t="n">
        <v>35.92</v>
      </c>
      <c r="O72" t="n">
        <v>23014.13</v>
      </c>
      <c r="P72" t="n">
        <v>274.05</v>
      </c>
      <c r="Q72" t="n">
        <v>452.58</v>
      </c>
      <c r="R72" t="n">
        <v>72.39</v>
      </c>
      <c r="S72" t="n">
        <v>57.64</v>
      </c>
      <c r="T72" t="n">
        <v>5274.91</v>
      </c>
      <c r="U72" t="n">
        <v>0.8</v>
      </c>
      <c r="V72" t="n">
        <v>0.88</v>
      </c>
      <c r="W72" t="n">
        <v>6.81</v>
      </c>
      <c r="X72" t="n">
        <v>0.31</v>
      </c>
      <c r="Y72" t="n">
        <v>1</v>
      </c>
      <c r="Z72" t="n">
        <v>10</v>
      </c>
      <c r="AA72" t="n">
        <v>361.593587386971</v>
      </c>
      <c r="AB72" t="n">
        <v>494.7482986460675</v>
      </c>
      <c r="AC72" t="n">
        <v>447.5302154068843</v>
      </c>
      <c r="AD72" t="n">
        <v>361593.587386971</v>
      </c>
      <c r="AE72" t="n">
        <v>494748.2986460675</v>
      </c>
      <c r="AF72" t="n">
        <v>2.031653287255457e-06</v>
      </c>
      <c r="AG72" t="n">
        <v>11</v>
      </c>
      <c r="AH72" t="n">
        <v>447530.2154068843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3.7394</v>
      </c>
      <c r="E73" t="n">
        <v>26.74</v>
      </c>
      <c r="F73" t="n">
        <v>24.03</v>
      </c>
      <c r="G73" t="n">
        <v>120.16</v>
      </c>
      <c r="H73" t="n">
        <v>1.8</v>
      </c>
      <c r="I73" t="n">
        <v>12</v>
      </c>
      <c r="J73" t="n">
        <v>185.08</v>
      </c>
      <c r="K73" t="n">
        <v>50.28</v>
      </c>
      <c r="L73" t="n">
        <v>18.75</v>
      </c>
      <c r="M73" t="n">
        <v>10</v>
      </c>
      <c r="N73" t="n">
        <v>36.05</v>
      </c>
      <c r="O73" t="n">
        <v>23060.64</v>
      </c>
      <c r="P73" t="n">
        <v>273.84</v>
      </c>
      <c r="Q73" t="n">
        <v>452.55</v>
      </c>
      <c r="R73" t="n">
        <v>72.34999999999999</v>
      </c>
      <c r="S73" t="n">
        <v>57.64</v>
      </c>
      <c r="T73" t="n">
        <v>5253.07</v>
      </c>
      <c r="U73" t="n">
        <v>0.8</v>
      </c>
      <c r="V73" t="n">
        <v>0.88</v>
      </c>
      <c r="W73" t="n">
        <v>6.81</v>
      </c>
      <c r="X73" t="n">
        <v>0.31</v>
      </c>
      <c r="Y73" t="n">
        <v>1</v>
      </c>
      <c r="Z73" t="n">
        <v>10</v>
      </c>
      <c r="AA73" t="n">
        <v>361.464396527819</v>
      </c>
      <c r="AB73" t="n">
        <v>494.5715340130774</v>
      </c>
      <c r="AC73" t="n">
        <v>447.3703209423761</v>
      </c>
      <c r="AD73" t="n">
        <v>361464.396527819</v>
      </c>
      <c r="AE73" t="n">
        <v>494571.5340130774</v>
      </c>
      <c r="AF73" t="n">
        <v>2.031598957711741e-06</v>
      </c>
      <c r="AG73" t="n">
        <v>11</v>
      </c>
      <c r="AH73" t="n">
        <v>447370.320942376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3.7388</v>
      </c>
      <c r="E74" t="n">
        <v>26.75</v>
      </c>
      <c r="F74" t="n">
        <v>24.04</v>
      </c>
      <c r="G74" t="n">
        <v>120.18</v>
      </c>
      <c r="H74" t="n">
        <v>1.82</v>
      </c>
      <c r="I74" t="n">
        <v>12</v>
      </c>
      <c r="J74" t="n">
        <v>185.46</v>
      </c>
      <c r="K74" t="n">
        <v>50.28</v>
      </c>
      <c r="L74" t="n">
        <v>19</v>
      </c>
      <c r="M74" t="n">
        <v>10</v>
      </c>
      <c r="N74" t="n">
        <v>36.18</v>
      </c>
      <c r="O74" t="n">
        <v>23107.19</v>
      </c>
      <c r="P74" t="n">
        <v>273.05</v>
      </c>
      <c r="Q74" t="n">
        <v>452.55</v>
      </c>
      <c r="R74" t="n">
        <v>72.64</v>
      </c>
      <c r="S74" t="n">
        <v>57.64</v>
      </c>
      <c r="T74" t="n">
        <v>5396.23</v>
      </c>
      <c r="U74" t="n">
        <v>0.79</v>
      </c>
      <c r="V74" t="n">
        <v>0.88</v>
      </c>
      <c r="W74" t="n">
        <v>6.81</v>
      </c>
      <c r="X74" t="n">
        <v>0.31</v>
      </c>
      <c r="Y74" t="n">
        <v>1</v>
      </c>
      <c r="Z74" t="n">
        <v>10</v>
      </c>
      <c r="AA74" t="n">
        <v>361.0226815411239</v>
      </c>
      <c r="AB74" t="n">
        <v>493.9671600811912</v>
      </c>
      <c r="AC74" t="n">
        <v>446.8236276103051</v>
      </c>
      <c r="AD74" t="n">
        <v>361022.6815411239</v>
      </c>
      <c r="AE74" t="n">
        <v>493967.1600811912</v>
      </c>
      <c r="AF74" t="n">
        <v>2.031272980449446e-06</v>
      </c>
      <c r="AG74" t="n">
        <v>11</v>
      </c>
      <c r="AH74" t="n">
        <v>446823.6276103051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3.7387</v>
      </c>
      <c r="E75" t="n">
        <v>26.75</v>
      </c>
      <c r="F75" t="n">
        <v>24.04</v>
      </c>
      <c r="G75" t="n">
        <v>120.18</v>
      </c>
      <c r="H75" t="n">
        <v>1.84</v>
      </c>
      <c r="I75" t="n">
        <v>12</v>
      </c>
      <c r="J75" t="n">
        <v>185.84</v>
      </c>
      <c r="K75" t="n">
        <v>50.28</v>
      </c>
      <c r="L75" t="n">
        <v>19.25</v>
      </c>
      <c r="M75" t="n">
        <v>10</v>
      </c>
      <c r="N75" t="n">
        <v>36.31</v>
      </c>
      <c r="O75" t="n">
        <v>23153.78</v>
      </c>
      <c r="P75" t="n">
        <v>271.79</v>
      </c>
      <c r="Q75" t="n">
        <v>452.58</v>
      </c>
      <c r="R75" t="n">
        <v>72.54000000000001</v>
      </c>
      <c r="S75" t="n">
        <v>57.64</v>
      </c>
      <c r="T75" t="n">
        <v>5348.06</v>
      </c>
      <c r="U75" t="n">
        <v>0.79</v>
      </c>
      <c r="V75" t="n">
        <v>0.88</v>
      </c>
      <c r="W75" t="n">
        <v>6.81</v>
      </c>
      <c r="X75" t="n">
        <v>0.31</v>
      </c>
      <c r="Y75" t="n">
        <v>1</v>
      </c>
      <c r="Z75" t="n">
        <v>10</v>
      </c>
      <c r="AA75" t="n">
        <v>360.2141828507025</v>
      </c>
      <c r="AB75" t="n">
        <v>492.8609365045118</v>
      </c>
      <c r="AC75" t="n">
        <v>445.8229804591893</v>
      </c>
      <c r="AD75" t="n">
        <v>360214.1828507024</v>
      </c>
      <c r="AE75" t="n">
        <v>492860.9365045117</v>
      </c>
      <c r="AF75" t="n">
        <v>2.03121865090573e-06</v>
      </c>
      <c r="AG75" t="n">
        <v>11</v>
      </c>
      <c r="AH75" t="n">
        <v>445822.9804591893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3.748</v>
      </c>
      <c r="E76" t="n">
        <v>26.68</v>
      </c>
      <c r="F76" t="n">
        <v>24</v>
      </c>
      <c r="G76" t="n">
        <v>130.92</v>
      </c>
      <c r="H76" t="n">
        <v>1.86</v>
      </c>
      <c r="I76" t="n">
        <v>11</v>
      </c>
      <c r="J76" t="n">
        <v>186.21</v>
      </c>
      <c r="K76" t="n">
        <v>50.28</v>
      </c>
      <c r="L76" t="n">
        <v>19.5</v>
      </c>
      <c r="M76" t="n">
        <v>9</v>
      </c>
      <c r="N76" t="n">
        <v>36.43</v>
      </c>
      <c r="O76" t="n">
        <v>23200.42</v>
      </c>
      <c r="P76" t="n">
        <v>270.94</v>
      </c>
      <c r="Q76" t="n">
        <v>452.55</v>
      </c>
      <c r="R76" t="n">
        <v>71.42</v>
      </c>
      <c r="S76" t="n">
        <v>57.64</v>
      </c>
      <c r="T76" t="n">
        <v>4794.91</v>
      </c>
      <c r="U76" t="n">
        <v>0.8100000000000001</v>
      </c>
      <c r="V76" t="n">
        <v>0.88</v>
      </c>
      <c r="W76" t="n">
        <v>6.81</v>
      </c>
      <c r="X76" t="n">
        <v>0.28</v>
      </c>
      <c r="Y76" t="n">
        <v>1</v>
      </c>
      <c r="Z76" t="n">
        <v>10</v>
      </c>
      <c r="AA76" t="n">
        <v>358.9353958503539</v>
      </c>
      <c r="AB76" t="n">
        <v>491.111243714534</v>
      </c>
      <c r="AC76" t="n">
        <v>444.2402758933777</v>
      </c>
      <c r="AD76" t="n">
        <v>358935.3958503539</v>
      </c>
      <c r="AE76" t="n">
        <v>491111.243714534</v>
      </c>
      <c r="AF76" t="n">
        <v>2.036271298471308e-06</v>
      </c>
      <c r="AG76" t="n">
        <v>11</v>
      </c>
      <c r="AH76" t="n">
        <v>444240.2758933777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3.7476</v>
      </c>
      <c r="E77" t="n">
        <v>26.68</v>
      </c>
      <c r="F77" t="n">
        <v>24</v>
      </c>
      <c r="G77" t="n">
        <v>130.94</v>
      </c>
      <c r="H77" t="n">
        <v>1.88</v>
      </c>
      <c r="I77" t="n">
        <v>11</v>
      </c>
      <c r="J77" t="n">
        <v>186.59</v>
      </c>
      <c r="K77" t="n">
        <v>50.28</v>
      </c>
      <c r="L77" t="n">
        <v>19.75</v>
      </c>
      <c r="M77" t="n">
        <v>9</v>
      </c>
      <c r="N77" t="n">
        <v>36.56</v>
      </c>
      <c r="O77" t="n">
        <v>23247.1</v>
      </c>
      <c r="P77" t="n">
        <v>271.23</v>
      </c>
      <c r="Q77" t="n">
        <v>452.61</v>
      </c>
      <c r="R77" t="n">
        <v>71.43000000000001</v>
      </c>
      <c r="S77" t="n">
        <v>57.64</v>
      </c>
      <c r="T77" t="n">
        <v>4799.34</v>
      </c>
      <c r="U77" t="n">
        <v>0.8100000000000001</v>
      </c>
      <c r="V77" t="n">
        <v>0.88</v>
      </c>
      <c r="W77" t="n">
        <v>6.81</v>
      </c>
      <c r="X77" t="n">
        <v>0.28</v>
      </c>
      <c r="Y77" t="n">
        <v>1</v>
      </c>
      <c r="Z77" t="n">
        <v>10</v>
      </c>
      <c r="AA77" t="n">
        <v>359.1487654877944</v>
      </c>
      <c r="AB77" t="n">
        <v>491.4031854656841</v>
      </c>
      <c r="AC77" t="n">
        <v>444.5043551335409</v>
      </c>
      <c r="AD77" t="n">
        <v>359148.7654877944</v>
      </c>
      <c r="AE77" t="n">
        <v>491403.1854656842</v>
      </c>
      <c r="AF77" t="n">
        <v>2.036053980296444e-06</v>
      </c>
      <c r="AG77" t="n">
        <v>11</v>
      </c>
      <c r="AH77" t="n">
        <v>444504.3551335409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3.7472</v>
      </c>
      <c r="E78" t="n">
        <v>26.69</v>
      </c>
      <c r="F78" t="n">
        <v>24.01</v>
      </c>
      <c r="G78" t="n">
        <v>130.95</v>
      </c>
      <c r="H78" t="n">
        <v>1.9</v>
      </c>
      <c r="I78" t="n">
        <v>11</v>
      </c>
      <c r="J78" t="n">
        <v>186.97</v>
      </c>
      <c r="K78" t="n">
        <v>50.28</v>
      </c>
      <c r="L78" t="n">
        <v>20</v>
      </c>
      <c r="M78" t="n">
        <v>9</v>
      </c>
      <c r="N78" t="n">
        <v>36.69</v>
      </c>
      <c r="O78" t="n">
        <v>23293.82</v>
      </c>
      <c r="P78" t="n">
        <v>271.35</v>
      </c>
      <c r="Q78" t="n">
        <v>452.57</v>
      </c>
      <c r="R78" t="n">
        <v>71.51000000000001</v>
      </c>
      <c r="S78" t="n">
        <v>57.64</v>
      </c>
      <c r="T78" t="n">
        <v>4840.11</v>
      </c>
      <c r="U78" t="n">
        <v>0.8100000000000001</v>
      </c>
      <c r="V78" t="n">
        <v>0.88</v>
      </c>
      <c r="W78" t="n">
        <v>6.81</v>
      </c>
      <c r="X78" t="n">
        <v>0.28</v>
      </c>
      <c r="Y78" t="n">
        <v>1</v>
      </c>
      <c r="Z78" t="n">
        <v>10</v>
      </c>
      <c r="AA78" t="n">
        <v>359.2819171301933</v>
      </c>
      <c r="AB78" t="n">
        <v>491.5853694170503</v>
      </c>
      <c r="AC78" t="n">
        <v>444.6691517042855</v>
      </c>
      <c r="AD78" t="n">
        <v>359281.9171301933</v>
      </c>
      <c r="AE78" t="n">
        <v>491585.3694170503</v>
      </c>
      <c r="AF78" t="n">
        <v>2.03583666212158e-06</v>
      </c>
      <c r="AG78" t="n">
        <v>11</v>
      </c>
      <c r="AH78" t="n">
        <v>444669.1517042855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3.7476</v>
      </c>
      <c r="E79" t="n">
        <v>26.68</v>
      </c>
      <c r="F79" t="n">
        <v>24</v>
      </c>
      <c r="G79" t="n">
        <v>130.94</v>
      </c>
      <c r="H79" t="n">
        <v>1.92</v>
      </c>
      <c r="I79" t="n">
        <v>11</v>
      </c>
      <c r="J79" t="n">
        <v>187.35</v>
      </c>
      <c r="K79" t="n">
        <v>50.28</v>
      </c>
      <c r="L79" t="n">
        <v>20.25</v>
      </c>
      <c r="M79" t="n">
        <v>9</v>
      </c>
      <c r="N79" t="n">
        <v>36.82</v>
      </c>
      <c r="O79" t="n">
        <v>23340.59</v>
      </c>
      <c r="P79" t="n">
        <v>271.06</v>
      </c>
      <c r="Q79" t="n">
        <v>452.58</v>
      </c>
      <c r="R79" t="n">
        <v>71.51000000000001</v>
      </c>
      <c r="S79" t="n">
        <v>57.64</v>
      </c>
      <c r="T79" t="n">
        <v>4838.8</v>
      </c>
      <c r="U79" t="n">
        <v>0.8100000000000001</v>
      </c>
      <c r="V79" t="n">
        <v>0.88</v>
      </c>
      <c r="W79" t="n">
        <v>6.81</v>
      </c>
      <c r="X79" t="n">
        <v>0.28</v>
      </c>
      <c r="Y79" t="n">
        <v>1</v>
      </c>
      <c r="Z79" t="n">
        <v>10</v>
      </c>
      <c r="AA79" t="n">
        <v>359.0390498823837</v>
      </c>
      <c r="AB79" t="n">
        <v>491.2530677340503</v>
      </c>
      <c r="AC79" t="n">
        <v>444.3685644275227</v>
      </c>
      <c r="AD79" t="n">
        <v>359039.0498823837</v>
      </c>
      <c r="AE79" t="n">
        <v>491253.0677340503</v>
      </c>
      <c r="AF79" t="n">
        <v>2.036053980296444e-06</v>
      </c>
      <c r="AG79" t="n">
        <v>11</v>
      </c>
      <c r="AH79" t="n">
        <v>444368.5644275227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3.7461</v>
      </c>
      <c r="E80" t="n">
        <v>26.69</v>
      </c>
      <c r="F80" t="n">
        <v>24.02</v>
      </c>
      <c r="G80" t="n">
        <v>130.99</v>
      </c>
      <c r="H80" t="n">
        <v>1.94</v>
      </c>
      <c r="I80" t="n">
        <v>11</v>
      </c>
      <c r="J80" t="n">
        <v>187.73</v>
      </c>
      <c r="K80" t="n">
        <v>50.28</v>
      </c>
      <c r="L80" t="n">
        <v>20.5</v>
      </c>
      <c r="M80" t="n">
        <v>9</v>
      </c>
      <c r="N80" t="n">
        <v>36.95</v>
      </c>
      <c r="O80" t="n">
        <v>23387.4</v>
      </c>
      <c r="P80" t="n">
        <v>270.73</v>
      </c>
      <c r="Q80" t="n">
        <v>452.57</v>
      </c>
      <c r="R80" t="n">
        <v>71.77</v>
      </c>
      <c r="S80" t="n">
        <v>57.64</v>
      </c>
      <c r="T80" t="n">
        <v>4969.11</v>
      </c>
      <c r="U80" t="n">
        <v>0.8</v>
      </c>
      <c r="V80" t="n">
        <v>0.88</v>
      </c>
      <c r="W80" t="n">
        <v>6.81</v>
      </c>
      <c r="X80" t="n">
        <v>0.29</v>
      </c>
      <c r="Y80" t="n">
        <v>1</v>
      </c>
      <c r="Z80" t="n">
        <v>10</v>
      </c>
      <c r="AA80" t="n">
        <v>358.9832919089845</v>
      </c>
      <c r="AB80" t="n">
        <v>491.1767772149774</v>
      </c>
      <c r="AC80" t="n">
        <v>444.2995549685157</v>
      </c>
      <c r="AD80" t="n">
        <v>358983.2919089845</v>
      </c>
      <c r="AE80" t="n">
        <v>491176.7772149774</v>
      </c>
      <c r="AF80" t="n">
        <v>2.035239037140706e-06</v>
      </c>
      <c r="AG80" t="n">
        <v>11</v>
      </c>
      <c r="AH80" t="n">
        <v>444299.5549685158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3.7485</v>
      </c>
      <c r="E81" t="n">
        <v>26.68</v>
      </c>
      <c r="F81" t="n">
        <v>24</v>
      </c>
      <c r="G81" t="n">
        <v>130.9</v>
      </c>
      <c r="H81" t="n">
        <v>1.96</v>
      </c>
      <c r="I81" t="n">
        <v>11</v>
      </c>
      <c r="J81" t="n">
        <v>188.11</v>
      </c>
      <c r="K81" t="n">
        <v>50.28</v>
      </c>
      <c r="L81" t="n">
        <v>20.75</v>
      </c>
      <c r="M81" t="n">
        <v>9</v>
      </c>
      <c r="N81" t="n">
        <v>37.08</v>
      </c>
      <c r="O81" t="n">
        <v>23434.26</v>
      </c>
      <c r="P81" t="n">
        <v>270.23</v>
      </c>
      <c r="Q81" t="n">
        <v>452.55</v>
      </c>
      <c r="R81" t="n">
        <v>71.08</v>
      </c>
      <c r="S81" t="n">
        <v>57.64</v>
      </c>
      <c r="T81" t="n">
        <v>4623.8</v>
      </c>
      <c r="U81" t="n">
        <v>0.8100000000000001</v>
      </c>
      <c r="V81" t="n">
        <v>0.88</v>
      </c>
      <c r="W81" t="n">
        <v>6.82</v>
      </c>
      <c r="X81" t="n">
        <v>0.27</v>
      </c>
      <c r="Y81" t="n">
        <v>1</v>
      </c>
      <c r="Z81" t="n">
        <v>10</v>
      </c>
      <c r="AA81" t="n">
        <v>358.4445300816054</v>
      </c>
      <c r="AB81" t="n">
        <v>490.4396195142629</v>
      </c>
      <c r="AC81" t="n">
        <v>443.6327505641501</v>
      </c>
      <c r="AD81" t="n">
        <v>358444.5300816054</v>
      </c>
      <c r="AE81" t="n">
        <v>490439.6195142629</v>
      </c>
      <c r="AF81" t="n">
        <v>2.036542946189887e-06</v>
      </c>
      <c r="AG81" t="n">
        <v>11</v>
      </c>
      <c r="AH81" t="n">
        <v>443632.75056415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3.7464</v>
      </c>
      <c r="E82" t="n">
        <v>26.69</v>
      </c>
      <c r="F82" t="n">
        <v>24.01</v>
      </c>
      <c r="G82" t="n">
        <v>130.98</v>
      </c>
      <c r="H82" t="n">
        <v>1.98</v>
      </c>
      <c r="I82" t="n">
        <v>11</v>
      </c>
      <c r="J82" t="n">
        <v>188.49</v>
      </c>
      <c r="K82" t="n">
        <v>50.28</v>
      </c>
      <c r="L82" t="n">
        <v>21</v>
      </c>
      <c r="M82" t="n">
        <v>9</v>
      </c>
      <c r="N82" t="n">
        <v>37.21</v>
      </c>
      <c r="O82" t="n">
        <v>23481.16</v>
      </c>
      <c r="P82" t="n">
        <v>269.81</v>
      </c>
      <c r="Q82" t="n">
        <v>452.58</v>
      </c>
      <c r="R82" t="n">
        <v>71.70999999999999</v>
      </c>
      <c r="S82" t="n">
        <v>57.64</v>
      </c>
      <c r="T82" t="n">
        <v>4937.15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  <c r="AA82" t="n">
        <v>358.3402106998515</v>
      </c>
      <c r="AB82" t="n">
        <v>490.2968851339009</v>
      </c>
      <c r="AC82" t="n">
        <v>443.5036385527209</v>
      </c>
      <c r="AD82" t="n">
        <v>358340.2106998515</v>
      </c>
      <c r="AE82" t="n">
        <v>490296.8851339009</v>
      </c>
      <c r="AF82" t="n">
        <v>2.035402025771853e-06</v>
      </c>
      <c r="AG82" t="n">
        <v>11</v>
      </c>
      <c r="AH82" t="n">
        <v>443503.6385527209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3.7455</v>
      </c>
      <c r="E83" t="n">
        <v>26.7</v>
      </c>
      <c r="F83" t="n">
        <v>24.02</v>
      </c>
      <c r="G83" t="n">
        <v>131.02</v>
      </c>
      <c r="H83" t="n">
        <v>2</v>
      </c>
      <c r="I83" t="n">
        <v>11</v>
      </c>
      <c r="J83" t="n">
        <v>188.87</v>
      </c>
      <c r="K83" t="n">
        <v>50.28</v>
      </c>
      <c r="L83" t="n">
        <v>21.25</v>
      </c>
      <c r="M83" t="n">
        <v>9</v>
      </c>
      <c r="N83" t="n">
        <v>37.34</v>
      </c>
      <c r="O83" t="n">
        <v>23528.1</v>
      </c>
      <c r="P83" t="n">
        <v>268.55</v>
      </c>
      <c r="Q83" t="n">
        <v>452.57</v>
      </c>
      <c r="R83" t="n">
        <v>71.84</v>
      </c>
      <c r="S83" t="n">
        <v>57.64</v>
      </c>
      <c r="T83" t="n">
        <v>5000.62</v>
      </c>
      <c r="U83" t="n">
        <v>0.8</v>
      </c>
      <c r="V83" t="n">
        <v>0.88</v>
      </c>
      <c r="W83" t="n">
        <v>6.82</v>
      </c>
      <c r="X83" t="n">
        <v>0.3</v>
      </c>
      <c r="Y83" t="n">
        <v>1</v>
      </c>
      <c r="Z83" t="n">
        <v>10</v>
      </c>
      <c r="AA83" t="n">
        <v>357.614903079352</v>
      </c>
      <c r="AB83" t="n">
        <v>489.3044872492197</v>
      </c>
      <c r="AC83" t="n">
        <v>442.6059537293144</v>
      </c>
      <c r="AD83" t="n">
        <v>357614.903079352</v>
      </c>
      <c r="AE83" t="n">
        <v>489304.4872492197</v>
      </c>
      <c r="AF83" t="n">
        <v>2.03491305987841e-06</v>
      </c>
      <c r="AG83" t="n">
        <v>11</v>
      </c>
      <c r="AH83" t="n">
        <v>442605.9537293144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3.7544</v>
      </c>
      <c r="E84" t="n">
        <v>26.64</v>
      </c>
      <c r="F84" t="n">
        <v>23.99</v>
      </c>
      <c r="G84" t="n">
        <v>143.93</v>
      </c>
      <c r="H84" t="n">
        <v>2.02</v>
      </c>
      <c r="I84" t="n">
        <v>10</v>
      </c>
      <c r="J84" t="n">
        <v>189.25</v>
      </c>
      <c r="K84" t="n">
        <v>50.28</v>
      </c>
      <c r="L84" t="n">
        <v>21.5</v>
      </c>
      <c r="M84" t="n">
        <v>8</v>
      </c>
      <c r="N84" t="n">
        <v>37.47</v>
      </c>
      <c r="O84" t="n">
        <v>23575.09</v>
      </c>
      <c r="P84" t="n">
        <v>268.11</v>
      </c>
      <c r="Q84" t="n">
        <v>452.62</v>
      </c>
      <c r="R84" t="n">
        <v>70.98999999999999</v>
      </c>
      <c r="S84" t="n">
        <v>57.64</v>
      </c>
      <c r="T84" t="n">
        <v>4581.88</v>
      </c>
      <c r="U84" t="n">
        <v>0.8100000000000001</v>
      </c>
      <c r="V84" t="n">
        <v>0.88</v>
      </c>
      <c r="W84" t="n">
        <v>6.81</v>
      </c>
      <c r="X84" t="n">
        <v>0.26</v>
      </c>
      <c r="Y84" t="n">
        <v>1</v>
      </c>
      <c r="Z84" t="n">
        <v>10</v>
      </c>
      <c r="AA84" t="n">
        <v>356.664290440069</v>
      </c>
      <c r="AB84" t="n">
        <v>488.0038170980828</v>
      </c>
      <c r="AC84" t="n">
        <v>441.4294177119</v>
      </c>
      <c r="AD84" t="n">
        <v>356664.2904400689</v>
      </c>
      <c r="AE84" t="n">
        <v>488003.8170980829</v>
      </c>
      <c r="AF84" t="n">
        <v>2.039748389269124e-06</v>
      </c>
      <c r="AG84" t="n">
        <v>11</v>
      </c>
      <c r="AH84" t="n">
        <v>441429.4177119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3.7569</v>
      </c>
      <c r="E85" t="n">
        <v>26.62</v>
      </c>
      <c r="F85" t="n">
        <v>23.97</v>
      </c>
      <c r="G85" t="n">
        <v>143.83</v>
      </c>
      <c r="H85" t="n">
        <v>2.04</v>
      </c>
      <c r="I85" t="n">
        <v>10</v>
      </c>
      <c r="J85" t="n">
        <v>189.63</v>
      </c>
      <c r="K85" t="n">
        <v>50.28</v>
      </c>
      <c r="L85" t="n">
        <v>21.75</v>
      </c>
      <c r="M85" t="n">
        <v>8</v>
      </c>
      <c r="N85" t="n">
        <v>37.6</v>
      </c>
      <c r="O85" t="n">
        <v>23622.13</v>
      </c>
      <c r="P85" t="n">
        <v>268.04</v>
      </c>
      <c r="Q85" t="n">
        <v>452.59</v>
      </c>
      <c r="R85" t="n">
        <v>70.31</v>
      </c>
      <c r="S85" t="n">
        <v>57.64</v>
      </c>
      <c r="T85" t="n">
        <v>4241.91</v>
      </c>
      <c r="U85" t="n">
        <v>0.82</v>
      </c>
      <c r="V85" t="n">
        <v>0.88</v>
      </c>
      <c r="W85" t="n">
        <v>6.81</v>
      </c>
      <c r="X85" t="n">
        <v>0.25</v>
      </c>
      <c r="Y85" t="n">
        <v>1</v>
      </c>
      <c r="Z85" t="n">
        <v>10</v>
      </c>
      <c r="AA85" t="n">
        <v>356.3985683653367</v>
      </c>
      <c r="AB85" t="n">
        <v>487.6402444326035</v>
      </c>
      <c r="AC85" t="n">
        <v>441.1005439113366</v>
      </c>
      <c r="AD85" t="n">
        <v>356398.5683653367</v>
      </c>
      <c r="AE85" t="n">
        <v>487640.2444326035</v>
      </c>
      <c r="AF85" t="n">
        <v>2.041106627862021e-06</v>
      </c>
      <c r="AG85" t="n">
        <v>11</v>
      </c>
      <c r="AH85" t="n">
        <v>441100.5439113366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3.7545</v>
      </c>
      <c r="E86" t="n">
        <v>26.64</v>
      </c>
      <c r="F86" t="n">
        <v>23.99</v>
      </c>
      <c r="G86" t="n">
        <v>143.93</v>
      </c>
      <c r="H86" t="n">
        <v>2.05</v>
      </c>
      <c r="I86" t="n">
        <v>10</v>
      </c>
      <c r="J86" t="n">
        <v>190.01</v>
      </c>
      <c r="K86" t="n">
        <v>50.28</v>
      </c>
      <c r="L86" t="n">
        <v>22</v>
      </c>
      <c r="M86" t="n">
        <v>8</v>
      </c>
      <c r="N86" t="n">
        <v>37.74</v>
      </c>
      <c r="O86" t="n">
        <v>23669.2</v>
      </c>
      <c r="P86" t="n">
        <v>268.12</v>
      </c>
      <c r="Q86" t="n">
        <v>452.6</v>
      </c>
      <c r="R86" t="n">
        <v>70.92</v>
      </c>
      <c r="S86" t="n">
        <v>57.64</v>
      </c>
      <c r="T86" t="n">
        <v>4548.89</v>
      </c>
      <c r="U86" t="n">
        <v>0.8100000000000001</v>
      </c>
      <c r="V86" t="n">
        <v>0.88</v>
      </c>
      <c r="W86" t="n">
        <v>6.81</v>
      </c>
      <c r="X86" t="n">
        <v>0.26</v>
      </c>
      <c r="Y86" t="n">
        <v>1</v>
      </c>
      <c r="Z86" t="n">
        <v>10</v>
      </c>
      <c r="AA86" t="n">
        <v>356.6642530390865</v>
      </c>
      <c r="AB86" t="n">
        <v>488.0037659244086</v>
      </c>
      <c r="AC86" t="n">
        <v>441.4293714221694</v>
      </c>
      <c r="AD86" t="n">
        <v>356664.2530390865</v>
      </c>
      <c r="AE86" t="n">
        <v>488003.7659244086</v>
      </c>
      <c r="AF86" t="n">
        <v>2.03980271881284e-06</v>
      </c>
      <c r="AG86" t="n">
        <v>11</v>
      </c>
      <c r="AH86" t="n">
        <v>441429.3714221694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3.7549</v>
      </c>
      <c r="E87" t="n">
        <v>26.63</v>
      </c>
      <c r="F87" t="n">
        <v>23.98</v>
      </c>
      <c r="G87" t="n">
        <v>143.91</v>
      </c>
      <c r="H87" t="n">
        <v>2.07</v>
      </c>
      <c r="I87" t="n">
        <v>10</v>
      </c>
      <c r="J87" t="n">
        <v>190.4</v>
      </c>
      <c r="K87" t="n">
        <v>50.28</v>
      </c>
      <c r="L87" t="n">
        <v>22.25</v>
      </c>
      <c r="M87" t="n">
        <v>8</v>
      </c>
      <c r="N87" t="n">
        <v>37.87</v>
      </c>
      <c r="O87" t="n">
        <v>23716.33</v>
      </c>
      <c r="P87" t="n">
        <v>268.07</v>
      </c>
      <c r="Q87" t="n">
        <v>452.56</v>
      </c>
      <c r="R87" t="n">
        <v>70.81</v>
      </c>
      <c r="S87" t="n">
        <v>57.64</v>
      </c>
      <c r="T87" t="n">
        <v>4492.92</v>
      </c>
      <c r="U87" t="n">
        <v>0.8100000000000001</v>
      </c>
      <c r="V87" t="n">
        <v>0.88</v>
      </c>
      <c r="W87" t="n">
        <v>6.81</v>
      </c>
      <c r="X87" t="n">
        <v>0.26</v>
      </c>
      <c r="Y87" t="n">
        <v>1</v>
      </c>
      <c r="Z87" t="n">
        <v>10</v>
      </c>
      <c r="AA87" t="n">
        <v>356.5767282976075</v>
      </c>
      <c r="AB87" t="n">
        <v>487.884010711798</v>
      </c>
      <c r="AC87" t="n">
        <v>441.3210454789728</v>
      </c>
      <c r="AD87" t="n">
        <v>356576.7282976075</v>
      </c>
      <c r="AE87" t="n">
        <v>487884.010711798</v>
      </c>
      <c r="AF87" t="n">
        <v>2.040020036987703e-06</v>
      </c>
      <c r="AG87" t="n">
        <v>11</v>
      </c>
      <c r="AH87" t="n">
        <v>441321.0454789728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3.7562</v>
      </c>
      <c r="E88" t="n">
        <v>26.62</v>
      </c>
      <c r="F88" t="n">
        <v>23.98</v>
      </c>
      <c r="G88" t="n">
        <v>143.85</v>
      </c>
      <c r="H88" t="n">
        <v>2.09</v>
      </c>
      <c r="I88" t="n">
        <v>10</v>
      </c>
      <c r="J88" t="n">
        <v>190.78</v>
      </c>
      <c r="K88" t="n">
        <v>50.28</v>
      </c>
      <c r="L88" t="n">
        <v>22.5</v>
      </c>
      <c r="M88" t="n">
        <v>8</v>
      </c>
      <c r="N88" t="n">
        <v>38</v>
      </c>
      <c r="O88" t="n">
        <v>23763.49</v>
      </c>
      <c r="P88" t="n">
        <v>267.67</v>
      </c>
      <c r="Q88" t="n">
        <v>452.57</v>
      </c>
      <c r="R88" t="n">
        <v>70.56999999999999</v>
      </c>
      <c r="S88" t="n">
        <v>57.64</v>
      </c>
      <c r="T88" t="n">
        <v>4374.34</v>
      </c>
      <c r="U88" t="n">
        <v>0.82</v>
      </c>
      <c r="V88" t="n">
        <v>0.88</v>
      </c>
      <c r="W88" t="n">
        <v>6.81</v>
      </c>
      <c r="X88" t="n">
        <v>0.25</v>
      </c>
      <c r="Y88" t="n">
        <v>1</v>
      </c>
      <c r="Z88" t="n">
        <v>10</v>
      </c>
      <c r="AA88" t="n">
        <v>356.2350012254027</v>
      </c>
      <c r="AB88" t="n">
        <v>487.4164446556729</v>
      </c>
      <c r="AC88" t="n">
        <v>440.8981032710113</v>
      </c>
      <c r="AD88" t="n">
        <v>356235.0012254027</v>
      </c>
      <c r="AE88" t="n">
        <v>487416.4446556729</v>
      </c>
      <c r="AF88" t="n">
        <v>2.04072632105601e-06</v>
      </c>
      <c r="AG88" t="n">
        <v>11</v>
      </c>
      <c r="AH88" t="n">
        <v>440898.1032710113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3.755</v>
      </c>
      <c r="E89" t="n">
        <v>26.63</v>
      </c>
      <c r="F89" t="n">
        <v>23.98</v>
      </c>
      <c r="G89" t="n">
        <v>143.91</v>
      </c>
      <c r="H89" t="n">
        <v>2.11</v>
      </c>
      <c r="I89" t="n">
        <v>10</v>
      </c>
      <c r="J89" t="n">
        <v>191.16</v>
      </c>
      <c r="K89" t="n">
        <v>50.28</v>
      </c>
      <c r="L89" t="n">
        <v>22.75</v>
      </c>
      <c r="M89" t="n">
        <v>8</v>
      </c>
      <c r="N89" t="n">
        <v>38.13</v>
      </c>
      <c r="O89" t="n">
        <v>23810.71</v>
      </c>
      <c r="P89" t="n">
        <v>267.43</v>
      </c>
      <c r="Q89" t="n">
        <v>452.55</v>
      </c>
      <c r="R89" t="n">
        <v>70.84999999999999</v>
      </c>
      <c r="S89" t="n">
        <v>57.64</v>
      </c>
      <c r="T89" t="n">
        <v>4514.07</v>
      </c>
      <c r="U89" t="n">
        <v>0.8100000000000001</v>
      </c>
      <c r="V89" t="n">
        <v>0.88</v>
      </c>
      <c r="W89" t="n">
        <v>6.81</v>
      </c>
      <c r="X89" t="n">
        <v>0.26</v>
      </c>
      <c r="Y89" t="n">
        <v>1</v>
      </c>
      <c r="Z89" t="n">
        <v>10</v>
      </c>
      <c r="AA89" t="n">
        <v>356.158019101985</v>
      </c>
      <c r="AB89" t="n">
        <v>487.3111143182012</v>
      </c>
      <c r="AC89" t="n">
        <v>440.802825513116</v>
      </c>
      <c r="AD89" t="n">
        <v>356158.019101985</v>
      </c>
      <c r="AE89" t="n">
        <v>487311.1143182012</v>
      </c>
      <c r="AF89" t="n">
        <v>2.040074366531419e-06</v>
      </c>
      <c r="AG89" t="n">
        <v>11</v>
      </c>
      <c r="AH89" t="n">
        <v>440802.825513116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3.7555</v>
      </c>
      <c r="E90" t="n">
        <v>26.63</v>
      </c>
      <c r="F90" t="n">
        <v>23.98</v>
      </c>
      <c r="G90" t="n">
        <v>143.89</v>
      </c>
      <c r="H90" t="n">
        <v>2.13</v>
      </c>
      <c r="I90" t="n">
        <v>10</v>
      </c>
      <c r="J90" t="n">
        <v>191.55</v>
      </c>
      <c r="K90" t="n">
        <v>50.28</v>
      </c>
      <c r="L90" t="n">
        <v>23</v>
      </c>
      <c r="M90" t="n">
        <v>8</v>
      </c>
      <c r="N90" t="n">
        <v>38.27</v>
      </c>
      <c r="O90" t="n">
        <v>23857.96</v>
      </c>
      <c r="P90" t="n">
        <v>266.29</v>
      </c>
      <c r="Q90" t="n">
        <v>452.55</v>
      </c>
      <c r="R90" t="n">
        <v>70.61</v>
      </c>
      <c r="S90" t="n">
        <v>57.64</v>
      </c>
      <c r="T90" t="n">
        <v>4391.53</v>
      </c>
      <c r="U90" t="n">
        <v>0.82</v>
      </c>
      <c r="V90" t="n">
        <v>0.88</v>
      </c>
      <c r="W90" t="n">
        <v>6.81</v>
      </c>
      <c r="X90" t="n">
        <v>0.26</v>
      </c>
      <c r="Y90" t="n">
        <v>1</v>
      </c>
      <c r="Z90" t="n">
        <v>10</v>
      </c>
      <c r="AA90" t="n">
        <v>355.3915058829379</v>
      </c>
      <c r="AB90" t="n">
        <v>486.2623371157243</v>
      </c>
      <c r="AC90" t="n">
        <v>439.8541421348754</v>
      </c>
      <c r="AD90" t="n">
        <v>355391.5058829379</v>
      </c>
      <c r="AE90" t="n">
        <v>486262.3371157243</v>
      </c>
      <c r="AF90" t="n">
        <v>2.040346014249998e-06</v>
      </c>
      <c r="AG90" t="n">
        <v>11</v>
      </c>
      <c r="AH90" t="n">
        <v>439854.1421348754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3.7556</v>
      </c>
      <c r="E91" t="n">
        <v>26.63</v>
      </c>
      <c r="F91" t="n">
        <v>23.98</v>
      </c>
      <c r="G91" t="n">
        <v>143.88</v>
      </c>
      <c r="H91" t="n">
        <v>2.15</v>
      </c>
      <c r="I91" t="n">
        <v>10</v>
      </c>
      <c r="J91" t="n">
        <v>191.93</v>
      </c>
      <c r="K91" t="n">
        <v>50.28</v>
      </c>
      <c r="L91" t="n">
        <v>23.25</v>
      </c>
      <c r="M91" t="n">
        <v>8</v>
      </c>
      <c r="N91" t="n">
        <v>38.4</v>
      </c>
      <c r="O91" t="n">
        <v>23905.27</v>
      </c>
      <c r="P91" t="n">
        <v>264.9</v>
      </c>
      <c r="Q91" t="n">
        <v>452.55</v>
      </c>
      <c r="R91" t="n">
        <v>70.59999999999999</v>
      </c>
      <c r="S91" t="n">
        <v>57.64</v>
      </c>
      <c r="T91" t="n">
        <v>4390.07</v>
      </c>
      <c r="U91" t="n">
        <v>0.82</v>
      </c>
      <c r="V91" t="n">
        <v>0.88</v>
      </c>
      <c r="W91" t="n">
        <v>6.81</v>
      </c>
      <c r="X91" t="n">
        <v>0.26</v>
      </c>
      <c r="Y91" t="n">
        <v>1</v>
      </c>
      <c r="Z91" t="n">
        <v>10</v>
      </c>
      <c r="AA91" t="n">
        <v>354.4898867817805</v>
      </c>
      <c r="AB91" t="n">
        <v>485.0287020848934</v>
      </c>
      <c r="AC91" t="n">
        <v>438.7382434999693</v>
      </c>
      <c r="AD91" t="n">
        <v>354489.8867817805</v>
      </c>
      <c r="AE91" t="n">
        <v>485028.7020848934</v>
      </c>
      <c r="AF91" t="n">
        <v>2.040400343793714e-06</v>
      </c>
      <c r="AG91" t="n">
        <v>11</v>
      </c>
      <c r="AH91" t="n">
        <v>438738.2434999692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3.7558</v>
      </c>
      <c r="E92" t="n">
        <v>26.63</v>
      </c>
      <c r="F92" t="n">
        <v>23.98</v>
      </c>
      <c r="G92" t="n">
        <v>143.87</v>
      </c>
      <c r="H92" t="n">
        <v>2.17</v>
      </c>
      <c r="I92" t="n">
        <v>10</v>
      </c>
      <c r="J92" t="n">
        <v>192.31</v>
      </c>
      <c r="K92" t="n">
        <v>50.28</v>
      </c>
      <c r="L92" t="n">
        <v>23.5</v>
      </c>
      <c r="M92" t="n">
        <v>8</v>
      </c>
      <c r="N92" t="n">
        <v>38.53</v>
      </c>
      <c r="O92" t="n">
        <v>23952.62</v>
      </c>
      <c r="P92" t="n">
        <v>263.53</v>
      </c>
      <c r="Q92" t="n">
        <v>452.58</v>
      </c>
      <c r="R92" t="n">
        <v>70.67</v>
      </c>
      <c r="S92" t="n">
        <v>57.64</v>
      </c>
      <c r="T92" t="n">
        <v>4423.84</v>
      </c>
      <c r="U92" t="n">
        <v>0.82</v>
      </c>
      <c r="V92" t="n">
        <v>0.88</v>
      </c>
      <c r="W92" t="n">
        <v>6.81</v>
      </c>
      <c r="X92" t="n">
        <v>0.25</v>
      </c>
      <c r="Y92" t="n">
        <v>1</v>
      </c>
      <c r="Z92" t="n">
        <v>10</v>
      </c>
      <c r="AA92" t="n">
        <v>353.5947999737768</v>
      </c>
      <c r="AB92" t="n">
        <v>483.8040048257398</v>
      </c>
      <c r="AC92" t="n">
        <v>437.6304296283559</v>
      </c>
      <c r="AD92" t="n">
        <v>353594.7999737768</v>
      </c>
      <c r="AE92" t="n">
        <v>483804.0048257398</v>
      </c>
      <c r="AF92" t="n">
        <v>2.040509002881146e-06</v>
      </c>
      <c r="AG92" t="n">
        <v>11</v>
      </c>
      <c r="AH92" t="n">
        <v>437630.4296283559</v>
      </c>
    </row>
    <row r="93">
      <c r="A93" t="n">
        <v>91</v>
      </c>
      <c r="B93" t="n">
        <v>80</v>
      </c>
      <c r="C93" t="inlineStr">
        <is>
          <t xml:space="preserve">CONCLUIDO	</t>
        </is>
      </c>
      <c r="D93" t="n">
        <v>3.7639</v>
      </c>
      <c r="E93" t="n">
        <v>26.57</v>
      </c>
      <c r="F93" t="n">
        <v>23.95</v>
      </c>
      <c r="G93" t="n">
        <v>159.69</v>
      </c>
      <c r="H93" t="n">
        <v>2.19</v>
      </c>
      <c r="I93" t="n">
        <v>9</v>
      </c>
      <c r="J93" t="n">
        <v>192.7</v>
      </c>
      <c r="K93" t="n">
        <v>50.28</v>
      </c>
      <c r="L93" t="n">
        <v>23.75</v>
      </c>
      <c r="M93" t="n">
        <v>7</v>
      </c>
      <c r="N93" t="n">
        <v>38.67</v>
      </c>
      <c r="O93" t="n">
        <v>24000.01</v>
      </c>
      <c r="P93" t="n">
        <v>263.56</v>
      </c>
      <c r="Q93" t="n">
        <v>452.55</v>
      </c>
      <c r="R93" t="n">
        <v>69.81</v>
      </c>
      <c r="S93" t="n">
        <v>57.64</v>
      </c>
      <c r="T93" t="n">
        <v>3999.57</v>
      </c>
      <c r="U93" t="n">
        <v>0.83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353.009163571864</v>
      </c>
      <c r="AB93" t="n">
        <v>483.0027112641881</v>
      </c>
      <c r="AC93" t="n">
        <v>436.9056103996961</v>
      </c>
      <c r="AD93" t="n">
        <v>353009.163571864</v>
      </c>
      <c r="AE93" t="n">
        <v>483002.7112641881</v>
      </c>
      <c r="AF93" t="n">
        <v>2.044909695922132e-06</v>
      </c>
      <c r="AG93" t="n">
        <v>11</v>
      </c>
      <c r="AH93" t="n">
        <v>436905.610399696</v>
      </c>
    </row>
    <row r="94">
      <c r="A94" t="n">
        <v>92</v>
      </c>
      <c r="B94" t="n">
        <v>80</v>
      </c>
      <c r="C94" t="inlineStr">
        <is>
          <t xml:space="preserve">CONCLUIDO	</t>
        </is>
      </c>
      <c r="D94" t="n">
        <v>3.7643</v>
      </c>
      <c r="E94" t="n">
        <v>26.57</v>
      </c>
      <c r="F94" t="n">
        <v>23.95</v>
      </c>
      <c r="G94" t="n">
        <v>159.67</v>
      </c>
      <c r="H94" t="n">
        <v>2.21</v>
      </c>
      <c r="I94" t="n">
        <v>9</v>
      </c>
      <c r="J94" t="n">
        <v>193.08</v>
      </c>
      <c r="K94" t="n">
        <v>50.28</v>
      </c>
      <c r="L94" t="n">
        <v>24</v>
      </c>
      <c r="M94" t="n">
        <v>7</v>
      </c>
      <c r="N94" t="n">
        <v>38.8</v>
      </c>
      <c r="O94" t="n">
        <v>24047.45</v>
      </c>
      <c r="P94" t="n">
        <v>263.54</v>
      </c>
      <c r="Q94" t="n">
        <v>452.56</v>
      </c>
      <c r="R94" t="n">
        <v>69.69</v>
      </c>
      <c r="S94" t="n">
        <v>57.64</v>
      </c>
      <c r="T94" t="n">
        <v>3937.46</v>
      </c>
      <c r="U94" t="n">
        <v>0.83</v>
      </c>
      <c r="V94" t="n">
        <v>0.89</v>
      </c>
      <c r="W94" t="n">
        <v>6.81</v>
      </c>
      <c r="X94" t="n">
        <v>0.23</v>
      </c>
      <c r="Y94" t="n">
        <v>1</v>
      </c>
      <c r="Z94" t="n">
        <v>10</v>
      </c>
      <c r="AA94" t="n">
        <v>352.9708513936832</v>
      </c>
      <c r="AB94" t="n">
        <v>482.9502908517872</v>
      </c>
      <c r="AC94" t="n">
        <v>436.8581929178822</v>
      </c>
      <c r="AD94" t="n">
        <v>352970.8513936832</v>
      </c>
      <c r="AE94" t="n">
        <v>482950.2908517872</v>
      </c>
      <c r="AF94" t="n">
        <v>2.045127014096996e-06</v>
      </c>
      <c r="AG94" t="n">
        <v>11</v>
      </c>
      <c r="AH94" t="n">
        <v>436858.1929178822</v>
      </c>
    </row>
    <row r="95">
      <c r="A95" t="n">
        <v>93</v>
      </c>
      <c r="B95" t="n">
        <v>80</v>
      </c>
      <c r="C95" t="inlineStr">
        <is>
          <t xml:space="preserve">CONCLUIDO	</t>
        </is>
      </c>
      <c r="D95" t="n">
        <v>3.7639</v>
      </c>
      <c r="E95" t="n">
        <v>26.57</v>
      </c>
      <c r="F95" t="n">
        <v>23.95</v>
      </c>
      <c r="G95" t="n">
        <v>159.69</v>
      </c>
      <c r="H95" t="n">
        <v>2.22</v>
      </c>
      <c r="I95" t="n">
        <v>9</v>
      </c>
      <c r="J95" t="n">
        <v>193.47</v>
      </c>
      <c r="K95" t="n">
        <v>50.28</v>
      </c>
      <c r="L95" t="n">
        <v>24.25</v>
      </c>
      <c r="M95" t="n">
        <v>7</v>
      </c>
      <c r="N95" t="n">
        <v>38.94</v>
      </c>
      <c r="O95" t="n">
        <v>24094.93</v>
      </c>
      <c r="P95" t="n">
        <v>264.22</v>
      </c>
      <c r="Q95" t="n">
        <v>452.56</v>
      </c>
      <c r="R95" t="n">
        <v>69.78</v>
      </c>
      <c r="S95" t="n">
        <v>57.64</v>
      </c>
      <c r="T95" t="n">
        <v>3982.55</v>
      </c>
      <c r="U95" t="n">
        <v>0.83</v>
      </c>
      <c r="V95" t="n">
        <v>0.89</v>
      </c>
      <c r="W95" t="n">
        <v>6.81</v>
      </c>
      <c r="X95" t="n">
        <v>0.23</v>
      </c>
      <c r="Y95" t="n">
        <v>1</v>
      </c>
      <c r="Z95" t="n">
        <v>10</v>
      </c>
      <c r="AA95" t="n">
        <v>353.4332736295988</v>
      </c>
      <c r="AB95" t="n">
        <v>483.5829973555959</v>
      </c>
      <c r="AC95" t="n">
        <v>437.4305148009766</v>
      </c>
      <c r="AD95" t="n">
        <v>353433.2736295988</v>
      </c>
      <c r="AE95" t="n">
        <v>483582.9973555959</v>
      </c>
      <c r="AF95" t="n">
        <v>2.044909695922132e-06</v>
      </c>
      <c r="AG95" t="n">
        <v>11</v>
      </c>
      <c r="AH95" t="n">
        <v>437430.5148009766</v>
      </c>
    </row>
    <row r="96">
      <c r="A96" t="n">
        <v>94</v>
      </c>
      <c r="B96" t="n">
        <v>80</v>
      </c>
      <c r="C96" t="inlineStr">
        <is>
          <t xml:space="preserve">CONCLUIDO	</t>
        </is>
      </c>
      <c r="D96" t="n">
        <v>3.7651</v>
      </c>
      <c r="E96" t="n">
        <v>26.56</v>
      </c>
      <c r="F96" t="n">
        <v>23.95</v>
      </c>
      <c r="G96" t="n">
        <v>159.64</v>
      </c>
      <c r="H96" t="n">
        <v>2.24</v>
      </c>
      <c r="I96" t="n">
        <v>9</v>
      </c>
      <c r="J96" t="n">
        <v>193.85</v>
      </c>
      <c r="K96" t="n">
        <v>50.28</v>
      </c>
      <c r="L96" t="n">
        <v>24.5</v>
      </c>
      <c r="M96" t="n">
        <v>7</v>
      </c>
      <c r="N96" t="n">
        <v>39.07</v>
      </c>
      <c r="O96" t="n">
        <v>24142.46</v>
      </c>
      <c r="P96" t="n">
        <v>264.62</v>
      </c>
      <c r="Q96" t="n">
        <v>452.58</v>
      </c>
      <c r="R96" t="n">
        <v>69.63</v>
      </c>
      <c r="S96" t="n">
        <v>57.64</v>
      </c>
      <c r="T96" t="n">
        <v>3908</v>
      </c>
      <c r="U96" t="n">
        <v>0.83</v>
      </c>
      <c r="V96" t="n">
        <v>0.89</v>
      </c>
      <c r="W96" t="n">
        <v>6.81</v>
      </c>
      <c r="X96" t="n">
        <v>0.22</v>
      </c>
      <c r="Y96" t="n">
        <v>1</v>
      </c>
      <c r="Z96" t="n">
        <v>10</v>
      </c>
      <c r="AA96" t="n">
        <v>353.6137239939624</v>
      </c>
      <c r="AB96" t="n">
        <v>483.8298975050265</v>
      </c>
      <c r="AC96" t="n">
        <v>437.653851146672</v>
      </c>
      <c r="AD96" t="n">
        <v>353613.7239939624</v>
      </c>
      <c r="AE96" t="n">
        <v>483829.8975050264</v>
      </c>
      <c r="AF96" t="n">
        <v>2.045561650446723e-06</v>
      </c>
      <c r="AG96" t="n">
        <v>11</v>
      </c>
      <c r="AH96" t="n">
        <v>437653.851146672</v>
      </c>
    </row>
    <row r="97">
      <c r="A97" t="n">
        <v>95</v>
      </c>
      <c r="B97" t="n">
        <v>80</v>
      </c>
      <c r="C97" t="inlineStr">
        <is>
          <t xml:space="preserve">CONCLUIDO	</t>
        </is>
      </c>
      <c r="D97" t="n">
        <v>3.7652</v>
      </c>
      <c r="E97" t="n">
        <v>26.56</v>
      </c>
      <c r="F97" t="n">
        <v>23.94</v>
      </c>
      <c r="G97" t="n">
        <v>159.63</v>
      </c>
      <c r="H97" t="n">
        <v>2.26</v>
      </c>
      <c r="I97" t="n">
        <v>9</v>
      </c>
      <c r="J97" t="n">
        <v>194.24</v>
      </c>
      <c r="K97" t="n">
        <v>50.28</v>
      </c>
      <c r="L97" t="n">
        <v>24.75</v>
      </c>
      <c r="M97" t="n">
        <v>7</v>
      </c>
      <c r="N97" t="n">
        <v>39.21</v>
      </c>
      <c r="O97" t="n">
        <v>24190.04</v>
      </c>
      <c r="P97" t="n">
        <v>264.34</v>
      </c>
      <c r="Q97" t="n">
        <v>452.57</v>
      </c>
      <c r="R97" t="n">
        <v>69.5</v>
      </c>
      <c r="S97" t="n">
        <v>57.64</v>
      </c>
      <c r="T97" t="n">
        <v>3842.7</v>
      </c>
      <c r="U97" t="n">
        <v>0.83</v>
      </c>
      <c r="V97" t="n">
        <v>0.89</v>
      </c>
      <c r="W97" t="n">
        <v>6.81</v>
      </c>
      <c r="X97" t="n">
        <v>0.22</v>
      </c>
      <c r="Y97" t="n">
        <v>1</v>
      </c>
      <c r="Z97" t="n">
        <v>10</v>
      </c>
      <c r="AA97" t="n">
        <v>353.3981577572349</v>
      </c>
      <c r="AB97" t="n">
        <v>483.5349502698248</v>
      </c>
      <c r="AC97" t="n">
        <v>437.387053261637</v>
      </c>
      <c r="AD97" t="n">
        <v>353398.1577572349</v>
      </c>
      <c r="AE97" t="n">
        <v>483534.9502698248</v>
      </c>
      <c r="AF97" t="n">
        <v>2.045615979990439e-06</v>
      </c>
      <c r="AG97" t="n">
        <v>11</v>
      </c>
      <c r="AH97" t="n">
        <v>437387.053261637</v>
      </c>
    </row>
    <row r="98">
      <c r="A98" t="n">
        <v>96</v>
      </c>
      <c r="B98" t="n">
        <v>80</v>
      </c>
      <c r="C98" t="inlineStr">
        <is>
          <t xml:space="preserve">CONCLUIDO	</t>
        </is>
      </c>
      <c r="D98" t="n">
        <v>3.7636</v>
      </c>
      <c r="E98" t="n">
        <v>26.57</v>
      </c>
      <c r="F98" t="n">
        <v>23.96</v>
      </c>
      <c r="G98" t="n">
        <v>159.7</v>
      </c>
      <c r="H98" t="n">
        <v>2.28</v>
      </c>
      <c r="I98" t="n">
        <v>9</v>
      </c>
      <c r="J98" t="n">
        <v>194.62</v>
      </c>
      <c r="K98" t="n">
        <v>50.28</v>
      </c>
      <c r="L98" t="n">
        <v>25</v>
      </c>
      <c r="M98" t="n">
        <v>7</v>
      </c>
      <c r="N98" t="n">
        <v>39.34</v>
      </c>
      <c r="O98" t="n">
        <v>24237.67</v>
      </c>
      <c r="P98" t="n">
        <v>264.17</v>
      </c>
      <c r="Q98" t="n">
        <v>452.6</v>
      </c>
      <c r="R98" t="n">
        <v>69.98999999999999</v>
      </c>
      <c r="S98" t="n">
        <v>57.64</v>
      </c>
      <c r="T98" t="n">
        <v>4086.98</v>
      </c>
      <c r="U98" t="n">
        <v>0.82</v>
      </c>
      <c r="V98" t="n">
        <v>0.89</v>
      </c>
      <c r="W98" t="n">
        <v>6.81</v>
      </c>
      <c r="X98" t="n">
        <v>0.23</v>
      </c>
      <c r="Y98" t="n">
        <v>1</v>
      </c>
      <c r="Z98" t="n">
        <v>10</v>
      </c>
      <c r="AA98" t="n">
        <v>353.4496105495664</v>
      </c>
      <c r="AB98" t="n">
        <v>483.6053502502297</v>
      </c>
      <c r="AC98" t="n">
        <v>437.450734366719</v>
      </c>
      <c r="AD98" t="n">
        <v>353449.6105495665</v>
      </c>
      <c r="AE98" t="n">
        <v>483605.3502502297</v>
      </c>
      <c r="AF98" t="n">
        <v>2.044746707290985e-06</v>
      </c>
      <c r="AG98" t="n">
        <v>11</v>
      </c>
      <c r="AH98" t="n">
        <v>437450.734366719</v>
      </c>
    </row>
    <row r="99">
      <c r="A99" t="n">
        <v>97</v>
      </c>
      <c r="B99" t="n">
        <v>80</v>
      </c>
      <c r="C99" t="inlineStr">
        <is>
          <t xml:space="preserve">CONCLUIDO	</t>
        </is>
      </c>
      <c r="D99" t="n">
        <v>3.7638</v>
      </c>
      <c r="E99" t="n">
        <v>26.57</v>
      </c>
      <c r="F99" t="n">
        <v>23.95</v>
      </c>
      <c r="G99" t="n">
        <v>159.7</v>
      </c>
      <c r="H99" t="n">
        <v>2.3</v>
      </c>
      <c r="I99" t="n">
        <v>9</v>
      </c>
      <c r="J99" t="n">
        <v>195.01</v>
      </c>
      <c r="K99" t="n">
        <v>50.28</v>
      </c>
      <c r="L99" t="n">
        <v>25.25</v>
      </c>
      <c r="M99" t="n">
        <v>7</v>
      </c>
      <c r="N99" t="n">
        <v>39.48</v>
      </c>
      <c r="O99" t="n">
        <v>24285.33</v>
      </c>
      <c r="P99" t="n">
        <v>263.94</v>
      </c>
      <c r="Q99" t="n">
        <v>452.57</v>
      </c>
      <c r="R99" t="n">
        <v>69.92</v>
      </c>
      <c r="S99" t="n">
        <v>57.64</v>
      </c>
      <c r="T99" t="n">
        <v>4053.41</v>
      </c>
      <c r="U99" t="n">
        <v>0.82</v>
      </c>
      <c r="V99" t="n">
        <v>0.89</v>
      </c>
      <c r="W99" t="n">
        <v>6.81</v>
      </c>
      <c r="X99" t="n">
        <v>0.23</v>
      </c>
      <c r="Y99" t="n">
        <v>1</v>
      </c>
      <c r="Z99" t="n">
        <v>10</v>
      </c>
      <c r="AA99" t="n">
        <v>353.2597209148616</v>
      </c>
      <c r="AB99" t="n">
        <v>483.3455348746872</v>
      </c>
      <c r="AC99" t="n">
        <v>437.2157154059651</v>
      </c>
      <c r="AD99" t="n">
        <v>353259.7209148617</v>
      </c>
      <c r="AE99" t="n">
        <v>483345.5348746872</v>
      </c>
      <c r="AF99" t="n">
        <v>2.044855366378417e-06</v>
      </c>
      <c r="AG99" t="n">
        <v>11</v>
      </c>
      <c r="AH99" t="n">
        <v>437215.7154059651</v>
      </c>
    </row>
    <row r="100">
      <c r="A100" t="n">
        <v>98</v>
      </c>
      <c r="B100" t="n">
        <v>80</v>
      </c>
      <c r="C100" t="inlineStr">
        <is>
          <t xml:space="preserve">CONCLUIDO	</t>
        </is>
      </c>
      <c r="D100" t="n">
        <v>3.7641</v>
      </c>
      <c r="E100" t="n">
        <v>26.57</v>
      </c>
      <c r="F100" t="n">
        <v>23.95</v>
      </c>
      <c r="G100" t="n">
        <v>159.68</v>
      </c>
      <c r="H100" t="n">
        <v>2.32</v>
      </c>
      <c r="I100" t="n">
        <v>9</v>
      </c>
      <c r="J100" t="n">
        <v>195.4</v>
      </c>
      <c r="K100" t="n">
        <v>50.28</v>
      </c>
      <c r="L100" t="n">
        <v>25.5</v>
      </c>
      <c r="M100" t="n">
        <v>7</v>
      </c>
      <c r="N100" t="n">
        <v>39.62</v>
      </c>
      <c r="O100" t="n">
        <v>24333.05</v>
      </c>
      <c r="P100" t="n">
        <v>263.24</v>
      </c>
      <c r="Q100" t="n">
        <v>452.59</v>
      </c>
      <c r="R100" t="n">
        <v>69.73999999999999</v>
      </c>
      <c r="S100" t="n">
        <v>57.64</v>
      </c>
      <c r="T100" t="n">
        <v>3963.04</v>
      </c>
      <c r="U100" t="n">
        <v>0.83</v>
      </c>
      <c r="V100" t="n">
        <v>0.89</v>
      </c>
      <c r="W100" t="n">
        <v>6.81</v>
      </c>
      <c r="X100" t="n">
        <v>0.23</v>
      </c>
      <c r="Y100" t="n">
        <v>1</v>
      </c>
      <c r="Z100" t="n">
        <v>10</v>
      </c>
      <c r="AA100" t="n">
        <v>352.7908138403806</v>
      </c>
      <c r="AB100" t="n">
        <v>482.703955528662</v>
      </c>
      <c r="AC100" t="n">
        <v>436.6353674922624</v>
      </c>
      <c r="AD100" t="n">
        <v>352790.8138403806</v>
      </c>
      <c r="AE100" t="n">
        <v>482703.9555286621</v>
      </c>
      <c r="AF100" t="n">
        <v>2.045018355009564e-06</v>
      </c>
      <c r="AG100" t="n">
        <v>11</v>
      </c>
      <c r="AH100" t="n">
        <v>436635.3674922624</v>
      </c>
    </row>
    <row r="101">
      <c r="A101" t="n">
        <v>99</v>
      </c>
      <c r="B101" t="n">
        <v>80</v>
      </c>
      <c r="C101" t="inlineStr">
        <is>
          <t xml:space="preserve">CONCLUIDO	</t>
        </is>
      </c>
      <c r="D101" t="n">
        <v>3.7632</v>
      </c>
      <c r="E101" t="n">
        <v>26.57</v>
      </c>
      <c r="F101" t="n">
        <v>23.96</v>
      </c>
      <c r="G101" t="n">
        <v>159.72</v>
      </c>
      <c r="H101" t="n">
        <v>2.33</v>
      </c>
      <c r="I101" t="n">
        <v>9</v>
      </c>
      <c r="J101" t="n">
        <v>195.78</v>
      </c>
      <c r="K101" t="n">
        <v>50.28</v>
      </c>
      <c r="L101" t="n">
        <v>25.75</v>
      </c>
      <c r="M101" t="n">
        <v>7</v>
      </c>
      <c r="N101" t="n">
        <v>39.75</v>
      </c>
      <c r="O101" t="n">
        <v>24380.81</v>
      </c>
      <c r="P101" t="n">
        <v>262.11</v>
      </c>
      <c r="Q101" t="n">
        <v>452.6</v>
      </c>
      <c r="R101" t="n">
        <v>69.91</v>
      </c>
      <c r="S101" t="n">
        <v>57.64</v>
      </c>
      <c r="T101" t="n">
        <v>4046.49</v>
      </c>
      <c r="U101" t="n">
        <v>0.82</v>
      </c>
      <c r="V101" t="n">
        <v>0.88</v>
      </c>
      <c r="W101" t="n">
        <v>6.81</v>
      </c>
      <c r="X101" t="n">
        <v>0.23</v>
      </c>
      <c r="Y101" t="n">
        <v>1</v>
      </c>
      <c r="Z101" t="n">
        <v>10</v>
      </c>
      <c r="AA101" t="n">
        <v>352.1511428484064</v>
      </c>
      <c r="AB101" t="n">
        <v>481.8287294571507</v>
      </c>
      <c r="AC101" t="n">
        <v>435.8436717686286</v>
      </c>
      <c r="AD101" t="n">
        <v>352151.1428484065</v>
      </c>
      <c r="AE101" t="n">
        <v>481828.7294571507</v>
      </c>
      <c r="AF101" t="n">
        <v>2.044529389116121e-06</v>
      </c>
      <c r="AG101" t="n">
        <v>11</v>
      </c>
      <c r="AH101" t="n">
        <v>435843.6717686285</v>
      </c>
    </row>
    <row r="102">
      <c r="A102" t="n">
        <v>100</v>
      </c>
      <c r="B102" t="n">
        <v>80</v>
      </c>
      <c r="C102" t="inlineStr">
        <is>
          <t xml:space="preserve">CONCLUIDO	</t>
        </is>
      </c>
      <c r="D102" t="n">
        <v>3.7635</v>
      </c>
      <c r="E102" t="n">
        <v>26.57</v>
      </c>
      <c r="F102" t="n">
        <v>23.96</v>
      </c>
      <c r="G102" t="n">
        <v>159.71</v>
      </c>
      <c r="H102" t="n">
        <v>2.35</v>
      </c>
      <c r="I102" t="n">
        <v>9</v>
      </c>
      <c r="J102" t="n">
        <v>196.17</v>
      </c>
      <c r="K102" t="n">
        <v>50.28</v>
      </c>
      <c r="L102" t="n">
        <v>26</v>
      </c>
      <c r="M102" t="n">
        <v>7</v>
      </c>
      <c r="N102" t="n">
        <v>39.89</v>
      </c>
      <c r="O102" t="n">
        <v>24428.62</v>
      </c>
      <c r="P102" t="n">
        <v>261.76</v>
      </c>
      <c r="Q102" t="n">
        <v>452.61</v>
      </c>
      <c r="R102" t="n">
        <v>69.98999999999999</v>
      </c>
      <c r="S102" t="n">
        <v>57.64</v>
      </c>
      <c r="T102" t="n">
        <v>4086.43</v>
      </c>
      <c r="U102" t="n">
        <v>0.82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351.9071801388433</v>
      </c>
      <c r="AB102" t="n">
        <v>481.4949289150512</v>
      </c>
      <c r="AC102" t="n">
        <v>435.5417286817751</v>
      </c>
      <c r="AD102" t="n">
        <v>351907.1801388433</v>
      </c>
      <c r="AE102" t="n">
        <v>481494.9289150512</v>
      </c>
      <c r="AF102" t="n">
        <v>2.044692377747269e-06</v>
      </c>
      <c r="AG102" t="n">
        <v>11</v>
      </c>
      <c r="AH102" t="n">
        <v>435541.728681775</v>
      </c>
    </row>
    <row r="103">
      <c r="A103" t="n">
        <v>101</v>
      </c>
      <c r="B103" t="n">
        <v>80</v>
      </c>
      <c r="C103" t="inlineStr">
        <is>
          <t xml:space="preserve">CONCLUIDO	</t>
        </is>
      </c>
      <c r="D103" t="n">
        <v>3.7624</v>
      </c>
      <c r="E103" t="n">
        <v>26.58</v>
      </c>
      <c r="F103" t="n">
        <v>23.96</v>
      </c>
      <c r="G103" t="n">
        <v>159.76</v>
      </c>
      <c r="H103" t="n">
        <v>2.37</v>
      </c>
      <c r="I103" t="n">
        <v>9</v>
      </c>
      <c r="J103" t="n">
        <v>196.56</v>
      </c>
      <c r="K103" t="n">
        <v>50.28</v>
      </c>
      <c r="L103" t="n">
        <v>26.25</v>
      </c>
      <c r="M103" t="n">
        <v>7</v>
      </c>
      <c r="N103" t="n">
        <v>40.03</v>
      </c>
      <c r="O103" t="n">
        <v>24476.48</v>
      </c>
      <c r="P103" t="n">
        <v>261.27</v>
      </c>
      <c r="Q103" t="n">
        <v>452.6</v>
      </c>
      <c r="R103" t="n">
        <v>70.14</v>
      </c>
      <c r="S103" t="n">
        <v>57.64</v>
      </c>
      <c r="T103" t="n">
        <v>4165.13</v>
      </c>
      <c r="U103" t="n">
        <v>0.82</v>
      </c>
      <c r="V103" t="n">
        <v>0.88</v>
      </c>
      <c r="W103" t="n">
        <v>6.81</v>
      </c>
      <c r="X103" t="n">
        <v>0.24</v>
      </c>
      <c r="Y103" t="n">
        <v>1</v>
      </c>
      <c r="Z103" t="n">
        <v>10</v>
      </c>
      <c r="AA103" t="n">
        <v>351.6619179351407</v>
      </c>
      <c r="AB103" t="n">
        <v>481.1593503477406</v>
      </c>
      <c r="AC103" t="n">
        <v>435.2381772619409</v>
      </c>
      <c r="AD103" t="n">
        <v>351661.9179351407</v>
      </c>
      <c r="AE103" t="n">
        <v>481159.3503477406</v>
      </c>
      <c r="AF103" t="n">
        <v>2.044094752766394e-06</v>
      </c>
      <c r="AG103" t="n">
        <v>11</v>
      </c>
      <c r="AH103" t="n">
        <v>435238.1772619409</v>
      </c>
    </row>
    <row r="104">
      <c r="A104" t="n">
        <v>102</v>
      </c>
      <c r="B104" t="n">
        <v>80</v>
      </c>
      <c r="C104" t="inlineStr">
        <is>
          <t xml:space="preserve">CONCLUIDO	</t>
        </is>
      </c>
      <c r="D104" t="n">
        <v>3.7631</v>
      </c>
      <c r="E104" t="n">
        <v>26.57</v>
      </c>
      <c r="F104" t="n">
        <v>23.96</v>
      </c>
      <c r="G104" t="n">
        <v>159.73</v>
      </c>
      <c r="H104" t="n">
        <v>2.39</v>
      </c>
      <c r="I104" t="n">
        <v>9</v>
      </c>
      <c r="J104" t="n">
        <v>196.95</v>
      </c>
      <c r="K104" t="n">
        <v>50.28</v>
      </c>
      <c r="L104" t="n">
        <v>26.5</v>
      </c>
      <c r="M104" t="n">
        <v>7</v>
      </c>
      <c r="N104" t="n">
        <v>40.17</v>
      </c>
      <c r="O104" t="n">
        <v>24524.38</v>
      </c>
      <c r="P104" t="n">
        <v>260.28</v>
      </c>
      <c r="Q104" t="n">
        <v>452.57</v>
      </c>
      <c r="R104" t="n">
        <v>70</v>
      </c>
      <c r="S104" t="n">
        <v>57.64</v>
      </c>
      <c r="T104" t="n">
        <v>4093.33</v>
      </c>
      <c r="U104" t="n">
        <v>0.82</v>
      </c>
      <c r="V104" t="n">
        <v>0.88</v>
      </c>
      <c r="W104" t="n">
        <v>6.81</v>
      </c>
      <c r="X104" t="n">
        <v>0.24</v>
      </c>
      <c r="Y104" t="n">
        <v>1</v>
      </c>
      <c r="Z104" t="n">
        <v>10</v>
      </c>
      <c r="AA104" t="n">
        <v>350.9812959903965</v>
      </c>
      <c r="AB104" t="n">
        <v>480.2280933760204</v>
      </c>
      <c r="AC104" t="n">
        <v>434.3957981485746</v>
      </c>
      <c r="AD104" t="n">
        <v>350981.2959903965</v>
      </c>
      <c r="AE104" t="n">
        <v>480228.0933760204</v>
      </c>
      <c r="AF104" t="n">
        <v>2.044475059572406e-06</v>
      </c>
      <c r="AG104" t="n">
        <v>11</v>
      </c>
      <c r="AH104" t="n">
        <v>434395.7981485745</v>
      </c>
    </row>
    <row r="105">
      <c r="A105" t="n">
        <v>103</v>
      </c>
      <c r="B105" t="n">
        <v>80</v>
      </c>
      <c r="C105" t="inlineStr">
        <is>
          <t xml:space="preserve">CONCLUIDO	</t>
        </is>
      </c>
      <c r="D105" t="n">
        <v>3.7728</v>
      </c>
      <c r="E105" t="n">
        <v>26.51</v>
      </c>
      <c r="F105" t="n">
        <v>23.92</v>
      </c>
      <c r="G105" t="n">
        <v>179.43</v>
      </c>
      <c r="H105" t="n">
        <v>2.41</v>
      </c>
      <c r="I105" t="n">
        <v>8</v>
      </c>
      <c r="J105" t="n">
        <v>197.34</v>
      </c>
      <c r="K105" t="n">
        <v>50.28</v>
      </c>
      <c r="L105" t="n">
        <v>26.75</v>
      </c>
      <c r="M105" t="n">
        <v>6</v>
      </c>
      <c r="N105" t="n">
        <v>40.31</v>
      </c>
      <c r="O105" t="n">
        <v>24572.33</v>
      </c>
      <c r="P105" t="n">
        <v>259.46</v>
      </c>
      <c r="Q105" t="n">
        <v>452.59</v>
      </c>
      <c r="R105" t="n">
        <v>68.75</v>
      </c>
      <c r="S105" t="n">
        <v>57.64</v>
      </c>
      <c r="T105" t="n">
        <v>3471.44</v>
      </c>
      <c r="U105" t="n">
        <v>0.84</v>
      </c>
      <c r="V105" t="n">
        <v>0.89</v>
      </c>
      <c r="W105" t="n">
        <v>6.81</v>
      </c>
      <c r="X105" t="n">
        <v>0.2</v>
      </c>
      <c r="Y105" t="n">
        <v>1</v>
      </c>
      <c r="Z105" t="n">
        <v>10</v>
      </c>
      <c r="AA105" t="n">
        <v>349.7277170033843</v>
      </c>
      <c r="AB105" t="n">
        <v>478.5128913019886</v>
      </c>
      <c r="AC105" t="n">
        <v>432.8442925531871</v>
      </c>
      <c r="AD105" t="n">
        <v>349727.7170033843</v>
      </c>
      <c r="AE105" t="n">
        <v>478512.8913019886</v>
      </c>
      <c r="AF105" t="n">
        <v>2.049745025312846e-06</v>
      </c>
      <c r="AG105" t="n">
        <v>11</v>
      </c>
      <c r="AH105" t="n">
        <v>432844.2925531871</v>
      </c>
    </row>
    <row r="106">
      <c r="A106" t="n">
        <v>104</v>
      </c>
      <c r="B106" t="n">
        <v>80</v>
      </c>
      <c r="C106" t="inlineStr">
        <is>
          <t xml:space="preserve">CONCLUIDO	</t>
        </is>
      </c>
      <c r="D106" t="n">
        <v>3.7734</v>
      </c>
      <c r="E106" t="n">
        <v>26.5</v>
      </c>
      <c r="F106" t="n">
        <v>23.92</v>
      </c>
      <c r="G106" t="n">
        <v>179.39</v>
      </c>
      <c r="H106" t="n">
        <v>2.42</v>
      </c>
      <c r="I106" t="n">
        <v>8</v>
      </c>
      <c r="J106" t="n">
        <v>197.73</v>
      </c>
      <c r="K106" t="n">
        <v>50.28</v>
      </c>
      <c r="L106" t="n">
        <v>27</v>
      </c>
      <c r="M106" t="n">
        <v>6</v>
      </c>
      <c r="N106" t="n">
        <v>40.45</v>
      </c>
      <c r="O106" t="n">
        <v>24620.33</v>
      </c>
      <c r="P106" t="n">
        <v>259.55</v>
      </c>
      <c r="Q106" t="n">
        <v>452.56</v>
      </c>
      <c r="R106" t="n">
        <v>68.75</v>
      </c>
      <c r="S106" t="n">
        <v>57.64</v>
      </c>
      <c r="T106" t="n">
        <v>3474.95</v>
      </c>
      <c r="U106" t="n">
        <v>0.84</v>
      </c>
      <c r="V106" t="n">
        <v>0.89</v>
      </c>
      <c r="W106" t="n">
        <v>6.81</v>
      </c>
      <c r="X106" t="n">
        <v>0.2</v>
      </c>
      <c r="Y106" t="n">
        <v>1</v>
      </c>
      <c r="Z106" t="n">
        <v>10</v>
      </c>
      <c r="AA106" t="n">
        <v>349.7478258865375</v>
      </c>
      <c r="AB106" t="n">
        <v>478.5404051630602</v>
      </c>
      <c r="AC106" t="n">
        <v>432.8691805299738</v>
      </c>
      <c r="AD106" t="n">
        <v>349747.8258865375</v>
      </c>
      <c r="AE106" t="n">
        <v>478540.4051630602</v>
      </c>
      <c r="AF106" t="n">
        <v>2.050071002575142e-06</v>
      </c>
      <c r="AG106" t="n">
        <v>11</v>
      </c>
      <c r="AH106" t="n">
        <v>432869.1805299738</v>
      </c>
    </row>
    <row r="107">
      <c r="A107" t="n">
        <v>105</v>
      </c>
      <c r="B107" t="n">
        <v>80</v>
      </c>
      <c r="C107" t="inlineStr">
        <is>
          <t xml:space="preserve">CONCLUIDO	</t>
        </is>
      </c>
      <c r="D107" t="n">
        <v>3.7746</v>
      </c>
      <c r="E107" t="n">
        <v>26.49</v>
      </c>
      <c r="F107" t="n">
        <v>23.91</v>
      </c>
      <c r="G107" t="n">
        <v>179.33</v>
      </c>
      <c r="H107" t="n">
        <v>2.44</v>
      </c>
      <c r="I107" t="n">
        <v>8</v>
      </c>
      <c r="J107" t="n">
        <v>198.12</v>
      </c>
      <c r="K107" t="n">
        <v>50.28</v>
      </c>
      <c r="L107" t="n">
        <v>27.25</v>
      </c>
      <c r="M107" t="n">
        <v>6</v>
      </c>
      <c r="N107" t="n">
        <v>40.59</v>
      </c>
      <c r="O107" t="n">
        <v>24668.37</v>
      </c>
      <c r="P107" t="n">
        <v>259.47</v>
      </c>
      <c r="Q107" t="n">
        <v>452.57</v>
      </c>
      <c r="R107" t="n">
        <v>68.41</v>
      </c>
      <c r="S107" t="n">
        <v>57.64</v>
      </c>
      <c r="T107" t="n">
        <v>3302.34</v>
      </c>
      <c r="U107" t="n">
        <v>0.84</v>
      </c>
      <c r="V107" t="n">
        <v>0.89</v>
      </c>
      <c r="W107" t="n">
        <v>6.81</v>
      </c>
      <c r="X107" t="n">
        <v>0.19</v>
      </c>
      <c r="Y107" t="n">
        <v>1</v>
      </c>
      <c r="Z107" t="n">
        <v>10</v>
      </c>
      <c r="AA107" t="n">
        <v>349.5921745346322</v>
      </c>
      <c r="AB107" t="n">
        <v>478.3274361165304</v>
      </c>
      <c r="AC107" t="n">
        <v>432.676536950341</v>
      </c>
      <c r="AD107" t="n">
        <v>349592.1745346322</v>
      </c>
      <c r="AE107" t="n">
        <v>478327.4361165303</v>
      </c>
      <c r="AF107" t="n">
        <v>2.050722957099732e-06</v>
      </c>
      <c r="AG107" t="n">
        <v>11</v>
      </c>
      <c r="AH107" t="n">
        <v>432676.536950341</v>
      </c>
    </row>
    <row r="108">
      <c r="A108" t="n">
        <v>106</v>
      </c>
      <c r="B108" t="n">
        <v>80</v>
      </c>
      <c r="C108" t="inlineStr">
        <is>
          <t xml:space="preserve">CONCLUIDO	</t>
        </is>
      </c>
      <c r="D108" t="n">
        <v>3.7727</v>
      </c>
      <c r="E108" t="n">
        <v>26.51</v>
      </c>
      <c r="F108" t="n">
        <v>23.92</v>
      </c>
      <c r="G108" t="n">
        <v>179.43</v>
      </c>
      <c r="H108" t="n">
        <v>2.46</v>
      </c>
      <c r="I108" t="n">
        <v>8</v>
      </c>
      <c r="J108" t="n">
        <v>198.51</v>
      </c>
      <c r="K108" t="n">
        <v>50.28</v>
      </c>
      <c r="L108" t="n">
        <v>27.5</v>
      </c>
      <c r="M108" t="n">
        <v>6</v>
      </c>
      <c r="N108" t="n">
        <v>40.73</v>
      </c>
      <c r="O108" t="n">
        <v>24716.47</v>
      </c>
      <c r="P108" t="n">
        <v>259.66</v>
      </c>
      <c r="Q108" t="n">
        <v>452.55</v>
      </c>
      <c r="R108" t="n">
        <v>68.89</v>
      </c>
      <c r="S108" t="n">
        <v>57.64</v>
      </c>
      <c r="T108" t="n">
        <v>3541.72</v>
      </c>
      <c r="U108" t="n">
        <v>0.84</v>
      </c>
      <c r="V108" t="n">
        <v>0.89</v>
      </c>
      <c r="W108" t="n">
        <v>6.81</v>
      </c>
      <c r="X108" t="n">
        <v>0.2</v>
      </c>
      <c r="Y108" t="n">
        <v>1</v>
      </c>
      <c r="Z108" t="n">
        <v>10</v>
      </c>
      <c r="AA108" t="n">
        <v>349.8621997074321</v>
      </c>
      <c r="AB108" t="n">
        <v>478.6968964706248</v>
      </c>
      <c r="AC108" t="n">
        <v>433.0107365267816</v>
      </c>
      <c r="AD108" t="n">
        <v>349862.1997074321</v>
      </c>
      <c r="AE108" t="n">
        <v>478696.8964706248</v>
      </c>
      <c r="AF108" t="n">
        <v>2.04969069576913e-06</v>
      </c>
      <c r="AG108" t="n">
        <v>11</v>
      </c>
      <c r="AH108" t="n">
        <v>433010.7365267816</v>
      </c>
    </row>
    <row r="109">
      <c r="A109" t="n">
        <v>107</v>
      </c>
      <c r="B109" t="n">
        <v>80</v>
      </c>
      <c r="C109" t="inlineStr">
        <is>
          <t xml:space="preserve">CONCLUIDO	</t>
        </is>
      </c>
      <c r="D109" t="n">
        <v>3.7745</v>
      </c>
      <c r="E109" t="n">
        <v>26.49</v>
      </c>
      <c r="F109" t="n">
        <v>23.91</v>
      </c>
      <c r="G109" t="n">
        <v>179.33</v>
      </c>
      <c r="H109" t="n">
        <v>2.48</v>
      </c>
      <c r="I109" t="n">
        <v>8</v>
      </c>
      <c r="J109" t="n">
        <v>198.9</v>
      </c>
      <c r="K109" t="n">
        <v>50.28</v>
      </c>
      <c r="L109" t="n">
        <v>27.75</v>
      </c>
      <c r="M109" t="n">
        <v>6</v>
      </c>
      <c r="N109" t="n">
        <v>40.87</v>
      </c>
      <c r="O109" t="n">
        <v>24764.61</v>
      </c>
      <c r="P109" t="n">
        <v>259.2</v>
      </c>
      <c r="Q109" t="n">
        <v>452.56</v>
      </c>
      <c r="R109" t="n">
        <v>68.41</v>
      </c>
      <c r="S109" t="n">
        <v>57.64</v>
      </c>
      <c r="T109" t="n">
        <v>3304.73</v>
      </c>
      <c r="U109" t="n">
        <v>0.84</v>
      </c>
      <c r="V109" t="n">
        <v>0.89</v>
      </c>
      <c r="W109" t="n">
        <v>6.81</v>
      </c>
      <c r="X109" t="n">
        <v>0.19</v>
      </c>
      <c r="Y109" t="n">
        <v>1</v>
      </c>
      <c r="Z109" t="n">
        <v>10</v>
      </c>
      <c r="AA109" t="n">
        <v>349.425419908823</v>
      </c>
      <c r="AB109" t="n">
        <v>478.0992750808032</v>
      </c>
      <c r="AC109" t="n">
        <v>432.4701512836375</v>
      </c>
      <c r="AD109" t="n">
        <v>349425.419908823</v>
      </c>
      <c r="AE109" t="n">
        <v>478099.2750808032</v>
      </c>
      <c r="AF109" t="n">
        <v>2.050668627556016e-06</v>
      </c>
      <c r="AG109" t="n">
        <v>11</v>
      </c>
      <c r="AH109" t="n">
        <v>432470.1512836375</v>
      </c>
    </row>
    <row r="110">
      <c r="A110" t="n">
        <v>108</v>
      </c>
      <c r="B110" t="n">
        <v>80</v>
      </c>
      <c r="C110" t="inlineStr">
        <is>
          <t xml:space="preserve">CONCLUIDO	</t>
        </is>
      </c>
      <c r="D110" t="n">
        <v>3.7738</v>
      </c>
      <c r="E110" t="n">
        <v>26.5</v>
      </c>
      <c r="F110" t="n">
        <v>23.92</v>
      </c>
      <c r="G110" t="n">
        <v>179.37</v>
      </c>
      <c r="H110" t="n">
        <v>2.49</v>
      </c>
      <c r="I110" t="n">
        <v>8</v>
      </c>
      <c r="J110" t="n">
        <v>199.29</v>
      </c>
      <c r="K110" t="n">
        <v>50.28</v>
      </c>
      <c r="L110" t="n">
        <v>28</v>
      </c>
      <c r="M110" t="n">
        <v>6</v>
      </c>
      <c r="N110" t="n">
        <v>41.01</v>
      </c>
      <c r="O110" t="n">
        <v>24812.8</v>
      </c>
      <c r="P110" t="n">
        <v>259.12</v>
      </c>
      <c r="Q110" t="n">
        <v>452.56</v>
      </c>
      <c r="R110" t="n">
        <v>68.58</v>
      </c>
      <c r="S110" t="n">
        <v>57.64</v>
      </c>
      <c r="T110" t="n">
        <v>3385.83</v>
      </c>
      <c r="U110" t="n">
        <v>0.84</v>
      </c>
      <c r="V110" t="n">
        <v>0.89</v>
      </c>
      <c r="W110" t="n">
        <v>6.81</v>
      </c>
      <c r="X110" t="n">
        <v>0.19</v>
      </c>
      <c r="Y110" t="n">
        <v>1</v>
      </c>
      <c r="Z110" t="n">
        <v>10</v>
      </c>
      <c r="AA110" t="n">
        <v>349.4471846812368</v>
      </c>
      <c r="AB110" t="n">
        <v>478.1290546026138</v>
      </c>
      <c r="AC110" t="n">
        <v>432.4970886896823</v>
      </c>
      <c r="AD110" t="n">
        <v>349447.1846812367</v>
      </c>
      <c r="AE110" t="n">
        <v>478129.0546026138</v>
      </c>
      <c r="AF110" t="n">
        <v>2.050288320750005e-06</v>
      </c>
      <c r="AG110" t="n">
        <v>11</v>
      </c>
      <c r="AH110" t="n">
        <v>432497.0886896823</v>
      </c>
    </row>
    <row r="111">
      <c r="A111" t="n">
        <v>109</v>
      </c>
      <c r="B111" t="n">
        <v>80</v>
      </c>
      <c r="C111" t="inlineStr">
        <is>
          <t xml:space="preserve">CONCLUIDO	</t>
        </is>
      </c>
      <c r="D111" t="n">
        <v>3.773</v>
      </c>
      <c r="E111" t="n">
        <v>26.5</v>
      </c>
      <c r="F111" t="n">
        <v>23.92</v>
      </c>
      <c r="G111" t="n">
        <v>179.42</v>
      </c>
      <c r="H111" t="n">
        <v>2.51</v>
      </c>
      <c r="I111" t="n">
        <v>8</v>
      </c>
      <c r="J111" t="n">
        <v>199.68</v>
      </c>
      <c r="K111" t="n">
        <v>50.28</v>
      </c>
      <c r="L111" t="n">
        <v>28.25</v>
      </c>
      <c r="M111" t="n">
        <v>6</v>
      </c>
      <c r="N111" t="n">
        <v>41.15</v>
      </c>
      <c r="O111" t="n">
        <v>24861.03</v>
      </c>
      <c r="P111" t="n">
        <v>259.04</v>
      </c>
      <c r="Q111" t="n">
        <v>452.55</v>
      </c>
      <c r="R111" t="n">
        <v>68.83</v>
      </c>
      <c r="S111" t="n">
        <v>57.64</v>
      </c>
      <c r="T111" t="n">
        <v>3513.15</v>
      </c>
      <c r="U111" t="n">
        <v>0.84</v>
      </c>
      <c r="V111" t="n">
        <v>0.89</v>
      </c>
      <c r="W111" t="n">
        <v>6.81</v>
      </c>
      <c r="X111" t="n">
        <v>0.2</v>
      </c>
      <c r="Y111" t="n">
        <v>1</v>
      </c>
      <c r="Z111" t="n">
        <v>10</v>
      </c>
      <c r="AA111" t="n">
        <v>349.4459521583905</v>
      </c>
      <c r="AB111" t="n">
        <v>478.1273682104804</v>
      </c>
      <c r="AC111" t="n">
        <v>432.4955632444473</v>
      </c>
      <c r="AD111" t="n">
        <v>349445.9521583905</v>
      </c>
      <c r="AE111" t="n">
        <v>478127.3682104804</v>
      </c>
      <c r="AF111" t="n">
        <v>2.049853684400278e-06</v>
      </c>
      <c r="AG111" t="n">
        <v>11</v>
      </c>
      <c r="AH111" t="n">
        <v>432495.5632444473</v>
      </c>
    </row>
    <row r="112">
      <c r="A112" t="n">
        <v>110</v>
      </c>
      <c r="B112" t="n">
        <v>80</v>
      </c>
      <c r="C112" t="inlineStr">
        <is>
          <t xml:space="preserve">CONCLUIDO	</t>
        </is>
      </c>
      <c r="D112" t="n">
        <v>3.7727</v>
      </c>
      <c r="E112" t="n">
        <v>26.51</v>
      </c>
      <c r="F112" t="n">
        <v>23.92</v>
      </c>
      <c r="G112" t="n">
        <v>179.43</v>
      </c>
      <c r="H112" t="n">
        <v>2.53</v>
      </c>
      <c r="I112" t="n">
        <v>8</v>
      </c>
      <c r="J112" t="n">
        <v>200.07</v>
      </c>
      <c r="K112" t="n">
        <v>50.28</v>
      </c>
      <c r="L112" t="n">
        <v>28.5</v>
      </c>
      <c r="M112" t="n">
        <v>6</v>
      </c>
      <c r="N112" t="n">
        <v>41.29</v>
      </c>
      <c r="O112" t="n">
        <v>24909.32</v>
      </c>
      <c r="P112" t="n">
        <v>258.69</v>
      </c>
      <c r="Q112" t="n">
        <v>452.56</v>
      </c>
      <c r="R112" t="n">
        <v>68.75</v>
      </c>
      <c r="S112" t="n">
        <v>57.64</v>
      </c>
      <c r="T112" t="n">
        <v>3470.65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349.2403403482404</v>
      </c>
      <c r="AB112" t="n">
        <v>477.8460410608802</v>
      </c>
      <c r="AC112" t="n">
        <v>432.2410855631598</v>
      </c>
      <c r="AD112" t="n">
        <v>349240.3403482404</v>
      </c>
      <c r="AE112" t="n">
        <v>477846.0410608802</v>
      </c>
      <c r="AF112" t="n">
        <v>2.04969069576913e-06</v>
      </c>
      <c r="AG112" t="n">
        <v>11</v>
      </c>
      <c r="AH112" t="n">
        <v>432241.0855631598</v>
      </c>
    </row>
    <row r="113">
      <c r="A113" t="n">
        <v>111</v>
      </c>
      <c r="B113" t="n">
        <v>80</v>
      </c>
      <c r="C113" t="inlineStr">
        <is>
          <t xml:space="preserve">CONCLUIDO	</t>
        </is>
      </c>
      <c r="D113" t="n">
        <v>3.7729</v>
      </c>
      <c r="E113" t="n">
        <v>26.5</v>
      </c>
      <c r="F113" t="n">
        <v>23.92</v>
      </c>
      <c r="G113" t="n">
        <v>179.42</v>
      </c>
      <c r="H113" t="n">
        <v>2.55</v>
      </c>
      <c r="I113" t="n">
        <v>8</v>
      </c>
      <c r="J113" t="n">
        <v>200.46</v>
      </c>
      <c r="K113" t="n">
        <v>50.28</v>
      </c>
      <c r="L113" t="n">
        <v>28.75</v>
      </c>
      <c r="M113" t="n">
        <v>6</v>
      </c>
      <c r="N113" t="n">
        <v>41.43</v>
      </c>
      <c r="O113" t="n">
        <v>24957.65</v>
      </c>
      <c r="P113" t="n">
        <v>257.55</v>
      </c>
      <c r="Q113" t="n">
        <v>452.56</v>
      </c>
      <c r="R113" t="n">
        <v>68.76000000000001</v>
      </c>
      <c r="S113" t="n">
        <v>57.64</v>
      </c>
      <c r="T113" t="n">
        <v>3477.06</v>
      </c>
      <c r="U113" t="n">
        <v>0.84</v>
      </c>
      <c r="V113" t="n">
        <v>0.89</v>
      </c>
      <c r="W113" t="n">
        <v>6.81</v>
      </c>
      <c r="X113" t="n">
        <v>0.2</v>
      </c>
      <c r="Y113" t="n">
        <v>1</v>
      </c>
      <c r="Z113" t="n">
        <v>10</v>
      </c>
      <c r="AA113" t="n">
        <v>348.497032010819</v>
      </c>
      <c r="AB113" t="n">
        <v>476.8290138011708</v>
      </c>
      <c r="AC113" t="n">
        <v>431.3211219577104</v>
      </c>
      <c r="AD113" t="n">
        <v>348497.032010819</v>
      </c>
      <c r="AE113" t="n">
        <v>476829.0138011709</v>
      </c>
      <c r="AF113" t="n">
        <v>2.049799354856562e-06</v>
      </c>
      <c r="AG113" t="n">
        <v>11</v>
      </c>
      <c r="AH113" t="n">
        <v>431321.1219577104</v>
      </c>
    </row>
    <row r="114">
      <c r="A114" t="n">
        <v>112</v>
      </c>
      <c r="B114" t="n">
        <v>80</v>
      </c>
      <c r="C114" t="inlineStr">
        <is>
          <t xml:space="preserve">CONCLUIDO	</t>
        </is>
      </c>
      <c r="D114" t="n">
        <v>3.7731</v>
      </c>
      <c r="E114" t="n">
        <v>26.5</v>
      </c>
      <c r="F114" t="n">
        <v>23.92</v>
      </c>
      <c r="G114" t="n">
        <v>179.41</v>
      </c>
      <c r="H114" t="n">
        <v>2.56</v>
      </c>
      <c r="I114" t="n">
        <v>8</v>
      </c>
      <c r="J114" t="n">
        <v>200.85</v>
      </c>
      <c r="K114" t="n">
        <v>50.28</v>
      </c>
      <c r="L114" t="n">
        <v>29</v>
      </c>
      <c r="M114" t="n">
        <v>6</v>
      </c>
      <c r="N114" t="n">
        <v>41.57</v>
      </c>
      <c r="O114" t="n">
        <v>25006.03</v>
      </c>
      <c r="P114" t="n">
        <v>256.64</v>
      </c>
      <c r="Q114" t="n">
        <v>452.55</v>
      </c>
      <c r="R114" t="n">
        <v>68.83</v>
      </c>
      <c r="S114" t="n">
        <v>57.64</v>
      </c>
      <c r="T114" t="n">
        <v>3512.94</v>
      </c>
      <c r="U114" t="n">
        <v>0.84</v>
      </c>
      <c r="V114" t="n">
        <v>0.89</v>
      </c>
      <c r="W114" t="n">
        <v>6.8</v>
      </c>
      <c r="X114" t="n">
        <v>0.2</v>
      </c>
      <c r="Y114" t="n">
        <v>1</v>
      </c>
      <c r="Z114" t="n">
        <v>10</v>
      </c>
      <c r="AA114" t="n">
        <v>347.9012380306345</v>
      </c>
      <c r="AB114" t="n">
        <v>476.0138221929071</v>
      </c>
      <c r="AC114" t="n">
        <v>430.5837310924107</v>
      </c>
      <c r="AD114" t="n">
        <v>347901.2380306345</v>
      </c>
      <c r="AE114" t="n">
        <v>476013.8221929071</v>
      </c>
      <c r="AF114" t="n">
        <v>2.049908013943994e-06</v>
      </c>
      <c r="AG114" t="n">
        <v>11</v>
      </c>
      <c r="AH114" t="n">
        <v>430583.7310924107</v>
      </c>
    </row>
    <row r="115">
      <c r="A115" t="n">
        <v>113</v>
      </c>
      <c r="B115" t="n">
        <v>80</v>
      </c>
      <c r="C115" t="inlineStr">
        <is>
          <t xml:space="preserve">CONCLUIDO	</t>
        </is>
      </c>
      <c r="D115" t="n">
        <v>3.7722</v>
      </c>
      <c r="E115" t="n">
        <v>26.51</v>
      </c>
      <c r="F115" t="n">
        <v>23.93</v>
      </c>
      <c r="G115" t="n">
        <v>179.46</v>
      </c>
      <c r="H115" t="n">
        <v>2.58</v>
      </c>
      <c r="I115" t="n">
        <v>8</v>
      </c>
      <c r="J115" t="n">
        <v>201.25</v>
      </c>
      <c r="K115" t="n">
        <v>50.28</v>
      </c>
      <c r="L115" t="n">
        <v>29.25</v>
      </c>
      <c r="M115" t="n">
        <v>6</v>
      </c>
      <c r="N115" t="n">
        <v>41.72</v>
      </c>
      <c r="O115" t="n">
        <v>25054.46</v>
      </c>
      <c r="P115" t="n">
        <v>255.67</v>
      </c>
      <c r="Q115" t="n">
        <v>452.55</v>
      </c>
      <c r="R115" t="n">
        <v>68.98</v>
      </c>
      <c r="S115" t="n">
        <v>57.64</v>
      </c>
      <c r="T115" t="n">
        <v>3585.76</v>
      </c>
      <c r="U115" t="n">
        <v>0.84</v>
      </c>
      <c r="V115" t="n">
        <v>0.89</v>
      </c>
      <c r="W115" t="n">
        <v>6.81</v>
      </c>
      <c r="X115" t="n">
        <v>0.2</v>
      </c>
      <c r="Y115" t="n">
        <v>1</v>
      </c>
      <c r="Z115" t="n">
        <v>10</v>
      </c>
      <c r="AA115" t="n">
        <v>347.3645149579161</v>
      </c>
      <c r="AB115" t="n">
        <v>475.2794540062629</v>
      </c>
      <c r="AC115" t="n">
        <v>429.9194499748077</v>
      </c>
      <c r="AD115" t="n">
        <v>347364.5149579161</v>
      </c>
      <c r="AE115" t="n">
        <v>475279.4540062629</v>
      </c>
      <c r="AF115" t="n">
        <v>2.049419048050551e-06</v>
      </c>
      <c r="AG115" t="n">
        <v>11</v>
      </c>
      <c r="AH115" t="n">
        <v>429919.4499748077</v>
      </c>
    </row>
    <row r="116">
      <c r="A116" t="n">
        <v>114</v>
      </c>
      <c r="B116" t="n">
        <v>80</v>
      </c>
      <c r="C116" t="inlineStr">
        <is>
          <t xml:space="preserve">CONCLUIDO	</t>
        </is>
      </c>
      <c r="D116" t="n">
        <v>3.7718</v>
      </c>
      <c r="E116" t="n">
        <v>26.51</v>
      </c>
      <c r="F116" t="n">
        <v>23.93</v>
      </c>
      <c r="G116" t="n">
        <v>179.47</v>
      </c>
      <c r="H116" t="n">
        <v>2.6</v>
      </c>
      <c r="I116" t="n">
        <v>8</v>
      </c>
      <c r="J116" t="n">
        <v>201.64</v>
      </c>
      <c r="K116" t="n">
        <v>50.28</v>
      </c>
      <c r="L116" t="n">
        <v>29.5</v>
      </c>
      <c r="M116" t="n">
        <v>6</v>
      </c>
      <c r="N116" t="n">
        <v>41.86</v>
      </c>
      <c r="O116" t="n">
        <v>25102.94</v>
      </c>
      <c r="P116" t="n">
        <v>254.41</v>
      </c>
      <c r="Q116" t="n">
        <v>452.57</v>
      </c>
      <c r="R116" t="n">
        <v>69.08</v>
      </c>
      <c r="S116" t="n">
        <v>57.64</v>
      </c>
      <c r="T116" t="n">
        <v>3636.45</v>
      </c>
      <c r="U116" t="n">
        <v>0.83</v>
      </c>
      <c r="V116" t="n">
        <v>0.89</v>
      </c>
      <c r="W116" t="n">
        <v>6.81</v>
      </c>
      <c r="X116" t="n">
        <v>0.21</v>
      </c>
      <c r="Y116" t="n">
        <v>1</v>
      </c>
      <c r="Z116" t="n">
        <v>10</v>
      </c>
      <c r="AA116" t="n">
        <v>346.5813586162076</v>
      </c>
      <c r="AB116" t="n">
        <v>474.2079049491179</v>
      </c>
      <c r="AC116" t="n">
        <v>428.9501680557481</v>
      </c>
      <c r="AD116" t="n">
        <v>346581.3586162076</v>
      </c>
      <c r="AE116" t="n">
        <v>474207.9049491179</v>
      </c>
      <c r="AF116" t="n">
        <v>2.049201729875687e-06</v>
      </c>
      <c r="AG116" t="n">
        <v>11</v>
      </c>
      <c r="AH116" t="n">
        <v>428950.1680557481</v>
      </c>
    </row>
    <row r="117">
      <c r="A117" t="n">
        <v>115</v>
      </c>
      <c r="B117" t="n">
        <v>80</v>
      </c>
      <c r="C117" t="inlineStr">
        <is>
          <t xml:space="preserve">CONCLUIDO	</t>
        </is>
      </c>
      <c r="D117" t="n">
        <v>3.7718</v>
      </c>
      <c r="E117" t="n">
        <v>26.51</v>
      </c>
      <c r="F117" t="n">
        <v>23.93</v>
      </c>
      <c r="G117" t="n">
        <v>179.48</v>
      </c>
      <c r="H117" t="n">
        <v>2.61</v>
      </c>
      <c r="I117" t="n">
        <v>8</v>
      </c>
      <c r="J117" t="n">
        <v>202.03</v>
      </c>
      <c r="K117" t="n">
        <v>50.28</v>
      </c>
      <c r="L117" t="n">
        <v>29.75</v>
      </c>
      <c r="M117" t="n">
        <v>5</v>
      </c>
      <c r="N117" t="n">
        <v>42</v>
      </c>
      <c r="O117" t="n">
        <v>25151.46</v>
      </c>
      <c r="P117" t="n">
        <v>252.28</v>
      </c>
      <c r="Q117" t="n">
        <v>452.61</v>
      </c>
      <c r="R117" t="n">
        <v>69.12</v>
      </c>
      <c r="S117" t="n">
        <v>57.64</v>
      </c>
      <c r="T117" t="n">
        <v>3657.13</v>
      </c>
      <c r="U117" t="n">
        <v>0.83</v>
      </c>
      <c r="V117" t="n">
        <v>0.89</v>
      </c>
      <c r="W117" t="n">
        <v>6.81</v>
      </c>
      <c r="X117" t="n">
        <v>0.21</v>
      </c>
      <c r="Y117" t="n">
        <v>1</v>
      </c>
      <c r="Z117" t="n">
        <v>10</v>
      </c>
      <c r="AA117" t="n">
        <v>345.2155065623551</v>
      </c>
      <c r="AB117" t="n">
        <v>472.339085911897</v>
      </c>
      <c r="AC117" t="n">
        <v>427.2597064845356</v>
      </c>
      <c r="AD117" t="n">
        <v>345215.5065623551</v>
      </c>
      <c r="AE117" t="n">
        <v>472339.085911897</v>
      </c>
      <c r="AF117" t="n">
        <v>2.049201729875687e-06</v>
      </c>
      <c r="AG117" t="n">
        <v>11</v>
      </c>
      <c r="AH117" t="n">
        <v>427259.7064845356</v>
      </c>
    </row>
    <row r="118">
      <c r="A118" t="n">
        <v>116</v>
      </c>
      <c r="B118" t="n">
        <v>80</v>
      </c>
      <c r="C118" t="inlineStr">
        <is>
          <t xml:space="preserve">CONCLUIDO	</t>
        </is>
      </c>
      <c r="D118" t="n">
        <v>3.779</v>
      </c>
      <c r="E118" t="n">
        <v>26.46</v>
      </c>
      <c r="F118" t="n">
        <v>23.91</v>
      </c>
      <c r="G118" t="n">
        <v>204.96</v>
      </c>
      <c r="H118" t="n">
        <v>2.63</v>
      </c>
      <c r="I118" t="n">
        <v>7</v>
      </c>
      <c r="J118" t="n">
        <v>202.43</v>
      </c>
      <c r="K118" t="n">
        <v>50.28</v>
      </c>
      <c r="L118" t="n">
        <v>30</v>
      </c>
      <c r="M118" t="n">
        <v>4</v>
      </c>
      <c r="N118" t="n">
        <v>42.15</v>
      </c>
      <c r="O118" t="n">
        <v>25200.04</v>
      </c>
      <c r="P118" t="n">
        <v>251.14</v>
      </c>
      <c r="Q118" t="n">
        <v>452.6</v>
      </c>
      <c r="R118" t="n">
        <v>68.37</v>
      </c>
      <c r="S118" t="n">
        <v>57.64</v>
      </c>
      <c r="T118" t="n">
        <v>3289.84</v>
      </c>
      <c r="U118" t="n">
        <v>0.84</v>
      </c>
      <c r="V118" t="n">
        <v>0.89</v>
      </c>
      <c r="W118" t="n">
        <v>6.81</v>
      </c>
      <c r="X118" t="n">
        <v>0.19</v>
      </c>
      <c r="Y118" t="n">
        <v>1</v>
      </c>
      <c r="Z118" t="n">
        <v>10</v>
      </c>
      <c r="AA118" t="n">
        <v>343.985769023283</v>
      </c>
      <c r="AB118" t="n">
        <v>470.6565047587473</v>
      </c>
      <c r="AC118" t="n">
        <v>425.737708515125</v>
      </c>
      <c r="AD118" t="n">
        <v>343985.769023283</v>
      </c>
      <c r="AE118" t="n">
        <v>470656.5047587473</v>
      </c>
      <c r="AF118" t="n">
        <v>2.053113457023231e-06</v>
      </c>
      <c r="AG118" t="n">
        <v>11</v>
      </c>
      <c r="AH118" t="n">
        <v>425737.708515125</v>
      </c>
    </row>
    <row r="119">
      <c r="A119" t="n">
        <v>117</v>
      </c>
      <c r="B119" t="n">
        <v>80</v>
      </c>
      <c r="C119" t="inlineStr">
        <is>
          <t xml:space="preserve">CONCLUIDO	</t>
        </is>
      </c>
      <c r="D119" t="n">
        <v>3.779</v>
      </c>
      <c r="E119" t="n">
        <v>26.46</v>
      </c>
      <c r="F119" t="n">
        <v>23.91</v>
      </c>
      <c r="G119" t="n">
        <v>204.96</v>
      </c>
      <c r="H119" t="n">
        <v>2.65</v>
      </c>
      <c r="I119" t="n">
        <v>7</v>
      </c>
      <c r="J119" t="n">
        <v>202.82</v>
      </c>
      <c r="K119" t="n">
        <v>50.28</v>
      </c>
      <c r="L119" t="n">
        <v>30.25</v>
      </c>
      <c r="M119" t="n">
        <v>4</v>
      </c>
      <c r="N119" t="n">
        <v>42.29</v>
      </c>
      <c r="O119" t="n">
        <v>25248.79</v>
      </c>
      <c r="P119" t="n">
        <v>251.86</v>
      </c>
      <c r="Q119" t="n">
        <v>452.59</v>
      </c>
      <c r="R119" t="n">
        <v>68.43000000000001</v>
      </c>
      <c r="S119" t="n">
        <v>57.64</v>
      </c>
      <c r="T119" t="n">
        <v>3318.58</v>
      </c>
      <c r="U119" t="n">
        <v>0.84</v>
      </c>
      <c r="V119" t="n">
        <v>0.89</v>
      </c>
      <c r="W119" t="n">
        <v>6.81</v>
      </c>
      <c r="X119" t="n">
        <v>0.19</v>
      </c>
      <c r="Y119" t="n">
        <v>1</v>
      </c>
      <c r="Z119" t="n">
        <v>10</v>
      </c>
      <c r="AA119" t="n">
        <v>344.4465858376325</v>
      </c>
      <c r="AB119" t="n">
        <v>471.2870146539433</v>
      </c>
      <c r="AC119" t="n">
        <v>426.3080434308497</v>
      </c>
      <c r="AD119" t="n">
        <v>344446.5858376325</v>
      </c>
      <c r="AE119" t="n">
        <v>471287.0146539434</v>
      </c>
      <c r="AF119" t="n">
        <v>2.053113457023231e-06</v>
      </c>
      <c r="AG119" t="n">
        <v>11</v>
      </c>
      <c r="AH119" t="n">
        <v>426308.0434308497</v>
      </c>
    </row>
    <row r="120">
      <c r="A120" t="n">
        <v>118</v>
      </c>
      <c r="B120" t="n">
        <v>80</v>
      </c>
      <c r="C120" t="inlineStr">
        <is>
          <t xml:space="preserve">CONCLUIDO	</t>
        </is>
      </c>
      <c r="D120" t="n">
        <v>3.7785</v>
      </c>
      <c r="E120" t="n">
        <v>26.47</v>
      </c>
      <c r="F120" t="n">
        <v>23.92</v>
      </c>
      <c r="G120" t="n">
        <v>204.99</v>
      </c>
      <c r="H120" t="n">
        <v>2.67</v>
      </c>
      <c r="I120" t="n">
        <v>7</v>
      </c>
      <c r="J120" t="n">
        <v>203.22</v>
      </c>
      <c r="K120" t="n">
        <v>50.28</v>
      </c>
      <c r="L120" t="n">
        <v>30.5</v>
      </c>
      <c r="M120" t="n">
        <v>4</v>
      </c>
      <c r="N120" t="n">
        <v>42.44</v>
      </c>
      <c r="O120" t="n">
        <v>25297.46</v>
      </c>
      <c r="P120" t="n">
        <v>252.62</v>
      </c>
      <c r="Q120" t="n">
        <v>452.61</v>
      </c>
      <c r="R120" t="n">
        <v>68.5</v>
      </c>
      <c r="S120" t="n">
        <v>57.64</v>
      </c>
      <c r="T120" t="n">
        <v>3354.25</v>
      </c>
      <c r="U120" t="n">
        <v>0.84</v>
      </c>
      <c r="V120" t="n">
        <v>0.89</v>
      </c>
      <c r="W120" t="n">
        <v>6.81</v>
      </c>
      <c r="X120" t="n">
        <v>0.19</v>
      </c>
      <c r="Y120" t="n">
        <v>1</v>
      </c>
      <c r="Z120" t="n">
        <v>10</v>
      </c>
      <c r="AA120" t="n">
        <v>344.9928621318905</v>
      </c>
      <c r="AB120" t="n">
        <v>472.0344539797564</v>
      </c>
      <c r="AC120" t="n">
        <v>426.9841481964447</v>
      </c>
      <c r="AD120" t="n">
        <v>344992.8621318905</v>
      </c>
      <c r="AE120" t="n">
        <v>472034.4539797565</v>
      </c>
      <c r="AF120" t="n">
        <v>2.052841809304652e-06</v>
      </c>
      <c r="AG120" t="n">
        <v>11</v>
      </c>
      <c r="AH120" t="n">
        <v>426984.1481964447</v>
      </c>
    </row>
    <row r="121">
      <c r="A121" t="n">
        <v>119</v>
      </c>
      <c r="B121" t="n">
        <v>80</v>
      </c>
      <c r="C121" t="inlineStr">
        <is>
          <t xml:space="preserve">CONCLUIDO	</t>
        </is>
      </c>
      <c r="D121" t="n">
        <v>3.7788</v>
      </c>
      <c r="E121" t="n">
        <v>26.46</v>
      </c>
      <c r="F121" t="n">
        <v>23.91</v>
      </c>
      <c r="G121" t="n">
        <v>204.97</v>
      </c>
      <c r="H121" t="n">
        <v>2.68</v>
      </c>
      <c r="I121" t="n">
        <v>7</v>
      </c>
      <c r="J121" t="n">
        <v>203.61</v>
      </c>
      <c r="K121" t="n">
        <v>50.28</v>
      </c>
      <c r="L121" t="n">
        <v>30.75</v>
      </c>
      <c r="M121" t="n">
        <v>4</v>
      </c>
      <c r="N121" t="n">
        <v>42.58</v>
      </c>
      <c r="O121" t="n">
        <v>25346.19</v>
      </c>
      <c r="P121" t="n">
        <v>252.79</v>
      </c>
      <c r="Q121" t="n">
        <v>452.62</v>
      </c>
      <c r="R121" t="n">
        <v>68.41</v>
      </c>
      <c r="S121" t="n">
        <v>57.64</v>
      </c>
      <c r="T121" t="n">
        <v>3309.22</v>
      </c>
      <c r="U121" t="n">
        <v>0.84</v>
      </c>
      <c r="V121" t="n">
        <v>0.89</v>
      </c>
      <c r="W121" t="n">
        <v>6.81</v>
      </c>
      <c r="X121" t="n">
        <v>0.19</v>
      </c>
      <c r="Y121" t="n">
        <v>1</v>
      </c>
      <c r="Z121" t="n">
        <v>10</v>
      </c>
      <c r="AA121" t="n">
        <v>345.054067880196</v>
      </c>
      <c r="AB121" t="n">
        <v>472.118198384795</v>
      </c>
      <c r="AC121" t="n">
        <v>427.0599001530026</v>
      </c>
      <c r="AD121" t="n">
        <v>345054.067880196</v>
      </c>
      <c r="AE121" t="n">
        <v>472118.198384795</v>
      </c>
      <c r="AF121" t="n">
        <v>2.053004797935799e-06</v>
      </c>
      <c r="AG121" t="n">
        <v>11</v>
      </c>
      <c r="AH121" t="n">
        <v>427059.9001530026</v>
      </c>
    </row>
    <row r="122">
      <c r="A122" t="n">
        <v>120</v>
      </c>
      <c r="B122" t="n">
        <v>80</v>
      </c>
      <c r="C122" t="inlineStr">
        <is>
          <t xml:space="preserve">CONCLUIDO	</t>
        </is>
      </c>
      <c r="D122" t="n">
        <v>3.779</v>
      </c>
      <c r="E122" t="n">
        <v>26.46</v>
      </c>
      <c r="F122" t="n">
        <v>23.91</v>
      </c>
      <c r="G122" t="n">
        <v>204.96</v>
      </c>
      <c r="H122" t="n">
        <v>2.7</v>
      </c>
      <c r="I122" t="n">
        <v>7</v>
      </c>
      <c r="J122" t="n">
        <v>204.01</v>
      </c>
      <c r="K122" t="n">
        <v>50.28</v>
      </c>
      <c r="L122" t="n">
        <v>31</v>
      </c>
      <c r="M122" t="n">
        <v>4</v>
      </c>
      <c r="N122" t="n">
        <v>42.73</v>
      </c>
      <c r="O122" t="n">
        <v>25394.96</v>
      </c>
      <c r="P122" t="n">
        <v>253.23</v>
      </c>
      <c r="Q122" t="n">
        <v>452.59</v>
      </c>
      <c r="R122" t="n">
        <v>68.45</v>
      </c>
      <c r="S122" t="n">
        <v>57.64</v>
      </c>
      <c r="T122" t="n">
        <v>3326.14</v>
      </c>
      <c r="U122" t="n">
        <v>0.84</v>
      </c>
      <c r="V122" t="n">
        <v>0.89</v>
      </c>
      <c r="W122" t="n">
        <v>6.81</v>
      </c>
      <c r="X122" t="n">
        <v>0.19</v>
      </c>
      <c r="Y122" t="n">
        <v>1</v>
      </c>
      <c r="Z122" t="n">
        <v>10</v>
      </c>
      <c r="AA122" t="n">
        <v>345.3234178316031</v>
      </c>
      <c r="AB122" t="n">
        <v>472.4867348711913</v>
      </c>
      <c r="AC122" t="n">
        <v>427.3932640343814</v>
      </c>
      <c r="AD122" t="n">
        <v>345323.4178316031</v>
      </c>
      <c r="AE122" t="n">
        <v>472486.7348711913</v>
      </c>
      <c r="AF122" t="n">
        <v>2.053113457023231e-06</v>
      </c>
      <c r="AG122" t="n">
        <v>11</v>
      </c>
      <c r="AH122" t="n">
        <v>427393.2640343814</v>
      </c>
    </row>
    <row r="123">
      <c r="A123" t="n">
        <v>121</v>
      </c>
      <c r="B123" t="n">
        <v>80</v>
      </c>
      <c r="C123" t="inlineStr">
        <is>
          <t xml:space="preserve">CONCLUIDO	</t>
        </is>
      </c>
      <c r="D123" t="n">
        <v>3.7807</v>
      </c>
      <c r="E123" t="n">
        <v>26.45</v>
      </c>
      <c r="F123" t="n">
        <v>23.9</v>
      </c>
      <c r="G123" t="n">
        <v>204.86</v>
      </c>
      <c r="H123" t="n">
        <v>2.72</v>
      </c>
      <c r="I123" t="n">
        <v>7</v>
      </c>
      <c r="J123" t="n">
        <v>204.4</v>
      </c>
      <c r="K123" t="n">
        <v>50.28</v>
      </c>
      <c r="L123" t="n">
        <v>31.25</v>
      </c>
      <c r="M123" t="n">
        <v>4</v>
      </c>
      <c r="N123" t="n">
        <v>42.87</v>
      </c>
      <c r="O123" t="n">
        <v>25443.79</v>
      </c>
      <c r="P123" t="n">
        <v>253.31</v>
      </c>
      <c r="Q123" t="n">
        <v>452.6</v>
      </c>
      <c r="R123" t="n">
        <v>68.06999999999999</v>
      </c>
      <c r="S123" t="n">
        <v>57.64</v>
      </c>
      <c r="T123" t="n">
        <v>3137.05</v>
      </c>
      <c r="U123" t="n">
        <v>0.85</v>
      </c>
      <c r="V123" t="n">
        <v>0.89</v>
      </c>
      <c r="W123" t="n">
        <v>6.81</v>
      </c>
      <c r="X123" t="n">
        <v>0.18</v>
      </c>
      <c r="Y123" t="n">
        <v>1</v>
      </c>
      <c r="Z123" t="n">
        <v>10</v>
      </c>
      <c r="AA123" t="n">
        <v>345.2411069714036</v>
      </c>
      <c r="AB123" t="n">
        <v>472.3741135209677</v>
      </c>
      <c r="AC123" t="n">
        <v>427.2913911077579</v>
      </c>
      <c r="AD123" t="n">
        <v>345241.1069714036</v>
      </c>
      <c r="AE123" t="n">
        <v>472374.1135209677</v>
      </c>
      <c r="AF123" t="n">
        <v>2.054037059266401e-06</v>
      </c>
      <c r="AG123" t="n">
        <v>11</v>
      </c>
      <c r="AH123" t="n">
        <v>427291.3911077579</v>
      </c>
    </row>
    <row r="124">
      <c r="A124" t="n">
        <v>122</v>
      </c>
      <c r="B124" t="n">
        <v>80</v>
      </c>
      <c r="C124" t="inlineStr">
        <is>
          <t xml:space="preserve">CONCLUIDO	</t>
        </is>
      </c>
      <c r="D124" t="n">
        <v>3.7802</v>
      </c>
      <c r="E124" t="n">
        <v>26.45</v>
      </c>
      <c r="F124" t="n">
        <v>23.9</v>
      </c>
      <c r="G124" t="n">
        <v>204.89</v>
      </c>
      <c r="H124" t="n">
        <v>2.73</v>
      </c>
      <c r="I124" t="n">
        <v>7</v>
      </c>
      <c r="J124" t="n">
        <v>204.8</v>
      </c>
      <c r="K124" t="n">
        <v>50.28</v>
      </c>
      <c r="L124" t="n">
        <v>31.5</v>
      </c>
      <c r="M124" t="n">
        <v>3</v>
      </c>
      <c r="N124" t="n">
        <v>43.02</v>
      </c>
      <c r="O124" t="n">
        <v>25492.67</v>
      </c>
      <c r="P124" t="n">
        <v>253.88</v>
      </c>
      <c r="Q124" t="n">
        <v>452.6</v>
      </c>
      <c r="R124" t="n">
        <v>68.06</v>
      </c>
      <c r="S124" t="n">
        <v>57.64</v>
      </c>
      <c r="T124" t="n">
        <v>3133.59</v>
      </c>
      <c r="U124" t="n">
        <v>0.85</v>
      </c>
      <c r="V124" t="n">
        <v>0.89</v>
      </c>
      <c r="W124" t="n">
        <v>6.81</v>
      </c>
      <c r="X124" t="n">
        <v>0.18</v>
      </c>
      <c r="Y124" t="n">
        <v>1</v>
      </c>
      <c r="Z124" t="n">
        <v>10</v>
      </c>
      <c r="AA124" t="n">
        <v>345.6364702946237</v>
      </c>
      <c r="AB124" t="n">
        <v>472.9150670619962</v>
      </c>
      <c r="AC124" t="n">
        <v>427.7807168020639</v>
      </c>
      <c r="AD124" t="n">
        <v>345636.4702946238</v>
      </c>
      <c r="AE124" t="n">
        <v>472915.0670619962</v>
      </c>
      <c r="AF124" t="n">
        <v>2.053765411547822e-06</v>
      </c>
      <c r="AG124" t="n">
        <v>11</v>
      </c>
      <c r="AH124" t="n">
        <v>427780.7168020639</v>
      </c>
    </row>
    <row r="125">
      <c r="A125" t="n">
        <v>123</v>
      </c>
      <c r="B125" t="n">
        <v>80</v>
      </c>
      <c r="C125" t="inlineStr">
        <is>
          <t xml:space="preserve">CONCLUIDO	</t>
        </is>
      </c>
      <c r="D125" t="n">
        <v>3.7804</v>
      </c>
      <c r="E125" t="n">
        <v>26.45</v>
      </c>
      <c r="F125" t="n">
        <v>23.9</v>
      </c>
      <c r="G125" t="n">
        <v>204.87</v>
      </c>
      <c r="H125" t="n">
        <v>2.75</v>
      </c>
      <c r="I125" t="n">
        <v>7</v>
      </c>
      <c r="J125" t="n">
        <v>205.2</v>
      </c>
      <c r="K125" t="n">
        <v>50.28</v>
      </c>
      <c r="L125" t="n">
        <v>31.75</v>
      </c>
      <c r="M125" t="n">
        <v>2</v>
      </c>
      <c r="N125" t="n">
        <v>43.17</v>
      </c>
      <c r="O125" t="n">
        <v>25541.59</v>
      </c>
      <c r="P125" t="n">
        <v>254.31</v>
      </c>
      <c r="Q125" t="n">
        <v>452.63</v>
      </c>
      <c r="R125" t="n">
        <v>68.02</v>
      </c>
      <c r="S125" t="n">
        <v>57.64</v>
      </c>
      <c r="T125" t="n">
        <v>3114.45</v>
      </c>
      <c r="U125" t="n">
        <v>0.85</v>
      </c>
      <c r="V125" t="n">
        <v>0.89</v>
      </c>
      <c r="W125" t="n">
        <v>6.81</v>
      </c>
      <c r="X125" t="n">
        <v>0.18</v>
      </c>
      <c r="Y125" t="n">
        <v>1</v>
      </c>
      <c r="Z125" t="n">
        <v>10</v>
      </c>
      <c r="AA125" t="n">
        <v>345.8992918223362</v>
      </c>
      <c r="AB125" t="n">
        <v>473.27467107108</v>
      </c>
      <c r="AC125" t="n">
        <v>428.1060007092281</v>
      </c>
      <c r="AD125" t="n">
        <v>345899.2918223363</v>
      </c>
      <c r="AE125" t="n">
        <v>473274.67107108</v>
      </c>
      <c r="AF125" t="n">
        <v>2.053874070635253e-06</v>
      </c>
      <c r="AG125" t="n">
        <v>11</v>
      </c>
      <c r="AH125" t="n">
        <v>428106.0007092281</v>
      </c>
    </row>
    <row r="126">
      <c r="A126" t="n">
        <v>124</v>
      </c>
      <c r="B126" t="n">
        <v>80</v>
      </c>
      <c r="C126" t="inlineStr">
        <is>
          <t xml:space="preserve">CONCLUIDO	</t>
        </is>
      </c>
      <c r="D126" t="n">
        <v>3.7799</v>
      </c>
      <c r="E126" t="n">
        <v>26.46</v>
      </c>
      <c r="F126" t="n">
        <v>23.91</v>
      </c>
      <c r="G126" t="n">
        <v>204.91</v>
      </c>
      <c r="H126" t="n">
        <v>2.76</v>
      </c>
      <c r="I126" t="n">
        <v>7</v>
      </c>
      <c r="J126" t="n">
        <v>205.59</v>
      </c>
      <c r="K126" t="n">
        <v>50.28</v>
      </c>
      <c r="L126" t="n">
        <v>32</v>
      </c>
      <c r="M126" t="n">
        <v>2</v>
      </c>
      <c r="N126" t="n">
        <v>43.31</v>
      </c>
      <c r="O126" t="n">
        <v>25590.57</v>
      </c>
      <c r="P126" t="n">
        <v>254.33</v>
      </c>
      <c r="Q126" t="n">
        <v>452.62</v>
      </c>
      <c r="R126" t="n">
        <v>68.09</v>
      </c>
      <c r="S126" t="n">
        <v>57.64</v>
      </c>
      <c r="T126" t="n">
        <v>3145.84</v>
      </c>
      <c r="U126" t="n">
        <v>0.85</v>
      </c>
      <c r="V126" t="n">
        <v>0.89</v>
      </c>
      <c r="W126" t="n">
        <v>6.81</v>
      </c>
      <c r="X126" t="n">
        <v>0.18</v>
      </c>
      <c r="Y126" t="n">
        <v>1</v>
      </c>
      <c r="Z126" t="n">
        <v>10</v>
      </c>
      <c r="AA126" t="n">
        <v>345.9720534362361</v>
      </c>
      <c r="AB126" t="n">
        <v>473.3742267212336</v>
      </c>
      <c r="AC126" t="n">
        <v>428.1960549078582</v>
      </c>
      <c r="AD126" t="n">
        <v>345972.0534362361</v>
      </c>
      <c r="AE126" t="n">
        <v>473374.2267212336</v>
      </c>
      <c r="AF126" t="n">
        <v>2.053602422916674e-06</v>
      </c>
      <c r="AG126" t="n">
        <v>11</v>
      </c>
      <c r="AH126" t="n">
        <v>428196.0549078583</v>
      </c>
    </row>
    <row r="127">
      <c r="A127" t="n">
        <v>125</v>
      </c>
      <c r="B127" t="n">
        <v>80</v>
      </c>
      <c r="C127" t="inlineStr">
        <is>
          <t xml:space="preserve">CONCLUIDO	</t>
        </is>
      </c>
      <c r="D127" t="n">
        <v>3.7795</v>
      </c>
      <c r="E127" t="n">
        <v>26.46</v>
      </c>
      <c r="F127" t="n">
        <v>23.91</v>
      </c>
      <c r="G127" t="n">
        <v>204.93</v>
      </c>
      <c r="H127" t="n">
        <v>2.78</v>
      </c>
      <c r="I127" t="n">
        <v>7</v>
      </c>
      <c r="J127" t="n">
        <v>205.99</v>
      </c>
      <c r="K127" t="n">
        <v>50.28</v>
      </c>
      <c r="L127" t="n">
        <v>32.25</v>
      </c>
      <c r="M127" t="n">
        <v>0</v>
      </c>
      <c r="N127" t="n">
        <v>43.46</v>
      </c>
      <c r="O127" t="n">
        <v>25639.59</v>
      </c>
      <c r="P127" t="n">
        <v>254.72</v>
      </c>
      <c r="Q127" t="n">
        <v>452.63</v>
      </c>
      <c r="R127" t="n">
        <v>68.06999999999999</v>
      </c>
      <c r="S127" t="n">
        <v>57.64</v>
      </c>
      <c r="T127" t="n">
        <v>3139.89</v>
      </c>
      <c r="U127" t="n">
        <v>0.85</v>
      </c>
      <c r="V127" t="n">
        <v>0.89</v>
      </c>
      <c r="W127" t="n">
        <v>6.81</v>
      </c>
      <c r="X127" t="n">
        <v>0.18</v>
      </c>
      <c r="Y127" t="n">
        <v>1</v>
      </c>
      <c r="Z127" t="n">
        <v>10</v>
      </c>
      <c r="AA127" t="n">
        <v>346.2462440808993</v>
      </c>
      <c r="AB127" t="n">
        <v>473.7493864576992</v>
      </c>
      <c r="AC127" t="n">
        <v>428.5354099256156</v>
      </c>
      <c r="AD127" t="n">
        <v>346246.2440808993</v>
      </c>
      <c r="AE127" t="n">
        <v>473749.3864576992</v>
      </c>
      <c r="AF127" t="n">
        <v>2.053385104741811e-06</v>
      </c>
      <c r="AG127" t="n">
        <v>11</v>
      </c>
      <c r="AH127" t="n">
        <v>428535.4099256156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1.7926</v>
      </c>
      <c r="E2" t="n">
        <v>55.79</v>
      </c>
      <c r="F2" t="n">
        <v>35.7</v>
      </c>
      <c r="G2" t="n">
        <v>5.4</v>
      </c>
      <c r="H2" t="n">
        <v>0.08</v>
      </c>
      <c r="I2" t="n">
        <v>397</v>
      </c>
      <c r="J2" t="n">
        <v>222.93</v>
      </c>
      <c r="K2" t="n">
        <v>56.94</v>
      </c>
      <c r="L2" t="n">
        <v>1</v>
      </c>
      <c r="M2" t="n">
        <v>395</v>
      </c>
      <c r="N2" t="n">
        <v>49.99</v>
      </c>
      <c r="O2" t="n">
        <v>27728.69</v>
      </c>
      <c r="P2" t="n">
        <v>547.62</v>
      </c>
      <c r="Q2" t="n">
        <v>453.43</v>
      </c>
      <c r="R2" t="n">
        <v>452.91</v>
      </c>
      <c r="S2" t="n">
        <v>57.64</v>
      </c>
      <c r="T2" t="n">
        <v>193608.07</v>
      </c>
      <c r="U2" t="n">
        <v>0.13</v>
      </c>
      <c r="V2" t="n">
        <v>0.59</v>
      </c>
      <c r="W2" t="n">
        <v>7.46</v>
      </c>
      <c r="X2" t="n">
        <v>11.95</v>
      </c>
      <c r="Y2" t="n">
        <v>1</v>
      </c>
      <c r="Z2" t="n">
        <v>10</v>
      </c>
      <c r="AA2" t="n">
        <v>1230.665509523768</v>
      </c>
      <c r="AB2" t="n">
        <v>1683.850843260884</v>
      </c>
      <c r="AC2" t="n">
        <v>1523.146482079566</v>
      </c>
      <c r="AD2" t="n">
        <v>1230665.509523768</v>
      </c>
      <c r="AE2" t="n">
        <v>1683850.843260884</v>
      </c>
      <c r="AF2" t="n">
        <v>9.207638467816945e-07</v>
      </c>
      <c r="AG2" t="n">
        <v>22</v>
      </c>
      <c r="AH2" t="n">
        <v>1523146.482079566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2.1053</v>
      </c>
      <c r="E3" t="n">
        <v>47.5</v>
      </c>
      <c r="F3" t="n">
        <v>32.24</v>
      </c>
      <c r="G3" t="n">
        <v>6.74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494.64</v>
      </c>
      <c r="Q3" t="n">
        <v>453.38</v>
      </c>
      <c r="R3" t="n">
        <v>339.98</v>
      </c>
      <c r="S3" t="n">
        <v>57.64</v>
      </c>
      <c r="T3" t="n">
        <v>137695.37</v>
      </c>
      <c r="U3" t="n">
        <v>0.17</v>
      </c>
      <c r="V3" t="n">
        <v>0.66</v>
      </c>
      <c r="W3" t="n">
        <v>7.27</v>
      </c>
      <c r="X3" t="n">
        <v>8.5</v>
      </c>
      <c r="Y3" t="n">
        <v>1</v>
      </c>
      <c r="Z3" t="n">
        <v>10</v>
      </c>
      <c r="AA3" t="n">
        <v>969.0899511203511</v>
      </c>
      <c r="AB3" t="n">
        <v>1325.951624354137</v>
      </c>
      <c r="AC3" t="n">
        <v>1199.40466231057</v>
      </c>
      <c r="AD3" t="n">
        <v>969089.9511203511</v>
      </c>
      <c r="AE3" t="n">
        <v>1325951.624354137</v>
      </c>
      <c r="AF3" t="n">
        <v>1.081381304601976e-06</v>
      </c>
      <c r="AG3" t="n">
        <v>19</v>
      </c>
      <c r="AH3" t="n">
        <v>1199404.66231057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2.3316</v>
      </c>
      <c r="E4" t="n">
        <v>42.89</v>
      </c>
      <c r="F4" t="n">
        <v>30.35</v>
      </c>
      <c r="G4" t="n">
        <v>8.09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465.61</v>
      </c>
      <c r="Q4" t="n">
        <v>453.1</v>
      </c>
      <c r="R4" t="n">
        <v>278.04</v>
      </c>
      <c r="S4" t="n">
        <v>57.64</v>
      </c>
      <c r="T4" t="n">
        <v>107033.68</v>
      </c>
      <c r="U4" t="n">
        <v>0.21</v>
      </c>
      <c r="V4" t="n">
        <v>0.7</v>
      </c>
      <c r="W4" t="n">
        <v>7.17</v>
      </c>
      <c r="X4" t="n">
        <v>6.61</v>
      </c>
      <c r="Y4" t="n">
        <v>1</v>
      </c>
      <c r="Z4" t="n">
        <v>10</v>
      </c>
      <c r="AA4" t="n">
        <v>833.0289646653587</v>
      </c>
      <c r="AB4" t="n">
        <v>1139.786980099335</v>
      </c>
      <c r="AC4" t="n">
        <v>1031.007310419727</v>
      </c>
      <c r="AD4" t="n">
        <v>833028.9646653587</v>
      </c>
      <c r="AE4" t="n">
        <v>1139786.980099335</v>
      </c>
      <c r="AF4" t="n">
        <v>1.197619650315853e-06</v>
      </c>
      <c r="AG4" t="n">
        <v>17</v>
      </c>
      <c r="AH4" t="n">
        <v>1031007.310419727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2.5059</v>
      </c>
      <c r="E5" t="n">
        <v>39.91</v>
      </c>
      <c r="F5" t="n">
        <v>29.13</v>
      </c>
      <c r="G5" t="n">
        <v>9.449999999999999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446.71</v>
      </c>
      <c r="Q5" t="n">
        <v>452.94</v>
      </c>
      <c r="R5" t="n">
        <v>238.43</v>
      </c>
      <c r="S5" t="n">
        <v>57.64</v>
      </c>
      <c r="T5" t="n">
        <v>87428.38</v>
      </c>
      <c r="U5" t="n">
        <v>0.24</v>
      </c>
      <c r="V5" t="n">
        <v>0.73</v>
      </c>
      <c r="W5" t="n">
        <v>7.09</v>
      </c>
      <c r="X5" t="n">
        <v>5.39</v>
      </c>
      <c r="Y5" t="n">
        <v>1</v>
      </c>
      <c r="Z5" t="n">
        <v>10</v>
      </c>
      <c r="AA5" t="n">
        <v>752.6796718982998</v>
      </c>
      <c r="AB5" t="n">
        <v>1029.849532974825</v>
      </c>
      <c r="AC5" t="n">
        <v>931.5621389506042</v>
      </c>
      <c r="AD5" t="n">
        <v>752679.6718982998</v>
      </c>
      <c r="AE5" t="n">
        <v>1029849.532974825</v>
      </c>
      <c r="AF5" t="n">
        <v>1.287148345224951e-06</v>
      </c>
      <c r="AG5" t="n">
        <v>16</v>
      </c>
      <c r="AH5" t="n">
        <v>931562.1389506042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2.6414</v>
      </c>
      <c r="E6" t="n">
        <v>37.86</v>
      </c>
      <c r="F6" t="n">
        <v>28.31</v>
      </c>
      <c r="G6" t="n">
        <v>10.82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434.02</v>
      </c>
      <c r="Q6" t="n">
        <v>453.11</v>
      </c>
      <c r="R6" t="n">
        <v>211.5</v>
      </c>
      <c r="S6" t="n">
        <v>57.64</v>
      </c>
      <c r="T6" t="n">
        <v>74104.73</v>
      </c>
      <c r="U6" t="n">
        <v>0.27</v>
      </c>
      <c r="V6" t="n">
        <v>0.75</v>
      </c>
      <c r="W6" t="n">
        <v>7.05</v>
      </c>
      <c r="X6" t="n">
        <v>4.57</v>
      </c>
      <c r="Y6" t="n">
        <v>1</v>
      </c>
      <c r="Z6" t="n">
        <v>10</v>
      </c>
      <c r="AA6" t="n">
        <v>696.634778019489</v>
      </c>
      <c r="AB6" t="n">
        <v>953.1664366436203</v>
      </c>
      <c r="AC6" t="n">
        <v>862.1975697078483</v>
      </c>
      <c r="AD6" t="n">
        <v>696634.778019489</v>
      </c>
      <c r="AE6" t="n">
        <v>953166.4366436203</v>
      </c>
      <c r="AF6" t="n">
        <v>1.356747531456637e-06</v>
      </c>
      <c r="AG6" t="n">
        <v>15</v>
      </c>
      <c r="AH6" t="n">
        <v>862197.5697078482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2.7493</v>
      </c>
      <c r="E7" t="n">
        <v>36.37</v>
      </c>
      <c r="F7" t="n">
        <v>27.7</v>
      </c>
      <c r="G7" t="n">
        <v>12.13</v>
      </c>
      <c r="H7" t="n">
        <v>0.18</v>
      </c>
      <c r="I7" t="n">
        <v>137</v>
      </c>
      <c r="J7" t="n">
        <v>225.01</v>
      </c>
      <c r="K7" t="n">
        <v>56.94</v>
      </c>
      <c r="L7" t="n">
        <v>2.25</v>
      </c>
      <c r="M7" t="n">
        <v>135</v>
      </c>
      <c r="N7" t="n">
        <v>50.82</v>
      </c>
      <c r="O7" t="n">
        <v>27985.94</v>
      </c>
      <c r="P7" t="n">
        <v>424.59</v>
      </c>
      <c r="Q7" t="n">
        <v>453.09</v>
      </c>
      <c r="R7" t="n">
        <v>191.56</v>
      </c>
      <c r="S7" t="n">
        <v>57.64</v>
      </c>
      <c r="T7" t="n">
        <v>64231.19</v>
      </c>
      <c r="U7" t="n">
        <v>0.3</v>
      </c>
      <c r="V7" t="n">
        <v>0.77</v>
      </c>
      <c r="W7" t="n">
        <v>7.02</v>
      </c>
      <c r="X7" t="n">
        <v>3.96</v>
      </c>
      <c r="Y7" t="n">
        <v>1</v>
      </c>
      <c r="Z7" t="n">
        <v>10</v>
      </c>
      <c r="AA7" t="n">
        <v>664.5296748575884</v>
      </c>
      <c r="AB7" t="n">
        <v>909.2388181203194</v>
      </c>
      <c r="AC7" t="n">
        <v>822.4623414436114</v>
      </c>
      <c r="AD7" t="n">
        <v>664529.6748575884</v>
      </c>
      <c r="AE7" t="n">
        <v>909238.8181203194</v>
      </c>
      <c r="AF7" t="n">
        <v>1.412170056876555e-06</v>
      </c>
      <c r="AG7" t="n">
        <v>15</v>
      </c>
      <c r="AH7" t="n">
        <v>822462.3414436114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2.8416</v>
      </c>
      <c r="E8" t="n">
        <v>35.19</v>
      </c>
      <c r="F8" t="n">
        <v>27.22</v>
      </c>
      <c r="G8" t="n">
        <v>13.5</v>
      </c>
      <c r="H8" t="n">
        <v>0.2</v>
      </c>
      <c r="I8" t="n">
        <v>121</v>
      </c>
      <c r="J8" t="n">
        <v>225.43</v>
      </c>
      <c r="K8" t="n">
        <v>56.94</v>
      </c>
      <c r="L8" t="n">
        <v>2.5</v>
      </c>
      <c r="M8" t="n">
        <v>119</v>
      </c>
      <c r="N8" t="n">
        <v>50.99</v>
      </c>
      <c r="O8" t="n">
        <v>28037.57</v>
      </c>
      <c r="P8" t="n">
        <v>417.07</v>
      </c>
      <c r="Q8" t="n">
        <v>452.88</v>
      </c>
      <c r="R8" t="n">
        <v>176.09</v>
      </c>
      <c r="S8" t="n">
        <v>57.64</v>
      </c>
      <c r="T8" t="n">
        <v>56579.55</v>
      </c>
      <c r="U8" t="n">
        <v>0.33</v>
      </c>
      <c r="V8" t="n">
        <v>0.78</v>
      </c>
      <c r="W8" t="n">
        <v>6.99</v>
      </c>
      <c r="X8" t="n">
        <v>3.49</v>
      </c>
      <c r="Y8" t="n">
        <v>1</v>
      </c>
      <c r="Z8" t="n">
        <v>10</v>
      </c>
      <c r="AA8" t="n">
        <v>628.936581384056</v>
      </c>
      <c r="AB8" t="n">
        <v>860.5387773733713</v>
      </c>
      <c r="AC8" t="n">
        <v>778.4101642346156</v>
      </c>
      <c r="AD8" t="n">
        <v>628936.581384056</v>
      </c>
      <c r="AE8" t="n">
        <v>860538.7773733713</v>
      </c>
      <c r="AF8" t="n">
        <v>1.459579687055039e-06</v>
      </c>
      <c r="AG8" t="n">
        <v>14</v>
      </c>
      <c r="AH8" t="n">
        <v>778410.1642346156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2.9166</v>
      </c>
      <c r="E9" t="n">
        <v>34.29</v>
      </c>
      <c r="F9" t="n">
        <v>26.84</v>
      </c>
      <c r="G9" t="n">
        <v>14.78</v>
      </c>
      <c r="H9" t="n">
        <v>0.22</v>
      </c>
      <c r="I9" t="n">
        <v>109</v>
      </c>
      <c r="J9" t="n">
        <v>225.85</v>
      </c>
      <c r="K9" t="n">
        <v>56.94</v>
      </c>
      <c r="L9" t="n">
        <v>2.75</v>
      </c>
      <c r="M9" t="n">
        <v>107</v>
      </c>
      <c r="N9" t="n">
        <v>51.16</v>
      </c>
      <c r="O9" t="n">
        <v>28089.25</v>
      </c>
      <c r="P9" t="n">
        <v>411.13</v>
      </c>
      <c r="Q9" t="n">
        <v>452.77</v>
      </c>
      <c r="R9" t="n">
        <v>164.29</v>
      </c>
      <c r="S9" t="n">
        <v>57.64</v>
      </c>
      <c r="T9" t="n">
        <v>50735.92</v>
      </c>
      <c r="U9" t="n">
        <v>0.35</v>
      </c>
      <c r="V9" t="n">
        <v>0.79</v>
      </c>
      <c r="W9" t="n">
        <v>6.96</v>
      </c>
      <c r="X9" t="n">
        <v>3.11</v>
      </c>
      <c r="Y9" t="n">
        <v>1</v>
      </c>
      <c r="Z9" t="n">
        <v>10</v>
      </c>
      <c r="AA9" t="n">
        <v>610.0685860756219</v>
      </c>
      <c r="AB9" t="n">
        <v>834.7227537951665</v>
      </c>
      <c r="AC9" t="n">
        <v>755.057985713698</v>
      </c>
      <c r="AD9" t="n">
        <v>610068.5860756219</v>
      </c>
      <c r="AE9" t="n">
        <v>834722.7537951665</v>
      </c>
      <c r="AF9" t="n">
        <v>1.498103221869625e-06</v>
      </c>
      <c r="AG9" t="n">
        <v>14</v>
      </c>
      <c r="AH9" t="n">
        <v>755057.9857136981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2.9771</v>
      </c>
      <c r="E10" t="n">
        <v>33.59</v>
      </c>
      <c r="F10" t="n">
        <v>26.58</v>
      </c>
      <c r="G10" t="n">
        <v>16.11</v>
      </c>
      <c r="H10" t="n">
        <v>0.24</v>
      </c>
      <c r="I10" t="n">
        <v>99</v>
      </c>
      <c r="J10" t="n">
        <v>226.27</v>
      </c>
      <c r="K10" t="n">
        <v>56.94</v>
      </c>
      <c r="L10" t="n">
        <v>3</v>
      </c>
      <c r="M10" t="n">
        <v>97</v>
      </c>
      <c r="N10" t="n">
        <v>51.33</v>
      </c>
      <c r="O10" t="n">
        <v>28140.99</v>
      </c>
      <c r="P10" t="n">
        <v>407.09</v>
      </c>
      <c r="Q10" t="n">
        <v>452.81</v>
      </c>
      <c r="R10" t="n">
        <v>155.54</v>
      </c>
      <c r="S10" t="n">
        <v>57.64</v>
      </c>
      <c r="T10" t="n">
        <v>46411.65</v>
      </c>
      <c r="U10" t="n">
        <v>0.37</v>
      </c>
      <c r="V10" t="n">
        <v>0.8</v>
      </c>
      <c r="W10" t="n">
        <v>6.95</v>
      </c>
      <c r="X10" t="n">
        <v>2.85</v>
      </c>
      <c r="Y10" t="n">
        <v>1</v>
      </c>
      <c r="Z10" t="n">
        <v>10</v>
      </c>
      <c r="AA10" t="n">
        <v>585.6336368715316</v>
      </c>
      <c r="AB10" t="n">
        <v>801.2897783002522</v>
      </c>
      <c r="AC10" t="n">
        <v>724.8158064765427</v>
      </c>
      <c r="AD10" t="n">
        <v>585633.6368715316</v>
      </c>
      <c r="AE10" t="n">
        <v>801289.7783002523</v>
      </c>
      <c r="AF10" t="n">
        <v>1.529178873286724e-06</v>
      </c>
      <c r="AG10" t="n">
        <v>13</v>
      </c>
      <c r="AH10" t="n">
        <v>724815.8064765426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3.0375</v>
      </c>
      <c r="E11" t="n">
        <v>32.92</v>
      </c>
      <c r="F11" t="n">
        <v>26.31</v>
      </c>
      <c r="G11" t="n">
        <v>17.54</v>
      </c>
      <c r="H11" t="n">
        <v>0.25</v>
      </c>
      <c r="I11" t="n">
        <v>90</v>
      </c>
      <c r="J11" t="n">
        <v>226.69</v>
      </c>
      <c r="K11" t="n">
        <v>56.94</v>
      </c>
      <c r="L11" t="n">
        <v>3.25</v>
      </c>
      <c r="M11" t="n">
        <v>88</v>
      </c>
      <c r="N11" t="n">
        <v>51.5</v>
      </c>
      <c r="O11" t="n">
        <v>28192.8</v>
      </c>
      <c r="P11" t="n">
        <v>402.77</v>
      </c>
      <c r="Q11" t="n">
        <v>452.8</v>
      </c>
      <c r="R11" t="n">
        <v>146.44</v>
      </c>
      <c r="S11" t="n">
        <v>57.64</v>
      </c>
      <c r="T11" t="n">
        <v>41906.14</v>
      </c>
      <c r="U11" t="n">
        <v>0.39</v>
      </c>
      <c r="V11" t="n">
        <v>0.8100000000000001</v>
      </c>
      <c r="W11" t="n">
        <v>6.94</v>
      </c>
      <c r="X11" t="n">
        <v>2.58</v>
      </c>
      <c r="Y11" t="n">
        <v>1</v>
      </c>
      <c r="Z11" t="n">
        <v>10</v>
      </c>
      <c r="AA11" t="n">
        <v>572.212160718087</v>
      </c>
      <c r="AB11" t="n">
        <v>782.9259225133707</v>
      </c>
      <c r="AC11" t="n">
        <v>708.2045713121277</v>
      </c>
      <c r="AD11" t="n">
        <v>572212.160718087</v>
      </c>
      <c r="AE11" t="n">
        <v>782925.9225133706</v>
      </c>
      <c r="AF11" t="n">
        <v>1.560203159990738e-06</v>
      </c>
      <c r="AG11" t="n">
        <v>13</v>
      </c>
      <c r="AH11" t="n">
        <v>708204.5713121276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3.0854</v>
      </c>
      <c r="E12" t="n">
        <v>32.41</v>
      </c>
      <c r="F12" t="n">
        <v>26.11</v>
      </c>
      <c r="G12" t="n">
        <v>18.87</v>
      </c>
      <c r="H12" t="n">
        <v>0.27</v>
      </c>
      <c r="I12" t="n">
        <v>83</v>
      </c>
      <c r="J12" t="n">
        <v>227.11</v>
      </c>
      <c r="K12" t="n">
        <v>56.94</v>
      </c>
      <c r="L12" t="n">
        <v>3.5</v>
      </c>
      <c r="M12" t="n">
        <v>81</v>
      </c>
      <c r="N12" t="n">
        <v>51.67</v>
      </c>
      <c r="O12" t="n">
        <v>28244.66</v>
      </c>
      <c r="P12" t="n">
        <v>399.53</v>
      </c>
      <c r="Q12" t="n">
        <v>452.68</v>
      </c>
      <c r="R12" t="n">
        <v>139.68</v>
      </c>
      <c r="S12" t="n">
        <v>57.64</v>
      </c>
      <c r="T12" t="n">
        <v>38563.48</v>
      </c>
      <c r="U12" t="n">
        <v>0.41</v>
      </c>
      <c r="V12" t="n">
        <v>0.8100000000000001</v>
      </c>
      <c r="W12" t="n">
        <v>6.94</v>
      </c>
      <c r="X12" t="n">
        <v>2.38</v>
      </c>
      <c r="Y12" t="n">
        <v>1</v>
      </c>
      <c r="Z12" t="n">
        <v>10</v>
      </c>
      <c r="AA12" t="n">
        <v>562.1461919754348</v>
      </c>
      <c r="AB12" t="n">
        <v>769.1532200004746</v>
      </c>
      <c r="AC12" t="n">
        <v>695.7463161969531</v>
      </c>
      <c r="AD12" t="n">
        <v>562146.1919754348</v>
      </c>
      <c r="AE12" t="n">
        <v>769153.2200004746</v>
      </c>
      <c r="AF12" t="n">
        <v>1.584806857558987e-06</v>
      </c>
      <c r="AG12" t="n">
        <v>13</v>
      </c>
      <c r="AH12" t="n">
        <v>695746.3161969531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3.1262</v>
      </c>
      <c r="E13" t="n">
        <v>31.99</v>
      </c>
      <c r="F13" t="n">
        <v>25.95</v>
      </c>
      <c r="G13" t="n">
        <v>20.22</v>
      </c>
      <c r="H13" t="n">
        <v>0.29</v>
      </c>
      <c r="I13" t="n">
        <v>77</v>
      </c>
      <c r="J13" t="n">
        <v>227.53</v>
      </c>
      <c r="K13" t="n">
        <v>56.94</v>
      </c>
      <c r="L13" t="n">
        <v>3.75</v>
      </c>
      <c r="M13" t="n">
        <v>75</v>
      </c>
      <c r="N13" t="n">
        <v>51.84</v>
      </c>
      <c r="O13" t="n">
        <v>28296.58</v>
      </c>
      <c r="P13" t="n">
        <v>396.92</v>
      </c>
      <c r="Q13" t="n">
        <v>452.76</v>
      </c>
      <c r="R13" t="n">
        <v>134.55</v>
      </c>
      <c r="S13" t="n">
        <v>57.64</v>
      </c>
      <c r="T13" t="n">
        <v>36028.26</v>
      </c>
      <c r="U13" t="n">
        <v>0.43</v>
      </c>
      <c r="V13" t="n">
        <v>0.82</v>
      </c>
      <c r="W13" t="n">
        <v>6.92</v>
      </c>
      <c r="X13" t="n">
        <v>2.22</v>
      </c>
      <c r="Y13" t="n">
        <v>1</v>
      </c>
      <c r="Z13" t="n">
        <v>10</v>
      </c>
      <c r="AA13" t="n">
        <v>553.973716988545</v>
      </c>
      <c r="AB13" t="n">
        <v>757.9712791792616</v>
      </c>
      <c r="AC13" t="n">
        <v>685.6315641137639</v>
      </c>
      <c r="AD13" t="n">
        <v>553973.716988545</v>
      </c>
      <c r="AE13" t="n">
        <v>757971.2791792616</v>
      </c>
      <c r="AF13" t="n">
        <v>1.605763660498122e-06</v>
      </c>
      <c r="AG13" t="n">
        <v>13</v>
      </c>
      <c r="AH13" t="n">
        <v>685631.564113764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3.1624</v>
      </c>
      <c r="E14" t="n">
        <v>31.62</v>
      </c>
      <c r="F14" t="n">
        <v>25.8</v>
      </c>
      <c r="G14" t="n">
        <v>21.5</v>
      </c>
      <c r="H14" t="n">
        <v>0.31</v>
      </c>
      <c r="I14" t="n">
        <v>72</v>
      </c>
      <c r="J14" t="n">
        <v>227.95</v>
      </c>
      <c r="K14" t="n">
        <v>56.94</v>
      </c>
      <c r="L14" t="n">
        <v>4</v>
      </c>
      <c r="M14" t="n">
        <v>70</v>
      </c>
      <c r="N14" t="n">
        <v>52.01</v>
      </c>
      <c r="O14" t="n">
        <v>28348.56</v>
      </c>
      <c r="P14" t="n">
        <v>394.5</v>
      </c>
      <c r="Q14" t="n">
        <v>452.73</v>
      </c>
      <c r="R14" t="n">
        <v>129.7</v>
      </c>
      <c r="S14" t="n">
        <v>57.64</v>
      </c>
      <c r="T14" t="n">
        <v>33626.15</v>
      </c>
      <c r="U14" t="n">
        <v>0.44</v>
      </c>
      <c r="V14" t="n">
        <v>0.82</v>
      </c>
      <c r="W14" t="n">
        <v>6.92</v>
      </c>
      <c r="X14" t="n">
        <v>2.07</v>
      </c>
      <c r="Y14" t="n">
        <v>1</v>
      </c>
      <c r="Z14" t="n">
        <v>10</v>
      </c>
      <c r="AA14" t="n">
        <v>546.7869674903835</v>
      </c>
      <c r="AB14" t="n">
        <v>748.1380514588659</v>
      </c>
      <c r="AC14" t="n">
        <v>676.7368058459811</v>
      </c>
      <c r="AD14" t="n">
        <v>546786.9674903835</v>
      </c>
      <c r="AE14" t="n">
        <v>748138.0514588659</v>
      </c>
      <c r="AF14" t="n">
        <v>1.624357686635295e-06</v>
      </c>
      <c r="AG14" t="n">
        <v>13</v>
      </c>
      <c r="AH14" t="n">
        <v>676736.805845981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3.1955</v>
      </c>
      <c r="E15" t="n">
        <v>31.29</v>
      </c>
      <c r="F15" t="n">
        <v>25.65</v>
      </c>
      <c r="G15" t="n">
        <v>22.63</v>
      </c>
      <c r="H15" t="n">
        <v>0.33</v>
      </c>
      <c r="I15" t="n">
        <v>68</v>
      </c>
      <c r="J15" t="n">
        <v>228.38</v>
      </c>
      <c r="K15" t="n">
        <v>56.94</v>
      </c>
      <c r="L15" t="n">
        <v>4.25</v>
      </c>
      <c r="M15" t="n">
        <v>66</v>
      </c>
      <c r="N15" t="n">
        <v>52.18</v>
      </c>
      <c r="O15" t="n">
        <v>28400.61</v>
      </c>
      <c r="P15" t="n">
        <v>391.96</v>
      </c>
      <c r="Q15" t="n">
        <v>452.76</v>
      </c>
      <c r="R15" t="n">
        <v>125.02</v>
      </c>
      <c r="S15" t="n">
        <v>57.64</v>
      </c>
      <c r="T15" t="n">
        <v>31309.9</v>
      </c>
      <c r="U15" t="n">
        <v>0.46</v>
      </c>
      <c r="V15" t="n">
        <v>0.83</v>
      </c>
      <c r="W15" t="n">
        <v>6.9</v>
      </c>
      <c r="X15" t="n">
        <v>1.92</v>
      </c>
      <c r="Y15" t="n">
        <v>1</v>
      </c>
      <c r="Z15" t="n">
        <v>10</v>
      </c>
      <c r="AA15" t="n">
        <v>540.0591070057172</v>
      </c>
      <c r="AB15" t="n">
        <v>738.9326959314888</v>
      </c>
      <c r="AC15" t="n">
        <v>668.4099965303391</v>
      </c>
      <c r="AD15" t="n">
        <v>540059.1070057172</v>
      </c>
      <c r="AE15" t="n">
        <v>738932.6959314888</v>
      </c>
      <c r="AF15" t="n">
        <v>1.641359406666799e-06</v>
      </c>
      <c r="AG15" t="n">
        <v>13</v>
      </c>
      <c r="AH15" t="n">
        <v>668409.9965303391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3.2217</v>
      </c>
      <c r="E16" t="n">
        <v>31.04</v>
      </c>
      <c r="F16" t="n">
        <v>25.57</v>
      </c>
      <c r="G16" t="n">
        <v>23.97</v>
      </c>
      <c r="H16" t="n">
        <v>0.35</v>
      </c>
      <c r="I16" t="n">
        <v>64</v>
      </c>
      <c r="J16" t="n">
        <v>228.8</v>
      </c>
      <c r="K16" t="n">
        <v>56.94</v>
      </c>
      <c r="L16" t="n">
        <v>4.5</v>
      </c>
      <c r="M16" t="n">
        <v>62</v>
      </c>
      <c r="N16" t="n">
        <v>52.36</v>
      </c>
      <c r="O16" t="n">
        <v>28452.71</v>
      </c>
      <c r="P16" t="n">
        <v>390.61</v>
      </c>
      <c r="Q16" t="n">
        <v>452.79</v>
      </c>
      <c r="R16" t="n">
        <v>122.02</v>
      </c>
      <c r="S16" t="n">
        <v>57.64</v>
      </c>
      <c r="T16" t="n">
        <v>29826.2</v>
      </c>
      <c r="U16" t="n">
        <v>0.47</v>
      </c>
      <c r="V16" t="n">
        <v>0.83</v>
      </c>
      <c r="W16" t="n">
        <v>6.91</v>
      </c>
      <c r="X16" t="n">
        <v>1.84</v>
      </c>
      <c r="Y16" t="n">
        <v>1</v>
      </c>
      <c r="Z16" t="n">
        <v>10</v>
      </c>
      <c r="AA16" t="n">
        <v>524.7633914814329</v>
      </c>
      <c r="AB16" t="n">
        <v>718.0044231518193</v>
      </c>
      <c r="AC16" t="n">
        <v>649.4790887317458</v>
      </c>
      <c r="AD16" t="n">
        <v>524763.3914814329</v>
      </c>
      <c r="AE16" t="n">
        <v>718004.4231518193</v>
      </c>
      <c r="AF16" t="n">
        <v>1.654816961495361e-06</v>
      </c>
      <c r="AG16" t="n">
        <v>12</v>
      </c>
      <c r="AH16" t="n">
        <v>649479.0887317458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3.2556</v>
      </c>
      <c r="E17" t="n">
        <v>30.72</v>
      </c>
      <c r="F17" t="n">
        <v>25.42</v>
      </c>
      <c r="G17" t="n">
        <v>25.42</v>
      </c>
      <c r="H17" t="n">
        <v>0.37</v>
      </c>
      <c r="I17" t="n">
        <v>60</v>
      </c>
      <c r="J17" t="n">
        <v>229.22</v>
      </c>
      <c r="K17" t="n">
        <v>56.94</v>
      </c>
      <c r="L17" t="n">
        <v>4.75</v>
      </c>
      <c r="M17" t="n">
        <v>58</v>
      </c>
      <c r="N17" t="n">
        <v>52.53</v>
      </c>
      <c r="O17" t="n">
        <v>28504.87</v>
      </c>
      <c r="P17" t="n">
        <v>388.19</v>
      </c>
      <c r="Q17" t="n">
        <v>452.73</v>
      </c>
      <c r="R17" t="n">
        <v>117.43</v>
      </c>
      <c r="S17" t="n">
        <v>57.64</v>
      </c>
      <c r="T17" t="n">
        <v>27553.56</v>
      </c>
      <c r="U17" t="n">
        <v>0.49</v>
      </c>
      <c r="V17" t="n">
        <v>0.83</v>
      </c>
      <c r="W17" t="n">
        <v>6.89</v>
      </c>
      <c r="X17" t="n">
        <v>1.7</v>
      </c>
      <c r="Y17" t="n">
        <v>1</v>
      </c>
      <c r="Z17" t="n">
        <v>10</v>
      </c>
      <c r="AA17" t="n">
        <v>518.266840524706</v>
      </c>
      <c r="AB17" t="n">
        <v>709.1155555252249</v>
      </c>
      <c r="AC17" t="n">
        <v>641.4385621558296</v>
      </c>
      <c r="AD17" t="n">
        <v>518266.840524706</v>
      </c>
      <c r="AE17" t="n">
        <v>709115.5555252249</v>
      </c>
      <c r="AF17" t="n">
        <v>1.672229599231554e-06</v>
      </c>
      <c r="AG17" t="n">
        <v>12</v>
      </c>
      <c r="AH17" t="n">
        <v>641438.5621558296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3.2771</v>
      </c>
      <c r="E18" t="n">
        <v>30.51</v>
      </c>
      <c r="F18" t="n">
        <v>25.35</v>
      </c>
      <c r="G18" t="n">
        <v>26.69</v>
      </c>
      <c r="H18" t="n">
        <v>0.39</v>
      </c>
      <c r="I18" t="n">
        <v>57</v>
      </c>
      <c r="J18" t="n">
        <v>229.65</v>
      </c>
      <c r="K18" t="n">
        <v>56.94</v>
      </c>
      <c r="L18" t="n">
        <v>5</v>
      </c>
      <c r="M18" t="n">
        <v>55</v>
      </c>
      <c r="N18" t="n">
        <v>52.7</v>
      </c>
      <c r="O18" t="n">
        <v>28557.1</v>
      </c>
      <c r="P18" t="n">
        <v>386.95</v>
      </c>
      <c r="Q18" t="n">
        <v>452.72</v>
      </c>
      <c r="R18" t="n">
        <v>115.28</v>
      </c>
      <c r="S18" t="n">
        <v>57.64</v>
      </c>
      <c r="T18" t="n">
        <v>26491.74</v>
      </c>
      <c r="U18" t="n">
        <v>0.5</v>
      </c>
      <c r="V18" t="n">
        <v>0.84</v>
      </c>
      <c r="W18" t="n">
        <v>6.89</v>
      </c>
      <c r="X18" t="n">
        <v>1.62</v>
      </c>
      <c r="Y18" t="n">
        <v>1</v>
      </c>
      <c r="Z18" t="n">
        <v>10</v>
      </c>
      <c r="AA18" t="n">
        <v>514.5318652890279</v>
      </c>
      <c r="AB18" t="n">
        <v>704.0051976322918</v>
      </c>
      <c r="AC18" t="n">
        <v>636.8159296477659</v>
      </c>
      <c r="AD18" t="n">
        <v>514531.8652890279</v>
      </c>
      <c r="AE18" t="n">
        <v>704005.1976322918</v>
      </c>
      <c r="AF18" t="n">
        <v>1.683273012545069e-06</v>
      </c>
      <c r="AG18" t="n">
        <v>12</v>
      </c>
      <c r="AH18" t="n">
        <v>636815.9296477658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3.3015</v>
      </c>
      <c r="E19" t="n">
        <v>30.29</v>
      </c>
      <c r="F19" t="n">
        <v>25.26</v>
      </c>
      <c r="G19" t="n">
        <v>28.07</v>
      </c>
      <c r="H19" t="n">
        <v>0.41</v>
      </c>
      <c r="I19" t="n">
        <v>54</v>
      </c>
      <c r="J19" t="n">
        <v>230.07</v>
      </c>
      <c r="K19" t="n">
        <v>56.94</v>
      </c>
      <c r="L19" t="n">
        <v>5.25</v>
      </c>
      <c r="M19" t="n">
        <v>52</v>
      </c>
      <c r="N19" t="n">
        <v>52.88</v>
      </c>
      <c r="O19" t="n">
        <v>28609.38</v>
      </c>
      <c r="P19" t="n">
        <v>385.36</v>
      </c>
      <c r="Q19" t="n">
        <v>452.67</v>
      </c>
      <c r="R19" t="n">
        <v>112.17</v>
      </c>
      <c r="S19" t="n">
        <v>57.64</v>
      </c>
      <c r="T19" t="n">
        <v>24951.08</v>
      </c>
      <c r="U19" t="n">
        <v>0.51</v>
      </c>
      <c r="V19" t="n">
        <v>0.84</v>
      </c>
      <c r="W19" t="n">
        <v>6.88</v>
      </c>
      <c r="X19" t="n">
        <v>1.53</v>
      </c>
      <c r="Y19" t="n">
        <v>1</v>
      </c>
      <c r="Z19" t="n">
        <v>10</v>
      </c>
      <c r="AA19" t="n">
        <v>510.1772827282353</v>
      </c>
      <c r="AB19" t="n">
        <v>698.0470656619915</v>
      </c>
      <c r="AC19" t="n">
        <v>631.42643343042</v>
      </c>
      <c r="AD19" t="n">
        <v>510177.2827282353</v>
      </c>
      <c r="AE19" t="n">
        <v>698047.0656619915</v>
      </c>
      <c r="AF19" t="n">
        <v>1.695806002538081e-06</v>
      </c>
      <c r="AG19" t="n">
        <v>12</v>
      </c>
      <c r="AH19" t="n">
        <v>631426.43343042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3.3267</v>
      </c>
      <c r="E20" t="n">
        <v>30.06</v>
      </c>
      <c r="F20" t="n">
        <v>25.16</v>
      </c>
      <c r="G20" t="n">
        <v>29.6</v>
      </c>
      <c r="H20" t="n">
        <v>0.42</v>
      </c>
      <c r="I20" t="n">
        <v>51</v>
      </c>
      <c r="J20" t="n">
        <v>230.49</v>
      </c>
      <c r="K20" t="n">
        <v>56.94</v>
      </c>
      <c r="L20" t="n">
        <v>5.5</v>
      </c>
      <c r="M20" t="n">
        <v>49</v>
      </c>
      <c r="N20" t="n">
        <v>53.05</v>
      </c>
      <c r="O20" t="n">
        <v>28661.73</v>
      </c>
      <c r="P20" t="n">
        <v>383.68</v>
      </c>
      <c r="Q20" t="n">
        <v>452.67</v>
      </c>
      <c r="R20" t="n">
        <v>109.13</v>
      </c>
      <c r="S20" t="n">
        <v>57.64</v>
      </c>
      <c r="T20" t="n">
        <v>23446.7</v>
      </c>
      <c r="U20" t="n">
        <v>0.53</v>
      </c>
      <c r="V20" t="n">
        <v>0.84</v>
      </c>
      <c r="W20" t="n">
        <v>6.87</v>
      </c>
      <c r="X20" t="n">
        <v>1.43</v>
      </c>
      <c r="Y20" t="n">
        <v>1</v>
      </c>
      <c r="Z20" t="n">
        <v>10</v>
      </c>
      <c r="AA20" t="n">
        <v>505.6923660056459</v>
      </c>
      <c r="AB20" t="n">
        <v>691.9106047415831</v>
      </c>
      <c r="AC20" t="n">
        <v>625.8756277276786</v>
      </c>
      <c r="AD20" t="n">
        <v>505692.3660056459</v>
      </c>
      <c r="AE20" t="n">
        <v>691910.6047415831</v>
      </c>
      <c r="AF20" t="n">
        <v>1.708749910235782e-06</v>
      </c>
      <c r="AG20" t="n">
        <v>12</v>
      </c>
      <c r="AH20" t="n">
        <v>625875.6277276786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3.3426</v>
      </c>
      <c r="E21" t="n">
        <v>29.92</v>
      </c>
      <c r="F21" t="n">
        <v>25.11</v>
      </c>
      <c r="G21" t="n">
        <v>30.74</v>
      </c>
      <c r="H21" t="n">
        <v>0.44</v>
      </c>
      <c r="I21" t="n">
        <v>49</v>
      </c>
      <c r="J21" t="n">
        <v>230.92</v>
      </c>
      <c r="K21" t="n">
        <v>56.94</v>
      </c>
      <c r="L21" t="n">
        <v>5.75</v>
      </c>
      <c r="M21" t="n">
        <v>47</v>
      </c>
      <c r="N21" t="n">
        <v>53.23</v>
      </c>
      <c r="O21" t="n">
        <v>28714.14</v>
      </c>
      <c r="P21" t="n">
        <v>382.75</v>
      </c>
      <c r="Q21" t="n">
        <v>452.7</v>
      </c>
      <c r="R21" t="n">
        <v>106.97</v>
      </c>
      <c r="S21" t="n">
        <v>57.64</v>
      </c>
      <c r="T21" t="n">
        <v>22377.73</v>
      </c>
      <c r="U21" t="n">
        <v>0.54</v>
      </c>
      <c r="V21" t="n">
        <v>0.84</v>
      </c>
      <c r="W21" t="n">
        <v>6.88</v>
      </c>
      <c r="X21" t="n">
        <v>1.38</v>
      </c>
      <c r="Y21" t="n">
        <v>1</v>
      </c>
      <c r="Z21" t="n">
        <v>10</v>
      </c>
      <c r="AA21" t="n">
        <v>503.0415295907157</v>
      </c>
      <c r="AB21" t="n">
        <v>688.2836134120265</v>
      </c>
      <c r="AC21" t="n">
        <v>622.5947913601007</v>
      </c>
      <c r="AD21" t="n">
        <v>503041.5295907157</v>
      </c>
      <c r="AE21" t="n">
        <v>688283.6134120265</v>
      </c>
      <c r="AF21" t="n">
        <v>1.716916899616474e-06</v>
      </c>
      <c r="AG21" t="n">
        <v>12</v>
      </c>
      <c r="AH21" t="n">
        <v>622594.7913601006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3.3596</v>
      </c>
      <c r="E22" t="n">
        <v>29.77</v>
      </c>
      <c r="F22" t="n">
        <v>25.04</v>
      </c>
      <c r="G22" t="n">
        <v>31.97</v>
      </c>
      <c r="H22" t="n">
        <v>0.46</v>
      </c>
      <c r="I22" t="n">
        <v>47</v>
      </c>
      <c r="J22" t="n">
        <v>231.34</v>
      </c>
      <c r="K22" t="n">
        <v>56.94</v>
      </c>
      <c r="L22" t="n">
        <v>6</v>
      </c>
      <c r="M22" t="n">
        <v>45</v>
      </c>
      <c r="N22" t="n">
        <v>53.4</v>
      </c>
      <c r="O22" t="n">
        <v>28766.61</v>
      </c>
      <c r="P22" t="n">
        <v>381.67</v>
      </c>
      <c r="Q22" t="n">
        <v>452.6</v>
      </c>
      <c r="R22" t="n">
        <v>105.54</v>
      </c>
      <c r="S22" t="n">
        <v>57.64</v>
      </c>
      <c r="T22" t="n">
        <v>21670.63</v>
      </c>
      <c r="U22" t="n">
        <v>0.55</v>
      </c>
      <c r="V22" t="n">
        <v>0.85</v>
      </c>
      <c r="W22" t="n">
        <v>6.86</v>
      </c>
      <c r="X22" t="n">
        <v>1.32</v>
      </c>
      <c r="Y22" t="n">
        <v>1</v>
      </c>
      <c r="Z22" t="n">
        <v>10</v>
      </c>
      <c r="AA22" t="n">
        <v>500.1104608875798</v>
      </c>
      <c r="AB22" t="n">
        <v>684.2731959027714</v>
      </c>
      <c r="AC22" t="n">
        <v>618.9671224692723</v>
      </c>
      <c r="AD22" t="n">
        <v>500110.4608875798</v>
      </c>
      <c r="AE22" t="n">
        <v>684273.1959027713</v>
      </c>
      <c r="AF22" t="n">
        <v>1.725648900841114e-06</v>
      </c>
      <c r="AG22" t="n">
        <v>12</v>
      </c>
      <c r="AH22" t="n">
        <v>618967.1224692723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3.3727</v>
      </c>
      <c r="E23" t="n">
        <v>29.65</v>
      </c>
      <c r="F23" t="n">
        <v>25.01</v>
      </c>
      <c r="G23" t="n">
        <v>33.35</v>
      </c>
      <c r="H23" t="n">
        <v>0.48</v>
      </c>
      <c r="I23" t="n">
        <v>45</v>
      </c>
      <c r="J23" t="n">
        <v>231.77</v>
      </c>
      <c r="K23" t="n">
        <v>56.94</v>
      </c>
      <c r="L23" t="n">
        <v>6.25</v>
      </c>
      <c r="M23" t="n">
        <v>43</v>
      </c>
      <c r="N23" t="n">
        <v>53.58</v>
      </c>
      <c r="O23" t="n">
        <v>28819.14</v>
      </c>
      <c r="P23" t="n">
        <v>381.12</v>
      </c>
      <c r="Q23" t="n">
        <v>452.72</v>
      </c>
      <c r="R23" t="n">
        <v>104.13</v>
      </c>
      <c r="S23" t="n">
        <v>57.64</v>
      </c>
      <c r="T23" t="n">
        <v>20975.94</v>
      </c>
      <c r="U23" t="n">
        <v>0.55</v>
      </c>
      <c r="V23" t="n">
        <v>0.85</v>
      </c>
      <c r="W23" t="n">
        <v>6.87</v>
      </c>
      <c r="X23" t="n">
        <v>1.29</v>
      </c>
      <c r="Y23" t="n">
        <v>1</v>
      </c>
      <c r="Z23" t="n">
        <v>10</v>
      </c>
      <c r="AA23" t="n">
        <v>498.1650964770099</v>
      </c>
      <c r="AB23" t="n">
        <v>681.611462492809</v>
      </c>
      <c r="AC23" t="n">
        <v>616.5594211601904</v>
      </c>
      <c r="AD23" t="n">
        <v>498165.0964770099</v>
      </c>
      <c r="AE23" t="n">
        <v>681611.4624928089</v>
      </c>
      <c r="AF23" t="n">
        <v>1.732377678255395e-06</v>
      </c>
      <c r="AG23" t="n">
        <v>12</v>
      </c>
      <c r="AH23" t="n">
        <v>616559.4211601904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3.3917</v>
      </c>
      <c r="E24" t="n">
        <v>29.48</v>
      </c>
      <c r="F24" t="n">
        <v>24.94</v>
      </c>
      <c r="G24" t="n">
        <v>34.79</v>
      </c>
      <c r="H24" t="n">
        <v>0.5</v>
      </c>
      <c r="I24" t="n">
        <v>43</v>
      </c>
      <c r="J24" t="n">
        <v>232.2</v>
      </c>
      <c r="K24" t="n">
        <v>56.94</v>
      </c>
      <c r="L24" t="n">
        <v>6.5</v>
      </c>
      <c r="M24" t="n">
        <v>41</v>
      </c>
      <c r="N24" t="n">
        <v>53.75</v>
      </c>
      <c r="O24" t="n">
        <v>28871.74</v>
      </c>
      <c r="P24" t="n">
        <v>379.73</v>
      </c>
      <c r="Q24" t="n">
        <v>452.64</v>
      </c>
      <c r="R24" t="n">
        <v>101.65</v>
      </c>
      <c r="S24" t="n">
        <v>57.64</v>
      </c>
      <c r="T24" t="n">
        <v>19749.77</v>
      </c>
      <c r="U24" t="n">
        <v>0.57</v>
      </c>
      <c r="V24" t="n">
        <v>0.85</v>
      </c>
      <c r="W24" t="n">
        <v>6.87</v>
      </c>
      <c r="X24" t="n">
        <v>1.21</v>
      </c>
      <c r="Y24" t="n">
        <v>1</v>
      </c>
      <c r="Z24" t="n">
        <v>10</v>
      </c>
      <c r="AA24" t="n">
        <v>494.8480942397302</v>
      </c>
      <c r="AB24" t="n">
        <v>677.0729936959521</v>
      </c>
      <c r="AC24" t="n">
        <v>612.4540974555244</v>
      </c>
      <c r="AD24" t="n">
        <v>494848.0942397302</v>
      </c>
      <c r="AE24" t="n">
        <v>677072.993695952</v>
      </c>
      <c r="AF24" t="n">
        <v>1.742136973741757e-06</v>
      </c>
      <c r="AG24" t="n">
        <v>12</v>
      </c>
      <c r="AH24" t="n">
        <v>612454.0974555245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3.402</v>
      </c>
      <c r="E25" t="n">
        <v>29.39</v>
      </c>
      <c r="F25" t="n">
        <v>24.89</v>
      </c>
      <c r="G25" t="n">
        <v>35.56</v>
      </c>
      <c r="H25" t="n">
        <v>0.52</v>
      </c>
      <c r="I25" t="n">
        <v>42</v>
      </c>
      <c r="J25" t="n">
        <v>232.62</v>
      </c>
      <c r="K25" t="n">
        <v>56.94</v>
      </c>
      <c r="L25" t="n">
        <v>6.75</v>
      </c>
      <c r="M25" t="n">
        <v>40</v>
      </c>
      <c r="N25" t="n">
        <v>53.93</v>
      </c>
      <c r="O25" t="n">
        <v>28924.39</v>
      </c>
      <c r="P25" t="n">
        <v>378.92</v>
      </c>
      <c r="Q25" t="n">
        <v>452.64</v>
      </c>
      <c r="R25" t="n">
        <v>100.01</v>
      </c>
      <c r="S25" t="n">
        <v>57.64</v>
      </c>
      <c r="T25" t="n">
        <v>18932.96</v>
      </c>
      <c r="U25" t="n">
        <v>0.58</v>
      </c>
      <c r="V25" t="n">
        <v>0.85</v>
      </c>
      <c r="W25" t="n">
        <v>6.87</v>
      </c>
      <c r="X25" t="n">
        <v>1.16</v>
      </c>
      <c r="Y25" t="n">
        <v>1</v>
      </c>
      <c r="Z25" t="n">
        <v>10</v>
      </c>
      <c r="AA25" t="n">
        <v>492.9799857260578</v>
      </c>
      <c r="AB25" t="n">
        <v>674.5169652124142</v>
      </c>
      <c r="AC25" t="n">
        <v>610.1420127430471</v>
      </c>
      <c r="AD25" t="n">
        <v>492979.9857260578</v>
      </c>
      <c r="AE25" t="n">
        <v>674516.9652124143</v>
      </c>
      <c r="AF25" t="n">
        <v>1.747427539189627e-06</v>
      </c>
      <c r="AG25" t="n">
        <v>12</v>
      </c>
      <c r="AH25" t="n">
        <v>610142.0127430471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3.4128</v>
      </c>
      <c r="E26" t="n">
        <v>29.3</v>
      </c>
      <c r="F26" t="n">
        <v>24.88</v>
      </c>
      <c r="G26" t="n">
        <v>37.33</v>
      </c>
      <c r="H26" t="n">
        <v>0.53</v>
      </c>
      <c r="I26" t="n">
        <v>40</v>
      </c>
      <c r="J26" t="n">
        <v>233.05</v>
      </c>
      <c r="K26" t="n">
        <v>56.94</v>
      </c>
      <c r="L26" t="n">
        <v>7</v>
      </c>
      <c r="M26" t="n">
        <v>38</v>
      </c>
      <c r="N26" t="n">
        <v>54.11</v>
      </c>
      <c r="O26" t="n">
        <v>28977.11</v>
      </c>
      <c r="P26" t="n">
        <v>378.76</v>
      </c>
      <c r="Q26" t="n">
        <v>452.67</v>
      </c>
      <c r="R26" t="n">
        <v>99.65000000000001</v>
      </c>
      <c r="S26" t="n">
        <v>57.64</v>
      </c>
      <c r="T26" t="n">
        <v>18764.87</v>
      </c>
      <c r="U26" t="n">
        <v>0.58</v>
      </c>
      <c r="V26" t="n">
        <v>0.85</v>
      </c>
      <c r="W26" t="n">
        <v>6.87</v>
      </c>
      <c r="X26" t="n">
        <v>1.16</v>
      </c>
      <c r="Y26" t="n">
        <v>1</v>
      </c>
      <c r="Z26" t="n">
        <v>10</v>
      </c>
      <c r="AA26" t="n">
        <v>491.6807156916826</v>
      </c>
      <c r="AB26" t="n">
        <v>672.7392466316335</v>
      </c>
      <c r="AC26" t="n">
        <v>608.5339571285725</v>
      </c>
      <c r="AD26" t="n">
        <v>491680.7156916826</v>
      </c>
      <c r="AE26" t="n">
        <v>672739.2466316335</v>
      </c>
      <c r="AF26" t="n">
        <v>1.752974928202927e-06</v>
      </c>
      <c r="AG26" t="n">
        <v>12</v>
      </c>
      <c r="AH26" t="n">
        <v>608533.9571285725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3.4247</v>
      </c>
      <c r="E27" t="n">
        <v>29.2</v>
      </c>
      <c r="F27" t="n">
        <v>24.83</v>
      </c>
      <c r="G27" t="n">
        <v>38.2</v>
      </c>
      <c r="H27" t="n">
        <v>0.55</v>
      </c>
      <c r="I27" t="n">
        <v>39</v>
      </c>
      <c r="J27" t="n">
        <v>233.48</v>
      </c>
      <c r="K27" t="n">
        <v>56.94</v>
      </c>
      <c r="L27" t="n">
        <v>7.25</v>
      </c>
      <c r="M27" t="n">
        <v>37</v>
      </c>
      <c r="N27" t="n">
        <v>54.29</v>
      </c>
      <c r="O27" t="n">
        <v>29029.89</v>
      </c>
      <c r="P27" t="n">
        <v>377.69</v>
      </c>
      <c r="Q27" t="n">
        <v>452.6</v>
      </c>
      <c r="R27" t="n">
        <v>98.42</v>
      </c>
      <c r="S27" t="n">
        <v>57.64</v>
      </c>
      <c r="T27" t="n">
        <v>18151.97</v>
      </c>
      <c r="U27" t="n">
        <v>0.59</v>
      </c>
      <c r="V27" t="n">
        <v>0.85</v>
      </c>
      <c r="W27" t="n">
        <v>6.85</v>
      </c>
      <c r="X27" t="n">
        <v>1.1</v>
      </c>
      <c r="Y27" t="n">
        <v>1</v>
      </c>
      <c r="Z27" t="n">
        <v>10</v>
      </c>
      <c r="AA27" t="n">
        <v>489.4819549584553</v>
      </c>
      <c r="AB27" t="n">
        <v>669.7308051939547</v>
      </c>
      <c r="AC27" t="n">
        <v>605.8126371193315</v>
      </c>
      <c r="AD27" t="n">
        <v>489481.9549584553</v>
      </c>
      <c r="AE27" t="n">
        <v>669730.8051939546</v>
      </c>
      <c r="AF27" t="n">
        <v>1.759087329060174e-06</v>
      </c>
      <c r="AG27" t="n">
        <v>12</v>
      </c>
      <c r="AH27" t="n">
        <v>605812.6371193315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3.4413</v>
      </c>
      <c r="E28" t="n">
        <v>29.06</v>
      </c>
      <c r="F28" t="n">
        <v>24.77</v>
      </c>
      <c r="G28" t="n">
        <v>40.17</v>
      </c>
      <c r="H28" t="n">
        <v>0.57</v>
      </c>
      <c r="I28" t="n">
        <v>37</v>
      </c>
      <c r="J28" t="n">
        <v>233.91</v>
      </c>
      <c r="K28" t="n">
        <v>56.94</v>
      </c>
      <c r="L28" t="n">
        <v>7.5</v>
      </c>
      <c r="M28" t="n">
        <v>35</v>
      </c>
      <c r="N28" t="n">
        <v>54.46</v>
      </c>
      <c r="O28" t="n">
        <v>29082.74</v>
      </c>
      <c r="P28" t="n">
        <v>376.35</v>
      </c>
      <c r="Q28" t="n">
        <v>452.68</v>
      </c>
      <c r="R28" t="n">
        <v>96.5</v>
      </c>
      <c r="S28" t="n">
        <v>57.64</v>
      </c>
      <c r="T28" t="n">
        <v>17202.33</v>
      </c>
      <c r="U28" t="n">
        <v>0.6</v>
      </c>
      <c r="V28" t="n">
        <v>0.86</v>
      </c>
      <c r="W28" t="n">
        <v>6.86</v>
      </c>
      <c r="X28" t="n">
        <v>1.05</v>
      </c>
      <c r="Y28" t="n">
        <v>1</v>
      </c>
      <c r="Z28" t="n">
        <v>10</v>
      </c>
      <c r="AA28" t="n">
        <v>486.5836372050967</v>
      </c>
      <c r="AB28" t="n">
        <v>665.7651989790544</v>
      </c>
      <c r="AC28" t="n">
        <v>602.225502795818</v>
      </c>
      <c r="AD28" t="n">
        <v>486583.6372050968</v>
      </c>
      <c r="AE28" t="n">
        <v>665765.1989790543</v>
      </c>
      <c r="AF28" t="n">
        <v>1.767613871432469e-06</v>
      </c>
      <c r="AG28" t="n">
        <v>12</v>
      </c>
      <c r="AH28" t="n">
        <v>602225.502795818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3.4519</v>
      </c>
      <c r="E29" t="n">
        <v>28.97</v>
      </c>
      <c r="F29" t="n">
        <v>24.73</v>
      </c>
      <c r="G29" t="n">
        <v>41.21</v>
      </c>
      <c r="H29" t="n">
        <v>0.59</v>
      </c>
      <c r="I29" t="n">
        <v>36</v>
      </c>
      <c r="J29" t="n">
        <v>234.34</v>
      </c>
      <c r="K29" t="n">
        <v>56.94</v>
      </c>
      <c r="L29" t="n">
        <v>7.75</v>
      </c>
      <c r="M29" t="n">
        <v>34</v>
      </c>
      <c r="N29" t="n">
        <v>54.64</v>
      </c>
      <c r="O29" t="n">
        <v>29135.65</v>
      </c>
      <c r="P29" t="n">
        <v>375.78</v>
      </c>
      <c r="Q29" t="n">
        <v>452.61</v>
      </c>
      <c r="R29" t="n">
        <v>94.98</v>
      </c>
      <c r="S29" t="n">
        <v>57.64</v>
      </c>
      <c r="T29" t="n">
        <v>16448.31</v>
      </c>
      <c r="U29" t="n">
        <v>0.61</v>
      </c>
      <c r="V29" t="n">
        <v>0.86</v>
      </c>
      <c r="W29" t="n">
        <v>6.86</v>
      </c>
      <c r="X29" t="n">
        <v>1</v>
      </c>
      <c r="Y29" t="n">
        <v>1</v>
      </c>
      <c r="Z29" t="n">
        <v>10</v>
      </c>
      <c r="AA29" t="n">
        <v>484.9413977308118</v>
      </c>
      <c r="AB29" t="n">
        <v>663.5182144798453</v>
      </c>
      <c r="AC29" t="n">
        <v>600.192967343551</v>
      </c>
      <c r="AD29" t="n">
        <v>484941.3977308118</v>
      </c>
      <c r="AE29" t="n">
        <v>663518.2144798453</v>
      </c>
      <c r="AF29" t="n">
        <v>1.773058531019598e-06</v>
      </c>
      <c r="AG29" t="n">
        <v>12</v>
      </c>
      <c r="AH29" t="n">
        <v>600192.967343551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3.4591</v>
      </c>
      <c r="E30" t="n">
        <v>28.91</v>
      </c>
      <c r="F30" t="n">
        <v>24.71</v>
      </c>
      <c r="G30" t="n">
        <v>42.36</v>
      </c>
      <c r="H30" t="n">
        <v>0.61</v>
      </c>
      <c r="I30" t="n">
        <v>35</v>
      </c>
      <c r="J30" t="n">
        <v>234.77</v>
      </c>
      <c r="K30" t="n">
        <v>56.94</v>
      </c>
      <c r="L30" t="n">
        <v>8</v>
      </c>
      <c r="M30" t="n">
        <v>33</v>
      </c>
      <c r="N30" t="n">
        <v>54.82</v>
      </c>
      <c r="O30" t="n">
        <v>29188.62</v>
      </c>
      <c r="P30" t="n">
        <v>375.47</v>
      </c>
      <c r="Q30" t="n">
        <v>452.61</v>
      </c>
      <c r="R30" t="n">
        <v>94.55</v>
      </c>
      <c r="S30" t="n">
        <v>57.64</v>
      </c>
      <c r="T30" t="n">
        <v>16239.53</v>
      </c>
      <c r="U30" t="n">
        <v>0.61</v>
      </c>
      <c r="V30" t="n">
        <v>0.86</v>
      </c>
      <c r="W30" t="n">
        <v>6.85</v>
      </c>
      <c r="X30" t="n">
        <v>0.99</v>
      </c>
      <c r="Y30" t="n">
        <v>1</v>
      </c>
      <c r="Z30" t="n">
        <v>10</v>
      </c>
      <c r="AA30" t="n">
        <v>483.91210450883</v>
      </c>
      <c r="AB30" t="n">
        <v>662.1098900843176</v>
      </c>
      <c r="AC30" t="n">
        <v>598.9190514517368</v>
      </c>
      <c r="AD30" t="n">
        <v>483912.10450883</v>
      </c>
      <c r="AE30" t="n">
        <v>662109.8900843177</v>
      </c>
      <c r="AF30" t="n">
        <v>1.776756790361798e-06</v>
      </c>
      <c r="AG30" t="n">
        <v>12</v>
      </c>
      <c r="AH30" t="n">
        <v>598919.0514517368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3.4727</v>
      </c>
      <c r="E31" t="n">
        <v>28.8</v>
      </c>
      <c r="F31" t="n">
        <v>24.64</v>
      </c>
      <c r="G31" t="n">
        <v>43.49</v>
      </c>
      <c r="H31" t="n">
        <v>0.62</v>
      </c>
      <c r="I31" t="n">
        <v>34</v>
      </c>
      <c r="J31" t="n">
        <v>235.2</v>
      </c>
      <c r="K31" t="n">
        <v>56.94</v>
      </c>
      <c r="L31" t="n">
        <v>8.25</v>
      </c>
      <c r="M31" t="n">
        <v>32</v>
      </c>
      <c r="N31" t="n">
        <v>55</v>
      </c>
      <c r="O31" t="n">
        <v>29241.66</v>
      </c>
      <c r="P31" t="n">
        <v>374.04</v>
      </c>
      <c r="Q31" t="n">
        <v>452.63</v>
      </c>
      <c r="R31" t="n">
        <v>92.34999999999999</v>
      </c>
      <c r="S31" t="n">
        <v>57.64</v>
      </c>
      <c r="T31" t="n">
        <v>15144.78</v>
      </c>
      <c r="U31" t="n">
        <v>0.62</v>
      </c>
      <c r="V31" t="n">
        <v>0.86</v>
      </c>
      <c r="W31" t="n">
        <v>6.84</v>
      </c>
      <c r="X31" t="n">
        <v>0.92</v>
      </c>
      <c r="Y31" t="n">
        <v>1</v>
      </c>
      <c r="Z31" t="n">
        <v>10</v>
      </c>
      <c r="AA31" t="n">
        <v>481.2728021685637</v>
      </c>
      <c r="AB31" t="n">
        <v>658.4986801845639</v>
      </c>
      <c r="AC31" t="n">
        <v>595.6524903564506</v>
      </c>
      <c r="AD31" t="n">
        <v>481272.8021685637</v>
      </c>
      <c r="AE31" t="n">
        <v>658498.6801845639</v>
      </c>
      <c r="AF31" t="n">
        <v>1.78374239134151e-06</v>
      </c>
      <c r="AG31" t="n">
        <v>12</v>
      </c>
      <c r="AH31" t="n">
        <v>595652.4903564506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3.4779</v>
      </c>
      <c r="E32" t="n">
        <v>28.75</v>
      </c>
      <c r="F32" t="n">
        <v>24.64</v>
      </c>
      <c r="G32" t="n">
        <v>44.81</v>
      </c>
      <c r="H32" t="n">
        <v>0.64</v>
      </c>
      <c r="I32" t="n">
        <v>33</v>
      </c>
      <c r="J32" t="n">
        <v>235.63</v>
      </c>
      <c r="K32" t="n">
        <v>56.94</v>
      </c>
      <c r="L32" t="n">
        <v>8.5</v>
      </c>
      <c r="M32" t="n">
        <v>31</v>
      </c>
      <c r="N32" t="n">
        <v>55.18</v>
      </c>
      <c r="O32" t="n">
        <v>29294.76</v>
      </c>
      <c r="P32" t="n">
        <v>374.25</v>
      </c>
      <c r="Q32" t="n">
        <v>452.58</v>
      </c>
      <c r="R32" t="n">
        <v>92.27</v>
      </c>
      <c r="S32" t="n">
        <v>57.64</v>
      </c>
      <c r="T32" t="n">
        <v>15106.46</v>
      </c>
      <c r="U32" t="n">
        <v>0.62</v>
      </c>
      <c r="V32" t="n">
        <v>0.86</v>
      </c>
      <c r="W32" t="n">
        <v>6.85</v>
      </c>
      <c r="X32" t="n">
        <v>0.92</v>
      </c>
      <c r="Y32" t="n">
        <v>1</v>
      </c>
      <c r="Z32" t="n">
        <v>10</v>
      </c>
      <c r="AA32" t="n">
        <v>480.8937507929243</v>
      </c>
      <c r="AB32" t="n">
        <v>657.9800453698474</v>
      </c>
      <c r="AC32" t="n">
        <v>595.1833533205422</v>
      </c>
      <c r="AD32" t="n">
        <v>480893.7507929243</v>
      </c>
      <c r="AE32" t="n">
        <v>657980.0453698474</v>
      </c>
      <c r="AF32" t="n">
        <v>1.786413356421987e-06</v>
      </c>
      <c r="AG32" t="n">
        <v>12</v>
      </c>
      <c r="AH32" t="n">
        <v>595183.3533205423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3.4854</v>
      </c>
      <c r="E33" t="n">
        <v>28.69</v>
      </c>
      <c r="F33" t="n">
        <v>24.63</v>
      </c>
      <c r="G33" t="n">
        <v>46.17</v>
      </c>
      <c r="H33" t="n">
        <v>0.66</v>
      </c>
      <c r="I33" t="n">
        <v>32</v>
      </c>
      <c r="J33" t="n">
        <v>236.06</v>
      </c>
      <c r="K33" t="n">
        <v>56.94</v>
      </c>
      <c r="L33" t="n">
        <v>8.75</v>
      </c>
      <c r="M33" t="n">
        <v>30</v>
      </c>
      <c r="N33" t="n">
        <v>55.36</v>
      </c>
      <c r="O33" t="n">
        <v>29347.92</v>
      </c>
      <c r="P33" t="n">
        <v>373.71</v>
      </c>
      <c r="Q33" t="n">
        <v>452.62</v>
      </c>
      <c r="R33" t="n">
        <v>91.83</v>
      </c>
      <c r="S33" t="n">
        <v>57.64</v>
      </c>
      <c r="T33" t="n">
        <v>14892.04</v>
      </c>
      <c r="U33" t="n">
        <v>0.63</v>
      </c>
      <c r="V33" t="n">
        <v>0.86</v>
      </c>
      <c r="W33" t="n">
        <v>6.84</v>
      </c>
      <c r="X33" t="n">
        <v>0.9</v>
      </c>
      <c r="Y33" t="n">
        <v>1</v>
      </c>
      <c r="Z33" t="n">
        <v>10</v>
      </c>
      <c r="AA33" t="n">
        <v>479.7274548085495</v>
      </c>
      <c r="AB33" t="n">
        <v>656.3842677506785</v>
      </c>
      <c r="AC33" t="n">
        <v>593.7398744776589</v>
      </c>
      <c r="AD33" t="n">
        <v>479727.4548085495</v>
      </c>
      <c r="AE33" t="n">
        <v>656384.2677506786</v>
      </c>
      <c r="AF33" t="n">
        <v>1.790265709903446e-06</v>
      </c>
      <c r="AG33" t="n">
        <v>12</v>
      </c>
      <c r="AH33" t="n">
        <v>593739.8744776589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3.496</v>
      </c>
      <c r="E34" t="n">
        <v>28.6</v>
      </c>
      <c r="F34" t="n">
        <v>24.58</v>
      </c>
      <c r="G34" t="n">
        <v>47.58</v>
      </c>
      <c r="H34" t="n">
        <v>0.68</v>
      </c>
      <c r="I34" t="n">
        <v>31</v>
      </c>
      <c r="J34" t="n">
        <v>236.49</v>
      </c>
      <c r="K34" t="n">
        <v>56.94</v>
      </c>
      <c r="L34" t="n">
        <v>9</v>
      </c>
      <c r="M34" t="n">
        <v>29</v>
      </c>
      <c r="N34" t="n">
        <v>55.55</v>
      </c>
      <c r="O34" t="n">
        <v>29401.15</v>
      </c>
      <c r="P34" t="n">
        <v>372.89</v>
      </c>
      <c r="Q34" t="n">
        <v>452.59</v>
      </c>
      <c r="R34" t="n">
        <v>90.38</v>
      </c>
      <c r="S34" t="n">
        <v>57.64</v>
      </c>
      <c r="T34" t="n">
        <v>14172.1</v>
      </c>
      <c r="U34" t="n">
        <v>0.64</v>
      </c>
      <c r="V34" t="n">
        <v>0.86</v>
      </c>
      <c r="W34" t="n">
        <v>6.84</v>
      </c>
      <c r="X34" t="n">
        <v>0.86</v>
      </c>
      <c r="Y34" t="n">
        <v>1</v>
      </c>
      <c r="Z34" t="n">
        <v>10</v>
      </c>
      <c r="AA34" t="n">
        <v>477.9172018797499</v>
      </c>
      <c r="AB34" t="n">
        <v>653.9073998307721</v>
      </c>
      <c r="AC34" t="n">
        <v>591.4993953557223</v>
      </c>
      <c r="AD34" t="n">
        <v>477917.2018797499</v>
      </c>
      <c r="AE34" t="n">
        <v>653907.3998307721</v>
      </c>
      <c r="AF34" t="n">
        <v>1.795710369490574e-06</v>
      </c>
      <c r="AG34" t="n">
        <v>12</v>
      </c>
      <c r="AH34" t="n">
        <v>591499.3953557223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3.5056</v>
      </c>
      <c r="E35" t="n">
        <v>28.53</v>
      </c>
      <c r="F35" t="n">
        <v>24.55</v>
      </c>
      <c r="G35" t="n">
        <v>49.1</v>
      </c>
      <c r="H35" t="n">
        <v>0.6899999999999999</v>
      </c>
      <c r="I35" t="n">
        <v>30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372.35</v>
      </c>
      <c r="Q35" t="n">
        <v>452.63</v>
      </c>
      <c r="R35" t="n">
        <v>89</v>
      </c>
      <c r="S35" t="n">
        <v>57.64</v>
      </c>
      <c r="T35" t="n">
        <v>13485.65</v>
      </c>
      <c r="U35" t="n">
        <v>0.65</v>
      </c>
      <c r="V35" t="n">
        <v>0.86</v>
      </c>
      <c r="W35" t="n">
        <v>6.84</v>
      </c>
      <c r="X35" t="n">
        <v>0.82</v>
      </c>
      <c r="Y35" t="n">
        <v>1</v>
      </c>
      <c r="Z35" t="n">
        <v>10</v>
      </c>
      <c r="AA35" t="n">
        <v>476.4827053123454</v>
      </c>
      <c r="AB35" t="n">
        <v>651.9446583417272</v>
      </c>
      <c r="AC35" t="n">
        <v>589.7239751596669</v>
      </c>
      <c r="AD35" t="n">
        <v>476482.7053123455</v>
      </c>
      <c r="AE35" t="n">
        <v>651944.6583417272</v>
      </c>
      <c r="AF35" t="n">
        <v>1.800641381946841e-06</v>
      </c>
      <c r="AG35" t="n">
        <v>12</v>
      </c>
      <c r="AH35" t="n">
        <v>589723.9751596669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3.5126</v>
      </c>
      <c r="E36" t="n">
        <v>28.47</v>
      </c>
      <c r="F36" t="n">
        <v>24.54</v>
      </c>
      <c r="G36" t="n">
        <v>50.76</v>
      </c>
      <c r="H36" t="n">
        <v>0.71</v>
      </c>
      <c r="I36" t="n">
        <v>29</v>
      </c>
      <c r="J36" t="n">
        <v>237.35</v>
      </c>
      <c r="K36" t="n">
        <v>56.94</v>
      </c>
      <c r="L36" t="n">
        <v>9.5</v>
      </c>
      <c r="M36" t="n">
        <v>27</v>
      </c>
      <c r="N36" t="n">
        <v>55.91</v>
      </c>
      <c r="O36" t="n">
        <v>29507.8</v>
      </c>
      <c r="P36" t="n">
        <v>371.63</v>
      </c>
      <c r="Q36" t="n">
        <v>452.61</v>
      </c>
      <c r="R36" t="n">
        <v>88.73</v>
      </c>
      <c r="S36" t="n">
        <v>57.64</v>
      </c>
      <c r="T36" t="n">
        <v>13356.14</v>
      </c>
      <c r="U36" t="n">
        <v>0.65</v>
      </c>
      <c r="V36" t="n">
        <v>0.86</v>
      </c>
      <c r="W36" t="n">
        <v>6.84</v>
      </c>
      <c r="X36" t="n">
        <v>0.8100000000000001</v>
      </c>
      <c r="Y36" t="n">
        <v>1</v>
      </c>
      <c r="Z36" t="n">
        <v>10</v>
      </c>
      <c r="AA36" t="n">
        <v>464.5423399840306</v>
      </c>
      <c r="AB36" t="n">
        <v>635.6073237277863</v>
      </c>
      <c r="AC36" t="n">
        <v>574.9458528316873</v>
      </c>
      <c r="AD36" t="n">
        <v>464542.3399840306</v>
      </c>
      <c r="AE36" t="n">
        <v>635607.3237277863</v>
      </c>
      <c r="AF36" t="n">
        <v>1.804236911862869e-06</v>
      </c>
      <c r="AG36" t="n">
        <v>11</v>
      </c>
      <c r="AH36" t="n">
        <v>574945.8528316873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3.5116</v>
      </c>
      <c r="E37" t="n">
        <v>28.48</v>
      </c>
      <c r="F37" t="n">
        <v>24.54</v>
      </c>
      <c r="G37" t="n">
        <v>50.78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371.92</v>
      </c>
      <c r="Q37" t="n">
        <v>452.66</v>
      </c>
      <c r="R37" t="n">
        <v>88.89</v>
      </c>
      <c r="S37" t="n">
        <v>57.64</v>
      </c>
      <c r="T37" t="n">
        <v>13439.76</v>
      </c>
      <c r="U37" t="n">
        <v>0.65</v>
      </c>
      <c r="V37" t="n">
        <v>0.86</v>
      </c>
      <c r="W37" t="n">
        <v>6.85</v>
      </c>
      <c r="X37" t="n">
        <v>0.82</v>
      </c>
      <c r="Y37" t="n">
        <v>1</v>
      </c>
      <c r="Z37" t="n">
        <v>10</v>
      </c>
      <c r="AA37" t="n">
        <v>464.840378303346</v>
      </c>
      <c r="AB37" t="n">
        <v>636.0151129047963</v>
      </c>
      <c r="AC37" t="n">
        <v>575.3147231819792</v>
      </c>
      <c r="AD37" t="n">
        <v>464840.378303346</v>
      </c>
      <c r="AE37" t="n">
        <v>636015.1129047963</v>
      </c>
      <c r="AF37" t="n">
        <v>1.803723264732008e-06</v>
      </c>
      <c r="AG37" t="n">
        <v>11</v>
      </c>
      <c r="AH37" t="n">
        <v>575314.7231819791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3.5242</v>
      </c>
      <c r="E38" t="n">
        <v>28.38</v>
      </c>
      <c r="F38" t="n">
        <v>24.49</v>
      </c>
      <c r="G38" t="n">
        <v>52.47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370.87</v>
      </c>
      <c r="Q38" t="n">
        <v>452.62</v>
      </c>
      <c r="R38" t="n">
        <v>87.08</v>
      </c>
      <c r="S38" t="n">
        <v>57.64</v>
      </c>
      <c r="T38" t="n">
        <v>12537.4</v>
      </c>
      <c r="U38" t="n">
        <v>0.66</v>
      </c>
      <c r="V38" t="n">
        <v>0.87</v>
      </c>
      <c r="W38" t="n">
        <v>6.84</v>
      </c>
      <c r="X38" t="n">
        <v>0.76</v>
      </c>
      <c r="Y38" t="n">
        <v>1</v>
      </c>
      <c r="Z38" t="n">
        <v>10</v>
      </c>
      <c r="AA38" t="n">
        <v>462.7032400199749</v>
      </c>
      <c r="AB38" t="n">
        <v>633.0909860216011</v>
      </c>
      <c r="AC38" t="n">
        <v>572.6696708644782</v>
      </c>
      <c r="AD38" t="n">
        <v>462703.2400199749</v>
      </c>
      <c r="AE38" t="n">
        <v>633090.9860216011</v>
      </c>
      <c r="AF38" t="n">
        <v>1.810195218580859e-06</v>
      </c>
      <c r="AG38" t="n">
        <v>11</v>
      </c>
      <c r="AH38" t="n">
        <v>572669.6708644782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3.5313</v>
      </c>
      <c r="E39" t="n">
        <v>28.32</v>
      </c>
      <c r="F39" t="n">
        <v>24.47</v>
      </c>
      <c r="G39" t="n">
        <v>54.38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370.46</v>
      </c>
      <c r="Q39" t="n">
        <v>452.62</v>
      </c>
      <c r="R39" t="n">
        <v>86.73</v>
      </c>
      <c r="S39" t="n">
        <v>57.64</v>
      </c>
      <c r="T39" t="n">
        <v>12368.06</v>
      </c>
      <c r="U39" t="n">
        <v>0.66</v>
      </c>
      <c r="V39" t="n">
        <v>0.87</v>
      </c>
      <c r="W39" t="n">
        <v>6.84</v>
      </c>
      <c r="X39" t="n">
        <v>0.75</v>
      </c>
      <c r="Y39" t="n">
        <v>1</v>
      </c>
      <c r="Z39" t="n">
        <v>10</v>
      </c>
      <c r="AA39" t="n">
        <v>461.6597113959226</v>
      </c>
      <c r="AB39" t="n">
        <v>631.663184120939</v>
      </c>
      <c r="AC39" t="n">
        <v>571.3781363732828</v>
      </c>
      <c r="AD39" t="n">
        <v>461659.7113959226</v>
      </c>
      <c r="AE39" t="n">
        <v>631663.184120939</v>
      </c>
      <c r="AF39" t="n">
        <v>1.813842113209973e-06</v>
      </c>
      <c r="AG39" t="n">
        <v>11</v>
      </c>
      <c r="AH39" t="n">
        <v>571378.1363732828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3.5333</v>
      </c>
      <c r="E40" t="n">
        <v>28.3</v>
      </c>
      <c r="F40" t="n">
        <v>24.46</v>
      </c>
      <c r="G40" t="n">
        <v>54.35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370.08</v>
      </c>
      <c r="Q40" t="n">
        <v>452.68</v>
      </c>
      <c r="R40" t="n">
        <v>86.11</v>
      </c>
      <c r="S40" t="n">
        <v>57.64</v>
      </c>
      <c r="T40" t="n">
        <v>12060.45</v>
      </c>
      <c r="U40" t="n">
        <v>0.67</v>
      </c>
      <c r="V40" t="n">
        <v>0.87</v>
      </c>
      <c r="W40" t="n">
        <v>6.84</v>
      </c>
      <c r="X40" t="n">
        <v>0.73</v>
      </c>
      <c r="Y40" t="n">
        <v>1</v>
      </c>
      <c r="Z40" t="n">
        <v>10</v>
      </c>
      <c r="AA40" t="n">
        <v>461.1696598619882</v>
      </c>
      <c r="AB40" t="n">
        <v>630.9926739926622</v>
      </c>
      <c r="AC40" t="n">
        <v>570.7716187905818</v>
      </c>
      <c r="AD40" t="n">
        <v>461169.6598619882</v>
      </c>
      <c r="AE40" t="n">
        <v>630992.6739926621</v>
      </c>
      <c r="AF40" t="n">
        <v>1.814869407471695e-06</v>
      </c>
      <c r="AG40" t="n">
        <v>11</v>
      </c>
      <c r="AH40" t="n">
        <v>570771.6187905818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3.5408</v>
      </c>
      <c r="E41" t="n">
        <v>28.24</v>
      </c>
      <c r="F41" t="n">
        <v>24.44</v>
      </c>
      <c r="G41" t="n">
        <v>56.4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369.67</v>
      </c>
      <c r="Q41" t="n">
        <v>452.65</v>
      </c>
      <c r="R41" t="n">
        <v>85.65000000000001</v>
      </c>
      <c r="S41" t="n">
        <v>57.64</v>
      </c>
      <c r="T41" t="n">
        <v>11833.38</v>
      </c>
      <c r="U41" t="n">
        <v>0.67</v>
      </c>
      <c r="V41" t="n">
        <v>0.87</v>
      </c>
      <c r="W41" t="n">
        <v>6.84</v>
      </c>
      <c r="X41" t="n">
        <v>0.71</v>
      </c>
      <c r="Y41" t="n">
        <v>1</v>
      </c>
      <c r="Z41" t="n">
        <v>10</v>
      </c>
      <c r="AA41" t="n">
        <v>460.093392214406</v>
      </c>
      <c r="AB41" t="n">
        <v>629.5200771156626</v>
      </c>
      <c r="AC41" t="n">
        <v>569.4395644927204</v>
      </c>
      <c r="AD41" t="n">
        <v>460093.392214406</v>
      </c>
      <c r="AE41" t="n">
        <v>629520.0771156626</v>
      </c>
      <c r="AF41" t="n">
        <v>1.818721760953154e-06</v>
      </c>
      <c r="AG41" t="n">
        <v>11</v>
      </c>
      <c r="AH41" t="n">
        <v>569439.5644927204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3.539</v>
      </c>
      <c r="E42" t="n">
        <v>28.26</v>
      </c>
      <c r="F42" t="n">
        <v>24.45</v>
      </c>
      <c r="G42" t="n">
        <v>56.43</v>
      </c>
      <c r="H42" t="n">
        <v>0.82</v>
      </c>
      <c r="I42" t="n">
        <v>26</v>
      </c>
      <c r="J42" t="n">
        <v>239.96</v>
      </c>
      <c r="K42" t="n">
        <v>56.94</v>
      </c>
      <c r="L42" t="n">
        <v>11</v>
      </c>
      <c r="M42" t="n">
        <v>24</v>
      </c>
      <c r="N42" t="n">
        <v>57.02</v>
      </c>
      <c r="O42" t="n">
        <v>29829.32</v>
      </c>
      <c r="P42" t="n">
        <v>369.49</v>
      </c>
      <c r="Q42" t="n">
        <v>452.61</v>
      </c>
      <c r="R42" t="n">
        <v>86.19</v>
      </c>
      <c r="S42" t="n">
        <v>57.64</v>
      </c>
      <c r="T42" t="n">
        <v>12102.89</v>
      </c>
      <c r="U42" t="n">
        <v>0.67</v>
      </c>
      <c r="V42" t="n">
        <v>0.87</v>
      </c>
      <c r="W42" t="n">
        <v>6.84</v>
      </c>
      <c r="X42" t="n">
        <v>0.73</v>
      </c>
      <c r="Y42" t="n">
        <v>1</v>
      </c>
      <c r="Z42" t="n">
        <v>10</v>
      </c>
      <c r="AA42" t="n">
        <v>460.1797941757296</v>
      </c>
      <c r="AB42" t="n">
        <v>629.6382960909311</v>
      </c>
      <c r="AC42" t="n">
        <v>569.5465008149107</v>
      </c>
      <c r="AD42" t="n">
        <v>460179.7941757296</v>
      </c>
      <c r="AE42" t="n">
        <v>629638.2960909312</v>
      </c>
      <c r="AF42" t="n">
        <v>1.817797196117604e-06</v>
      </c>
      <c r="AG42" t="n">
        <v>11</v>
      </c>
      <c r="AH42" t="n">
        <v>569546.5008149107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3.5472</v>
      </c>
      <c r="E43" t="n">
        <v>28.19</v>
      </c>
      <c r="F43" t="n">
        <v>24.43</v>
      </c>
      <c r="G43" t="n">
        <v>58.64</v>
      </c>
      <c r="H43" t="n">
        <v>0.83</v>
      </c>
      <c r="I43" t="n">
        <v>25</v>
      </c>
      <c r="J43" t="n">
        <v>240.4</v>
      </c>
      <c r="K43" t="n">
        <v>56.94</v>
      </c>
      <c r="L43" t="n">
        <v>11.25</v>
      </c>
      <c r="M43" t="n">
        <v>23</v>
      </c>
      <c r="N43" t="n">
        <v>57.21</v>
      </c>
      <c r="O43" t="n">
        <v>29883.27</v>
      </c>
      <c r="P43" t="n">
        <v>369.17</v>
      </c>
      <c r="Q43" t="n">
        <v>452.61</v>
      </c>
      <c r="R43" t="n">
        <v>85.31999999999999</v>
      </c>
      <c r="S43" t="n">
        <v>57.64</v>
      </c>
      <c r="T43" t="n">
        <v>11673.26</v>
      </c>
      <c r="U43" t="n">
        <v>0.68</v>
      </c>
      <c r="V43" t="n">
        <v>0.87</v>
      </c>
      <c r="W43" t="n">
        <v>6.84</v>
      </c>
      <c r="X43" t="n">
        <v>0.71</v>
      </c>
      <c r="Y43" t="n">
        <v>1</v>
      </c>
      <c r="Z43" t="n">
        <v>10</v>
      </c>
      <c r="AA43" t="n">
        <v>459.1016703802034</v>
      </c>
      <c r="AB43" t="n">
        <v>628.1631595504273</v>
      </c>
      <c r="AC43" t="n">
        <v>568.2121492354652</v>
      </c>
      <c r="AD43" t="n">
        <v>459101.6703802034</v>
      </c>
      <c r="AE43" t="n">
        <v>628163.1595504272</v>
      </c>
      <c r="AF43" t="n">
        <v>1.822009102590665e-06</v>
      </c>
      <c r="AG43" t="n">
        <v>11</v>
      </c>
      <c r="AH43" t="n">
        <v>568212.1492354652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3.5607</v>
      </c>
      <c r="E44" t="n">
        <v>28.08</v>
      </c>
      <c r="F44" t="n">
        <v>24.37</v>
      </c>
      <c r="G44" t="n">
        <v>60.92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368.27</v>
      </c>
      <c r="Q44" t="n">
        <v>452.62</v>
      </c>
      <c r="R44" t="n">
        <v>83.45</v>
      </c>
      <c r="S44" t="n">
        <v>57.64</v>
      </c>
      <c r="T44" t="n">
        <v>10740.98</v>
      </c>
      <c r="U44" t="n">
        <v>0.6899999999999999</v>
      </c>
      <c r="V44" t="n">
        <v>0.87</v>
      </c>
      <c r="W44" t="n">
        <v>6.83</v>
      </c>
      <c r="X44" t="n">
        <v>0.65</v>
      </c>
      <c r="Y44" t="n">
        <v>1</v>
      </c>
      <c r="Z44" t="n">
        <v>10</v>
      </c>
      <c r="AA44" t="n">
        <v>456.986867819381</v>
      </c>
      <c r="AB44" t="n">
        <v>625.2695933882055</v>
      </c>
      <c r="AC44" t="n">
        <v>565.5947409666204</v>
      </c>
      <c r="AD44" t="n">
        <v>456986.8678193809</v>
      </c>
      <c r="AE44" t="n">
        <v>625269.5933882055</v>
      </c>
      <c r="AF44" t="n">
        <v>1.828943338857291e-06</v>
      </c>
      <c r="AG44" t="n">
        <v>11</v>
      </c>
      <c r="AH44" t="n">
        <v>565594.7409666204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3.5589</v>
      </c>
      <c r="E45" t="n">
        <v>28.1</v>
      </c>
      <c r="F45" t="n">
        <v>24.38</v>
      </c>
      <c r="G45" t="n">
        <v>60.96</v>
      </c>
      <c r="H45" t="n">
        <v>0.87</v>
      </c>
      <c r="I45" t="n">
        <v>24</v>
      </c>
      <c r="J45" t="n">
        <v>241.27</v>
      </c>
      <c r="K45" t="n">
        <v>56.94</v>
      </c>
      <c r="L45" t="n">
        <v>11.75</v>
      </c>
      <c r="M45" t="n">
        <v>22</v>
      </c>
      <c r="N45" t="n">
        <v>57.58</v>
      </c>
      <c r="O45" t="n">
        <v>29991.11</v>
      </c>
      <c r="P45" t="n">
        <v>368.31</v>
      </c>
      <c r="Q45" t="n">
        <v>452.66</v>
      </c>
      <c r="R45" t="n">
        <v>83.95</v>
      </c>
      <c r="S45" t="n">
        <v>57.64</v>
      </c>
      <c r="T45" t="n">
        <v>10991.95</v>
      </c>
      <c r="U45" t="n">
        <v>0.6899999999999999</v>
      </c>
      <c r="V45" t="n">
        <v>0.87</v>
      </c>
      <c r="W45" t="n">
        <v>6.83</v>
      </c>
      <c r="X45" t="n">
        <v>0.66</v>
      </c>
      <c r="Y45" t="n">
        <v>1</v>
      </c>
      <c r="Z45" t="n">
        <v>10</v>
      </c>
      <c r="AA45" t="n">
        <v>457.2207286788177</v>
      </c>
      <c r="AB45" t="n">
        <v>625.5895721332998</v>
      </c>
      <c r="AC45" t="n">
        <v>565.884181389376</v>
      </c>
      <c r="AD45" t="n">
        <v>457220.7286788177</v>
      </c>
      <c r="AE45" t="n">
        <v>625589.5721332999</v>
      </c>
      <c r="AF45" t="n">
        <v>1.828018774021741e-06</v>
      </c>
      <c r="AG45" t="n">
        <v>11</v>
      </c>
      <c r="AH45" t="n">
        <v>565884.1813893759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3.5697</v>
      </c>
      <c r="E46" t="n">
        <v>28.01</v>
      </c>
      <c r="F46" t="n">
        <v>24.34</v>
      </c>
      <c r="G46" t="n">
        <v>63.51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21</v>
      </c>
      <c r="N46" t="n">
        <v>57.77</v>
      </c>
      <c r="O46" t="n">
        <v>30045.13</v>
      </c>
      <c r="P46" t="n">
        <v>367.45</v>
      </c>
      <c r="Q46" t="n">
        <v>452.61</v>
      </c>
      <c r="R46" t="n">
        <v>82.55</v>
      </c>
      <c r="S46" t="n">
        <v>57.64</v>
      </c>
      <c r="T46" t="n">
        <v>10298.52</v>
      </c>
      <c r="U46" t="n">
        <v>0.7</v>
      </c>
      <c r="V46" t="n">
        <v>0.87</v>
      </c>
      <c r="W46" t="n">
        <v>6.83</v>
      </c>
      <c r="X46" t="n">
        <v>0.62</v>
      </c>
      <c r="Y46" t="n">
        <v>1</v>
      </c>
      <c r="Z46" t="n">
        <v>10</v>
      </c>
      <c r="AA46" t="n">
        <v>455.4726295239887</v>
      </c>
      <c r="AB46" t="n">
        <v>623.197745748971</v>
      </c>
      <c r="AC46" t="n">
        <v>563.7206275582181</v>
      </c>
      <c r="AD46" t="n">
        <v>455472.6295239887</v>
      </c>
      <c r="AE46" t="n">
        <v>623197.745748971</v>
      </c>
      <c r="AF46" t="n">
        <v>1.833566163035041e-06</v>
      </c>
      <c r="AG46" t="n">
        <v>11</v>
      </c>
      <c r="AH46" t="n">
        <v>563720.6275582181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3.5706</v>
      </c>
      <c r="E47" t="n">
        <v>28.01</v>
      </c>
      <c r="F47" t="n">
        <v>24.34</v>
      </c>
      <c r="G47" t="n">
        <v>63.49</v>
      </c>
      <c r="H47" t="n">
        <v>0.9</v>
      </c>
      <c r="I47" t="n">
        <v>23</v>
      </c>
      <c r="J47" t="n">
        <v>242.15</v>
      </c>
      <c r="K47" t="n">
        <v>56.94</v>
      </c>
      <c r="L47" t="n">
        <v>12.25</v>
      </c>
      <c r="M47" t="n">
        <v>21</v>
      </c>
      <c r="N47" t="n">
        <v>57.96</v>
      </c>
      <c r="O47" t="n">
        <v>30099.23</v>
      </c>
      <c r="P47" t="n">
        <v>367.23</v>
      </c>
      <c r="Q47" t="n">
        <v>452.56</v>
      </c>
      <c r="R47" t="n">
        <v>82.25</v>
      </c>
      <c r="S47" t="n">
        <v>57.64</v>
      </c>
      <c r="T47" t="n">
        <v>10147.37</v>
      </c>
      <c r="U47" t="n">
        <v>0.7</v>
      </c>
      <c r="V47" t="n">
        <v>0.87</v>
      </c>
      <c r="W47" t="n">
        <v>6.83</v>
      </c>
      <c r="X47" t="n">
        <v>0.61</v>
      </c>
      <c r="Y47" t="n">
        <v>1</v>
      </c>
      <c r="Z47" t="n">
        <v>10</v>
      </c>
      <c r="AA47" t="n">
        <v>455.2388859211904</v>
      </c>
      <c r="AB47" t="n">
        <v>622.8779274395824</v>
      </c>
      <c r="AC47" t="n">
        <v>563.4313322594097</v>
      </c>
      <c r="AD47" t="n">
        <v>455238.8859211904</v>
      </c>
      <c r="AE47" t="n">
        <v>622877.9274395824</v>
      </c>
      <c r="AF47" t="n">
        <v>1.834028445452816e-06</v>
      </c>
      <c r="AG47" t="n">
        <v>11</v>
      </c>
      <c r="AH47" t="n">
        <v>563431.3322594097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3.577</v>
      </c>
      <c r="E48" t="n">
        <v>27.96</v>
      </c>
      <c r="F48" t="n">
        <v>24.33</v>
      </c>
      <c r="G48" t="n">
        <v>66.36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20</v>
      </c>
      <c r="N48" t="n">
        <v>58.15</v>
      </c>
      <c r="O48" t="n">
        <v>30153.38</v>
      </c>
      <c r="P48" t="n">
        <v>366.81</v>
      </c>
      <c r="Q48" t="n">
        <v>452.66</v>
      </c>
      <c r="R48" t="n">
        <v>81.95999999999999</v>
      </c>
      <c r="S48" t="n">
        <v>57.64</v>
      </c>
      <c r="T48" t="n">
        <v>10006.95</v>
      </c>
      <c r="U48" t="n">
        <v>0.7</v>
      </c>
      <c r="V48" t="n">
        <v>0.87</v>
      </c>
      <c r="W48" t="n">
        <v>6.83</v>
      </c>
      <c r="X48" t="n">
        <v>0.6</v>
      </c>
      <c r="Y48" t="n">
        <v>1</v>
      </c>
      <c r="Z48" t="n">
        <v>10</v>
      </c>
      <c r="AA48" t="n">
        <v>454.3182051859798</v>
      </c>
      <c r="AB48" t="n">
        <v>621.6182114401</v>
      </c>
      <c r="AC48" t="n">
        <v>562.2918417868954</v>
      </c>
      <c r="AD48" t="n">
        <v>454318.2051859798</v>
      </c>
      <c r="AE48" t="n">
        <v>621618.2114401</v>
      </c>
      <c r="AF48" t="n">
        <v>1.837315787090327e-06</v>
      </c>
      <c r="AG48" t="n">
        <v>11</v>
      </c>
      <c r="AH48" t="n">
        <v>562291.8417868954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3.578</v>
      </c>
      <c r="E49" t="n">
        <v>27.95</v>
      </c>
      <c r="F49" t="n">
        <v>24.32</v>
      </c>
      <c r="G49" t="n">
        <v>66.33</v>
      </c>
      <c r="H49" t="n">
        <v>0.93</v>
      </c>
      <c r="I49" t="n">
        <v>22</v>
      </c>
      <c r="J49" t="n">
        <v>243.03</v>
      </c>
      <c r="K49" t="n">
        <v>56.94</v>
      </c>
      <c r="L49" t="n">
        <v>12.75</v>
      </c>
      <c r="M49" t="n">
        <v>20</v>
      </c>
      <c r="N49" t="n">
        <v>58.34</v>
      </c>
      <c r="O49" t="n">
        <v>30207.61</v>
      </c>
      <c r="P49" t="n">
        <v>366.84</v>
      </c>
      <c r="Q49" t="n">
        <v>452.6</v>
      </c>
      <c r="R49" t="n">
        <v>81.55</v>
      </c>
      <c r="S49" t="n">
        <v>57.64</v>
      </c>
      <c r="T49" t="n">
        <v>9803.73</v>
      </c>
      <c r="U49" t="n">
        <v>0.71</v>
      </c>
      <c r="V49" t="n">
        <v>0.87</v>
      </c>
      <c r="W49" t="n">
        <v>6.84</v>
      </c>
      <c r="X49" t="n">
        <v>0.6</v>
      </c>
      <c r="Y49" t="n">
        <v>1</v>
      </c>
      <c r="Z49" t="n">
        <v>10</v>
      </c>
      <c r="AA49" t="n">
        <v>454.2091467581198</v>
      </c>
      <c r="AB49" t="n">
        <v>621.4689928877837</v>
      </c>
      <c r="AC49" t="n">
        <v>562.1568644437826</v>
      </c>
      <c r="AD49" t="n">
        <v>454209.1467581198</v>
      </c>
      <c r="AE49" t="n">
        <v>621468.9928877837</v>
      </c>
      <c r="AF49" t="n">
        <v>1.837829434221189e-06</v>
      </c>
      <c r="AG49" t="n">
        <v>11</v>
      </c>
      <c r="AH49" t="n">
        <v>562156.8644437826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3.5779</v>
      </c>
      <c r="E50" t="n">
        <v>27.95</v>
      </c>
      <c r="F50" t="n">
        <v>24.32</v>
      </c>
      <c r="G50" t="n">
        <v>66.34</v>
      </c>
      <c r="H50" t="n">
        <v>0.95</v>
      </c>
      <c r="I50" t="n">
        <v>22</v>
      </c>
      <c r="J50" t="n">
        <v>243.47</v>
      </c>
      <c r="K50" t="n">
        <v>56.94</v>
      </c>
      <c r="L50" t="n">
        <v>13</v>
      </c>
      <c r="M50" t="n">
        <v>20</v>
      </c>
      <c r="N50" t="n">
        <v>58.53</v>
      </c>
      <c r="O50" t="n">
        <v>30261.91</v>
      </c>
      <c r="P50" t="n">
        <v>366.69</v>
      </c>
      <c r="Q50" t="n">
        <v>452.64</v>
      </c>
      <c r="R50" t="n">
        <v>81.73999999999999</v>
      </c>
      <c r="S50" t="n">
        <v>57.64</v>
      </c>
      <c r="T50" t="n">
        <v>9900.33</v>
      </c>
      <c r="U50" t="n">
        <v>0.71</v>
      </c>
      <c r="V50" t="n">
        <v>0.87</v>
      </c>
      <c r="W50" t="n">
        <v>6.83</v>
      </c>
      <c r="X50" t="n">
        <v>0.6</v>
      </c>
      <c r="Y50" t="n">
        <v>1</v>
      </c>
      <c r="Z50" t="n">
        <v>10</v>
      </c>
      <c r="AA50" t="n">
        <v>454.1171061141063</v>
      </c>
      <c r="AB50" t="n">
        <v>621.3430588180975</v>
      </c>
      <c r="AC50" t="n">
        <v>562.0429493449577</v>
      </c>
      <c r="AD50" t="n">
        <v>454117.1061141063</v>
      </c>
      <c r="AE50" t="n">
        <v>621343.0588180975</v>
      </c>
      <c r="AF50" t="n">
        <v>1.837778069508102e-06</v>
      </c>
      <c r="AG50" t="n">
        <v>11</v>
      </c>
      <c r="AH50" t="n">
        <v>562042.9493449577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3.5891</v>
      </c>
      <c r="E51" t="n">
        <v>27.86</v>
      </c>
      <c r="F51" t="n">
        <v>24.28</v>
      </c>
      <c r="G51" t="n">
        <v>69.37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19</v>
      </c>
      <c r="N51" t="n">
        <v>58.72</v>
      </c>
      <c r="O51" t="n">
        <v>30316.27</v>
      </c>
      <c r="P51" t="n">
        <v>365.97</v>
      </c>
      <c r="Q51" t="n">
        <v>452.63</v>
      </c>
      <c r="R51" t="n">
        <v>80.29000000000001</v>
      </c>
      <c r="S51" t="n">
        <v>57.64</v>
      </c>
      <c r="T51" t="n">
        <v>9178.190000000001</v>
      </c>
      <c r="U51" t="n">
        <v>0.72</v>
      </c>
      <c r="V51" t="n">
        <v>0.87</v>
      </c>
      <c r="W51" t="n">
        <v>6.83</v>
      </c>
      <c r="X51" t="n">
        <v>0.55</v>
      </c>
      <c r="Y51" t="n">
        <v>1</v>
      </c>
      <c r="Z51" t="n">
        <v>10</v>
      </c>
      <c r="AA51" t="n">
        <v>452.4448309119435</v>
      </c>
      <c r="AB51" t="n">
        <v>619.0549781109235</v>
      </c>
      <c r="AC51" t="n">
        <v>559.973239849135</v>
      </c>
      <c r="AD51" t="n">
        <v>452444.8309119435</v>
      </c>
      <c r="AE51" t="n">
        <v>619054.9781109234</v>
      </c>
      <c r="AF51" t="n">
        <v>1.843530917373747e-06</v>
      </c>
      <c r="AG51" t="n">
        <v>11</v>
      </c>
      <c r="AH51" t="n">
        <v>559973.2398491349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3.587</v>
      </c>
      <c r="E52" t="n">
        <v>27.88</v>
      </c>
      <c r="F52" t="n">
        <v>24.3</v>
      </c>
      <c r="G52" t="n">
        <v>69.42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19</v>
      </c>
      <c r="N52" t="n">
        <v>58.91</v>
      </c>
      <c r="O52" t="n">
        <v>30370.7</v>
      </c>
      <c r="P52" t="n">
        <v>366.07</v>
      </c>
      <c r="Q52" t="n">
        <v>452.62</v>
      </c>
      <c r="R52" t="n">
        <v>80.86</v>
      </c>
      <c r="S52" t="n">
        <v>57.64</v>
      </c>
      <c r="T52" t="n">
        <v>9462.73</v>
      </c>
      <c r="U52" t="n">
        <v>0.71</v>
      </c>
      <c r="V52" t="n">
        <v>0.87</v>
      </c>
      <c r="W52" t="n">
        <v>6.83</v>
      </c>
      <c r="X52" t="n">
        <v>0.57</v>
      </c>
      <c r="Y52" t="n">
        <v>1</v>
      </c>
      <c r="Z52" t="n">
        <v>10</v>
      </c>
      <c r="AA52" t="n">
        <v>452.7785269441517</v>
      </c>
      <c r="AB52" t="n">
        <v>619.5115557438205</v>
      </c>
      <c r="AC52" t="n">
        <v>560.3862423535591</v>
      </c>
      <c r="AD52" t="n">
        <v>452778.5269441517</v>
      </c>
      <c r="AE52" t="n">
        <v>619511.5557438205</v>
      </c>
      <c r="AF52" t="n">
        <v>1.842452258398939e-06</v>
      </c>
      <c r="AG52" t="n">
        <v>11</v>
      </c>
      <c r="AH52" t="n">
        <v>560386.242353559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3.5968</v>
      </c>
      <c r="E53" t="n">
        <v>27.8</v>
      </c>
      <c r="F53" t="n">
        <v>24.26</v>
      </c>
      <c r="G53" t="n">
        <v>72.79000000000001</v>
      </c>
      <c r="H53" t="n">
        <v>1</v>
      </c>
      <c r="I53" t="n">
        <v>20</v>
      </c>
      <c r="J53" t="n">
        <v>244.79</v>
      </c>
      <c r="K53" t="n">
        <v>56.94</v>
      </c>
      <c r="L53" t="n">
        <v>13.75</v>
      </c>
      <c r="M53" t="n">
        <v>18</v>
      </c>
      <c r="N53" t="n">
        <v>59.1</v>
      </c>
      <c r="O53" t="n">
        <v>30425.2</v>
      </c>
      <c r="P53" t="n">
        <v>364.83</v>
      </c>
      <c r="Q53" t="n">
        <v>452.62</v>
      </c>
      <c r="R53" t="n">
        <v>79.8</v>
      </c>
      <c r="S53" t="n">
        <v>57.64</v>
      </c>
      <c r="T53" t="n">
        <v>8935.700000000001</v>
      </c>
      <c r="U53" t="n">
        <v>0.72</v>
      </c>
      <c r="V53" t="n">
        <v>0.87</v>
      </c>
      <c r="W53" t="n">
        <v>6.83</v>
      </c>
      <c r="X53" t="n">
        <v>0.54</v>
      </c>
      <c r="Y53" t="n">
        <v>1</v>
      </c>
      <c r="Z53" t="n">
        <v>10</v>
      </c>
      <c r="AA53" t="n">
        <v>450.8941073061349</v>
      </c>
      <c r="AB53" t="n">
        <v>616.933209660359</v>
      </c>
      <c r="AC53" t="n">
        <v>558.0539700015715</v>
      </c>
      <c r="AD53" t="n">
        <v>450894.1073061349</v>
      </c>
      <c r="AE53" t="n">
        <v>616933.209660359</v>
      </c>
      <c r="AF53" t="n">
        <v>1.847486000281378e-06</v>
      </c>
      <c r="AG53" t="n">
        <v>11</v>
      </c>
      <c r="AH53" t="n">
        <v>558053.9700015716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3.5949</v>
      </c>
      <c r="E54" t="n">
        <v>27.82</v>
      </c>
      <c r="F54" t="n">
        <v>24.28</v>
      </c>
      <c r="G54" t="n">
        <v>72.84</v>
      </c>
      <c r="H54" t="n">
        <v>1.02</v>
      </c>
      <c r="I54" t="n">
        <v>20</v>
      </c>
      <c r="J54" t="n">
        <v>245.23</v>
      </c>
      <c r="K54" t="n">
        <v>56.94</v>
      </c>
      <c r="L54" t="n">
        <v>14</v>
      </c>
      <c r="M54" t="n">
        <v>18</v>
      </c>
      <c r="N54" t="n">
        <v>59.29</v>
      </c>
      <c r="O54" t="n">
        <v>30479.78</v>
      </c>
      <c r="P54" t="n">
        <v>365.57</v>
      </c>
      <c r="Q54" t="n">
        <v>452.58</v>
      </c>
      <c r="R54" t="n">
        <v>80.45999999999999</v>
      </c>
      <c r="S54" t="n">
        <v>57.64</v>
      </c>
      <c r="T54" t="n">
        <v>9269.370000000001</v>
      </c>
      <c r="U54" t="n">
        <v>0.72</v>
      </c>
      <c r="V54" t="n">
        <v>0.87</v>
      </c>
      <c r="W54" t="n">
        <v>6.83</v>
      </c>
      <c r="X54" t="n">
        <v>0.55</v>
      </c>
      <c r="Y54" t="n">
        <v>1</v>
      </c>
      <c r="Z54" t="n">
        <v>10</v>
      </c>
      <c r="AA54" t="n">
        <v>451.6383113179172</v>
      </c>
      <c r="AB54" t="n">
        <v>617.9514624212433</v>
      </c>
      <c r="AC54" t="n">
        <v>558.9750421480838</v>
      </c>
      <c r="AD54" t="n">
        <v>451638.3113179172</v>
      </c>
      <c r="AE54" t="n">
        <v>617951.4624212433</v>
      </c>
      <c r="AF54" t="n">
        <v>1.846510070732742e-06</v>
      </c>
      <c r="AG54" t="n">
        <v>11</v>
      </c>
      <c r="AH54" t="n">
        <v>558975.0421480838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3.5961</v>
      </c>
      <c r="E55" t="n">
        <v>27.81</v>
      </c>
      <c r="F55" t="n">
        <v>24.27</v>
      </c>
      <c r="G55" t="n">
        <v>72.81</v>
      </c>
      <c r="H55" t="n">
        <v>1.03</v>
      </c>
      <c r="I55" t="n">
        <v>20</v>
      </c>
      <c r="J55" t="n">
        <v>245.68</v>
      </c>
      <c r="K55" t="n">
        <v>56.94</v>
      </c>
      <c r="L55" t="n">
        <v>14.25</v>
      </c>
      <c r="M55" t="n">
        <v>18</v>
      </c>
      <c r="N55" t="n">
        <v>59.48</v>
      </c>
      <c r="O55" t="n">
        <v>30534.42</v>
      </c>
      <c r="P55" t="n">
        <v>365.37</v>
      </c>
      <c r="Q55" t="n">
        <v>452.63</v>
      </c>
      <c r="R55" t="n">
        <v>80.26000000000001</v>
      </c>
      <c r="S55" t="n">
        <v>57.64</v>
      </c>
      <c r="T55" t="n">
        <v>9166.030000000001</v>
      </c>
      <c r="U55" t="n">
        <v>0.72</v>
      </c>
      <c r="V55" t="n">
        <v>0.87</v>
      </c>
      <c r="W55" t="n">
        <v>6.82</v>
      </c>
      <c r="X55" t="n">
        <v>0.54</v>
      </c>
      <c r="Y55" t="n">
        <v>1</v>
      </c>
      <c r="Z55" t="n">
        <v>10</v>
      </c>
      <c r="AA55" t="n">
        <v>451.3573747124156</v>
      </c>
      <c r="AB55" t="n">
        <v>617.5670725635479</v>
      </c>
      <c r="AC55" t="n">
        <v>558.6273379189122</v>
      </c>
      <c r="AD55" t="n">
        <v>451357.3747124156</v>
      </c>
      <c r="AE55" t="n">
        <v>617567.0725635479</v>
      </c>
      <c r="AF55" t="n">
        <v>1.847126447289775e-06</v>
      </c>
      <c r="AG55" t="n">
        <v>11</v>
      </c>
      <c r="AH55" t="n">
        <v>558627.3379189122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3.6047</v>
      </c>
      <c r="E56" t="n">
        <v>27.74</v>
      </c>
      <c r="F56" t="n">
        <v>24.25</v>
      </c>
      <c r="G56" t="n">
        <v>76.56999999999999</v>
      </c>
      <c r="H56" t="n">
        <v>1.05</v>
      </c>
      <c r="I56" t="n">
        <v>19</v>
      </c>
      <c r="J56" t="n">
        <v>246.12</v>
      </c>
      <c r="K56" t="n">
        <v>56.94</v>
      </c>
      <c r="L56" t="n">
        <v>14.5</v>
      </c>
      <c r="M56" t="n">
        <v>17</v>
      </c>
      <c r="N56" t="n">
        <v>59.68</v>
      </c>
      <c r="O56" t="n">
        <v>30589.13</v>
      </c>
      <c r="P56" t="n">
        <v>363.99</v>
      </c>
      <c r="Q56" t="n">
        <v>452.59</v>
      </c>
      <c r="R56" t="n">
        <v>79.22</v>
      </c>
      <c r="S56" t="n">
        <v>57.64</v>
      </c>
      <c r="T56" t="n">
        <v>8654.690000000001</v>
      </c>
      <c r="U56" t="n">
        <v>0.73</v>
      </c>
      <c r="V56" t="n">
        <v>0.87</v>
      </c>
      <c r="W56" t="n">
        <v>6.83</v>
      </c>
      <c r="X56" t="n">
        <v>0.52</v>
      </c>
      <c r="Y56" t="n">
        <v>1</v>
      </c>
      <c r="Z56" t="n">
        <v>10</v>
      </c>
      <c r="AA56" t="n">
        <v>449.568448200779</v>
      </c>
      <c r="AB56" t="n">
        <v>615.1193843884589</v>
      </c>
      <c r="AC56" t="n">
        <v>556.4132536679019</v>
      </c>
      <c r="AD56" t="n">
        <v>449568.448200779</v>
      </c>
      <c r="AE56" t="n">
        <v>615119.3843884589</v>
      </c>
      <c r="AF56" t="n">
        <v>1.851543812615181e-06</v>
      </c>
      <c r="AG56" t="n">
        <v>11</v>
      </c>
      <c r="AH56" t="n">
        <v>556413.253667902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24.24</v>
      </c>
      <c r="G57" t="n">
        <v>76.54000000000001</v>
      </c>
      <c r="H57" t="n">
        <v>1.06</v>
      </c>
      <c r="I57" t="n">
        <v>19</v>
      </c>
      <c r="J57" t="n">
        <v>246.57</v>
      </c>
      <c r="K57" t="n">
        <v>56.94</v>
      </c>
      <c r="L57" t="n">
        <v>14.75</v>
      </c>
      <c r="M57" t="n">
        <v>17</v>
      </c>
      <c r="N57" t="n">
        <v>59.87</v>
      </c>
      <c r="O57" t="n">
        <v>30643.91</v>
      </c>
      <c r="P57" t="n">
        <v>364.19</v>
      </c>
      <c r="Q57" t="n">
        <v>452.61</v>
      </c>
      <c r="R57" t="n">
        <v>79.09</v>
      </c>
      <c r="S57" t="n">
        <v>57.64</v>
      </c>
      <c r="T57" t="n">
        <v>8590.440000000001</v>
      </c>
      <c r="U57" t="n">
        <v>0.73</v>
      </c>
      <c r="V57" t="n">
        <v>0.87</v>
      </c>
      <c r="W57" t="n">
        <v>6.83</v>
      </c>
      <c r="X57" t="n">
        <v>0.51</v>
      </c>
      <c r="Y57" t="n">
        <v>1</v>
      </c>
      <c r="Z57" t="n">
        <v>10</v>
      </c>
      <c r="AA57" t="n">
        <v>449.5755782739795</v>
      </c>
      <c r="AB57" t="n">
        <v>615.1291400691683</v>
      </c>
      <c r="AC57" t="n">
        <v>556.4220782801366</v>
      </c>
      <c r="AD57" t="n">
        <v>449575.5782739795</v>
      </c>
      <c r="AE57" t="n">
        <v>615129.1400691683</v>
      </c>
      <c r="AF57" t="n">
        <v>1.852057459746042e-06</v>
      </c>
      <c r="AG57" t="n">
        <v>11</v>
      </c>
      <c r="AH57" t="n">
        <v>556422.0782801366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3.6053</v>
      </c>
      <c r="E58" t="n">
        <v>27.74</v>
      </c>
      <c r="F58" t="n">
        <v>24.24</v>
      </c>
      <c r="G58" t="n">
        <v>76.56</v>
      </c>
      <c r="H58" t="n">
        <v>1.08</v>
      </c>
      <c r="I58" t="n">
        <v>19</v>
      </c>
      <c r="J58" t="n">
        <v>247.01</v>
      </c>
      <c r="K58" t="n">
        <v>56.94</v>
      </c>
      <c r="L58" t="n">
        <v>15</v>
      </c>
      <c r="M58" t="n">
        <v>17</v>
      </c>
      <c r="N58" t="n">
        <v>60.07</v>
      </c>
      <c r="O58" t="n">
        <v>30698.76</v>
      </c>
      <c r="P58" t="n">
        <v>364.36</v>
      </c>
      <c r="Q58" t="n">
        <v>452.58</v>
      </c>
      <c r="R58" t="n">
        <v>79.3</v>
      </c>
      <c r="S58" t="n">
        <v>57.64</v>
      </c>
      <c r="T58" t="n">
        <v>8691.969999999999</v>
      </c>
      <c r="U58" t="n">
        <v>0.73</v>
      </c>
      <c r="V58" t="n">
        <v>0.87</v>
      </c>
      <c r="W58" t="n">
        <v>6.82</v>
      </c>
      <c r="X58" t="n">
        <v>0.52</v>
      </c>
      <c r="Y58" t="n">
        <v>1</v>
      </c>
      <c r="Z58" t="n">
        <v>10</v>
      </c>
      <c r="AA58" t="n">
        <v>449.7262611147323</v>
      </c>
      <c r="AB58" t="n">
        <v>615.3353109795441</v>
      </c>
      <c r="AC58" t="n">
        <v>556.6085725281888</v>
      </c>
      <c r="AD58" t="n">
        <v>449726.2611147322</v>
      </c>
      <c r="AE58" t="n">
        <v>615335.3109795442</v>
      </c>
      <c r="AF58" t="n">
        <v>1.851852000893698e-06</v>
      </c>
      <c r="AG58" t="n">
        <v>11</v>
      </c>
      <c r="AH58" t="n">
        <v>556608.5725281888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3.6053</v>
      </c>
      <c r="E59" t="n">
        <v>27.74</v>
      </c>
      <c r="F59" t="n">
        <v>24.24</v>
      </c>
      <c r="G59" t="n">
        <v>76.55</v>
      </c>
      <c r="H59" t="n">
        <v>1.1</v>
      </c>
      <c r="I59" t="n">
        <v>19</v>
      </c>
      <c r="J59" t="n">
        <v>247.46</v>
      </c>
      <c r="K59" t="n">
        <v>56.94</v>
      </c>
      <c r="L59" t="n">
        <v>15.25</v>
      </c>
      <c r="M59" t="n">
        <v>17</v>
      </c>
      <c r="N59" t="n">
        <v>60.26</v>
      </c>
      <c r="O59" t="n">
        <v>30753.68</v>
      </c>
      <c r="P59" t="n">
        <v>364.07</v>
      </c>
      <c r="Q59" t="n">
        <v>452.66</v>
      </c>
      <c r="R59" t="n">
        <v>79.14</v>
      </c>
      <c r="S59" t="n">
        <v>57.64</v>
      </c>
      <c r="T59" t="n">
        <v>8613.959999999999</v>
      </c>
      <c r="U59" t="n">
        <v>0.73</v>
      </c>
      <c r="V59" t="n">
        <v>0.87</v>
      </c>
      <c r="W59" t="n">
        <v>6.83</v>
      </c>
      <c r="X59" t="n">
        <v>0.52</v>
      </c>
      <c r="Y59" t="n">
        <v>1</v>
      </c>
      <c r="Z59" t="n">
        <v>10</v>
      </c>
      <c r="AA59" t="n">
        <v>449.5317119806589</v>
      </c>
      <c r="AB59" t="n">
        <v>615.069120271403</v>
      </c>
      <c r="AC59" t="n">
        <v>556.3677866876317</v>
      </c>
      <c r="AD59" t="n">
        <v>449531.7119806589</v>
      </c>
      <c r="AE59" t="n">
        <v>615069.120271403</v>
      </c>
      <c r="AF59" t="n">
        <v>1.851852000893698e-06</v>
      </c>
      <c r="AG59" t="n">
        <v>11</v>
      </c>
      <c r="AH59" t="n">
        <v>556367.7866876316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3.6162</v>
      </c>
      <c r="E60" t="n">
        <v>27.65</v>
      </c>
      <c r="F60" t="n">
        <v>24.2</v>
      </c>
      <c r="G60" t="n">
        <v>80.67</v>
      </c>
      <c r="H60" t="n">
        <v>1.11</v>
      </c>
      <c r="I60" t="n">
        <v>18</v>
      </c>
      <c r="J60" t="n">
        <v>247.9</v>
      </c>
      <c r="K60" t="n">
        <v>56.94</v>
      </c>
      <c r="L60" t="n">
        <v>15.5</v>
      </c>
      <c r="M60" t="n">
        <v>16</v>
      </c>
      <c r="N60" t="n">
        <v>60.46</v>
      </c>
      <c r="O60" t="n">
        <v>30808.68</v>
      </c>
      <c r="P60" t="n">
        <v>363.68</v>
      </c>
      <c r="Q60" t="n">
        <v>452.58</v>
      </c>
      <c r="R60" t="n">
        <v>78.09999999999999</v>
      </c>
      <c r="S60" t="n">
        <v>57.64</v>
      </c>
      <c r="T60" t="n">
        <v>8098.57</v>
      </c>
      <c r="U60" t="n">
        <v>0.74</v>
      </c>
      <c r="V60" t="n">
        <v>0.88</v>
      </c>
      <c r="W60" t="n">
        <v>6.82</v>
      </c>
      <c r="X60" t="n">
        <v>0.48</v>
      </c>
      <c r="Y60" t="n">
        <v>1</v>
      </c>
      <c r="Z60" t="n">
        <v>10</v>
      </c>
      <c r="AA60" t="n">
        <v>448.1342779979354</v>
      </c>
      <c r="AB60" t="n">
        <v>613.1570894458044</v>
      </c>
      <c r="AC60" t="n">
        <v>554.6382374004761</v>
      </c>
      <c r="AD60" t="n">
        <v>448134.2779979354</v>
      </c>
      <c r="AE60" t="n">
        <v>613157.0894458045</v>
      </c>
      <c r="AF60" t="n">
        <v>1.857450754620084e-06</v>
      </c>
      <c r="AG60" t="n">
        <v>11</v>
      </c>
      <c r="AH60" t="n">
        <v>554638.2374004761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3.6145</v>
      </c>
      <c r="E61" t="n">
        <v>27.67</v>
      </c>
      <c r="F61" t="n">
        <v>24.22</v>
      </c>
      <c r="G61" t="n">
        <v>80.72</v>
      </c>
      <c r="H61" t="n">
        <v>1.13</v>
      </c>
      <c r="I61" t="n">
        <v>18</v>
      </c>
      <c r="J61" t="n">
        <v>248.35</v>
      </c>
      <c r="K61" t="n">
        <v>56.94</v>
      </c>
      <c r="L61" t="n">
        <v>15.75</v>
      </c>
      <c r="M61" t="n">
        <v>16</v>
      </c>
      <c r="N61" t="n">
        <v>60.66</v>
      </c>
      <c r="O61" t="n">
        <v>30863.74</v>
      </c>
      <c r="P61" t="n">
        <v>363.86</v>
      </c>
      <c r="Q61" t="n">
        <v>452.6</v>
      </c>
      <c r="R61" t="n">
        <v>78.41</v>
      </c>
      <c r="S61" t="n">
        <v>57.64</v>
      </c>
      <c r="T61" t="n">
        <v>8255.049999999999</v>
      </c>
      <c r="U61" t="n">
        <v>0.74</v>
      </c>
      <c r="V61" t="n">
        <v>0.88</v>
      </c>
      <c r="W61" t="n">
        <v>6.82</v>
      </c>
      <c r="X61" t="n">
        <v>0.49</v>
      </c>
      <c r="Y61" t="n">
        <v>1</v>
      </c>
      <c r="Z61" t="n">
        <v>10</v>
      </c>
      <c r="AA61" t="n">
        <v>448.4800788676964</v>
      </c>
      <c r="AB61" t="n">
        <v>613.6302294514691</v>
      </c>
      <c r="AC61" t="n">
        <v>555.0662215880562</v>
      </c>
      <c r="AD61" t="n">
        <v>448480.0788676963</v>
      </c>
      <c r="AE61" t="n">
        <v>613630.229451469</v>
      </c>
      <c r="AF61" t="n">
        <v>1.856577554497621e-06</v>
      </c>
      <c r="AG61" t="n">
        <v>11</v>
      </c>
      <c r="AH61" t="n">
        <v>555066.2215880562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3.6167</v>
      </c>
      <c r="E62" t="n">
        <v>27.65</v>
      </c>
      <c r="F62" t="n">
        <v>24.2</v>
      </c>
      <c r="G62" t="n">
        <v>80.66</v>
      </c>
      <c r="H62" t="n">
        <v>1.14</v>
      </c>
      <c r="I62" t="n">
        <v>18</v>
      </c>
      <c r="J62" t="n">
        <v>248.79</v>
      </c>
      <c r="K62" t="n">
        <v>56.94</v>
      </c>
      <c r="L62" t="n">
        <v>16</v>
      </c>
      <c r="M62" t="n">
        <v>16</v>
      </c>
      <c r="N62" t="n">
        <v>60.85</v>
      </c>
      <c r="O62" t="n">
        <v>30918.88</v>
      </c>
      <c r="P62" t="n">
        <v>363.17</v>
      </c>
      <c r="Q62" t="n">
        <v>452.65</v>
      </c>
      <c r="R62" t="n">
        <v>77.8</v>
      </c>
      <c r="S62" t="n">
        <v>57.64</v>
      </c>
      <c r="T62" t="n">
        <v>7948.43</v>
      </c>
      <c r="U62" t="n">
        <v>0.74</v>
      </c>
      <c r="V62" t="n">
        <v>0.88</v>
      </c>
      <c r="W62" t="n">
        <v>6.82</v>
      </c>
      <c r="X62" t="n">
        <v>0.47</v>
      </c>
      <c r="Y62" t="n">
        <v>1</v>
      </c>
      <c r="Z62" t="n">
        <v>10</v>
      </c>
      <c r="AA62" t="n">
        <v>447.74776591177</v>
      </c>
      <c r="AB62" t="n">
        <v>612.6282465578033</v>
      </c>
      <c r="AC62" t="n">
        <v>554.1598665354701</v>
      </c>
      <c r="AD62" t="n">
        <v>447747.7659117701</v>
      </c>
      <c r="AE62" t="n">
        <v>612628.2465578034</v>
      </c>
      <c r="AF62" t="n">
        <v>1.857707578185515e-06</v>
      </c>
      <c r="AG62" t="n">
        <v>11</v>
      </c>
      <c r="AH62" t="n">
        <v>554159.8665354701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3.6257</v>
      </c>
      <c r="E63" t="n">
        <v>27.58</v>
      </c>
      <c r="F63" t="n">
        <v>24.17</v>
      </c>
      <c r="G63" t="n">
        <v>85.31999999999999</v>
      </c>
      <c r="H63" t="n">
        <v>1.16</v>
      </c>
      <c r="I63" t="n">
        <v>17</v>
      </c>
      <c r="J63" t="n">
        <v>249.24</v>
      </c>
      <c r="K63" t="n">
        <v>56.94</v>
      </c>
      <c r="L63" t="n">
        <v>16.25</v>
      </c>
      <c r="M63" t="n">
        <v>15</v>
      </c>
      <c r="N63" t="n">
        <v>61.05</v>
      </c>
      <c r="O63" t="n">
        <v>30974.09</v>
      </c>
      <c r="P63" t="n">
        <v>362.29</v>
      </c>
      <c r="Q63" t="n">
        <v>452.59</v>
      </c>
      <c r="R63" t="n">
        <v>76.93000000000001</v>
      </c>
      <c r="S63" t="n">
        <v>57.64</v>
      </c>
      <c r="T63" t="n">
        <v>7520.37</v>
      </c>
      <c r="U63" t="n">
        <v>0.75</v>
      </c>
      <c r="V63" t="n">
        <v>0.88</v>
      </c>
      <c r="W63" t="n">
        <v>6.82</v>
      </c>
      <c r="X63" t="n">
        <v>0.45</v>
      </c>
      <c r="Y63" t="n">
        <v>1</v>
      </c>
      <c r="Z63" t="n">
        <v>10</v>
      </c>
      <c r="AA63" t="n">
        <v>446.2398244326041</v>
      </c>
      <c r="AB63" t="n">
        <v>610.5650145003254</v>
      </c>
      <c r="AC63" t="n">
        <v>552.2935464497937</v>
      </c>
      <c r="AD63" t="n">
        <v>446239.8244326041</v>
      </c>
      <c r="AE63" t="n">
        <v>610565.0145003254</v>
      </c>
      <c r="AF63" t="n">
        <v>1.862330402363265e-06</v>
      </c>
      <c r="AG63" t="n">
        <v>11</v>
      </c>
      <c r="AH63" t="n">
        <v>552293.5464497936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3.6261</v>
      </c>
      <c r="E64" t="n">
        <v>27.58</v>
      </c>
      <c r="F64" t="n">
        <v>24.17</v>
      </c>
      <c r="G64" t="n">
        <v>85.31</v>
      </c>
      <c r="H64" t="n">
        <v>1.18</v>
      </c>
      <c r="I64" t="n">
        <v>17</v>
      </c>
      <c r="J64" t="n">
        <v>249.69</v>
      </c>
      <c r="K64" t="n">
        <v>56.94</v>
      </c>
      <c r="L64" t="n">
        <v>16.5</v>
      </c>
      <c r="M64" t="n">
        <v>15</v>
      </c>
      <c r="N64" t="n">
        <v>61.25</v>
      </c>
      <c r="O64" t="n">
        <v>31029.37</v>
      </c>
      <c r="P64" t="n">
        <v>362.57</v>
      </c>
      <c r="Q64" t="n">
        <v>452.6</v>
      </c>
      <c r="R64" t="n">
        <v>76.83</v>
      </c>
      <c r="S64" t="n">
        <v>57.64</v>
      </c>
      <c r="T64" t="n">
        <v>7469.44</v>
      </c>
      <c r="U64" t="n">
        <v>0.75</v>
      </c>
      <c r="V64" t="n">
        <v>0.88</v>
      </c>
      <c r="W64" t="n">
        <v>6.82</v>
      </c>
      <c r="X64" t="n">
        <v>0.45</v>
      </c>
      <c r="Y64" t="n">
        <v>1</v>
      </c>
      <c r="Z64" t="n">
        <v>10</v>
      </c>
      <c r="AA64" t="n">
        <v>446.3905288172493</v>
      </c>
      <c r="AB64" t="n">
        <v>610.7712148880054</v>
      </c>
      <c r="AC64" t="n">
        <v>552.4800673618774</v>
      </c>
      <c r="AD64" t="n">
        <v>446390.5288172493</v>
      </c>
      <c r="AE64" t="n">
        <v>610771.2148880054</v>
      </c>
      <c r="AF64" t="n">
        <v>1.86253586121561e-06</v>
      </c>
      <c r="AG64" t="n">
        <v>11</v>
      </c>
      <c r="AH64" t="n">
        <v>552480.0673618774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3.6257</v>
      </c>
      <c r="E65" t="n">
        <v>27.58</v>
      </c>
      <c r="F65" t="n">
        <v>24.17</v>
      </c>
      <c r="G65" t="n">
        <v>85.31999999999999</v>
      </c>
      <c r="H65" t="n">
        <v>1.19</v>
      </c>
      <c r="I65" t="n">
        <v>17</v>
      </c>
      <c r="J65" t="n">
        <v>250.14</v>
      </c>
      <c r="K65" t="n">
        <v>56.94</v>
      </c>
      <c r="L65" t="n">
        <v>16.75</v>
      </c>
      <c r="M65" t="n">
        <v>15</v>
      </c>
      <c r="N65" t="n">
        <v>61.45</v>
      </c>
      <c r="O65" t="n">
        <v>31084.72</v>
      </c>
      <c r="P65" t="n">
        <v>362.81</v>
      </c>
      <c r="Q65" t="n">
        <v>452.57</v>
      </c>
      <c r="R65" t="n">
        <v>76.83</v>
      </c>
      <c r="S65" t="n">
        <v>57.64</v>
      </c>
      <c r="T65" t="n">
        <v>7466.54</v>
      </c>
      <c r="U65" t="n">
        <v>0.75</v>
      </c>
      <c r="V65" t="n">
        <v>0.88</v>
      </c>
      <c r="W65" t="n">
        <v>6.82</v>
      </c>
      <c r="X65" t="n">
        <v>0.45</v>
      </c>
      <c r="Y65" t="n">
        <v>1</v>
      </c>
      <c r="Z65" t="n">
        <v>10</v>
      </c>
      <c r="AA65" t="n">
        <v>446.5867083697834</v>
      </c>
      <c r="AB65" t="n">
        <v>611.0396364066132</v>
      </c>
      <c r="AC65" t="n">
        <v>552.7228711074813</v>
      </c>
      <c r="AD65" t="n">
        <v>446586.7083697834</v>
      </c>
      <c r="AE65" t="n">
        <v>611039.6364066133</v>
      </c>
      <c r="AF65" t="n">
        <v>1.862330402363265e-06</v>
      </c>
      <c r="AG65" t="n">
        <v>11</v>
      </c>
      <c r="AH65" t="n">
        <v>552722.8711074813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3.6223</v>
      </c>
      <c r="E66" t="n">
        <v>27.61</v>
      </c>
      <c r="F66" t="n">
        <v>24.2</v>
      </c>
      <c r="G66" t="n">
        <v>85.41</v>
      </c>
      <c r="H66" t="n">
        <v>1.21</v>
      </c>
      <c r="I66" t="n">
        <v>17</v>
      </c>
      <c r="J66" t="n">
        <v>250.59</v>
      </c>
      <c r="K66" t="n">
        <v>56.94</v>
      </c>
      <c r="L66" t="n">
        <v>17</v>
      </c>
      <c r="M66" t="n">
        <v>15</v>
      </c>
      <c r="N66" t="n">
        <v>61.65</v>
      </c>
      <c r="O66" t="n">
        <v>31140.15</v>
      </c>
      <c r="P66" t="n">
        <v>362.93</v>
      </c>
      <c r="Q66" t="n">
        <v>452.63</v>
      </c>
      <c r="R66" t="n">
        <v>77.63</v>
      </c>
      <c r="S66" t="n">
        <v>57.64</v>
      </c>
      <c r="T66" t="n">
        <v>7866</v>
      </c>
      <c r="U66" t="n">
        <v>0.74</v>
      </c>
      <c r="V66" t="n">
        <v>0.88</v>
      </c>
      <c r="W66" t="n">
        <v>6.83</v>
      </c>
      <c r="X66" t="n">
        <v>0.47</v>
      </c>
      <c r="Y66" t="n">
        <v>1</v>
      </c>
      <c r="Z66" t="n">
        <v>10</v>
      </c>
      <c r="AA66" t="n">
        <v>447.0798331529552</v>
      </c>
      <c r="AB66" t="n">
        <v>611.714351490079</v>
      </c>
      <c r="AC66" t="n">
        <v>553.3331923303497</v>
      </c>
      <c r="AD66" t="n">
        <v>447079.8331529552</v>
      </c>
      <c r="AE66" t="n">
        <v>611714.3514900791</v>
      </c>
      <c r="AF66" t="n">
        <v>1.860584002118338e-06</v>
      </c>
      <c r="AG66" t="n">
        <v>11</v>
      </c>
      <c r="AH66" t="n">
        <v>553333.1923303497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3.6237</v>
      </c>
      <c r="E67" t="n">
        <v>27.6</v>
      </c>
      <c r="F67" t="n">
        <v>24.19</v>
      </c>
      <c r="G67" t="n">
        <v>85.37</v>
      </c>
      <c r="H67" t="n">
        <v>1.22</v>
      </c>
      <c r="I67" t="n">
        <v>17</v>
      </c>
      <c r="J67" t="n">
        <v>251.04</v>
      </c>
      <c r="K67" t="n">
        <v>56.94</v>
      </c>
      <c r="L67" t="n">
        <v>17.25</v>
      </c>
      <c r="M67" t="n">
        <v>15</v>
      </c>
      <c r="N67" t="n">
        <v>61.85</v>
      </c>
      <c r="O67" t="n">
        <v>31195.65</v>
      </c>
      <c r="P67" t="n">
        <v>362.54</v>
      </c>
      <c r="Q67" t="n">
        <v>452.67</v>
      </c>
      <c r="R67" t="n">
        <v>77.62</v>
      </c>
      <c r="S67" t="n">
        <v>57.64</v>
      </c>
      <c r="T67" t="n">
        <v>7860.51</v>
      </c>
      <c r="U67" t="n">
        <v>0.74</v>
      </c>
      <c r="V67" t="n">
        <v>0.88</v>
      </c>
      <c r="W67" t="n">
        <v>6.82</v>
      </c>
      <c r="X67" t="n">
        <v>0.46</v>
      </c>
      <c r="Y67" t="n">
        <v>1</v>
      </c>
      <c r="Z67" t="n">
        <v>10</v>
      </c>
      <c r="AA67" t="n">
        <v>446.657642217292</v>
      </c>
      <c r="AB67" t="n">
        <v>611.136691226155</v>
      </c>
      <c r="AC67" t="n">
        <v>552.8106631512634</v>
      </c>
      <c r="AD67" t="n">
        <v>446657.642217292</v>
      </c>
      <c r="AE67" t="n">
        <v>611136.691226155</v>
      </c>
      <c r="AF67" t="n">
        <v>1.861303108101543e-06</v>
      </c>
      <c r="AG67" t="n">
        <v>11</v>
      </c>
      <c r="AH67" t="n">
        <v>552810.6631512634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3.6343</v>
      </c>
      <c r="E68" t="n">
        <v>27.52</v>
      </c>
      <c r="F68" t="n">
        <v>24.15</v>
      </c>
      <c r="G68" t="n">
        <v>90.56999999999999</v>
      </c>
      <c r="H68" t="n">
        <v>1.24</v>
      </c>
      <c r="I68" t="n">
        <v>16</v>
      </c>
      <c r="J68" t="n">
        <v>251.49</v>
      </c>
      <c r="K68" t="n">
        <v>56.94</v>
      </c>
      <c r="L68" t="n">
        <v>17.5</v>
      </c>
      <c r="M68" t="n">
        <v>14</v>
      </c>
      <c r="N68" t="n">
        <v>62.05</v>
      </c>
      <c r="O68" t="n">
        <v>31251.22</v>
      </c>
      <c r="P68" t="n">
        <v>361.91</v>
      </c>
      <c r="Q68" t="n">
        <v>452.6</v>
      </c>
      <c r="R68" t="n">
        <v>76.28</v>
      </c>
      <c r="S68" t="n">
        <v>57.64</v>
      </c>
      <c r="T68" t="n">
        <v>7196.14</v>
      </c>
      <c r="U68" t="n">
        <v>0.76</v>
      </c>
      <c r="V68" t="n">
        <v>0.88</v>
      </c>
      <c r="W68" t="n">
        <v>6.82</v>
      </c>
      <c r="X68" t="n">
        <v>0.43</v>
      </c>
      <c r="Y68" t="n">
        <v>1</v>
      </c>
      <c r="Z68" t="n">
        <v>10</v>
      </c>
      <c r="AA68" t="n">
        <v>445.1430838740072</v>
      </c>
      <c r="AB68" t="n">
        <v>609.0644056832746</v>
      </c>
      <c r="AC68" t="n">
        <v>550.9361536321244</v>
      </c>
      <c r="AD68" t="n">
        <v>445143.0838740072</v>
      </c>
      <c r="AE68" t="n">
        <v>609064.4056832746</v>
      </c>
      <c r="AF68" t="n">
        <v>1.866747767688671e-06</v>
      </c>
      <c r="AG68" t="n">
        <v>11</v>
      </c>
      <c r="AH68" t="n">
        <v>550936.1536321244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3.6347</v>
      </c>
      <c r="E69" t="n">
        <v>27.51</v>
      </c>
      <c r="F69" t="n">
        <v>24.15</v>
      </c>
      <c r="G69" t="n">
        <v>90.56</v>
      </c>
      <c r="H69" t="n">
        <v>1.25</v>
      </c>
      <c r="I69" t="n">
        <v>16</v>
      </c>
      <c r="J69" t="n">
        <v>251.94</v>
      </c>
      <c r="K69" t="n">
        <v>56.94</v>
      </c>
      <c r="L69" t="n">
        <v>17.75</v>
      </c>
      <c r="M69" t="n">
        <v>14</v>
      </c>
      <c r="N69" t="n">
        <v>62.25</v>
      </c>
      <c r="O69" t="n">
        <v>31306.86</v>
      </c>
      <c r="P69" t="n">
        <v>361.76</v>
      </c>
      <c r="Q69" t="n">
        <v>452.61</v>
      </c>
      <c r="R69" t="n">
        <v>76.25</v>
      </c>
      <c r="S69" t="n">
        <v>57.64</v>
      </c>
      <c r="T69" t="n">
        <v>7184.14</v>
      </c>
      <c r="U69" t="n">
        <v>0.76</v>
      </c>
      <c r="V69" t="n">
        <v>0.88</v>
      </c>
      <c r="W69" t="n">
        <v>6.82</v>
      </c>
      <c r="X69" t="n">
        <v>0.42</v>
      </c>
      <c r="Y69" t="n">
        <v>1</v>
      </c>
      <c r="Z69" t="n">
        <v>10</v>
      </c>
      <c r="AA69" t="n">
        <v>445.0074163132824</v>
      </c>
      <c r="AB69" t="n">
        <v>608.8787793414607</v>
      </c>
      <c r="AC69" t="n">
        <v>550.7682432078449</v>
      </c>
      <c r="AD69" t="n">
        <v>445007.4163132824</v>
      </c>
      <c r="AE69" t="n">
        <v>608878.7793414607</v>
      </c>
      <c r="AF69" t="n">
        <v>1.866953226541016e-06</v>
      </c>
      <c r="AG69" t="n">
        <v>11</v>
      </c>
      <c r="AH69" t="n">
        <v>550768.2432078449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3.6332</v>
      </c>
      <c r="E70" t="n">
        <v>27.52</v>
      </c>
      <c r="F70" t="n">
        <v>24.16</v>
      </c>
      <c r="G70" t="n">
        <v>90.59999999999999</v>
      </c>
      <c r="H70" t="n">
        <v>1.27</v>
      </c>
      <c r="I70" t="n">
        <v>16</v>
      </c>
      <c r="J70" t="n">
        <v>252.39</v>
      </c>
      <c r="K70" t="n">
        <v>56.94</v>
      </c>
      <c r="L70" t="n">
        <v>18</v>
      </c>
      <c r="M70" t="n">
        <v>14</v>
      </c>
      <c r="N70" t="n">
        <v>62.45</v>
      </c>
      <c r="O70" t="n">
        <v>31362.58</v>
      </c>
      <c r="P70" t="n">
        <v>362.03</v>
      </c>
      <c r="Q70" t="n">
        <v>452.57</v>
      </c>
      <c r="R70" t="n">
        <v>76.44</v>
      </c>
      <c r="S70" t="n">
        <v>57.64</v>
      </c>
      <c r="T70" t="n">
        <v>7276.68</v>
      </c>
      <c r="U70" t="n">
        <v>0.75</v>
      </c>
      <c r="V70" t="n">
        <v>0.88</v>
      </c>
      <c r="W70" t="n">
        <v>6.82</v>
      </c>
      <c r="X70" t="n">
        <v>0.44</v>
      </c>
      <c r="Y70" t="n">
        <v>1</v>
      </c>
      <c r="Z70" t="n">
        <v>10</v>
      </c>
      <c r="AA70" t="n">
        <v>445.3567829774589</v>
      </c>
      <c r="AB70" t="n">
        <v>609.3567982243561</v>
      </c>
      <c r="AC70" t="n">
        <v>551.2006406394606</v>
      </c>
      <c r="AD70" t="n">
        <v>445356.7829774589</v>
      </c>
      <c r="AE70" t="n">
        <v>609356.7982243561</v>
      </c>
      <c r="AF70" t="n">
        <v>1.866182755844724e-06</v>
      </c>
      <c r="AG70" t="n">
        <v>11</v>
      </c>
      <c r="AH70" t="n">
        <v>551200.6406394606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3.6345</v>
      </c>
      <c r="E71" t="n">
        <v>27.51</v>
      </c>
      <c r="F71" t="n">
        <v>24.15</v>
      </c>
      <c r="G71" t="n">
        <v>90.56999999999999</v>
      </c>
      <c r="H71" t="n">
        <v>1.28</v>
      </c>
      <c r="I71" t="n">
        <v>16</v>
      </c>
      <c r="J71" t="n">
        <v>252.84</v>
      </c>
      <c r="K71" t="n">
        <v>56.94</v>
      </c>
      <c r="L71" t="n">
        <v>18.25</v>
      </c>
      <c r="M71" t="n">
        <v>14</v>
      </c>
      <c r="N71" t="n">
        <v>62.65</v>
      </c>
      <c r="O71" t="n">
        <v>31418.38</v>
      </c>
      <c r="P71" t="n">
        <v>361.53</v>
      </c>
      <c r="Q71" t="n">
        <v>452.57</v>
      </c>
      <c r="R71" t="n">
        <v>76.45999999999999</v>
      </c>
      <c r="S71" t="n">
        <v>57.64</v>
      </c>
      <c r="T71" t="n">
        <v>7289.02</v>
      </c>
      <c r="U71" t="n">
        <v>0.75</v>
      </c>
      <c r="V71" t="n">
        <v>0.88</v>
      </c>
      <c r="W71" t="n">
        <v>6.81</v>
      </c>
      <c r="X71" t="n">
        <v>0.43</v>
      </c>
      <c r="Y71" t="n">
        <v>1</v>
      </c>
      <c r="Z71" t="n">
        <v>10</v>
      </c>
      <c r="AA71" t="n">
        <v>444.8722782175655</v>
      </c>
      <c r="AB71" t="n">
        <v>608.6938774370286</v>
      </c>
      <c r="AC71" t="n">
        <v>550.6009880816604</v>
      </c>
      <c r="AD71" t="n">
        <v>444872.2782175655</v>
      </c>
      <c r="AE71" t="n">
        <v>608693.8774370286</v>
      </c>
      <c r="AF71" t="n">
        <v>1.866850497114843e-06</v>
      </c>
      <c r="AG71" t="n">
        <v>11</v>
      </c>
      <c r="AH71" t="n">
        <v>550600.9880816604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3.6417</v>
      </c>
      <c r="E72" t="n">
        <v>27.46</v>
      </c>
      <c r="F72" t="n">
        <v>24.14</v>
      </c>
      <c r="G72" t="n">
        <v>96.56</v>
      </c>
      <c r="H72" t="n">
        <v>1.3</v>
      </c>
      <c r="I72" t="n">
        <v>15</v>
      </c>
      <c r="J72" t="n">
        <v>253.3</v>
      </c>
      <c r="K72" t="n">
        <v>56.94</v>
      </c>
      <c r="L72" t="n">
        <v>18.5</v>
      </c>
      <c r="M72" t="n">
        <v>13</v>
      </c>
      <c r="N72" t="n">
        <v>62.86</v>
      </c>
      <c r="O72" t="n">
        <v>31474.25</v>
      </c>
      <c r="P72" t="n">
        <v>361.05</v>
      </c>
      <c r="Q72" t="n">
        <v>452.63</v>
      </c>
      <c r="R72" t="n">
        <v>75.84999999999999</v>
      </c>
      <c r="S72" t="n">
        <v>57.64</v>
      </c>
      <c r="T72" t="n">
        <v>6985.6</v>
      </c>
      <c r="U72" t="n">
        <v>0.76</v>
      </c>
      <c r="V72" t="n">
        <v>0.88</v>
      </c>
      <c r="W72" t="n">
        <v>6.82</v>
      </c>
      <c r="X72" t="n">
        <v>0.42</v>
      </c>
      <c r="Y72" t="n">
        <v>1</v>
      </c>
      <c r="Z72" t="n">
        <v>10</v>
      </c>
      <c r="AA72" t="n">
        <v>443.8748159769972</v>
      </c>
      <c r="AB72" t="n">
        <v>607.3291055945549</v>
      </c>
      <c r="AC72" t="n">
        <v>549.3664681483631</v>
      </c>
      <c r="AD72" t="n">
        <v>443874.8159769973</v>
      </c>
      <c r="AE72" t="n">
        <v>607329.1055945549</v>
      </c>
      <c r="AF72" t="n">
        <v>1.870548756457044e-06</v>
      </c>
      <c r="AG72" t="n">
        <v>11</v>
      </c>
      <c r="AH72" t="n">
        <v>549366.4681483631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3.6454</v>
      </c>
      <c r="E73" t="n">
        <v>27.43</v>
      </c>
      <c r="F73" t="n">
        <v>24.11</v>
      </c>
      <c r="G73" t="n">
        <v>96.45</v>
      </c>
      <c r="H73" t="n">
        <v>1.31</v>
      </c>
      <c r="I73" t="n">
        <v>15</v>
      </c>
      <c r="J73" t="n">
        <v>253.75</v>
      </c>
      <c r="K73" t="n">
        <v>56.94</v>
      </c>
      <c r="L73" t="n">
        <v>18.75</v>
      </c>
      <c r="M73" t="n">
        <v>13</v>
      </c>
      <c r="N73" t="n">
        <v>63.06</v>
      </c>
      <c r="O73" t="n">
        <v>31530.19</v>
      </c>
      <c r="P73" t="n">
        <v>360.52</v>
      </c>
      <c r="Q73" t="n">
        <v>452.57</v>
      </c>
      <c r="R73" t="n">
        <v>74.93000000000001</v>
      </c>
      <c r="S73" t="n">
        <v>57.64</v>
      </c>
      <c r="T73" t="n">
        <v>6528</v>
      </c>
      <c r="U73" t="n">
        <v>0.77</v>
      </c>
      <c r="V73" t="n">
        <v>0.88</v>
      </c>
      <c r="W73" t="n">
        <v>6.82</v>
      </c>
      <c r="X73" t="n">
        <v>0.39</v>
      </c>
      <c r="Y73" t="n">
        <v>1</v>
      </c>
      <c r="Z73" t="n">
        <v>10</v>
      </c>
      <c r="AA73" t="n">
        <v>443.088612541224</v>
      </c>
      <c r="AB73" t="n">
        <v>606.253387368882</v>
      </c>
      <c r="AC73" t="n">
        <v>548.3934149603684</v>
      </c>
      <c r="AD73" t="n">
        <v>443088.612541224</v>
      </c>
      <c r="AE73" t="n">
        <v>606253.3873688821</v>
      </c>
      <c r="AF73" t="n">
        <v>1.87244925084123e-06</v>
      </c>
      <c r="AG73" t="n">
        <v>11</v>
      </c>
      <c r="AH73" t="n">
        <v>548393.4149603684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3.6422</v>
      </c>
      <c r="E74" t="n">
        <v>27.46</v>
      </c>
      <c r="F74" t="n">
        <v>24.14</v>
      </c>
      <c r="G74" t="n">
        <v>96.55</v>
      </c>
      <c r="H74" t="n">
        <v>1.33</v>
      </c>
      <c r="I74" t="n">
        <v>15</v>
      </c>
      <c r="J74" t="n">
        <v>254.21</v>
      </c>
      <c r="K74" t="n">
        <v>56.94</v>
      </c>
      <c r="L74" t="n">
        <v>19</v>
      </c>
      <c r="M74" t="n">
        <v>13</v>
      </c>
      <c r="N74" t="n">
        <v>63.26</v>
      </c>
      <c r="O74" t="n">
        <v>31586.21</v>
      </c>
      <c r="P74" t="n">
        <v>360.91</v>
      </c>
      <c r="Q74" t="n">
        <v>452.62</v>
      </c>
      <c r="R74" t="n">
        <v>75.84999999999999</v>
      </c>
      <c r="S74" t="n">
        <v>57.64</v>
      </c>
      <c r="T74" t="n">
        <v>6986.85</v>
      </c>
      <c r="U74" t="n">
        <v>0.76</v>
      </c>
      <c r="V74" t="n">
        <v>0.88</v>
      </c>
      <c r="W74" t="n">
        <v>6.82</v>
      </c>
      <c r="X74" t="n">
        <v>0.41</v>
      </c>
      <c r="Y74" t="n">
        <v>1</v>
      </c>
      <c r="Z74" t="n">
        <v>10</v>
      </c>
      <c r="AA74" t="n">
        <v>443.7372978072674</v>
      </c>
      <c r="AB74" t="n">
        <v>607.1409471678571</v>
      </c>
      <c r="AC74" t="n">
        <v>549.1962672978273</v>
      </c>
      <c r="AD74" t="n">
        <v>443737.2978072674</v>
      </c>
      <c r="AE74" t="n">
        <v>607140.9471678571</v>
      </c>
      <c r="AF74" t="n">
        <v>1.870805580022474e-06</v>
      </c>
      <c r="AG74" t="n">
        <v>11</v>
      </c>
      <c r="AH74" t="n">
        <v>549196.2672978273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3.6439</v>
      </c>
      <c r="E75" t="n">
        <v>27.44</v>
      </c>
      <c r="F75" t="n">
        <v>24.12</v>
      </c>
      <c r="G75" t="n">
        <v>96.48999999999999</v>
      </c>
      <c r="H75" t="n">
        <v>1.34</v>
      </c>
      <c r="I75" t="n">
        <v>15</v>
      </c>
      <c r="J75" t="n">
        <v>254.66</v>
      </c>
      <c r="K75" t="n">
        <v>56.94</v>
      </c>
      <c r="L75" t="n">
        <v>19.25</v>
      </c>
      <c r="M75" t="n">
        <v>13</v>
      </c>
      <c r="N75" t="n">
        <v>63.47</v>
      </c>
      <c r="O75" t="n">
        <v>31642.3</v>
      </c>
      <c r="P75" t="n">
        <v>360.35</v>
      </c>
      <c r="Q75" t="n">
        <v>452.64</v>
      </c>
      <c r="R75" t="n">
        <v>75.26000000000001</v>
      </c>
      <c r="S75" t="n">
        <v>57.64</v>
      </c>
      <c r="T75" t="n">
        <v>6691.75</v>
      </c>
      <c r="U75" t="n">
        <v>0.77</v>
      </c>
      <c r="V75" t="n">
        <v>0.88</v>
      </c>
      <c r="W75" t="n">
        <v>6.82</v>
      </c>
      <c r="X75" t="n">
        <v>0.4</v>
      </c>
      <c r="Y75" t="n">
        <v>1</v>
      </c>
      <c r="Z75" t="n">
        <v>10</v>
      </c>
      <c r="AA75" t="n">
        <v>443.1441122881313</v>
      </c>
      <c r="AB75" t="n">
        <v>606.3293245710768</v>
      </c>
      <c r="AC75" t="n">
        <v>548.4621048225641</v>
      </c>
      <c r="AD75" t="n">
        <v>443144.1122881313</v>
      </c>
      <c r="AE75" t="n">
        <v>606329.3245710768</v>
      </c>
      <c r="AF75" t="n">
        <v>1.871678780144938e-06</v>
      </c>
      <c r="AG75" t="n">
        <v>11</v>
      </c>
      <c r="AH75" t="n">
        <v>548462.1048225642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3.6456</v>
      </c>
      <c r="E76" t="n">
        <v>27.43</v>
      </c>
      <c r="F76" t="n">
        <v>24.11</v>
      </c>
      <c r="G76" t="n">
        <v>96.44</v>
      </c>
      <c r="H76" t="n">
        <v>1.36</v>
      </c>
      <c r="I76" t="n">
        <v>15</v>
      </c>
      <c r="J76" t="n">
        <v>255.12</v>
      </c>
      <c r="K76" t="n">
        <v>56.94</v>
      </c>
      <c r="L76" t="n">
        <v>19.5</v>
      </c>
      <c r="M76" t="n">
        <v>13</v>
      </c>
      <c r="N76" t="n">
        <v>63.67</v>
      </c>
      <c r="O76" t="n">
        <v>31698.47</v>
      </c>
      <c r="P76" t="n">
        <v>359.99</v>
      </c>
      <c r="Q76" t="n">
        <v>452.63</v>
      </c>
      <c r="R76" t="n">
        <v>75.04000000000001</v>
      </c>
      <c r="S76" t="n">
        <v>57.64</v>
      </c>
      <c r="T76" t="n">
        <v>6584.66</v>
      </c>
      <c r="U76" t="n">
        <v>0.77</v>
      </c>
      <c r="V76" t="n">
        <v>0.88</v>
      </c>
      <c r="W76" t="n">
        <v>6.81</v>
      </c>
      <c r="X76" t="n">
        <v>0.39</v>
      </c>
      <c r="Y76" t="n">
        <v>1</v>
      </c>
      <c r="Z76" t="n">
        <v>10</v>
      </c>
      <c r="AA76" t="n">
        <v>442.7192276657937</v>
      </c>
      <c r="AB76" t="n">
        <v>605.7479786862079</v>
      </c>
      <c r="AC76" t="n">
        <v>547.9362417730232</v>
      </c>
      <c r="AD76" t="n">
        <v>442719.2276657937</v>
      </c>
      <c r="AE76" t="n">
        <v>605747.9786862079</v>
      </c>
      <c r="AF76" t="n">
        <v>1.872551980267402e-06</v>
      </c>
      <c r="AG76" t="n">
        <v>11</v>
      </c>
      <c r="AH76" t="n">
        <v>547936.2417730232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3.6437</v>
      </c>
      <c r="E77" t="n">
        <v>27.44</v>
      </c>
      <c r="F77" t="n">
        <v>24.13</v>
      </c>
      <c r="G77" t="n">
        <v>96.5</v>
      </c>
      <c r="H77" t="n">
        <v>1.37</v>
      </c>
      <c r="I77" t="n">
        <v>15</v>
      </c>
      <c r="J77" t="n">
        <v>255.57</v>
      </c>
      <c r="K77" t="n">
        <v>56.94</v>
      </c>
      <c r="L77" t="n">
        <v>19.75</v>
      </c>
      <c r="M77" t="n">
        <v>13</v>
      </c>
      <c r="N77" t="n">
        <v>63.88</v>
      </c>
      <c r="O77" t="n">
        <v>31754.72</v>
      </c>
      <c r="P77" t="n">
        <v>360.03</v>
      </c>
      <c r="Q77" t="n">
        <v>452.57</v>
      </c>
      <c r="R77" t="n">
        <v>75.34999999999999</v>
      </c>
      <c r="S77" t="n">
        <v>57.64</v>
      </c>
      <c r="T77" t="n">
        <v>6738.26</v>
      </c>
      <c r="U77" t="n">
        <v>0.76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442.9845494415305</v>
      </c>
      <c r="AB77" t="n">
        <v>606.1110036449417</v>
      </c>
      <c r="AC77" t="n">
        <v>548.2646201392041</v>
      </c>
      <c r="AD77" t="n">
        <v>442984.5494415305</v>
      </c>
      <c r="AE77" t="n">
        <v>606111.0036449416</v>
      </c>
      <c r="AF77" t="n">
        <v>1.871576050718766e-06</v>
      </c>
      <c r="AG77" t="n">
        <v>11</v>
      </c>
      <c r="AH77" t="n">
        <v>548264.6201392041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3.6524</v>
      </c>
      <c r="E78" t="n">
        <v>27.38</v>
      </c>
      <c r="F78" t="n">
        <v>24.1</v>
      </c>
      <c r="G78" t="n">
        <v>103.3</v>
      </c>
      <c r="H78" t="n">
        <v>1.39</v>
      </c>
      <c r="I78" t="n">
        <v>14</v>
      </c>
      <c r="J78" t="n">
        <v>256.03</v>
      </c>
      <c r="K78" t="n">
        <v>56.94</v>
      </c>
      <c r="L78" t="n">
        <v>20</v>
      </c>
      <c r="M78" t="n">
        <v>12</v>
      </c>
      <c r="N78" t="n">
        <v>64.09</v>
      </c>
      <c r="O78" t="n">
        <v>31811.04</v>
      </c>
      <c r="P78" t="n">
        <v>360.24</v>
      </c>
      <c r="Q78" t="n">
        <v>452.56</v>
      </c>
      <c r="R78" t="n">
        <v>74.78</v>
      </c>
      <c r="S78" t="n">
        <v>57.64</v>
      </c>
      <c r="T78" t="n">
        <v>6456.01</v>
      </c>
      <c r="U78" t="n">
        <v>0.77</v>
      </c>
      <c r="V78" t="n">
        <v>0.88</v>
      </c>
      <c r="W78" t="n">
        <v>6.82</v>
      </c>
      <c r="X78" t="n">
        <v>0.38</v>
      </c>
      <c r="Y78" t="n">
        <v>1</v>
      </c>
      <c r="Z78" t="n">
        <v>10</v>
      </c>
      <c r="AA78" t="n">
        <v>442.2477571393257</v>
      </c>
      <c r="AB78" t="n">
        <v>605.1028919120827</v>
      </c>
      <c r="AC78" t="n">
        <v>547.3527211752356</v>
      </c>
      <c r="AD78" t="n">
        <v>442247.7571393257</v>
      </c>
      <c r="AE78" t="n">
        <v>605102.8919120827</v>
      </c>
      <c r="AF78" t="n">
        <v>1.876044780757258e-06</v>
      </c>
      <c r="AG78" t="n">
        <v>11</v>
      </c>
      <c r="AH78" t="n">
        <v>547352.7211752356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3.6545</v>
      </c>
      <c r="E79" t="n">
        <v>27.36</v>
      </c>
      <c r="F79" t="n">
        <v>24.09</v>
      </c>
      <c r="G79" t="n">
        <v>103.24</v>
      </c>
      <c r="H79" t="n">
        <v>1.4</v>
      </c>
      <c r="I79" t="n">
        <v>14</v>
      </c>
      <c r="J79" t="n">
        <v>256.49</v>
      </c>
      <c r="K79" t="n">
        <v>56.94</v>
      </c>
      <c r="L79" t="n">
        <v>20.25</v>
      </c>
      <c r="M79" t="n">
        <v>12</v>
      </c>
      <c r="N79" t="n">
        <v>64.29000000000001</v>
      </c>
      <c r="O79" t="n">
        <v>31867.44</v>
      </c>
      <c r="P79" t="n">
        <v>359.91</v>
      </c>
      <c r="Q79" t="n">
        <v>452.56</v>
      </c>
      <c r="R79" t="n">
        <v>74.13</v>
      </c>
      <c r="S79" t="n">
        <v>57.64</v>
      </c>
      <c r="T79" t="n">
        <v>6132.12</v>
      </c>
      <c r="U79" t="n">
        <v>0.78</v>
      </c>
      <c r="V79" t="n">
        <v>0.88</v>
      </c>
      <c r="W79" t="n">
        <v>6.82</v>
      </c>
      <c r="X79" t="n">
        <v>0.36</v>
      </c>
      <c r="Y79" t="n">
        <v>1</v>
      </c>
      <c r="Z79" t="n">
        <v>10</v>
      </c>
      <c r="AA79" t="n">
        <v>441.8088375491338</v>
      </c>
      <c r="AB79" t="n">
        <v>604.5023427650164</v>
      </c>
      <c r="AC79" t="n">
        <v>546.8094875958891</v>
      </c>
      <c r="AD79" t="n">
        <v>441808.8375491338</v>
      </c>
      <c r="AE79" t="n">
        <v>604502.3427650164</v>
      </c>
      <c r="AF79" t="n">
        <v>1.877123439732066e-06</v>
      </c>
      <c r="AG79" t="n">
        <v>11</v>
      </c>
      <c r="AH79" t="n">
        <v>546809.4875958891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3.6537</v>
      </c>
      <c r="E80" t="n">
        <v>27.37</v>
      </c>
      <c r="F80" t="n">
        <v>24.09</v>
      </c>
      <c r="G80" t="n">
        <v>103.26</v>
      </c>
      <c r="H80" t="n">
        <v>1.42</v>
      </c>
      <c r="I80" t="n">
        <v>14</v>
      </c>
      <c r="J80" t="n">
        <v>256.94</v>
      </c>
      <c r="K80" t="n">
        <v>56.94</v>
      </c>
      <c r="L80" t="n">
        <v>20.5</v>
      </c>
      <c r="M80" t="n">
        <v>12</v>
      </c>
      <c r="N80" t="n">
        <v>64.5</v>
      </c>
      <c r="O80" t="n">
        <v>31924.04</v>
      </c>
      <c r="P80" t="n">
        <v>359.89</v>
      </c>
      <c r="Q80" t="n">
        <v>452.59</v>
      </c>
      <c r="R80" t="n">
        <v>74.39</v>
      </c>
      <c r="S80" t="n">
        <v>57.64</v>
      </c>
      <c r="T80" t="n">
        <v>6265.44</v>
      </c>
      <c r="U80" t="n">
        <v>0.77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441.8662004766425</v>
      </c>
      <c r="AB80" t="n">
        <v>604.5808292531076</v>
      </c>
      <c r="AC80" t="n">
        <v>546.8804834437134</v>
      </c>
      <c r="AD80" t="n">
        <v>441866.2004766425</v>
      </c>
      <c r="AE80" t="n">
        <v>604580.8292531075</v>
      </c>
      <c r="AF80" t="n">
        <v>1.876712522027377e-06</v>
      </c>
      <c r="AG80" t="n">
        <v>11</v>
      </c>
      <c r="AH80" t="n">
        <v>546880.4834437134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3.6541</v>
      </c>
      <c r="E81" t="n">
        <v>27.37</v>
      </c>
      <c r="F81" t="n">
        <v>24.09</v>
      </c>
      <c r="G81" t="n">
        <v>103.25</v>
      </c>
      <c r="H81" t="n">
        <v>1.43</v>
      </c>
      <c r="I81" t="n">
        <v>14</v>
      </c>
      <c r="J81" t="n">
        <v>257.4</v>
      </c>
      <c r="K81" t="n">
        <v>56.94</v>
      </c>
      <c r="L81" t="n">
        <v>20.75</v>
      </c>
      <c r="M81" t="n">
        <v>12</v>
      </c>
      <c r="N81" t="n">
        <v>64.70999999999999</v>
      </c>
      <c r="O81" t="n">
        <v>31980.59</v>
      </c>
      <c r="P81" t="n">
        <v>359.33</v>
      </c>
      <c r="Q81" t="n">
        <v>452.59</v>
      </c>
      <c r="R81" t="n">
        <v>74.27</v>
      </c>
      <c r="S81" t="n">
        <v>57.64</v>
      </c>
      <c r="T81" t="n">
        <v>6203.08</v>
      </c>
      <c r="U81" t="n">
        <v>0.78</v>
      </c>
      <c r="V81" t="n">
        <v>0.88</v>
      </c>
      <c r="W81" t="n">
        <v>6.82</v>
      </c>
      <c r="X81" t="n">
        <v>0.37</v>
      </c>
      <c r="Y81" t="n">
        <v>1</v>
      </c>
      <c r="Z81" t="n">
        <v>10</v>
      </c>
      <c r="AA81" t="n">
        <v>441.4602329571657</v>
      </c>
      <c r="AB81" t="n">
        <v>604.0253665829365</v>
      </c>
      <c r="AC81" t="n">
        <v>546.3780333511868</v>
      </c>
      <c r="AD81" t="n">
        <v>441460.2329571657</v>
      </c>
      <c r="AE81" t="n">
        <v>604025.3665829365</v>
      </c>
      <c r="AF81" t="n">
        <v>1.876917980879722e-06</v>
      </c>
      <c r="AG81" t="n">
        <v>11</v>
      </c>
      <c r="AH81" t="n">
        <v>546378.0333511868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3.654</v>
      </c>
      <c r="E82" t="n">
        <v>27.37</v>
      </c>
      <c r="F82" t="n">
        <v>24.09</v>
      </c>
      <c r="G82" t="n">
        <v>103.25</v>
      </c>
      <c r="H82" t="n">
        <v>1.45</v>
      </c>
      <c r="I82" t="n">
        <v>14</v>
      </c>
      <c r="J82" t="n">
        <v>257.86</v>
      </c>
      <c r="K82" t="n">
        <v>56.94</v>
      </c>
      <c r="L82" t="n">
        <v>21</v>
      </c>
      <c r="M82" t="n">
        <v>12</v>
      </c>
      <c r="N82" t="n">
        <v>64.92</v>
      </c>
      <c r="O82" t="n">
        <v>32037.22</v>
      </c>
      <c r="P82" t="n">
        <v>358.88</v>
      </c>
      <c r="Q82" t="n">
        <v>452.57</v>
      </c>
      <c r="R82" t="n">
        <v>74.44</v>
      </c>
      <c r="S82" t="n">
        <v>57.64</v>
      </c>
      <c r="T82" t="n">
        <v>6285.83</v>
      </c>
      <c r="U82" t="n">
        <v>0.77</v>
      </c>
      <c r="V82" t="n">
        <v>0.88</v>
      </c>
      <c r="W82" t="n">
        <v>6.81</v>
      </c>
      <c r="X82" t="n">
        <v>0.37</v>
      </c>
      <c r="Y82" t="n">
        <v>1</v>
      </c>
      <c r="Z82" t="n">
        <v>10</v>
      </c>
      <c r="AA82" t="n">
        <v>441.1711849037473</v>
      </c>
      <c r="AB82" t="n">
        <v>603.6298782843494</v>
      </c>
      <c r="AC82" t="n">
        <v>546.0202899007454</v>
      </c>
      <c r="AD82" t="n">
        <v>441171.1849037473</v>
      </c>
      <c r="AE82" t="n">
        <v>603629.8782843493</v>
      </c>
      <c r="AF82" t="n">
        <v>1.876866616166636e-06</v>
      </c>
      <c r="AG82" t="n">
        <v>11</v>
      </c>
      <c r="AH82" t="n">
        <v>546020.2899007454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3.6525</v>
      </c>
      <c r="E83" t="n">
        <v>27.38</v>
      </c>
      <c r="F83" t="n">
        <v>24.1</v>
      </c>
      <c r="G83" t="n">
        <v>103.3</v>
      </c>
      <c r="H83" t="n">
        <v>1.46</v>
      </c>
      <c r="I83" t="n">
        <v>14</v>
      </c>
      <c r="J83" t="n">
        <v>258.32</v>
      </c>
      <c r="K83" t="n">
        <v>56.94</v>
      </c>
      <c r="L83" t="n">
        <v>21.25</v>
      </c>
      <c r="M83" t="n">
        <v>12</v>
      </c>
      <c r="N83" t="n">
        <v>65.13</v>
      </c>
      <c r="O83" t="n">
        <v>32093.94</v>
      </c>
      <c r="P83" t="n">
        <v>358.12</v>
      </c>
      <c r="Q83" t="n">
        <v>452.55</v>
      </c>
      <c r="R83" t="n">
        <v>74.64</v>
      </c>
      <c r="S83" t="n">
        <v>57.64</v>
      </c>
      <c r="T83" t="n">
        <v>6386.13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440.8350745458089</v>
      </c>
      <c r="AB83" t="n">
        <v>603.1699972644757</v>
      </c>
      <c r="AC83" t="n">
        <v>545.6042992799614</v>
      </c>
      <c r="AD83" t="n">
        <v>440835.074545809</v>
      </c>
      <c r="AE83" t="n">
        <v>603169.9972644757</v>
      </c>
      <c r="AF83" t="n">
        <v>1.876096145470344e-06</v>
      </c>
      <c r="AG83" t="n">
        <v>11</v>
      </c>
      <c r="AH83" t="n">
        <v>545604.2992799614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3.6613</v>
      </c>
      <c r="E84" t="n">
        <v>27.31</v>
      </c>
      <c r="F84" t="n">
        <v>24.08</v>
      </c>
      <c r="G84" t="n">
        <v>111.14</v>
      </c>
      <c r="H84" t="n">
        <v>1.48</v>
      </c>
      <c r="I84" t="n">
        <v>13</v>
      </c>
      <c r="J84" t="n">
        <v>258.78</v>
      </c>
      <c r="K84" t="n">
        <v>56.94</v>
      </c>
      <c r="L84" t="n">
        <v>21.5</v>
      </c>
      <c r="M84" t="n">
        <v>11</v>
      </c>
      <c r="N84" t="n">
        <v>65.34</v>
      </c>
      <c r="O84" t="n">
        <v>32150.72</v>
      </c>
      <c r="P84" t="n">
        <v>358.34</v>
      </c>
      <c r="Q84" t="n">
        <v>452.58</v>
      </c>
      <c r="R84" t="n">
        <v>74</v>
      </c>
      <c r="S84" t="n">
        <v>57.64</v>
      </c>
      <c r="T84" t="n">
        <v>6073.46</v>
      </c>
      <c r="U84" t="n">
        <v>0.78</v>
      </c>
      <c r="V84" t="n">
        <v>0.88</v>
      </c>
      <c r="W84" t="n">
        <v>6.82</v>
      </c>
      <c r="X84" t="n">
        <v>0.36</v>
      </c>
      <c r="Y84" t="n">
        <v>1</v>
      </c>
      <c r="Z84" t="n">
        <v>10</v>
      </c>
      <c r="AA84" t="n">
        <v>440.1379151672789</v>
      </c>
      <c r="AB84" t="n">
        <v>602.2161130462697</v>
      </c>
      <c r="AC84" t="n">
        <v>544.7414524327561</v>
      </c>
      <c r="AD84" t="n">
        <v>440137.915167279</v>
      </c>
      <c r="AE84" t="n">
        <v>602216.1130462697</v>
      </c>
      <c r="AF84" t="n">
        <v>1.880616240221922e-06</v>
      </c>
      <c r="AG84" t="n">
        <v>11</v>
      </c>
      <c r="AH84" t="n">
        <v>544741.4524327561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3.6623</v>
      </c>
      <c r="E85" t="n">
        <v>27.3</v>
      </c>
      <c r="F85" t="n">
        <v>24.07</v>
      </c>
      <c r="G85" t="n">
        <v>111.11</v>
      </c>
      <c r="H85" t="n">
        <v>1.49</v>
      </c>
      <c r="I85" t="n">
        <v>13</v>
      </c>
      <c r="J85" t="n">
        <v>259.24</v>
      </c>
      <c r="K85" t="n">
        <v>56.94</v>
      </c>
      <c r="L85" t="n">
        <v>21.75</v>
      </c>
      <c r="M85" t="n">
        <v>11</v>
      </c>
      <c r="N85" t="n">
        <v>65.55</v>
      </c>
      <c r="O85" t="n">
        <v>32207.59</v>
      </c>
      <c r="P85" t="n">
        <v>358.8</v>
      </c>
      <c r="Q85" t="n">
        <v>452.56</v>
      </c>
      <c r="R85" t="n">
        <v>73.79000000000001</v>
      </c>
      <c r="S85" t="n">
        <v>57.64</v>
      </c>
      <c r="T85" t="n">
        <v>5967.8</v>
      </c>
      <c r="U85" t="n">
        <v>0.78</v>
      </c>
      <c r="V85" t="n">
        <v>0.88</v>
      </c>
      <c r="W85" t="n">
        <v>6.81</v>
      </c>
      <c r="X85" t="n">
        <v>0.35</v>
      </c>
      <c r="Y85" t="n">
        <v>1</v>
      </c>
      <c r="Z85" t="n">
        <v>10</v>
      </c>
      <c r="AA85" t="n">
        <v>440.3192187151825</v>
      </c>
      <c r="AB85" t="n">
        <v>602.4641805590596</v>
      </c>
      <c r="AC85" t="n">
        <v>544.9658447302902</v>
      </c>
      <c r="AD85" t="n">
        <v>440319.2187151825</v>
      </c>
      <c r="AE85" t="n">
        <v>602464.1805590596</v>
      </c>
      <c r="AF85" t="n">
        <v>1.881129887352783e-06</v>
      </c>
      <c r="AG85" t="n">
        <v>11</v>
      </c>
      <c r="AH85" t="n">
        <v>544965.8447302902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3.6624</v>
      </c>
      <c r="E86" t="n">
        <v>27.3</v>
      </c>
      <c r="F86" t="n">
        <v>24.07</v>
      </c>
      <c r="G86" t="n">
        <v>111.11</v>
      </c>
      <c r="H86" t="n">
        <v>1.51</v>
      </c>
      <c r="I86" t="n">
        <v>13</v>
      </c>
      <c r="J86" t="n">
        <v>259.71</v>
      </c>
      <c r="K86" t="n">
        <v>56.94</v>
      </c>
      <c r="L86" t="n">
        <v>22</v>
      </c>
      <c r="M86" t="n">
        <v>11</v>
      </c>
      <c r="N86" t="n">
        <v>65.76000000000001</v>
      </c>
      <c r="O86" t="n">
        <v>32264.54</v>
      </c>
      <c r="P86" t="n">
        <v>359.28</v>
      </c>
      <c r="Q86" t="n">
        <v>452.6</v>
      </c>
      <c r="R86" t="n">
        <v>73.73999999999999</v>
      </c>
      <c r="S86" t="n">
        <v>57.64</v>
      </c>
      <c r="T86" t="n">
        <v>5942.25</v>
      </c>
      <c r="U86" t="n">
        <v>0.78</v>
      </c>
      <c r="V86" t="n">
        <v>0.88</v>
      </c>
      <c r="W86" t="n">
        <v>6.81</v>
      </c>
      <c r="X86" t="n">
        <v>0.35</v>
      </c>
      <c r="Y86" t="n">
        <v>1</v>
      </c>
      <c r="Z86" t="n">
        <v>10</v>
      </c>
      <c r="AA86" t="n">
        <v>440.6274469633737</v>
      </c>
      <c r="AB86" t="n">
        <v>602.8859120463053</v>
      </c>
      <c r="AC86" t="n">
        <v>545.347326756297</v>
      </c>
      <c r="AD86" t="n">
        <v>440627.4469633737</v>
      </c>
      <c r="AE86" t="n">
        <v>602885.9120463053</v>
      </c>
      <c r="AF86" t="n">
        <v>1.881181252065869e-06</v>
      </c>
      <c r="AG86" t="n">
        <v>11</v>
      </c>
      <c r="AH86" t="n">
        <v>545347.326756297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3.6642</v>
      </c>
      <c r="E87" t="n">
        <v>27.29</v>
      </c>
      <c r="F87" t="n">
        <v>24.06</v>
      </c>
      <c r="G87" t="n">
        <v>111.04</v>
      </c>
      <c r="H87" t="n">
        <v>1.52</v>
      </c>
      <c r="I87" t="n">
        <v>13</v>
      </c>
      <c r="J87" t="n">
        <v>260.17</v>
      </c>
      <c r="K87" t="n">
        <v>56.94</v>
      </c>
      <c r="L87" t="n">
        <v>22.25</v>
      </c>
      <c r="M87" t="n">
        <v>11</v>
      </c>
      <c r="N87" t="n">
        <v>65.98</v>
      </c>
      <c r="O87" t="n">
        <v>32321.56</v>
      </c>
      <c r="P87" t="n">
        <v>359.35</v>
      </c>
      <c r="Q87" t="n">
        <v>452.61</v>
      </c>
      <c r="R87" t="n">
        <v>73.18000000000001</v>
      </c>
      <c r="S87" t="n">
        <v>57.64</v>
      </c>
      <c r="T87" t="n">
        <v>5660.53</v>
      </c>
      <c r="U87" t="n">
        <v>0.79</v>
      </c>
      <c r="V87" t="n">
        <v>0.88</v>
      </c>
      <c r="W87" t="n">
        <v>6.82</v>
      </c>
      <c r="X87" t="n">
        <v>0.34</v>
      </c>
      <c r="Y87" t="n">
        <v>1</v>
      </c>
      <c r="Z87" t="n">
        <v>10</v>
      </c>
      <c r="AA87" t="n">
        <v>440.4809513715962</v>
      </c>
      <c r="AB87" t="n">
        <v>602.6854703147058</v>
      </c>
      <c r="AC87" t="n">
        <v>545.1660149022397</v>
      </c>
      <c r="AD87" t="n">
        <v>440480.9513715962</v>
      </c>
      <c r="AE87" t="n">
        <v>602685.4703147057</v>
      </c>
      <c r="AF87" t="n">
        <v>1.88210581690142e-06</v>
      </c>
      <c r="AG87" t="n">
        <v>11</v>
      </c>
      <c r="AH87" t="n">
        <v>545166.0149022397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3.6625</v>
      </c>
      <c r="E88" t="n">
        <v>27.3</v>
      </c>
      <c r="F88" t="n">
        <v>24.07</v>
      </c>
      <c r="G88" t="n">
        <v>111.1</v>
      </c>
      <c r="H88" t="n">
        <v>1.54</v>
      </c>
      <c r="I88" t="n">
        <v>13</v>
      </c>
      <c r="J88" t="n">
        <v>260.63</v>
      </c>
      <c r="K88" t="n">
        <v>56.94</v>
      </c>
      <c r="L88" t="n">
        <v>22.5</v>
      </c>
      <c r="M88" t="n">
        <v>11</v>
      </c>
      <c r="N88" t="n">
        <v>66.19</v>
      </c>
      <c r="O88" t="n">
        <v>32378.67</v>
      </c>
      <c r="P88" t="n">
        <v>359.26</v>
      </c>
      <c r="Q88" t="n">
        <v>452.59</v>
      </c>
      <c r="R88" t="n">
        <v>73.59999999999999</v>
      </c>
      <c r="S88" t="n">
        <v>57.64</v>
      </c>
      <c r="T88" t="n">
        <v>5873.36</v>
      </c>
      <c r="U88" t="n">
        <v>0.78</v>
      </c>
      <c r="V88" t="n">
        <v>0.88</v>
      </c>
      <c r="W88" t="n">
        <v>6.82</v>
      </c>
      <c r="X88" t="n">
        <v>0.35</v>
      </c>
      <c r="Y88" t="n">
        <v>1</v>
      </c>
      <c r="Z88" t="n">
        <v>10</v>
      </c>
      <c r="AA88" t="n">
        <v>440.6054674923455</v>
      </c>
      <c r="AB88" t="n">
        <v>602.8558387643785</v>
      </c>
      <c r="AC88" t="n">
        <v>545.3201236261893</v>
      </c>
      <c r="AD88" t="n">
        <v>440605.4674923455</v>
      </c>
      <c r="AE88" t="n">
        <v>602855.8387643786</v>
      </c>
      <c r="AF88" t="n">
        <v>1.881232616778956e-06</v>
      </c>
      <c r="AG88" t="n">
        <v>11</v>
      </c>
      <c r="AH88" t="n">
        <v>545320.1236261893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3.6644</v>
      </c>
      <c r="E89" t="n">
        <v>27.29</v>
      </c>
      <c r="F89" t="n">
        <v>24.06</v>
      </c>
      <c r="G89" t="n">
        <v>111.04</v>
      </c>
      <c r="H89" t="n">
        <v>1.55</v>
      </c>
      <c r="I89" t="n">
        <v>13</v>
      </c>
      <c r="J89" t="n">
        <v>261.09</v>
      </c>
      <c r="K89" t="n">
        <v>56.94</v>
      </c>
      <c r="L89" t="n">
        <v>22.75</v>
      </c>
      <c r="M89" t="n">
        <v>11</v>
      </c>
      <c r="N89" t="n">
        <v>66.40000000000001</v>
      </c>
      <c r="O89" t="n">
        <v>32435.86</v>
      </c>
      <c r="P89" t="n">
        <v>358.58</v>
      </c>
      <c r="Q89" t="n">
        <v>452.59</v>
      </c>
      <c r="R89" t="n">
        <v>73.13</v>
      </c>
      <c r="S89" t="n">
        <v>57.64</v>
      </c>
      <c r="T89" t="n">
        <v>5638.8</v>
      </c>
      <c r="U89" t="n">
        <v>0.79</v>
      </c>
      <c r="V89" t="n">
        <v>0.88</v>
      </c>
      <c r="W89" t="n">
        <v>6.82</v>
      </c>
      <c r="X89" t="n">
        <v>0.33</v>
      </c>
      <c r="Y89" t="n">
        <v>1</v>
      </c>
      <c r="Z89" t="n">
        <v>10</v>
      </c>
      <c r="AA89" t="n">
        <v>439.9551944809429</v>
      </c>
      <c r="AB89" t="n">
        <v>601.966106542157</v>
      </c>
      <c r="AC89" t="n">
        <v>544.5153061985096</v>
      </c>
      <c r="AD89" t="n">
        <v>439955.1944809429</v>
      </c>
      <c r="AE89" t="n">
        <v>601966.106542157</v>
      </c>
      <c r="AF89" t="n">
        <v>1.882208546327592e-06</v>
      </c>
      <c r="AG89" t="n">
        <v>11</v>
      </c>
      <c r="AH89" t="n">
        <v>544515.3061985096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3.6621</v>
      </c>
      <c r="E90" t="n">
        <v>27.31</v>
      </c>
      <c r="F90" t="n">
        <v>24.07</v>
      </c>
      <c r="G90" t="n">
        <v>111.12</v>
      </c>
      <c r="H90" t="n">
        <v>1.56</v>
      </c>
      <c r="I90" t="n">
        <v>13</v>
      </c>
      <c r="J90" t="n">
        <v>261.56</v>
      </c>
      <c r="K90" t="n">
        <v>56.94</v>
      </c>
      <c r="L90" t="n">
        <v>23</v>
      </c>
      <c r="M90" t="n">
        <v>11</v>
      </c>
      <c r="N90" t="n">
        <v>66.62</v>
      </c>
      <c r="O90" t="n">
        <v>32493.12</v>
      </c>
      <c r="P90" t="n">
        <v>358.14</v>
      </c>
      <c r="Q90" t="n">
        <v>452.59</v>
      </c>
      <c r="R90" t="n">
        <v>73.84999999999999</v>
      </c>
      <c r="S90" t="n">
        <v>57.64</v>
      </c>
      <c r="T90" t="n">
        <v>5997.31</v>
      </c>
      <c r="U90" t="n">
        <v>0.78</v>
      </c>
      <c r="V90" t="n">
        <v>0.88</v>
      </c>
      <c r="W90" t="n">
        <v>6.81</v>
      </c>
      <c r="X90" t="n">
        <v>0.35</v>
      </c>
      <c r="Y90" t="n">
        <v>1</v>
      </c>
      <c r="Z90" t="n">
        <v>10</v>
      </c>
      <c r="AA90" t="n">
        <v>439.9008478905861</v>
      </c>
      <c r="AB90" t="n">
        <v>601.8917471396284</v>
      </c>
      <c r="AC90" t="n">
        <v>544.4480435529942</v>
      </c>
      <c r="AD90" t="n">
        <v>439900.8478905861</v>
      </c>
      <c r="AE90" t="n">
        <v>601891.7471396284</v>
      </c>
      <c r="AF90" t="n">
        <v>1.881027157926611e-06</v>
      </c>
      <c r="AG90" t="n">
        <v>11</v>
      </c>
      <c r="AH90" t="n">
        <v>544448.0435529943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3.6743</v>
      </c>
      <c r="E91" t="n">
        <v>27.22</v>
      </c>
      <c r="F91" t="n">
        <v>24.03</v>
      </c>
      <c r="G91" t="n">
        <v>120.14</v>
      </c>
      <c r="H91" t="n">
        <v>1.58</v>
      </c>
      <c r="I91" t="n">
        <v>12</v>
      </c>
      <c r="J91" t="n">
        <v>262.02</v>
      </c>
      <c r="K91" t="n">
        <v>56.94</v>
      </c>
      <c r="L91" t="n">
        <v>23.25</v>
      </c>
      <c r="M91" t="n">
        <v>10</v>
      </c>
      <c r="N91" t="n">
        <v>66.83</v>
      </c>
      <c r="O91" t="n">
        <v>32550.47</v>
      </c>
      <c r="P91" t="n">
        <v>356.72</v>
      </c>
      <c r="Q91" t="n">
        <v>452.56</v>
      </c>
      <c r="R91" t="n">
        <v>72.33</v>
      </c>
      <c r="S91" t="n">
        <v>57.64</v>
      </c>
      <c r="T91" t="n">
        <v>5240.58</v>
      </c>
      <c r="U91" t="n">
        <v>0.8</v>
      </c>
      <c r="V91" t="n">
        <v>0.88</v>
      </c>
      <c r="W91" t="n">
        <v>6.81</v>
      </c>
      <c r="X91" t="n">
        <v>0.3</v>
      </c>
      <c r="Y91" t="n">
        <v>1</v>
      </c>
      <c r="Z91" t="n">
        <v>10</v>
      </c>
      <c r="AA91" t="n">
        <v>437.7626619805337</v>
      </c>
      <c r="AB91" t="n">
        <v>598.96618684739</v>
      </c>
      <c r="AC91" t="n">
        <v>541.8016946289973</v>
      </c>
      <c r="AD91" t="n">
        <v>437762.6619805337</v>
      </c>
      <c r="AE91" t="n">
        <v>598966.1868473899</v>
      </c>
      <c r="AF91" t="n">
        <v>1.887293652923117e-06</v>
      </c>
      <c r="AG91" t="n">
        <v>11</v>
      </c>
      <c r="AH91" t="n">
        <v>541801.6946289974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24.02</v>
      </c>
      <c r="G92" t="n">
        <v>120.12</v>
      </c>
      <c r="H92" t="n">
        <v>1.59</v>
      </c>
      <c r="I92" t="n">
        <v>12</v>
      </c>
      <c r="J92" t="n">
        <v>262.49</v>
      </c>
      <c r="K92" t="n">
        <v>56.94</v>
      </c>
      <c r="L92" t="n">
        <v>23.5</v>
      </c>
      <c r="M92" t="n">
        <v>10</v>
      </c>
      <c r="N92" t="n">
        <v>67.05</v>
      </c>
      <c r="O92" t="n">
        <v>32607.89</v>
      </c>
      <c r="P92" t="n">
        <v>356.83</v>
      </c>
      <c r="Q92" t="n">
        <v>452.58</v>
      </c>
      <c r="R92" t="n">
        <v>72.06999999999999</v>
      </c>
      <c r="S92" t="n">
        <v>57.64</v>
      </c>
      <c r="T92" t="n">
        <v>5111.87</v>
      </c>
      <c r="U92" t="n">
        <v>0.8</v>
      </c>
      <c r="V92" t="n">
        <v>0.88</v>
      </c>
      <c r="W92" t="n">
        <v>6.81</v>
      </c>
      <c r="X92" t="n">
        <v>0.3</v>
      </c>
      <c r="Y92" t="n">
        <v>1</v>
      </c>
      <c r="Z92" t="n">
        <v>10</v>
      </c>
      <c r="AA92" t="n">
        <v>437.748293650754</v>
      </c>
      <c r="AB92" t="n">
        <v>598.9465274646994</v>
      </c>
      <c r="AC92" t="n">
        <v>541.7839115101988</v>
      </c>
      <c r="AD92" t="n">
        <v>437748.293650754</v>
      </c>
      <c r="AE92" t="n">
        <v>598946.5274646995</v>
      </c>
      <c r="AF92" t="n">
        <v>1.887601841201634e-06</v>
      </c>
      <c r="AG92" t="n">
        <v>11</v>
      </c>
      <c r="AH92" t="n">
        <v>541783.9115101987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3.6749</v>
      </c>
      <c r="E93" t="n">
        <v>27.21</v>
      </c>
      <c r="F93" t="n">
        <v>24.02</v>
      </c>
      <c r="G93" t="n">
        <v>120.12</v>
      </c>
      <c r="H93" t="n">
        <v>1.61</v>
      </c>
      <c r="I93" t="n">
        <v>12</v>
      </c>
      <c r="J93" t="n">
        <v>262.96</v>
      </c>
      <c r="K93" t="n">
        <v>56.94</v>
      </c>
      <c r="L93" t="n">
        <v>23.75</v>
      </c>
      <c r="M93" t="n">
        <v>10</v>
      </c>
      <c r="N93" t="n">
        <v>67.26000000000001</v>
      </c>
      <c r="O93" t="n">
        <v>32665.4</v>
      </c>
      <c r="P93" t="n">
        <v>357.16</v>
      </c>
      <c r="Q93" t="n">
        <v>452.59</v>
      </c>
      <c r="R93" t="n">
        <v>72.06999999999999</v>
      </c>
      <c r="S93" t="n">
        <v>57.64</v>
      </c>
      <c r="T93" t="n">
        <v>5112.79</v>
      </c>
      <c r="U93" t="n">
        <v>0.8</v>
      </c>
      <c r="V93" t="n">
        <v>0.88</v>
      </c>
      <c r="W93" t="n">
        <v>6.81</v>
      </c>
      <c r="X93" t="n">
        <v>0.3</v>
      </c>
      <c r="Y93" t="n">
        <v>1</v>
      </c>
      <c r="Z93" t="n">
        <v>10</v>
      </c>
      <c r="AA93" t="n">
        <v>437.965484301698</v>
      </c>
      <c r="AB93" t="n">
        <v>599.2436972950964</v>
      </c>
      <c r="AC93" t="n">
        <v>542.052719869063</v>
      </c>
      <c r="AD93" t="n">
        <v>437965.484301698</v>
      </c>
      <c r="AE93" t="n">
        <v>599243.6972950964</v>
      </c>
      <c r="AF93" t="n">
        <v>1.887601841201634e-06</v>
      </c>
      <c r="AG93" t="n">
        <v>11</v>
      </c>
      <c r="AH93" t="n">
        <v>542052.719869063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3.6754</v>
      </c>
      <c r="E94" t="n">
        <v>27.21</v>
      </c>
      <c r="F94" t="n">
        <v>24.02</v>
      </c>
      <c r="G94" t="n">
        <v>120.1</v>
      </c>
      <c r="H94" t="n">
        <v>1.62</v>
      </c>
      <c r="I94" t="n">
        <v>12</v>
      </c>
      <c r="J94" t="n">
        <v>263.42</v>
      </c>
      <c r="K94" t="n">
        <v>56.94</v>
      </c>
      <c r="L94" t="n">
        <v>24</v>
      </c>
      <c r="M94" t="n">
        <v>10</v>
      </c>
      <c r="N94" t="n">
        <v>67.48</v>
      </c>
      <c r="O94" t="n">
        <v>32722.99</v>
      </c>
      <c r="P94" t="n">
        <v>357.5</v>
      </c>
      <c r="Q94" t="n">
        <v>452.61</v>
      </c>
      <c r="R94" t="n">
        <v>71.90000000000001</v>
      </c>
      <c r="S94" t="n">
        <v>57.64</v>
      </c>
      <c r="T94" t="n">
        <v>5027.69</v>
      </c>
      <c r="U94" t="n">
        <v>0.8</v>
      </c>
      <c r="V94" t="n">
        <v>0.88</v>
      </c>
      <c r="W94" t="n">
        <v>6.81</v>
      </c>
      <c r="X94" t="n">
        <v>0.3</v>
      </c>
      <c r="Y94" t="n">
        <v>1</v>
      </c>
      <c r="Z94" t="n">
        <v>10</v>
      </c>
      <c r="AA94" t="n">
        <v>438.1458829383087</v>
      </c>
      <c r="AB94" t="n">
        <v>599.4905266683331</v>
      </c>
      <c r="AC94" t="n">
        <v>542.2759921933454</v>
      </c>
      <c r="AD94" t="n">
        <v>438145.8829383086</v>
      </c>
      <c r="AE94" t="n">
        <v>599490.5266683331</v>
      </c>
      <c r="AF94" t="n">
        <v>1.887858664767064e-06</v>
      </c>
      <c r="AG94" t="n">
        <v>11</v>
      </c>
      <c r="AH94" t="n">
        <v>542275.9921933453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3.6734</v>
      </c>
      <c r="E95" t="n">
        <v>27.22</v>
      </c>
      <c r="F95" t="n">
        <v>24.04</v>
      </c>
      <c r="G95" t="n">
        <v>120.18</v>
      </c>
      <c r="H95" t="n">
        <v>1.64</v>
      </c>
      <c r="I95" t="n">
        <v>12</v>
      </c>
      <c r="J95" t="n">
        <v>263.89</v>
      </c>
      <c r="K95" t="n">
        <v>56.94</v>
      </c>
      <c r="L95" t="n">
        <v>24.25</v>
      </c>
      <c r="M95" t="n">
        <v>10</v>
      </c>
      <c r="N95" t="n">
        <v>67.7</v>
      </c>
      <c r="O95" t="n">
        <v>32780.66</v>
      </c>
      <c r="P95" t="n">
        <v>357.9</v>
      </c>
      <c r="Q95" t="n">
        <v>452.58</v>
      </c>
      <c r="R95" t="n">
        <v>72.47</v>
      </c>
      <c r="S95" t="n">
        <v>57.64</v>
      </c>
      <c r="T95" t="n">
        <v>5313.86</v>
      </c>
      <c r="U95" t="n">
        <v>0.8</v>
      </c>
      <c r="V95" t="n">
        <v>0.88</v>
      </c>
      <c r="W95" t="n">
        <v>6.81</v>
      </c>
      <c r="X95" t="n">
        <v>0.31</v>
      </c>
      <c r="Y95" t="n">
        <v>1</v>
      </c>
      <c r="Z95" t="n">
        <v>10</v>
      </c>
      <c r="AA95" t="n">
        <v>438.652404324812</v>
      </c>
      <c r="AB95" t="n">
        <v>600.1835715754936</v>
      </c>
      <c r="AC95" t="n">
        <v>542.9028938672609</v>
      </c>
      <c r="AD95" t="n">
        <v>438652.404324812</v>
      </c>
      <c r="AE95" t="n">
        <v>600183.5715754936</v>
      </c>
      <c r="AF95" t="n">
        <v>1.886831370505342e-06</v>
      </c>
      <c r="AG95" t="n">
        <v>11</v>
      </c>
      <c r="AH95" t="n">
        <v>542902.8938672609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3.6734</v>
      </c>
      <c r="E96" t="n">
        <v>27.22</v>
      </c>
      <c r="F96" t="n">
        <v>24.04</v>
      </c>
      <c r="G96" t="n">
        <v>120.18</v>
      </c>
      <c r="H96" t="n">
        <v>1.65</v>
      </c>
      <c r="I96" t="n">
        <v>12</v>
      </c>
      <c r="J96" t="n">
        <v>264.36</v>
      </c>
      <c r="K96" t="n">
        <v>56.94</v>
      </c>
      <c r="L96" t="n">
        <v>24.5</v>
      </c>
      <c r="M96" t="n">
        <v>10</v>
      </c>
      <c r="N96" t="n">
        <v>67.92</v>
      </c>
      <c r="O96" t="n">
        <v>32838.42</v>
      </c>
      <c r="P96" t="n">
        <v>357.72</v>
      </c>
      <c r="Q96" t="n">
        <v>452.56</v>
      </c>
      <c r="R96" t="n">
        <v>72.47</v>
      </c>
      <c r="S96" t="n">
        <v>57.64</v>
      </c>
      <c r="T96" t="n">
        <v>5312.76</v>
      </c>
      <c r="U96" t="n">
        <v>0.8</v>
      </c>
      <c r="V96" t="n">
        <v>0.88</v>
      </c>
      <c r="W96" t="n">
        <v>6.81</v>
      </c>
      <c r="X96" t="n">
        <v>0.31</v>
      </c>
      <c r="Y96" t="n">
        <v>1</v>
      </c>
      <c r="Z96" t="n">
        <v>10</v>
      </c>
      <c r="AA96" t="n">
        <v>438.5338883218295</v>
      </c>
      <c r="AB96" t="n">
        <v>600.0214127516557</v>
      </c>
      <c r="AC96" t="n">
        <v>542.7562112539789</v>
      </c>
      <c r="AD96" t="n">
        <v>438533.8883218295</v>
      </c>
      <c r="AE96" t="n">
        <v>600021.4127516557</v>
      </c>
      <c r="AF96" t="n">
        <v>1.886831370505342e-06</v>
      </c>
      <c r="AG96" t="n">
        <v>11</v>
      </c>
      <c r="AH96" t="n">
        <v>542756.2112539789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3.6737</v>
      </c>
      <c r="E97" t="n">
        <v>27.22</v>
      </c>
      <c r="F97" t="n">
        <v>24.03</v>
      </c>
      <c r="G97" t="n">
        <v>120.17</v>
      </c>
      <c r="H97" t="n">
        <v>1.66</v>
      </c>
      <c r="I97" t="n">
        <v>12</v>
      </c>
      <c r="J97" t="n">
        <v>264.83</v>
      </c>
      <c r="K97" t="n">
        <v>56.94</v>
      </c>
      <c r="L97" t="n">
        <v>24.75</v>
      </c>
      <c r="M97" t="n">
        <v>10</v>
      </c>
      <c r="N97" t="n">
        <v>68.13</v>
      </c>
      <c r="O97" t="n">
        <v>32896.26</v>
      </c>
      <c r="P97" t="n">
        <v>357.46</v>
      </c>
      <c r="Q97" t="n">
        <v>452.58</v>
      </c>
      <c r="R97" t="n">
        <v>72.34</v>
      </c>
      <c r="S97" t="n">
        <v>57.64</v>
      </c>
      <c r="T97" t="n">
        <v>5248.78</v>
      </c>
      <c r="U97" t="n">
        <v>0.8</v>
      </c>
      <c r="V97" t="n">
        <v>0.88</v>
      </c>
      <c r="W97" t="n">
        <v>6.82</v>
      </c>
      <c r="X97" t="n">
        <v>0.31</v>
      </c>
      <c r="Y97" t="n">
        <v>1</v>
      </c>
      <c r="Z97" t="n">
        <v>10</v>
      </c>
      <c r="AA97" t="n">
        <v>438.3018573206769</v>
      </c>
      <c r="AB97" t="n">
        <v>599.7039376993935</v>
      </c>
      <c r="AC97" t="n">
        <v>542.4690355751255</v>
      </c>
      <c r="AD97" t="n">
        <v>438301.8573206769</v>
      </c>
      <c r="AE97" t="n">
        <v>599703.9376993935</v>
      </c>
      <c r="AF97" t="n">
        <v>1.886985464644601e-06</v>
      </c>
      <c r="AG97" t="n">
        <v>11</v>
      </c>
      <c r="AH97" t="n">
        <v>542469.0355751255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3.6712</v>
      </c>
      <c r="E98" t="n">
        <v>27.24</v>
      </c>
      <c r="F98" t="n">
        <v>24.05</v>
      </c>
      <c r="G98" t="n">
        <v>120.26</v>
      </c>
      <c r="H98" t="n">
        <v>1.68</v>
      </c>
      <c r="I98" t="n">
        <v>12</v>
      </c>
      <c r="J98" t="n">
        <v>265.3</v>
      </c>
      <c r="K98" t="n">
        <v>56.94</v>
      </c>
      <c r="L98" t="n">
        <v>25</v>
      </c>
      <c r="M98" t="n">
        <v>10</v>
      </c>
      <c r="N98" t="n">
        <v>68.34999999999999</v>
      </c>
      <c r="O98" t="n">
        <v>32954.18</v>
      </c>
      <c r="P98" t="n">
        <v>357.26</v>
      </c>
      <c r="Q98" t="n">
        <v>452.57</v>
      </c>
      <c r="R98" t="n">
        <v>72.95999999999999</v>
      </c>
      <c r="S98" t="n">
        <v>57.64</v>
      </c>
      <c r="T98" t="n">
        <v>5560.28</v>
      </c>
      <c r="U98" t="n">
        <v>0.79</v>
      </c>
      <c r="V98" t="n">
        <v>0.88</v>
      </c>
      <c r="W98" t="n">
        <v>6.82</v>
      </c>
      <c r="X98" t="n">
        <v>0.33</v>
      </c>
      <c r="Y98" t="n">
        <v>1</v>
      </c>
      <c r="Z98" t="n">
        <v>10</v>
      </c>
      <c r="AA98" t="n">
        <v>438.456915640012</v>
      </c>
      <c r="AB98" t="n">
        <v>599.9160953325978</v>
      </c>
      <c r="AC98" t="n">
        <v>542.660945181582</v>
      </c>
      <c r="AD98" t="n">
        <v>438456.915640012</v>
      </c>
      <c r="AE98" t="n">
        <v>599916.0953325978</v>
      </c>
      <c r="AF98" t="n">
        <v>1.885701346817448e-06</v>
      </c>
      <c r="AG98" t="n">
        <v>11</v>
      </c>
      <c r="AH98" t="n">
        <v>542660.945181582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3.6731</v>
      </c>
      <c r="E99" t="n">
        <v>27.23</v>
      </c>
      <c r="F99" t="n">
        <v>24.04</v>
      </c>
      <c r="G99" t="n">
        <v>120.19</v>
      </c>
      <c r="H99" t="n">
        <v>1.69</v>
      </c>
      <c r="I99" t="n">
        <v>12</v>
      </c>
      <c r="J99" t="n">
        <v>265.77</v>
      </c>
      <c r="K99" t="n">
        <v>56.94</v>
      </c>
      <c r="L99" t="n">
        <v>25.25</v>
      </c>
      <c r="M99" t="n">
        <v>10</v>
      </c>
      <c r="N99" t="n">
        <v>68.56999999999999</v>
      </c>
      <c r="O99" t="n">
        <v>33012.18</v>
      </c>
      <c r="P99" t="n">
        <v>356.28</v>
      </c>
      <c r="Q99" t="n">
        <v>452.55</v>
      </c>
      <c r="R99" t="n">
        <v>72.58</v>
      </c>
      <c r="S99" t="n">
        <v>57.64</v>
      </c>
      <c r="T99" t="n">
        <v>5368.44</v>
      </c>
      <c r="U99" t="n">
        <v>0.79</v>
      </c>
      <c r="V99" t="n">
        <v>0.88</v>
      </c>
      <c r="W99" t="n">
        <v>6.81</v>
      </c>
      <c r="X99" t="n">
        <v>0.31</v>
      </c>
      <c r="Y99" t="n">
        <v>1</v>
      </c>
      <c r="Z99" t="n">
        <v>10</v>
      </c>
      <c r="AA99" t="n">
        <v>437.6117514326507</v>
      </c>
      <c r="AB99" t="n">
        <v>598.7597043780729</v>
      </c>
      <c r="AC99" t="n">
        <v>541.6149185567521</v>
      </c>
      <c r="AD99" t="n">
        <v>437611.7514326507</v>
      </c>
      <c r="AE99" t="n">
        <v>598759.7043780729</v>
      </c>
      <c r="AF99" t="n">
        <v>1.886677276366084e-06</v>
      </c>
      <c r="AG99" t="n">
        <v>11</v>
      </c>
      <c r="AH99" t="n">
        <v>541614.918556752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3.6819</v>
      </c>
      <c r="E100" t="n">
        <v>27.16</v>
      </c>
      <c r="F100" t="n">
        <v>24.02</v>
      </c>
      <c r="G100" t="n">
        <v>131</v>
      </c>
      <c r="H100" t="n">
        <v>1.7</v>
      </c>
      <c r="I100" t="n">
        <v>11</v>
      </c>
      <c r="J100" t="n">
        <v>266.24</v>
      </c>
      <c r="K100" t="n">
        <v>56.94</v>
      </c>
      <c r="L100" t="n">
        <v>25.5</v>
      </c>
      <c r="M100" t="n">
        <v>9</v>
      </c>
      <c r="N100" t="n">
        <v>68.8</v>
      </c>
      <c r="O100" t="n">
        <v>33070.26</v>
      </c>
      <c r="P100" t="n">
        <v>355.8</v>
      </c>
      <c r="Q100" t="n">
        <v>452.59</v>
      </c>
      <c r="R100" t="n">
        <v>71.84</v>
      </c>
      <c r="S100" t="n">
        <v>57.64</v>
      </c>
      <c r="T100" t="n">
        <v>5003.82</v>
      </c>
      <c r="U100" t="n">
        <v>0.8</v>
      </c>
      <c r="V100" t="n">
        <v>0.88</v>
      </c>
      <c r="W100" t="n">
        <v>6.81</v>
      </c>
      <c r="X100" t="n">
        <v>0.29</v>
      </c>
      <c r="Y100" t="n">
        <v>1</v>
      </c>
      <c r="Z100" t="n">
        <v>10</v>
      </c>
      <c r="AA100" t="n">
        <v>436.4663650382338</v>
      </c>
      <c r="AB100" t="n">
        <v>597.1925361823503</v>
      </c>
      <c r="AC100" t="n">
        <v>540.1973186940946</v>
      </c>
      <c r="AD100" t="n">
        <v>436466.3650382338</v>
      </c>
      <c r="AE100" t="n">
        <v>597192.5361823502</v>
      </c>
      <c r="AF100" t="n">
        <v>1.891197371117662e-06</v>
      </c>
      <c r="AG100" t="n">
        <v>11</v>
      </c>
      <c r="AH100" t="n">
        <v>540197.3186940947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3.6841</v>
      </c>
      <c r="E101" t="n">
        <v>27.14</v>
      </c>
      <c r="F101" t="n">
        <v>24</v>
      </c>
      <c r="G101" t="n">
        <v>130.91</v>
      </c>
      <c r="H101" t="n">
        <v>1.72</v>
      </c>
      <c r="I101" t="n">
        <v>11</v>
      </c>
      <c r="J101" t="n">
        <v>266.71</v>
      </c>
      <c r="K101" t="n">
        <v>56.94</v>
      </c>
      <c r="L101" t="n">
        <v>25.75</v>
      </c>
      <c r="M101" t="n">
        <v>9</v>
      </c>
      <c r="N101" t="n">
        <v>69.02</v>
      </c>
      <c r="O101" t="n">
        <v>33128.44</v>
      </c>
      <c r="P101" t="n">
        <v>355.63</v>
      </c>
      <c r="Q101" t="n">
        <v>452.56</v>
      </c>
      <c r="R101" t="n">
        <v>71.31999999999999</v>
      </c>
      <c r="S101" t="n">
        <v>57.64</v>
      </c>
      <c r="T101" t="n">
        <v>4744.2</v>
      </c>
      <c r="U101" t="n">
        <v>0.8100000000000001</v>
      </c>
      <c r="V101" t="n">
        <v>0.88</v>
      </c>
      <c r="W101" t="n">
        <v>6.81</v>
      </c>
      <c r="X101" t="n">
        <v>0.28</v>
      </c>
      <c r="Y101" t="n">
        <v>1</v>
      </c>
      <c r="Z101" t="n">
        <v>10</v>
      </c>
      <c r="AA101" t="n">
        <v>436.0960089115696</v>
      </c>
      <c r="AB101" t="n">
        <v>596.6857985908892</v>
      </c>
      <c r="AC101" t="n">
        <v>539.738943427152</v>
      </c>
      <c r="AD101" t="n">
        <v>436096.0089115696</v>
      </c>
      <c r="AE101" t="n">
        <v>596685.7985908892</v>
      </c>
      <c r="AF101" t="n">
        <v>1.892327394805556e-06</v>
      </c>
      <c r="AG101" t="n">
        <v>11</v>
      </c>
      <c r="AH101" t="n">
        <v>539738.943427152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3.6831</v>
      </c>
      <c r="E102" t="n">
        <v>27.15</v>
      </c>
      <c r="F102" t="n">
        <v>24.01</v>
      </c>
      <c r="G102" t="n">
        <v>130.95</v>
      </c>
      <c r="H102" t="n">
        <v>1.73</v>
      </c>
      <c r="I102" t="n">
        <v>11</v>
      </c>
      <c r="J102" t="n">
        <v>267.18</v>
      </c>
      <c r="K102" t="n">
        <v>56.94</v>
      </c>
      <c r="L102" t="n">
        <v>26</v>
      </c>
      <c r="M102" t="n">
        <v>9</v>
      </c>
      <c r="N102" t="n">
        <v>69.23999999999999</v>
      </c>
      <c r="O102" t="n">
        <v>33186.69</v>
      </c>
      <c r="P102" t="n">
        <v>356.05</v>
      </c>
      <c r="Q102" t="n">
        <v>452.59</v>
      </c>
      <c r="R102" t="n">
        <v>71.38</v>
      </c>
      <c r="S102" t="n">
        <v>57.64</v>
      </c>
      <c r="T102" t="n">
        <v>4774.7</v>
      </c>
      <c r="U102" t="n">
        <v>0.8100000000000001</v>
      </c>
      <c r="V102" t="n">
        <v>0.88</v>
      </c>
      <c r="W102" t="n">
        <v>6.82</v>
      </c>
      <c r="X102" t="n">
        <v>0.28</v>
      </c>
      <c r="Y102" t="n">
        <v>1</v>
      </c>
      <c r="Z102" t="n">
        <v>10</v>
      </c>
      <c r="AA102" t="n">
        <v>436.4925174429698</v>
      </c>
      <c r="AB102" t="n">
        <v>597.2283190562729</v>
      </c>
      <c r="AC102" t="n">
        <v>540.2296865007518</v>
      </c>
      <c r="AD102" t="n">
        <v>436492.5174429698</v>
      </c>
      <c r="AE102" t="n">
        <v>597228.3190562729</v>
      </c>
      <c r="AF102" t="n">
        <v>1.891813747674695e-06</v>
      </c>
      <c r="AG102" t="n">
        <v>11</v>
      </c>
      <c r="AH102" t="n">
        <v>540229.6865007518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3.6833</v>
      </c>
      <c r="E103" t="n">
        <v>27.15</v>
      </c>
      <c r="F103" t="n">
        <v>24.01</v>
      </c>
      <c r="G103" t="n">
        <v>130.94</v>
      </c>
      <c r="H103" t="n">
        <v>1.75</v>
      </c>
      <c r="I103" t="n">
        <v>11</v>
      </c>
      <c r="J103" t="n">
        <v>267.66</v>
      </c>
      <c r="K103" t="n">
        <v>56.94</v>
      </c>
      <c r="L103" t="n">
        <v>26.25</v>
      </c>
      <c r="M103" t="n">
        <v>9</v>
      </c>
      <c r="N103" t="n">
        <v>69.45999999999999</v>
      </c>
      <c r="O103" t="n">
        <v>33245.03</v>
      </c>
      <c r="P103" t="n">
        <v>356.26</v>
      </c>
      <c r="Q103" t="n">
        <v>452.55</v>
      </c>
      <c r="R103" t="n">
        <v>71.64</v>
      </c>
      <c r="S103" t="n">
        <v>57.64</v>
      </c>
      <c r="T103" t="n">
        <v>4902.43</v>
      </c>
      <c r="U103" t="n">
        <v>0.8</v>
      </c>
      <c r="V103" t="n">
        <v>0.88</v>
      </c>
      <c r="W103" t="n">
        <v>6.81</v>
      </c>
      <c r="X103" t="n">
        <v>0.28</v>
      </c>
      <c r="Y103" t="n">
        <v>1</v>
      </c>
      <c r="Z103" t="n">
        <v>10</v>
      </c>
      <c r="AA103" t="n">
        <v>436.6131943966848</v>
      </c>
      <c r="AB103" t="n">
        <v>597.3934345882369</v>
      </c>
      <c r="AC103" t="n">
        <v>540.3790436380864</v>
      </c>
      <c r="AD103" t="n">
        <v>436613.1943966848</v>
      </c>
      <c r="AE103" t="n">
        <v>597393.434588237</v>
      </c>
      <c r="AF103" t="n">
        <v>1.891916477100867e-06</v>
      </c>
      <c r="AG103" t="n">
        <v>11</v>
      </c>
      <c r="AH103" t="n">
        <v>540379.0436380864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3.683</v>
      </c>
      <c r="E104" t="n">
        <v>27.15</v>
      </c>
      <c r="F104" t="n">
        <v>24.01</v>
      </c>
      <c r="G104" t="n">
        <v>130.95</v>
      </c>
      <c r="H104" t="n">
        <v>1.76</v>
      </c>
      <c r="I104" t="n">
        <v>11</v>
      </c>
      <c r="J104" t="n">
        <v>268.13</v>
      </c>
      <c r="K104" t="n">
        <v>56.94</v>
      </c>
      <c r="L104" t="n">
        <v>26.5</v>
      </c>
      <c r="M104" t="n">
        <v>9</v>
      </c>
      <c r="N104" t="n">
        <v>69.69</v>
      </c>
      <c r="O104" t="n">
        <v>33303.46</v>
      </c>
      <c r="P104" t="n">
        <v>356.57</v>
      </c>
      <c r="Q104" t="n">
        <v>452.58</v>
      </c>
      <c r="R104" t="n">
        <v>71.54000000000001</v>
      </c>
      <c r="S104" t="n">
        <v>57.64</v>
      </c>
      <c r="T104" t="n">
        <v>4855.31</v>
      </c>
      <c r="U104" t="n">
        <v>0.8100000000000001</v>
      </c>
      <c r="V104" t="n">
        <v>0.88</v>
      </c>
      <c r="W104" t="n">
        <v>6.81</v>
      </c>
      <c r="X104" t="n">
        <v>0.28</v>
      </c>
      <c r="Y104" t="n">
        <v>1</v>
      </c>
      <c r="Z104" t="n">
        <v>10</v>
      </c>
      <c r="AA104" t="n">
        <v>436.8426153103822</v>
      </c>
      <c r="AB104" t="n">
        <v>597.7073384036943</v>
      </c>
      <c r="AC104" t="n">
        <v>540.6629889139631</v>
      </c>
      <c r="AD104" t="n">
        <v>436842.6153103822</v>
      </c>
      <c r="AE104" t="n">
        <v>597707.3384036943</v>
      </c>
      <c r="AF104" t="n">
        <v>1.891762382961609e-06</v>
      </c>
      <c r="AG104" t="n">
        <v>11</v>
      </c>
      <c r="AH104" t="n">
        <v>540662.9889139631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3.6843</v>
      </c>
      <c r="E105" t="n">
        <v>27.14</v>
      </c>
      <c r="F105" t="n">
        <v>24</v>
      </c>
      <c r="G105" t="n">
        <v>130.9</v>
      </c>
      <c r="H105" t="n">
        <v>1.77</v>
      </c>
      <c r="I105" t="n">
        <v>11</v>
      </c>
      <c r="J105" t="n">
        <v>268.6</v>
      </c>
      <c r="K105" t="n">
        <v>56.94</v>
      </c>
      <c r="L105" t="n">
        <v>26.75</v>
      </c>
      <c r="M105" t="n">
        <v>9</v>
      </c>
      <c r="N105" t="n">
        <v>69.91</v>
      </c>
      <c r="O105" t="n">
        <v>33361.97</v>
      </c>
      <c r="P105" t="n">
        <v>356.34</v>
      </c>
      <c r="Q105" t="n">
        <v>452.58</v>
      </c>
      <c r="R105" t="n">
        <v>71.34</v>
      </c>
      <c r="S105" t="n">
        <v>57.64</v>
      </c>
      <c r="T105" t="n">
        <v>4753.79</v>
      </c>
      <c r="U105" t="n">
        <v>0.8100000000000001</v>
      </c>
      <c r="V105" t="n">
        <v>0.88</v>
      </c>
      <c r="W105" t="n">
        <v>6.81</v>
      </c>
      <c r="X105" t="n">
        <v>0.27</v>
      </c>
      <c r="Y105" t="n">
        <v>1</v>
      </c>
      <c r="Z105" t="n">
        <v>10</v>
      </c>
      <c r="AA105" t="n">
        <v>436.544911783571</v>
      </c>
      <c r="AB105" t="n">
        <v>597.3000073045586</v>
      </c>
      <c r="AC105" t="n">
        <v>540.2945329232361</v>
      </c>
      <c r="AD105" t="n">
        <v>436544.911783571</v>
      </c>
      <c r="AE105" t="n">
        <v>597300.0073045585</v>
      </c>
      <c r="AF105" t="n">
        <v>1.892430124231728e-06</v>
      </c>
      <c r="AG105" t="n">
        <v>11</v>
      </c>
      <c r="AH105" t="n">
        <v>540294.5329232361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3.6826</v>
      </c>
      <c r="E106" t="n">
        <v>27.15</v>
      </c>
      <c r="F106" t="n">
        <v>24.01</v>
      </c>
      <c r="G106" t="n">
        <v>130.97</v>
      </c>
      <c r="H106" t="n">
        <v>1.79</v>
      </c>
      <c r="I106" t="n">
        <v>11</v>
      </c>
      <c r="J106" t="n">
        <v>269.08</v>
      </c>
      <c r="K106" t="n">
        <v>56.94</v>
      </c>
      <c r="L106" t="n">
        <v>27</v>
      </c>
      <c r="M106" t="n">
        <v>9</v>
      </c>
      <c r="N106" t="n">
        <v>70.14</v>
      </c>
      <c r="O106" t="n">
        <v>33420.56</v>
      </c>
      <c r="P106" t="n">
        <v>356.25</v>
      </c>
      <c r="Q106" t="n">
        <v>452.57</v>
      </c>
      <c r="R106" t="n">
        <v>71.70999999999999</v>
      </c>
      <c r="S106" t="n">
        <v>57.64</v>
      </c>
      <c r="T106" t="n">
        <v>4937.37</v>
      </c>
      <c r="U106" t="n">
        <v>0.8</v>
      </c>
      <c r="V106" t="n">
        <v>0.88</v>
      </c>
      <c r="W106" t="n">
        <v>6.81</v>
      </c>
      <c r="X106" t="n">
        <v>0.29</v>
      </c>
      <c r="Y106" t="n">
        <v>1</v>
      </c>
      <c r="Z106" t="n">
        <v>10</v>
      </c>
      <c r="AA106" t="n">
        <v>436.6669312874391</v>
      </c>
      <c r="AB106" t="n">
        <v>597.4669597728713</v>
      </c>
      <c r="AC106" t="n">
        <v>540.4455516822925</v>
      </c>
      <c r="AD106" t="n">
        <v>436666.9312874391</v>
      </c>
      <c r="AE106" t="n">
        <v>597466.9597728713</v>
      </c>
      <c r="AF106" t="n">
        <v>1.891556924109265e-06</v>
      </c>
      <c r="AG106" t="n">
        <v>11</v>
      </c>
      <c r="AH106" t="n">
        <v>540445.5516822925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3.6836</v>
      </c>
      <c r="E107" t="n">
        <v>27.15</v>
      </c>
      <c r="F107" t="n">
        <v>24</v>
      </c>
      <c r="G107" t="n">
        <v>130.93</v>
      </c>
      <c r="H107" t="n">
        <v>1.8</v>
      </c>
      <c r="I107" t="n">
        <v>11</v>
      </c>
      <c r="J107" t="n">
        <v>269.55</v>
      </c>
      <c r="K107" t="n">
        <v>56.94</v>
      </c>
      <c r="L107" t="n">
        <v>27.25</v>
      </c>
      <c r="M107" t="n">
        <v>9</v>
      </c>
      <c r="N107" t="n">
        <v>70.36</v>
      </c>
      <c r="O107" t="n">
        <v>33479.25</v>
      </c>
      <c r="P107" t="n">
        <v>356.32</v>
      </c>
      <c r="Q107" t="n">
        <v>452.56</v>
      </c>
      <c r="R107" t="n">
        <v>71.45</v>
      </c>
      <c r="S107" t="n">
        <v>57.64</v>
      </c>
      <c r="T107" t="n">
        <v>4807.98</v>
      </c>
      <c r="U107" t="n">
        <v>0.8100000000000001</v>
      </c>
      <c r="V107" t="n">
        <v>0.88</v>
      </c>
      <c r="W107" t="n">
        <v>6.81</v>
      </c>
      <c r="X107" t="n">
        <v>0.28</v>
      </c>
      <c r="Y107" t="n">
        <v>1</v>
      </c>
      <c r="Z107" t="n">
        <v>10</v>
      </c>
      <c r="AA107" t="n">
        <v>436.5920551198571</v>
      </c>
      <c r="AB107" t="n">
        <v>597.3645108970823</v>
      </c>
      <c r="AC107" t="n">
        <v>540.3528803834207</v>
      </c>
      <c r="AD107" t="n">
        <v>436592.0551198571</v>
      </c>
      <c r="AE107" t="n">
        <v>597364.5108970823</v>
      </c>
      <c r="AF107" t="n">
        <v>1.892070571240126e-06</v>
      </c>
      <c r="AG107" t="n">
        <v>11</v>
      </c>
      <c r="AH107" t="n">
        <v>540352.8803834207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3.6838</v>
      </c>
      <c r="E108" t="n">
        <v>27.15</v>
      </c>
      <c r="F108" t="n">
        <v>24</v>
      </c>
      <c r="G108" t="n">
        <v>130.92</v>
      </c>
      <c r="H108" t="n">
        <v>1.81</v>
      </c>
      <c r="I108" t="n">
        <v>11</v>
      </c>
      <c r="J108" t="n">
        <v>270.03</v>
      </c>
      <c r="K108" t="n">
        <v>56.94</v>
      </c>
      <c r="L108" t="n">
        <v>27.5</v>
      </c>
      <c r="M108" t="n">
        <v>9</v>
      </c>
      <c r="N108" t="n">
        <v>70.59</v>
      </c>
      <c r="O108" t="n">
        <v>33538.02</v>
      </c>
      <c r="P108" t="n">
        <v>356.05</v>
      </c>
      <c r="Q108" t="n">
        <v>452.58</v>
      </c>
      <c r="R108" t="n">
        <v>71.34</v>
      </c>
      <c r="S108" t="n">
        <v>57.64</v>
      </c>
      <c r="T108" t="n">
        <v>4750.78</v>
      </c>
      <c r="U108" t="n">
        <v>0.8100000000000001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436.3975598582064</v>
      </c>
      <c r="AB108" t="n">
        <v>597.0983938995665</v>
      </c>
      <c r="AC108" t="n">
        <v>540.1121612186504</v>
      </c>
      <c r="AD108" t="n">
        <v>436397.5598582064</v>
      </c>
      <c r="AE108" t="n">
        <v>597098.3938995665</v>
      </c>
      <c r="AF108" t="n">
        <v>1.892173300666298e-06</v>
      </c>
      <c r="AG108" t="n">
        <v>11</v>
      </c>
      <c r="AH108" t="n">
        <v>540112.1612186504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3.6822</v>
      </c>
      <c r="E109" t="n">
        <v>27.16</v>
      </c>
      <c r="F109" t="n">
        <v>24.01</v>
      </c>
      <c r="G109" t="n">
        <v>130.99</v>
      </c>
      <c r="H109" t="n">
        <v>1.83</v>
      </c>
      <c r="I109" t="n">
        <v>11</v>
      </c>
      <c r="J109" t="n">
        <v>270.51</v>
      </c>
      <c r="K109" t="n">
        <v>56.94</v>
      </c>
      <c r="L109" t="n">
        <v>27.75</v>
      </c>
      <c r="M109" t="n">
        <v>9</v>
      </c>
      <c r="N109" t="n">
        <v>70.81999999999999</v>
      </c>
      <c r="O109" t="n">
        <v>33596.87</v>
      </c>
      <c r="P109" t="n">
        <v>355.82</v>
      </c>
      <c r="Q109" t="n">
        <v>452.59</v>
      </c>
      <c r="R109" t="n">
        <v>71.67</v>
      </c>
      <c r="S109" t="n">
        <v>57.64</v>
      </c>
      <c r="T109" t="n">
        <v>4916.31</v>
      </c>
      <c r="U109" t="n">
        <v>0.8</v>
      </c>
      <c r="V109" t="n">
        <v>0.88</v>
      </c>
      <c r="W109" t="n">
        <v>6.82</v>
      </c>
      <c r="X109" t="n">
        <v>0.29</v>
      </c>
      <c r="Y109" t="n">
        <v>1</v>
      </c>
      <c r="Z109" t="n">
        <v>10</v>
      </c>
      <c r="AA109" t="n">
        <v>436.4189557390665</v>
      </c>
      <c r="AB109" t="n">
        <v>597.1276686876789</v>
      </c>
      <c r="AC109" t="n">
        <v>540.1386420620728</v>
      </c>
      <c r="AD109" t="n">
        <v>436418.9557390665</v>
      </c>
      <c r="AE109" t="n">
        <v>597127.6686876789</v>
      </c>
      <c r="AF109" t="n">
        <v>1.89135146525692e-06</v>
      </c>
      <c r="AG109" t="n">
        <v>11</v>
      </c>
      <c r="AH109" t="n">
        <v>540138.6420620728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3.6827</v>
      </c>
      <c r="E110" t="n">
        <v>27.15</v>
      </c>
      <c r="F110" t="n">
        <v>24.01</v>
      </c>
      <c r="G110" t="n">
        <v>130.97</v>
      </c>
      <c r="H110" t="n">
        <v>1.84</v>
      </c>
      <c r="I110" t="n">
        <v>11</v>
      </c>
      <c r="J110" t="n">
        <v>270.99</v>
      </c>
      <c r="K110" t="n">
        <v>56.94</v>
      </c>
      <c r="L110" t="n">
        <v>28</v>
      </c>
      <c r="M110" t="n">
        <v>9</v>
      </c>
      <c r="N110" t="n">
        <v>71.04000000000001</v>
      </c>
      <c r="O110" t="n">
        <v>33655.82</v>
      </c>
      <c r="P110" t="n">
        <v>354.82</v>
      </c>
      <c r="Q110" t="n">
        <v>452.57</v>
      </c>
      <c r="R110" t="n">
        <v>71.65000000000001</v>
      </c>
      <c r="S110" t="n">
        <v>57.64</v>
      </c>
      <c r="T110" t="n">
        <v>4908.08</v>
      </c>
      <c r="U110" t="n">
        <v>0.8</v>
      </c>
      <c r="V110" t="n">
        <v>0.88</v>
      </c>
      <c r="W110" t="n">
        <v>6.81</v>
      </c>
      <c r="X110" t="n">
        <v>0.29</v>
      </c>
      <c r="Y110" t="n">
        <v>1</v>
      </c>
      <c r="Z110" t="n">
        <v>10</v>
      </c>
      <c r="AA110" t="n">
        <v>435.7191490091196</v>
      </c>
      <c r="AB110" t="n">
        <v>596.1701622464715</v>
      </c>
      <c r="AC110" t="n">
        <v>539.2725186917455</v>
      </c>
      <c r="AD110" t="n">
        <v>435719.1490091196</v>
      </c>
      <c r="AE110" t="n">
        <v>596170.1622464715</v>
      </c>
      <c r="AF110" t="n">
        <v>1.891608288822351e-06</v>
      </c>
      <c r="AG110" t="n">
        <v>11</v>
      </c>
      <c r="AH110" t="n">
        <v>539272.5186917455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3.693</v>
      </c>
      <c r="E111" t="n">
        <v>27.08</v>
      </c>
      <c r="F111" t="n">
        <v>23.98</v>
      </c>
      <c r="G111" t="n">
        <v>143.87</v>
      </c>
      <c r="H111" t="n">
        <v>1.85</v>
      </c>
      <c r="I111" t="n">
        <v>10</v>
      </c>
      <c r="J111" t="n">
        <v>271.46</v>
      </c>
      <c r="K111" t="n">
        <v>56.94</v>
      </c>
      <c r="L111" t="n">
        <v>28.25</v>
      </c>
      <c r="M111" t="n">
        <v>8</v>
      </c>
      <c r="N111" t="n">
        <v>71.27</v>
      </c>
      <c r="O111" t="n">
        <v>33714.85</v>
      </c>
      <c r="P111" t="n">
        <v>354.19</v>
      </c>
      <c r="Q111" t="n">
        <v>452.56</v>
      </c>
      <c r="R111" t="n">
        <v>70.65000000000001</v>
      </c>
      <c r="S111" t="n">
        <v>57.64</v>
      </c>
      <c r="T111" t="n">
        <v>4414.63</v>
      </c>
      <c r="U111" t="n">
        <v>0.82</v>
      </c>
      <c r="V111" t="n">
        <v>0.88</v>
      </c>
      <c r="W111" t="n">
        <v>6.81</v>
      </c>
      <c r="X111" t="n">
        <v>0.25</v>
      </c>
      <c r="Y111" t="n">
        <v>1</v>
      </c>
      <c r="Z111" t="n">
        <v>10</v>
      </c>
      <c r="AA111" t="n">
        <v>434.3203696867885</v>
      </c>
      <c r="AB111" t="n">
        <v>594.2562906678698</v>
      </c>
      <c r="AC111" t="n">
        <v>537.5413043304698</v>
      </c>
      <c r="AD111" t="n">
        <v>434320.3696867885</v>
      </c>
      <c r="AE111" t="n">
        <v>594256.2906678698</v>
      </c>
      <c r="AF111" t="n">
        <v>1.896898854270221e-06</v>
      </c>
      <c r="AG111" t="n">
        <v>11</v>
      </c>
      <c r="AH111" t="n">
        <v>537541.3043304698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3.691</v>
      </c>
      <c r="E112" t="n">
        <v>27.09</v>
      </c>
      <c r="F112" t="n">
        <v>23.99</v>
      </c>
      <c r="G112" t="n">
        <v>143.96</v>
      </c>
      <c r="H112" t="n">
        <v>1.87</v>
      </c>
      <c r="I112" t="n">
        <v>10</v>
      </c>
      <c r="J112" t="n">
        <v>271.94</v>
      </c>
      <c r="K112" t="n">
        <v>56.94</v>
      </c>
      <c r="L112" t="n">
        <v>28.5</v>
      </c>
      <c r="M112" t="n">
        <v>8</v>
      </c>
      <c r="N112" t="n">
        <v>71.5</v>
      </c>
      <c r="O112" t="n">
        <v>33773.97</v>
      </c>
      <c r="P112" t="n">
        <v>354.7</v>
      </c>
      <c r="Q112" t="n">
        <v>452.55</v>
      </c>
      <c r="R112" t="n">
        <v>71.02</v>
      </c>
      <c r="S112" t="n">
        <v>57.64</v>
      </c>
      <c r="T112" t="n">
        <v>4597.8</v>
      </c>
      <c r="U112" t="n">
        <v>0.8100000000000001</v>
      </c>
      <c r="V112" t="n">
        <v>0.88</v>
      </c>
      <c r="W112" t="n">
        <v>6.81</v>
      </c>
      <c r="X112" t="n">
        <v>0.27</v>
      </c>
      <c r="Y112" t="n">
        <v>1</v>
      </c>
      <c r="Z112" t="n">
        <v>10</v>
      </c>
      <c r="AA112" t="n">
        <v>434.8598561875172</v>
      </c>
      <c r="AB112" t="n">
        <v>594.9944398986313</v>
      </c>
      <c r="AC112" t="n">
        <v>538.2090056346465</v>
      </c>
      <c r="AD112" t="n">
        <v>434859.8561875172</v>
      </c>
      <c r="AE112" t="n">
        <v>594994.4398986313</v>
      </c>
      <c r="AF112" t="n">
        <v>1.895871560008498e-06</v>
      </c>
      <c r="AG112" t="n">
        <v>11</v>
      </c>
      <c r="AH112" t="n">
        <v>538209.0056346465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3.6941</v>
      </c>
      <c r="E113" t="n">
        <v>27.07</v>
      </c>
      <c r="F113" t="n">
        <v>23.97</v>
      </c>
      <c r="G113" t="n">
        <v>143.82</v>
      </c>
      <c r="H113" t="n">
        <v>1.88</v>
      </c>
      <c r="I113" t="n">
        <v>10</v>
      </c>
      <c r="J113" t="n">
        <v>272.43</v>
      </c>
      <c r="K113" t="n">
        <v>56.94</v>
      </c>
      <c r="L113" t="n">
        <v>28.75</v>
      </c>
      <c r="M113" t="n">
        <v>8</v>
      </c>
      <c r="N113" t="n">
        <v>71.73</v>
      </c>
      <c r="O113" t="n">
        <v>33833.3</v>
      </c>
      <c r="P113" t="n">
        <v>354.65</v>
      </c>
      <c r="Q113" t="n">
        <v>452.55</v>
      </c>
      <c r="R113" t="n">
        <v>70.25</v>
      </c>
      <c r="S113" t="n">
        <v>57.64</v>
      </c>
      <c r="T113" t="n">
        <v>4211.53</v>
      </c>
      <c r="U113" t="n">
        <v>0.82</v>
      </c>
      <c r="V113" t="n">
        <v>0.88</v>
      </c>
      <c r="W113" t="n">
        <v>6.81</v>
      </c>
      <c r="X113" t="n">
        <v>0.25</v>
      </c>
      <c r="Y113" t="n">
        <v>1</v>
      </c>
      <c r="Z113" t="n">
        <v>10</v>
      </c>
      <c r="AA113" t="n">
        <v>434.4931612704204</v>
      </c>
      <c r="AB113" t="n">
        <v>594.4927117356216</v>
      </c>
      <c r="AC113" t="n">
        <v>537.7551617033346</v>
      </c>
      <c r="AD113" t="n">
        <v>434493.1612704204</v>
      </c>
      <c r="AE113" t="n">
        <v>594492.7117356216</v>
      </c>
      <c r="AF113" t="n">
        <v>1.897463866114168e-06</v>
      </c>
      <c r="AG113" t="n">
        <v>11</v>
      </c>
      <c r="AH113" t="n">
        <v>537755.1617033345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3.6926</v>
      </c>
      <c r="E114" t="n">
        <v>27.08</v>
      </c>
      <c r="F114" t="n">
        <v>23.98</v>
      </c>
      <c r="G114" t="n">
        <v>143.89</v>
      </c>
      <c r="H114" t="n">
        <v>1.89</v>
      </c>
      <c r="I114" t="n">
        <v>10</v>
      </c>
      <c r="J114" t="n">
        <v>272.91</v>
      </c>
      <c r="K114" t="n">
        <v>56.94</v>
      </c>
      <c r="L114" t="n">
        <v>29</v>
      </c>
      <c r="M114" t="n">
        <v>8</v>
      </c>
      <c r="N114" t="n">
        <v>71.95999999999999</v>
      </c>
      <c r="O114" t="n">
        <v>33892.61</v>
      </c>
      <c r="P114" t="n">
        <v>354.96</v>
      </c>
      <c r="Q114" t="n">
        <v>452.55</v>
      </c>
      <c r="R114" t="n">
        <v>70.73999999999999</v>
      </c>
      <c r="S114" t="n">
        <v>57.64</v>
      </c>
      <c r="T114" t="n">
        <v>4459.12</v>
      </c>
      <c r="U114" t="n">
        <v>0.8100000000000001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434.8588368138861</v>
      </c>
      <c r="AB114" t="n">
        <v>594.9930451466577</v>
      </c>
      <c r="AC114" t="n">
        <v>538.2077439958435</v>
      </c>
      <c r="AD114" t="n">
        <v>434858.8368138861</v>
      </c>
      <c r="AE114" t="n">
        <v>594993.0451466576</v>
      </c>
      <c r="AF114" t="n">
        <v>1.896693395417876e-06</v>
      </c>
      <c r="AG114" t="n">
        <v>11</v>
      </c>
      <c r="AH114" t="n">
        <v>538207.7439958436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3.6915</v>
      </c>
      <c r="E115" t="n">
        <v>27.09</v>
      </c>
      <c r="F115" t="n">
        <v>23.99</v>
      </c>
      <c r="G115" t="n">
        <v>143.94</v>
      </c>
      <c r="H115" t="n">
        <v>1.9</v>
      </c>
      <c r="I115" t="n">
        <v>10</v>
      </c>
      <c r="J115" t="n">
        <v>273.39</v>
      </c>
      <c r="K115" t="n">
        <v>56.94</v>
      </c>
      <c r="L115" t="n">
        <v>29.25</v>
      </c>
      <c r="M115" t="n">
        <v>8</v>
      </c>
      <c r="N115" t="n">
        <v>72.19</v>
      </c>
      <c r="O115" t="n">
        <v>33952</v>
      </c>
      <c r="P115" t="n">
        <v>355.19</v>
      </c>
      <c r="Q115" t="n">
        <v>452.55</v>
      </c>
      <c r="R115" t="n">
        <v>70.84</v>
      </c>
      <c r="S115" t="n">
        <v>57.64</v>
      </c>
      <c r="T115" t="n">
        <v>4507.32</v>
      </c>
      <c r="U115" t="n">
        <v>0.8100000000000001</v>
      </c>
      <c r="V115" t="n">
        <v>0.88</v>
      </c>
      <c r="W115" t="n">
        <v>6.82</v>
      </c>
      <c r="X115" t="n">
        <v>0.27</v>
      </c>
      <c r="Y115" t="n">
        <v>1</v>
      </c>
      <c r="Z115" t="n">
        <v>10</v>
      </c>
      <c r="AA115" t="n">
        <v>435.1381677684064</v>
      </c>
      <c r="AB115" t="n">
        <v>595.3752380818445</v>
      </c>
      <c r="AC115" t="n">
        <v>538.5534609737074</v>
      </c>
      <c r="AD115" t="n">
        <v>435138.1677684064</v>
      </c>
      <c r="AE115" t="n">
        <v>595375.2380818445</v>
      </c>
      <c r="AF115" t="n">
        <v>1.896128383573929e-06</v>
      </c>
      <c r="AG115" t="n">
        <v>11</v>
      </c>
      <c r="AH115" t="n">
        <v>538553.4609737074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3.6916</v>
      </c>
      <c r="E116" t="n">
        <v>27.09</v>
      </c>
      <c r="F116" t="n">
        <v>23.99</v>
      </c>
      <c r="G116" t="n">
        <v>143.94</v>
      </c>
      <c r="H116" t="n">
        <v>1.92</v>
      </c>
      <c r="I116" t="n">
        <v>10</v>
      </c>
      <c r="J116" t="n">
        <v>273.87</v>
      </c>
      <c r="K116" t="n">
        <v>56.94</v>
      </c>
      <c r="L116" t="n">
        <v>29.5</v>
      </c>
      <c r="M116" t="n">
        <v>8</v>
      </c>
      <c r="N116" t="n">
        <v>72.43000000000001</v>
      </c>
      <c r="O116" t="n">
        <v>34011.48</v>
      </c>
      <c r="P116" t="n">
        <v>355.37</v>
      </c>
      <c r="Q116" t="n">
        <v>452.62</v>
      </c>
      <c r="R116" t="n">
        <v>70.88</v>
      </c>
      <c r="S116" t="n">
        <v>57.64</v>
      </c>
      <c r="T116" t="n">
        <v>4529.58</v>
      </c>
      <c r="U116" t="n">
        <v>0.8100000000000001</v>
      </c>
      <c r="V116" t="n">
        <v>0.88</v>
      </c>
      <c r="W116" t="n">
        <v>6.81</v>
      </c>
      <c r="X116" t="n">
        <v>0.26</v>
      </c>
      <c r="Y116" t="n">
        <v>1</v>
      </c>
      <c r="Z116" t="n">
        <v>10</v>
      </c>
      <c r="AA116" t="n">
        <v>435.2475454815051</v>
      </c>
      <c r="AB116" t="n">
        <v>595.5248934943102</v>
      </c>
      <c r="AC116" t="n">
        <v>538.68883348365</v>
      </c>
      <c r="AD116" t="n">
        <v>435247.5454815051</v>
      </c>
      <c r="AE116" t="n">
        <v>595524.8934943102</v>
      </c>
      <c r="AF116" t="n">
        <v>1.896179748287015e-06</v>
      </c>
      <c r="AG116" t="n">
        <v>11</v>
      </c>
      <c r="AH116" t="n">
        <v>538688.83348365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3.6929</v>
      </c>
      <c r="E117" t="n">
        <v>27.08</v>
      </c>
      <c r="F117" t="n">
        <v>23.98</v>
      </c>
      <c r="G117" t="n">
        <v>143.88</v>
      </c>
      <c r="H117" t="n">
        <v>1.93</v>
      </c>
      <c r="I117" t="n">
        <v>10</v>
      </c>
      <c r="J117" t="n">
        <v>274.35</v>
      </c>
      <c r="K117" t="n">
        <v>56.94</v>
      </c>
      <c r="L117" t="n">
        <v>29.75</v>
      </c>
      <c r="M117" t="n">
        <v>8</v>
      </c>
      <c r="N117" t="n">
        <v>72.66</v>
      </c>
      <c r="O117" t="n">
        <v>34071.05</v>
      </c>
      <c r="P117" t="n">
        <v>355.03</v>
      </c>
      <c r="Q117" t="n">
        <v>452.57</v>
      </c>
      <c r="R117" t="n">
        <v>70.59999999999999</v>
      </c>
      <c r="S117" t="n">
        <v>57.64</v>
      </c>
      <c r="T117" t="n">
        <v>4388.91</v>
      </c>
      <c r="U117" t="n">
        <v>0.82</v>
      </c>
      <c r="V117" t="n">
        <v>0.88</v>
      </c>
      <c r="W117" t="n">
        <v>6.81</v>
      </c>
      <c r="X117" t="n">
        <v>0.26</v>
      </c>
      <c r="Y117" t="n">
        <v>1</v>
      </c>
      <c r="Z117" t="n">
        <v>10</v>
      </c>
      <c r="AA117" t="n">
        <v>434.8790527465893</v>
      </c>
      <c r="AB117" t="n">
        <v>595.0207054776463</v>
      </c>
      <c r="AC117" t="n">
        <v>538.2327644636641</v>
      </c>
      <c r="AD117" t="n">
        <v>434879.0527465893</v>
      </c>
      <c r="AE117" t="n">
        <v>595020.7054776463</v>
      </c>
      <c r="AF117" t="n">
        <v>1.896847489557134e-06</v>
      </c>
      <c r="AG117" t="n">
        <v>11</v>
      </c>
      <c r="AH117" t="n">
        <v>538232.7644636641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3.6931</v>
      </c>
      <c r="E118" t="n">
        <v>27.08</v>
      </c>
      <c r="F118" t="n">
        <v>23.98</v>
      </c>
      <c r="G118" t="n">
        <v>143.87</v>
      </c>
      <c r="H118" t="n">
        <v>1.94</v>
      </c>
      <c r="I118" t="n">
        <v>10</v>
      </c>
      <c r="J118" t="n">
        <v>274.84</v>
      </c>
      <c r="K118" t="n">
        <v>56.94</v>
      </c>
      <c r="L118" t="n">
        <v>30</v>
      </c>
      <c r="M118" t="n">
        <v>8</v>
      </c>
      <c r="N118" t="n">
        <v>72.89</v>
      </c>
      <c r="O118" t="n">
        <v>34130.71</v>
      </c>
      <c r="P118" t="n">
        <v>355.02</v>
      </c>
      <c r="Q118" t="n">
        <v>452.56</v>
      </c>
      <c r="R118" t="n">
        <v>70.63</v>
      </c>
      <c r="S118" t="n">
        <v>57.64</v>
      </c>
      <c r="T118" t="n">
        <v>4404.87</v>
      </c>
      <c r="U118" t="n">
        <v>0.82</v>
      </c>
      <c r="V118" t="n">
        <v>0.88</v>
      </c>
      <c r="W118" t="n">
        <v>6.81</v>
      </c>
      <c r="X118" t="n">
        <v>0.25</v>
      </c>
      <c r="Y118" t="n">
        <v>1</v>
      </c>
      <c r="Z118" t="n">
        <v>10</v>
      </c>
      <c r="AA118" t="n">
        <v>434.8554166417238</v>
      </c>
      <c r="AB118" t="n">
        <v>594.9883655162179</v>
      </c>
      <c r="AC118" t="n">
        <v>538.2035109827651</v>
      </c>
      <c r="AD118" t="n">
        <v>434855.4166417238</v>
      </c>
      <c r="AE118" t="n">
        <v>594988.3655162179</v>
      </c>
      <c r="AF118" t="n">
        <v>1.896950218983307e-06</v>
      </c>
      <c r="AG118" t="n">
        <v>11</v>
      </c>
      <c r="AH118" t="n">
        <v>538203.5109827651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3.692</v>
      </c>
      <c r="E119" t="n">
        <v>27.09</v>
      </c>
      <c r="F119" t="n">
        <v>23.99</v>
      </c>
      <c r="G119" t="n">
        <v>143.91</v>
      </c>
      <c r="H119" t="n">
        <v>1.96</v>
      </c>
      <c r="I119" t="n">
        <v>10</v>
      </c>
      <c r="J119" t="n">
        <v>275.32</v>
      </c>
      <c r="K119" t="n">
        <v>56.94</v>
      </c>
      <c r="L119" t="n">
        <v>30.25</v>
      </c>
      <c r="M119" t="n">
        <v>8</v>
      </c>
      <c r="N119" t="n">
        <v>73.13</v>
      </c>
      <c r="O119" t="n">
        <v>34190.46</v>
      </c>
      <c r="P119" t="n">
        <v>355.05</v>
      </c>
      <c r="Q119" t="n">
        <v>452.55</v>
      </c>
      <c r="R119" t="n">
        <v>70.92</v>
      </c>
      <c r="S119" t="n">
        <v>57.64</v>
      </c>
      <c r="T119" t="n">
        <v>4547.14</v>
      </c>
      <c r="U119" t="n">
        <v>0.8100000000000001</v>
      </c>
      <c r="V119" t="n">
        <v>0.88</v>
      </c>
      <c r="W119" t="n">
        <v>6.81</v>
      </c>
      <c r="X119" t="n">
        <v>0.26</v>
      </c>
      <c r="Y119" t="n">
        <v>1</v>
      </c>
      <c r="Z119" t="n">
        <v>10</v>
      </c>
      <c r="AA119" t="n">
        <v>435.0036877159455</v>
      </c>
      <c r="AB119" t="n">
        <v>595.1912365412263</v>
      </c>
      <c r="AC119" t="n">
        <v>538.3870202818779</v>
      </c>
      <c r="AD119" t="n">
        <v>435003.6877159455</v>
      </c>
      <c r="AE119" t="n">
        <v>595191.2365412263</v>
      </c>
      <c r="AF119" t="n">
        <v>1.89638520713936e-06</v>
      </c>
      <c r="AG119" t="n">
        <v>11</v>
      </c>
      <c r="AH119" t="n">
        <v>538387.0202818778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3.692</v>
      </c>
      <c r="E120" t="n">
        <v>27.09</v>
      </c>
      <c r="F120" t="n">
        <v>23.99</v>
      </c>
      <c r="G120" t="n">
        <v>143.91</v>
      </c>
      <c r="H120" t="n">
        <v>1.97</v>
      </c>
      <c r="I120" t="n">
        <v>10</v>
      </c>
      <c r="J120" t="n">
        <v>275.81</v>
      </c>
      <c r="K120" t="n">
        <v>56.94</v>
      </c>
      <c r="L120" t="n">
        <v>30.5</v>
      </c>
      <c r="M120" t="n">
        <v>8</v>
      </c>
      <c r="N120" t="n">
        <v>73.36</v>
      </c>
      <c r="O120" t="n">
        <v>34250.31</v>
      </c>
      <c r="P120" t="n">
        <v>354.71</v>
      </c>
      <c r="Q120" t="n">
        <v>452.55</v>
      </c>
      <c r="R120" t="n">
        <v>70.87</v>
      </c>
      <c r="S120" t="n">
        <v>57.64</v>
      </c>
      <c r="T120" t="n">
        <v>4522.83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434.7809519614292</v>
      </c>
      <c r="AB120" t="n">
        <v>594.8864796554891</v>
      </c>
      <c r="AC120" t="n">
        <v>538.1113489655867</v>
      </c>
      <c r="AD120" t="n">
        <v>434780.9519614292</v>
      </c>
      <c r="AE120" t="n">
        <v>594886.4796554891</v>
      </c>
      <c r="AF120" t="n">
        <v>1.89638520713936e-06</v>
      </c>
      <c r="AG120" t="n">
        <v>11</v>
      </c>
      <c r="AH120" t="n">
        <v>538111.3489655866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3.6934</v>
      </c>
      <c r="E121" t="n">
        <v>27.08</v>
      </c>
      <c r="F121" t="n">
        <v>23.98</v>
      </c>
      <c r="G121" t="n">
        <v>143.85</v>
      </c>
      <c r="H121" t="n">
        <v>1.98</v>
      </c>
      <c r="I121" t="n">
        <v>10</v>
      </c>
      <c r="J121" t="n">
        <v>276.29</v>
      </c>
      <c r="K121" t="n">
        <v>56.94</v>
      </c>
      <c r="L121" t="n">
        <v>30.75</v>
      </c>
      <c r="M121" t="n">
        <v>8</v>
      </c>
      <c r="N121" t="n">
        <v>73.59999999999999</v>
      </c>
      <c r="O121" t="n">
        <v>34310.24</v>
      </c>
      <c r="P121" t="n">
        <v>354.2</v>
      </c>
      <c r="Q121" t="n">
        <v>452.56</v>
      </c>
      <c r="R121" t="n">
        <v>70.54000000000001</v>
      </c>
      <c r="S121" t="n">
        <v>57.64</v>
      </c>
      <c r="T121" t="n">
        <v>4358.85</v>
      </c>
      <c r="U121" t="n">
        <v>0.82</v>
      </c>
      <c r="V121" t="n">
        <v>0.88</v>
      </c>
      <c r="W121" t="n">
        <v>6.81</v>
      </c>
      <c r="X121" t="n">
        <v>0.25</v>
      </c>
      <c r="Y121" t="n">
        <v>1</v>
      </c>
      <c r="Z121" t="n">
        <v>10</v>
      </c>
      <c r="AA121" t="n">
        <v>434.2928075280799</v>
      </c>
      <c r="AB121" t="n">
        <v>594.2185789063681</v>
      </c>
      <c r="AC121" t="n">
        <v>537.507191726557</v>
      </c>
      <c r="AD121" t="n">
        <v>434292.80752808</v>
      </c>
      <c r="AE121" t="n">
        <v>594218.5789063681</v>
      </c>
      <c r="AF121" t="n">
        <v>1.897104313122565e-06</v>
      </c>
      <c r="AG121" t="n">
        <v>11</v>
      </c>
      <c r="AH121" t="n">
        <v>537507.1917265571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3.6933</v>
      </c>
      <c r="E122" t="n">
        <v>27.08</v>
      </c>
      <c r="F122" t="n">
        <v>23.98</v>
      </c>
      <c r="G122" t="n">
        <v>143.86</v>
      </c>
      <c r="H122" t="n">
        <v>1.99</v>
      </c>
      <c r="I122" t="n">
        <v>10</v>
      </c>
      <c r="J122" t="n">
        <v>276.78</v>
      </c>
      <c r="K122" t="n">
        <v>56.94</v>
      </c>
      <c r="L122" t="n">
        <v>31</v>
      </c>
      <c r="M122" t="n">
        <v>8</v>
      </c>
      <c r="N122" t="n">
        <v>73.84</v>
      </c>
      <c r="O122" t="n">
        <v>34370.27</v>
      </c>
      <c r="P122" t="n">
        <v>353.18</v>
      </c>
      <c r="Q122" t="n">
        <v>452.55</v>
      </c>
      <c r="R122" t="n">
        <v>70.54000000000001</v>
      </c>
      <c r="S122" t="n">
        <v>57.64</v>
      </c>
      <c r="T122" t="n">
        <v>4360.24</v>
      </c>
      <c r="U122" t="n">
        <v>0.82</v>
      </c>
      <c r="V122" t="n">
        <v>0.88</v>
      </c>
      <c r="W122" t="n">
        <v>6.81</v>
      </c>
      <c r="X122" t="n">
        <v>0.25</v>
      </c>
      <c r="Y122" t="n">
        <v>1</v>
      </c>
      <c r="Z122" t="n">
        <v>10</v>
      </c>
      <c r="AA122" t="n">
        <v>433.6333626323598</v>
      </c>
      <c r="AB122" t="n">
        <v>593.3162973073881</v>
      </c>
      <c r="AC122" t="n">
        <v>536.6910226170237</v>
      </c>
      <c r="AD122" t="n">
        <v>433633.3626323598</v>
      </c>
      <c r="AE122" t="n">
        <v>593316.2973073882</v>
      </c>
      <c r="AF122" t="n">
        <v>1.897052948409479e-06</v>
      </c>
      <c r="AG122" t="n">
        <v>11</v>
      </c>
      <c r="AH122" t="n">
        <v>536691.0226170237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3.6933</v>
      </c>
      <c r="E123" t="n">
        <v>27.08</v>
      </c>
      <c r="F123" t="n">
        <v>23.98</v>
      </c>
      <c r="G123" t="n">
        <v>143.86</v>
      </c>
      <c r="H123" t="n">
        <v>2.01</v>
      </c>
      <c r="I123" t="n">
        <v>10</v>
      </c>
      <c r="J123" t="n">
        <v>277.27</v>
      </c>
      <c r="K123" t="n">
        <v>56.94</v>
      </c>
      <c r="L123" t="n">
        <v>31.25</v>
      </c>
      <c r="M123" t="n">
        <v>8</v>
      </c>
      <c r="N123" t="n">
        <v>74.06999999999999</v>
      </c>
      <c r="O123" t="n">
        <v>34430.39</v>
      </c>
      <c r="P123" t="n">
        <v>352.65</v>
      </c>
      <c r="Q123" t="n">
        <v>452.55</v>
      </c>
      <c r="R123" t="n">
        <v>70.59999999999999</v>
      </c>
      <c r="S123" t="n">
        <v>57.64</v>
      </c>
      <c r="T123" t="n">
        <v>4389.63</v>
      </c>
      <c r="U123" t="n">
        <v>0.82</v>
      </c>
      <c r="V123" t="n">
        <v>0.88</v>
      </c>
      <c r="W123" t="n">
        <v>6.81</v>
      </c>
      <c r="X123" t="n">
        <v>0.25</v>
      </c>
      <c r="Y123" t="n">
        <v>1</v>
      </c>
      <c r="Z123" t="n">
        <v>10</v>
      </c>
      <c r="AA123" t="n">
        <v>433.2862791098865</v>
      </c>
      <c r="AB123" t="n">
        <v>592.841402319696</v>
      </c>
      <c r="AC123" t="n">
        <v>536.2614509404375</v>
      </c>
      <c r="AD123" t="n">
        <v>433286.2791098865</v>
      </c>
      <c r="AE123" t="n">
        <v>592841.402319696</v>
      </c>
      <c r="AF123" t="n">
        <v>1.897052948409479e-06</v>
      </c>
      <c r="AG123" t="n">
        <v>11</v>
      </c>
      <c r="AH123" t="n">
        <v>536261.4509404375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3.7031</v>
      </c>
      <c r="E124" t="n">
        <v>27</v>
      </c>
      <c r="F124" t="n">
        <v>23.95</v>
      </c>
      <c r="G124" t="n">
        <v>159.66</v>
      </c>
      <c r="H124" t="n">
        <v>2.02</v>
      </c>
      <c r="I124" t="n">
        <v>9</v>
      </c>
      <c r="J124" t="n">
        <v>277.75</v>
      </c>
      <c r="K124" t="n">
        <v>56.94</v>
      </c>
      <c r="L124" t="n">
        <v>31.5</v>
      </c>
      <c r="M124" t="n">
        <v>7</v>
      </c>
      <c r="N124" t="n">
        <v>74.31</v>
      </c>
      <c r="O124" t="n">
        <v>34490.61</v>
      </c>
      <c r="P124" t="n">
        <v>351.78</v>
      </c>
      <c r="Q124" t="n">
        <v>452.55</v>
      </c>
      <c r="R124" t="n">
        <v>69.72</v>
      </c>
      <c r="S124" t="n">
        <v>57.64</v>
      </c>
      <c r="T124" t="n">
        <v>3950.66</v>
      </c>
      <c r="U124" t="n">
        <v>0.83</v>
      </c>
      <c r="V124" t="n">
        <v>0.89</v>
      </c>
      <c r="W124" t="n">
        <v>6.81</v>
      </c>
      <c r="X124" t="n">
        <v>0.23</v>
      </c>
      <c r="Y124" t="n">
        <v>1</v>
      </c>
      <c r="Z124" t="n">
        <v>10</v>
      </c>
      <c r="AA124" t="n">
        <v>431.783714932899</v>
      </c>
      <c r="AB124" t="n">
        <v>590.7855277242886</v>
      </c>
      <c r="AC124" t="n">
        <v>534.4017861309776</v>
      </c>
      <c r="AD124" t="n">
        <v>431783.714932899</v>
      </c>
      <c r="AE124" t="n">
        <v>590785.5277242886</v>
      </c>
      <c r="AF124" t="n">
        <v>1.902086690291918e-06</v>
      </c>
      <c r="AG124" t="n">
        <v>11</v>
      </c>
      <c r="AH124" t="n">
        <v>534401.7861309776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3.7025</v>
      </c>
      <c r="E125" t="n">
        <v>27.01</v>
      </c>
      <c r="F125" t="n">
        <v>23.95</v>
      </c>
      <c r="G125" t="n">
        <v>159.69</v>
      </c>
      <c r="H125" t="n">
        <v>2.03</v>
      </c>
      <c r="I125" t="n">
        <v>9</v>
      </c>
      <c r="J125" t="n">
        <v>278.24</v>
      </c>
      <c r="K125" t="n">
        <v>56.94</v>
      </c>
      <c r="L125" t="n">
        <v>31.75</v>
      </c>
      <c r="M125" t="n">
        <v>7</v>
      </c>
      <c r="N125" t="n">
        <v>74.55</v>
      </c>
      <c r="O125" t="n">
        <v>34550.91</v>
      </c>
      <c r="P125" t="n">
        <v>352.35</v>
      </c>
      <c r="Q125" t="n">
        <v>452.55</v>
      </c>
      <c r="R125" t="n">
        <v>69.7</v>
      </c>
      <c r="S125" t="n">
        <v>57.64</v>
      </c>
      <c r="T125" t="n">
        <v>3943.27</v>
      </c>
      <c r="U125" t="n">
        <v>0.83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  <c r="AA125" t="n">
        <v>432.206695175983</v>
      </c>
      <c r="AB125" t="n">
        <v>591.3642679534476</v>
      </c>
      <c r="AC125" t="n">
        <v>534.9252922049327</v>
      </c>
      <c r="AD125" t="n">
        <v>432206.695175983</v>
      </c>
      <c r="AE125" t="n">
        <v>591364.2679534475</v>
      </c>
      <c r="AF125" t="n">
        <v>1.901778502013401e-06</v>
      </c>
      <c r="AG125" t="n">
        <v>11</v>
      </c>
      <c r="AH125" t="n">
        <v>534925.2922049327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3.7036</v>
      </c>
      <c r="E126" t="n">
        <v>27</v>
      </c>
      <c r="F126" t="n">
        <v>23.94</v>
      </c>
      <c r="G126" t="n">
        <v>159.63</v>
      </c>
      <c r="H126" t="n">
        <v>2.04</v>
      </c>
      <c r="I126" t="n">
        <v>9</v>
      </c>
      <c r="J126" t="n">
        <v>278.73</v>
      </c>
      <c r="K126" t="n">
        <v>56.94</v>
      </c>
      <c r="L126" t="n">
        <v>32</v>
      </c>
      <c r="M126" t="n">
        <v>7</v>
      </c>
      <c r="N126" t="n">
        <v>74.79000000000001</v>
      </c>
      <c r="O126" t="n">
        <v>34611.32</v>
      </c>
      <c r="P126" t="n">
        <v>352.49</v>
      </c>
      <c r="Q126" t="n">
        <v>452.55</v>
      </c>
      <c r="R126" t="n">
        <v>69.48</v>
      </c>
      <c r="S126" t="n">
        <v>57.64</v>
      </c>
      <c r="T126" t="n">
        <v>3835.25</v>
      </c>
      <c r="U126" t="n">
        <v>0.83</v>
      </c>
      <c r="V126" t="n">
        <v>0.89</v>
      </c>
      <c r="W126" t="n">
        <v>6.81</v>
      </c>
      <c r="X126" t="n">
        <v>0.22</v>
      </c>
      <c r="Y126" t="n">
        <v>1</v>
      </c>
      <c r="Z126" t="n">
        <v>10</v>
      </c>
      <c r="AA126" t="n">
        <v>432.1706942553715</v>
      </c>
      <c r="AB126" t="n">
        <v>591.3150099056181</v>
      </c>
      <c r="AC126" t="n">
        <v>534.880735276054</v>
      </c>
      <c r="AD126" t="n">
        <v>432170.6942553715</v>
      </c>
      <c r="AE126" t="n">
        <v>591315.0099056181</v>
      </c>
      <c r="AF126" t="n">
        <v>1.902343513857348e-06</v>
      </c>
      <c r="AG126" t="n">
        <v>11</v>
      </c>
      <c r="AH126" t="n">
        <v>534880.735276054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3.7026</v>
      </c>
      <c r="E127" t="n">
        <v>27.01</v>
      </c>
      <c r="F127" t="n">
        <v>23.95</v>
      </c>
      <c r="G127" t="n">
        <v>159.68</v>
      </c>
      <c r="H127" t="n">
        <v>2.06</v>
      </c>
      <c r="I127" t="n">
        <v>9</v>
      </c>
      <c r="J127" t="n">
        <v>279.22</v>
      </c>
      <c r="K127" t="n">
        <v>56.94</v>
      </c>
      <c r="L127" t="n">
        <v>32.25</v>
      </c>
      <c r="M127" t="n">
        <v>7</v>
      </c>
      <c r="N127" t="n">
        <v>75.03</v>
      </c>
      <c r="O127" t="n">
        <v>34671.81</v>
      </c>
      <c r="P127" t="n">
        <v>352.85</v>
      </c>
      <c r="Q127" t="n">
        <v>452.55</v>
      </c>
      <c r="R127" t="n">
        <v>69.7</v>
      </c>
      <c r="S127" t="n">
        <v>57.64</v>
      </c>
      <c r="T127" t="n">
        <v>3943.71</v>
      </c>
      <c r="U127" t="n">
        <v>0.83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432.5248606147473</v>
      </c>
      <c r="AB127" t="n">
        <v>591.7995959432333</v>
      </c>
      <c r="AC127" t="n">
        <v>535.3190731023599</v>
      </c>
      <c r="AD127" t="n">
        <v>432524.8606147473</v>
      </c>
      <c r="AE127" t="n">
        <v>591799.5959432332</v>
      </c>
      <c r="AF127" t="n">
        <v>1.901829866726488e-06</v>
      </c>
      <c r="AG127" t="n">
        <v>11</v>
      </c>
      <c r="AH127" t="n">
        <v>535319.0731023599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3.7028</v>
      </c>
      <c r="E128" t="n">
        <v>27.01</v>
      </c>
      <c r="F128" t="n">
        <v>23.95</v>
      </c>
      <c r="G128" t="n">
        <v>159.67</v>
      </c>
      <c r="H128" t="n">
        <v>2.07</v>
      </c>
      <c r="I128" t="n">
        <v>9</v>
      </c>
      <c r="J128" t="n">
        <v>279.72</v>
      </c>
      <c r="K128" t="n">
        <v>56.94</v>
      </c>
      <c r="L128" t="n">
        <v>32.5</v>
      </c>
      <c r="M128" t="n">
        <v>7</v>
      </c>
      <c r="N128" t="n">
        <v>75.27</v>
      </c>
      <c r="O128" t="n">
        <v>34732.41</v>
      </c>
      <c r="P128" t="n">
        <v>353.49</v>
      </c>
      <c r="Q128" t="n">
        <v>452.59</v>
      </c>
      <c r="R128" t="n">
        <v>69.7</v>
      </c>
      <c r="S128" t="n">
        <v>57.64</v>
      </c>
      <c r="T128" t="n">
        <v>3945.22</v>
      </c>
      <c r="U128" t="n">
        <v>0.83</v>
      </c>
      <c r="V128" t="n">
        <v>0.89</v>
      </c>
      <c r="W128" t="n">
        <v>6.81</v>
      </c>
      <c r="X128" t="n">
        <v>0.23</v>
      </c>
      <c r="Y128" t="n">
        <v>1</v>
      </c>
      <c r="Z128" t="n">
        <v>10</v>
      </c>
      <c r="AA128" t="n">
        <v>432.9259899502057</v>
      </c>
      <c r="AB128" t="n">
        <v>592.3484387965847</v>
      </c>
      <c r="AC128" t="n">
        <v>535.8155351640933</v>
      </c>
      <c r="AD128" t="n">
        <v>432925.9899502057</v>
      </c>
      <c r="AE128" t="n">
        <v>592348.4387965847</v>
      </c>
      <c r="AF128" t="n">
        <v>1.90193259615266e-06</v>
      </c>
      <c r="AG128" t="n">
        <v>11</v>
      </c>
      <c r="AH128" t="n">
        <v>535815.5351640932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3.7036</v>
      </c>
      <c r="E129" t="n">
        <v>27</v>
      </c>
      <c r="F129" t="n">
        <v>23.95</v>
      </c>
      <c r="G129" t="n">
        <v>159.63</v>
      </c>
      <c r="H129" t="n">
        <v>2.08</v>
      </c>
      <c r="I129" t="n">
        <v>9</v>
      </c>
      <c r="J129" t="n">
        <v>280.21</v>
      </c>
      <c r="K129" t="n">
        <v>56.94</v>
      </c>
      <c r="L129" t="n">
        <v>32.75</v>
      </c>
      <c r="M129" t="n">
        <v>7</v>
      </c>
      <c r="N129" t="n">
        <v>75.51000000000001</v>
      </c>
      <c r="O129" t="n">
        <v>34793.09</v>
      </c>
      <c r="P129" t="n">
        <v>353.88</v>
      </c>
      <c r="Q129" t="n">
        <v>452.61</v>
      </c>
      <c r="R129" t="n">
        <v>69.51000000000001</v>
      </c>
      <c r="S129" t="n">
        <v>57.64</v>
      </c>
      <c r="T129" t="n">
        <v>3849.53</v>
      </c>
      <c r="U129" t="n">
        <v>0.83</v>
      </c>
      <c r="V129" t="n">
        <v>0.89</v>
      </c>
      <c r="W129" t="n">
        <v>6.81</v>
      </c>
      <c r="X129" t="n">
        <v>0.22</v>
      </c>
      <c r="Y129" t="n">
        <v>1</v>
      </c>
      <c r="Z129" t="n">
        <v>10</v>
      </c>
      <c r="AA129" t="n">
        <v>433.1129483698712</v>
      </c>
      <c r="AB129" t="n">
        <v>592.6042435543944</v>
      </c>
      <c r="AC129" t="n">
        <v>536.046926274842</v>
      </c>
      <c r="AD129" t="n">
        <v>433112.9483698712</v>
      </c>
      <c r="AE129" t="n">
        <v>592604.2435543945</v>
      </c>
      <c r="AF129" t="n">
        <v>1.902343513857348e-06</v>
      </c>
      <c r="AG129" t="n">
        <v>11</v>
      </c>
      <c r="AH129" t="n">
        <v>536046.926274842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3.7033</v>
      </c>
      <c r="E130" t="n">
        <v>27</v>
      </c>
      <c r="F130" t="n">
        <v>23.95</v>
      </c>
      <c r="G130" t="n">
        <v>159.65</v>
      </c>
      <c r="H130" t="n">
        <v>2.09</v>
      </c>
      <c r="I130" t="n">
        <v>9</v>
      </c>
      <c r="J130" t="n">
        <v>280.7</v>
      </c>
      <c r="K130" t="n">
        <v>56.94</v>
      </c>
      <c r="L130" t="n">
        <v>33</v>
      </c>
      <c r="M130" t="n">
        <v>7</v>
      </c>
      <c r="N130" t="n">
        <v>75.76000000000001</v>
      </c>
      <c r="O130" t="n">
        <v>34853.88</v>
      </c>
      <c r="P130" t="n">
        <v>353.98</v>
      </c>
      <c r="Q130" t="n">
        <v>452.57</v>
      </c>
      <c r="R130" t="n">
        <v>69.58</v>
      </c>
      <c r="S130" t="n">
        <v>57.64</v>
      </c>
      <c r="T130" t="n">
        <v>3881.37</v>
      </c>
      <c r="U130" t="n">
        <v>0.83</v>
      </c>
      <c r="V130" t="n">
        <v>0.89</v>
      </c>
      <c r="W130" t="n">
        <v>6.81</v>
      </c>
      <c r="X130" t="n">
        <v>0.22</v>
      </c>
      <c r="Y130" t="n">
        <v>1</v>
      </c>
      <c r="Z130" t="n">
        <v>10</v>
      </c>
      <c r="AA130" t="n">
        <v>433.2036758341392</v>
      </c>
      <c r="AB130" t="n">
        <v>592.7283808736191</v>
      </c>
      <c r="AC130" t="n">
        <v>536.1592161025476</v>
      </c>
      <c r="AD130" t="n">
        <v>433203.6758341392</v>
      </c>
      <c r="AE130" t="n">
        <v>592728.3808736191</v>
      </c>
      <c r="AF130" t="n">
        <v>1.902189419718091e-06</v>
      </c>
      <c r="AG130" t="n">
        <v>11</v>
      </c>
      <c r="AH130" t="n">
        <v>536159.2161025476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3.7038</v>
      </c>
      <c r="E131" t="n">
        <v>27</v>
      </c>
      <c r="F131" t="n">
        <v>23.94</v>
      </c>
      <c r="G131" t="n">
        <v>159.62</v>
      </c>
      <c r="H131" t="n">
        <v>2.11</v>
      </c>
      <c r="I131" t="n">
        <v>9</v>
      </c>
      <c r="J131" t="n">
        <v>281.19</v>
      </c>
      <c r="K131" t="n">
        <v>56.94</v>
      </c>
      <c r="L131" t="n">
        <v>33.25</v>
      </c>
      <c r="M131" t="n">
        <v>7</v>
      </c>
      <c r="N131" t="n">
        <v>76</v>
      </c>
      <c r="O131" t="n">
        <v>34914.76</v>
      </c>
      <c r="P131" t="n">
        <v>354.06</v>
      </c>
      <c r="Q131" t="n">
        <v>452.56</v>
      </c>
      <c r="R131" t="n">
        <v>69.52</v>
      </c>
      <c r="S131" t="n">
        <v>57.64</v>
      </c>
      <c r="T131" t="n">
        <v>3853.67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433.1790411993074</v>
      </c>
      <c r="AB131" t="n">
        <v>592.6946746794389</v>
      </c>
      <c r="AC131" t="n">
        <v>536.128726780233</v>
      </c>
      <c r="AD131" t="n">
        <v>433179.0411993074</v>
      </c>
      <c r="AE131" t="n">
        <v>592694.6746794389</v>
      </c>
      <c r="AF131" t="n">
        <v>1.902446243283521e-06</v>
      </c>
      <c r="AG131" t="n">
        <v>11</v>
      </c>
      <c r="AH131" t="n">
        <v>536128.726780233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3.7021</v>
      </c>
      <c r="E132" t="n">
        <v>27.01</v>
      </c>
      <c r="F132" t="n">
        <v>23.96</v>
      </c>
      <c r="G132" t="n">
        <v>159.71</v>
      </c>
      <c r="H132" t="n">
        <v>2.12</v>
      </c>
      <c r="I132" t="n">
        <v>9</v>
      </c>
      <c r="J132" t="n">
        <v>281.69</v>
      </c>
      <c r="K132" t="n">
        <v>56.94</v>
      </c>
      <c r="L132" t="n">
        <v>33.5</v>
      </c>
      <c r="M132" t="n">
        <v>7</v>
      </c>
      <c r="N132" t="n">
        <v>76.25</v>
      </c>
      <c r="O132" t="n">
        <v>34975.73</v>
      </c>
      <c r="P132" t="n">
        <v>354.34</v>
      </c>
      <c r="Q132" t="n">
        <v>452.59</v>
      </c>
      <c r="R132" t="n">
        <v>69.84999999999999</v>
      </c>
      <c r="S132" t="n">
        <v>57.64</v>
      </c>
      <c r="T132" t="n">
        <v>4019.79</v>
      </c>
      <c r="U132" t="n">
        <v>0.83</v>
      </c>
      <c r="V132" t="n">
        <v>0.89</v>
      </c>
      <c r="W132" t="n">
        <v>6.81</v>
      </c>
      <c r="X132" t="n">
        <v>0.23</v>
      </c>
      <c r="Y132" t="n">
        <v>1</v>
      </c>
      <c r="Z132" t="n">
        <v>10</v>
      </c>
      <c r="AA132" t="n">
        <v>433.5751240080893</v>
      </c>
      <c r="AB132" t="n">
        <v>593.2366126523547</v>
      </c>
      <c r="AC132" t="n">
        <v>536.6189429536282</v>
      </c>
      <c r="AD132" t="n">
        <v>433575.1240080893</v>
      </c>
      <c r="AE132" t="n">
        <v>593236.6126523546</v>
      </c>
      <c r="AF132" t="n">
        <v>1.901573043161057e-06</v>
      </c>
      <c r="AG132" t="n">
        <v>11</v>
      </c>
      <c r="AH132" t="n">
        <v>536618.9429536283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3.702</v>
      </c>
      <c r="E133" t="n">
        <v>27.01</v>
      </c>
      <c r="F133" t="n">
        <v>23.96</v>
      </c>
      <c r="G133" t="n">
        <v>159.71</v>
      </c>
      <c r="H133" t="n">
        <v>2.13</v>
      </c>
      <c r="I133" t="n">
        <v>9</v>
      </c>
      <c r="J133" t="n">
        <v>282.18</v>
      </c>
      <c r="K133" t="n">
        <v>56.94</v>
      </c>
      <c r="L133" t="n">
        <v>33.75</v>
      </c>
      <c r="M133" t="n">
        <v>7</v>
      </c>
      <c r="N133" t="n">
        <v>76.48999999999999</v>
      </c>
      <c r="O133" t="n">
        <v>35036.81</v>
      </c>
      <c r="P133" t="n">
        <v>354.19</v>
      </c>
      <c r="Q133" t="n">
        <v>452.55</v>
      </c>
      <c r="R133" t="n">
        <v>70.02</v>
      </c>
      <c r="S133" t="n">
        <v>57.64</v>
      </c>
      <c r="T133" t="n">
        <v>4101.5</v>
      </c>
      <c r="U133" t="n">
        <v>0.82</v>
      </c>
      <c r="V133" t="n">
        <v>0.89</v>
      </c>
      <c r="W133" t="n">
        <v>6.81</v>
      </c>
      <c r="X133" t="n">
        <v>0.23</v>
      </c>
      <c r="Y133" t="n">
        <v>1</v>
      </c>
      <c r="Z133" t="n">
        <v>10</v>
      </c>
      <c r="AA133" t="n">
        <v>433.4856114142236</v>
      </c>
      <c r="AB133" t="n">
        <v>593.1141375724104</v>
      </c>
      <c r="AC133" t="n">
        <v>536.5081567234192</v>
      </c>
      <c r="AD133" t="n">
        <v>433485.6114142236</v>
      </c>
      <c r="AE133" t="n">
        <v>593114.1375724104</v>
      </c>
      <c r="AF133" t="n">
        <v>1.901521678447971e-06</v>
      </c>
      <c r="AG133" t="n">
        <v>11</v>
      </c>
      <c r="AH133" t="n">
        <v>536508.1567234192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3.7016</v>
      </c>
      <c r="E134" t="n">
        <v>27.02</v>
      </c>
      <c r="F134" t="n">
        <v>23.96</v>
      </c>
      <c r="G134" t="n">
        <v>159.73</v>
      </c>
      <c r="H134" t="n">
        <v>2.14</v>
      </c>
      <c r="I134" t="n">
        <v>9</v>
      </c>
      <c r="J134" t="n">
        <v>282.68</v>
      </c>
      <c r="K134" t="n">
        <v>56.94</v>
      </c>
      <c r="L134" t="n">
        <v>34</v>
      </c>
      <c r="M134" t="n">
        <v>7</v>
      </c>
      <c r="N134" t="n">
        <v>76.73999999999999</v>
      </c>
      <c r="O134" t="n">
        <v>35097.98</v>
      </c>
      <c r="P134" t="n">
        <v>354.23</v>
      </c>
      <c r="Q134" t="n">
        <v>452.56</v>
      </c>
      <c r="R134" t="n">
        <v>69.95999999999999</v>
      </c>
      <c r="S134" t="n">
        <v>57.64</v>
      </c>
      <c r="T134" t="n">
        <v>4074.06</v>
      </c>
      <c r="U134" t="n">
        <v>0.82</v>
      </c>
      <c r="V134" t="n">
        <v>0.88</v>
      </c>
      <c r="W134" t="n">
        <v>6.81</v>
      </c>
      <c r="X134" t="n">
        <v>0.24</v>
      </c>
      <c r="Y134" t="n">
        <v>1</v>
      </c>
      <c r="Z134" t="n">
        <v>10</v>
      </c>
      <c r="AA134" t="n">
        <v>433.545692618639</v>
      </c>
      <c r="AB134" t="n">
        <v>593.1963433268874</v>
      </c>
      <c r="AC134" t="n">
        <v>536.5825168760653</v>
      </c>
      <c r="AD134" t="n">
        <v>433545.692618639</v>
      </c>
      <c r="AE134" t="n">
        <v>593196.3433268873</v>
      </c>
      <c r="AF134" t="n">
        <v>1.901316219595627e-06</v>
      </c>
      <c r="AG134" t="n">
        <v>11</v>
      </c>
      <c r="AH134" t="n">
        <v>536582.5168760653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3.7027</v>
      </c>
      <c r="E135" t="n">
        <v>27.01</v>
      </c>
      <c r="F135" t="n">
        <v>23.95</v>
      </c>
      <c r="G135" t="n">
        <v>159.68</v>
      </c>
      <c r="H135" t="n">
        <v>2.15</v>
      </c>
      <c r="I135" t="n">
        <v>9</v>
      </c>
      <c r="J135" t="n">
        <v>283.18</v>
      </c>
      <c r="K135" t="n">
        <v>56.94</v>
      </c>
      <c r="L135" t="n">
        <v>34.25</v>
      </c>
      <c r="M135" t="n">
        <v>7</v>
      </c>
      <c r="N135" t="n">
        <v>76.98</v>
      </c>
      <c r="O135" t="n">
        <v>35159.25</v>
      </c>
      <c r="P135" t="n">
        <v>354.01</v>
      </c>
      <c r="Q135" t="n">
        <v>452.57</v>
      </c>
      <c r="R135" t="n">
        <v>69.70999999999999</v>
      </c>
      <c r="S135" t="n">
        <v>57.64</v>
      </c>
      <c r="T135" t="n">
        <v>3946.98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433.2741288199306</v>
      </c>
      <c r="AB135" t="n">
        <v>592.8247777569452</v>
      </c>
      <c r="AC135" t="n">
        <v>536.2464130026229</v>
      </c>
      <c r="AD135" t="n">
        <v>433274.1288199306</v>
      </c>
      <c r="AE135" t="n">
        <v>592824.7777569452</v>
      </c>
      <c r="AF135" t="n">
        <v>1.901881231439574e-06</v>
      </c>
      <c r="AG135" t="n">
        <v>11</v>
      </c>
      <c r="AH135" t="n">
        <v>536246.4130026229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3.7038</v>
      </c>
      <c r="E136" t="n">
        <v>27</v>
      </c>
      <c r="F136" t="n">
        <v>23.94</v>
      </c>
      <c r="G136" t="n">
        <v>159.62</v>
      </c>
      <c r="H136" t="n">
        <v>2.17</v>
      </c>
      <c r="I136" t="n">
        <v>9</v>
      </c>
      <c r="J136" t="n">
        <v>283.67</v>
      </c>
      <c r="K136" t="n">
        <v>56.94</v>
      </c>
      <c r="L136" t="n">
        <v>34.5</v>
      </c>
      <c r="M136" t="n">
        <v>7</v>
      </c>
      <c r="N136" t="n">
        <v>77.23</v>
      </c>
      <c r="O136" t="n">
        <v>35220.61</v>
      </c>
      <c r="P136" t="n">
        <v>353.14</v>
      </c>
      <c r="Q136" t="n">
        <v>452.61</v>
      </c>
      <c r="R136" t="n">
        <v>69.5</v>
      </c>
      <c r="S136" t="n">
        <v>57.64</v>
      </c>
      <c r="T136" t="n">
        <v>3844.81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432.5782645937069</v>
      </c>
      <c r="AB136" t="n">
        <v>591.8726656232629</v>
      </c>
      <c r="AC136" t="n">
        <v>535.3851691146815</v>
      </c>
      <c r="AD136" t="n">
        <v>432578.2645937069</v>
      </c>
      <c r="AE136" t="n">
        <v>591872.665623263</v>
      </c>
      <c r="AF136" t="n">
        <v>1.902446243283521e-06</v>
      </c>
      <c r="AG136" t="n">
        <v>11</v>
      </c>
      <c r="AH136" t="n">
        <v>535385.1691146815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3.703</v>
      </c>
      <c r="E137" t="n">
        <v>27.01</v>
      </c>
      <c r="F137" t="n">
        <v>23.95</v>
      </c>
      <c r="G137" t="n">
        <v>159.66</v>
      </c>
      <c r="H137" t="n">
        <v>2.18</v>
      </c>
      <c r="I137" t="n">
        <v>9</v>
      </c>
      <c r="J137" t="n">
        <v>284.17</v>
      </c>
      <c r="K137" t="n">
        <v>56.94</v>
      </c>
      <c r="L137" t="n">
        <v>34.75</v>
      </c>
      <c r="M137" t="n">
        <v>7</v>
      </c>
      <c r="N137" t="n">
        <v>77.48</v>
      </c>
      <c r="O137" t="n">
        <v>35282.08</v>
      </c>
      <c r="P137" t="n">
        <v>353.05</v>
      </c>
      <c r="Q137" t="n">
        <v>452.55</v>
      </c>
      <c r="R137" t="n">
        <v>69.75</v>
      </c>
      <c r="S137" t="n">
        <v>57.64</v>
      </c>
      <c r="T137" t="n">
        <v>3966.93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432.6216640969322</v>
      </c>
      <c r="AB137" t="n">
        <v>591.9320467382269</v>
      </c>
      <c r="AC137" t="n">
        <v>535.4388829793753</v>
      </c>
      <c r="AD137" t="n">
        <v>432621.6640969323</v>
      </c>
      <c r="AE137" t="n">
        <v>591932.0467382269</v>
      </c>
      <c r="AF137" t="n">
        <v>1.902035325578832e-06</v>
      </c>
      <c r="AG137" t="n">
        <v>11</v>
      </c>
      <c r="AH137" t="n">
        <v>535438.8829793753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3.7016</v>
      </c>
      <c r="E138" t="n">
        <v>27.02</v>
      </c>
      <c r="F138" t="n">
        <v>23.96</v>
      </c>
      <c r="G138" t="n">
        <v>159.73</v>
      </c>
      <c r="H138" t="n">
        <v>2.19</v>
      </c>
      <c r="I138" t="n">
        <v>9</v>
      </c>
      <c r="J138" t="n">
        <v>284.67</v>
      </c>
      <c r="K138" t="n">
        <v>56.94</v>
      </c>
      <c r="L138" t="n">
        <v>35</v>
      </c>
      <c r="M138" t="n">
        <v>7</v>
      </c>
      <c r="N138" t="n">
        <v>77.73</v>
      </c>
      <c r="O138" t="n">
        <v>35343.65</v>
      </c>
      <c r="P138" t="n">
        <v>352.97</v>
      </c>
      <c r="Q138" t="n">
        <v>452.56</v>
      </c>
      <c r="R138" t="n">
        <v>69.92</v>
      </c>
      <c r="S138" t="n">
        <v>57.64</v>
      </c>
      <c r="T138" t="n">
        <v>4052.75</v>
      </c>
      <c r="U138" t="n">
        <v>0.82</v>
      </c>
      <c r="V138" t="n">
        <v>0.88</v>
      </c>
      <c r="W138" t="n">
        <v>6.81</v>
      </c>
      <c r="X138" t="n">
        <v>0.24</v>
      </c>
      <c r="Y138" t="n">
        <v>1</v>
      </c>
      <c r="Z138" t="n">
        <v>10</v>
      </c>
      <c r="AA138" t="n">
        <v>432.7224008535923</v>
      </c>
      <c r="AB138" t="n">
        <v>592.0698792128812</v>
      </c>
      <c r="AC138" t="n">
        <v>535.5635609160976</v>
      </c>
      <c r="AD138" t="n">
        <v>432722.4008535923</v>
      </c>
      <c r="AE138" t="n">
        <v>592069.8792128812</v>
      </c>
      <c r="AF138" t="n">
        <v>1.901316219595627e-06</v>
      </c>
      <c r="AG138" t="n">
        <v>11</v>
      </c>
      <c r="AH138" t="n">
        <v>535563.5609160976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3.7015</v>
      </c>
      <c r="E139" t="n">
        <v>27.02</v>
      </c>
      <c r="F139" t="n">
        <v>23.96</v>
      </c>
      <c r="G139" t="n">
        <v>159.74</v>
      </c>
      <c r="H139" t="n">
        <v>2.2</v>
      </c>
      <c r="I139" t="n">
        <v>9</v>
      </c>
      <c r="J139" t="n">
        <v>285.17</v>
      </c>
      <c r="K139" t="n">
        <v>56.94</v>
      </c>
      <c r="L139" t="n">
        <v>35.25</v>
      </c>
      <c r="M139" t="n">
        <v>7</v>
      </c>
      <c r="N139" t="n">
        <v>77.98</v>
      </c>
      <c r="O139" t="n">
        <v>35405.32</v>
      </c>
      <c r="P139" t="n">
        <v>352.81</v>
      </c>
      <c r="Q139" t="n">
        <v>452.55</v>
      </c>
      <c r="R139" t="n">
        <v>70.02</v>
      </c>
      <c r="S139" t="n">
        <v>57.64</v>
      </c>
      <c r="T139" t="n">
        <v>4101.12</v>
      </c>
      <c r="U139" t="n">
        <v>0.82</v>
      </c>
      <c r="V139" t="n">
        <v>0.88</v>
      </c>
      <c r="W139" t="n">
        <v>6.81</v>
      </c>
      <c r="X139" t="n">
        <v>0.24</v>
      </c>
      <c r="Y139" t="n">
        <v>1</v>
      </c>
      <c r="Z139" t="n">
        <v>10</v>
      </c>
      <c r="AA139" t="n">
        <v>432.6263188929476</v>
      </c>
      <c r="AB139" t="n">
        <v>591.9384156354901</v>
      </c>
      <c r="AC139" t="n">
        <v>535.4446440380225</v>
      </c>
      <c r="AD139" t="n">
        <v>432626.3188929476</v>
      </c>
      <c r="AE139" t="n">
        <v>591938.4156354901</v>
      </c>
      <c r="AF139" t="n">
        <v>1.90126485488254e-06</v>
      </c>
      <c r="AG139" t="n">
        <v>11</v>
      </c>
      <c r="AH139" t="n">
        <v>535444.6440380225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3.7017</v>
      </c>
      <c r="E140" t="n">
        <v>27.01</v>
      </c>
      <c r="F140" t="n">
        <v>23.96</v>
      </c>
      <c r="G140" t="n">
        <v>159.72</v>
      </c>
      <c r="H140" t="n">
        <v>2.21</v>
      </c>
      <c r="I140" t="n">
        <v>9</v>
      </c>
      <c r="J140" t="n">
        <v>285.67</v>
      </c>
      <c r="K140" t="n">
        <v>56.94</v>
      </c>
      <c r="L140" t="n">
        <v>35.5</v>
      </c>
      <c r="M140" t="n">
        <v>7</v>
      </c>
      <c r="N140" t="n">
        <v>78.23</v>
      </c>
      <c r="O140" t="n">
        <v>35467.08</v>
      </c>
      <c r="P140" t="n">
        <v>352.45</v>
      </c>
      <c r="Q140" t="n">
        <v>452.55</v>
      </c>
      <c r="R140" t="n">
        <v>70</v>
      </c>
      <c r="S140" t="n">
        <v>57.64</v>
      </c>
      <c r="T140" t="n">
        <v>4092.16</v>
      </c>
      <c r="U140" t="n">
        <v>0.82</v>
      </c>
      <c r="V140" t="n">
        <v>0.88</v>
      </c>
      <c r="W140" t="n">
        <v>6.81</v>
      </c>
      <c r="X140" t="n">
        <v>0.23</v>
      </c>
      <c r="Y140" t="n">
        <v>1</v>
      </c>
      <c r="Z140" t="n">
        <v>10</v>
      </c>
      <c r="AA140" t="n">
        <v>432.3741734353735</v>
      </c>
      <c r="AB140" t="n">
        <v>591.5934190965648</v>
      </c>
      <c r="AC140" t="n">
        <v>535.1325734845664</v>
      </c>
      <c r="AD140" t="n">
        <v>432374.1734353735</v>
      </c>
      <c r="AE140" t="n">
        <v>591593.4190965649</v>
      </c>
      <c r="AF140" t="n">
        <v>1.901367584308713e-06</v>
      </c>
      <c r="AG140" t="n">
        <v>11</v>
      </c>
      <c r="AH140" t="n">
        <v>535132.5734845664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3.7015</v>
      </c>
      <c r="E141" t="n">
        <v>27.02</v>
      </c>
      <c r="F141" t="n">
        <v>23.96</v>
      </c>
      <c r="G141" t="n">
        <v>159.74</v>
      </c>
      <c r="H141" t="n">
        <v>2.22</v>
      </c>
      <c r="I141" t="n">
        <v>9</v>
      </c>
      <c r="J141" t="n">
        <v>286.17</v>
      </c>
      <c r="K141" t="n">
        <v>56.94</v>
      </c>
      <c r="L141" t="n">
        <v>35.75</v>
      </c>
      <c r="M141" t="n">
        <v>7</v>
      </c>
      <c r="N141" t="n">
        <v>78.48</v>
      </c>
      <c r="O141" t="n">
        <v>35528.95</v>
      </c>
      <c r="P141" t="n">
        <v>352.12</v>
      </c>
      <c r="Q141" t="n">
        <v>452.57</v>
      </c>
      <c r="R141" t="n">
        <v>69.91</v>
      </c>
      <c r="S141" t="n">
        <v>57.64</v>
      </c>
      <c r="T141" t="n">
        <v>4048.09</v>
      </c>
      <c r="U141" t="n">
        <v>0.82</v>
      </c>
      <c r="V141" t="n">
        <v>0.88</v>
      </c>
      <c r="W141" t="n">
        <v>6.81</v>
      </c>
      <c r="X141" t="n">
        <v>0.24</v>
      </c>
      <c r="Y141" t="n">
        <v>1</v>
      </c>
      <c r="Z141" t="n">
        <v>10</v>
      </c>
      <c r="AA141" t="n">
        <v>432.175456460456</v>
      </c>
      <c r="AB141" t="n">
        <v>591.3215257647086</v>
      </c>
      <c r="AC141" t="n">
        <v>534.8866292706979</v>
      </c>
      <c r="AD141" t="n">
        <v>432175.456460456</v>
      </c>
      <c r="AE141" t="n">
        <v>591321.5257647085</v>
      </c>
      <c r="AF141" t="n">
        <v>1.90126485488254e-06</v>
      </c>
      <c r="AG141" t="n">
        <v>11</v>
      </c>
      <c r="AH141" t="n">
        <v>534886.6292706978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3.7128</v>
      </c>
      <c r="E142" t="n">
        <v>26.93</v>
      </c>
      <c r="F142" t="n">
        <v>23.92</v>
      </c>
      <c r="G142" t="n">
        <v>179.42</v>
      </c>
      <c r="H142" t="n">
        <v>2.24</v>
      </c>
      <c r="I142" t="n">
        <v>8</v>
      </c>
      <c r="J142" t="n">
        <v>286.68</v>
      </c>
      <c r="K142" t="n">
        <v>56.94</v>
      </c>
      <c r="L142" t="n">
        <v>36</v>
      </c>
      <c r="M142" t="n">
        <v>6</v>
      </c>
      <c r="N142" t="n">
        <v>78.73</v>
      </c>
      <c r="O142" t="n">
        <v>35591.05</v>
      </c>
      <c r="P142" t="n">
        <v>351.51</v>
      </c>
      <c r="Q142" t="n">
        <v>452.56</v>
      </c>
      <c r="R142" t="n">
        <v>68.91</v>
      </c>
      <c r="S142" t="n">
        <v>57.64</v>
      </c>
      <c r="T142" t="n">
        <v>3555.14</v>
      </c>
      <c r="U142" t="n">
        <v>0.84</v>
      </c>
      <c r="V142" t="n">
        <v>0.89</v>
      </c>
      <c r="W142" t="n">
        <v>6.8</v>
      </c>
      <c r="X142" t="n">
        <v>0.2</v>
      </c>
      <c r="Y142" t="n">
        <v>1</v>
      </c>
      <c r="Z142" t="n">
        <v>10</v>
      </c>
      <c r="AA142" t="n">
        <v>430.6883182378762</v>
      </c>
      <c r="AB142" t="n">
        <v>589.2867576406668</v>
      </c>
      <c r="AC142" t="n">
        <v>533.0460565605997</v>
      </c>
      <c r="AD142" t="n">
        <v>430688.3182378762</v>
      </c>
      <c r="AE142" t="n">
        <v>589286.7576406668</v>
      </c>
      <c r="AF142" t="n">
        <v>1.907069067461271e-06</v>
      </c>
      <c r="AG142" t="n">
        <v>11</v>
      </c>
      <c r="AH142" t="n">
        <v>533046.0565605997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3.7132</v>
      </c>
      <c r="E143" t="n">
        <v>26.93</v>
      </c>
      <c r="F143" t="n">
        <v>23.92</v>
      </c>
      <c r="G143" t="n">
        <v>179.39</v>
      </c>
      <c r="H143" t="n">
        <v>2.25</v>
      </c>
      <c r="I143" t="n">
        <v>8</v>
      </c>
      <c r="J143" t="n">
        <v>287.18</v>
      </c>
      <c r="K143" t="n">
        <v>56.94</v>
      </c>
      <c r="L143" t="n">
        <v>36.25</v>
      </c>
      <c r="M143" t="n">
        <v>6</v>
      </c>
      <c r="N143" t="n">
        <v>78.98999999999999</v>
      </c>
      <c r="O143" t="n">
        <v>35653.12</v>
      </c>
      <c r="P143" t="n">
        <v>351.41</v>
      </c>
      <c r="Q143" t="n">
        <v>452.56</v>
      </c>
      <c r="R143" t="n">
        <v>68.66</v>
      </c>
      <c r="S143" t="n">
        <v>57.64</v>
      </c>
      <c r="T143" t="n">
        <v>3429.54</v>
      </c>
      <c r="U143" t="n">
        <v>0.84</v>
      </c>
      <c r="V143" t="n">
        <v>0.89</v>
      </c>
      <c r="W143" t="n">
        <v>6.81</v>
      </c>
      <c r="X143" t="n">
        <v>0.2</v>
      </c>
      <c r="Y143" t="n">
        <v>1</v>
      </c>
      <c r="Z143" t="n">
        <v>10</v>
      </c>
      <c r="AA143" t="n">
        <v>430.5896441658863</v>
      </c>
      <c r="AB143" t="n">
        <v>589.1517474221774</v>
      </c>
      <c r="AC143" t="n">
        <v>532.9239315278749</v>
      </c>
      <c r="AD143" t="n">
        <v>430589.6441658863</v>
      </c>
      <c r="AE143" t="n">
        <v>589151.7474221775</v>
      </c>
      <c r="AF143" t="n">
        <v>1.907274526313616e-06</v>
      </c>
      <c r="AG143" t="n">
        <v>11</v>
      </c>
      <c r="AH143" t="n">
        <v>532923.9315278749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3.7131</v>
      </c>
      <c r="E144" t="n">
        <v>26.93</v>
      </c>
      <c r="F144" t="n">
        <v>23.92</v>
      </c>
      <c r="G144" t="n">
        <v>179.4</v>
      </c>
      <c r="H144" t="n">
        <v>2.26</v>
      </c>
      <c r="I144" t="n">
        <v>8</v>
      </c>
      <c r="J144" t="n">
        <v>287.68</v>
      </c>
      <c r="K144" t="n">
        <v>56.94</v>
      </c>
      <c r="L144" t="n">
        <v>36.5</v>
      </c>
      <c r="M144" t="n">
        <v>6</v>
      </c>
      <c r="N144" t="n">
        <v>79.23999999999999</v>
      </c>
      <c r="O144" t="n">
        <v>35715.3</v>
      </c>
      <c r="P144" t="n">
        <v>351.57</v>
      </c>
      <c r="Q144" t="n">
        <v>452.56</v>
      </c>
      <c r="R144" t="n">
        <v>68.72</v>
      </c>
      <c r="S144" t="n">
        <v>57.64</v>
      </c>
      <c r="T144" t="n">
        <v>3460.37</v>
      </c>
      <c r="U144" t="n">
        <v>0.84</v>
      </c>
      <c r="V144" t="n">
        <v>0.89</v>
      </c>
      <c r="W144" t="n">
        <v>6.81</v>
      </c>
      <c r="X144" t="n">
        <v>0.2</v>
      </c>
      <c r="Y144" t="n">
        <v>1</v>
      </c>
      <c r="Z144" t="n">
        <v>10</v>
      </c>
      <c r="AA144" t="n">
        <v>430.7022473243359</v>
      </c>
      <c r="AB144" t="n">
        <v>589.3058160312688</v>
      </c>
      <c r="AC144" t="n">
        <v>533.0632960451513</v>
      </c>
      <c r="AD144" t="n">
        <v>430702.2473243359</v>
      </c>
      <c r="AE144" t="n">
        <v>589305.8160312688</v>
      </c>
      <c r="AF144" t="n">
        <v>1.907223161600529e-06</v>
      </c>
      <c r="AG144" t="n">
        <v>11</v>
      </c>
      <c r="AH144" t="n">
        <v>533063.2960451513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3.712</v>
      </c>
      <c r="E145" t="n">
        <v>26.94</v>
      </c>
      <c r="F145" t="n">
        <v>23.93</v>
      </c>
      <c r="G145" t="n">
        <v>179.46</v>
      </c>
      <c r="H145" t="n">
        <v>2.27</v>
      </c>
      <c r="I145" t="n">
        <v>8</v>
      </c>
      <c r="J145" t="n">
        <v>288.19</v>
      </c>
      <c r="K145" t="n">
        <v>56.94</v>
      </c>
      <c r="L145" t="n">
        <v>36.75</v>
      </c>
      <c r="M145" t="n">
        <v>6</v>
      </c>
      <c r="N145" t="n">
        <v>79.5</v>
      </c>
      <c r="O145" t="n">
        <v>35777.58</v>
      </c>
      <c r="P145" t="n">
        <v>352.08</v>
      </c>
      <c r="Q145" t="n">
        <v>452.57</v>
      </c>
      <c r="R145" t="n">
        <v>68.93000000000001</v>
      </c>
      <c r="S145" t="n">
        <v>57.64</v>
      </c>
      <c r="T145" t="n">
        <v>3560.77</v>
      </c>
      <c r="U145" t="n">
        <v>0.84</v>
      </c>
      <c r="V145" t="n">
        <v>0.89</v>
      </c>
      <c r="W145" t="n">
        <v>6.81</v>
      </c>
      <c r="X145" t="n">
        <v>0.2</v>
      </c>
      <c r="Y145" t="n">
        <v>1</v>
      </c>
      <c r="Z145" t="n">
        <v>10</v>
      </c>
      <c r="AA145" t="n">
        <v>431.1612450292735</v>
      </c>
      <c r="AB145" t="n">
        <v>589.9338369407139</v>
      </c>
      <c r="AC145" t="n">
        <v>533.6313795204319</v>
      </c>
      <c r="AD145" t="n">
        <v>431161.2450292734</v>
      </c>
      <c r="AE145" t="n">
        <v>589933.8369407139</v>
      </c>
      <c r="AF145" t="n">
        <v>1.906658149756582e-06</v>
      </c>
      <c r="AG145" t="n">
        <v>11</v>
      </c>
      <c r="AH145" t="n">
        <v>533631.3795204319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3.7125</v>
      </c>
      <c r="E146" t="n">
        <v>26.94</v>
      </c>
      <c r="F146" t="n">
        <v>23.92</v>
      </c>
      <c r="G146" t="n">
        <v>179.43</v>
      </c>
      <c r="H146" t="n">
        <v>2.28</v>
      </c>
      <c r="I146" t="n">
        <v>8</v>
      </c>
      <c r="J146" t="n">
        <v>288.7</v>
      </c>
      <c r="K146" t="n">
        <v>56.94</v>
      </c>
      <c r="L146" t="n">
        <v>37</v>
      </c>
      <c r="M146" t="n">
        <v>6</v>
      </c>
      <c r="N146" t="n">
        <v>79.75</v>
      </c>
      <c r="O146" t="n">
        <v>35839.97</v>
      </c>
      <c r="P146" t="n">
        <v>352.32</v>
      </c>
      <c r="Q146" t="n">
        <v>452.57</v>
      </c>
      <c r="R146" t="n">
        <v>68.84</v>
      </c>
      <c r="S146" t="n">
        <v>57.64</v>
      </c>
      <c r="T146" t="n">
        <v>3517.38</v>
      </c>
      <c r="U146" t="n">
        <v>0.84</v>
      </c>
      <c r="V146" t="n">
        <v>0.89</v>
      </c>
      <c r="W146" t="n">
        <v>6.81</v>
      </c>
      <c r="X146" t="n">
        <v>0.2</v>
      </c>
      <c r="Y146" t="n">
        <v>1</v>
      </c>
      <c r="Z146" t="n">
        <v>10</v>
      </c>
      <c r="AA146" t="n">
        <v>431.2411812380893</v>
      </c>
      <c r="AB146" t="n">
        <v>590.0432091881526</v>
      </c>
      <c r="AC146" t="n">
        <v>533.7303134340799</v>
      </c>
      <c r="AD146" t="n">
        <v>431241.1812380893</v>
      </c>
      <c r="AE146" t="n">
        <v>590043.2091881526</v>
      </c>
      <c r="AF146" t="n">
        <v>1.906914973322013e-06</v>
      </c>
      <c r="AG146" t="n">
        <v>11</v>
      </c>
      <c r="AH146" t="n">
        <v>533730.3134340799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3.7135</v>
      </c>
      <c r="E147" t="n">
        <v>26.93</v>
      </c>
      <c r="F147" t="n">
        <v>23.92</v>
      </c>
      <c r="G147" t="n">
        <v>179.38</v>
      </c>
      <c r="H147" t="n">
        <v>2.29</v>
      </c>
      <c r="I147" t="n">
        <v>8</v>
      </c>
      <c r="J147" t="n">
        <v>289.2</v>
      </c>
      <c r="K147" t="n">
        <v>56.94</v>
      </c>
      <c r="L147" t="n">
        <v>37.25</v>
      </c>
      <c r="M147" t="n">
        <v>6</v>
      </c>
      <c r="N147" t="n">
        <v>80.01000000000001</v>
      </c>
      <c r="O147" t="n">
        <v>35902.46</v>
      </c>
      <c r="P147" t="n">
        <v>352.51</v>
      </c>
      <c r="Q147" t="n">
        <v>452.56</v>
      </c>
      <c r="R147" t="n">
        <v>68.64</v>
      </c>
      <c r="S147" t="n">
        <v>57.64</v>
      </c>
      <c r="T147" t="n">
        <v>3417.7</v>
      </c>
      <c r="U147" t="n">
        <v>0.84</v>
      </c>
      <c r="V147" t="n">
        <v>0.89</v>
      </c>
      <c r="W147" t="n">
        <v>6.81</v>
      </c>
      <c r="X147" t="n">
        <v>0.19</v>
      </c>
      <c r="Y147" t="n">
        <v>1</v>
      </c>
      <c r="Z147" t="n">
        <v>10</v>
      </c>
      <c r="AA147" t="n">
        <v>431.2809445227506</v>
      </c>
      <c r="AB147" t="n">
        <v>590.0976150684584</v>
      </c>
      <c r="AC147" t="n">
        <v>533.7795268935284</v>
      </c>
      <c r="AD147" t="n">
        <v>431280.9445227506</v>
      </c>
      <c r="AE147" t="n">
        <v>590097.6150684584</v>
      </c>
      <c r="AF147" t="n">
        <v>1.907428620452874e-06</v>
      </c>
      <c r="AG147" t="n">
        <v>11</v>
      </c>
      <c r="AH147" t="n">
        <v>533779.5268935284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3.7122</v>
      </c>
      <c r="E148" t="n">
        <v>26.94</v>
      </c>
      <c r="F148" t="n">
        <v>23.93</v>
      </c>
      <c r="G148" t="n">
        <v>179.45</v>
      </c>
      <c r="H148" t="n">
        <v>2.31</v>
      </c>
      <c r="I148" t="n">
        <v>8</v>
      </c>
      <c r="J148" t="n">
        <v>289.71</v>
      </c>
      <c r="K148" t="n">
        <v>56.94</v>
      </c>
      <c r="L148" t="n">
        <v>37.5</v>
      </c>
      <c r="M148" t="n">
        <v>6</v>
      </c>
      <c r="N148" t="n">
        <v>80.27</v>
      </c>
      <c r="O148" t="n">
        <v>35965.05</v>
      </c>
      <c r="P148" t="n">
        <v>352.71</v>
      </c>
      <c r="Q148" t="n">
        <v>452.55</v>
      </c>
      <c r="R148" t="n">
        <v>68.94</v>
      </c>
      <c r="S148" t="n">
        <v>57.64</v>
      </c>
      <c r="T148" t="n">
        <v>3570.47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431.5549166913425</v>
      </c>
      <c r="AB148" t="n">
        <v>590.4724758763248</v>
      </c>
      <c r="AC148" t="n">
        <v>534.1186115120125</v>
      </c>
      <c r="AD148" t="n">
        <v>431554.9166913425</v>
      </c>
      <c r="AE148" t="n">
        <v>590472.4758763248</v>
      </c>
      <c r="AF148" t="n">
        <v>1.906760879182755e-06</v>
      </c>
      <c r="AG148" t="n">
        <v>11</v>
      </c>
      <c r="AH148" t="n">
        <v>534118.6115120125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3.7134</v>
      </c>
      <c r="E149" t="n">
        <v>26.93</v>
      </c>
      <c r="F149" t="n">
        <v>23.92</v>
      </c>
      <c r="G149" t="n">
        <v>179.38</v>
      </c>
      <c r="H149" t="n">
        <v>2.32</v>
      </c>
      <c r="I149" t="n">
        <v>8</v>
      </c>
      <c r="J149" t="n">
        <v>290.22</v>
      </c>
      <c r="K149" t="n">
        <v>56.94</v>
      </c>
      <c r="L149" t="n">
        <v>37.75</v>
      </c>
      <c r="M149" t="n">
        <v>6</v>
      </c>
      <c r="N149" t="n">
        <v>80.52</v>
      </c>
      <c r="O149" t="n">
        <v>36027.75</v>
      </c>
      <c r="P149" t="n">
        <v>352.86</v>
      </c>
      <c r="Q149" t="n">
        <v>452.55</v>
      </c>
      <c r="R149" t="n">
        <v>68.61</v>
      </c>
      <c r="S149" t="n">
        <v>57.64</v>
      </c>
      <c r="T149" t="n">
        <v>3404.42</v>
      </c>
      <c r="U149" t="n">
        <v>0.84</v>
      </c>
      <c r="V149" t="n">
        <v>0.89</v>
      </c>
      <c r="W149" t="n">
        <v>6.81</v>
      </c>
      <c r="X149" t="n">
        <v>0.19</v>
      </c>
      <c r="Y149" t="n">
        <v>1</v>
      </c>
      <c r="Z149" t="n">
        <v>10</v>
      </c>
      <c r="AA149" t="n">
        <v>431.5173098713666</v>
      </c>
      <c r="AB149" t="n">
        <v>590.4210205661379</v>
      </c>
      <c r="AC149" t="n">
        <v>534.072067024412</v>
      </c>
      <c r="AD149" t="n">
        <v>431517.3098713666</v>
      </c>
      <c r="AE149" t="n">
        <v>590421.020566138</v>
      </c>
      <c r="AF149" t="n">
        <v>1.907377255739788e-06</v>
      </c>
      <c r="AG149" t="n">
        <v>11</v>
      </c>
      <c r="AH149" t="n">
        <v>534072.067024412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3.7142</v>
      </c>
      <c r="E150" t="n">
        <v>26.92</v>
      </c>
      <c r="F150" t="n">
        <v>23.91</v>
      </c>
      <c r="G150" t="n">
        <v>179.34</v>
      </c>
      <c r="H150" t="n">
        <v>2.33</v>
      </c>
      <c r="I150" t="n">
        <v>8</v>
      </c>
      <c r="J150" t="n">
        <v>290.73</v>
      </c>
      <c r="K150" t="n">
        <v>56.94</v>
      </c>
      <c r="L150" t="n">
        <v>38</v>
      </c>
      <c r="M150" t="n">
        <v>6</v>
      </c>
      <c r="N150" t="n">
        <v>80.78</v>
      </c>
      <c r="O150" t="n">
        <v>36090.56</v>
      </c>
      <c r="P150" t="n">
        <v>352.68</v>
      </c>
      <c r="Q150" t="n">
        <v>452.55</v>
      </c>
      <c r="R150" t="n">
        <v>68.45</v>
      </c>
      <c r="S150" t="n">
        <v>57.64</v>
      </c>
      <c r="T150" t="n">
        <v>3322.25</v>
      </c>
      <c r="U150" t="n">
        <v>0.84</v>
      </c>
      <c r="V150" t="n">
        <v>0.89</v>
      </c>
      <c r="W150" t="n">
        <v>6.81</v>
      </c>
      <c r="X150" t="n">
        <v>0.19</v>
      </c>
      <c r="Y150" t="n">
        <v>1</v>
      </c>
      <c r="Z150" t="n">
        <v>10</v>
      </c>
      <c r="AA150" t="n">
        <v>431.2984485756096</v>
      </c>
      <c r="AB150" t="n">
        <v>590.1215648858044</v>
      </c>
      <c r="AC150" t="n">
        <v>533.8011909739207</v>
      </c>
      <c r="AD150" t="n">
        <v>431298.4485756096</v>
      </c>
      <c r="AE150" t="n">
        <v>590121.5648858044</v>
      </c>
      <c r="AF150" t="n">
        <v>1.907788173444477e-06</v>
      </c>
      <c r="AG150" t="n">
        <v>11</v>
      </c>
      <c r="AH150" t="n">
        <v>533801.1909739207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3.7144</v>
      </c>
      <c r="E151" t="n">
        <v>26.92</v>
      </c>
      <c r="F151" t="n">
        <v>23.91</v>
      </c>
      <c r="G151" t="n">
        <v>179.33</v>
      </c>
      <c r="H151" t="n">
        <v>2.34</v>
      </c>
      <c r="I151" t="n">
        <v>8</v>
      </c>
      <c r="J151" t="n">
        <v>291.24</v>
      </c>
      <c r="K151" t="n">
        <v>56.94</v>
      </c>
      <c r="L151" t="n">
        <v>38.25</v>
      </c>
      <c r="M151" t="n">
        <v>6</v>
      </c>
      <c r="N151" t="n">
        <v>81.04000000000001</v>
      </c>
      <c r="O151" t="n">
        <v>36153.47</v>
      </c>
      <c r="P151" t="n">
        <v>352.81</v>
      </c>
      <c r="Q151" t="n">
        <v>452.58</v>
      </c>
      <c r="R151" t="n">
        <v>68.47</v>
      </c>
      <c r="S151" t="n">
        <v>57.64</v>
      </c>
      <c r="T151" t="n">
        <v>3335.29</v>
      </c>
      <c r="U151" t="n">
        <v>0.84</v>
      </c>
      <c r="V151" t="n">
        <v>0.89</v>
      </c>
      <c r="W151" t="n">
        <v>6.8</v>
      </c>
      <c r="X151" t="n">
        <v>0.19</v>
      </c>
      <c r="Y151" t="n">
        <v>1</v>
      </c>
      <c r="Z151" t="n">
        <v>10</v>
      </c>
      <c r="AA151" t="n">
        <v>431.3663024355151</v>
      </c>
      <c r="AB151" t="n">
        <v>590.2144055304282</v>
      </c>
      <c r="AC151" t="n">
        <v>533.8851710377243</v>
      </c>
      <c r="AD151" t="n">
        <v>431366.3024355151</v>
      </c>
      <c r="AE151" t="n">
        <v>590214.4055304282</v>
      </c>
      <c r="AF151" t="n">
        <v>1.907890902870649e-06</v>
      </c>
      <c r="AG151" t="n">
        <v>11</v>
      </c>
      <c r="AH151" t="n">
        <v>533885.1710377242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3.7135</v>
      </c>
      <c r="E152" t="n">
        <v>26.93</v>
      </c>
      <c r="F152" t="n">
        <v>23.92</v>
      </c>
      <c r="G152" t="n">
        <v>179.38</v>
      </c>
      <c r="H152" t="n">
        <v>2.35</v>
      </c>
      <c r="I152" t="n">
        <v>8</v>
      </c>
      <c r="J152" t="n">
        <v>291.75</v>
      </c>
      <c r="K152" t="n">
        <v>56.94</v>
      </c>
      <c r="L152" t="n">
        <v>38.5</v>
      </c>
      <c r="M152" t="n">
        <v>6</v>
      </c>
      <c r="N152" t="n">
        <v>81.31</v>
      </c>
      <c r="O152" t="n">
        <v>36216.49</v>
      </c>
      <c r="P152" t="n">
        <v>352.99</v>
      </c>
      <c r="Q152" t="n">
        <v>452.55</v>
      </c>
      <c r="R152" t="n">
        <v>68.58</v>
      </c>
      <c r="S152" t="n">
        <v>57.64</v>
      </c>
      <c r="T152" t="n">
        <v>3388.92</v>
      </c>
      <c r="U152" t="n">
        <v>0.84</v>
      </c>
      <c r="V152" t="n">
        <v>0.89</v>
      </c>
      <c r="W152" t="n">
        <v>6.81</v>
      </c>
      <c r="X152" t="n">
        <v>0.19</v>
      </c>
      <c r="Y152" t="n">
        <v>1</v>
      </c>
      <c r="Z152" t="n">
        <v>10</v>
      </c>
      <c r="AA152" t="n">
        <v>431.5935744301025</v>
      </c>
      <c r="AB152" t="n">
        <v>590.5253690999554</v>
      </c>
      <c r="AC152" t="n">
        <v>534.1664566806157</v>
      </c>
      <c r="AD152" t="n">
        <v>431593.5744301025</v>
      </c>
      <c r="AE152" t="n">
        <v>590525.3690999553</v>
      </c>
      <c r="AF152" t="n">
        <v>1.907428620452874e-06</v>
      </c>
      <c r="AG152" t="n">
        <v>11</v>
      </c>
      <c r="AH152" t="n">
        <v>534166.4566806158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3.7131</v>
      </c>
      <c r="E153" t="n">
        <v>26.93</v>
      </c>
      <c r="F153" t="n">
        <v>23.92</v>
      </c>
      <c r="G153" t="n">
        <v>179.4</v>
      </c>
      <c r="H153" t="n">
        <v>2.36</v>
      </c>
      <c r="I153" t="n">
        <v>8</v>
      </c>
      <c r="J153" t="n">
        <v>292.26</v>
      </c>
      <c r="K153" t="n">
        <v>56.94</v>
      </c>
      <c r="L153" t="n">
        <v>38.75</v>
      </c>
      <c r="M153" t="n">
        <v>6</v>
      </c>
      <c r="N153" t="n">
        <v>81.56999999999999</v>
      </c>
      <c r="O153" t="n">
        <v>36279.61</v>
      </c>
      <c r="P153" t="n">
        <v>352.81</v>
      </c>
      <c r="Q153" t="n">
        <v>452.55</v>
      </c>
      <c r="R153" t="n">
        <v>68.72</v>
      </c>
      <c r="S153" t="n">
        <v>57.64</v>
      </c>
      <c r="T153" t="n">
        <v>3459.89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431.5099615880123</v>
      </c>
      <c r="AB153" t="n">
        <v>590.4109663206693</v>
      </c>
      <c r="AC153" t="n">
        <v>534.0629723420195</v>
      </c>
      <c r="AD153" t="n">
        <v>431509.9615880123</v>
      </c>
      <c r="AE153" t="n">
        <v>590410.9663206693</v>
      </c>
      <c r="AF153" t="n">
        <v>1.907223161600529e-06</v>
      </c>
      <c r="AG153" t="n">
        <v>11</v>
      </c>
      <c r="AH153" t="n">
        <v>534062.9723420196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3.7128</v>
      </c>
      <c r="E154" t="n">
        <v>26.93</v>
      </c>
      <c r="F154" t="n">
        <v>23.92</v>
      </c>
      <c r="G154" t="n">
        <v>179.41</v>
      </c>
      <c r="H154" t="n">
        <v>2.37</v>
      </c>
      <c r="I154" t="n">
        <v>8</v>
      </c>
      <c r="J154" t="n">
        <v>292.77</v>
      </c>
      <c r="K154" t="n">
        <v>56.94</v>
      </c>
      <c r="L154" t="n">
        <v>39</v>
      </c>
      <c r="M154" t="n">
        <v>6</v>
      </c>
      <c r="N154" t="n">
        <v>81.83</v>
      </c>
      <c r="O154" t="n">
        <v>36342.85</v>
      </c>
      <c r="P154" t="n">
        <v>352.88</v>
      </c>
      <c r="Q154" t="n">
        <v>452.56</v>
      </c>
      <c r="R154" t="n">
        <v>68.63</v>
      </c>
      <c r="S154" t="n">
        <v>57.64</v>
      </c>
      <c r="T154" t="n">
        <v>3413.54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431.5807843295629</v>
      </c>
      <c r="AB154" t="n">
        <v>590.5078691201378</v>
      </c>
      <c r="AC154" t="n">
        <v>534.1506268743107</v>
      </c>
      <c r="AD154" t="n">
        <v>431580.7843295629</v>
      </c>
      <c r="AE154" t="n">
        <v>590507.8691201378</v>
      </c>
      <c r="AF154" t="n">
        <v>1.907069067461271e-06</v>
      </c>
      <c r="AG154" t="n">
        <v>11</v>
      </c>
      <c r="AH154" t="n">
        <v>534150.6268743107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3.7129</v>
      </c>
      <c r="E155" t="n">
        <v>26.93</v>
      </c>
      <c r="F155" t="n">
        <v>23.92</v>
      </c>
      <c r="G155" t="n">
        <v>179.41</v>
      </c>
      <c r="H155" t="n">
        <v>2.38</v>
      </c>
      <c r="I155" t="n">
        <v>8</v>
      </c>
      <c r="J155" t="n">
        <v>293.29</v>
      </c>
      <c r="K155" t="n">
        <v>56.94</v>
      </c>
      <c r="L155" t="n">
        <v>39.25</v>
      </c>
      <c r="M155" t="n">
        <v>6</v>
      </c>
      <c r="N155" t="n">
        <v>82.09</v>
      </c>
      <c r="O155" t="n">
        <v>36406.19</v>
      </c>
      <c r="P155" t="n">
        <v>352.64</v>
      </c>
      <c r="Q155" t="n">
        <v>452.57</v>
      </c>
      <c r="R155" t="n">
        <v>68.79000000000001</v>
      </c>
      <c r="S155" t="n">
        <v>57.64</v>
      </c>
      <c r="T155" t="n">
        <v>3494.14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431.4160350064427</v>
      </c>
      <c r="AB155" t="n">
        <v>590.2824518280174</v>
      </c>
      <c r="AC155" t="n">
        <v>533.9467230921753</v>
      </c>
      <c r="AD155" t="n">
        <v>431416.0350064427</v>
      </c>
      <c r="AE155" t="n">
        <v>590282.4518280175</v>
      </c>
      <c r="AF155" t="n">
        <v>1.907120432174357e-06</v>
      </c>
      <c r="AG155" t="n">
        <v>11</v>
      </c>
      <c r="AH155" t="n">
        <v>533946.7230921752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3.7131</v>
      </c>
      <c r="E156" t="n">
        <v>26.93</v>
      </c>
      <c r="F156" t="n">
        <v>23.92</v>
      </c>
      <c r="G156" t="n">
        <v>179.4</v>
      </c>
      <c r="H156" t="n">
        <v>2.39</v>
      </c>
      <c r="I156" t="n">
        <v>8</v>
      </c>
      <c r="J156" t="n">
        <v>293.8</v>
      </c>
      <c r="K156" t="n">
        <v>56.94</v>
      </c>
      <c r="L156" t="n">
        <v>39.5</v>
      </c>
      <c r="M156" t="n">
        <v>6</v>
      </c>
      <c r="N156" t="n">
        <v>82.36</v>
      </c>
      <c r="O156" t="n">
        <v>36469.64</v>
      </c>
      <c r="P156" t="n">
        <v>352.17</v>
      </c>
      <c r="Q156" t="n">
        <v>452.56</v>
      </c>
      <c r="R156" t="n">
        <v>68.69</v>
      </c>
      <c r="S156" t="n">
        <v>57.64</v>
      </c>
      <c r="T156" t="n">
        <v>3441.07</v>
      </c>
      <c r="U156" t="n">
        <v>0.84</v>
      </c>
      <c r="V156" t="n">
        <v>0.89</v>
      </c>
      <c r="W156" t="n">
        <v>6.81</v>
      </c>
      <c r="X156" t="n">
        <v>0.2</v>
      </c>
      <c r="Y156" t="n">
        <v>1</v>
      </c>
      <c r="Z156" t="n">
        <v>10</v>
      </c>
      <c r="AA156" t="n">
        <v>431.0930768067599</v>
      </c>
      <c r="AB156" t="n">
        <v>589.8405661713012</v>
      </c>
      <c r="AC156" t="n">
        <v>533.5470103823455</v>
      </c>
      <c r="AD156" t="n">
        <v>431093.0768067599</v>
      </c>
      <c r="AE156" t="n">
        <v>589840.5661713013</v>
      </c>
      <c r="AF156" t="n">
        <v>1.907223161600529e-06</v>
      </c>
      <c r="AG156" t="n">
        <v>11</v>
      </c>
      <c r="AH156" t="n">
        <v>533547.0103823455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3.7135</v>
      </c>
      <c r="E157" t="n">
        <v>26.93</v>
      </c>
      <c r="F157" t="n">
        <v>23.92</v>
      </c>
      <c r="G157" t="n">
        <v>179.38</v>
      </c>
      <c r="H157" t="n">
        <v>2.41</v>
      </c>
      <c r="I157" t="n">
        <v>8</v>
      </c>
      <c r="J157" t="n">
        <v>294.32</v>
      </c>
      <c r="K157" t="n">
        <v>56.94</v>
      </c>
      <c r="L157" t="n">
        <v>39.75</v>
      </c>
      <c r="M157" t="n">
        <v>6</v>
      </c>
      <c r="N157" t="n">
        <v>82.62</v>
      </c>
      <c r="O157" t="n">
        <v>36533.2</v>
      </c>
      <c r="P157" t="n">
        <v>351.7</v>
      </c>
      <c r="Q157" t="n">
        <v>452.55</v>
      </c>
      <c r="R157" t="n">
        <v>68.65000000000001</v>
      </c>
      <c r="S157" t="n">
        <v>57.64</v>
      </c>
      <c r="T157" t="n">
        <v>3425.16</v>
      </c>
      <c r="U157" t="n">
        <v>0.84</v>
      </c>
      <c r="V157" t="n">
        <v>0.89</v>
      </c>
      <c r="W157" t="n">
        <v>6.81</v>
      </c>
      <c r="X157" t="n">
        <v>0.19</v>
      </c>
      <c r="Y157" t="n">
        <v>1</v>
      </c>
      <c r="Z157" t="n">
        <v>10</v>
      </c>
      <c r="AA157" t="n">
        <v>430.7533815540942</v>
      </c>
      <c r="AB157" t="n">
        <v>589.3757801403073</v>
      </c>
      <c r="AC157" t="n">
        <v>533.1265828778184</v>
      </c>
      <c r="AD157" t="n">
        <v>430753.3815540943</v>
      </c>
      <c r="AE157" t="n">
        <v>589375.7801403073</v>
      </c>
      <c r="AF157" t="n">
        <v>1.907428620452874e-06</v>
      </c>
      <c r="AG157" t="n">
        <v>11</v>
      </c>
      <c r="AH157" t="n">
        <v>533126.5828778184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3.7121</v>
      </c>
      <c r="E158" t="n">
        <v>26.94</v>
      </c>
      <c r="F158" t="n">
        <v>23.93</v>
      </c>
      <c r="G158" t="n">
        <v>179.45</v>
      </c>
      <c r="H158" t="n">
        <v>2.42</v>
      </c>
      <c r="I158" t="n">
        <v>8</v>
      </c>
      <c r="J158" t="n">
        <v>294.83</v>
      </c>
      <c r="K158" t="n">
        <v>56.94</v>
      </c>
      <c r="L158" t="n">
        <v>40</v>
      </c>
      <c r="M158" t="n">
        <v>6</v>
      </c>
      <c r="N158" t="n">
        <v>82.89</v>
      </c>
      <c r="O158" t="n">
        <v>36596.87</v>
      </c>
      <c r="P158" t="n">
        <v>351.39</v>
      </c>
      <c r="Q158" t="n">
        <v>452.56</v>
      </c>
      <c r="R158" t="n">
        <v>68.95999999999999</v>
      </c>
      <c r="S158" t="n">
        <v>57.64</v>
      </c>
      <c r="T158" t="n">
        <v>3575.77</v>
      </c>
      <c r="U158" t="n">
        <v>0.84</v>
      </c>
      <c r="V158" t="n">
        <v>0.89</v>
      </c>
      <c r="W158" t="n">
        <v>6.81</v>
      </c>
      <c r="X158" t="n">
        <v>0.2</v>
      </c>
      <c r="Y158" t="n">
        <v>1</v>
      </c>
      <c r="Z158" t="n">
        <v>10</v>
      </c>
      <c r="AA158" t="n">
        <v>430.7032704269527</v>
      </c>
      <c r="AB158" t="n">
        <v>589.3072158854052</v>
      </c>
      <c r="AC158" t="n">
        <v>533.0645622991736</v>
      </c>
      <c r="AD158" t="n">
        <v>430703.2704269526</v>
      </c>
      <c r="AE158" t="n">
        <v>589307.2158854052</v>
      </c>
      <c r="AF158" t="n">
        <v>1.906709514469668e-06</v>
      </c>
      <c r="AG158" t="n">
        <v>11</v>
      </c>
      <c r="AH158" t="n">
        <v>533064.5622991737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3.018</v>
      </c>
      <c r="E2" t="n">
        <v>33.13</v>
      </c>
      <c r="F2" t="n">
        <v>28.45</v>
      </c>
      <c r="G2" t="n">
        <v>10.54</v>
      </c>
      <c r="H2" t="n">
        <v>0.22</v>
      </c>
      <c r="I2" t="n">
        <v>162</v>
      </c>
      <c r="J2" t="n">
        <v>80.84</v>
      </c>
      <c r="K2" t="n">
        <v>35.1</v>
      </c>
      <c r="L2" t="n">
        <v>1</v>
      </c>
      <c r="M2" t="n">
        <v>160</v>
      </c>
      <c r="N2" t="n">
        <v>9.74</v>
      </c>
      <c r="O2" t="n">
        <v>10204.21</v>
      </c>
      <c r="P2" t="n">
        <v>223.48</v>
      </c>
      <c r="Q2" t="n">
        <v>452.96</v>
      </c>
      <c r="R2" t="n">
        <v>216.01</v>
      </c>
      <c r="S2" t="n">
        <v>57.64</v>
      </c>
      <c r="T2" t="n">
        <v>76331.32000000001</v>
      </c>
      <c r="U2" t="n">
        <v>0.27</v>
      </c>
      <c r="V2" t="n">
        <v>0.75</v>
      </c>
      <c r="W2" t="n">
        <v>7.07</v>
      </c>
      <c r="X2" t="n">
        <v>4.72</v>
      </c>
      <c r="Y2" t="n">
        <v>1</v>
      </c>
      <c r="Z2" t="n">
        <v>10</v>
      </c>
      <c r="AA2" t="n">
        <v>374.7335516644324</v>
      </c>
      <c r="AB2" t="n">
        <v>512.7269774648013</v>
      </c>
      <c r="AC2" t="n">
        <v>463.7930343523924</v>
      </c>
      <c r="AD2" t="n">
        <v>374733.5516644323</v>
      </c>
      <c r="AE2" t="n">
        <v>512726.9774648013</v>
      </c>
      <c r="AF2" t="n">
        <v>1.829627979707001e-06</v>
      </c>
      <c r="AG2" t="n">
        <v>13</v>
      </c>
      <c r="AH2" t="n">
        <v>463793.0343523924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3.1936</v>
      </c>
      <c r="E3" t="n">
        <v>31.31</v>
      </c>
      <c r="F3" t="n">
        <v>27.28</v>
      </c>
      <c r="G3" t="n">
        <v>13.2</v>
      </c>
      <c r="H3" t="n">
        <v>0.27</v>
      </c>
      <c r="I3" t="n">
        <v>124</v>
      </c>
      <c r="J3" t="n">
        <v>81.14</v>
      </c>
      <c r="K3" t="n">
        <v>35.1</v>
      </c>
      <c r="L3" t="n">
        <v>1.25</v>
      </c>
      <c r="M3" t="n">
        <v>122</v>
      </c>
      <c r="N3" t="n">
        <v>9.789999999999999</v>
      </c>
      <c r="O3" t="n">
        <v>10241.25</v>
      </c>
      <c r="P3" t="n">
        <v>213.4</v>
      </c>
      <c r="Q3" t="n">
        <v>452.85</v>
      </c>
      <c r="R3" t="n">
        <v>178.1</v>
      </c>
      <c r="S3" t="n">
        <v>57.64</v>
      </c>
      <c r="T3" t="n">
        <v>57566.34</v>
      </c>
      <c r="U3" t="n">
        <v>0.32</v>
      </c>
      <c r="V3" t="n">
        <v>0.78</v>
      </c>
      <c r="W3" t="n">
        <v>7</v>
      </c>
      <c r="X3" t="n">
        <v>3.55</v>
      </c>
      <c r="Y3" t="n">
        <v>1</v>
      </c>
      <c r="Z3" t="n">
        <v>10</v>
      </c>
      <c r="AA3" t="n">
        <v>350.2539136811463</v>
      </c>
      <c r="AB3" t="n">
        <v>479.2328568106618</v>
      </c>
      <c r="AC3" t="n">
        <v>433.4955455641904</v>
      </c>
      <c r="AD3" t="n">
        <v>350253.9136811463</v>
      </c>
      <c r="AE3" t="n">
        <v>479232.8568106617</v>
      </c>
      <c r="AF3" t="n">
        <v>1.936083471170403e-06</v>
      </c>
      <c r="AG3" t="n">
        <v>13</v>
      </c>
      <c r="AH3" t="n">
        <v>433495.5455641904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3.3044</v>
      </c>
      <c r="E4" t="n">
        <v>30.26</v>
      </c>
      <c r="F4" t="n">
        <v>26.63</v>
      </c>
      <c r="G4" t="n">
        <v>15.82</v>
      </c>
      <c r="H4" t="n">
        <v>0.32</v>
      </c>
      <c r="I4" t="n">
        <v>101</v>
      </c>
      <c r="J4" t="n">
        <v>81.44</v>
      </c>
      <c r="K4" t="n">
        <v>35.1</v>
      </c>
      <c r="L4" t="n">
        <v>1.5</v>
      </c>
      <c r="M4" t="n">
        <v>99</v>
      </c>
      <c r="N4" t="n">
        <v>9.84</v>
      </c>
      <c r="O4" t="n">
        <v>10278.32</v>
      </c>
      <c r="P4" t="n">
        <v>207.39</v>
      </c>
      <c r="Q4" t="n">
        <v>452.99</v>
      </c>
      <c r="R4" t="n">
        <v>156.84</v>
      </c>
      <c r="S4" t="n">
        <v>57.64</v>
      </c>
      <c r="T4" t="n">
        <v>47055.21</v>
      </c>
      <c r="U4" t="n">
        <v>0.37</v>
      </c>
      <c r="V4" t="n">
        <v>0.8</v>
      </c>
      <c r="W4" t="n">
        <v>6.96</v>
      </c>
      <c r="X4" t="n">
        <v>2.9</v>
      </c>
      <c r="Y4" t="n">
        <v>1</v>
      </c>
      <c r="Z4" t="n">
        <v>10</v>
      </c>
      <c r="AA4" t="n">
        <v>327.413613607819</v>
      </c>
      <c r="AB4" t="n">
        <v>447.9817506074119</v>
      </c>
      <c r="AC4" t="n">
        <v>405.2270010757756</v>
      </c>
      <c r="AD4" t="n">
        <v>327413.613607819</v>
      </c>
      <c r="AE4" t="n">
        <v>447981.7506074119</v>
      </c>
      <c r="AF4" t="n">
        <v>2.003254703824988e-06</v>
      </c>
      <c r="AG4" t="n">
        <v>12</v>
      </c>
      <c r="AH4" t="n">
        <v>405227.0010757756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3.3946</v>
      </c>
      <c r="E5" t="n">
        <v>29.46</v>
      </c>
      <c r="F5" t="n">
        <v>26.12</v>
      </c>
      <c r="G5" t="n">
        <v>18.66</v>
      </c>
      <c r="H5" t="n">
        <v>0.38</v>
      </c>
      <c r="I5" t="n">
        <v>84</v>
      </c>
      <c r="J5" t="n">
        <v>81.73999999999999</v>
      </c>
      <c r="K5" t="n">
        <v>35.1</v>
      </c>
      <c r="L5" t="n">
        <v>1.75</v>
      </c>
      <c r="M5" t="n">
        <v>82</v>
      </c>
      <c r="N5" t="n">
        <v>9.890000000000001</v>
      </c>
      <c r="O5" t="n">
        <v>10315.41</v>
      </c>
      <c r="P5" t="n">
        <v>202.54</v>
      </c>
      <c r="Q5" t="n">
        <v>452.83</v>
      </c>
      <c r="R5" t="n">
        <v>140.13</v>
      </c>
      <c r="S5" t="n">
        <v>57.64</v>
      </c>
      <c r="T5" t="n">
        <v>38782.12</v>
      </c>
      <c r="U5" t="n">
        <v>0.41</v>
      </c>
      <c r="V5" t="n">
        <v>0.8100000000000001</v>
      </c>
      <c r="W5" t="n">
        <v>6.93</v>
      </c>
      <c r="X5" t="n">
        <v>2.39</v>
      </c>
      <c r="Y5" t="n">
        <v>1</v>
      </c>
      <c r="Z5" t="n">
        <v>10</v>
      </c>
      <c r="AA5" t="n">
        <v>317.0422250273095</v>
      </c>
      <c r="AB5" t="n">
        <v>433.7911591981872</v>
      </c>
      <c r="AC5" t="n">
        <v>392.3907397940272</v>
      </c>
      <c r="AD5" t="n">
        <v>317042.2250273096</v>
      </c>
      <c r="AE5" t="n">
        <v>433791.1591981872</v>
      </c>
      <c r="AF5" t="n">
        <v>2.057937422105164e-06</v>
      </c>
      <c r="AG5" t="n">
        <v>12</v>
      </c>
      <c r="AH5" t="n">
        <v>392390.7397940272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3.4522</v>
      </c>
      <c r="E6" t="n">
        <v>28.97</v>
      </c>
      <c r="F6" t="n">
        <v>25.82</v>
      </c>
      <c r="G6" t="n">
        <v>21.22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71</v>
      </c>
      <c r="N6" t="n">
        <v>9.94</v>
      </c>
      <c r="O6" t="n">
        <v>10352.53</v>
      </c>
      <c r="P6" t="n">
        <v>199.2</v>
      </c>
      <c r="Q6" t="n">
        <v>452.7</v>
      </c>
      <c r="R6" t="n">
        <v>130.91</v>
      </c>
      <c r="S6" t="n">
        <v>57.64</v>
      </c>
      <c r="T6" t="n">
        <v>34230.38</v>
      </c>
      <c r="U6" t="n">
        <v>0.44</v>
      </c>
      <c r="V6" t="n">
        <v>0.82</v>
      </c>
      <c r="W6" t="n">
        <v>6.9</v>
      </c>
      <c r="X6" t="n">
        <v>2.09</v>
      </c>
      <c r="Y6" t="n">
        <v>1</v>
      </c>
      <c r="Z6" t="n">
        <v>10</v>
      </c>
      <c r="AA6" t="n">
        <v>310.5914710387727</v>
      </c>
      <c r="AB6" t="n">
        <v>424.9649530038903</v>
      </c>
      <c r="AC6" t="n">
        <v>384.4068943312558</v>
      </c>
      <c r="AD6" t="n">
        <v>310591.4710387727</v>
      </c>
      <c r="AE6" t="n">
        <v>424964.9530038903</v>
      </c>
      <c r="AF6" t="n">
        <v>2.092856763268558e-06</v>
      </c>
      <c r="AG6" t="n">
        <v>12</v>
      </c>
      <c r="AH6" t="n">
        <v>384406.8943312558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3.5039</v>
      </c>
      <c r="E7" t="n">
        <v>28.54</v>
      </c>
      <c r="F7" t="n">
        <v>25.55</v>
      </c>
      <c r="G7" t="n">
        <v>23.95</v>
      </c>
      <c r="H7" t="n">
        <v>0.48</v>
      </c>
      <c r="I7" t="n">
        <v>64</v>
      </c>
      <c r="J7" t="n">
        <v>82.34</v>
      </c>
      <c r="K7" t="n">
        <v>35.1</v>
      </c>
      <c r="L7" t="n">
        <v>2.25</v>
      </c>
      <c r="M7" t="n">
        <v>62</v>
      </c>
      <c r="N7" t="n">
        <v>9.99</v>
      </c>
      <c r="O7" t="n">
        <v>10389.66</v>
      </c>
      <c r="P7" t="n">
        <v>196.12</v>
      </c>
      <c r="Q7" t="n">
        <v>452.67</v>
      </c>
      <c r="R7" t="n">
        <v>121.63</v>
      </c>
      <c r="S7" t="n">
        <v>57.64</v>
      </c>
      <c r="T7" t="n">
        <v>29632.8</v>
      </c>
      <c r="U7" t="n">
        <v>0.47</v>
      </c>
      <c r="V7" t="n">
        <v>0.83</v>
      </c>
      <c r="W7" t="n">
        <v>6.9</v>
      </c>
      <c r="X7" t="n">
        <v>1.82</v>
      </c>
      <c r="Y7" t="n">
        <v>1</v>
      </c>
      <c r="Z7" t="n">
        <v>10</v>
      </c>
      <c r="AA7" t="n">
        <v>304.9237535519733</v>
      </c>
      <c r="AB7" t="n">
        <v>417.2101318964027</v>
      </c>
      <c r="AC7" t="n">
        <v>377.3921824663071</v>
      </c>
      <c r="AD7" t="n">
        <v>304923.7535519733</v>
      </c>
      <c r="AE7" t="n">
        <v>417210.1318964027</v>
      </c>
      <c r="AF7" t="n">
        <v>2.124199296916952e-06</v>
      </c>
      <c r="AG7" t="n">
        <v>12</v>
      </c>
      <c r="AH7" t="n">
        <v>377392.1824663071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3.5438</v>
      </c>
      <c r="E8" t="n">
        <v>28.22</v>
      </c>
      <c r="F8" t="n">
        <v>25.34</v>
      </c>
      <c r="G8" t="n">
        <v>26.68</v>
      </c>
      <c r="H8" t="n">
        <v>0.53</v>
      </c>
      <c r="I8" t="n">
        <v>57</v>
      </c>
      <c r="J8" t="n">
        <v>82.65000000000001</v>
      </c>
      <c r="K8" t="n">
        <v>35.1</v>
      </c>
      <c r="L8" t="n">
        <v>2.5</v>
      </c>
      <c r="M8" t="n">
        <v>55</v>
      </c>
      <c r="N8" t="n">
        <v>10.04</v>
      </c>
      <c r="O8" t="n">
        <v>10426.82</v>
      </c>
      <c r="P8" t="n">
        <v>193.61</v>
      </c>
      <c r="Q8" t="n">
        <v>452.76</v>
      </c>
      <c r="R8" t="n">
        <v>115.08</v>
      </c>
      <c r="S8" t="n">
        <v>57.64</v>
      </c>
      <c r="T8" t="n">
        <v>26394.71</v>
      </c>
      <c r="U8" t="n">
        <v>0.5</v>
      </c>
      <c r="V8" t="n">
        <v>0.84</v>
      </c>
      <c r="W8" t="n">
        <v>6.88</v>
      </c>
      <c r="X8" t="n">
        <v>1.62</v>
      </c>
      <c r="Y8" t="n">
        <v>1</v>
      </c>
      <c r="Z8" t="n">
        <v>10</v>
      </c>
      <c r="AA8" t="n">
        <v>291.3677848842555</v>
      </c>
      <c r="AB8" t="n">
        <v>398.6622575181018</v>
      </c>
      <c r="AC8" t="n">
        <v>360.6144911865659</v>
      </c>
      <c r="AD8" t="n">
        <v>291367.7848842554</v>
      </c>
      <c r="AE8" t="n">
        <v>398662.2575181018</v>
      </c>
      <c r="AF8" t="n">
        <v>2.148388215535344e-06</v>
      </c>
      <c r="AG8" t="n">
        <v>11</v>
      </c>
      <c r="AH8" t="n">
        <v>360614.491186566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25.16</v>
      </c>
      <c r="G9" t="n">
        <v>29.6</v>
      </c>
      <c r="H9" t="n">
        <v>0.58</v>
      </c>
      <c r="I9" t="n">
        <v>51</v>
      </c>
      <c r="J9" t="n">
        <v>82.95</v>
      </c>
      <c r="K9" t="n">
        <v>35.1</v>
      </c>
      <c r="L9" t="n">
        <v>2.75</v>
      </c>
      <c r="M9" t="n">
        <v>49</v>
      </c>
      <c r="N9" t="n">
        <v>10.1</v>
      </c>
      <c r="O9" t="n">
        <v>10463.99</v>
      </c>
      <c r="P9" t="n">
        <v>191.27</v>
      </c>
      <c r="Q9" t="n">
        <v>452.66</v>
      </c>
      <c r="R9" t="n">
        <v>109.23</v>
      </c>
      <c r="S9" t="n">
        <v>57.64</v>
      </c>
      <c r="T9" t="n">
        <v>23500.38</v>
      </c>
      <c r="U9" t="n">
        <v>0.53</v>
      </c>
      <c r="V9" t="n">
        <v>0.84</v>
      </c>
      <c r="W9" t="n">
        <v>6.88</v>
      </c>
      <c r="X9" t="n">
        <v>1.44</v>
      </c>
      <c r="Y9" t="n">
        <v>1</v>
      </c>
      <c r="Z9" t="n">
        <v>10</v>
      </c>
      <c r="AA9" t="n">
        <v>287.4914144719985</v>
      </c>
      <c r="AB9" t="n">
        <v>393.3584365066588</v>
      </c>
      <c r="AC9" t="n">
        <v>355.8168594084956</v>
      </c>
      <c r="AD9" t="n">
        <v>287491.4144719985</v>
      </c>
      <c r="AE9" t="n">
        <v>393358.4365066588</v>
      </c>
      <c r="AF9" t="n">
        <v>2.170212803762466e-06</v>
      </c>
      <c r="AG9" t="n">
        <v>11</v>
      </c>
      <c r="AH9" t="n">
        <v>355816.8594084956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3.6039</v>
      </c>
      <c r="E10" t="n">
        <v>27.75</v>
      </c>
      <c r="F10" t="n">
        <v>25.05</v>
      </c>
      <c r="G10" t="n">
        <v>31.97</v>
      </c>
      <c r="H10" t="n">
        <v>0.63</v>
      </c>
      <c r="I10" t="n">
        <v>47</v>
      </c>
      <c r="J10" t="n">
        <v>83.25</v>
      </c>
      <c r="K10" t="n">
        <v>35.1</v>
      </c>
      <c r="L10" t="n">
        <v>3</v>
      </c>
      <c r="M10" t="n">
        <v>45</v>
      </c>
      <c r="N10" t="n">
        <v>10.15</v>
      </c>
      <c r="O10" t="n">
        <v>10501.19</v>
      </c>
      <c r="P10" t="n">
        <v>189.57</v>
      </c>
      <c r="Q10" t="n">
        <v>452.63</v>
      </c>
      <c r="R10" t="n">
        <v>105.43</v>
      </c>
      <c r="S10" t="n">
        <v>57.64</v>
      </c>
      <c r="T10" t="n">
        <v>21619.32</v>
      </c>
      <c r="U10" t="n">
        <v>0.55</v>
      </c>
      <c r="V10" t="n">
        <v>0.85</v>
      </c>
      <c r="W10" t="n">
        <v>6.87</v>
      </c>
      <c r="X10" t="n">
        <v>1.32</v>
      </c>
      <c r="Y10" t="n">
        <v>1</v>
      </c>
      <c r="Z10" t="n">
        <v>10</v>
      </c>
      <c r="AA10" t="n">
        <v>284.8731267077955</v>
      </c>
      <c r="AB10" t="n">
        <v>389.7759796769723</v>
      </c>
      <c r="AC10" t="n">
        <v>352.5763072306246</v>
      </c>
      <c r="AD10" t="n">
        <v>284873.1267077955</v>
      </c>
      <c r="AE10" t="n">
        <v>389775.9796769723</v>
      </c>
      <c r="AF10" t="n">
        <v>2.1848231531034e-06</v>
      </c>
      <c r="AG10" t="n">
        <v>11</v>
      </c>
      <c r="AH10" t="n">
        <v>352576.3072306246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3.629</v>
      </c>
      <c r="E11" t="n">
        <v>27.56</v>
      </c>
      <c r="F11" t="n">
        <v>24.92</v>
      </c>
      <c r="G11" t="n">
        <v>34.78</v>
      </c>
      <c r="H11" t="n">
        <v>0.68</v>
      </c>
      <c r="I11" t="n">
        <v>43</v>
      </c>
      <c r="J11" t="n">
        <v>83.55</v>
      </c>
      <c r="K11" t="n">
        <v>35.1</v>
      </c>
      <c r="L11" t="n">
        <v>3.25</v>
      </c>
      <c r="M11" t="n">
        <v>41</v>
      </c>
      <c r="N11" t="n">
        <v>10.2</v>
      </c>
      <c r="O11" t="n">
        <v>10538.42</v>
      </c>
      <c r="P11" t="n">
        <v>187.57</v>
      </c>
      <c r="Q11" t="n">
        <v>452.66</v>
      </c>
      <c r="R11" t="n">
        <v>101.18</v>
      </c>
      <c r="S11" t="n">
        <v>57.64</v>
      </c>
      <c r="T11" t="n">
        <v>19513.46</v>
      </c>
      <c r="U11" t="n">
        <v>0.57</v>
      </c>
      <c r="V11" t="n">
        <v>0.85</v>
      </c>
      <c r="W11" t="n">
        <v>6.87</v>
      </c>
      <c r="X11" t="n">
        <v>1.2</v>
      </c>
      <c r="Y11" t="n">
        <v>1</v>
      </c>
      <c r="Z11" t="n">
        <v>10</v>
      </c>
      <c r="AA11" t="n">
        <v>281.9965914681003</v>
      </c>
      <c r="AB11" t="n">
        <v>385.8401772582431</v>
      </c>
      <c r="AC11" t="n">
        <v>349.0161322708055</v>
      </c>
      <c r="AD11" t="n">
        <v>281996.5914681003</v>
      </c>
      <c r="AE11" t="n">
        <v>385840.1772582431</v>
      </c>
      <c r="AF11" t="n">
        <v>2.200039741006198e-06</v>
      </c>
      <c r="AG11" t="n">
        <v>11</v>
      </c>
      <c r="AH11" t="n">
        <v>349016.1322708055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3.6533</v>
      </c>
      <c r="E12" t="n">
        <v>27.37</v>
      </c>
      <c r="F12" t="n">
        <v>24.81</v>
      </c>
      <c r="G12" t="n">
        <v>38.17</v>
      </c>
      <c r="H12" t="n">
        <v>0.73</v>
      </c>
      <c r="I12" t="n">
        <v>39</v>
      </c>
      <c r="J12" t="n">
        <v>83.84999999999999</v>
      </c>
      <c r="K12" t="n">
        <v>35.1</v>
      </c>
      <c r="L12" t="n">
        <v>3.5</v>
      </c>
      <c r="M12" t="n">
        <v>37</v>
      </c>
      <c r="N12" t="n">
        <v>10.25</v>
      </c>
      <c r="O12" t="n">
        <v>10575.66</v>
      </c>
      <c r="P12" t="n">
        <v>185.57</v>
      </c>
      <c r="Q12" t="n">
        <v>452.66</v>
      </c>
      <c r="R12" t="n">
        <v>97.56</v>
      </c>
      <c r="S12" t="n">
        <v>57.64</v>
      </c>
      <c r="T12" t="n">
        <v>17723.07</v>
      </c>
      <c r="U12" t="n">
        <v>0.59</v>
      </c>
      <c r="V12" t="n">
        <v>0.85</v>
      </c>
      <c r="W12" t="n">
        <v>6.86</v>
      </c>
      <c r="X12" t="n">
        <v>1.08</v>
      </c>
      <c r="Y12" t="n">
        <v>1</v>
      </c>
      <c r="Z12" t="n">
        <v>10</v>
      </c>
      <c r="AA12" t="n">
        <v>279.2415255745951</v>
      </c>
      <c r="AB12" t="n">
        <v>382.0705745578202</v>
      </c>
      <c r="AC12" t="n">
        <v>345.6062951614403</v>
      </c>
      <c r="AD12" t="n">
        <v>279241.5255745951</v>
      </c>
      <c r="AE12" t="n">
        <v>382070.5745578202</v>
      </c>
      <c r="AF12" t="n">
        <v>2.214771338059505e-06</v>
      </c>
      <c r="AG12" t="n">
        <v>11</v>
      </c>
      <c r="AH12" t="n">
        <v>345606.2951614403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3.6648</v>
      </c>
      <c r="E13" t="n">
        <v>27.29</v>
      </c>
      <c r="F13" t="n">
        <v>24.76</v>
      </c>
      <c r="G13" t="n">
        <v>40.15</v>
      </c>
      <c r="H13" t="n">
        <v>0.78</v>
      </c>
      <c r="I13" t="n">
        <v>37</v>
      </c>
      <c r="J13" t="n">
        <v>84.15000000000001</v>
      </c>
      <c r="K13" t="n">
        <v>35.1</v>
      </c>
      <c r="L13" t="n">
        <v>3.75</v>
      </c>
      <c r="M13" t="n">
        <v>35</v>
      </c>
      <c r="N13" t="n">
        <v>10.3</v>
      </c>
      <c r="O13" t="n">
        <v>10612.93</v>
      </c>
      <c r="P13" t="n">
        <v>184.68</v>
      </c>
      <c r="Q13" t="n">
        <v>452.71</v>
      </c>
      <c r="R13" t="n">
        <v>95.81999999999999</v>
      </c>
      <c r="S13" t="n">
        <v>57.64</v>
      </c>
      <c r="T13" t="n">
        <v>16862.97</v>
      </c>
      <c r="U13" t="n">
        <v>0.6</v>
      </c>
      <c r="V13" t="n">
        <v>0.86</v>
      </c>
      <c r="W13" t="n">
        <v>6.86</v>
      </c>
      <c r="X13" t="n">
        <v>1.03</v>
      </c>
      <c r="Y13" t="n">
        <v>1</v>
      </c>
      <c r="Z13" t="n">
        <v>10</v>
      </c>
      <c r="AA13" t="n">
        <v>277.9921551009852</v>
      </c>
      <c r="AB13" t="n">
        <v>380.3611307574919</v>
      </c>
      <c r="AC13" t="n">
        <v>344.059998278196</v>
      </c>
      <c r="AD13" t="n">
        <v>277992.1551009852</v>
      </c>
      <c r="AE13" t="n">
        <v>380361.1307574919</v>
      </c>
      <c r="AF13" t="n">
        <v>2.221743081520947e-06</v>
      </c>
      <c r="AG13" t="n">
        <v>11</v>
      </c>
      <c r="AH13" t="n">
        <v>344059.998278196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3.6869</v>
      </c>
      <c r="E14" t="n">
        <v>27.12</v>
      </c>
      <c r="F14" t="n">
        <v>24.65</v>
      </c>
      <c r="G14" t="n">
        <v>43.49</v>
      </c>
      <c r="H14" t="n">
        <v>0.83</v>
      </c>
      <c r="I14" t="n">
        <v>34</v>
      </c>
      <c r="J14" t="n">
        <v>84.45999999999999</v>
      </c>
      <c r="K14" t="n">
        <v>35.1</v>
      </c>
      <c r="L14" t="n">
        <v>4</v>
      </c>
      <c r="M14" t="n">
        <v>32</v>
      </c>
      <c r="N14" t="n">
        <v>10.36</v>
      </c>
      <c r="O14" t="n">
        <v>10650.22</v>
      </c>
      <c r="P14" t="n">
        <v>182.53</v>
      </c>
      <c r="Q14" t="n">
        <v>452.61</v>
      </c>
      <c r="R14" t="n">
        <v>92.36</v>
      </c>
      <c r="S14" t="n">
        <v>57.64</v>
      </c>
      <c r="T14" t="n">
        <v>15147.61</v>
      </c>
      <c r="U14" t="n">
        <v>0.62</v>
      </c>
      <c r="V14" t="n">
        <v>0.86</v>
      </c>
      <c r="W14" t="n">
        <v>6.85</v>
      </c>
      <c r="X14" t="n">
        <v>0.92</v>
      </c>
      <c r="Y14" t="n">
        <v>1</v>
      </c>
      <c r="Z14" t="n">
        <v>10</v>
      </c>
      <c r="AA14" t="n">
        <v>275.2948054122526</v>
      </c>
      <c r="AB14" t="n">
        <v>376.6704979146982</v>
      </c>
      <c r="AC14" t="n">
        <v>340.7215942540828</v>
      </c>
      <c r="AD14" t="n">
        <v>275294.8054122526</v>
      </c>
      <c r="AE14" t="n">
        <v>376670.4979146981</v>
      </c>
      <c r="AF14" t="n">
        <v>2.235140953738151e-06</v>
      </c>
      <c r="AG14" t="n">
        <v>11</v>
      </c>
      <c r="AH14" t="n">
        <v>340721.5942540828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3.6929</v>
      </c>
      <c r="E15" t="n">
        <v>27.08</v>
      </c>
      <c r="F15" t="n">
        <v>24.64</v>
      </c>
      <c r="G15" t="n">
        <v>46.19</v>
      </c>
      <c r="H15" t="n">
        <v>0.88</v>
      </c>
      <c r="I15" t="n">
        <v>32</v>
      </c>
      <c r="J15" t="n">
        <v>84.76000000000001</v>
      </c>
      <c r="K15" t="n">
        <v>35.1</v>
      </c>
      <c r="L15" t="n">
        <v>4.25</v>
      </c>
      <c r="M15" t="n">
        <v>30</v>
      </c>
      <c r="N15" t="n">
        <v>10.41</v>
      </c>
      <c r="O15" t="n">
        <v>10687.53</v>
      </c>
      <c r="P15" t="n">
        <v>181.57</v>
      </c>
      <c r="Q15" t="n">
        <v>452.58</v>
      </c>
      <c r="R15" t="n">
        <v>91.8</v>
      </c>
      <c r="S15" t="n">
        <v>57.64</v>
      </c>
      <c r="T15" t="n">
        <v>14877.13</v>
      </c>
      <c r="U15" t="n">
        <v>0.63</v>
      </c>
      <c r="V15" t="n">
        <v>0.86</v>
      </c>
      <c r="W15" t="n">
        <v>6.85</v>
      </c>
      <c r="X15" t="n">
        <v>0.91</v>
      </c>
      <c r="Y15" t="n">
        <v>1</v>
      </c>
      <c r="Z15" t="n">
        <v>10</v>
      </c>
      <c r="AA15" t="n">
        <v>274.3641646794882</v>
      </c>
      <c r="AB15" t="n">
        <v>375.3971542071584</v>
      </c>
      <c r="AC15" t="n">
        <v>339.5697766828414</v>
      </c>
      <c r="AD15" t="n">
        <v>274364.1646794882</v>
      </c>
      <c r="AE15" t="n">
        <v>375397.1542071584</v>
      </c>
      <c r="AF15" t="n">
        <v>2.238778385109338e-06</v>
      </c>
      <c r="AG15" t="n">
        <v>11</v>
      </c>
      <c r="AH15" t="n">
        <v>339569.7766828414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3.7087</v>
      </c>
      <c r="E16" t="n">
        <v>26.96</v>
      </c>
      <c r="F16" t="n">
        <v>24.56</v>
      </c>
      <c r="G16" t="n">
        <v>49.11</v>
      </c>
      <c r="H16" t="n">
        <v>0.93</v>
      </c>
      <c r="I16" t="n">
        <v>30</v>
      </c>
      <c r="J16" t="n">
        <v>85.06</v>
      </c>
      <c r="K16" t="n">
        <v>35.1</v>
      </c>
      <c r="L16" t="n">
        <v>4.5</v>
      </c>
      <c r="M16" t="n">
        <v>28</v>
      </c>
      <c r="N16" t="n">
        <v>10.46</v>
      </c>
      <c r="O16" t="n">
        <v>10724.86</v>
      </c>
      <c r="P16" t="n">
        <v>180.17</v>
      </c>
      <c r="Q16" t="n">
        <v>452.63</v>
      </c>
      <c r="R16" t="n">
        <v>89.36</v>
      </c>
      <c r="S16" t="n">
        <v>57.64</v>
      </c>
      <c r="T16" t="n">
        <v>13667.49</v>
      </c>
      <c r="U16" t="n">
        <v>0.65</v>
      </c>
      <c r="V16" t="n">
        <v>0.86</v>
      </c>
      <c r="W16" t="n">
        <v>6.84</v>
      </c>
      <c r="X16" t="n">
        <v>0.83</v>
      </c>
      <c r="Y16" t="n">
        <v>1</v>
      </c>
      <c r="Z16" t="n">
        <v>10</v>
      </c>
      <c r="AA16" t="n">
        <v>272.5490521909801</v>
      </c>
      <c r="AB16" t="n">
        <v>372.9136372232704</v>
      </c>
      <c r="AC16" t="n">
        <v>337.3232830742577</v>
      </c>
      <c r="AD16" t="n">
        <v>272549.0521909802</v>
      </c>
      <c r="AE16" t="n">
        <v>372913.6372232704</v>
      </c>
      <c r="AF16" t="n">
        <v>2.248356954386797e-06</v>
      </c>
      <c r="AG16" t="n">
        <v>11</v>
      </c>
      <c r="AH16" t="n">
        <v>337323.2830742577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3.7202</v>
      </c>
      <c r="E17" t="n">
        <v>26.88</v>
      </c>
      <c r="F17" t="n">
        <v>24.51</v>
      </c>
      <c r="G17" t="n">
        <v>52.51</v>
      </c>
      <c r="H17" t="n">
        <v>0.98</v>
      </c>
      <c r="I17" t="n">
        <v>28</v>
      </c>
      <c r="J17" t="n">
        <v>85.36</v>
      </c>
      <c r="K17" t="n">
        <v>35.1</v>
      </c>
      <c r="L17" t="n">
        <v>4.75</v>
      </c>
      <c r="M17" t="n">
        <v>26</v>
      </c>
      <c r="N17" t="n">
        <v>10.51</v>
      </c>
      <c r="O17" t="n">
        <v>10762.22</v>
      </c>
      <c r="P17" t="n">
        <v>178.81</v>
      </c>
      <c r="Q17" t="n">
        <v>452.58</v>
      </c>
      <c r="R17" t="n">
        <v>87.69</v>
      </c>
      <c r="S17" t="n">
        <v>57.64</v>
      </c>
      <c r="T17" t="n">
        <v>12842.92</v>
      </c>
      <c r="U17" t="n">
        <v>0.66</v>
      </c>
      <c r="V17" t="n">
        <v>0.87</v>
      </c>
      <c r="W17" t="n">
        <v>6.84</v>
      </c>
      <c r="X17" t="n">
        <v>0.78</v>
      </c>
      <c r="Y17" t="n">
        <v>1</v>
      </c>
      <c r="Z17" t="n">
        <v>10</v>
      </c>
      <c r="AA17" t="n">
        <v>271.0334094442985</v>
      </c>
      <c r="AB17" t="n">
        <v>370.8398679518216</v>
      </c>
      <c r="AC17" t="n">
        <v>335.4474314315226</v>
      </c>
      <c r="AD17" t="n">
        <v>271033.4094442985</v>
      </c>
      <c r="AE17" t="n">
        <v>370839.8679518217</v>
      </c>
      <c r="AF17" t="n">
        <v>2.255328697848239e-06</v>
      </c>
      <c r="AG17" t="n">
        <v>11</v>
      </c>
      <c r="AH17" t="n">
        <v>335447.4314315226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3.7282</v>
      </c>
      <c r="E18" t="n">
        <v>26.82</v>
      </c>
      <c r="F18" t="n">
        <v>24.47</v>
      </c>
      <c r="G18" t="n">
        <v>54.37</v>
      </c>
      <c r="H18" t="n">
        <v>1.02</v>
      </c>
      <c r="I18" t="n">
        <v>27</v>
      </c>
      <c r="J18" t="n">
        <v>85.67</v>
      </c>
      <c r="K18" t="n">
        <v>35.1</v>
      </c>
      <c r="L18" t="n">
        <v>5</v>
      </c>
      <c r="M18" t="n">
        <v>25</v>
      </c>
      <c r="N18" t="n">
        <v>10.57</v>
      </c>
      <c r="O18" t="n">
        <v>10799.59</v>
      </c>
      <c r="P18" t="n">
        <v>177.35</v>
      </c>
      <c r="Q18" t="n">
        <v>452.56</v>
      </c>
      <c r="R18" t="n">
        <v>86.45</v>
      </c>
      <c r="S18" t="n">
        <v>57.64</v>
      </c>
      <c r="T18" t="n">
        <v>12227.64</v>
      </c>
      <c r="U18" t="n">
        <v>0.67</v>
      </c>
      <c r="V18" t="n">
        <v>0.87</v>
      </c>
      <c r="W18" t="n">
        <v>6.84</v>
      </c>
      <c r="X18" t="n">
        <v>0.74</v>
      </c>
      <c r="Y18" t="n">
        <v>1</v>
      </c>
      <c r="Z18" t="n">
        <v>10</v>
      </c>
      <c r="AA18" t="n">
        <v>269.6400962939643</v>
      </c>
      <c r="AB18" t="n">
        <v>368.9334754308965</v>
      </c>
      <c r="AC18" t="n">
        <v>333.7229823371558</v>
      </c>
      <c r="AD18" t="n">
        <v>269640.0962939643</v>
      </c>
      <c r="AE18" t="n">
        <v>368933.4754308965</v>
      </c>
      <c r="AF18" t="n">
        <v>2.260178606343154e-06</v>
      </c>
      <c r="AG18" t="n">
        <v>11</v>
      </c>
      <c r="AH18" t="n">
        <v>333722.9823371558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3.7375</v>
      </c>
      <c r="E19" t="n">
        <v>26.76</v>
      </c>
      <c r="F19" t="n">
        <v>24.43</v>
      </c>
      <c r="G19" t="n">
        <v>58.64</v>
      </c>
      <c r="H19" t="n">
        <v>1.07</v>
      </c>
      <c r="I19" t="n">
        <v>25</v>
      </c>
      <c r="J19" t="n">
        <v>85.97</v>
      </c>
      <c r="K19" t="n">
        <v>35.1</v>
      </c>
      <c r="L19" t="n">
        <v>5.25</v>
      </c>
      <c r="M19" t="n">
        <v>23</v>
      </c>
      <c r="N19" t="n">
        <v>10.62</v>
      </c>
      <c r="O19" t="n">
        <v>10836.99</v>
      </c>
      <c r="P19" t="n">
        <v>175.84</v>
      </c>
      <c r="Q19" t="n">
        <v>452.56</v>
      </c>
      <c r="R19" t="n">
        <v>85.42</v>
      </c>
      <c r="S19" t="n">
        <v>57.64</v>
      </c>
      <c r="T19" t="n">
        <v>11721.59</v>
      </c>
      <c r="U19" t="n">
        <v>0.67</v>
      </c>
      <c r="V19" t="n">
        <v>0.87</v>
      </c>
      <c r="W19" t="n">
        <v>6.84</v>
      </c>
      <c r="X19" t="n">
        <v>0.71</v>
      </c>
      <c r="Y19" t="n">
        <v>1</v>
      </c>
      <c r="Z19" t="n">
        <v>10</v>
      </c>
      <c r="AA19" t="n">
        <v>268.1627987173501</v>
      </c>
      <c r="AB19" t="n">
        <v>366.9121717128035</v>
      </c>
      <c r="AC19" t="n">
        <v>331.8945890090001</v>
      </c>
      <c r="AD19" t="n">
        <v>268162.7987173501</v>
      </c>
      <c r="AE19" t="n">
        <v>366912.1717128035</v>
      </c>
      <c r="AF19" t="n">
        <v>2.265816624968494e-06</v>
      </c>
      <c r="AG19" t="n">
        <v>11</v>
      </c>
      <c r="AH19" t="n">
        <v>331894.5890090001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3.749</v>
      </c>
      <c r="E20" t="n">
        <v>26.67</v>
      </c>
      <c r="F20" t="n">
        <v>24.37</v>
      </c>
      <c r="G20" t="n">
        <v>60.92</v>
      </c>
      <c r="H20" t="n">
        <v>1.12</v>
      </c>
      <c r="I20" t="n">
        <v>24</v>
      </c>
      <c r="J20" t="n">
        <v>86.27</v>
      </c>
      <c r="K20" t="n">
        <v>35.1</v>
      </c>
      <c r="L20" t="n">
        <v>5.5</v>
      </c>
      <c r="M20" t="n">
        <v>22</v>
      </c>
      <c r="N20" t="n">
        <v>10.67</v>
      </c>
      <c r="O20" t="n">
        <v>10874.42</v>
      </c>
      <c r="P20" t="n">
        <v>174.88</v>
      </c>
      <c r="Q20" t="n">
        <v>452.65</v>
      </c>
      <c r="R20" t="n">
        <v>83.64</v>
      </c>
      <c r="S20" t="n">
        <v>57.64</v>
      </c>
      <c r="T20" t="n">
        <v>10840.47</v>
      </c>
      <c r="U20" t="n">
        <v>0.6899999999999999</v>
      </c>
      <c r="V20" t="n">
        <v>0.87</v>
      </c>
      <c r="W20" t="n">
        <v>6.82</v>
      </c>
      <c r="X20" t="n">
        <v>0.64</v>
      </c>
      <c r="Y20" t="n">
        <v>1</v>
      </c>
      <c r="Z20" t="n">
        <v>10</v>
      </c>
      <c r="AA20" t="n">
        <v>266.9092129443436</v>
      </c>
      <c r="AB20" t="n">
        <v>365.1969603538749</v>
      </c>
      <c r="AC20" t="n">
        <v>330.3430750148534</v>
      </c>
      <c r="AD20" t="n">
        <v>266909.2129443436</v>
      </c>
      <c r="AE20" t="n">
        <v>365196.960353875</v>
      </c>
      <c r="AF20" t="n">
        <v>2.272788368429936e-06</v>
      </c>
      <c r="AG20" t="n">
        <v>11</v>
      </c>
      <c r="AH20" t="n">
        <v>330343.0750148534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3.7551</v>
      </c>
      <c r="E21" t="n">
        <v>26.63</v>
      </c>
      <c r="F21" t="n">
        <v>24.34</v>
      </c>
      <c r="G21" t="n">
        <v>63.5</v>
      </c>
      <c r="H21" t="n">
        <v>1.16</v>
      </c>
      <c r="I21" t="n">
        <v>23</v>
      </c>
      <c r="J21" t="n">
        <v>86.58</v>
      </c>
      <c r="K21" t="n">
        <v>35.1</v>
      </c>
      <c r="L21" t="n">
        <v>5.75</v>
      </c>
      <c r="M21" t="n">
        <v>21</v>
      </c>
      <c r="N21" t="n">
        <v>10.73</v>
      </c>
      <c r="O21" t="n">
        <v>10911.86</v>
      </c>
      <c r="P21" t="n">
        <v>173.32</v>
      </c>
      <c r="Q21" t="n">
        <v>452.63</v>
      </c>
      <c r="R21" t="n">
        <v>82.43000000000001</v>
      </c>
      <c r="S21" t="n">
        <v>57.64</v>
      </c>
      <c r="T21" t="n">
        <v>10239.77</v>
      </c>
      <c r="U21" t="n">
        <v>0.7</v>
      </c>
      <c r="V21" t="n">
        <v>0.87</v>
      </c>
      <c r="W21" t="n">
        <v>6.83</v>
      </c>
      <c r="X21" t="n">
        <v>0.62</v>
      </c>
      <c r="Y21" t="n">
        <v>1</v>
      </c>
      <c r="Z21" t="n">
        <v>10</v>
      </c>
      <c r="AA21" t="n">
        <v>265.5744248048289</v>
      </c>
      <c r="AB21" t="n">
        <v>363.3706443346942</v>
      </c>
      <c r="AC21" t="n">
        <v>328.6910600332926</v>
      </c>
      <c r="AD21" t="n">
        <v>265574.4248048289</v>
      </c>
      <c r="AE21" t="n">
        <v>363370.6443346943</v>
      </c>
      <c r="AF21" t="n">
        <v>2.276486423657309e-06</v>
      </c>
      <c r="AG21" t="n">
        <v>11</v>
      </c>
      <c r="AH21" t="n">
        <v>328691.0600332926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3.7616</v>
      </c>
      <c r="E22" t="n">
        <v>26.58</v>
      </c>
      <c r="F22" t="n">
        <v>24.31</v>
      </c>
      <c r="G22" t="n">
        <v>66.31</v>
      </c>
      <c r="H22" t="n">
        <v>1.21</v>
      </c>
      <c r="I22" t="n">
        <v>22</v>
      </c>
      <c r="J22" t="n">
        <v>86.88</v>
      </c>
      <c r="K22" t="n">
        <v>35.1</v>
      </c>
      <c r="L22" t="n">
        <v>6</v>
      </c>
      <c r="M22" t="n">
        <v>20</v>
      </c>
      <c r="N22" t="n">
        <v>10.78</v>
      </c>
      <c r="O22" t="n">
        <v>10949.33</v>
      </c>
      <c r="P22" t="n">
        <v>172.09</v>
      </c>
      <c r="Q22" t="n">
        <v>452.6</v>
      </c>
      <c r="R22" t="n">
        <v>81.67</v>
      </c>
      <c r="S22" t="n">
        <v>57.64</v>
      </c>
      <c r="T22" t="n">
        <v>9864.42</v>
      </c>
      <c r="U22" t="n">
        <v>0.71</v>
      </c>
      <c r="V22" t="n">
        <v>0.87</v>
      </c>
      <c r="W22" t="n">
        <v>6.82</v>
      </c>
      <c r="X22" t="n">
        <v>0.59</v>
      </c>
      <c r="Y22" t="n">
        <v>1</v>
      </c>
      <c r="Z22" t="n">
        <v>10</v>
      </c>
      <c r="AA22" t="n">
        <v>264.4389693142178</v>
      </c>
      <c r="AB22" t="n">
        <v>361.8170640396792</v>
      </c>
      <c r="AC22" t="n">
        <v>327.2857512611703</v>
      </c>
      <c r="AD22" t="n">
        <v>264438.9693142178</v>
      </c>
      <c r="AE22" t="n">
        <v>361817.0640396792</v>
      </c>
      <c r="AF22" t="n">
        <v>2.280426974309428e-06</v>
      </c>
      <c r="AG22" t="n">
        <v>11</v>
      </c>
      <c r="AH22" t="n">
        <v>327285.7512611703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3.767</v>
      </c>
      <c r="E23" t="n">
        <v>26.55</v>
      </c>
      <c r="F23" t="n">
        <v>24.29</v>
      </c>
      <c r="G23" t="n">
        <v>69.41</v>
      </c>
      <c r="H23" t="n">
        <v>1.26</v>
      </c>
      <c r="I23" t="n">
        <v>21</v>
      </c>
      <c r="J23" t="n">
        <v>87.19</v>
      </c>
      <c r="K23" t="n">
        <v>35.1</v>
      </c>
      <c r="L23" t="n">
        <v>6.25</v>
      </c>
      <c r="M23" t="n">
        <v>19</v>
      </c>
      <c r="N23" t="n">
        <v>10.83</v>
      </c>
      <c r="O23" t="n">
        <v>10986.82</v>
      </c>
      <c r="P23" t="n">
        <v>171.12</v>
      </c>
      <c r="Q23" t="n">
        <v>452.62</v>
      </c>
      <c r="R23" t="n">
        <v>80.88</v>
      </c>
      <c r="S23" t="n">
        <v>57.64</v>
      </c>
      <c r="T23" t="n">
        <v>9475.309999999999</v>
      </c>
      <c r="U23" t="n">
        <v>0.71</v>
      </c>
      <c r="V23" t="n">
        <v>0.87</v>
      </c>
      <c r="W23" t="n">
        <v>6.83</v>
      </c>
      <c r="X23" t="n">
        <v>0.57</v>
      </c>
      <c r="Y23" t="n">
        <v>1</v>
      </c>
      <c r="Z23" t="n">
        <v>10</v>
      </c>
      <c r="AA23" t="n">
        <v>263.5422737497386</v>
      </c>
      <c r="AB23" t="n">
        <v>360.5901656089425</v>
      </c>
      <c r="AC23" t="n">
        <v>326.1759462947003</v>
      </c>
      <c r="AD23" t="n">
        <v>263542.2737497386</v>
      </c>
      <c r="AE23" t="n">
        <v>360590.1656089425</v>
      </c>
      <c r="AF23" t="n">
        <v>2.283700662543496e-06</v>
      </c>
      <c r="AG23" t="n">
        <v>11</v>
      </c>
      <c r="AH23" t="n">
        <v>326175.9462947003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3.773</v>
      </c>
      <c r="E24" t="n">
        <v>26.5</v>
      </c>
      <c r="F24" t="n">
        <v>24.27</v>
      </c>
      <c r="G24" t="n">
        <v>72.8</v>
      </c>
      <c r="H24" t="n">
        <v>1.3</v>
      </c>
      <c r="I24" t="n">
        <v>20</v>
      </c>
      <c r="J24" t="n">
        <v>87.48999999999999</v>
      </c>
      <c r="K24" t="n">
        <v>35.1</v>
      </c>
      <c r="L24" t="n">
        <v>6.5</v>
      </c>
      <c r="M24" t="n">
        <v>18</v>
      </c>
      <c r="N24" t="n">
        <v>10.89</v>
      </c>
      <c r="O24" t="n">
        <v>11024.33</v>
      </c>
      <c r="P24" t="n">
        <v>169.86</v>
      </c>
      <c r="Q24" t="n">
        <v>452.68</v>
      </c>
      <c r="R24" t="n">
        <v>80.06999999999999</v>
      </c>
      <c r="S24" t="n">
        <v>57.64</v>
      </c>
      <c r="T24" t="n">
        <v>9072.790000000001</v>
      </c>
      <c r="U24" t="n">
        <v>0.72</v>
      </c>
      <c r="V24" t="n">
        <v>0.87</v>
      </c>
      <c r="W24" t="n">
        <v>6.82</v>
      </c>
      <c r="X24" t="n">
        <v>0.54</v>
      </c>
      <c r="Y24" t="n">
        <v>1</v>
      </c>
      <c r="Z24" t="n">
        <v>10</v>
      </c>
      <c r="AA24" t="n">
        <v>262.4368026179653</v>
      </c>
      <c r="AB24" t="n">
        <v>359.0776112365059</v>
      </c>
      <c r="AC24" t="n">
        <v>324.8077479886856</v>
      </c>
      <c r="AD24" t="n">
        <v>262436.8026179653</v>
      </c>
      <c r="AE24" t="n">
        <v>359077.6112365059</v>
      </c>
      <c r="AF24" t="n">
        <v>2.287338093914683e-06</v>
      </c>
      <c r="AG24" t="n">
        <v>11</v>
      </c>
      <c r="AH24" t="n">
        <v>324807.7479886856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3.7789</v>
      </c>
      <c r="E25" t="n">
        <v>26.46</v>
      </c>
      <c r="F25" t="n">
        <v>24.24</v>
      </c>
      <c r="G25" t="n">
        <v>76.56</v>
      </c>
      <c r="H25" t="n">
        <v>1.35</v>
      </c>
      <c r="I25" t="n">
        <v>19</v>
      </c>
      <c r="J25" t="n">
        <v>87.79000000000001</v>
      </c>
      <c r="K25" t="n">
        <v>35.1</v>
      </c>
      <c r="L25" t="n">
        <v>6.75</v>
      </c>
      <c r="M25" t="n">
        <v>17</v>
      </c>
      <c r="N25" t="n">
        <v>10.94</v>
      </c>
      <c r="O25" t="n">
        <v>11061.87</v>
      </c>
      <c r="P25" t="n">
        <v>167.77</v>
      </c>
      <c r="Q25" t="n">
        <v>452.58</v>
      </c>
      <c r="R25" t="n">
        <v>79.27</v>
      </c>
      <c r="S25" t="n">
        <v>57.64</v>
      </c>
      <c r="T25" t="n">
        <v>8676.18</v>
      </c>
      <c r="U25" t="n">
        <v>0.73</v>
      </c>
      <c r="V25" t="n">
        <v>0.87</v>
      </c>
      <c r="W25" t="n">
        <v>6.82</v>
      </c>
      <c r="X25" t="n">
        <v>0.52</v>
      </c>
      <c r="Y25" t="n">
        <v>1</v>
      </c>
      <c r="Z25" t="n">
        <v>10</v>
      </c>
      <c r="AA25" t="n">
        <v>260.7868751107833</v>
      </c>
      <c r="AB25" t="n">
        <v>356.820107631515</v>
      </c>
      <c r="AC25" t="n">
        <v>322.7656973593288</v>
      </c>
      <c r="AD25" t="n">
        <v>260786.8751107833</v>
      </c>
      <c r="AE25" t="n">
        <v>356820.1076315151</v>
      </c>
      <c r="AF25" t="n">
        <v>2.290914901429683e-06</v>
      </c>
      <c r="AG25" t="n">
        <v>11</v>
      </c>
      <c r="AH25" t="n">
        <v>322765.6973593289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3.7798</v>
      </c>
      <c r="E26" t="n">
        <v>26.46</v>
      </c>
      <c r="F26" t="n">
        <v>24.24</v>
      </c>
      <c r="G26" t="n">
        <v>76.54000000000001</v>
      </c>
      <c r="H26" t="n">
        <v>1.39</v>
      </c>
      <c r="I26" t="n">
        <v>19</v>
      </c>
      <c r="J26" t="n">
        <v>88.09999999999999</v>
      </c>
      <c r="K26" t="n">
        <v>35.1</v>
      </c>
      <c r="L26" t="n">
        <v>7</v>
      </c>
      <c r="M26" t="n">
        <v>17</v>
      </c>
      <c r="N26" t="n">
        <v>11</v>
      </c>
      <c r="O26" t="n">
        <v>11099.43</v>
      </c>
      <c r="P26" t="n">
        <v>167</v>
      </c>
      <c r="Q26" t="n">
        <v>452.59</v>
      </c>
      <c r="R26" t="n">
        <v>79.11</v>
      </c>
      <c r="S26" t="n">
        <v>57.64</v>
      </c>
      <c r="T26" t="n">
        <v>8598.879999999999</v>
      </c>
      <c r="U26" t="n">
        <v>0.73</v>
      </c>
      <c r="V26" t="n">
        <v>0.87</v>
      </c>
      <c r="W26" t="n">
        <v>6.82</v>
      </c>
      <c r="X26" t="n">
        <v>0.51</v>
      </c>
      <c r="Y26" t="n">
        <v>1</v>
      </c>
      <c r="Z26" t="n">
        <v>10</v>
      </c>
      <c r="AA26" t="n">
        <v>260.2565120961019</v>
      </c>
      <c r="AB26" t="n">
        <v>356.0944415568632</v>
      </c>
      <c r="AC26" t="n">
        <v>322.109287836363</v>
      </c>
      <c r="AD26" t="n">
        <v>260256.5120961019</v>
      </c>
      <c r="AE26" t="n">
        <v>356094.4415568631</v>
      </c>
      <c r="AF26" t="n">
        <v>2.291460516135361e-06</v>
      </c>
      <c r="AG26" t="n">
        <v>11</v>
      </c>
      <c r="AH26" t="n">
        <v>322109.287836363</v>
      </c>
    </row>
    <row r="27">
      <c r="A27" t="n">
        <v>25</v>
      </c>
      <c r="B27" t="n">
        <v>35</v>
      </c>
      <c r="C27" t="inlineStr">
        <is>
          <t xml:space="preserve">CONCLUIDO	</t>
        </is>
      </c>
      <c r="D27" t="n">
        <v>3.7867</v>
      </c>
      <c r="E27" t="n">
        <v>26.41</v>
      </c>
      <c r="F27" t="n">
        <v>24.21</v>
      </c>
      <c r="G27" t="n">
        <v>80.69</v>
      </c>
      <c r="H27" t="n">
        <v>1.44</v>
      </c>
      <c r="I27" t="n">
        <v>18</v>
      </c>
      <c r="J27" t="n">
        <v>88.40000000000001</v>
      </c>
      <c r="K27" t="n">
        <v>35.1</v>
      </c>
      <c r="L27" t="n">
        <v>7.25</v>
      </c>
      <c r="M27" t="n">
        <v>16</v>
      </c>
      <c r="N27" t="n">
        <v>11.05</v>
      </c>
      <c r="O27" t="n">
        <v>11137.01</v>
      </c>
      <c r="P27" t="n">
        <v>166.07</v>
      </c>
      <c r="Q27" t="n">
        <v>452.58</v>
      </c>
      <c r="R27" t="n">
        <v>78</v>
      </c>
      <c r="S27" t="n">
        <v>57.64</v>
      </c>
      <c r="T27" t="n">
        <v>8046.55</v>
      </c>
      <c r="U27" t="n">
        <v>0.74</v>
      </c>
      <c r="V27" t="n">
        <v>0.88</v>
      </c>
      <c r="W27" t="n">
        <v>6.83</v>
      </c>
      <c r="X27" t="n">
        <v>0.48</v>
      </c>
      <c r="Y27" t="n">
        <v>1</v>
      </c>
      <c r="Z27" t="n">
        <v>10</v>
      </c>
      <c r="AA27" t="n">
        <v>259.3126813564621</v>
      </c>
      <c r="AB27" t="n">
        <v>354.8030507000144</v>
      </c>
      <c r="AC27" t="n">
        <v>320.9411455104134</v>
      </c>
      <c r="AD27" t="n">
        <v>259312.681356462</v>
      </c>
      <c r="AE27" t="n">
        <v>354803.0507000143</v>
      </c>
      <c r="AF27" t="n">
        <v>2.295643562212227e-06</v>
      </c>
      <c r="AG27" t="n">
        <v>11</v>
      </c>
      <c r="AH27" t="n">
        <v>320941.1455104135</v>
      </c>
    </row>
    <row r="28">
      <c r="A28" t="n">
        <v>26</v>
      </c>
      <c r="B28" t="n">
        <v>35</v>
      </c>
      <c r="C28" t="inlineStr">
        <is>
          <t xml:space="preserve">CONCLUIDO	</t>
        </is>
      </c>
      <c r="D28" t="n">
        <v>3.7928</v>
      </c>
      <c r="E28" t="n">
        <v>26.37</v>
      </c>
      <c r="F28" t="n">
        <v>24.18</v>
      </c>
      <c r="G28" t="n">
        <v>85.34999999999999</v>
      </c>
      <c r="H28" t="n">
        <v>1.48</v>
      </c>
      <c r="I28" t="n">
        <v>17</v>
      </c>
      <c r="J28" t="n">
        <v>88.70999999999999</v>
      </c>
      <c r="K28" t="n">
        <v>35.1</v>
      </c>
      <c r="L28" t="n">
        <v>7.5</v>
      </c>
      <c r="M28" t="n">
        <v>15</v>
      </c>
      <c r="N28" t="n">
        <v>11.11</v>
      </c>
      <c r="O28" t="n">
        <v>11174.61</v>
      </c>
      <c r="P28" t="n">
        <v>164.61</v>
      </c>
      <c r="Q28" t="n">
        <v>452.58</v>
      </c>
      <c r="R28" t="n">
        <v>77.20999999999999</v>
      </c>
      <c r="S28" t="n">
        <v>57.64</v>
      </c>
      <c r="T28" t="n">
        <v>7656.26</v>
      </c>
      <c r="U28" t="n">
        <v>0.75</v>
      </c>
      <c r="V28" t="n">
        <v>0.88</v>
      </c>
      <c r="W28" t="n">
        <v>6.82</v>
      </c>
      <c r="X28" t="n">
        <v>0.46</v>
      </c>
      <c r="Y28" t="n">
        <v>1</v>
      </c>
      <c r="Z28" t="n">
        <v>10</v>
      </c>
      <c r="AA28" t="n">
        <v>258.0671479049731</v>
      </c>
      <c r="AB28" t="n">
        <v>353.0988568826294</v>
      </c>
      <c r="AC28" t="n">
        <v>319.3995975591087</v>
      </c>
      <c r="AD28" t="n">
        <v>258067.1479049731</v>
      </c>
      <c r="AE28" t="n">
        <v>353098.8568826295</v>
      </c>
      <c r="AF28" t="n">
        <v>2.2993416174396e-06</v>
      </c>
      <c r="AG28" t="n">
        <v>11</v>
      </c>
      <c r="AH28" t="n">
        <v>319399.5975591087</v>
      </c>
    </row>
    <row r="29">
      <c r="A29" t="n">
        <v>27</v>
      </c>
      <c r="B29" t="n">
        <v>35</v>
      </c>
      <c r="C29" t="inlineStr">
        <is>
          <t xml:space="preserve">CONCLUIDO	</t>
        </is>
      </c>
      <c r="D29" t="n">
        <v>3.7911</v>
      </c>
      <c r="E29" t="n">
        <v>26.38</v>
      </c>
      <c r="F29" t="n">
        <v>24.19</v>
      </c>
      <c r="G29" t="n">
        <v>85.39</v>
      </c>
      <c r="H29" t="n">
        <v>1.53</v>
      </c>
      <c r="I29" t="n">
        <v>17</v>
      </c>
      <c r="J29" t="n">
        <v>89.01000000000001</v>
      </c>
      <c r="K29" t="n">
        <v>35.1</v>
      </c>
      <c r="L29" t="n">
        <v>7.75</v>
      </c>
      <c r="M29" t="n">
        <v>15</v>
      </c>
      <c r="N29" t="n">
        <v>11.16</v>
      </c>
      <c r="O29" t="n">
        <v>11212.24</v>
      </c>
      <c r="P29" t="n">
        <v>163.67</v>
      </c>
      <c r="Q29" t="n">
        <v>452.58</v>
      </c>
      <c r="R29" t="n">
        <v>77.51000000000001</v>
      </c>
      <c r="S29" t="n">
        <v>57.64</v>
      </c>
      <c r="T29" t="n">
        <v>7807.82</v>
      </c>
      <c r="U29" t="n">
        <v>0.74</v>
      </c>
      <c r="V29" t="n">
        <v>0.88</v>
      </c>
      <c r="W29" t="n">
        <v>6.82</v>
      </c>
      <c r="X29" t="n">
        <v>0.47</v>
      </c>
      <c r="Y29" t="n">
        <v>1</v>
      </c>
      <c r="Z29" t="n">
        <v>10</v>
      </c>
      <c r="AA29" t="n">
        <v>257.5579947018697</v>
      </c>
      <c r="AB29" t="n">
        <v>352.4022110077228</v>
      </c>
      <c r="AC29" t="n">
        <v>318.7694385888606</v>
      </c>
      <c r="AD29" t="n">
        <v>257557.9947018698</v>
      </c>
      <c r="AE29" t="n">
        <v>352402.2110077228</v>
      </c>
      <c r="AF29" t="n">
        <v>2.29831101188443e-06</v>
      </c>
      <c r="AG29" t="n">
        <v>11</v>
      </c>
      <c r="AH29" t="n">
        <v>318769.4385888606</v>
      </c>
    </row>
    <row r="30">
      <c r="A30" t="n">
        <v>28</v>
      </c>
      <c r="B30" t="n">
        <v>35</v>
      </c>
      <c r="C30" t="inlineStr">
        <is>
          <t xml:space="preserve">CONCLUIDO	</t>
        </is>
      </c>
      <c r="D30" t="n">
        <v>3.7988</v>
      </c>
      <c r="E30" t="n">
        <v>26.32</v>
      </c>
      <c r="F30" t="n">
        <v>24.16</v>
      </c>
      <c r="G30" t="n">
        <v>90.59</v>
      </c>
      <c r="H30" t="n">
        <v>1.57</v>
      </c>
      <c r="I30" t="n">
        <v>16</v>
      </c>
      <c r="J30" t="n">
        <v>89.31999999999999</v>
      </c>
      <c r="K30" t="n">
        <v>35.1</v>
      </c>
      <c r="L30" t="n">
        <v>8</v>
      </c>
      <c r="M30" t="n">
        <v>14</v>
      </c>
      <c r="N30" t="n">
        <v>11.22</v>
      </c>
      <c r="O30" t="n">
        <v>11249.89</v>
      </c>
      <c r="P30" t="n">
        <v>162.1</v>
      </c>
      <c r="Q30" t="n">
        <v>452.58</v>
      </c>
      <c r="R30" t="n">
        <v>76.43000000000001</v>
      </c>
      <c r="S30" t="n">
        <v>57.64</v>
      </c>
      <c r="T30" t="n">
        <v>7273.02</v>
      </c>
      <c r="U30" t="n">
        <v>0.75</v>
      </c>
      <c r="V30" t="n">
        <v>0.88</v>
      </c>
      <c r="W30" t="n">
        <v>6.82</v>
      </c>
      <c r="X30" t="n">
        <v>0.43</v>
      </c>
      <c r="Y30" t="n">
        <v>1</v>
      </c>
      <c r="Z30" t="n">
        <v>10</v>
      </c>
      <c r="AA30" t="n">
        <v>256.1819730760531</v>
      </c>
      <c r="AB30" t="n">
        <v>350.5194775134917</v>
      </c>
      <c r="AC30" t="n">
        <v>317.0663905368851</v>
      </c>
      <c r="AD30" t="n">
        <v>256181.9730760531</v>
      </c>
      <c r="AE30" t="n">
        <v>350519.4775134916</v>
      </c>
      <c r="AF30" t="n">
        <v>2.302979048810786e-06</v>
      </c>
      <c r="AG30" t="n">
        <v>11</v>
      </c>
      <c r="AH30" t="n">
        <v>317066.3905368851</v>
      </c>
    </row>
    <row r="31">
      <c r="A31" t="n">
        <v>29</v>
      </c>
      <c r="B31" t="n">
        <v>35</v>
      </c>
      <c r="C31" t="inlineStr">
        <is>
          <t xml:space="preserve">CONCLUIDO	</t>
        </is>
      </c>
      <c r="D31" t="n">
        <v>3.8041</v>
      </c>
      <c r="E31" t="n">
        <v>26.29</v>
      </c>
      <c r="F31" t="n">
        <v>24.14</v>
      </c>
      <c r="G31" t="n">
        <v>96.55</v>
      </c>
      <c r="H31" t="n">
        <v>1.62</v>
      </c>
      <c r="I31" t="n">
        <v>15</v>
      </c>
      <c r="J31" t="n">
        <v>89.62</v>
      </c>
      <c r="K31" t="n">
        <v>35.1</v>
      </c>
      <c r="L31" t="n">
        <v>8.25</v>
      </c>
      <c r="M31" t="n">
        <v>10</v>
      </c>
      <c r="N31" t="n">
        <v>11.27</v>
      </c>
      <c r="O31" t="n">
        <v>11287.56</v>
      </c>
      <c r="P31" t="n">
        <v>160.68</v>
      </c>
      <c r="Q31" t="n">
        <v>452.63</v>
      </c>
      <c r="R31" t="n">
        <v>75.79000000000001</v>
      </c>
      <c r="S31" t="n">
        <v>57.64</v>
      </c>
      <c r="T31" t="n">
        <v>6959.61</v>
      </c>
      <c r="U31" t="n">
        <v>0.76</v>
      </c>
      <c r="V31" t="n">
        <v>0.88</v>
      </c>
      <c r="W31" t="n">
        <v>6.82</v>
      </c>
      <c r="X31" t="n">
        <v>0.41</v>
      </c>
      <c r="Y31" t="n">
        <v>1</v>
      </c>
      <c r="Z31" t="n">
        <v>10</v>
      </c>
      <c r="AA31" t="n">
        <v>255.0236689489606</v>
      </c>
      <c r="AB31" t="n">
        <v>348.9346347060329</v>
      </c>
      <c r="AC31" t="n">
        <v>315.6328029026289</v>
      </c>
      <c r="AD31" t="n">
        <v>255023.6689489605</v>
      </c>
      <c r="AE31" t="n">
        <v>348934.6347060329</v>
      </c>
      <c r="AF31" t="n">
        <v>2.306192113188668e-06</v>
      </c>
      <c r="AG31" t="n">
        <v>11</v>
      </c>
      <c r="AH31" t="n">
        <v>315632.8029026289</v>
      </c>
    </row>
    <row r="32">
      <c r="A32" t="n">
        <v>30</v>
      </c>
      <c r="B32" t="n">
        <v>35</v>
      </c>
      <c r="C32" t="inlineStr">
        <is>
          <t xml:space="preserve">CONCLUIDO	</t>
        </is>
      </c>
      <c r="D32" t="n">
        <v>3.8051</v>
      </c>
      <c r="E32" t="n">
        <v>26.28</v>
      </c>
      <c r="F32" t="n">
        <v>24.13</v>
      </c>
      <c r="G32" t="n">
        <v>96.52</v>
      </c>
      <c r="H32" t="n">
        <v>1.66</v>
      </c>
      <c r="I32" t="n">
        <v>15</v>
      </c>
      <c r="J32" t="n">
        <v>89.93000000000001</v>
      </c>
      <c r="K32" t="n">
        <v>35.1</v>
      </c>
      <c r="L32" t="n">
        <v>8.5</v>
      </c>
      <c r="M32" t="n">
        <v>8</v>
      </c>
      <c r="N32" t="n">
        <v>11.33</v>
      </c>
      <c r="O32" t="n">
        <v>11325.25</v>
      </c>
      <c r="P32" t="n">
        <v>159.57</v>
      </c>
      <c r="Q32" t="n">
        <v>452.63</v>
      </c>
      <c r="R32" t="n">
        <v>75.45999999999999</v>
      </c>
      <c r="S32" t="n">
        <v>57.64</v>
      </c>
      <c r="T32" t="n">
        <v>6794.91</v>
      </c>
      <c r="U32" t="n">
        <v>0.76</v>
      </c>
      <c r="V32" t="n">
        <v>0.88</v>
      </c>
      <c r="W32" t="n">
        <v>6.82</v>
      </c>
      <c r="X32" t="n">
        <v>0.41</v>
      </c>
      <c r="Y32" t="n">
        <v>1</v>
      </c>
      <c r="Z32" t="n">
        <v>10</v>
      </c>
      <c r="AA32" t="n">
        <v>254.2572882124833</v>
      </c>
      <c r="AB32" t="n">
        <v>347.8860387720533</v>
      </c>
      <c r="AC32" t="n">
        <v>314.6842834928744</v>
      </c>
      <c r="AD32" t="n">
        <v>254257.2882124833</v>
      </c>
      <c r="AE32" t="n">
        <v>347886.0387720533</v>
      </c>
      <c r="AF32" t="n">
        <v>2.306798351750533e-06</v>
      </c>
      <c r="AG32" t="n">
        <v>11</v>
      </c>
      <c r="AH32" t="n">
        <v>314684.2834928744</v>
      </c>
    </row>
    <row r="33">
      <c r="A33" t="n">
        <v>31</v>
      </c>
      <c r="B33" t="n">
        <v>35</v>
      </c>
      <c r="C33" t="inlineStr">
        <is>
          <t xml:space="preserve">CONCLUIDO	</t>
        </is>
      </c>
      <c r="D33" t="n">
        <v>3.8044</v>
      </c>
      <c r="E33" t="n">
        <v>26.29</v>
      </c>
      <c r="F33" t="n">
        <v>24.14</v>
      </c>
      <c r="G33" t="n">
        <v>96.54000000000001</v>
      </c>
      <c r="H33" t="n">
        <v>1.7</v>
      </c>
      <c r="I33" t="n">
        <v>15</v>
      </c>
      <c r="J33" t="n">
        <v>90.23999999999999</v>
      </c>
      <c r="K33" t="n">
        <v>35.1</v>
      </c>
      <c r="L33" t="n">
        <v>8.75</v>
      </c>
      <c r="M33" t="n">
        <v>5</v>
      </c>
      <c r="N33" t="n">
        <v>11.38</v>
      </c>
      <c r="O33" t="n">
        <v>11362.97</v>
      </c>
      <c r="P33" t="n">
        <v>159.43</v>
      </c>
      <c r="Q33" t="n">
        <v>452.61</v>
      </c>
      <c r="R33" t="n">
        <v>75.51000000000001</v>
      </c>
      <c r="S33" t="n">
        <v>57.64</v>
      </c>
      <c r="T33" t="n">
        <v>6817.4</v>
      </c>
      <c r="U33" t="n">
        <v>0.76</v>
      </c>
      <c r="V33" t="n">
        <v>0.88</v>
      </c>
      <c r="W33" t="n">
        <v>6.83</v>
      </c>
      <c r="X33" t="n">
        <v>0.41</v>
      </c>
      <c r="Y33" t="n">
        <v>1</v>
      </c>
      <c r="Z33" t="n">
        <v>10</v>
      </c>
      <c r="AA33" t="n">
        <v>254.2169669698266</v>
      </c>
      <c r="AB33" t="n">
        <v>347.8308694690028</v>
      </c>
      <c r="AC33" t="n">
        <v>314.6343794706764</v>
      </c>
      <c r="AD33" t="n">
        <v>254216.9669698266</v>
      </c>
      <c r="AE33" t="n">
        <v>347830.8694690028</v>
      </c>
      <c r="AF33" t="n">
        <v>2.306373984757228e-06</v>
      </c>
      <c r="AG33" t="n">
        <v>11</v>
      </c>
      <c r="AH33" t="n">
        <v>314634.3794706764</v>
      </c>
    </row>
    <row r="34">
      <c r="A34" t="n">
        <v>32</v>
      </c>
      <c r="B34" t="n">
        <v>35</v>
      </c>
      <c r="C34" t="inlineStr">
        <is>
          <t xml:space="preserve">CONCLUIDO	</t>
        </is>
      </c>
      <c r="D34" t="n">
        <v>3.8023</v>
      </c>
      <c r="E34" t="n">
        <v>26.3</v>
      </c>
      <c r="F34" t="n">
        <v>24.15</v>
      </c>
      <c r="G34" t="n">
        <v>96.59999999999999</v>
      </c>
      <c r="H34" t="n">
        <v>1.75</v>
      </c>
      <c r="I34" t="n">
        <v>15</v>
      </c>
      <c r="J34" t="n">
        <v>90.54000000000001</v>
      </c>
      <c r="K34" t="n">
        <v>35.1</v>
      </c>
      <c r="L34" t="n">
        <v>9</v>
      </c>
      <c r="M34" t="n">
        <v>2</v>
      </c>
      <c r="N34" t="n">
        <v>11.44</v>
      </c>
      <c r="O34" t="n">
        <v>11400.71</v>
      </c>
      <c r="P34" t="n">
        <v>159.04</v>
      </c>
      <c r="Q34" t="n">
        <v>452.62</v>
      </c>
      <c r="R34" t="n">
        <v>75.63</v>
      </c>
      <c r="S34" t="n">
        <v>57.64</v>
      </c>
      <c r="T34" t="n">
        <v>6878.48</v>
      </c>
      <c r="U34" t="n">
        <v>0.76</v>
      </c>
      <c r="V34" t="n">
        <v>0.88</v>
      </c>
      <c r="W34" t="n">
        <v>6.84</v>
      </c>
      <c r="X34" t="n">
        <v>0.42</v>
      </c>
      <c r="Y34" t="n">
        <v>1</v>
      </c>
      <c r="Z34" t="n">
        <v>10</v>
      </c>
      <c r="AA34" t="n">
        <v>254.0733907399629</v>
      </c>
      <c r="AB34" t="n">
        <v>347.6344221371672</v>
      </c>
      <c r="AC34" t="n">
        <v>314.4566807964756</v>
      </c>
      <c r="AD34" t="n">
        <v>254073.390739963</v>
      </c>
      <c r="AE34" t="n">
        <v>347634.4221371672</v>
      </c>
      <c r="AF34" t="n">
        <v>2.305100883777312e-06</v>
      </c>
      <c r="AG34" t="n">
        <v>11</v>
      </c>
      <c r="AH34" t="n">
        <v>314456.6807964756</v>
      </c>
    </row>
    <row r="35">
      <c r="A35" t="n">
        <v>33</v>
      </c>
      <c r="B35" t="n">
        <v>35</v>
      </c>
      <c r="C35" t="inlineStr">
        <is>
          <t xml:space="preserve">CONCLUIDO	</t>
        </is>
      </c>
      <c r="D35" t="n">
        <v>3.8117</v>
      </c>
      <c r="E35" t="n">
        <v>26.24</v>
      </c>
      <c r="F35" t="n">
        <v>24.1</v>
      </c>
      <c r="G35" t="n">
        <v>103.3</v>
      </c>
      <c r="H35" t="n">
        <v>1.79</v>
      </c>
      <c r="I35" t="n">
        <v>14</v>
      </c>
      <c r="J35" t="n">
        <v>90.84999999999999</v>
      </c>
      <c r="K35" t="n">
        <v>35.1</v>
      </c>
      <c r="L35" t="n">
        <v>9.25</v>
      </c>
      <c r="M35" t="n">
        <v>1</v>
      </c>
      <c r="N35" t="n">
        <v>11.5</v>
      </c>
      <c r="O35" t="n">
        <v>11438.48</v>
      </c>
      <c r="P35" t="n">
        <v>158.86</v>
      </c>
      <c r="Q35" t="n">
        <v>452.67</v>
      </c>
      <c r="R35" t="n">
        <v>74.14</v>
      </c>
      <c r="S35" t="n">
        <v>57.64</v>
      </c>
      <c r="T35" t="n">
        <v>6139.94</v>
      </c>
      <c r="U35" t="n">
        <v>0.78</v>
      </c>
      <c r="V35" t="n">
        <v>0.88</v>
      </c>
      <c r="W35" t="n">
        <v>6.83</v>
      </c>
      <c r="X35" t="n">
        <v>0.38</v>
      </c>
      <c r="Y35" t="n">
        <v>1</v>
      </c>
      <c r="Z35" t="n">
        <v>10</v>
      </c>
      <c r="AA35" t="n">
        <v>253.4820357473517</v>
      </c>
      <c r="AB35" t="n">
        <v>346.8253041475359</v>
      </c>
      <c r="AC35" t="n">
        <v>313.7247838921702</v>
      </c>
      <c r="AD35" t="n">
        <v>253482.0357473517</v>
      </c>
      <c r="AE35" t="n">
        <v>346825.3041475359</v>
      </c>
      <c r="AF35" t="n">
        <v>2.310799526258839e-06</v>
      </c>
      <c r="AG35" t="n">
        <v>11</v>
      </c>
      <c r="AH35" t="n">
        <v>313724.7838921702</v>
      </c>
    </row>
    <row r="36">
      <c r="A36" t="n">
        <v>34</v>
      </c>
      <c r="B36" t="n">
        <v>35</v>
      </c>
      <c r="C36" t="inlineStr">
        <is>
          <t xml:space="preserve">CONCLUIDO	</t>
        </is>
      </c>
      <c r="D36" t="n">
        <v>3.8122</v>
      </c>
      <c r="E36" t="n">
        <v>26.23</v>
      </c>
      <c r="F36" t="n">
        <v>24.1</v>
      </c>
      <c r="G36" t="n">
        <v>103.28</v>
      </c>
      <c r="H36" t="n">
        <v>1.83</v>
      </c>
      <c r="I36" t="n">
        <v>14</v>
      </c>
      <c r="J36" t="n">
        <v>91.15000000000001</v>
      </c>
      <c r="K36" t="n">
        <v>35.1</v>
      </c>
      <c r="L36" t="n">
        <v>9.5</v>
      </c>
      <c r="M36" t="n">
        <v>0</v>
      </c>
      <c r="N36" t="n">
        <v>11.55</v>
      </c>
      <c r="O36" t="n">
        <v>11476.26</v>
      </c>
      <c r="P36" t="n">
        <v>159.34</v>
      </c>
      <c r="Q36" t="n">
        <v>452.68</v>
      </c>
      <c r="R36" t="n">
        <v>74.06</v>
      </c>
      <c r="S36" t="n">
        <v>57.64</v>
      </c>
      <c r="T36" t="n">
        <v>6096.02</v>
      </c>
      <c r="U36" t="n">
        <v>0.78</v>
      </c>
      <c r="V36" t="n">
        <v>0.88</v>
      </c>
      <c r="W36" t="n">
        <v>6.83</v>
      </c>
      <c r="X36" t="n">
        <v>0.37</v>
      </c>
      <c r="Y36" t="n">
        <v>1</v>
      </c>
      <c r="Z36" t="n">
        <v>10</v>
      </c>
      <c r="AA36" t="n">
        <v>253.7667910470434</v>
      </c>
      <c r="AB36" t="n">
        <v>347.214918911091</v>
      </c>
      <c r="AC36" t="n">
        <v>314.0772143695195</v>
      </c>
      <c r="AD36" t="n">
        <v>253766.7910470434</v>
      </c>
      <c r="AE36" t="n">
        <v>347214.9189110911</v>
      </c>
      <c r="AF36" t="n">
        <v>2.31110264553977e-06</v>
      </c>
      <c r="AG36" t="n">
        <v>11</v>
      </c>
      <c r="AH36" t="n">
        <v>314077.2143695195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2.7487</v>
      </c>
      <c r="E2" t="n">
        <v>36.38</v>
      </c>
      <c r="F2" t="n">
        <v>29.77</v>
      </c>
      <c r="G2" t="n">
        <v>8.67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204</v>
      </c>
      <c r="N2" t="n">
        <v>14.77</v>
      </c>
      <c r="O2" t="n">
        <v>13481.73</v>
      </c>
      <c r="P2" t="n">
        <v>284.5</v>
      </c>
      <c r="Q2" t="n">
        <v>453.1</v>
      </c>
      <c r="R2" t="n">
        <v>259.02</v>
      </c>
      <c r="S2" t="n">
        <v>57.64</v>
      </c>
      <c r="T2" t="n">
        <v>97616.38</v>
      </c>
      <c r="U2" t="n">
        <v>0.22</v>
      </c>
      <c r="V2" t="n">
        <v>0.71</v>
      </c>
      <c r="W2" t="n">
        <v>7.13</v>
      </c>
      <c r="X2" t="n">
        <v>6.03</v>
      </c>
      <c r="Y2" t="n">
        <v>1</v>
      </c>
      <c r="Z2" t="n">
        <v>10</v>
      </c>
      <c r="AA2" t="n">
        <v>494.4537762490353</v>
      </c>
      <c r="AB2" t="n">
        <v>676.5334704250009</v>
      </c>
      <c r="AC2" t="n">
        <v>611.9660655283275</v>
      </c>
      <c r="AD2" t="n">
        <v>494453.7762490353</v>
      </c>
      <c r="AE2" t="n">
        <v>676533.4704250009</v>
      </c>
      <c r="AF2" t="n">
        <v>1.594161325590804e-06</v>
      </c>
      <c r="AG2" t="n">
        <v>15</v>
      </c>
      <c r="AH2" t="n">
        <v>611966.0655283275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2.9543</v>
      </c>
      <c r="E3" t="n">
        <v>33.85</v>
      </c>
      <c r="F3" t="n">
        <v>28.32</v>
      </c>
      <c r="G3" t="n">
        <v>10.82</v>
      </c>
      <c r="H3" t="n">
        <v>0.2</v>
      </c>
      <c r="I3" t="n">
        <v>157</v>
      </c>
      <c r="J3" t="n">
        <v>107.73</v>
      </c>
      <c r="K3" t="n">
        <v>41.65</v>
      </c>
      <c r="L3" t="n">
        <v>1.25</v>
      </c>
      <c r="M3" t="n">
        <v>155</v>
      </c>
      <c r="N3" t="n">
        <v>14.83</v>
      </c>
      <c r="O3" t="n">
        <v>13520.81</v>
      </c>
      <c r="P3" t="n">
        <v>270.17</v>
      </c>
      <c r="Q3" t="n">
        <v>452.8</v>
      </c>
      <c r="R3" t="n">
        <v>211.62</v>
      </c>
      <c r="S3" t="n">
        <v>57.64</v>
      </c>
      <c r="T3" t="n">
        <v>74161.2</v>
      </c>
      <c r="U3" t="n">
        <v>0.27</v>
      </c>
      <c r="V3" t="n">
        <v>0.75</v>
      </c>
      <c r="W3" t="n">
        <v>7.07</v>
      </c>
      <c r="X3" t="n">
        <v>4.59</v>
      </c>
      <c r="Y3" t="n">
        <v>1</v>
      </c>
      <c r="Z3" t="n">
        <v>10</v>
      </c>
      <c r="AA3" t="n">
        <v>444.3506061302706</v>
      </c>
      <c r="AB3" t="n">
        <v>607.9801026726435</v>
      </c>
      <c r="AC3" t="n">
        <v>549.955334978999</v>
      </c>
      <c r="AD3" t="n">
        <v>444350.6061302706</v>
      </c>
      <c r="AE3" t="n">
        <v>607980.1026726435</v>
      </c>
      <c r="AF3" t="n">
        <v>1.713402992030018e-06</v>
      </c>
      <c r="AG3" t="n">
        <v>14</v>
      </c>
      <c r="AH3" t="n">
        <v>549955.334978999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3.1026</v>
      </c>
      <c r="E4" t="n">
        <v>32.23</v>
      </c>
      <c r="F4" t="n">
        <v>27.39</v>
      </c>
      <c r="G4" t="n">
        <v>13.05</v>
      </c>
      <c r="H4" t="n">
        <v>0.24</v>
      </c>
      <c r="I4" t="n">
        <v>126</v>
      </c>
      <c r="J4" t="n">
        <v>108.05</v>
      </c>
      <c r="K4" t="n">
        <v>41.65</v>
      </c>
      <c r="L4" t="n">
        <v>1.5</v>
      </c>
      <c r="M4" t="n">
        <v>124</v>
      </c>
      <c r="N4" t="n">
        <v>14.9</v>
      </c>
      <c r="O4" t="n">
        <v>13559.91</v>
      </c>
      <c r="P4" t="n">
        <v>260.68</v>
      </c>
      <c r="Q4" t="n">
        <v>452.85</v>
      </c>
      <c r="R4" t="n">
        <v>181.55</v>
      </c>
      <c r="S4" t="n">
        <v>57.64</v>
      </c>
      <c r="T4" t="n">
        <v>59281.19</v>
      </c>
      <c r="U4" t="n">
        <v>0.32</v>
      </c>
      <c r="V4" t="n">
        <v>0.77</v>
      </c>
      <c r="W4" t="n">
        <v>7.01</v>
      </c>
      <c r="X4" t="n">
        <v>3.66</v>
      </c>
      <c r="Y4" t="n">
        <v>1</v>
      </c>
      <c r="Z4" t="n">
        <v>10</v>
      </c>
      <c r="AA4" t="n">
        <v>409.8754349048137</v>
      </c>
      <c r="AB4" t="n">
        <v>560.8096524647615</v>
      </c>
      <c r="AC4" t="n">
        <v>507.2867663348146</v>
      </c>
      <c r="AD4" t="n">
        <v>409875.4349048138</v>
      </c>
      <c r="AE4" t="n">
        <v>560809.6524647615</v>
      </c>
      <c r="AF4" t="n">
        <v>1.799412423610444e-06</v>
      </c>
      <c r="AG4" t="n">
        <v>13</v>
      </c>
      <c r="AH4" t="n">
        <v>507286.7663348146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3.2096</v>
      </c>
      <c r="E5" t="n">
        <v>31.16</v>
      </c>
      <c r="F5" t="n">
        <v>26.77</v>
      </c>
      <c r="G5" t="n">
        <v>15.15</v>
      </c>
      <c r="H5" t="n">
        <v>0.28</v>
      </c>
      <c r="I5" t="n">
        <v>106</v>
      </c>
      <c r="J5" t="n">
        <v>108.37</v>
      </c>
      <c r="K5" t="n">
        <v>41.65</v>
      </c>
      <c r="L5" t="n">
        <v>1.75</v>
      </c>
      <c r="M5" t="n">
        <v>104</v>
      </c>
      <c r="N5" t="n">
        <v>14.97</v>
      </c>
      <c r="O5" t="n">
        <v>13599.17</v>
      </c>
      <c r="P5" t="n">
        <v>254.03</v>
      </c>
      <c r="Q5" t="n">
        <v>452.72</v>
      </c>
      <c r="R5" t="n">
        <v>161.47</v>
      </c>
      <c r="S5" t="n">
        <v>57.64</v>
      </c>
      <c r="T5" t="n">
        <v>49342.21</v>
      </c>
      <c r="U5" t="n">
        <v>0.36</v>
      </c>
      <c r="V5" t="n">
        <v>0.79</v>
      </c>
      <c r="W5" t="n">
        <v>6.96</v>
      </c>
      <c r="X5" t="n">
        <v>3.03</v>
      </c>
      <c r="Y5" t="n">
        <v>1</v>
      </c>
      <c r="Z5" t="n">
        <v>10</v>
      </c>
      <c r="AA5" t="n">
        <v>393.6369583026253</v>
      </c>
      <c r="AB5" t="n">
        <v>538.5914523866199</v>
      </c>
      <c r="AC5" t="n">
        <v>487.1890400886912</v>
      </c>
      <c r="AD5" t="n">
        <v>393636.9583026253</v>
      </c>
      <c r="AE5" t="n">
        <v>538591.45238662</v>
      </c>
      <c r="AF5" t="n">
        <v>1.861469127447973e-06</v>
      </c>
      <c r="AG5" t="n">
        <v>13</v>
      </c>
      <c r="AH5" t="n">
        <v>487189.0400886912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26.34</v>
      </c>
      <c r="G6" t="n">
        <v>17.37</v>
      </c>
      <c r="H6" t="n">
        <v>0.32</v>
      </c>
      <c r="I6" t="n">
        <v>91</v>
      </c>
      <c r="J6" t="n">
        <v>108.68</v>
      </c>
      <c r="K6" t="n">
        <v>41.65</v>
      </c>
      <c r="L6" t="n">
        <v>2</v>
      </c>
      <c r="M6" t="n">
        <v>89</v>
      </c>
      <c r="N6" t="n">
        <v>15.03</v>
      </c>
      <c r="O6" t="n">
        <v>13638.32</v>
      </c>
      <c r="P6" t="n">
        <v>249.41</v>
      </c>
      <c r="Q6" t="n">
        <v>452.78</v>
      </c>
      <c r="R6" t="n">
        <v>147.28</v>
      </c>
      <c r="S6" t="n">
        <v>57.64</v>
      </c>
      <c r="T6" t="n">
        <v>42323.89</v>
      </c>
      <c r="U6" t="n">
        <v>0.39</v>
      </c>
      <c r="V6" t="n">
        <v>0.8100000000000001</v>
      </c>
      <c r="W6" t="n">
        <v>6.95</v>
      </c>
      <c r="X6" t="n">
        <v>2.61</v>
      </c>
      <c r="Y6" t="n">
        <v>1</v>
      </c>
      <c r="Z6" t="n">
        <v>10</v>
      </c>
      <c r="AA6" t="n">
        <v>372.9407513501969</v>
      </c>
      <c r="AB6" t="n">
        <v>510.2739889820965</v>
      </c>
      <c r="AC6" t="n">
        <v>461.574155647686</v>
      </c>
      <c r="AD6" t="n">
        <v>372940.7513501969</v>
      </c>
      <c r="AE6" t="n">
        <v>510273.9889820965</v>
      </c>
      <c r="AF6" t="n">
        <v>1.907982656866383e-06</v>
      </c>
      <c r="AG6" t="n">
        <v>12</v>
      </c>
      <c r="AH6" t="n">
        <v>461574.155647686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3.3528</v>
      </c>
      <c r="E7" t="n">
        <v>29.83</v>
      </c>
      <c r="F7" t="n">
        <v>26.01</v>
      </c>
      <c r="G7" t="n">
        <v>19.51</v>
      </c>
      <c r="H7" t="n">
        <v>0.36</v>
      </c>
      <c r="I7" t="n">
        <v>80</v>
      </c>
      <c r="J7" t="n">
        <v>109</v>
      </c>
      <c r="K7" t="n">
        <v>41.65</v>
      </c>
      <c r="L7" t="n">
        <v>2.25</v>
      </c>
      <c r="M7" t="n">
        <v>78</v>
      </c>
      <c r="N7" t="n">
        <v>15.1</v>
      </c>
      <c r="O7" t="n">
        <v>13677.51</v>
      </c>
      <c r="P7" t="n">
        <v>245.65</v>
      </c>
      <c r="Q7" t="n">
        <v>452.72</v>
      </c>
      <c r="R7" t="n">
        <v>136.95</v>
      </c>
      <c r="S7" t="n">
        <v>57.64</v>
      </c>
      <c r="T7" t="n">
        <v>37214.77</v>
      </c>
      <c r="U7" t="n">
        <v>0.42</v>
      </c>
      <c r="V7" t="n">
        <v>0.82</v>
      </c>
      <c r="W7" t="n">
        <v>6.92</v>
      </c>
      <c r="X7" t="n">
        <v>2.28</v>
      </c>
      <c r="Y7" t="n">
        <v>1</v>
      </c>
      <c r="Z7" t="n">
        <v>10</v>
      </c>
      <c r="AA7" t="n">
        <v>364.5096964919101</v>
      </c>
      <c r="AB7" t="n">
        <v>498.7382477730993</v>
      </c>
      <c r="AC7" t="n">
        <v>451.1393693891611</v>
      </c>
      <c r="AD7" t="n">
        <v>364509.6964919101</v>
      </c>
      <c r="AE7" t="n">
        <v>498738.2477730993</v>
      </c>
      <c r="AF7" t="n">
        <v>1.944520716135208e-06</v>
      </c>
      <c r="AG7" t="n">
        <v>12</v>
      </c>
      <c r="AH7" t="n">
        <v>451139.3693891611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3.4082</v>
      </c>
      <c r="E8" t="n">
        <v>29.34</v>
      </c>
      <c r="F8" t="n">
        <v>25.73</v>
      </c>
      <c r="G8" t="n">
        <v>21.74</v>
      </c>
      <c r="H8" t="n">
        <v>0.4</v>
      </c>
      <c r="I8" t="n">
        <v>71</v>
      </c>
      <c r="J8" t="n">
        <v>109.32</v>
      </c>
      <c r="K8" t="n">
        <v>41.65</v>
      </c>
      <c r="L8" t="n">
        <v>2.5</v>
      </c>
      <c r="M8" t="n">
        <v>69</v>
      </c>
      <c r="N8" t="n">
        <v>15.17</v>
      </c>
      <c r="O8" t="n">
        <v>13716.72</v>
      </c>
      <c r="P8" t="n">
        <v>242.28</v>
      </c>
      <c r="Q8" t="n">
        <v>452.78</v>
      </c>
      <c r="R8" t="n">
        <v>127.64</v>
      </c>
      <c r="S8" t="n">
        <v>57.64</v>
      </c>
      <c r="T8" t="n">
        <v>32603.24</v>
      </c>
      <c r="U8" t="n">
        <v>0.45</v>
      </c>
      <c r="V8" t="n">
        <v>0.82</v>
      </c>
      <c r="W8" t="n">
        <v>6.9</v>
      </c>
      <c r="X8" t="n">
        <v>2</v>
      </c>
      <c r="Y8" t="n">
        <v>1</v>
      </c>
      <c r="Z8" t="n">
        <v>10</v>
      </c>
      <c r="AA8" t="n">
        <v>357.3354662592579</v>
      </c>
      <c r="AB8" t="n">
        <v>488.9221494640846</v>
      </c>
      <c r="AC8" t="n">
        <v>442.2601057257781</v>
      </c>
      <c r="AD8" t="n">
        <v>357335.4662592579</v>
      </c>
      <c r="AE8" t="n">
        <v>488922.1494640845</v>
      </c>
      <c r="AF8" t="n">
        <v>1.976651009523985e-06</v>
      </c>
      <c r="AG8" t="n">
        <v>12</v>
      </c>
      <c r="AH8" t="n">
        <v>442260.1057257781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3.4478</v>
      </c>
      <c r="E9" t="n">
        <v>29</v>
      </c>
      <c r="F9" t="n">
        <v>25.55</v>
      </c>
      <c r="G9" t="n">
        <v>23.95</v>
      </c>
      <c r="H9" t="n">
        <v>0.44</v>
      </c>
      <c r="I9" t="n">
        <v>64</v>
      </c>
      <c r="J9" t="n">
        <v>109.64</v>
      </c>
      <c r="K9" t="n">
        <v>41.65</v>
      </c>
      <c r="L9" t="n">
        <v>2.75</v>
      </c>
      <c r="M9" t="n">
        <v>62</v>
      </c>
      <c r="N9" t="n">
        <v>15.24</v>
      </c>
      <c r="O9" t="n">
        <v>13755.95</v>
      </c>
      <c r="P9" t="n">
        <v>239.91</v>
      </c>
      <c r="Q9" t="n">
        <v>452.65</v>
      </c>
      <c r="R9" t="n">
        <v>121.61</v>
      </c>
      <c r="S9" t="n">
        <v>57.64</v>
      </c>
      <c r="T9" t="n">
        <v>29623.26</v>
      </c>
      <c r="U9" t="n">
        <v>0.47</v>
      </c>
      <c r="V9" t="n">
        <v>0.83</v>
      </c>
      <c r="W9" t="n">
        <v>6.9</v>
      </c>
      <c r="X9" t="n">
        <v>1.82</v>
      </c>
      <c r="Y9" t="n">
        <v>1</v>
      </c>
      <c r="Z9" t="n">
        <v>10</v>
      </c>
      <c r="AA9" t="n">
        <v>352.4292581906913</v>
      </c>
      <c r="AB9" t="n">
        <v>482.2092591380476</v>
      </c>
      <c r="AC9" t="n">
        <v>436.1878842308573</v>
      </c>
      <c r="AD9" t="n">
        <v>352429.2581906912</v>
      </c>
      <c r="AE9" t="n">
        <v>482209.2591380476</v>
      </c>
      <c r="AF9" t="n">
        <v>1.999617789635818e-06</v>
      </c>
      <c r="AG9" t="n">
        <v>12</v>
      </c>
      <c r="AH9" t="n">
        <v>436187.8842308573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3.485</v>
      </c>
      <c r="E10" t="n">
        <v>28.69</v>
      </c>
      <c r="F10" t="n">
        <v>25.37</v>
      </c>
      <c r="G10" t="n">
        <v>26.24</v>
      </c>
      <c r="H10" t="n">
        <v>0.48</v>
      </c>
      <c r="I10" t="n">
        <v>58</v>
      </c>
      <c r="J10" t="n">
        <v>109.96</v>
      </c>
      <c r="K10" t="n">
        <v>41.65</v>
      </c>
      <c r="L10" t="n">
        <v>3</v>
      </c>
      <c r="M10" t="n">
        <v>56</v>
      </c>
      <c r="N10" t="n">
        <v>15.31</v>
      </c>
      <c r="O10" t="n">
        <v>13795.21</v>
      </c>
      <c r="P10" t="n">
        <v>237.58</v>
      </c>
      <c r="Q10" t="n">
        <v>452.6</v>
      </c>
      <c r="R10" t="n">
        <v>115.84</v>
      </c>
      <c r="S10" t="n">
        <v>57.64</v>
      </c>
      <c r="T10" t="n">
        <v>26766.02</v>
      </c>
      <c r="U10" t="n">
        <v>0.5</v>
      </c>
      <c r="V10" t="n">
        <v>0.84</v>
      </c>
      <c r="W10" t="n">
        <v>6.89</v>
      </c>
      <c r="X10" t="n">
        <v>1.64</v>
      </c>
      <c r="Y10" t="n">
        <v>1</v>
      </c>
      <c r="Z10" t="n">
        <v>10</v>
      </c>
      <c r="AA10" t="n">
        <v>347.821445524357</v>
      </c>
      <c r="AB10" t="n">
        <v>475.9046465656212</v>
      </c>
      <c r="AC10" t="n">
        <v>430.484975033764</v>
      </c>
      <c r="AD10" t="n">
        <v>347821.445524357</v>
      </c>
      <c r="AE10" t="n">
        <v>475904.6465656212</v>
      </c>
      <c r="AF10" t="n">
        <v>2.021192643680267e-06</v>
      </c>
      <c r="AG10" t="n">
        <v>12</v>
      </c>
      <c r="AH10" t="n">
        <v>430484.975033764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3.5134</v>
      </c>
      <c r="E11" t="n">
        <v>28.46</v>
      </c>
      <c r="F11" t="n">
        <v>25.25</v>
      </c>
      <c r="G11" t="n">
        <v>28.58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51</v>
      </c>
      <c r="N11" t="n">
        <v>15.37</v>
      </c>
      <c r="O11" t="n">
        <v>13834.5</v>
      </c>
      <c r="P11" t="n">
        <v>235.85</v>
      </c>
      <c r="Q11" t="n">
        <v>452.75</v>
      </c>
      <c r="R11" t="n">
        <v>111.87</v>
      </c>
      <c r="S11" t="n">
        <v>57.64</v>
      </c>
      <c r="T11" t="n">
        <v>24810.46</v>
      </c>
      <c r="U11" t="n">
        <v>0.52</v>
      </c>
      <c r="V11" t="n">
        <v>0.84</v>
      </c>
      <c r="W11" t="n">
        <v>6.88</v>
      </c>
      <c r="X11" t="n">
        <v>1.52</v>
      </c>
      <c r="Y11" t="n">
        <v>1</v>
      </c>
      <c r="Z11" t="n">
        <v>10</v>
      </c>
      <c r="AA11" t="n">
        <v>334.8664345704653</v>
      </c>
      <c r="AB11" t="n">
        <v>458.1790290437603</v>
      </c>
      <c r="AC11" t="n">
        <v>414.451065570129</v>
      </c>
      <c r="AD11" t="n">
        <v>334866.4345704654</v>
      </c>
      <c r="AE11" t="n">
        <v>458179.0290437603</v>
      </c>
      <c r="AF11" t="n">
        <v>2.037663768810976e-06</v>
      </c>
      <c r="AG11" t="n">
        <v>11</v>
      </c>
      <c r="AH11" t="n">
        <v>414451.065570129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3.5416</v>
      </c>
      <c r="E12" t="n">
        <v>28.24</v>
      </c>
      <c r="F12" t="n">
        <v>25.11</v>
      </c>
      <c r="G12" t="n">
        <v>30.75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47</v>
      </c>
      <c r="N12" t="n">
        <v>15.44</v>
      </c>
      <c r="O12" t="n">
        <v>13873.81</v>
      </c>
      <c r="P12" t="n">
        <v>233.91</v>
      </c>
      <c r="Q12" t="n">
        <v>452.71</v>
      </c>
      <c r="R12" t="n">
        <v>107.5</v>
      </c>
      <c r="S12" t="n">
        <v>57.64</v>
      </c>
      <c r="T12" t="n">
        <v>22644.24</v>
      </c>
      <c r="U12" t="n">
        <v>0.54</v>
      </c>
      <c r="V12" t="n">
        <v>0.84</v>
      </c>
      <c r="W12" t="n">
        <v>6.87</v>
      </c>
      <c r="X12" t="n">
        <v>1.38</v>
      </c>
      <c r="Y12" t="n">
        <v>1</v>
      </c>
      <c r="Z12" t="n">
        <v>10</v>
      </c>
      <c r="AA12" t="n">
        <v>331.3650056704109</v>
      </c>
      <c r="AB12" t="n">
        <v>453.3882195505648</v>
      </c>
      <c r="AC12" t="n">
        <v>410.1174842110208</v>
      </c>
      <c r="AD12" t="n">
        <v>331365.0056704109</v>
      </c>
      <c r="AE12" t="n">
        <v>453388.2195505648</v>
      </c>
      <c r="AF12" t="n">
        <v>2.054018900102736e-06</v>
      </c>
      <c r="AG12" t="n">
        <v>11</v>
      </c>
      <c r="AH12" t="n">
        <v>410117.4842110208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3.5601</v>
      </c>
      <c r="E13" t="n">
        <v>28.09</v>
      </c>
      <c r="F13" t="n">
        <v>25.03</v>
      </c>
      <c r="G13" t="n">
        <v>32.65</v>
      </c>
      <c r="H13" t="n">
        <v>0.6</v>
      </c>
      <c r="I13" t="n">
        <v>46</v>
      </c>
      <c r="J13" t="n">
        <v>110.91</v>
      </c>
      <c r="K13" t="n">
        <v>41.65</v>
      </c>
      <c r="L13" t="n">
        <v>3.75</v>
      </c>
      <c r="M13" t="n">
        <v>44</v>
      </c>
      <c r="N13" t="n">
        <v>15.51</v>
      </c>
      <c r="O13" t="n">
        <v>13913.15</v>
      </c>
      <c r="P13" t="n">
        <v>232.49</v>
      </c>
      <c r="Q13" t="n">
        <v>452.71</v>
      </c>
      <c r="R13" t="n">
        <v>104.72</v>
      </c>
      <c r="S13" t="n">
        <v>57.64</v>
      </c>
      <c r="T13" t="n">
        <v>21266.57</v>
      </c>
      <c r="U13" t="n">
        <v>0.55</v>
      </c>
      <c r="V13" t="n">
        <v>0.85</v>
      </c>
      <c r="W13" t="n">
        <v>6.87</v>
      </c>
      <c r="X13" t="n">
        <v>1.3</v>
      </c>
      <c r="Y13" t="n">
        <v>1</v>
      </c>
      <c r="Z13" t="n">
        <v>10</v>
      </c>
      <c r="AA13" t="n">
        <v>329.028412572497</v>
      </c>
      <c r="AB13" t="n">
        <v>450.1911897907867</v>
      </c>
      <c r="AC13" t="n">
        <v>407.2255744844565</v>
      </c>
      <c r="AD13" t="n">
        <v>329028.412572497</v>
      </c>
      <c r="AE13" t="n">
        <v>450191.1897907867</v>
      </c>
      <c r="AF13" t="n">
        <v>2.064748330205486e-06</v>
      </c>
      <c r="AG13" t="n">
        <v>11</v>
      </c>
      <c r="AH13" t="n">
        <v>407225.5744844565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3.5809</v>
      </c>
      <c r="E14" t="n">
        <v>27.93</v>
      </c>
      <c r="F14" t="n">
        <v>24.93</v>
      </c>
      <c r="G14" t="n">
        <v>34.79</v>
      </c>
      <c r="H14" t="n">
        <v>0.63</v>
      </c>
      <c r="I14" t="n">
        <v>43</v>
      </c>
      <c r="J14" t="n">
        <v>111.23</v>
      </c>
      <c r="K14" t="n">
        <v>41.65</v>
      </c>
      <c r="L14" t="n">
        <v>4</v>
      </c>
      <c r="M14" t="n">
        <v>41</v>
      </c>
      <c r="N14" t="n">
        <v>15.58</v>
      </c>
      <c r="O14" t="n">
        <v>13952.52</v>
      </c>
      <c r="P14" t="n">
        <v>230.91</v>
      </c>
      <c r="Q14" t="n">
        <v>452.63</v>
      </c>
      <c r="R14" t="n">
        <v>101.16</v>
      </c>
      <c r="S14" t="n">
        <v>57.64</v>
      </c>
      <c r="T14" t="n">
        <v>19501.79</v>
      </c>
      <c r="U14" t="n">
        <v>0.57</v>
      </c>
      <c r="V14" t="n">
        <v>0.85</v>
      </c>
      <c r="W14" t="n">
        <v>6.88</v>
      </c>
      <c r="X14" t="n">
        <v>1.21</v>
      </c>
      <c r="Y14" t="n">
        <v>1</v>
      </c>
      <c r="Z14" t="n">
        <v>10</v>
      </c>
      <c r="AA14" t="n">
        <v>326.4156827612435</v>
      </c>
      <c r="AB14" t="n">
        <v>446.6163375975256</v>
      </c>
      <c r="AC14" t="n">
        <v>403.9919011671836</v>
      </c>
      <c r="AD14" t="n">
        <v>326415.6827612435</v>
      </c>
      <c r="AE14" t="n">
        <v>446616.3375975256</v>
      </c>
      <c r="AF14" t="n">
        <v>2.076811689456146e-06</v>
      </c>
      <c r="AG14" t="n">
        <v>11</v>
      </c>
      <c r="AH14" t="n">
        <v>403991.9011671836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3.5972</v>
      </c>
      <c r="E15" t="n">
        <v>27.8</v>
      </c>
      <c r="F15" t="n">
        <v>24.87</v>
      </c>
      <c r="G15" t="n">
        <v>37.31</v>
      </c>
      <c r="H15" t="n">
        <v>0.67</v>
      </c>
      <c r="I15" t="n">
        <v>40</v>
      </c>
      <c r="J15" t="n">
        <v>111.55</v>
      </c>
      <c r="K15" t="n">
        <v>41.65</v>
      </c>
      <c r="L15" t="n">
        <v>4.25</v>
      </c>
      <c r="M15" t="n">
        <v>38</v>
      </c>
      <c r="N15" t="n">
        <v>15.65</v>
      </c>
      <c r="O15" t="n">
        <v>13991.91</v>
      </c>
      <c r="P15" t="n">
        <v>229.91</v>
      </c>
      <c r="Q15" t="n">
        <v>452.72</v>
      </c>
      <c r="R15" t="n">
        <v>99.69</v>
      </c>
      <c r="S15" t="n">
        <v>57.64</v>
      </c>
      <c r="T15" t="n">
        <v>18784.3</v>
      </c>
      <c r="U15" t="n">
        <v>0.58</v>
      </c>
      <c r="V15" t="n">
        <v>0.85</v>
      </c>
      <c r="W15" t="n">
        <v>6.86</v>
      </c>
      <c r="X15" t="n">
        <v>1.15</v>
      </c>
      <c r="Y15" t="n">
        <v>1</v>
      </c>
      <c r="Z15" t="n">
        <v>10</v>
      </c>
      <c r="AA15" t="n">
        <v>324.5960973458982</v>
      </c>
      <c r="AB15" t="n">
        <v>444.126700557807</v>
      </c>
      <c r="AC15" t="n">
        <v>401.7398715923083</v>
      </c>
      <c r="AD15" t="n">
        <v>324596.0973458982</v>
      </c>
      <c r="AE15" t="n">
        <v>444126.700557807</v>
      </c>
      <c r="AF15" t="n">
        <v>2.086265187330461e-06</v>
      </c>
      <c r="AG15" t="n">
        <v>11</v>
      </c>
      <c r="AH15" t="n">
        <v>401739.8715923083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3.6118</v>
      </c>
      <c r="E16" t="n">
        <v>27.69</v>
      </c>
      <c r="F16" t="n">
        <v>24.81</v>
      </c>
      <c r="G16" t="n">
        <v>39.17</v>
      </c>
      <c r="H16" t="n">
        <v>0.71</v>
      </c>
      <c r="I16" t="n">
        <v>38</v>
      </c>
      <c r="J16" t="n">
        <v>111.87</v>
      </c>
      <c r="K16" t="n">
        <v>41.65</v>
      </c>
      <c r="L16" t="n">
        <v>4.5</v>
      </c>
      <c r="M16" t="n">
        <v>36</v>
      </c>
      <c r="N16" t="n">
        <v>15.72</v>
      </c>
      <c r="O16" t="n">
        <v>14031.33</v>
      </c>
      <c r="P16" t="n">
        <v>228.1</v>
      </c>
      <c r="Q16" t="n">
        <v>452.7</v>
      </c>
      <c r="R16" t="n">
        <v>97.34</v>
      </c>
      <c r="S16" t="n">
        <v>57.64</v>
      </c>
      <c r="T16" t="n">
        <v>17618.96</v>
      </c>
      <c r="U16" t="n">
        <v>0.59</v>
      </c>
      <c r="V16" t="n">
        <v>0.85</v>
      </c>
      <c r="W16" t="n">
        <v>6.86</v>
      </c>
      <c r="X16" t="n">
        <v>1.08</v>
      </c>
      <c r="Y16" t="n">
        <v>1</v>
      </c>
      <c r="Z16" t="n">
        <v>10</v>
      </c>
      <c r="AA16" t="n">
        <v>322.3521440742826</v>
      </c>
      <c r="AB16" t="n">
        <v>441.0564246953511</v>
      </c>
      <c r="AC16" t="n">
        <v>398.9626185490059</v>
      </c>
      <c r="AD16" t="n">
        <v>322352.1440742826</v>
      </c>
      <c r="AE16" t="n">
        <v>441056.4246953511</v>
      </c>
      <c r="AF16" t="n">
        <v>2.094732737573713e-06</v>
      </c>
      <c r="AG16" t="n">
        <v>11</v>
      </c>
      <c r="AH16" t="n">
        <v>398962.6185490059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3.6263</v>
      </c>
      <c r="E17" t="n">
        <v>27.58</v>
      </c>
      <c r="F17" t="n">
        <v>24.74</v>
      </c>
      <c r="G17" t="n">
        <v>41.23</v>
      </c>
      <c r="H17" t="n">
        <v>0.75</v>
      </c>
      <c r="I17" t="n">
        <v>36</v>
      </c>
      <c r="J17" t="n">
        <v>112.19</v>
      </c>
      <c r="K17" t="n">
        <v>41.65</v>
      </c>
      <c r="L17" t="n">
        <v>4.75</v>
      </c>
      <c r="M17" t="n">
        <v>34</v>
      </c>
      <c r="N17" t="n">
        <v>15.79</v>
      </c>
      <c r="O17" t="n">
        <v>14070.77</v>
      </c>
      <c r="P17" t="n">
        <v>227.29</v>
      </c>
      <c r="Q17" t="n">
        <v>452.63</v>
      </c>
      <c r="R17" t="n">
        <v>95.23999999999999</v>
      </c>
      <c r="S17" t="n">
        <v>57.64</v>
      </c>
      <c r="T17" t="n">
        <v>16577.32</v>
      </c>
      <c r="U17" t="n">
        <v>0.61</v>
      </c>
      <c r="V17" t="n">
        <v>0.86</v>
      </c>
      <c r="W17" t="n">
        <v>6.86</v>
      </c>
      <c r="X17" t="n">
        <v>1.02</v>
      </c>
      <c r="Y17" t="n">
        <v>1</v>
      </c>
      <c r="Z17" t="n">
        <v>10</v>
      </c>
      <c r="AA17" t="n">
        <v>320.7739262868752</v>
      </c>
      <c r="AB17" t="n">
        <v>438.8970374925655</v>
      </c>
      <c r="AC17" t="n">
        <v>397.0093202301352</v>
      </c>
      <c r="AD17" t="n">
        <v>320773.9262868752</v>
      </c>
      <c r="AE17" t="n">
        <v>438897.0374925655</v>
      </c>
      <c r="AF17" t="n">
        <v>2.10314229089749e-06</v>
      </c>
      <c r="AG17" t="n">
        <v>11</v>
      </c>
      <c r="AH17" t="n">
        <v>397009.3202301352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3.6445</v>
      </c>
      <c r="E18" t="n">
        <v>27.44</v>
      </c>
      <c r="F18" t="n">
        <v>24.65</v>
      </c>
      <c r="G18" t="n">
        <v>43.49</v>
      </c>
      <c r="H18" t="n">
        <v>0.78</v>
      </c>
      <c r="I18" t="n">
        <v>34</v>
      </c>
      <c r="J18" t="n">
        <v>112.51</v>
      </c>
      <c r="K18" t="n">
        <v>41.65</v>
      </c>
      <c r="L18" t="n">
        <v>5</v>
      </c>
      <c r="M18" t="n">
        <v>32</v>
      </c>
      <c r="N18" t="n">
        <v>15.86</v>
      </c>
      <c r="O18" t="n">
        <v>14110.24</v>
      </c>
      <c r="P18" t="n">
        <v>225.45</v>
      </c>
      <c r="Q18" t="n">
        <v>452.59</v>
      </c>
      <c r="R18" t="n">
        <v>92.45</v>
      </c>
      <c r="S18" t="n">
        <v>57.64</v>
      </c>
      <c r="T18" t="n">
        <v>15194.87</v>
      </c>
      <c r="U18" t="n">
        <v>0.62</v>
      </c>
      <c r="V18" t="n">
        <v>0.86</v>
      </c>
      <c r="W18" t="n">
        <v>6.84</v>
      </c>
      <c r="X18" t="n">
        <v>0.92</v>
      </c>
      <c r="Y18" t="n">
        <v>1</v>
      </c>
      <c r="Z18" t="n">
        <v>10</v>
      </c>
      <c r="AA18" t="n">
        <v>318.2590220435023</v>
      </c>
      <c r="AB18" t="n">
        <v>435.4560345570379</v>
      </c>
      <c r="AC18" t="n">
        <v>393.8967217852964</v>
      </c>
      <c r="AD18" t="n">
        <v>318259.0220435024</v>
      </c>
      <c r="AE18" t="n">
        <v>435456.0345570379</v>
      </c>
      <c r="AF18" t="n">
        <v>2.113697730241818e-06</v>
      </c>
      <c r="AG18" t="n">
        <v>11</v>
      </c>
      <c r="AH18" t="n">
        <v>393896.7217852964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3.6534</v>
      </c>
      <c r="E19" t="n">
        <v>27.37</v>
      </c>
      <c r="F19" t="n">
        <v>24.62</v>
      </c>
      <c r="G19" t="n">
        <v>46.17</v>
      </c>
      <c r="H19" t="n">
        <v>0.82</v>
      </c>
      <c r="I19" t="n">
        <v>32</v>
      </c>
      <c r="J19" t="n">
        <v>112.83</v>
      </c>
      <c r="K19" t="n">
        <v>41.65</v>
      </c>
      <c r="L19" t="n">
        <v>5.25</v>
      </c>
      <c r="M19" t="n">
        <v>30</v>
      </c>
      <c r="N19" t="n">
        <v>15.93</v>
      </c>
      <c r="O19" t="n">
        <v>14149.74</v>
      </c>
      <c r="P19" t="n">
        <v>224.89</v>
      </c>
      <c r="Q19" t="n">
        <v>452.66</v>
      </c>
      <c r="R19" t="n">
        <v>91.89</v>
      </c>
      <c r="S19" t="n">
        <v>57.64</v>
      </c>
      <c r="T19" t="n">
        <v>14923.56</v>
      </c>
      <c r="U19" t="n">
        <v>0.63</v>
      </c>
      <c r="V19" t="n">
        <v>0.86</v>
      </c>
      <c r="W19" t="n">
        <v>6.84</v>
      </c>
      <c r="X19" t="n">
        <v>0.9</v>
      </c>
      <c r="Y19" t="n">
        <v>1</v>
      </c>
      <c r="Z19" t="n">
        <v>10</v>
      </c>
      <c r="AA19" t="n">
        <v>317.2983015498226</v>
      </c>
      <c r="AB19" t="n">
        <v>434.1415343935882</v>
      </c>
      <c r="AC19" t="n">
        <v>392.7076756725339</v>
      </c>
      <c r="AD19" t="n">
        <v>317298.3015498226</v>
      </c>
      <c r="AE19" t="n">
        <v>434141.5343935883</v>
      </c>
      <c r="AF19" t="n">
        <v>2.118859456075033e-06</v>
      </c>
      <c r="AG19" t="n">
        <v>11</v>
      </c>
      <c r="AH19" t="n">
        <v>392707.6756725339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3.6621</v>
      </c>
      <c r="E20" t="n">
        <v>27.31</v>
      </c>
      <c r="F20" t="n">
        <v>24.58</v>
      </c>
      <c r="G20" t="n">
        <v>47.58</v>
      </c>
      <c r="H20" t="n">
        <v>0.86</v>
      </c>
      <c r="I20" t="n">
        <v>31</v>
      </c>
      <c r="J20" t="n">
        <v>113.15</v>
      </c>
      <c r="K20" t="n">
        <v>41.65</v>
      </c>
      <c r="L20" t="n">
        <v>5.5</v>
      </c>
      <c r="M20" t="n">
        <v>29</v>
      </c>
      <c r="N20" t="n">
        <v>16</v>
      </c>
      <c r="O20" t="n">
        <v>14189.26</v>
      </c>
      <c r="P20" t="n">
        <v>223.65</v>
      </c>
      <c r="Q20" t="n">
        <v>452.6</v>
      </c>
      <c r="R20" t="n">
        <v>90.01000000000001</v>
      </c>
      <c r="S20" t="n">
        <v>57.64</v>
      </c>
      <c r="T20" t="n">
        <v>13989.23</v>
      </c>
      <c r="U20" t="n">
        <v>0.64</v>
      </c>
      <c r="V20" t="n">
        <v>0.86</v>
      </c>
      <c r="W20" t="n">
        <v>6.85</v>
      </c>
      <c r="X20" t="n">
        <v>0.86</v>
      </c>
      <c r="Y20" t="n">
        <v>1</v>
      </c>
      <c r="Z20" t="n">
        <v>10</v>
      </c>
      <c r="AA20" t="n">
        <v>315.8796403706555</v>
      </c>
      <c r="AB20" t="n">
        <v>432.2004595813378</v>
      </c>
      <c r="AC20" t="n">
        <v>390.951854316049</v>
      </c>
      <c r="AD20" t="n">
        <v>315879.6403706555</v>
      </c>
      <c r="AE20" t="n">
        <v>432200.4595813378</v>
      </c>
      <c r="AF20" t="n">
        <v>2.123905188069299e-06</v>
      </c>
      <c r="AG20" t="n">
        <v>11</v>
      </c>
      <c r="AH20" t="n">
        <v>390951.854316049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3.6744</v>
      </c>
      <c r="E21" t="n">
        <v>27.22</v>
      </c>
      <c r="F21" t="n">
        <v>24.53</v>
      </c>
      <c r="G21" t="n">
        <v>50.76</v>
      </c>
      <c r="H21" t="n">
        <v>0.89</v>
      </c>
      <c r="I21" t="n">
        <v>29</v>
      </c>
      <c r="J21" t="n">
        <v>113.47</v>
      </c>
      <c r="K21" t="n">
        <v>41.65</v>
      </c>
      <c r="L21" t="n">
        <v>5.75</v>
      </c>
      <c r="M21" t="n">
        <v>27</v>
      </c>
      <c r="N21" t="n">
        <v>16.07</v>
      </c>
      <c r="O21" t="n">
        <v>14228.81</v>
      </c>
      <c r="P21" t="n">
        <v>222.54</v>
      </c>
      <c r="Q21" t="n">
        <v>452.62</v>
      </c>
      <c r="R21" t="n">
        <v>88.48</v>
      </c>
      <c r="S21" t="n">
        <v>57.64</v>
      </c>
      <c r="T21" t="n">
        <v>13232.92</v>
      </c>
      <c r="U21" t="n">
        <v>0.65</v>
      </c>
      <c r="V21" t="n">
        <v>0.86</v>
      </c>
      <c r="W21" t="n">
        <v>6.85</v>
      </c>
      <c r="X21" t="n">
        <v>0.8100000000000001</v>
      </c>
      <c r="Y21" t="n">
        <v>1</v>
      </c>
      <c r="Z21" t="n">
        <v>10</v>
      </c>
      <c r="AA21" t="n">
        <v>314.3250148711247</v>
      </c>
      <c r="AB21" t="n">
        <v>430.0733523876432</v>
      </c>
      <c r="AC21" t="n">
        <v>389.0277552475068</v>
      </c>
      <c r="AD21" t="n">
        <v>314325.0148711246</v>
      </c>
      <c r="AE21" t="n">
        <v>430073.3523876432</v>
      </c>
      <c r="AF21" t="n">
        <v>2.131038809164641e-06</v>
      </c>
      <c r="AG21" t="n">
        <v>11</v>
      </c>
      <c r="AH21" t="n">
        <v>389027.7552475068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3.6846</v>
      </c>
      <c r="E22" t="n">
        <v>27.14</v>
      </c>
      <c r="F22" t="n">
        <v>24.48</v>
      </c>
      <c r="G22" t="n">
        <v>52.46</v>
      </c>
      <c r="H22" t="n">
        <v>0.93</v>
      </c>
      <c r="I22" t="n">
        <v>28</v>
      </c>
      <c r="J22" t="n">
        <v>113.79</v>
      </c>
      <c r="K22" t="n">
        <v>41.65</v>
      </c>
      <c r="L22" t="n">
        <v>6</v>
      </c>
      <c r="M22" t="n">
        <v>26</v>
      </c>
      <c r="N22" t="n">
        <v>16.14</v>
      </c>
      <c r="O22" t="n">
        <v>14268.39</v>
      </c>
      <c r="P22" t="n">
        <v>221.41</v>
      </c>
      <c r="Q22" t="n">
        <v>452.61</v>
      </c>
      <c r="R22" t="n">
        <v>86.84999999999999</v>
      </c>
      <c r="S22" t="n">
        <v>57.64</v>
      </c>
      <c r="T22" t="n">
        <v>12422.96</v>
      </c>
      <c r="U22" t="n">
        <v>0.66</v>
      </c>
      <c r="V22" t="n">
        <v>0.87</v>
      </c>
      <c r="W22" t="n">
        <v>6.84</v>
      </c>
      <c r="X22" t="n">
        <v>0.76</v>
      </c>
      <c r="Y22" t="n">
        <v>1</v>
      </c>
      <c r="Z22" t="n">
        <v>10</v>
      </c>
      <c r="AA22" t="n">
        <v>312.8849957253035</v>
      </c>
      <c r="AB22" t="n">
        <v>428.1030546631696</v>
      </c>
      <c r="AC22" t="n">
        <v>387.2454999725268</v>
      </c>
      <c r="AD22" t="n">
        <v>312884.9957253035</v>
      </c>
      <c r="AE22" t="n">
        <v>428103.0546631697</v>
      </c>
      <c r="AF22" t="n">
        <v>2.136954494951023e-06</v>
      </c>
      <c r="AG22" t="n">
        <v>11</v>
      </c>
      <c r="AH22" t="n">
        <v>387245.4999725269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3.6902</v>
      </c>
      <c r="E23" t="n">
        <v>27.1</v>
      </c>
      <c r="F23" t="n">
        <v>24.46</v>
      </c>
      <c r="G23" t="n">
        <v>54.36</v>
      </c>
      <c r="H23" t="n">
        <v>0.97</v>
      </c>
      <c r="I23" t="n">
        <v>27</v>
      </c>
      <c r="J23" t="n">
        <v>114.11</v>
      </c>
      <c r="K23" t="n">
        <v>41.65</v>
      </c>
      <c r="L23" t="n">
        <v>6.25</v>
      </c>
      <c r="M23" t="n">
        <v>25</v>
      </c>
      <c r="N23" t="n">
        <v>16.21</v>
      </c>
      <c r="O23" t="n">
        <v>14307.99</v>
      </c>
      <c r="P23" t="n">
        <v>220.58</v>
      </c>
      <c r="Q23" t="n">
        <v>452.63</v>
      </c>
      <c r="R23" t="n">
        <v>86.3</v>
      </c>
      <c r="S23" t="n">
        <v>57.64</v>
      </c>
      <c r="T23" t="n">
        <v>12151.15</v>
      </c>
      <c r="U23" t="n">
        <v>0.67</v>
      </c>
      <c r="V23" t="n">
        <v>0.87</v>
      </c>
      <c r="W23" t="n">
        <v>6.84</v>
      </c>
      <c r="X23" t="n">
        <v>0.74</v>
      </c>
      <c r="Y23" t="n">
        <v>1</v>
      </c>
      <c r="Z23" t="n">
        <v>10</v>
      </c>
      <c r="AA23" t="n">
        <v>311.9788425012788</v>
      </c>
      <c r="AB23" t="n">
        <v>426.8632158454002</v>
      </c>
      <c r="AC23" t="n">
        <v>386.1239896314006</v>
      </c>
      <c r="AD23" t="n">
        <v>311978.8425012788</v>
      </c>
      <c r="AE23" t="n">
        <v>426863.2158454002</v>
      </c>
      <c r="AF23" t="n">
        <v>2.140202322441585e-06</v>
      </c>
      <c r="AG23" t="n">
        <v>11</v>
      </c>
      <c r="AH23" t="n">
        <v>386123.9896314006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3.6945</v>
      </c>
      <c r="E24" t="n">
        <v>27.07</v>
      </c>
      <c r="F24" t="n">
        <v>24.45</v>
      </c>
      <c r="G24" t="n">
        <v>56.43</v>
      </c>
      <c r="H24" t="n">
        <v>1</v>
      </c>
      <c r="I24" t="n">
        <v>26</v>
      </c>
      <c r="J24" t="n">
        <v>114.44</v>
      </c>
      <c r="K24" t="n">
        <v>41.65</v>
      </c>
      <c r="L24" t="n">
        <v>6.5</v>
      </c>
      <c r="M24" t="n">
        <v>24</v>
      </c>
      <c r="N24" t="n">
        <v>16.29</v>
      </c>
      <c r="O24" t="n">
        <v>14347.62</v>
      </c>
      <c r="P24" t="n">
        <v>219.53</v>
      </c>
      <c r="Q24" t="n">
        <v>452.64</v>
      </c>
      <c r="R24" t="n">
        <v>86.28</v>
      </c>
      <c r="S24" t="n">
        <v>57.64</v>
      </c>
      <c r="T24" t="n">
        <v>12146.17</v>
      </c>
      <c r="U24" t="n">
        <v>0.67</v>
      </c>
      <c r="V24" t="n">
        <v>0.87</v>
      </c>
      <c r="W24" t="n">
        <v>6.83</v>
      </c>
      <c r="X24" t="n">
        <v>0.73</v>
      </c>
      <c r="Y24" t="n">
        <v>1</v>
      </c>
      <c r="Z24" t="n">
        <v>10</v>
      </c>
      <c r="AA24" t="n">
        <v>311.0279904016938</v>
      </c>
      <c r="AB24" t="n">
        <v>425.562218054114</v>
      </c>
      <c r="AC24" t="n">
        <v>384.947157243353</v>
      </c>
      <c r="AD24" t="n">
        <v>311027.9904016939</v>
      </c>
      <c r="AE24" t="n">
        <v>425562.218054114</v>
      </c>
      <c r="AF24" t="n">
        <v>2.142696189978981e-06</v>
      </c>
      <c r="AG24" t="n">
        <v>11</v>
      </c>
      <c r="AH24" t="n">
        <v>384947.157243353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3.7056</v>
      </c>
      <c r="E25" t="n">
        <v>26.99</v>
      </c>
      <c r="F25" t="n">
        <v>24.39</v>
      </c>
      <c r="G25" t="n">
        <v>58.55</v>
      </c>
      <c r="H25" t="n">
        <v>1.04</v>
      </c>
      <c r="I25" t="n">
        <v>25</v>
      </c>
      <c r="J25" t="n">
        <v>114.76</v>
      </c>
      <c r="K25" t="n">
        <v>41.65</v>
      </c>
      <c r="L25" t="n">
        <v>6.75</v>
      </c>
      <c r="M25" t="n">
        <v>23</v>
      </c>
      <c r="N25" t="n">
        <v>16.36</v>
      </c>
      <c r="O25" t="n">
        <v>14387.27</v>
      </c>
      <c r="P25" t="n">
        <v>218.41</v>
      </c>
      <c r="Q25" t="n">
        <v>452.66</v>
      </c>
      <c r="R25" t="n">
        <v>84.03</v>
      </c>
      <c r="S25" t="n">
        <v>57.64</v>
      </c>
      <c r="T25" t="n">
        <v>11028.2</v>
      </c>
      <c r="U25" t="n">
        <v>0.6899999999999999</v>
      </c>
      <c r="V25" t="n">
        <v>0.87</v>
      </c>
      <c r="W25" t="n">
        <v>6.83</v>
      </c>
      <c r="X25" t="n">
        <v>0.67</v>
      </c>
      <c r="Y25" t="n">
        <v>1</v>
      </c>
      <c r="Z25" t="n">
        <v>10</v>
      </c>
      <c r="AA25" t="n">
        <v>309.537498285299</v>
      </c>
      <c r="AB25" t="n">
        <v>423.5228609845913</v>
      </c>
      <c r="AC25" t="n">
        <v>383.1024335502898</v>
      </c>
      <c r="AD25" t="n">
        <v>309537.4982852991</v>
      </c>
      <c r="AE25" t="n">
        <v>423522.8609845913</v>
      </c>
      <c r="AF25" t="n">
        <v>2.149133848040631e-06</v>
      </c>
      <c r="AG25" t="n">
        <v>11</v>
      </c>
      <c r="AH25" t="n">
        <v>383102.4335502898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3.7096</v>
      </c>
      <c r="E26" t="n">
        <v>26.96</v>
      </c>
      <c r="F26" t="n">
        <v>24.39</v>
      </c>
      <c r="G26" t="n">
        <v>60.97</v>
      </c>
      <c r="H26" t="n">
        <v>1.07</v>
      </c>
      <c r="I26" t="n">
        <v>24</v>
      </c>
      <c r="J26" t="n">
        <v>115.08</v>
      </c>
      <c r="K26" t="n">
        <v>41.65</v>
      </c>
      <c r="L26" t="n">
        <v>7</v>
      </c>
      <c r="M26" t="n">
        <v>22</v>
      </c>
      <c r="N26" t="n">
        <v>16.43</v>
      </c>
      <c r="O26" t="n">
        <v>14426.96</v>
      </c>
      <c r="P26" t="n">
        <v>217.77</v>
      </c>
      <c r="Q26" t="n">
        <v>452.61</v>
      </c>
      <c r="R26" t="n">
        <v>84.13</v>
      </c>
      <c r="S26" t="n">
        <v>57.64</v>
      </c>
      <c r="T26" t="n">
        <v>11082.52</v>
      </c>
      <c r="U26" t="n">
        <v>0.6899999999999999</v>
      </c>
      <c r="V26" t="n">
        <v>0.87</v>
      </c>
      <c r="W26" t="n">
        <v>6.83</v>
      </c>
      <c r="X26" t="n">
        <v>0.66</v>
      </c>
      <c r="Y26" t="n">
        <v>1</v>
      </c>
      <c r="Z26" t="n">
        <v>10</v>
      </c>
      <c r="AA26" t="n">
        <v>308.9016784869819</v>
      </c>
      <c r="AB26" t="n">
        <v>422.652904286144</v>
      </c>
      <c r="AC26" t="n">
        <v>382.3155042981504</v>
      </c>
      <c r="AD26" t="n">
        <v>308901.6784869819</v>
      </c>
      <c r="AE26" t="n">
        <v>422652.904286144</v>
      </c>
      <c r="AF26" t="n">
        <v>2.151453724819604e-06</v>
      </c>
      <c r="AG26" t="n">
        <v>11</v>
      </c>
      <c r="AH26" t="n">
        <v>382315.5042981504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3.7211</v>
      </c>
      <c r="E27" t="n">
        <v>26.87</v>
      </c>
      <c r="F27" t="n">
        <v>24.33</v>
      </c>
      <c r="G27" t="n">
        <v>63.46</v>
      </c>
      <c r="H27" t="n">
        <v>1.11</v>
      </c>
      <c r="I27" t="n">
        <v>23</v>
      </c>
      <c r="J27" t="n">
        <v>115.4</v>
      </c>
      <c r="K27" t="n">
        <v>41.65</v>
      </c>
      <c r="L27" t="n">
        <v>7.25</v>
      </c>
      <c r="M27" t="n">
        <v>21</v>
      </c>
      <c r="N27" t="n">
        <v>16.5</v>
      </c>
      <c r="O27" t="n">
        <v>14466.67</v>
      </c>
      <c r="P27" t="n">
        <v>216.72</v>
      </c>
      <c r="Q27" t="n">
        <v>452.59</v>
      </c>
      <c r="R27" t="n">
        <v>81.84999999999999</v>
      </c>
      <c r="S27" t="n">
        <v>57.64</v>
      </c>
      <c r="T27" t="n">
        <v>9946.120000000001</v>
      </c>
      <c r="U27" t="n">
        <v>0.7</v>
      </c>
      <c r="V27" t="n">
        <v>0.87</v>
      </c>
      <c r="W27" t="n">
        <v>6.83</v>
      </c>
      <c r="X27" t="n">
        <v>0.6</v>
      </c>
      <c r="Y27" t="n">
        <v>1</v>
      </c>
      <c r="Z27" t="n">
        <v>10</v>
      </c>
      <c r="AA27" t="n">
        <v>307.4475181465024</v>
      </c>
      <c r="AB27" t="n">
        <v>420.6632579552734</v>
      </c>
      <c r="AC27" t="n">
        <v>380.5157470206121</v>
      </c>
      <c r="AD27" t="n">
        <v>307447.5181465024</v>
      </c>
      <c r="AE27" t="n">
        <v>420663.2579552734</v>
      </c>
      <c r="AF27" t="n">
        <v>2.158123370559151e-06</v>
      </c>
      <c r="AG27" t="n">
        <v>11</v>
      </c>
      <c r="AH27" t="n">
        <v>380515.7470206121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3.7255</v>
      </c>
      <c r="E28" t="n">
        <v>26.84</v>
      </c>
      <c r="F28" t="n">
        <v>24.32</v>
      </c>
      <c r="G28" t="n">
        <v>66.31999999999999</v>
      </c>
      <c r="H28" t="n">
        <v>1.14</v>
      </c>
      <c r="I28" t="n">
        <v>22</v>
      </c>
      <c r="J28" t="n">
        <v>115.72</v>
      </c>
      <c r="K28" t="n">
        <v>41.65</v>
      </c>
      <c r="L28" t="n">
        <v>7.5</v>
      </c>
      <c r="M28" t="n">
        <v>20</v>
      </c>
      <c r="N28" t="n">
        <v>16.57</v>
      </c>
      <c r="O28" t="n">
        <v>14506.4</v>
      </c>
      <c r="P28" t="n">
        <v>215.85</v>
      </c>
      <c r="Q28" t="n">
        <v>452.65</v>
      </c>
      <c r="R28" t="n">
        <v>81.56999999999999</v>
      </c>
      <c r="S28" t="n">
        <v>57.64</v>
      </c>
      <c r="T28" t="n">
        <v>9811.4</v>
      </c>
      <c r="U28" t="n">
        <v>0.71</v>
      </c>
      <c r="V28" t="n">
        <v>0.87</v>
      </c>
      <c r="W28" t="n">
        <v>6.83</v>
      </c>
      <c r="X28" t="n">
        <v>0.59</v>
      </c>
      <c r="Y28" t="n">
        <v>1</v>
      </c>
      <c r="Z28" t="n">
        <v>10</v>
      </c>
      <c r="AA28" t="n">
        <v>306.6212826721004</v>
      </c>
      <c r="AB28" t="n">
        <v>419.5327661282602</v>
      </c>
      <c r="AC28" t="n">
        <v>379.4931477469137</v>
      </c>
      <c r="AD28" t="n">
        <v>306621.2826721005</v>
      </c>
      <c r="AE28" t="n">
        <v>419532.7661282602</v>
      </c>
      <c r="AF28" t="n">
        <v>2.160675235016022e-06</v>
      </c>
      <c r="AG28" t="n">
        <v>11</v>
      </c>
      <c r="AH28" t="n">
        <v>379493.1477469137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3.7324</v>
      </c>
      <c r="E29" t="n">
        <v>26.79</v>
      </c>
      <c r="F29" t="n">
        <v>24.29</v>
      </c>
      <c r="G29" t="n">
        <v>69.40000000000001</v>
      </c>
      <c r="H29" t="n">
        <v>1.18</v>
      </c>
      <c r="I29" t="n">
        <v>21</v>
      </c>
      <c r="J29" t="n">
        <v>116.05</v>
      </c>
      <c r="K29" t="n">
        <v>41.65</v>
      </c>
      <c r="L29" t="n">
        <v>7.75</v>
      </c>
      <c r="M29" t="n">
        <v>19</v>
      </c>
      <c r="N29" t="n">
        <v>16.65</v>
      </c>
      <c r="O29" t="n">
        <v>14546.17</v>
      </c>
      <c r="P29" t="n">
        <v>215</v>
      </c>
      <c r="Q29" t="n">
        <v>452.69</v>
      </c>
      <c r="R29" t="n">
        <v>80.5</v>
      </c>
      <c r="S29" t="n">
        <v>57.64</v>
      </c>
      <c r="T29" t="n">
        <v>9281.799999999999</v>
      </c>
      <c r="U29" t="n">
        <v>0.72</v>
      </c>
      <c r="V29" t="n">
        <v>0.87</v>
      </c>
      <c r="W29" t="n">
        <v>6.83</v>
      </c>
      <c r="X29" t="n">
        <v>0.5600000000000001</v>
      </c>
      <c r="Y29" t="n">
        <v>1</v>
      </c>
      <c r="Z29" t="n">
        <v>10</v>
      </c>
      <c r="AA29" t="n">
        <v>305.6277638439414</v>
      </c>
      <c r="AB29" t="n">
        <v>418.1733898366156</v>
      </c>
      <c r="AC29" t="n">
        <v>378.263508420647</v>
      </c>
      <c r="AD29" t="n">
        <v>305627.7638439413</v>
      </c>
      <c r="AE29" t="n">
        <v>418173.3898366156</v>
      </c>
      <c r="AF29" t="n">
        <v>2.164677022459751e-06</v>
      </c>
      <c r="AG29" t="n">
        <v>11</v>
      </c>
      <c r="AH29" t="n">
        <v>378263.508420647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3.7314</v>
      </c>
      <c r="E30" t="n">
        <v>26.8</v>
      </c>
      <c r="F30" t="n">
        <v>24.3</v>
      </c>
      <c r="G30" t="n">
        <v>69.42</v>
      </c>
      <c r="H30" t="n">
        <v>1.21</v>
      </c>
      <c r="I30" t="n">
        <v>21</v>
      </c>
      <c r="J30" t="n">
        <v>116.37</v>
      </c>
      <c r="K30" t="n">
        <v>41.65</v>
      </c>
      <c r="L30" t="n">
        <v>8</v>
      </c>
      <c r="M30" t="n">
        <v>19</v>
      </c>
      <c r="N30" t="n">
        <v>16.72</v>
      </c>
      <c r="O30" t="n">
        <v>14585.96</v>
      </c>
      <c r="P30" t="n">
        <v>214.14</v>
      </c>
      <c r="Q30" t="n">
        <v>452.59</v>
      </c>
      <c r="R30" t="n">
        <v>81.15000000000001</v>
      </c>
      <c r="S30" t="n">
        <v>57.64</v>
      </c>
      <c r="T30" t="n">
        <v>9609.950000000001</v>
      </c>
      <c r="U30" t="n">
        <v>0.71</v>
      </c>
      <c r="V30" t="n">
        <v>0.87</v>
      </c>
      <c r="W30" t="n">
        <v>6.82</v>
      </c>
      <c r="X30" t="n">
        <v>0.57</v>
      </c>
      <c r="Y30" t="n">
        <v>1</v>
      </c>
      <c r="Z30" t="n">
        <v>10</v>
      </c>
      <c r="AA30" t="n">
        <v>305.1480693742898</v>
      </c>
      <c r="AB30" t="n">
        <v>417.5170507006119</v>
      </c>
      <c r="AC30" t="n">
        <v>377.6698093706057</v>
      </c>
      <c r="AD30" t="n">
        <v>305148.0693742898</v>
      </c>
      <c r="AE30" t="n">
        <v>417517.0507006119</v>
      </c>
      <c r="AF30" t="n">
        <v>2.164097053265007e-06</v>
      </c>
      <c r="AG30" t="n">
        <v>11</v>
      </c>
      <c r="AH30" t="n">
        <v>377669.8093706057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3.7391</v>
      </c>
      <c r="E31" t="n">
        <v>26.74</v>
      </c>
      <c r="F31" t="n">
        <v>24.26</v>
      </c>
      <c r="G31" t="n">
        <v>72.79000000000001</v>
      </c>
      <c r="H31" t="n">
        <v>1.25</v>
      </c>
      <c r="I31" t="n">
        <v>20</v>
      </c>
      <c r="J31" t="n">
        <v>116.69</v>
      </c>
      <c r="K31" t="n">
        <v>41.65</v>
      </c>
      <c r="L31" t="n">
        <v>8.25</v>
      </c>
      <c r="M31" t="n">
        <v>18</v>
      </c>
      <c r="N31" t="n">
        <v>16.79</v>
      </c>
      <c r="O31" t="n">
        <v>14625.77</v>
      </c>
      <c r="P31" t="n">
        <v>213.61</v>
      </c>
      <c r="Q31" t="n">
        <v>452.58</v>
      </c>
      <c r="R31" t="n">
        <v>79.93000000000001</v>
      </c>
      <c r="S31" t="n">
        <v>57.64</v>
      </c>
      <c r="T31" t="n">
        <v>9004.959999999999</v>
      </c>
      <c r="U31" t="n">
        <v>0.72</v>
      </c>
      <c r="V31" t="n">
        <v>0.87</v>
      </c>
      <c r="W31" t="n">
        <v>6.83</v>
      </c>
      <c r="X31" t="n">
        <v>0.54</v>
      </c>
      <c r="Y31" t="n">
        <v>1</v>
      </c>
      <c r="Z31" t="n">
        <v>10</v>
      </c>
      <c r="AA31" t="n">
        <v>304.2991897792904</v>
      </c>
      <c r="AB31" t="n">
        <v>416.3555761888089</v>
      </c>
      <c r="AC31" t="n">
        <v>376.6191843560696</v>
      </c>
      <c r="AD31" t="n">
        <v>304299.1897792903</v>
      </c>
      <c r="AE31" t="n">
        <v>416355.5761888089</v>
      </c>
      <c r="AF31" t="n">
        <v>2.16856281606453e-06</v>
      </c>
      <c r="AG31" t="n">
        <v>11</v>
      </c>
      <c r="AH31" t="n">
        <v>376619.1843560696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3.7441</v>
      </c>
      <c r="E32" t="n">
        <v>26.71</v>
      </c>
      <c r="F32" t="n">
        <v>24.25</v>
      </c>
      <c r="G32" t="n">
        <v>76.58</v>
      </c>
      <c r="H32" t="n">
        <v>1.28</v>
      </c>
      <c r="I32" t="n">
        <v>19</v>
      </c>
      <c r="J32" t="n">
        <v>117.01</v>
      </c>
      <c r="K32" t="n">
        <v>41.65</v>
      </c>
      <c r="L32" t="n">
        <v>8.5</v>
      </c>
      <c r="M32" t="n">
        <v>17</v>
      </c>
      <c r="N32" t="n">
        <v>16.86</v>
      </c>
      <c r="O32" t="n">
        <v>14665.62</v>
      </c>
      <c r="P32" t="n">
        <v>211.95</v>
      </c>
      <c r="Q32" t="n">
        <v>452.62</v>
      </c>
      <c r="R32" t="n">
        <v>79.56999999999999</v>
      </c>
      <c r="S32" t="n">
        <v>57.64</v>
      </c>
      <c r="T32" t="n">
        <v>8830.059999999999</v>
      </c>
      <c r="U32" t="n">
        <v>0.72</v>
      </c>
      <c r="V32" t="n">
        <v>0.87</v>
      </c>
      <c r="W32" t="n">
        <v>6.82</v>
      </c>
      <c r="X32" t="n">
        <v>0.52</v>
      </c>
      <c r="Y32" t="n">
        <v>1</v>
      </c>
      <c r="Z32" t="n">
        <v>10</v>
      </c>
      <c r="AA32" t="n">
        <v>302.9387875236305</v>
      </c>
      <c r="AB32" t="n">
        <v>414.4942138059034</v>
      </c>
      <c r="AC32" t="n">
        <v>374.9354677865501</v>
      </c>
      <c r="AD32" t="n">
        <v>302938.7875236305</v>
      </c>
      <c r="AE32" t="n">
        <v>414494.2138059034</v>
      </c>
      <c r="AF32" t="n">
        <v>2.171462662038247e-06</v>
      </c>
      <c r="AG32" t="n">
        <v>11</v>
      </c>
      <c r="AH32" t="n">
        <v>374935.4677865501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3.7452</v>
      </c>
      <c r="E33" t="n">
        <v>26.7</v>
      </c>
      <c r="F33" t="n">
        <v>24.24</v>
      </c>
      <c r="G33" t="n">
        <v>76.56</v>
      </c>
      <c r="H33" t="n">
        <v>1.32</v>
      </c>
      <c r="I33" t="n">
        <v>19</v>
      </c>
      <c r="J33" t="n">
        <v>117.34</v>
      </c>
      <c r="K33" t="n">
        <v>41.65</v>
      </c>
      <c r="L33" t="n">
        <v>8.75</v>
      </c>
      <c r="M33" t="n">
        <v>17</v>
      </c>
      <c r="N33" t="n">
        <v>16.94</v>
      </c>
      <c r="O33" t="n">
        <v>14705.49</v>
      </c>
      <c r="P33" t="n">
        <v>211.51</v>
      </c>
      <c r="Q33" t="n">
        <v>452.61</v>
      </c>
      <c r="R33" t="n">
        <v>79.26000000000001</v>
      </c>
      <c r="S33" t="n">
        <v>57.64</v>
      </c>
      <c r="T33" t="n">
        <v>8671.129999999999</v>
      </c>
      <c r="U33" t="n">
        <v>0.73</v>
      </c>
      <c r="V33" t="n">
        <v>0.87</v>
      </c>
      <c r="W33" t="n">
        <v>6.82</v>
      </c>
      <c r="X33" t="n">
        <v>0.52</v>
      </c>
      <c r="Y33" t="n">
        <v>1</v>
      </c>
      <c r="Z33" t="n">
        <v>10</v>
      </c>
      <c r="AA33" t="n">
        <v>302.5726576795138</v>
      </c>
      <c r="AB33" t="n">
        <v>413.9932588006742</v>
      </c>
      <c r="AC33" t="n">
        <v>374.4823232239252</v>
      </c>
      <c r="AD33" t="n">
        <v>302572.6576795138</v>
      </c>
      <c r="AE33" t="n">
        <v>413993.2588006742</v>
      </c>
      <c r="AF33" t="n">
        <v>2.172100628152464e-06</v>
      </c>
      <c r="AG33" t="n">
        <v>11</v>
      </c>
      <c r="AH33" t="n">
        <v>374482.3232239251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3.752</v>
      </c>
      <c r="E34" t="n">
        <v>26.65</v>
      </c>
      <c r="F34" t="n">
        <v>24.22</v>
      </c>
      <c r="G34" t="n">
        <v>80.72</v>
      </c>
      <c r="H34" t="n">
        <v>1.35</v>
      </c>
      <c r="I34" t="n">
        <v>18</v>
      </c>
      <c r="J34" t="n">
        <v>117.66</v>
      </c>
      <c r="K34" t="n">
        <v>41.65</v>
      </c>
      <c r="L34" t="n">
        <v>9</v>
      </c>
      <c r="M34" t="n">
        <v>16</v>
      </c>
      <c r="N34" t="n">
        <v>17.01</v>
      </c>
      <c r="O34" t="n">
        <v>14745.39</v>
      </c>
      <c r="P34" t="n">
        <v>211.06</v>
      </c>
      <c r="Q34" t="n">
        <v>452.59</v>
      </c>
      <c r="R34" t="n">
        <v>78.23999999999999</v>
      </c>
      <c r="S34" t="n">
        <v>57.64</v>
      </c>
      <c r="T34" t="n">
        <v>8168.9</v>
      </c>
      <c r="U34" t="n">
        <v>0.74</v>
      </c>
      <c r="V34" t="n">
        <v>0.88</v>
      </c>
      <c r="W34" t="n">
        <v>6.83</v>
      </c>
      <c r="X34" t="n">
        <v>0.49</v>
      </c>
      <c r="Y34" t="n">
        <v>1</v>
      </c>
      <c r="Z34" t="n">
        <v>10</v>
      </c>
      <c r="AA34" t="n">
        <v>301.8791864474961</v>
      </c>
      <c r="AB34" t="n">
        <v>413.0444208672361</v>
      </c>
      <c r="AC34" t="n">
        <v>373.624041051152</v>
      </c>
      <c r="AD34" t="n">
        <v>301879.1864474961</v>
      </c>
      <c r="AE34" t="n">
        <v>413044.4208672361</v>
      </c>
      <c r="AF34" t="n">
        <v>2.176044418676718e-06</v>
      </c>
      <c r="AG34" t="n">
        <v>11</v>
      </c>
      <c r="AH34" t="n">
        <v>373624.041051152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3.7541</v>
      </c>
      <c r="E35" t="n">
        <v>26.64</v>
      </c>
      <c r="F35" t="n">
        <v>24.2</v>
      </c>
      <c r="G35" t="n">
        <v>80.67</v>
      </c>
      <c r="H35" t="n">
        <v>1.38</v>
      </c>
      <c r="I35" t="n">
        <v>18</v>
      </c>
      <c r="J35" t="n">
        <v>117.98</v>
      </c>
      <c r="K35" t="n">
        <v>41.65</v>
      </c>
      <c r="L35" t="n">
        <v>9.25</v>
      </c>
      <c r="M35" t="n">
        <v>16</v>
      </c>
      <c r="N35" t="n">
        <v>17.08</v>
      </c>
      <c r="O35" t="n">
        <v>14785.31</v>
      </c>
      <c r="P35" t="n">
        <v>209.69</v>
      </c>
      <c r="Q35" t="n">
        <v>452.64</v>
      </c>
      <c r="R35" t="n">
        <v>77.98</v>
      </c>
      <c r="S35" t="n">
        <v>57.64</v>
      </c>
      <c r="T35" t="n">
        <v>8038.54</v>
      </c>
      <c r="U35" t="n">
        <v>0.74</v>
      </c>
      <c r="V35" t="n">
        <v>0.88</v>
      </c>
      <c r="W35" t="n">
        <v>6.82</v>
      </c>
      <c r="X35" t="n">
        <v>0.48</v>
      </c>
      <c r="Y35" t="n">
        <v>1</v>
      </c>
      <c r="Z35" t="n">
        <v>10</v>
      </c>
      <c r="AA35" t="n">
        <v>300.8387869427959</v>
      </c>
      <c r="AB35" t="n">
        <v>411.6209003657185</v>
      </c>
      <c r="AC35" t="n">
        <v>372.3363793483756</v>
      </c>
      <c r="AD35" t="n">
        <v>300838.7869427959</v>
      </c>
      <c r="AE35" t="n">
        <v>411620.9003657185</v>
      </c>
      <c r="AF35" t="n">
        <v>2.17726235398568e-06</v>
      </c>
      <c r="AG35" t="n">
        <v>11</v>
      </c>
      <c r="AH35" t="n">
        <v>372336.3793483756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3.761</v>
      </c>
      <c r="E36" t="n">
        <v>26.59</v>
      </c>
      <c r="F36" t="n">
        <v>24.17</v>
      </c>
      <c r="G36" t="n">
        <v>85.31999999999999</v>
      </c>
      <c r="H36" t="n">
        <v>1.42</v>
      </c>
      <c r="I36" t="n">
        <v>17</v>
      </c>
      <c r="J36" t="n">
        <v>118.31</v>
      </c>
      <c r="K36" t="n">
        <v>41.65</v>
      </c>
      <c r="L36" t="n">
        <v>9.5</v>
      </c>
      <c r="M36" t="n">
        <v>15</v>
      </c>
      <c r="N36" t="n">
        <v>17.16</v>
      </c>
      <c r="O36" t="n">
        <v>14825.26</v>
      </c>
      <c r="P36" t="n">
        <v>208.86</v>
      </c>
      <c r="Q36" t="n">
        <v>452.58</v>
      </c>
      <c r="R36" t="n">
        <v>77.03</v>
      </c>
      <c r="S36" t="n">
        <v>57.64</v>
      </c>
      <c r="T36" t="n">
        <v>7567.82</v>
      </c>
      <c r="U36" t="n">
        <v>0.75</v>
      </c>
      <c r="V36" t="n">
        <v>0.88</v>
      </c>
      <c r="W36" t="n">
        <v>6.82</v>
      </c>
      <c r="X36" t="n">
        <v>0.45</v>
      </c>
      <c r="Y36" t="n">
        <v>1</v>
      </c>
      <c r="Z36" t="n">
        <v>10</v>
      </c>
      <c r="AA36" t="n">
        <v>299.8762935929822</v>
      </c>
      <c r="AB36" t="n">
        <v>410.3039745022937</v>
      </c>
      <c r="AC36" t="n">
        <v>371.145139041039</v>
      </c>
      <c r="AD36" t="n">
        <v>299876.2935929822</v>
      </c>
      <c r="AE36" t="n">
        <v>410303.9745022937</v>
      </c>
      <c r="AF36" t="n">
        <v>2.181264141429408e-06</v>
      </c>
      <c r="AG36" t="n">
        <v>11</v>
      </c>
      <c r="AH36" t="n">
        <v>371145.139041039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3.7591</v>
      </c>
      <c r="E37" t="n">
        <v>26.6</v>
      </c>
      <c r="F37" t="n">
        <v>24.19</v>
      </c>
      <c r="G37" t="n">
        <v>85.37</v>
      </c>
      <c r="H37" t="n">
        <v>1.45</v>
      </c>
      <c r="I37" t="n">
        <v>17</v>
      </c>
      <c r="J37" t="n">
        <v>118.63</v>
      </c>
      <c r="K37" t="n">
        <v>41.65</v>
      </c>
      <c r="L37" t="n">
        <v>9.75</v>
      </c>
      <c r="M37" t="n">
        <v>15</v>
      </c>
      <c r="N37" t="n">
        <v>17.23</v>
      </c>
      <c r="O37" t="n">
        <v>14865.24</v>
      </c>
      <c r="P37" t="n">
        <v>208.42</v>
      </c>
      <c r="Q37" t="n">
        <v>452.59</v>
      </c>
      <c r="R37" t="n">
        <v>77.64</v>
      </c>
      <c r="S37" t="n">
        <v>57.64</v>
      </c>
      <c r="T37" t="n">
        <v>7871.84</v>
      </c>
      <c r="U37" t="n">
        <v>0.74</v>
      </c>
      <c r="V37" t="n">
        <v>0.88</v>
      </c>
      <c r="W37" t="n">
        <v>6.82</v>
      </c>
      <c r="X37" t="n">
        <v>0.46</v>
      </c>
      <c r="Y37" t="n">
        <v>1</v>
      </c>
      <c r="Z37" t="n">
        <v>10</v>
      </c>
      <c r="AA37" t="n">
        <v>299.7393463179227</v>
      </c>
      <c r="AB37" t="n">
        <v>410.1165971988698</v>
      </c>
      <c r="AC37" t="n">
        <v>370.9756447644683</v>
      </c>
      <c r="AD37" t="n">
        <v>299739.3463179227</v>
      </c>
      <c r="AE37" t="n">
        <v>410116.5971988699</v>
      </c>
      <c r="AF37" t="n">
        <v>2.180162199959395e-06</v>
      </c>
      <c r="AG37" t="n">
        <v>11</v>
      </c>
      <c r="AH37" t="n">
        <v>370975.6447644683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3.7672</v>
      </c>
      <c r="E38" t="n">
        <v>26.54</v>
      </c>
      <c r="F38" t="n">
        <v>24.15</v>
      </c>
      <c r="G38" t="n">
        <v>90.56999999999999</v>
      </c>
      <c r="H38" t="n">
        <v>1.48</v>
      </c>
      <c r="I38" t="n">
        <v>16</v>
      </c>
      <c r="J38" t="n">
        <v>118.96</v>
      </c>
      <c r="K38" t="n">
        <v>41.65</v>
      </c>
      <c r="L38" t="n">
        <v>10</v>
      </c>
      <c r="M38" t="n">
        <v>14</v>
      </c>
      <c r="N38" t="n">
        <v>17.31</v>
      </c>
      <c r="O38" t="n">
        <v>14905.25</v>
      </c>
      <c r="P38" t="n">
        <v>207.34</v>
      </c>
      <c r="Q38" t="n">
        <v>452.59</v>
      </c>
      <c r="R38" t="n">
        <v>76.19</v>
      </c>
      <c r="S38" t="n">
        <v>57.64</v>
      </c>
      <c r="T38" t="n">
        <v>7152.86</v>
      </c>
      <c r="U38" t="n">
        <v>0.76</v>
      </c>
      <c r="V38" t="n">
        <v>0.88</v>
      </c>
      <c r="W38" t="n">
        <v>6.82</v>
      </c>
      <c r="X38" t="n">
        <v>0.43</v>
      </c>
      <c r="Y38" t="n">
        <v>1</v>
      </c>
      <c r="Z38" t="n">
        <v>10</v>
      </c>
      <c r="AA38" t="n">
        <v>298.5342587122241</v>
      </c>
      <c r="AB38" t="n">
        <v>408.46774317204</v>
      </c>
      <c r="AC38" t="n">
        <v>369.4841550517779</v>
      </c>
      <c r="AD38" t="n">
        <v>298534.2587122241</v>
      </c>
      <c r="AE38" t="n">
        <v>408467.74317204</v>
      </c>
      <c r="AF38" t="n">
        <v>2.184859950436816e-06</v>
      </c>
      <c r="AG38" t="n">
        <v>11</v>
      </c>
      <c r="AH38" t="n">
        <v>369484.1550517779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3.7668</v>
      </c>
      <c r="E39" t="n">
        <v>26.55</v>
      </c>
      <c r="F39" t="n">
        <v>24.16</v>
      </c>
      <c r="G39" t="n">
        <v>90.58</v>
      </c>
      <c r="H39" t="n">
        <v>1.52</v>
      </c>
      <c r="I39" t="n">
        <v>16</v>
      </c>
      <c r="J39" t="n">
        <v>119.28</v>
      </c>
      <c r="K39" t="n">
        <v>41.65</v>
      </c>
      <c r="L39" t="n">
        <v>10.25</v>
      </c>
      <c r="M39" t="n">
        <v>14</v>
      </c>
      <c r="N39" t="n">
        <v>17.38</v>
      </c>
      <c r="O39" t="n">
        <v>14945.29</v>
      </c>
      <c r="P39" t="n">
        <v>206.74</v>
      </c>
      <c r="Q39" t="n">
        <v>452.59</v>
      </c>
      <c r="R39" t="n">
        <v>76.34999999999999</v>
      </c>
      <c r="S39" t="n">
        <v>57.64</v>
      </c>
      <c r="T39" t="n">
        <v>7233.72</v>
      </c>
      <c r="U39" t="n">
        <v>0.75</v>
      </c>
      <c r="V39" t="n">
        <v>0.88</v>
      </c>
      <c r="W39" t="n">
        <v>6.82</v>
      </c>
      <c r="X39" t="n">
        <v>0.43</v>
      </c>
      <c r="Y39" t="n">
        <v>1</v>
      </c>
      <c r="Z39" t="n">
        <v>10</v>
      </c>
      <c r="AA39" t="n">
        <v>298.1936034355127</v>
      </c>
      <c r="AB39" t="n">
        <v>408.0016435937935</v>
      </c>
      <c r="AC39" t="n">
        <v>369.0625393631044</v>
      </c>
      <c r="AD39" t="n">
        <v>298193.6034355127</v>
      </c>
      <c r="AE39" t="n">
        <v>408001.6435937935</v>
      </c>
      <c r="AF39" t="n">
        <v>2.184627962758918e-06</v>
      </c>
      <c r="AG39" t="n">
        <v>11</v>
      </c>
      <c r="AH39" t="n">
        <v>369062.5393631044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3.7727</v>
      </c>
      <c r="E40" t="n">
        <v>26.51</v>
      </c>
      <c r="F40" t="n">
        <v>24.14</v>
      </c>
      <c r="G40" t="n">
        <v>96.55</v>
      </c>
      <c r="H40" t="n">
        <v>1.55</v>
      </c>
      <c r="I40" t="n">
        <v>15</v>
      </c>
      <c r="J40" t="n">
        <v>119.61</v>
      </c>
      <c r="K40" t="n">
        <v>41.65</v>
      </c>
      <c r="L40" t="n">
        <v>10.5</v>
      </c>
      <c r="M40" t="n">
        <v>13</v>
      </c>
      <c r="N40" t="n">
        <v>17.46</v>
      </c>
      <c r="O40" t="n">
        <v>14985.35</v>
      </c>
      <c r="P40" t="n">
        <v>205.44</v>
      </c>
      <c r="Q40" t="n">
        <v>452.61</v>
      </c>
      <c r="R40" t="n">
        <v>75.92</v>
      </c>
      <c r="S40" t="n">
        <v>57.64</v>
      </c>
      <c r="T40" t="n">
        <v>7022.16</v>
      </c>
      <c r="U40" t="n">
        <v>0.76</v>
      </c>
      <c r="V40" t="n">
        <v>0.88</v>
      </c>
      <c r="W40" t="n">
        <v>6.82</v>
      </c>
      <c r="X40" t="n">
        <v>0.41</v>
      </c>
      <c r="Y40" t="n">
        <v>1</v>
      </c>
      <c r="Z40" t="n">
        <v>10</v>
      </c>
      <c r="AA40" t="n">
        <v>297.0125450400288</v>
      </c>
      <c r="AB40" t="n">
        <v>406.3856673924732</v>
      </c>
      <c r="AC40" t="n">
        <v>367.6007896624013</v>
      </c>
      <c r="AD40" t="n">
        <v>297012.5450400289</v>
      </c>
      <c r="AE40" t="n">
        <v>406385.6673924733</v>
      </c>
      <c r="AF40" t="n">
        <v>2.188049781007904e-06</v>
      </c>
      <c r="AG40" t="n">
        <v>11</v>
      </c>
      <c r="AH40" t="n">
        <v>367600.7896624013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3.7736</v>
      </c>
      <c r="E41" t="n">
        <v>26.5</v>
      </c>
      <c r="F41" t="n">
        <v>24.13</v>
      </c>
      <c r="G41" t="n">
        <v>96.52</v>
      </c>
      <c r="H41" t="n">
        <v>1.58</v>
      </c>
      <c r="I41" t="n">
        <v>15</v>
      </c>
      <c r="J41" t="n">
        <v>119.93</v>
      </c>
      <c r="K41" t="n">
        <v>41.65</v>
      </c>
      <c r="L41" t="n">
        <v>10.75</v>
      </c>
      <c r="M41" t="n">
        <v>13</v>
      </c>
      <c r="N41" t="n">
        <v>17.53</v>
      </c>
      <c r="O41" t="n">
        <v>15025.44</v>
      </c>
      <c r="P41" t="n">
        <v>204.78</v>
      </c>
      <c r="Q41" t="n">
        <v>452.62</v>
      </c>
      <c r="R41" t="n">
        <v>75.69</v>
      </c>
      <c r="S41" t="n">
        <v>57.64</v>
      </c>
      <c r="T41" t="n">
        <v>6908.65</v>
      </c>
      <c r="U41" t="n">
        <v>0.76</v>
      </c>
      <c r="V41" t="n">
        <v>0.88</v>
      </c>
      <c r="W41" t="n">
        <v>6.82</v>
      </c>
      <c r="X41" t="n">
        <v>0.41</v>
      </c>
      <c r="Y41" t="n">
        <v>1</v>
      </c>
      <c r="Z41" t="n">
        <v>10</v>
      </c>
      <c r="AA41" t="n">
        <v>296.5199694836872</v>
      </c>
      <c r="AB41" t="n">
        <v>405.7117037853869</v>
      </c>
      <c r="AC41" t="n">
        <v>366.9911481960614</v>
      </c>
      <c r="AD41" t="n">
        <v>296519.9694836872</v>
      </c>
      <c r="AE41" t="n">
        <v>405711.7037853869</v>
      </c>
      <c r="AF41" t="n">
        <v>2.188571753283173e-06</v>
      </c>
      <c r="AG41" t="n">
        <v>11</v>
      </c>
      <c r="AH41" t="n">
        <v>366991.1481960614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3.7762</v>
      </c>
      <c r="E42" t="n">
        <v>26.48</v>
      </c>
      <c r="F42" t="n">
        <v>24.11</v>
      </c>
      <c r="G42" t="n">
        <v>96.45</v>
      </c>
      <c r="H42" t="n">
        <v>1.61</v>
      </c>
      <c r="I42" t="n">
        <v>15</v>
      </c>
      <c r="J42" t="n">
        <v>120.26</v>
      </c>
      <c r="K42" t="n">
        <v>41.65</v>
      </c>
      <c r="L42" t="n">
        <v>11</v>
      </c>
      <c r="M42" t="n">
        <v>13</v>
      </c>
      <c r="N42" t="n">
        <v>17.61</v>
      </c>
      <c r="O42" t="n">
        <v>15065.56</v>
      </c>
      <c r="P42" t="n">
        <v>203.61</v>
      </c>
      <c r="Q42" t="n">
        <v>452.56</v>
      </c>
      <c r="R42" t="n">
        <v>74.95</v>
      </c>
      <c r="S42" t="n">
        <v>57.64</v>
      </c>
      <c r="T42" t="n">
        <v>6538.69</v>
      </c>
      <c r="U42" t="n">
        <v>0.77</v>
      </c>
      <c r="V42" t="n">
        <v>0.88</v>
      </c>
      <c r="W42" t="n">
        <v>6.82</v>
      </c>
      <c r="X42" t="n">
        <v>0.39</v>
      </c>
      <c r="Y42" t="n">
        <v>1</v>
      </c>
      <c r="Z42" t="n">
        <v>10</v>
      </c>
      <c r="AA42" t="n">
        <v>295.5916264958966</v>
      </c>
      <c r="AB42" t="n">
        <v>404.4415039538897</v>
      </c>
      <c r="AC42" t="n">
        <v>365.8421744537456</v>
      </c>
      <c r="AD42" t="n">
        <v>295591.6264958966</v>
      </c>
      <c r="AE42" t="n">
        <v>404441.5039538897</v>
      </c>
      <c r="AF42" t="n">
        <v>2.190079673189505e-06</v>
      </c>
      <c r="AG42" t="n">
        <v>11</v>
      </c>
      <c r="AH42" t="n">
        <v>365842.1744537456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3.7793</v>
      </c>
      <c r="E43" t="n">
        <v>26.46</v>
      </c>
      <c r="F43" t="n">
        <v>24.11</v>
      </c>
      <c r="G43" t="n">
        <v>103.34</v>
      </c>
      <c r="H43" t="n">
        <v>1.65</v>
      </c>
      <c r="I43" t="n">
        <v>14</v>
      </c>
      <c r="J43" t="n">
        <v>120.58</v>
      </c>
      <c r="K43" t="n">
        <v>41.65</v>
      </c>
      <c r="L43" t="n">
        <v>11.25</v>
      </c>
      <c r="M43" t="n">
        <v>12</v>
      </c>
      <c r="N43" t="n">
        <v>17.68</v>
      </c>
      <c r="O43" t="n">
        <v>15105.7</v>
      </c>
      <c r="P43" t="n">
        <v>203.35</v>
      </c>
      <c r="Q43" t="n">
        <v>452.6</v>
      </c>
      <c r="R43" t="n">
        <v>74.97</v>
      </c>
      <c r="S43" t="n">
        <v>57.64</v>
      </c>
      <c r="T43" t="n">
        <v>6554.18</v>
      </c>
      <c r="U43" t="n">
        <v>0.77</v>
      </c>
      <c r="V43" t="n">
        <v>0.88</v>
      </c>
      <c r="W43" t="n">
        <v>6.82</v>
      </c>
      <c r="X43" t="n">
        <v>0.39</v>
      </c>
      <c r="Y43" t="n">
        <v>1</v>
      </c>
      <c r="Z43" t="n">
        <v>10</v>
      </c>
      <c r="AA43" t="n">
        <v>295.2704266491104</v>
      </c>
      <c r="AB43" t="n">
        <v>404.0020241531797</v>
      </c>
      <c r="AC43" t="n">
        <v>365.4446379884015</v>
      </c>
      <c r="AD43" t="n">
        <v>295270.4266491104</v>
      </c>
      <c r="AE43" t="n">
        <v>404002.0241531797</v>
      </c>
      <c r="AF43" t="n">
        <v>2.19187757769321e-06</v>
      </c>
      <c r="AG43" t="n">
        <v>11</v>
      </c>
      <c r="AH43" t="n">
        <v>365444.6379884015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3.7819</v>
      </c>
      <c r="E44" t="n">
        <v>26.44</v>
      </c>
      <c r="F44" t="n">
        <v>24.09</v>
      </c>
      <c r="G44" t="n">
        <v>103.26</v>
      </c>
      <c r="H44" t="n">
        <v>1.68</v>
      </c>
      <c r="I44" t="n">
        <v>14</v>
      </c>
      <c r="J44" t="n">
        <v>120.91</v>
      </c>
      <c r="K44" t="n">
        <v>41.65</v>
      </c>
      <c r="L44" t="n">
        <v>11.5</v>
      </c>
      <c r="M44" t="n">
        <v>12</v>
      </c>
      <c r="N44" t="n">
        <v>17.76</v>
      </c>
      <c r="O44" t="n">
        <v>15145.88</v>
      </c>
      <c r="P44" t="n">
        <v>202.79</v>
      </c>
      <c r="Q44" t="n">
        <v>452.58</v>
      </c>
      <c r="R44" t="n">
        <v>74.3</v>
      </c>
      <c r="S44" t="n">
        <v>57.64</v>
      </c>
      <c r="T44" t="n">
        <v>6219.87</v>
      </c>
      <c r="U44" t="n">
        <v>0.78</v>
      </c>
      <c r="V44" t="n">
        <v>0.88</v>
      </c>
      <c r="W44" t="n">
        <v>6.82</v>
      </c>
      <c r="X44" t="n">
        <v>0.37</v>
      </c>
      <c r="Y44" t="n">
        <v>1</v>
      </c>
      <c r="Z44" t="n">
        <v>10</v>
      </c>
      <c r="AA44" t="n">
        <v>294.7344567542385</v>
      </c>
      <c r="AB44" t="n">
        <v>403.2686864976929</v>
      </c>
      <c r="AC44" t="n">
        <v>364.7812890495086</v>
      </c>
      <c r="AD44" t="n">
        <v>294734.4567542385</v>
      </c>
      <c r="AE44" t="n">
        <v>403268.6864976929</v>
      </c>
      <c r="AF44" t="n">
        <v>2.193385497599542e-06</v>
      </c>
      <c r="AG44" t="n">
        <v>11</v>
      </c>
      <c r="AH44" t="n">
        <v>364781.2890495086</v>
      </c>
    </row>
    <row r="45">
      <c r="A45" t="n">
        <v>43</v>
      </c>
      <c r="B45" t="n">
        <v>50</v>
      </c>
      <c r="C45" t="inlineStr">
        <is>
          <t xml:space="preserve">CONCLUIDO	</t>
        </is>
      </c>
      <c r="D45" t="n">
        <v>3.7809</v>
      </c>
      <c r="E45" t="n">
        <v>26.45</v>
      </c>
      <c r="F45" t="n">
        <v>24.1</v>
      </c>
      <c r="G45" t="n">
        <v>103.29</v>
      </c>
      <c r="H45" t="n">
        <v>1.71</v>
      </c>
      <c r="I45" t="n">
        <v>14</v>
      </c>
      <c r="J45" t="n">
        <v>121.23</v>
      </c>
      <c r="K45" t="n">
        <v>41.65</v>
      </c>
      <c r="L45" t="n">
        <v>11.75</v>
      </c>
      <c r="M45" t="n">
        <v>12</v>
      </c>
      <c r="N45" t="n">
        <v>17.83</v>
      </c>
      <c r="O45" t="n">
        <v>15186.08</v>
      </c>
      <c r="P45" t="n">
        <v>200.81</v>
      </c>
      <c r="Q45" t="n">
        <v>452.59</v>
      </c>
      <c r="R45" t="n">
        <v>74.55</v>
      </c>
      <c r="S45" t="n">
        <v>57.64</v>
      </c>
      <c r="T45" t="n">
        <v>6340.69</v>
      </c>
      <c r="U45" t="n">
        <v>0.77</v>
      </c>
      <c r="V45" t="n">
        <v>0.88</v>
      </c>
      <c r="W45" t="n">
        <v>6.82</v>
      </c>
      <c r="X45" t="n">
        <v>0.38</v>
      </c>
      <c r="Y45" t="n">
        <v>1</v>
      </c>
      <c r="Z45" t="n">
        <v>10</v>
      </c>
      <c r="AA45" t="n">
        <v>293.5416954293246</v>
      </c>
      <c r="AB45" t="n">
        <v>401.6366978320299</v>
      </c>
      <c r="AC45" t="n">
        <v>363.305055091586</v>
      </c>
      <c r="AD45" t="n">
        <v>293541.6954293246</v>
      </c>
      <c r="AE45" t="n">
        <v>401636.6978320299</v>
      </c>
      <c r="AF45" t="n">
        <v>2.192805528404799e-06</v>
      </c>
      <c r="AG45" t="n">
        <v>11</v>
      </c>
      <c r="AH45" t="n">
        <v>363305.055091586</v>
      </c>
    </row>
    <row r="46">
      <c r="A46" t="n">
        <v>44</v>
      </c>
      <c r="B46" t="n">
        <v>50</v>
      </c>
      <c r="C46" t="inlineStr">
        <is>
          <t xml:space="preserve">CONCLUIDO	</t>
        </is>
      </c>
      <c r="D46" t="n">
        <v>3.787</v>
      </c>
      <c r="E46" t="n">
        <v>26.41</v>
      </c>
      <c r="F46" t="n">
        <v>24.08</v>
      </c>
      <c r="G46" t="n">
        <v>111.14</v>
      </c>
      <c r="H46" t="n">
        <v>1.74</v>
      </c>
      <c r="I46" t="n">
        <v>13</v>
      </c>
      <c r="J46" t="n">
        <v>121.56</v>
      </c>
      <c r="K46" t="n">
        <v>41.65</v>
      </c>
      <c r="L46" t="n">
        <v>12</v>
      </c>
      <c r="M46" t="n">
        <v>11</v>
      </c>
      <c r="N46" t="n">
        <v>17.91</v>
      </c>
      <c r="O46" t="n">
        <v>15226.31</v>
      </c>
      <c r="P46" t="n">
        <v>200</v>
      </c>
      <c r="Q46" t="n">
        <v>452.58</v>
      </c>
      <c r="R46" t="n">
        <v>74.02</v>
      </c>
      <c r="S46" t="n">
        <v>57.64</v>
      </c>
      <c r="T46" t="n">
        <v>6082.67</v>
      </c>
      <c r="U46" t="n">
        <v>0.78</v>
      </c>
      <c r="V46" t="n">
        <v>0.88</v>
      </c>
      <c r="W46" t="n">
        <v>6.82</v>
      </c>
      <c r="X46" t="n">
        <v>0.36</v>
      </c>
      <c r="Y46" t="n">
        <v>1</v>
      </c>
      <c r="Z46" t="n">
        <v>10</v>
      </c>
      <c r="AA46" t="n">
        <v>292.6754342570268</v>
      </c>
      <c r="AB46" t="n">
        <v>400.4514410793462</v>
      </c>
      <c r="AC46" t="n">
        <v>362.2329175798602</v>
      </c>
      <c r="AD46" t="n">
        <v>292675.4342570268</v>
      </c>
      <c r="AE46" t="n">
        <v>400451.4410793462</v>
      </c>
      <c r="AF46" t="n">
        <v>2.196343340492732e-06</v>
      </c>
      <c r="AG46" t="n">
        <v>11</v>
      </c>
      <c r="AH46" t="n">
        <v>362232.9175798601</v>
      </c>
    </row>
    <row r="47">
      <c r="A47" t="n">
        <v>45</v>
      </c>
      <c r="B47" t="n">
        <v>50</v>
      </c>
      <c r="C47" t="inlineStr">
        <is>
          <t xml:space="preserve">CONCLUIDO	</t>
        </is>
      </c>
      <c r="D47" t="n">
        <v>3.7873</v>
      </c>
      <c r="E47" t="n">
        <v>26.4</v>
      </c>
      <c r="F47" t="n">
        <v>24.08</v>
      </c>
      <c r="G47" t="n">
        <v>111.13</v>
      </c>
      <c r="H47" t="n">
        <v>1.77</v>
      </c>
      <c r="I47" t="n">
        <v>13</v>
      </c>
      <c r="J47" t="n">
        <v>121.89</v>
      </c>
      <c r="K47" t="n">
        <v>41.65</v>
      </c>
      <c r="L47" t="n">
        <v>12.25</v>
      </c>
      <c r="M47" t="n">
        <v>11</v>
      </c>
      <c r="N47" t="n">
        <v>17.99</v>
      </c>
      <c r="O47" t="n">
        <v>15266.56</v>
      </c>
      <c r="P47" t="n">
        <v>200.96</v>
      </c>
      <c r="Q47" t="n">
        <v>452.57</v>
      </c>
      <c r="R47" t="n">
        <v>73.81999999999999</v>
      </c>
      <c r="S47" t="n">
        <v>57.64</v>
      </c>
      <c r="T47" t="n">
        <v>5982.57</v>
      </c>
      <c r="U47" t="n">
        <v>0.78</v>
      </c>
      <c r="V47" t="n">
        <v>0.88</v>
      </c>
      <c r="W47" t="n">
        <v>6.82</v>
      </c>
      <c r="X47" t="n">
        <v>0.35</v>
      </c>
      <c r="Y47" t="n">
        <v>1</v>
      </c>
      <c r="Z47" t="n">
        <v>10</v>
      </c>
      <c r="AA47" t="n">
        <v>293.2737914700592</v>
      </c>
      <c r="AB47" t="n">
        <v>401.2701398158745</v>
      </c>
      <c r="AC47" t="n">
        <v>362.973480858025</v>
      </c>
      <c r="AD47" t="n">
        <v>293273.7914700592</v>
      </c>
      <c r="AE47" t="n">
        <v>401270.1398158745</v>
      </c>
      <c r="AF47" t="n">
        <v>2.196517331251156e-06</v>
      </c>
      <c r="AG47" t="n">
        <v>11</v>
      </c>
      <c r="AH47" t="n">
        <v>362973.480858025</v>
      </c>
    </row>
    <row r="48">
      <c r="A48" t="n">
        <v>46</v>
      </c>
      <c r="B48" t="n">
        <v>50</v>
      </c>
      <c r="C48" t="inlineStr">
        <is>
          <t xml:space="preserve">CONCLUIDO	</t>
        </is>
      </c>
      <c r="D48" t="n">
        <v>3.7891</v>
      </c>
      <c r="E48" t="n">
        <v>26.39</v>
      </c>
      <c r="F48" t="n">
        <v>24.07</v>
      </c>
      <c r="G48" t="n">
        <v>111.08</v>
      </c>
      <c r="H48" t="n">
        <v>1.81</v>
      </c>
      <c r="I48" t="n">
        <v>13</v>
      </c>
      <c r="J48" t="n">
        <v>122.21</v>
      </c>
      <c r="K48" t="n">
        <v>41.65</v>
      </c>
      <c r="L48" t="n">
        <v>12.5</v>
      </c>
      <c r="M48" t="n">
        <v>11</v>
      </c>
      <c r="N48" t="n">
        <v>18.06</v>
      </c>
      <c r="O48" t="n">
        <v>15306.85</v>
      </c>
      <c r="P48" t="n">
        <v>199.95</v>
      </c>
      <c r="Q48" t="n">
        <v>452.6</v>
      </c>
      <c r="R48" t="n">
        <v>73.48</v>
      </c>
      <c r="S48" t="n">
        <v>57.64</v>
      </c>
      <c r="T48" t="n">
        <v>5814.97</v>
      </c>
      <c r="U48" t="n">
        <v>0.78</v>
      </c>
      <c r="V48" t="n">
        <v>0.88</v>
      </c>
      <c r="W48" t="n">
        <v>6.82</v>
      </c>
      <c r="X48" t="n">
        <v>0.34</v>
      </c>
      <c r="Y48" t="n">
        <v>1</v>
      </c>
      <c r="Z48" t="n">
        <v>10</v>
      </c>
      <c r="AA48" t="n">
        <v>292.5164306725518</v>
      </c>
      <c r="AB48" t="n">
        <v>400.2338853603245</v>
      </c>
      <c r="AC48" t="n">
        <v>362.0361250733205</v>
      </c>
      <c r="AD48" t="n">
        <v>292516.4306725519</v>
      </c>
      <c r="AE48" t="n">
        <v>400233.8853603245</v>
      </c>
      <c r="AF48" t="n">
        <v>2.197561275801693e-06</v>
      </c>
      <c r="AG48" t="n">
        <v>11</v>
      </c>
      <c r="AH48" t="n">
        <v>362036.1250733205</v>
      </c>
    </row>
    <row r="49">
      <c r="A49" t="n">
        <v>47</v>
      </c>
      <c r="B49" t="n">
        <v>50</v>
      </c>
      <c r="C49" t="inlineStr">
        <is>
          <t xml:space="preserve">CONCLUIDO	</t>
        </is>
      </c>
      <c r="D49" t="n">
        <v>3.79</v>
      </c>
      <c r="E49" t="n">
        <v>26.39</v>
      </c>
      <c r="F49" t="n">
        <v>24.06</v>
      </c>
      <c r="G49" t="n">
        <v>111.05</v>
      </c>
      <c r="H49" t="n">
        <v>1.84</v>
      </c>
      <c r="I49" t="n">
        <v>13</v>
      </c>
      <c r="J49" t="n">
        <v>122.54</v>
      </c>
      <c r="K49" t="n">
        <v>41.65</v>
      </c>
      <c r="L49" t="n">
        <v>12.75</v>
      </c>
      <c r="M49" t="n">
        <v>11</v>
      </c>
      <c r="N49" t="n">
        <v>18.14</v>
      </c>
      <c r="O49" t="n">
        <v>15347.16</v>
      </c>
      <c r="P49" t="n">
        <v>197.36</v>
      </c>
      <c r="Q49" t="n">
        <v>452.61</v>
      </c>
      <c r="R49" t="n">
        <v>73.38</v>
      </c>
      <c r="S49" t="n">
        <v>57.64</v>
      </c>
      <c r="T49" t="n">
        <v>5764.03</v>
      </c>
      <c r="U49" t="n">
        <v>0.79</v>
      </c>
      <c r="V49" t="n">
        <v>0.88</v>
      </c>
      <c r="W49" t="n">
        <v>6.81</v>
      </c>
      <c r="X49" t="n">
        <v>0.34</v>
      </c>
      <c r="Y49" t="n">
        <v>1</v>
      </c>
      <c r="Z49" t="n">
        <v>10</v>
      </c>
      <c r="AA49" t="n">
        <v>290.795394328804</v>
      </c>
      <c r="AB49" t="n">
        <v>397.8790875080439</v>
      </c>
      <c r="AC49" t="n">
        <v>359.906065823082</v>
      </c>
      <c r="AD49" t="n">
        <v>290795.394328804</v>
      </c>
      <c r="AE49" t="n">
        <v>397879.0875080439</v>
      </c>
      <c r="AF49" t="n">
        <v>2.198083248076963e-06</v>
      </c>
      <c r="AG49" t="n">
        <v>11</v>
      </c>
      <c r="AH49" t="n">
        <v>359906.065823082</v>
      </c>
    </row>
    <row r="50">
      <c r="A50" t="n">
        <v>48</v>
      </c>
      <c r="B50" t="n">
        <v>50</v>
      </c>
      <c r="C50" t="inlineStr">
        <is>
          <t xml:space="preserve">CONCLUIDO	</t>
        </is>
      </c>
      <c r="D50" t="n">
        <v>3.798</v>
      </c>
      <c r="E50" t="n">
        <v>26.33</v>
      </c>
      <c r="F50" t="n">
        <v>24.03</v>
      </c>
      <c r="G50" t="n">
        <v>120.13</v>
      </c>
      <c r="H50" t="n">
        <v>1.87</v>
      </c>
      <c r="I50" t="n">
        <v>12</v>
      </c>
      <c r="J50" t="n">
        <v>122.87</v>
      </c>
      <c r="K50" t="n">
        <v>41.65</v>
      </c>
      <c r="L50" t="n">
        <v>13</v>
      </c>
      <c r="M50" t="n">
        <v>10</v>
      </c>
      <c r="N50" t="n">
        <v>18.22</v>
      </c>
      <c r="O50" t="n">
        <v>15387.5</v>
      </c>
      <c r="P50" t="n">
        <v>196.71</v>
      </c>
      <c r="Q50" t="n">
        <v>452.6</v>
      </c>
      <c r="R50" t="n">
        <v>72.18000000000001</v>
      </c>
      <c r="S50" t="n">
        <v>57.64</v>
      </c>
      <c r="T50" t="n">
        <v>5166.62</v>
      </c>
      <c r="U50" t="n">
        <v>0.8</v>
      </c>
      <c r="V50" t="n">
        <v>0.88</v>
      </c>
      <c r="W50" t="n">
        <v>6.81</v>
      </c>
      <c r="X50" t="n">
        <v>0.3</v>
      </c>
      <c r="Y50" t="n">
        <v>1</v>
      </c>
      <c r="Z50" t="n">
        <v>10</v>
      </c>
      <c r="AA50" t="n">
        <v>289.9218797957312</v>
      </c>
      <c r="AB50" t="n">
        <v>396.6839063871524</v>
      </c>
      <c r="AC50" t="n">
        <v>358.8249511109212</v>
      </c>
      <c r="AD50" t="n">
        <v>289921.8797957312</v>
      </c>
      <c r="AE50" t="n">
        <v>396683.9063871524</v>
      </c>
      <c r="AF50" t="n">
        <v>2.202723001634909e-06</v>
      </c>
      <c r="AG50" t="n">
        <v>11</v>
      </c>
      <c r="AH50" t="n">
        <v>358824.9511109212</v>
      </c>
    </row>
    <row r="51">
      <c r="A51" t="n">
        <v>49</v>
      </c>
      <c r="B51" t="n">
        <v>50</v>
      </c>
      <c r="C51" t="inlineStr">
        <is>
          <t xml:space="preserve">CONCLUIDO	</t>
        </is>
      </c>
      <c r="D51" t="n">
        <v>3.797</v>
      </c>
      <c r="E51" t="n">
        <v>26.34</v>
      </c>
      <c r="F51" t="n">
        <v>24.03</v>
      </c>
      <c r="G51" t="n">
        <v>120.17</v>
      </c>
      <c r="H51" t="n">
        <v>1.9</v>
      </c>
      <c r="I51" t="n">
        <v>12</v>
      </c>
      <c r="J51" t="n">
        <v>123.19</v>
      </c>
      <c r="K51" t="n">
        <v>41.65</v>
      </c>
      <c r="L51" t="n">
        <v>13.25</v>
      </c>
      <c r="M51" t="n">
        <v>10</v>
      </c>
      <c r="N51" t="n">
        <v>18.29</v>
      </c>
      <c r="O51" t="n">
        <v>15427.87</v>
      </c>
      <c r="P51" t="n">
        <v>196.88</v>
      </c>
      <c r="Q51" t="n">
        <v>452.59</v>
      </c>
      <c r="R51" t="n">
        <v>72.47</v>
      </c>
      <c r="S51" t="n">
        <v>57.64</v>
      </c>
      <c r="T51" t="n">
        <v>5312.29</v>
      </c>
      <c r="U51" t="n">
        <v>0.8</v>
      </c>
      <c r="V51" t="n">
        <v>0.88</v>
      </c>
      <c r="W51" t="n">
        <v>6.81</v>
      </c>
      <c r="X51" t="n">
        <v>0.31</v>
      </c>
      <c r="Y51" t="n">
        <v>1</v>
      </c>
      <c r="Z51" t="n">
        <v>10</v>
      </c>
      <c r="AA51" t="n">
        <v>290.0783797022336</v>
      </c>
      <c r="AB51" t="n">
        <v>396.8980364635175</v>
      </c>
      <c r="AC51" t="n">
        <v>359.0186449133315</v>
      </c>
      <c r="AD51" t="n">
        <v>290078.3797022337</v>
      </c>
      <c r="AE51" t="n">
        <v>396898.0364635175</v>
      </c>
      <c r="AF51" t="n">
        <v>2.202143032440165e-06</v>
      </c>
      <c r="AG51" t="n">
        <v>11</v>
      </c>
      <c r="AH51" t="n">
        <v>359018.6449133315</v>
      </c>
    </row>
    <row r="52">
      <c r="A52" t="n">
        <v>50</v>
      </c>
      <c r="B52" t="n">
        <v>50</v>
      </c>
      <c r="C52" t="inlineStr">
        <is>
          <t xml:space="preserve">CONCLUIDO	</t>
        </is>
      </c>
      <c r="D52" t="n">
        <v>3.796</v>
      </c>
      <c r="E52" t="n">
        <v>26.34</v>
      </c>
      <c r="F52" t="n">
        <v>24.04</v>
      </c>
      <c r="G52" t="n">
        <v>120.2</v>
      </c>
      <c r="H52" t="n">
        <v>1.93</v>
      </c>
      <c r="I52" t="n">
        <v>12</v>
      </c>
      <c r="J52" t="n">
        <v>123.52</v>
      </c>
      <c r="K52" t="n">
        <v>41.65</v>
      </c>
      <c r="L52" t="n">
        <v>13.5</v>
      </c>
      <c r="M52" t="n">
        <v>10</v>
      </c>
      <c r="N52" t="n">
        <v>18.37</v>
      </c>
      <c r="O52" t="n">
        <v>15468.27</v>
      </c>
      <c r="P52" t="n">
        <v>196.46</v>
      </c>
      <c r="Q52" t="n">
        <v>452.57</v>
      </c>
      <c r="R52" t="n">
        <v>72.59999999999999</v>
      </c>
      <c r="S52" t="n">
        <v>57.64</v>
      </c>
      <c r="T52" t="n">
        <v>5379.08</v>
      </c>
      <c r="U52" t="n">
        <v>0.79</v>
      </c>
      <c r="V52" t="n">
        <v>0.88</v>
      </c>
      <c r="W52" t="n">
        <v>6.82</v>
      </c>
      <c r="X52" t="n">
        <v>0.32</v>
      </c>
      <c r="Y52" t="n">
        <v>1</v>
      </c>
      <c r="Z52" t="n">
        <v>10</v>
      </c>
      <c r="AA52" t="n">
        <v>289.8831014890283</v>
      </c>
      <c r="AB52" t="n">
        <v>396.6308481971432</v>
      </c>
      <c r="AC52" t="n">
        <v>358.7769567200988</v>
      </c>
      <c r="AD52" t="n">
        <v>289883.1014890283</v>
      </c>
      <c r="AE52" t="n">
        <v>396630.8481971432</v>
      </c>
      <c r="AF52" t="n">
        <v>2.201563063245422e-06</v>
      </c>
      <c r="AG52" t="n">
        <v>11</v>
      </c>
      <c r="AH52" t="n">
        <v>358776.9567200988</v>
      </c>
    </row>
    <row r="53">
      <c r="A53" t="n">
        <v>51</v>
      </c>
      <c r="B53" t="n">
        <v>50</v>
      </c>
      <c r="C53" t="inlineStr">
        <is>
          <t xml:space="preserve">CONCLUIDO	</t>
        </is>
      </c>
      <c r="D53" t="n">
        <v>3.7951</v>
      </c>
      <c r="E53" t="n">
        <v>26.35</v>
      </c>
      <c r="F53" t="n">
        <v>24.05</v>
      </c>
      <c r="G53" t="n">
        <v>120.23</v>
      </c>
      <c r="H53" t="n">
        <v>1.96</v>
      </c>
      <c r="I53" t="n">
        <v>12</v>
      </c>
      <c r="J53" t="n">
        <v>123.85</v>
      </c>
      <c r="K53" t="n">
        <v>41.65</v>
      </c>
      <c r="L53" t="n">
        <v>13.75</v>
      </c>
      <c r="M53" t="n">
        <v>10</v>
      </c>
      <c r="N53" t="n">
        <v>18.45</v>
      </c>
      <c r="O53" t="n">
        <v>15508.69</v>
      </c>
      <c r="P53" t="n">
        <v>194.08</v>
      </c>
      <c r="Q53" t="n">
        <v>452.59</v>
      </c>
      <c r="R53" t="n">
        <v>72.7</v>
      </c>
      <c r="S53" t="n">
        <v>57.64</v>
      </c>
      <c r="T53" t="n">
        <v>5427.07</v>
      </c>
      <c r="U53" t="n">
        <v>0.79</v>
      </c>
      <c r="V53" t="n">
        <v>0.88</v>
      </c>
      <c r="W53" t="n">
        <v>6.82</v>
      </c>
      <c r="X53" t="n">
        <v>0.32</v>
      </c>
      <c r="Y53" t="n">
        <v>1</v>
      </c>
      <c r="Z53" t="n">
        <v>10</v>
      </c>
      <c r="AA53" t="n">
        <v>288.4337789241922</v>
      </c>
      <c r="AB53" t="n">
        <v>394.6478211243356</v>
      </c>
      <c r="AC53" t="n">
        <v>356.9831869679239</v>
      </c>
      <c r="AD53" t="n">
        <v>288433.7789241922</v>
      </c>
      <c r="AE53" t="n">
        <v>394647.8211243356</v>
      </c>
      <c r="AF53" t="n">
        <v>2.201041090970153e-06</v>
      </c>
      <c r="AG53" t="n">
        <v>11</v>
      </c>
      <c r="AH53" t="n">
        <v>356983.1869679239</v>
      </c>
    </row>
    <row r="54">
      <c r="A54" t="n">
        <v>52</v>
      </c>
      <c r="B54" t="n">
        <v>50</v>
      </c>
      <c r="C54" t="inlineStr">
        <is>
          <t xml:space="preserve">CONCLUIDO	</t>
        </is>
      </c>
      <c r="D54" t="n">
        <v>3.8052</v>
      </c>
      <c r="E54" t="n">
        <v>26.28</v>
      </c>
      <c r="F54" t="n">
        <v>24</v>
      </c>
      <c r="G54" t="n">
        <v>130.9</v>
      </c>
      <c r="H54" t="n">
        <v>1.99</v>
      </c>
      <c r="I54" t="n">
        <v>11</v>
      </c>
      <c r="J54" t="n">
        <v>124.18</v>
      </c>
      <c r="K54" t="n">
        <v>41.65</v>
      </c>
      <c r="L54" t="n">
        <v>14</v>
      </c>
      <c r="M54" t="n">
        <v>8</v>
      </c>
      <c r="N54" t="n">
        <v>18.53</v>
      </c>
      <c r="O54" t="n">
        <v>15549.15</v>
      </c>
      <c r="P54" t="n">
        <v>193.26</v>
      </c>
      <c r="Q54" t="n">
        <v>452.58</v>
      </c>
      <c r="R54" t="n">
        <v>71.25</v>
      </c>
      <c r="S54" t="n">
        <v>57.64</v>
      </c>
      <c r="T54" t="n">
        <v>4707.35</v>
      </c>
      <c r="U54" t="n">
        <v>0.8100000000000001</v>
      </c>
      <c r="V54" t="n">
        <v>0.88</v>
      </c>
      <c r="W54" t="n">
        <v>6.81</v>
      </c>
      <c r="X54" t="n">
        <v>0.27</v>
      </c>
      <c r="Y54" t="n">
        <v>1</v>
      </c>
      <c r="Z54" t="n">
        <v>10</v>
      </c>
      <c r="AA54" t="n">
        <v>287.3106143610177</v>
      </c>
      <c r="AB54" t="n">
        <v>393.1110578184768</v>
      </c>
      <c r="AC54" t="n">
        <v>355.5930901951155</v>
      </c>
      <c r="AD54" t="n">
        <v>287310.6143610177</v>
      </c>
      <c r="AE54" t="n">
        <v>393111.0578184768</v>
      </c>
      <c r="AF54" t="n">
        <v>2.20689877983706e-06</v>
      </c>
      <c r="AG54" t="n">
        <v>11</v>
      </c>
      <c r="AH54" t="n">
        <v>355593.0901951155</v>
      </c>
    </row>
    <row r="55">
      <c r="A55" t="n">
        <v>53</v>
      </c>
      <c r="B55" t="n">
        <v>50</v>
      </c>
      <c r="C55" t="inlineStr">
        <is>
          <t xml:space="preserve">CONCLUIDO	</t>
        </is>
      </c>
      <c r="D55" t="n">
        <v>3.8034</v>
      </c>
      <c r="E55" t="n">
        <v>26.29</v>
      </c>
      <c r="F55" t="n">
        <v>24.01</v>
      </c>
      <c r="G55" t="n">
        <v>130.97</v>
      </c>
      <c r="H55" t="n">
        <v>2.02</v>
      </c>
      <c r="I55" t="n">
        <v>11</v>
      </c>
      <c r="J55" t="n">
        <v>124.51</v>
      </c>
      <c r="K55" t="n">
        <v>41.65</v>
      </c>
      <c r="L55" t="n">
        <v>14.25</v>
      </c>
      <c r="M55" t="n">
        <v>8</v>
      </c>
      <c r="N55" t="n">
        <v>18.61</v>
      </c>
      <c r="O55" t="n">
        <v>15589.63</v>
      </c>
      <c r="P55" t="n">
        <v>193.33</v>
      </c>
      <c r="Q55" t="n">
        <v>452.63</v>
      </c>
      <c r="R55" t="n">
        <v>71.58</v>
      </c>
      <c r="S55" t="n">
        <v>57.64</v>
      </c>
      <c r="T55" t="n">
        <v>4872.06</v>
      </c>
      <c r="U55" t="n">
        <v>0.8100000000000001</v>
      </c>
      <c r="V55" t="n">
        <v>0.88</v>
      </c>
      <c r="W55" t="n">
        <v>6.81</v>
      </c>
      <c r="X55" t="n">
        <v>0.29</v>
      </c>
      <c r="Y55" t="n">
        <v>1</v>
      </c>
      <c r="Z55" t="n">
        <v>10</v>
      </c>
      <c r="AA55" t="n">
        <v>287.464543141103</v>
      </c>
      <c r="AB55" t="n">
        <v>393.3216699662481</v>
      </c>
      <c r="AC55" t="n">
        <v>355.7836018150995</v>
      </c>
      <c r="AD55" t="n">
        <v>287464.543141103</v>
      </c>
      <c r="AE55" t="n">
        <v>393321.669966248</v>
      </c>
      <c r="AF55" t="n">
        <v>2.205854835286522e-06</v>
      </c>
      <c r="AG55" t="n">
        <v>11</v>
      </c>
      <c r="AH55" t="n">
        <v>355783.6018150995</v>
      </c>
    </row>
    <row r="56">
      <c r="A56" t="n">
        <v>54</v>
      </c>
      <c r="B56" t="n">
        <v>50</v>
      </c>
      <c r="C56" t="inlineStr">
        <is>
          <t xml:space="preserve">CONCLUIDO	</t>
        </is>
      </c>
      <c r="D56" t="n">
        <v>3.8042</v>
      </c>
      <c r="E56" t="n">
        <v>26.29</v>
      </c>
      <c r="F56" t="n">
        <v>24.01</v>
      </c>
      <c r="G56" t="n">
        <v>130.94</v>
      </c>
      <c r="H56" t="n">
        <v>2.05</v>
      </c>
      <c r="I56" t="n">
        <v>11</v>
      </c>
      <c r="J56" t="n">
        <v>124.83</v>
      </c>
      <c r="K56" t="n">
        <v>41.65</v>
      </c>
      <c r="L56" t="n">
        <v>14.5</v>
      </c>
      <c r="M56" t="n">
        <v>6</v>
      </c>
      <c r="N56" t="n">
        <v>18.68</v>
      </c>
      <c r="O56" t="n">
        <v>15630.14</v>
      </c>
      <c r="P56" t="n">
        <v>193.31</v>
      </c>
      <c r="Q56" t="n">
        <v>452.59</v>
      </c>
      <c r="R56" t="n">
        <v>71.41</v>
      </c>
      <c r="S56" t="n">
        <v>57.64</v>
      </c>
      <c r="T56" t="n">
        <v>4789.83</v>
      </c>
      <c r="U56" t="n">
        <v>0.8100000000000001</v>
      </c>
      <c r="V56" t="n">
        <v>0.88</v>
      </c>
      <c r="W56" t="n">
        <v>6.82</v>
      </c>
      <c r="X56" t="n">
        <v>0.28</v>
      </c>
      <c r="Y56" t="n">
        <v>1</v>
      </c>
      <c r="Z56" t="n">
        <v>10</v>
      </c>
      <c r="AA56" t="n">
        <v>287.4138478439478</v>
      </c>
      <c r="AB56" t="n">
        <v>393.2523064241616</v>
      </c>
      <c r="AC56" t="n">
        <v>355.7208582321175</v>
      </c>
      <c r="AD56" t="n">
        <v>287413.8478439478</v>
      </c>
      <c r="AE56" t="n">
        <v>393252.3064241617</v>
      </c>
      <c r="AF56" t="n">
        <v>2.206318810642316e-06</v>
      </c>
      <c r="AG56" t="n">
        <v>11</v>
      </c>
      <c r="AH56" t="n">
        <v>355720.8582321174</v>
      </c>
    </row>
    <row r="57">
      <c r="A57" t="n">
        <v>55</v>
      </c>
      <c r="B57" t="n">
        <v>50</v>
      </c>
      <c r="C57" t="inlineStr">
        <is>
          <t xml:space="preserve">CONCLUIDO	</t>
        </is>
      </c>
      <c r="D57" t="n">
        <v>3.803</v>
      </c>
      <c r="E57" t="n">
        <v>26.3</v>
      </c>
      <c r="F57" t="n">
        <v>24.01</v>
      </c>
      <c r="G57" t="n">
        <v>130.99</v>
      </c>
      <c r="H57" t="n">
        <v>2.08</v>
      </c>
      <c r="I57" t="n">
        <v>11</v>
      </c>
      <c r="J57" t="n">
        <v>125.16</v>
      </c>
      <c r="K57" t="n">
        <v>41.65</v>
      </c>
      <c r="L57" t="n">
        <v>14.75</v>
      </c>
      <c r="M57" t="n">
        <v>5</v>
      </c>
      <c r="N57" t="n">
        <v>18.76</v>
      </c>
      <c r="O57" t="n">
        <v>15670.68</v>
      </c>
      <c r="P57" t="n">
        <v>192.69</v>
      </c>
      <c r="Q57" t="n">
        <v>452.57</v>
      </c>
      <c r="R57" t="n">
        <v>71.66</v>
      </c>
      <c r="S57" t="n">
        <v>57.64</v>
      </c>
      <c r="T57" t="n">
        <v>4912.59</v>
      </c>
      <c r="U57" t="n">
        <v>0.8</v>
      </c>
      <c r="V57" t="n">
        <v>0.88</v>
      </c>
      <c r="W57" t="n">
        <v>6.82</v>
      </c>
      <c r="X57" t="n">
        <v>0.29</v>
      </c>
      <c r="Y57" t="n">
        <v>1</v>
      </c>
      <c r="Z57" t="n">
        <v>10</v>
      </c>
      <c r="AA57" t="n">
        <v>287.0765089998806</v>
      </c>
      <c r="AB57" t="n">
        <v>392.7907445353694</v>
      </c>
      <c r="AC57" t="n">
        <v>355.3033471621853</v>
      </c>
      <c r="AD57" t="n">
        <v>287076.5089998806</v>
      </c>
      <c r="AE57" t="n">
        <v>392790.7445353694</v>
      </c>
      <c r="AF57" t="n">
        <v>2.205622847608625e-06</v>
      </c>
      <c r="AG57" t="n">
        <v>11</v>
      </c>
      <c r="AH57" t="n">
        <v>355303.3471621854</v>
      </c>
    </row>
    <row r="58">
      <c r="A58" t="n">
        <v>56</v>
      </c>
      <c r="B58" t="n">
        <v>50</v>
      </c>
      <c r="C58" t="inlineStr">
        <is>
          <t xml:space="preserve">CONCLUIDO	</t>
        </is>
      </c>
      <c r="D58" t="n">
        <v>3.8039</v>
      </c>
      <c r="E58" t="n">
        <v>26.29</v>
      </c>
      <c r="F58" t="n">
        <v>24.01</v>
      </c>
      <c r="G58" t="n">
        <v>130.95</v>
      </c>
      <c r="H58" t="n">
        <v>2.11</v>
      </c>
      <c r="I58" t="n">
        <v>11</v>
      </c>
      <c r="J58" t="n">
        <v>125.49</v>
      </c>
      <c r="K58" t="n">
        <v>41.65</v>
      </c>
      <c r="L58" t="n">
        <v>15</v>
      </c>
      <c r="M58" t="n">
        <v>5</v>
      </c>
      <c r="N58" t="n">
        <v>18.84</v>
      </c>
      <c r="O58" t="n">
        <v>15711.24</v>
      </c>
      <c r="P58" t="n">
        <v>192.39</v>
      </c>
      <c r="Q58" t="n">
        <v>452.58</v>
      </c>
      <c r="R58" t="n">
        <v>71.25</v>
      </c>
      <c r="S58" t="n">
        <v>57.64</v>
      </c>
      <c r="T58" t="n">
        <v>4706.48</v>
      </c>
      <c r="U58" t="n">
        <v>0.8100000000000001</v>
      </c>
      <c r="V58" t="n">
        <v>0.88</v>
      </c>
      <c r="W58" t="n">
        <v>6.82</v>
      </c>
      <c r="X58" t="n">
        <v>0.28</v>
      </c>
      <c r="Y58" t="n">
        <v>1</v>
      </c>
      <c r="Z58" t="n">
        <v>10</v>
      </c>
      <c r="AA58" t="n">
        <v>286.8431202173638</v>
      </c>
      <c r="AB58" t="n">
        <v>392.4714117067435</v>
      </c>
      <c r="AC58" t="n">
        <v>355.0144910105371</v>
      </c>
      <c r="AD58" t="n">
        <v>286843.1202173638</v>
      </c>
      <c r="AE58" t="n">
        <v>392471.4117067435</v>
      </c>
      <c r="AF58" t="n">
        <v>2.206144819883894e-06</v>
      </c>
      <c r="AG58" t="n">
        <v>11</v>
      </c>
      <c r="AH58" t="n">
        <v>355014.4910105371</v>
      </c>
    </row>
    <row r="59">
      <c r="A59" t="n">
        <v>57</v>
      </c>
      <c r="B59" t="n">
        <v>50</v>
      </c>
      <c r="C59" t="inlineStr">
        <is>
          <t xml:space="preserve">CONCLUIDO	</t>
        </is>
      </c>
      <c r="D59" t="n">
        <v>3.8035</v>
      </c>
      <c r="E59" t="n">
        <v>26.29</v>
      </c>
      <c r="F59" t="n">
        <v>24.01</v>
      </c>
      <c r="G59" t="n">
        <v>130.97</v>
      </c>
      <c r="H59" t="n">
        <v>2.14</v>
      </c>
      <c r="I59" t="n">
        <v>11</v>
      </c>
      <c r="J59" t="n">
        <v>125.82</v>
      </c>
      <c r="K59" t="n">
        <v>41.65</v>
      </c>
      <c r="L59" t="n">
        <v>15.25</v>
      </c>
      <c r="M59" t="n">
        <v>4</v>
      </c>
      <c r="N59" t="n">
        <v>18.92</v>
      </c>
      <c r="O59" t="n">
        <v>15751.84</v>
      </c>
      <c r="P59" t="n">
        <v>192.25</v>
      </c>
      <c r="Q59" t="n">
        <v>452.58</v>
      </c>
      <c r="R59" t="n">
        <v>71.54000000000001</v>
      </c>
      <c r="S59" t="n">
        <v>57.64</v>
      </c>
      <c r="T59" t="n">
        <v>4850.67</v>
      </c>
      <c r="U59" t="n">
        <v>0.8100000000000001</v>
      </c>
      <c r="V59" t="n">
        <v>0.88</v>
      </c>
      <c r="W59" t="n">
        <v>6.82</v>
      </c>
      <c r="X59" t="n">
        <v>0.29</v>
      </c>
      <c r="Y59" t="n">
        <v>1</v>
      </c>
      <c r="Z59" t="n">
        <v>10</v>
      </c>
      <c r="AA59" t="n">
        <v>286.7730220755871</v>
      </c>
      <c r="AB59" t="n">
        <v>392.3755003366529</v>
      </c>
      <c r="AC59" t="n">
        <v>354.9277332869954</v>
      </c>
      <c r="AD59" t="n">
        <v>286773.0220755871</v>
      </c>
      <c r="AE59" t="n">
        <v>392375.5003366529</v>
      </c>
      <c r="AF59" t="n">
        <v>2.205912832205996e-06</v>
      </c>
      <c r="AG59" t="n">
        <v>11</v>
      </c>
      <c r="AH59" t="n">
        <v>354927.7332869954</v>
      </c>
    </row>
    <row r="60">
      <c r="A60" t="n">
        <v>58</v>
      </c>
      <c r="B60" t="n">
        <v>50</v>
      </c>
      <c r="C60" t="inlineStr">
        <is>
          <t xml:space="preserve">CONCLUIDO	</t>
        </is>
      </c>
      <c r="D60" t="n">
        <v>3.8046</v>
      </c>
      <c r="E60" t="n">
        <v>26.28</v>
      </c>
      <c r="F60" t="n">
        <v>24</v>
      </c>
      <c r="G60" t="n">
        <v>130.93</v>
      </c>
      <c r="H60" t="n">
        <v>2.17</v>
      </c>
      <c r="I60" t="n">
        <v>11</v>
      </c>
      <c r="J60" t="n">
        <v>126.15</v>
      </c>
      <c r="K60" t="n">
        <v>41.65</v>
      </c>
      <c r="L60" t="n">
        <v>15.5</v>
      </c>
      <c r="M60" t="n">
        <v>2</v>
      </c>
      <c r="N60" t="n">
        <v>19</v>
      </c>
      <c r="O60" t="n">
        <v>15792.46</v>
      </c>
      <c r="P60" t="n">
        <v>192.46</v>
      </c>
      <c r="Q60" t="n">
        <v>452.57</v>
      </c>
      <c r="R60" t="n">
        <v>71.23999999999999</v>
      </c>
      <c r="S60" t="n">
        <v>57.64</v>
      </c>
      <c r="T60" t="n">
        <v>4701.19</v>
      </c>
      <c r="U60" t="n">
        <v>0.8100000000000001</v>
      </c>
      <c r="V60" t="n">
        <v>0.88</v>
      </c>
      <c r="W60" t="n">
        <v>6.82</v>
      </c>
      <c r="X60" t="n">
        <v>0.28</v>
      </c>
      <c r="Y60" t="n">
        <v>1</v>
      </c>
      <c r="Z60" t="n">
        <v>10</v>
      </c>
      <c r="AA60" t="n">
        <v>286.8304983447336</v>
      </c>
      <c r="AB60" t="n">
        <v>392.4541419037732</v>
      </c>
      <c r="AC60" t="n">
        <v>354.9988694133239</v>
      </c>
      <c r="AD60" t="n">
        <v>286830.4983447336</v>
      </c>
      <c r="AE60" t="n">
        <v>392454.1419037732</v>
      </c>
      <c r="AF60" t="n">
        <v>2.206550798320214e-06</v>
      </c>
      <c r="AG60" t="n">
        <v>11</v>
      </c>
      <c r="AH60" t="n">
        <v>354998.8694133239</v>
      </c>
    </row>
    <row r="61">
      <c r="A61" t="n">
        <v>59</v>
      </c>
      <c r="B61" t="n">
        <v>50</v>
      </c>
      <c r="C61" t="inlineStr">
        <is>
          <t xml:space="preserve">CONCLUIDO	</t>
        </is>
      </c>
      <c r="D61" t="n">
        <v>3.8043</v>
      </c>
      <c r="E61" t="n">
        <v>26.29</v>
      </c>
      <c r="F61" t="n">
        <v>24.01</v>
      </c>
      <c r="G61" t="n">
        <v>130.94</v>
      </c>
      <c r="H61" t="n">
        <v>2.2</v>
      </c>
      <c r="I61" t="n">
        <v>11</v>
      </c>
      <c r="J61" t="n">
        <v>126.48</v>
      </c>
      <c r="K61" t="n">
        <v>41.65</v>
      </c>
      <c r="L61" t="n">
        <v>15.75</v>
      </c>
      <c r="M61" t="n">
        <v>2</v>
      </c>
      <c r="N61" t="n">
        <v>19.08</v>
      </c>
      <c r="O61" t="n">
        <v>15833.12</v>
      </c>
      <c r="P61" t="n">
        <v>192.49</v>
      </c>
      <c r="Q61" t="n">
        <v>452.61</v>
      </c>
      <c r="R61" t="n">
        <v>71.22</v>
      </c>
      <c r="S61" t="n">
        <v>57.64</v>
      </c>
      <c r="T61" t="n">
        <v>4693.77</v>
      </c>
      <c r="U61" t="n">
        <v>0.8100000000000001</v>
      </c>
      <c r="V61" t="n">
        <v>0.88</v>
      </c>
      <c r="W61" t="n">
        <v>6.82</v>
      </c>
      <c r="X61" t="n">
        <v>0.28</v>
      </c>
      <c r="Y61" t="n">
        <v>1</v>
      </c>
      <c r="Z61" t="n">
        <v>10</v>
      </c>
      <c r="AA61" t="n">
        <v>286.8877729398537</v>
      </c>
      <c r="AB61" t="n">
        <v>392.5325075315933</v>
      </c>
      <c r="AC61" t="n">
        <v>355.0697559356118</v>
      </c>
      <c r="AD61" t="n">
        <v>286887.7729398537</v>
      </c>
      <c r="AE61" t="n">
        <v>392532.5075315933</v>
      </c>
      <c r="AF61" t="n">
        <v>2.206376807561791e-06</v>
      </c>
      <c r="AG61" t="n">
        <v>11</v>
      </c>
      <c r="AH61" t="n">
        <v>355069.7559356118</v>
      </c>
    </row>
    <row r="62">
      <c r="A62" t="n">
        <v>60</v>
      </c>
      <c r="B62" t="n">
        <v>50</v>
      </c>
      <c r="C62" t="inlineStr">
        <is>
          <t xml:space="preserve">CONCLUIDO	</t>
        </is>
      </c>
      <c r="D62" t="n">
        <v>3.804</v>
      </c>
      <c r="E62" t="n">
        <v>26.29</v>
      </c>
      <c r="F62" t="n">
        <v>24.01</v>
      </c>
      <c r="G62" t="n">
        <v>130.95</v>
      </c>
      <c r="H62" t="n">
        <v>2.23</v>
      </c>
      <c r="I62" t="n">
        <v>11</v>
      </c>
      <c r="J62" t="n">
        <v>126.81</v>
      </c>
      <c r="K62" t="n">
        <v>41.65</v>
      </c>
      <c r="L62" t="n">
        <v>16</v>
      </c>
      <c r="M62" t="n">
        <v>0</v>
      </c>
      <c r="N62" t="n">
        <v>19.16</v>
      </c>
      <c r="O62" t="n">
        <v>15873.8</v>
      </c>
      <c r="P62" t="n">
        <v>192.71</v>
      </c>
      <c r="Q62" t="n">
        <v>452.59</v>
      </c>
      <c r="R62" t="n">
        <v>71.25</v>
      </c>
      <c r="S62" t="n">
        <v>57.64</v>
      </c>
      <c r="T62" t="n">
        <v>4708.85</v>
      </c>
      <c r="U62" t="n">
        <v>0.8100000000000001</v>
      </c>
      <c r="V62" t="n">
        <v>0.88</v>
      </c>
      <c r="W62" t="n">
        <v>6.82</v>
      </c>
      <c r="X62" t="n">
        <v>0.28</v>
      </c>
      <c r="Y62" t="n">
        <v>1</v>
      </c>
      <c r="Z62" t="n">
        <v>10</v>
      </c>
      <c r="AA62" t="n">
        <v>287.041850323141</v>
      </c>
      <c r="AB62" t="n">
        <v>392.7433230048214</v>
      </c>
      <c r="AC62" t="n">
        <v>355.2604514759563</v>
      </c>
      <c r="AD62" t="n">
        <v>287041.850323141</v>
      </c>
      <c r="AE62" t="n">
        <v>392743.3230048214</v>
      </c>
      <c r="AF62" t="n">
        <v>2.206202816803368e-06</v>
      </c>
      <c r="AG62" t="n">
        <v>11</v>
      </c>
      <c r="AH62" t="n">
        <v>355260.4514759563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1.489</v>
      </c>
      <c r="E2" t="n">
        <v>67.16</v>
      </c>
      <c r="F2" t="n">
        <v>38.67</v>
      </c>
      <c r="G2" t="n">
        <v>4.73</v>
      </c>
      <c r="H2" t="n">
        <v>0.06</v>
      </c>
      <c r="I2" t="n">
        <v>490</v>
      </c>
      <c r="J2" t="n">
        <v>274.09</v>
      </c>
      <c r="K2" t="n">
        <v>60.56</v>
      </c>
      <c r="L2" t="n">
        <v>1</v>
      </c>
      <c r="M2" t="n">
        <v>488</v>
      </c>
      <c r="N2" t="n">
        <v>72.53</v>
      </c>
      <c r="O2" t="n">
        <v>34038.11</v>
      </c>
      <c r="P2" t="n">
        <v>674.7</v>
      </c>
      <c r="Q2" t="n">
        <v>453.94</v>
      </c>
      <c r="R2" t="n">
        <v>550.8099999999999</v>
      </c>
      <c r="S2" t="n">
        <v>57.64</v>
      </c>
      <c r="T2" t="n">
        <v>242094.74</v>
      </c>
      <c r="U2" t="n">
        <v>0.1</v>
      </c>
      <c r="V2" t="n">
        <v>0.55</v>
      </c>
      <c r="W2" t="n">
        <v>7.6</v>
      </c>
      <c r="X2" t="n">
        <v>14.91</v>
      </c>
      <c r="Y2" t="n">
        <v>1</v>
      </c>
      <c r="Z2" t="n">
        <v>10</v>
      </c>
      <c r="AA2" t="n">
        <v>1743.962757171886</v>
      </c>
      <c r="AB2" t="n">
        <v>2386.166782569394</v>
      </c>
      <c r="AC2" t="n">
        <v>2158.434373847084</v>
      </c>
      <c r="AD2" t="n">
        <v>1743962.757171886</v>
      </c>
      <c r="AE2" t="n">
        <v>2386166.782569394</v>
      </c>
      <c r="AF2" t="n">
        <v>7.403208928503779e-07</v>
      </c>
      <c r="AG2" t="n">
        <v>26</v>
      </c>
      <c r="AH2" t="n">
        <v>2158434.373847084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1.8183</v>
      </c>
      <c r="E3" t="n">
        <v>55</v>
      </c>
      <c r="F3" t="n">
        <v>34.08</v>
      </c>
      <c r="G3" t="n">
        <v>5.93</v>
      </c>
      <c r="H3" t="n">
        <v>0.08</v>
      </c>
      <c r="I3" t="n">
        <v>345</v>
      </c>
      <c r="J3" t="n">
        <v>274.57</v>
      </c>
      <c r="K3" t="n">
        <v>60.56</v>
      </c>
      <c r="L3" t="n">
        <v>1.25</v>
      </c>
      <c r="M3" t="n">
        <v>343</v>
      </c>
      <c r="N3" t="n">
        <v>72.76000000000001</v>
      </c>
      <c r="O3" t="n">
        <v>34097.72</v>
      </c>
      <c r="P3" t="n">
        <v>594.9</v>
      </c>
      <c r="Q3" t="n">
        <v>453.62</v>
      </c>
      <c r="R3" t="n">
        <v>399.56</v>
      </c>
      <c r="S3" t="n">
        <v>57.64</v>
      </c>
      <c r="T3" t="n">
        <v>167190.82</v>
      </c>
      <c r="U3" t="n">
        <v>0.14</v>
      </c>
      <c r="V3" t="n">
        <v>0.62</v>
      </c>
      <c r="W3" t="n">
        <v>7.37</v>
      </c>
      <c r="X3" t="n">
        <v>10.33</v>
      </c>
      <c r="Y3" t="n">
        <v>1</v>
      </c>
      <c r="Z3" t="n">
        <v>10</v>
      </c>
      <c r="AA3" t="n">
        <v>1295.143113856366</v>
      </c>
      <c r="AB3" t="n">
        <v>1772.071946059887</v>
      </c>
      <c r="AC3" t="n">
        <v>1602.947886646528</v>
      </c>
      <c r="AD3" t="n">
        <v>1295143.113856365</v>
      </c>
      <c r="AE3" t="n">
        <v>1772071.946059887</v>
      </c>
      <c r="AF3" t="n">
        <v>9.04046661833339e-07</v>
      </c>
      <c r="AG3" t="n">
        <v>22</v>
      </c>
      <c r="AH3" t="n">
        <v>1602947.886646528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2.0633</v>
      </c>
      <c r="E4" t="n">
        <v>48.47</v>
      </c>
      <c r="F4" t="n">
        <v>31.62</v>
      </c>
      <c r="G4" t="n">
        <v>7.11</v>
      </c>
      <c r="H4" t="n">
        <v>0.1</v>
      </c>
      <c r="I4" t="n">
        <v>267</v>
      </c>
      <c r="J4" t="n">
        <v>275.05</v>
      </c>
      <c r="K4" t="n">
        <v>60.56</v>
      </c>
      <c r="L4" t="n">
        <v>1.5</v>
      </c>
      <c r="M4" t="n">
        <v>265</v>
      </c>
      <c r="N4" t="n">
        <v>73</v>
      </c>
      <c r="O4" t="n">
        <v>34157.42</v>
      </c>
      <c r="P4" t="n">
        <v>552.17</v>
      </c>
      <c r="Q4" t="n">
        <v>453.38</v>
      </c>
      <c r="R4" t="n">
        <v>319.59</v>
      </c>
      <c r="S4" t="n">
        <v>57.64</v>
      </c>
      <c r="T4" t="n">
        <v>127599.87</v>
      </c>
      <c r="U4" t="n">
        <v>0.18</v>
      </c>
      <c r="V4" t="n">
        <v>0.67</v>
      </c>
      <c r="W4" t="n">
        <v>7.23</v>
      </c>
      <c r="X4" t="n">
        <v>7.88</v>
      </c>
      <c r="Y4" t="n">
        <v>1</v>
      </c>
      <c r="Z4" t="n">
        <v>10</v>
      </c>
      <c r="AA4" t="n">
        <v>1070.660543528444</v>
      </c>
      <c r="AB4" t="n">
        <v>1464.924989865175</v>
      </c>
      <c r="AC4" t="n">
        <v>1325.114604867579</v>
      </c>
      <c r="AD4" t="n">
        <v>1070660.543528444</v>
      </c>
      <c r="AE4" t="n">
        <v>1464924.989865175</v>
      </c>
      <c r="AF4" t="n">
        <v>1.025859031711339e-06</v>
      </c>
      <c r="AG4" t="n">
        <v>19</v>
      </c>
      <c r="AH4" t="n">
        <v>1325114.604867579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2.2513</v>
      </c>
      <c r="E5" t="n">
        <v>44.42</v>
      </c>
      <c r="F5" t="n">
        <v>30.13</v>
      </c>
      <c r="G5" t="n">
        <v>8.289999999999999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526.27</v>
      </c>
      <c r="Q5" t="n">
        <v>453.25</v>
      </c>
      <c r="R5" t="n">
        <v>270.11</v>
      </c>
      <c r="S5" t="n">
        <v>57.64</v>
      </c>
      <c r="T5" t="n">
        <v>103104.99</v>
      </c>
      <c r="U5" t="n">
        <v>0.21</v>
      </c>
      <c r="V5" t="n">
        <v>0.7</v>
      </c>
      <c r="W5" t="n">
        <v>7.18</v>
      </c>
      <c r="X5" t="n">
        <v>6.39</v>
      </c>
      <c r="Y5" t="n">
        <v>1</v>
      </c>
      <c r="Z5" t="n">
        <v>10</v>
      </c>
      <c r="AA5" t="n">
        <v>950.8722170507855</v>
      </c>
      <c r="AB5" t="n">
        <v>1301.025316890453</v>
      </c>
      <c r="AC5" t="n">
        <v>1176.857286646928</v>
      </c>
      <c r="AD5" t="n">
        <v>950872.2170507854</v>
      </c>
      <c r="AE5" t="n">
        <v>1301025.316890453</v>
      </c>
      <c r="AF5" t="n">
        <v>1.119331380842213e-06</v>
      </c>
      <c r="AG5" t="n">
        <v>18</v>
      </c>
      <c r="AH5" t="n">
        <v>1176857.286646928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2.4035</v>
      </c>
      <c r="E6" t="n">
        <v>41.61</v>
      </c>
      <c r="F6" t="n">
        <v>29.1</v>
      </c>
      <c r="G6" t="n">
        <v>9.49</v>
      </c>
      <c r="H6" t="n">
        <v>0.13</v>
      </c>
      <c r="I6" t="n">
        <v>184</v>
      </c>
      <c r="J6" t="n">
        <v>276.02</v>
      </c>
      <c r="K6" t="n">
        <v>60.56</v>
      </c>
      <c r="L6" t="n">
        <v>2</v>
      </c>
      <c r="M6" t="n">
        <v>182</v>
      </c>
      <c r="N6" t="n">
        <v>73.47</v>
      </c>
      <c r="O6" t="n">
        <v>34277.1</v>
      </c>
      <c r="P6" t="n">
        <v>508.15</v>
      </c>
      <c r="Q6" t="n">
        <v>453.02</v>
      </c>
      <c r="R6" t="n">
        <v>236.97</v>
      </c>
      <c r="S6" t="n">
        <v>57.64</v>
      </c>
      <c r="T6" t="n">
        <v>86704.59</v>
      </c>
      <c r="U6" t="n">
        <v>0.24</v>
      </c>
      <c r="V6" t="n">
        <v>0.73</v>
      </c>
      <c r="W6" t="n">
        <v>7.1</v>
      </c>
      <c r="X6" t="n">
        <v>5.36</v>
      </c>
      <c r="Y6" t="n">
        <v>1</v>
      </c>
      <c r="Z6" t="n">
        <v>10</v>
      </c>
      <c r="AA6" t="n">
        <v>868.1324591421871</v>
      </c>
      <c r="AB6" t="n">
        <v>1187.817129899409</v>
      </c>
      <c r="AC6" t="n">
        <v>1074.453530133621</v>
      </c>
      <c r="AD6" t="n">
        <v>868132.4591421871</v>
      </c>
      <c r="AE6" t="n">
        <v>1187817.129899409</v>
      </c>
      <c r="AF6" t="n">
        <v>1.195004208170506e-06</v>
      </c>
      <c r="AG6" t="n">
        <v>17</v>
      </c>
      <c r="AH6" t="n">
        <v>1074453.530133621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2.5212</v>
      </c>
      <c r="E7" t="n">
        <v>39.66</v>
      </c>
      <c r="F7" t="n">
        <v>28.41</v>
      </c>
      <c r="G7" t="n">
        <v>10.65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496.16</v>
      </c>
      <c r="Q7" t="n">
        <v>453.11</v>
      </c>
      <c r="R7" t="n">
        <v>214.47</v>
      </c>
      <c r="S7" t="n">
        <v>57.64</v>
      </c>
      <c r="T7" t="n">
        <v>75572.23</v>
      </c>
      <c r="U7" t="n">
        <v>0.27</v>
      </c>
      <c r="V7" t="n">
        <v>0.75</v>
      </c>
      <c r="W7" t="n">
        <v>7.06</v>
      </c>
      <c r="X7" t="n">
        <v>4.67</v>
      </c>
      <c r="Y7" t="n">
        <v>1</v>
      </c>
      <c r="Z7" t="n">
        <v>10</v>
      </c>
      <c r="AA7" t="n">
        <v>810.1039396252791</v>
      </c>
      <c r="AB7" t="n">
        <v>1108.419949458773</v>
      </c>
      <c r="AC7" t="n">
        <v>1002.633905159597</v>
      </c>
      <c r="AD7" t="n">
        <v>810103.939625279</v>
      </c>
      <c r="AE7" t="n">
        <v>1108419.949458773</v>
      </c>
      <c r="AF7" t="n">
        <v>1.25352386504659e-06</v>
      </c>
      <c r="AG7" t="n">
        <v>16</v>
      </c>
      <c r="AH7" t="n">
        <v>1002633.905159597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2.6251</v>
      </c>
      <c r="E8" t="n">
        <v>38.09</v>
      </c>
      <c r="F8" t="n">
        <v>27.83</v>
      </c>
      <c r="G8" t="n">
        <v>11.84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486.1</v>
      </c>
      <c r="Q8" t="n">
        <v>452.91</v>
      </c>
      <c r="R8" t="n">
        <v>195.95</v>
      </c>
      <c r="S8" t="n">
        <v>57.64</v>
      </c>
      <c r="T8" t="n">
        <v>66408.23</v>
      </c>
      <c r="U8" t="n">
        <v>0.29</v>
      </c>
      <c r="V8" t="n">
        <v>0.76</v>
      </c>
      <c r="W8" t="n">
        <v>7.03</v>
      </c>
      <c r="X8" t="n">
        <v>4.1</v>
      </c>
      <c r="Y8" t="n">
        <v>1</v>
      </c>
      <c r="Z8" t="n">
        <v>10</v>
      </c>
      <c r="AA8" t="n">
        <v>761.7212801718429</v>
      </c>
      <c r="AB8" t="n">
        <v>1042.220660302292</v>
      </c>
      <c r="AC8" t="n">
        <v>942.7525832489239</v>
      </c>
      <c r="AD8" t="n">
        <v>761721.2801718429</v>
      </c>
      <c r="AE8" t="n">
        <v>1042220.660302292</v>
      </c>
      <c r="AF8" t="n">
        <v>1.305182253741791e-06</v>
      </c>
      <c r="AG8" t="n">
        <v>15</v>
      </c>
      <c r="AH8" t="n">
        <v>942752.5832489239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2.7131</v>
      </c>
      <c r="E9" t="n">
        <v>36.86</v>
      </c>
      <c r="F9" t="n">
        <v>27.38</v>
      </c>
      <c r="G9" t="n">
        <v>13.04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478.16</v>
      </c>
      <c r="Q9" t="n">
        <v>453</v>
      </c>
      <c r="R9" t="n">
        <v>181.17</v>
      </c>
      <c r="S9" t="n">
        <v>57.64</v>
      </c>
      <c r="T9" t="n">
        <v>59094.97</v>
      </c>
      <c r="U9" t="n">
        <v>0.32</v>
      </c>
      <c r="V9" t="n">
        <v>0.77</v>
      </c>
      <c r="W9" t="n">
        <v>7</v>
      </c>
      <c r="X9" t="n">
        <v>3.64</v>
      </c>
      <c r="Y9" t="n">
        <v>1</v>
      </c>
      <c r="Z9" t="n">
        <v>10</v>
      </c>
      <c r="AA9" t="n">
        <v>733.0633861762254</v>
      </c>
      <c r="AB9" t="n">
        <v>1003.009665440435</v>
      </c>
      <c r="AC9" t="n">
        <v>907.2838307037055</v>
      </c>
      <c r="AD9" t="n">
        <v>733063.3861762254</v>
      </c>
      <c r="AE9" t="n">
        <v>1003009.665440435</v>
      </c>
      <c r="AF9" t="n">
        <v>1.348935268228583e-06</v>
      </c>
      <c r="AG9" t="n">
        <v>15</v>
      </c>
      <c r="AH9" t="n">
        <v>907283.8307037054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2.7864</v>
      </c>
      <c r="E10" t="n">
        <v>35.89</v>
      </c>
      <c r="F10" t="n">
        <v>27.03</v>
      </c>
      <c r="G10" t="n">
        <v>14.23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472.12</v>
      </c>
      <c r="Q10" t="n">
        <v>452.79</v>
      </c>
      <c r="R10" t="n">
        <v>169.65</v>
      </c>
      <c r="S10" t="n">
        <v>57.64</v>
      </c>
      <c r="T10" t="n">
        <v>53394.62</v>
      </c>
      <c r="U10" t="n">
        <v>0.34</v>
      </c>
      <c r="V10" t="n">
        <v>0.78</v>
      </c>
      <c r="W10" t="n">
        <v>6.99</v>
      </c>
      <c r="X10" t="n">
        <v>3.3</v>
      </c>
      <c r="Y10" t="n">
        <v>1</v>
      </c>
      <c r="Z10" t="n">
        <v>10</v>
      </c>
      <c r="AA10" t="n">
        <v>700.1490798410106</v>
      </c>
      <c r="AB10" t="n">
        <v>957.9748594358804</v>
      </c>
      <c r="AC10" t="n">
        <v>866.5470833774789</v>
      </c>
      <c r="AD10" t="n">
        <v>700149.0798410106</v>
      </c>
      <c r="AE10" t="n">
        <v>957974.8594358803</v>
      </c>
      <c r="AF10" t="n">
        <v>1.385379540522695e-06</v>
      </c>
      <c r="AG10" t="n">
        <v>14</v>
      </c>
      <c r="AH10" t="n">
        <v>866547.0833774789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2.8527</v>
      </c>
      <c r="E11" t="n">
        <v>35.05</v>
      </c>
      <c r="F11" t="n">
        <v>26.72</v>
      </c>
      <c r="G11" t="n">
        <v>15.42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466.64</v>
      </c>
      <c r="Q11" t="n">
        <v>452.76</v>
      </c>
      <c r="R11" t="n">
        <v>159.82</v>
      </c>
      <c r="S11" t="n">
        <v>57.64</v>
      </c>
      <c r="T11" t="n">
        <v>48528.33</v>
      </c>
      <c r="U11" t="n">
        <v>0.36</v>
      </c>
      <c r="V11" t="n">
        <v>0.79</v>
      </c>
      <c r="W11" t="n">
        <v>6.97</v>
      </c>
      <c r="X11" t="n">
        <v>2.99</v>
      </c>
      <c r="Y11" t="n">
        <v>1</v>
      </c>
      <c r="Z11" t="n">
        <v>10</v>
      </c>
      <c r="AA11" t="n">
        <v>681.3553196265451</v>
      </c>
      <c r="AB11" t="n">
        <v>932.2604075882645</v>
      </c>
      <c r="AC11" t="n">
        <v>843.2867827237396</v>
      </c>
      <c r="AD11" t="n">
        <v>681355.3196265451</v>
      </c>
      <c r="AE11" t="n">
        <v>932260.4075882644</v>
      </c>
      <c r="AF11" t="n">
        <v>1.418343459391721e-06</v>
      </c>
      <c r="AG11" t="n">
        <v>14</v>
      </c>
      <c r="AH11" t="n">
        <v>843286.7827237396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2.9056</v>
      </c>
      <c r="E12" t="n">
        <v>34.42</v>
      </c>
      <c r="F12" t="n">
        <v>26.5</v>
      </c>
      <c r="G12" t="n">
        <v>16.56</v>
      </c>
      <c r="H12" t="n">
        <v>0.22</v>
      </c>
      <c r="I12" t="n">
        <v>96</v>
      </c>
      <c r="J12" t="n">
        <v>278.95</v>
      </c>
      <c r="K12" t="n">
        <v>60.56</v>
      </c>
      <c r="L12" t="n">
        <v>3.5</v>
      </c>
      <c r="M12" t="n">
        <v>94</v>
      </c>
      <c r="N12" t="n">
        <v>74.90000000000001</v>
      </c>
      <c r="O12" t="n">
        <v>34638.36</v>
      </c>
      <c r="P12" t="n">
        <v>462.75</v>
      </c>
      <c r="Q12" t="n">
        <v>452.94</v>
      </c>
      <c r="R12" t="n">
        <v>152.68</v>
      </c>
      <c r="S12" t="n">
        <v>57.64</v>
      </c>
      <c r="T12" t="n">
        <v>44998.36</v>
      </c>
      <c r="U12" t="n">
        <v>0.38</v>
      </c>
      <c r="V12" t="n">
        <v>0.8</v>
      </c>
      <c r="W12" t="n">
        <v>6.95</v>
      </c>
      <c r="X12" t="n">
        <v>2.77</v>
      </c>
      <c r="Y12" t="n">
        <v>1</v>
      </c>
      <c r="Z12" t="n">
        <v>10</v>
      </c>
      <c r="AA12" t="n">
        <v>667.5069659141303</v>
      </c>
      <c r="AB12" t="n">
        <v>913.3124790926911</v>
      </c>
      <c r="AC12" t="n">
        <v>826.1472179301992</v>
      </c>
      <c r="AD12" t="n">
        <v>667506.9659141303</v>
      </c>
      <c r="AE12" t="n">
        <v>913312.4790926911</v>
      </c>
      <c r="AF12" t="n">
        <v>1.44464498741844e-06</v>
      </c>
      <c r="AG12" t="n">
        <v>14</v>
      </c>
      <c r="AH12" t="n">
        <v>826147.2179301992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2.9563</v>
      </c>
      <c r="E13" t="n">
        <v>33.83</v>
      </c>
      <c r="F13" t="n">
        <v>26.28</v>
      </c>
      <c r="G13" t="n">
        <v>17.71</v>
      </c>
      <c r="H13" t="n">
        <v>0.24</v>
      </c>
      <c r="I13" t="n">
        <v>89</v>
      </c>
      <c r="J13" t="n">
        <v>279.44</v>
      </c>
      <c r="K13" t="n">
        <v>60.56</v>
      </c>
      <c r="L13" t="n">
        <v>3.75</v>
      </c>
      <c r="M13" t="n">
        <v>87</v>
      </c>
      <c r="N13" t="n">
        <v>75.14</v>
      </c>
      <c r="O13" t="n">
        <v>34698.9</v>
      </c>
      <c r="P13" t="n">
        <v>458.88</v>
      </c>
      <c r="Q13" t="n">
        <v>452.79</v>
      </c>
      <c r="R13" t="n">
        <v>145.32</v>
      </c>
      <c r="S13" t="n">
        <v>57.64</v>
      </c>
      <c r="T13" t="n">
        <v>41350.55</v>
      </c>
      <c r="U13" t="n">
        <v>0.4</v>
      </c>
      <c r="V13" t="n">
        <v>0.8100000000000001</v>
      </c>
      <c r="W13" t="n">
        <v>6.94</v>
      </c>
      <c r="X13" t="n">
        <v>2.55</v>
      </c>
      <c r="Y13" t="n">
        <v>1</v>
      </c>
      <c r="Z13" t="n">
        <v>10</v>
      </c>
      <c r="AA13" t="n">
        <v>654.5408378252962</v>
      </c>
      <c r="AB13" t="n">
        <v>895.5716506163487</v>
      </c>
      <c r="AC13" t="n">
        <v>810.0995492242297</v>
      </c>
      <c r="AD13" t="n">
        <v>654540.8378252962</v>
      </c>
      <c r="AE13" t="n">
        <v>895571.6506163487</v>
      </c>
      <c r="AF13" t="n">
        <v>1.46985269008299e-06</v>
      </c>
      <c r="AG13" t="n">
        <v>14</v>
      </c>
      <c r="AH13" t="n">
        <v>810099.5492242296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3.0004</v>
      </c>
      <c r="E14" t="n">
        <v>33.33</v>
      </c>
      <c r="F14" t="n">
        <v>26.09</v>
      </c>
      <c r="G14" t="n">
        <v>18.86</v>
      </c>
      <c r="H14" t="n">
        <v>0.25</v>
      </c>
      <c r="I14" t="n">
        <v>83</v>
      </c>
      <c r="J14" t="n">
        <v>279.94</v>
      </c>
      <c r="K14" t="n">
        <v>60.56</v>
      </c>
      <c r="L14" t="n">
        <v>4</v>
      </c>
      <c r="M14" t="n">
        <v>81</v>
      </c>
      <c r="N14" t="n">
        <v>75.38</v>
      </c>
      <c r="O14" t="n">
        <v>34759.54</v>
      </c>
      <c r="P14" t="n">
        <v>455.65</v>
      </c>
      <c r="Q14" t="n">
        <v>452.85</v>
      </c>
      <c r="R14" t="n">
        <v>139.15</v>
      </c>
      <c r="S14" t="n">
        <v>57.64</v>
      </c>
      <c r="T14" t="n">
        <v>38297.71</v>
      </c>
      <c r="U14" t="n">
        <v>0.41</v>
      </c>
      <c r="V14" t="n">
        <v>0.8100000000000001</v>
      </c>
      <c r="W14" t="n">
        <v>6.93</v>
      </c>
      <c r="X14" t="n">
        <v>2.36</v>
      </c>
      <c r="Y14" t="n">
        <v>1</v>
      </c>
      <c r="Z14" t="n">
        <v>10</v>
      </c>
      <c r="AA14" t="n">
        <v>632.6883675094654</v>
      </c>
      <c r="AB14" t="n">
        <v>865.6721366672786</v>
      </c>
      <c r="AC14" t="n">
        <v>783.0536029222275</v>
      </c>
      <c r="AD14" t="n">
        <v>632688.3675094653</v>
      </c>
      <c r="AE14" t="n">
        <v>865672.1366672786</v>
      </c>
      <c r="AF14" t="n">
        <v>1.49177891666103e-06</v>
      </c>
      <c r="AG14" t="n">
        <v>13</v>
      </c>
      <c r="AH14" t="n">
        <v>783053.6029222275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3.0377</v>
      </c>
      <c r="E15" t="n">
        <v>32.92</v>
      </c>
      <c r="F15" t="n">
        <v>25.95</v>
      </c>
      <c r="G15" t="n">
        <v>19.96</v>
      </c>
      <c r="H15" t="n">
        <v>0.27</v>
      </c>
      <c r="I15" t="n">
        <v>78</v>
      </c>
      <c r="J15" t="n">
        <v>280.43</v>
      </c>
      <c r="K15" t="n">
        <v>60.56</v>
      </c>
      <c r="L15" t="n">
        <v>4.25</v>
      </c>
      <c r="M15" t="n">
        <v>76</v>
      </c>
      <c r="N15" t="n">
        <v>75.62</v>
      </c>
      <c r="O15" t="n">
        <v>34820.27</v>
      </c>
      <c r="P15" t="n">
        <v>453</v>
      </c>
      <c r="Q15" t="n">
        <v>452.83</v>
      </c>
      <c r="R15" t="n">
        <v>134.55</v>
      </c>
      <c r="S15" t="n">
        <v>57.64</v>
      </c>
      <c r="T15" t="n">
        <v>36023.51</v>
      </c>
      <c r="U15" t="n">
        <v>0.43</v>
      </c>
      <c r="V15" t="n">
        <v>0.82</v>
      </c>
      <c r="W15" t="n">
        <v>6.92</v>
      </c>
      <c r="X15" t="n">
        <v>2.22</v>
      </c>
      <c r="Y15" t="n">
        <v>1</v>
      </c>
      <c r="Z15" t="n">
        <v>10</v>
      </c>
      <c r="AA15" t="n">
        <v>623.9532231421242</v>
      </c>
      <c r="AB15" t="n">
        <v>853.720326776511</v>
      </c>
      <c r="AC15" t="n">
        <v>772.2424569929642</v>
      </c>
      <c r="AD15" t="n">
        <v>623953.2231421242</v>
      </c>
      <c r="AE15" t="n">
        <v>853720.326776511</v>
      </c>
      <c r="AF15" t="n">
        <v>1.510324228483272e-06</v>
      </c>
      <c r="AG15" t="n">
        <v>13</v>
      </c>
      <c r="AH15" t="n">
        <v>772242.4569929643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3.0743</v>
      </c>
      <c r="E16" t="n">
        <v>32.53</v>
      </c>
      <c r="F16" t="n">
        <v>25.81</v>
      </c>
      <c r="G16" t="n">
        <v>21.22</v>
      </c>
      <c r="H16" t="n">
        <v>0.29</v>
      </c>
      <c r="I16" t="n">
        <v>73</v>
      </c>
      <c r="J16" t="n">
        <v>280.92</v>
      </c>
      <c r="K16" t="n">
        <v>60.56</v>
      </c>
      <c r="L16" t="n">
        <v>4.5</v>
      </c>
      <c r="M16" t="n">
        <v>71</v>
      </c>
      <c r="N16" t="n">
        <v>75.87</v>
      </c>
      <c r="O16" t="n">
        <v>34881.09</v>
      </c>
      <c r="P16" t="n">
        <v>450.76</v>
      </c>
      <c r="Q16" t="n">
        <v>452.75</v>
      </c>
      <c r="R16" t="n">
        <v>130.5</v>
      </c>
      <c r="S16" t="n">
        <v>57.64</v>
      </c>
      <c r="T16" t="n">
        <v>34022.01</v>
      </c>
      <c r="U16" t="n">
        <v>0.44</v>
      </c>
      <c r="V16" t="n">
        <v>0.82</v>
      </c>
      <c r="W16" t="n">
        <v>6.91</v>
      </c>
      <c r="X16" t="n">
        <v>2.08</v>
      </c>
      <c r="Y16" t="n">
        <v>1</v>
      </c>
      <c r="Z16" t="n">
        <v>10</v>
      </c>
      <c r="AA16" t="n">
        <v>615.8596531218944</v>
      </c>
      <c r="AB16" t="n">
        <v>842.6463472117234</v>
      </c>
      <c r="AC16" t="n">
        <v>762.2253624954119</v>
      </c>
      <c r="AD16" t="n">
        <v>615859.6531218945</v>
      </c>
      <c r="AE16" t="n">
        <v>842646.3472117234</v>
      </c>
      <c r="AF16" t="n">
        <v>1.528521504963007e-06</v>
      </c>
      <c r="AG16" t="n">
        <v>13</v>
      </c>
      <c r="AH16" t="n">
        <v>762225.3624954119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3.1055</v>
      </c>
      <c r="E17" t="n">
        <v>32.2</v>
      </c>
      <c r="F17" t="n">
        <v>25.7</v>
      </c>
      <c r="G17" t="n">
        <v>22.34</v>
      </c>
      <c r="H17" t="n">
        <v>0.3</v>
      </c>
      <c r="I17" t="n">
        <v>69</v>
      </c>
      <c r="J17" t="n">
        <v>281.41</v>
      </c>
      <c r="K17" t="n">
        <v>60.56</v>
      </c>
      <c r="L17" t="n">
        <v>4.75</v>
      </c>
      <c r="M17" t="n">
        <v>67</v>
      </c>
      <c r="N17" t="n">
        <v>76.11</v>
      </c>
      <c r="O17" t="n">
        <v>34942.02</v>
      </c>
      <c r="P17" t="n">
        <v>448.62</v>
      </c>
      <c r="Q17" t="n">
        <v>452.8</v>
      </c>
      <c r="R17" t="n">
        <v>126.22</v>
      </c>
      <c r="S17" t="n">
        <v>57.64</v>
      </c>
      <c r="T17" t="n">
        <v>31901.31</v>
      </c>
      <c r="U17" t="n">
        <v>0.46</v>
      </c>
      <c r="V17" t="n">
        <v>0.83</v>
      </c>
      <c r="W17" t="n">
        <v>6.91</v>
      </c>
      <c r="X17" t="n">
        <v>1.97</v>
      </c>
      <c r="Y17" t="n">
        <v>1</v>
      </c>
      <c r="Z17" t="n">
        <v>10</v>
      </c>
      <c r="AA17" t="n">
        <v>608.9729666342531</v>
      </c>
      <c r="AB17" t="n">
        <v>833.2236789401671</v>
      </c>
      <c r="AC17" t="n">
        <v>753.7019804588953</v>
      </c>
      <c r="AD17" t="n">
        <v>608972.9666342532</v>
      </c>
      <c r="AE17" t="n">
        <v>833223.6789401672</v>
      </c>
      <c r="AF17" t="n">
        <v>1.54403393737196e-06</v>
      </c>
      <c r="AG17" t="n">
        <v>13</v>
      </c>
      <c r="AH17" t="n">
        <v>753701.9804588952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3.1381</v>
      </c>
      <c r="E18" t="n">
        <v>31.87</v>
      </c>
      <c r="F18" t="n">
        <v>25.57</v>
      </c>
      <c r="G18" t="n">
        <v>23.6</v>
      </c>
      <c r="H18" t="n">
        <v>0.32</v>
      </c>
      <c r="I18" t="n">
        <v>65</v>
      </c>
      <c r="J18" t="n">
        <v>281.91</v>
      </c>
      <c r="K18" t="n">
        <v>60.56</v>
      </c>
      <c r="L18" t="n">
        <v>5</v>
      </c>
      <c r="M18" t="n">
        <v>63</v>
      </c>
      <c r="N18" t="n">
        <v>76.34999999999999</v>
      </c>
      <c r="O18" t="n">
        <v>35003.04</v>
      </c>
      <c r="P18" t="n">
        <v>446.38</v>
      </c>
      <c r="Q18" t="n">
        <v>452.75</v>
      </c>
      <c r="R18" t="n">
        <v>122.15</v>
      </c>
      <c r="S18" t="n">
        <v>57.64</v>
      </c>
      <c r="T18" t="n">
        <v>29887.92</v>
      </c>
      <c r="U18" t="n">
        <v>0.47</v>
      </c>
      <c r="V18" t="n">
        <v>0.83</v>
      </c>
      <c r="W18" t="n">
        <v>6.9</v>
      </c>
      <c r="X18" t="n">
        <v>1.84</v>
      </c>
      <c r="Y18" t="n">
        <v>1</v>
      </c>
      <c r="Z18" t="n">
        <v>10</v>
      </c>
      <c r="AA18" t="n">
        <v>601.8540722124791</v>
      </c>
      <c r="AB18" t="n">
        <v>823.4832935288397</v>
      </c>
      <c r="AC18" t="n">
        <v>744.891203760508</v>
      </c>
      <c r="AD18" t="n">
        <v>601854.0722124791</v>
      </c>
      <c r="AE18" t="n">
        <v>823483.2935288397</v>
      </c>
      <c r="AF18" t="n">
        <v>1.56024244046593e-06</v>
      </c>
      <c r="AG18" t="n">
        <v>13</v>
      </c>
      <c r="AH18" t="n">
        <v>744891.203760508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3.1597</v>
      </c>
      <c r="E19" t="n">
        <v>31.65</v>
      </c>
      <c r="F19" t="n">
        <v>25.51</v>
      </c>
      <c r="G19" t="n">
        <v>24.69</v>
      </c>
      <c r="H19" t="n">
        <v>0.33</v>
      </c>
      <c r="I19" t="n">
        <v>62</v>
      </c>
      <c r="J19" t="n">
        <v>282.4</v>
      </c>
      <c r="K19" t="n">
        <v>60.56</v>
      </c>
      <c r="L19" t="n">
        <v>5.25</v>
      </c>
      <c r="M19" t="n">
        <v>60</v>
      </c>
      <c r="N19" t="n">
        <v>76.59999999999999</v>
      </c>
      <c r="O19" t="n">
        <v>35064.15</v>
      </c>
      <c r="P19" t="n">
        <v>445.33</v>
      </c>
      <c r="Q19" t="n">
        <v>452.69</v>
      </c>
      <c r="R19" t="n">
        <v>120.08</v>
      </c>
      <c r="S19" t="n">
        <v>57.64</v>
      </c>
      <c r="T19" t="n">
        <v>28867.9</v>
      </c>
      <c r="U19" t="n">
        <v>0.48</v>
      </c>
      <c r="V19" t="n">
        <v>0.83</v>
      </c>
      <c r="W19" t="n">
        <v>6.91</v>
      </c>
      <c r="X19" t="n">
        <v>1.78</v>
      </c>
      <c r="Y19" t="n">
        <v>1</v>
      </c>
      <c r="Z19" t="n">
        <v>10</v>
      </c>
      <c r="AA19" t="n">
        <v>597.6649603669611</v>
      </c>
      <c r="AB19" t="n">
        <v>817.7515658912307</v>
      </c>
      <c r="AC19" t="n">
        <v>739.7065041641021</v>
      </c>
      <c r="AD19" t="n">
        <v>597664.9603669611</v>
      </c>
      <c r="AE19" t="n">
        <v>817751.5658912307</v>
      </c>
      <c r="AF19" t="n">
        <v>1.570981816749052e-06</v>
      </c>
      <c r="AG19" t="n">
        <v>13</v>
      </c>
      <c r="AH19" t="n">
        <v>739706.504164102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3.1861</v>
      </c>
      <c r="E20" t="n">
        <v>31.39</v>
      </c>
      <c r="F20" t="n">
        <v>25.4</v>
      </c>
      <c r="G20" t="n">
        <v>25.84</v>
      </c>
      <c r="H20" t="n">
        <v>0.35</v>
      </c>
      <c r="I20" t="n">
        <v>59</v>
      </c>
      <c r="J20" t="n">
        <v>282.9</v>
      </c>
      <c r="K20" t="n">
        <v>60.56</v>
      </c>
      <c r="L20" t="n">
        <v>5.5</v>
      </c>
      <c r="M20" t="n">
        <v>57</v>
      </c>
      <c r="N20" t="n">
        <v>76.84999999999999</v>
      </c>
      <c r="O20" t="n">
        <v>35125.37</v>
      </c>
      <c r="P20" t="n">
        <v>443.44</v>
      </c>
      <c r="Q20" t="n">
        <v>452.68</v>
      </c>
      <c r="R20" t="n">
        <v>117.02</v>
      </c>
      <c r="S20" t="n">
        <v>57.64</v>
      </c>
      <c r="T20" t="n">
        <v>27352.02</v>
      </c>
      <c r="U20" t="n">
        <v>0.49</v>
      </c>
      <c r="V20" t="n">
        <v>0.83</v>
      </c>
      <c r="W20" t="n">
        <v>6.89</v>
      </c>
      <c r="X20" t="n">
        <v>1.68</v>
      </c>
      <c r="Y20" t="n">
        <v>1</v>
      </c>
      <c r="Z20" t="n">
        <v>10</v>
      </c>
      <c r="AA20" t="n">
        <v>592.00229847107</v>
      </c>
      <c r="AB20" t="n">
        <v>810.0036620662609</v>
      </c>
      <c r="AC20" t="n">
        <v>732.6980494059359</v>
      </c>
      <c r="AD20" t="n">
        <v>592002.29847107</v>
      </c>
      <c r="AE20" t="n">
        <v>810003.6620662608</v>
      </c>
      <c r="AF20" t="n">
        <v>1.58410772109509e-06</v>
      </c>
      <c r="AG20" t="n">
        <v>13</v>
      </c>
      <c r="AH20" t="n">
        <v>732698.0494059359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3.2031</v>
      </c>
      <c r="E21" t="n">
        <v>31.22</v>
      </c>
      <c r="F21" t="n">
        <v>25.34</v>
      </c>
      <c r="G21" t="n">
        <v>26.68</v>
      </c>
      <c r="H21" t="n">
        <v>0.36</v>
      </c>
      <c r="I21" t="n">
        <v>57</v>
      </c>
      <c r="J21" t="n">
        <v>283.4</v>
      </c>
      <c r="K21" t="n">
        <v>60.56</v>
      </c>
      <c r="L21" t="n">
        <v>5.75</v>
      </c>
      <c r="M21" t="n">
        <v>55</v>
      </c>
      <c r="N21" t="n">
        <v>77.09</v>
      </c>
      <c r="O21" t="n">
        <v>35186.68</v>
      </c>
      <c r="P21" t="n">
        <v>442.21</v>
      </c>
      <c r="Q21" t="n">
        <v>452.73</v>
      </c>
      <c r="R21" t="n">
        <v>114.94</v>
      </c>
      <c r="S21" t="n">
        <v>57.64</v>
      </c>
      <c r="T21" t="n">
        <v>26322.34</v>
      </c>
      <c r="U21" t="n">
        <v>0.5</v>
      </c>
      <c r="V21" t="n">
        <v>0.84</v>
      </c>
      <c r="W21" t="n">
        <v>6.89</v>
      </c>
      <c r="X21" t="n">
        <v>1.61</v>
      </c>
      <c r="Y21" t="n">
        <v>1</v>
      </c>
      <c r="Z21" t="n">
        <v>10</v>
      </c>
      <c r="AA21" t="n">
        <v>588.4423093373281</v>
      </c>
      <c r="AB21" t="n">
        <v>805.1327278778392</v>
      </c>
      <c r="AC21" t="n">
        <v>728.2919903400582</v>
      </c>
      <c r="AD21" t="n">
        <v>588442.3093373281</v>
      </c>
      <c r="AE21" t="n">
        <v>805132.7278778392</v>
      </c>
      <c r="AF21" t="n">
        <v>1.592560007984584e-06</v>
      </c>
      <c r="AG21" t="n">
        <v>13</v>
      </c>
      <c r="AH21" t="n">
        <v>728291.9903400582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3.2284</v>
      </c>
      <c r="E22" t="n">
        <v>30.98</v>
      </c>
      <c r="F22" t="n">
        <v>25.25</v>
      </c>
      <c r="G22" t="n">
        <v>28.06</v>
      </c>
      <c r="H22" t="n">
        <v>0.38</v>
      </c>
      <c r="I22" t="n">
        <v>54</v>
      </c>
      <c r="J22" t="n">
        <v>283.9</v>
      </c>
      <c r="K22" t="n">
        <v>60.56</v>
      </c>
      <c r="L22" t="n">
        <v>6</v>
      </c>
      <c r="M22" t="n">
        <v>52</v>
      </c>
      <c r="N22" t="n">
        <v>77.34</v>
      </c>
      <c r="O22" t="n">
        <v>35248.1</v>
      </c>
      <c r="P22" t="n">
        <v>440.69</v>
      </c>
      <c r="Q22" t="n">
        <v>452.75</v>
      </c>
      <c r="R22" t="n">
        <v>112.05</v>
      </c>
      <c r="S22" t="n">
        <v>57.64</v>
      </c>
      <c r="T22" t="n">
        <v>24895.42</v>
      </c>
      <c r="U22" t="n">
        <v>0.51</v>
      </c>
      <c r="V22" t="n">
        <v>0.84</v>
      </c>
      <c r="W22" t="n">
        <v>6.88</v>
      </c>
      <c r="X22" t="n">
        <v>1.53</v>
      </c>
      <c r="Y22" t="n">
        <v>1</v>
      </c>
      <c r="Z22" t="n">
        <v>10</v>
      </c>
      <c r="AA22" t="n">
        <v>572.3965790049566</v>
      </c>
      <c r="AB22" t="n">
        <v>783.1782517494266</v>
      </c>
      <c r="AC22" t="n">
        <v>708.4328186000403</v>
      </c>
      <c r="AD22" t="n">
        <v>572396.5790049566</v>
      </c>
      <c r="AE22" t="n">
        <v>783178.2517494266</v>
      </c>
      <c r="AF22" t="n">
        <v>1.605138999649536e-06</v>
      </c>
      <c r="AG22" t="n">
        <v>12</v>
      </c>
      <c r="AH22" t="n">
        <v>708432.8186000403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3.2458</v>
      </c>
      <c r="E23" t="n">
        <v>30.81</v>
      </c>
      <c r="F23" t="n">
        <v>25.19</v>
      </c>
      <c r="G23" t="n">
        <v>29.07</v>
      </c>
      <c r="H23" t="n">
        <v>0.39</v>
      </c>
      <c r="I23" t="n">
        <v>52</v>
      </c>
      <c r="J23" t="n">
        <v>284.4</v>
      </c>
      <c r="K23" t="n">
        <v>60.56</v>
      </c>
      <c r="L23" t="n">
        <v>6.25</v>
      </c>
      <c r="M23" t="n">
        <v>50</v>
      </c>
      <c r="N23" t="n">
        <v>77.59</v>
      </c>
      <c r="O23" t="n">
        <v>35309.61</v>
      </c>
      <c r="P23" t="n">
        <v>439.67</v>
      </c>
      <c r="Q23" t="n">
        <v>452.7</v>
      </c>
      <c r="R23" t="n">
        <v>110</v>
      </c>
      <c r="S23" t="n">
        <v>57.64</v>
      </c>
      <c r="T23" t="n">
        <v>23877.31</v>
      </c>
      <c r="U23" t="n">
        <v>0.52</v>
      </c>
      <c r="V23" t="n">
        <v>0.84</v>
      </c>
      <c r="W23" t="n">
        <v>6.88</v>
      </c>
      <c r="X23" t="n">
        <v>1.47</v>
      </c>
      <c r="Y23" t="n">
        <v>1</v>
      </c>
      <c r="Z23" t="n">
        <v>10</v>
      </c>
      <c r="AA23" t="n">
        <v>569.0307120779348</v>
      </c>
      <c r="AB23" t="n">
        <v>778.5729241283066</v>
      </c>
      <c r="AC23" t="n">
        <v>704.2670169834621</v>
      </c>
      <c r="AD23" t="n">
        <v>569030.7120779349</v>
      </c>
      <c r="AE23" t="n">
        <v>778572.9241283066</v>
      </c>
      <c r="AF23" t="n">
        <v>1.613790163877607e-06</v>
      </c>
      <c r="AG23" t="n">
        <v>12</v>
      </c>
      <c r="AH23" t="n">
        <v>704267.0169834621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3.2615</v>
      </c>
      <c r="E24" t="n">
        <v>30.66</v>
      </c>
      <c r="F24" t="n">
        <v>25.15</v>
      </c>
      <c r="G24" t="n">
        <v>30.18</v>
      </c>
      <c r="H24" t="n">
        <v>0.41</v>
      </c>
      <c r="I24" t="n">
        <v>50</v>
      </c>
      <c r="J24" t="n">
        <v>284.89</v>
      </c>
      <c r="K24" t="n">
        <v>60.56</v>
      </c>
      <c r="L24" t="n">
        <v>6.5</v>
      </c>
      <c r="M24" t="n">
        <v>48</v>
      </c>
      <c r="N24" t="n">
        <v>77.84</v>
      </c>
      <c r="O24" t="n">
        <v>35371.22</v>
      </c>
      <c r="P24" t="n">
        <v>438.81</v>
      </c>
      <c r="Q24" t="n">
        <v>452.66</v>
      </c>
      <c r="R24" t="n">
        <v>108.73</v>
      </c>
      <c r="S24" t="n">
        <v>57.64</v>
      </c>
      <c r="T24" t="n">
        <v>23253.43</v>
      </c>
      <c r="U24" t="n">
        <v>0.53</v>
      </c>
      <c r="V24" t="n">
        <v>0.84</v>
      </c>
      <c r="W24" t="n">
        <v>6.87</v>
      </c>
      <c r="X24" t="n">
        <v>1.42</v>
      </c>
      <c r="Y24" t="n">
        <v>1</v>
      </c>
      <c r="Z24" t="n">
        <v>10</v>
      </c>
      <c r="AA24" t="n">
        <v>566.1292450092137</v>
      </c>
      <c r="AB24" t="n">
        <v>774.6030088811891</v>
      </c>
      <c r="AC24" t="n">
        <v>700.6759848757188</v>
      </c>
      <c r="AD24" t="n">
        <v>566129.2450092137</v>
      </c>
      <c r="AE24" t="n">
        <v>774603.0088811892</v>
      </c>
      <c r="AF24" t="n">
        <v>1.621596099416727e-06</v>
      </c>
      <c r="AG24" t="n">
        <v>12</v>
      </c>
      <c r="AH24" t="n">
        <v>700675.9848757187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3.2831</v>
      </c>
      <c r="E25" t="n">
        <v>30.46</v>
      </c>
      <c r="F25" t="n">
        <v>25.05</v>
      </c>
      <c r="G25" t="n">
        <v>31.31</v>
      </c>
      <c r="H25" t="n">
        <v>0.42</v>
      </c>
      <c r="I25" t="n">
        <v>48</v>
      </c>
      <c r="J25" t="n">
        <v>285.39</v>
      </c>
      <c r="K25" t="n">
        <v>60.56</v>
      </c>
      <c r="L25" t="n">
        <v>6.75</v>
      </c>
      <c r="M25" t="n">
        <v>46</v>
      </c>
      <c r="N25" t="n">
        <v>78.09</v>
      </c>
      <c r="O25" t="n">
        <v>35432.93</v>
      </c>
      <c r="P25" t="n">
        <v>437.1</v>
      </c>
      <c r="Q25" t="n">
        <v>452.59</v>
      </c>
      <c r="R25" t="n">
        <v>105.65</v>
      </c>
      <c r="S25" t="n">
        <v>57.64</v>
      </c>
      <c r="T25" t="n">
        <v>21720.81</v>
      </c>
      <c r="U25" t="n">
        <v>0.55</v>
      </c>
      <c r="V25" t="n">
        <v>0.85</v>
      </c>
      <c r="W25" t="n">
        <v>6.87</v>
      </c>
      <c r="X25" t="n">
        <v>1.32</v>
      </c>
      <c r="Y25" t="n">
        <v>1</v>
      </c>
      <c r="Z25" t="n">
        <v>10</v>
      </c>
      <c r="AA25" t="n">
        <v>561.6051489841579</v>
      </c>
      <c r="AB25" t="n">
        <v>768.4129411106778</v>
      </c>
      <c r="AC25" t="n">
        <v>695.07668848541</v>
      </c>
      <c r="AD25" t="n">
        <v>561605.1489841579</v>
      </c>
      <c r="AE25" t="n">
        <v>768412.9411106778</v>
      </c>
      <c r="AF25" t="n">
        <v>1.632335475699849e-06</v>
      </c>
      <c r="AG25" t="n">
        <v>12</v>
      </c>
      <c r="AH25" t="n">
        <v>695076.6884854101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3.2965</v>
      </c>
      <c r="E26" t="n">
        <v>30.34</v>
      </c>
      <c r="F26" t="n">
        <v>25.03</v>
      </c>
      <c r="G26" t="n">
        <v>32.65</v>
      </c>
      <c r="H26" t="n">
        <v>0.44</v>
      </c>
      <c r="I26" t="n">
        <v>46</v>
      </c>
      <c r="J26" t="n">
        <v>285.9</v>
      </c>
      <c r="K26" t="n">
        <v>60.56</v>
      </c>
      <c r="L26" t="n">
        <v>7</v>
      </c>
      <c r="M26" t="n">
        <v>44</v>
      </c>
      <c r="N26" t="n">
        <v>78.34</v>
      </c>
      <c r="O26" t="n">
        <v>35494.74</v>
      </c>
      <c r="P26" t="n">
        <v>436.74</v>
      </c>
      <c r="Q26" t="n">
        <v>452.64</v>
      </c>
      <c r="R26" t="n">
        <v>104.69</v>
      </c>
      <c r="S26" t="n">
        <v>57.64</v>
      </c>
      <c r="T26" t="n">
        <v>21254.82</v>
      </c>
      <c r="U26" t="n">
        <v>0.55</v>
      </c>
      <c r="V26" t="n">
        <v>0.85</v>
      </c>
      <c r="W26" t="n">
        <v>6.88</v>
      </c>
      <c r="X26" t="n">
        <v>1.31</v>
      </c>
      <c r="Y26" t="n">
        <v>1</v>
      </c>
      <c r="Z26" t="n">
        <v>10</v>
      </c>
      <c r="AA26" t="n">
        <v>559.5189797641672</v>
      </c>
      <c r="AB26" t="n">
        <v>765.5585523485959</v>
      </c>
      <c r="AC26" t="n">
        <v>692.4947185806216</v>
      </c>
      <c r="AD26" t="n">
        <v>559518.9797641672</v>
      </c>
      <c r="AE26" t="n">
        <v>765558.5523485958</v>
      </c>
      <c r="AF26" t="n">
        <v>1.638997866542156e-06</v>
      </c>
      <c r="AG26" t="n">
        <v>12</v>
      </c>
      <c r="AH26" t="n">
        <v>692494.7185806215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3.3163</v>
      </c>
      <c r="E27" t="n">
        <v>30.15</v>
      </c>
      <c r="F27" t="n">
        <v>24.95</v>
      </c>
      <c r="G27" t="n">
        <v>34.03</v>
      </c>
      <c r="H27" t="n">
        <v>0.45</v>
      </c>
      <c r="I27" t="n">
        <v>44</v>
      </c>
      <c r="J27" t="n">
        <v>286.4</v>
      </c>
      <c r="K27" t="n">
        <v>60.56</v>
      </c>
      <c r="L27" t="n">
        <v>7.25</v>
      </c>
      <c r="M27" t="n">
        <v>42</v>
      </c>
      <c r="N27" t="n">
        <v>78.59</v>
      </c>
      <c r="O27" t="n">
        <v>35556.78</v>
      </c>
      <c r="P27" t="n">
        <v>435.31</v>
      </c>
      <c r="Q27" t="n">
        <v>452.68</v>
      </c>
      <c r="R27" t="n">
        <v>102.11</v>
      </c>
      <c r="S27" t="n">
        <v>57.64</v>
      </c>
      <c r="T27" t="n">
        <v>19973.71</v>
      </c>
      <c r="U27" t="n">
        <v>0.5600000000000001</v>
      </c>
      <c r="V27" t="n">
        <v>0.85</v>
      </c>
      <c r="W27" t="n">
        <v>6.87</v>
      </c>
      <c r="X27" t="n">
        <v>1.23</v>
      </c>
      <c r="Y27" t="n">
        <v>1</v>
      </c>
      <c r="Z27" t="n">
        <v>10</v>
      </c>
      <c r="AA27" t="n">
        <v>555.6018340104486</v>
      </c>
      <c r="AB27" t="n">
        <v>760.1989407160836</v>
      </c>
      <c r="AC27" t="n">
        <v>687.6466207600542</v>
      </c>
      <c r="AD27" t="n">
        <v>555601.8340104485</v>
      </c>
      <c r="AE27" t="n">
        <v>760198.9407160836</v>
      </c>
      <c r="AF27" t="n">
        <v>1.648842294801684e-06</v>
      </c>
      <c r="AG27" t="n">
        <v>12</v>
      </c>
      <c r="AH27" t="n">
        <v>687646.6207600542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3.326</v>
      </c>
      <c r="E28" t="n">
        <v>30.07</v>
      </c>
      <c r="F28" t="n">
        <v>24.92</v>
      </c>
      <c r="G28" t="n">
        <v>34.77</v>
      </c>
      <c r="H28" t="n">
        <v>0.47</v>
      </c>
      <c r="I28" t="n">
        <v>43</v>
      </c>
      <c r="J28" t="n">
        <v>286.9</v>
      </c>
      <c r="K28" t="n">
        <v>60.56</v>
      </c>
      <c r="L28" t="n">
        <v>7.5</v>
      </c>
      <c r="M28" t="n">
        <v>41</v>
      </c>
      <c r="N28" t="n">
        <v>78.84999999999999</v>
      </c>
      <c r="O28" t="n">
        <v>35618.8</v>
      </c>
      <c r="P28" t="n">
        <v>434.81</v>
      </c>
      <c r="Q28" t="n">
        <v>452.68</v>
      </c>
      <c r="R28" t="n">
        <v>101.24</v>
      </c>
      <c r="S28" t="n">
        <v>57.64</v>
      </c>
      <c r="T28" t="n">
        <v>19543.04</v>
      </c>
      <c r="U28" t="n">
        <v>0.57</v>
      </c>
      <c r="V28" t="n">
        <v>0.85</v>
      </c>
      <c r="W28" t="n">
        <v>6.86</v>
      </c>
      <c r="X28" t="n">
        <v>1.19</v>
      </c>
      <c r="Y28" t="n">
        <v>1</v>
      </c>
      <c r="Z28" t="n">
        <v>10</v>
      </c>
      <c r="AA28" t="n">
        <v>553.8839313277789</v>
      </c>
      <c r="AB28" t="n">
        <v>757.8484304771376</v>
      </c>
      <c r="AC28" t="n">
        <v>685.5204399193514</v>
      </c>
      <c r="AD28" t="n">
        <v>553883.9313277788</v>
      </c>
      <c r="AE28" t="n">
        <v>757848.4304771377</v>
      </c>
      <c r="AF28" t="n">
        <v>1.65366507026216e-06</v>
      </c>
      <c r="AG28" t="n">
        <v>12</v>
      </c>
      <c r="AH28" t="n">
        <v>685520.4399193514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3.3352</v>
      </c>
      <c r="E29" t="n">
        <v>29.98</v>
      </c>
      <c r="F29" t="n">
        <v>24.89</v>
      </c>
      <c r="G29" t="n">
        <v>35.55</v>
      </c>
      <c r="H29" t="n">
        <v>0.48</v>
      </c>
      <c r="I29" t="n">
        <v>42</v>
      </c>
      <c r="J29" t="n">
        <v>287.41</v>
      </c>
      <c r="K29" t="n">
        <v>60.56</v>
      </c>
      <c r="L29" t="n">
        <v>7.75</v>
      </c>
      <c r="M29" t="n">
        <v>40</v>
      </c>
      <c r="N29" t="n">
        <v>79.09999999999999</v>
      </c>
      <c r="O29" t="n">
        <v>35680.92</v>
      </c>
      <c r="P29" t="n">
        <v>434.12</v>
      </c>
      <c r="Q29" t="n">
        <v>452.62</v>
      </c>
      <c r="R29" t="n">
        <v>100.13</v>
      </c>
      <c r="S29" t="n">
        <v>57.64</v>
      </c>
      <c r="T29" t="n">
        <v>18994.82</v>
      </c>
      <c r="U29" t="n">
        <v>0.58</v>
      </c>
      <c r="V29" t="n">
        <v>0.85</v>
      </c>
      <c r="W29" t="n">
        <v>6.86</v>
      </c>
      <c r="X29" t="n">
        <v>1.16</v>
      </c>
      <c r="Y29" t="n">
        <v>1</v>
      </c>
      <c r="Z29" t="n">
        <v>10</v>
      </c>
      <c r="AA29" t="n">
        <v>552.1009219249181</v>
      </c>
      <c r="AB29" t="n">
        <v>755.4088383513202</v>
      </c>
      <c r="AC29" t="n">
        <v>683.313679042033</v>
      </c>
      <c r="AD29" t="n">
        <v>552100.9219249181</v>
      </c>
      <c r="AE29" t="n">
        <v>755408.8383513202</v>
      </c>
      <c r="AF29" t="n">
        <v>1.658239249049416e-06</v>
      </c>
      <c r="AG29" t="n">
        <v>12</v>
      </c>
      <c r="AH29" t="n">
        <v>683313.6790420329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3.3491</v>
      </c>
      <c r="E30" t="n">
        <v>29.86</v>
      </c>
      <c r="F30" t="n">
        <v>24.87</v>
      </c>
      <c r="G30" t="n">
        <v>37.3</v>
      </c>
      <c r="H30" t="n">
        <v>0.49</v>
      </c>
      <c r="I30" t="n">
        <v>40</v>
      </c>
      <c r="J30" t="n">
        <v>287.91</v>
      </c>
      <c r="K30" t="n">
        <v>60.56</v>
      </c>
      <c r="L30" t="n">
        <v>8</v>
      </c>
      <c r="M30" t="n">
        <v>38</v>
      </c>
      <c r="N30" t="n">
        <v>79.36</v>
      </c>
      <c r="O30" t="n">
        <v>35743.15</v>
      </c>
      <c r="P30" t="n">
        <v>433.8</v>
      </c>
      <c r="Q30" t="n">
        <v>452.67</v>
      </c>
      <c r="R30" t="n">
        <v>99.34</v>
      </c>
      <c r="S30" t="n">
        <v>57.64</v>
      </c>
      <c r="T30" t="n">
        <v>18608.6</v>
      </c>
      <c r="U30" t="n">
        <v>0.58</v>
      </c>
      <c r="V30" t="n">
        <v>0.85</v>
      </c>
      <c r="W30" t="n">
        <v>6.87</v>
      </c>
      <c r="X30" t="n">
        <v>1.14</v>
      </c>
      <c r="Y30" t="n">
        <v>1</v>
      </c>
      <c r="Z30" t="n">
        <v>10</v>
      </c>
      <c r="AA30" t="n">
        <v>550.0520151647983</v>
      </c>
      <c r="AB30" t="n">
        <v>752.6054337307376</v>
      </c>
      <c r="AC30" t="n">
        <v>680.7778274238356</v>
      </c>
      <c r="AD30" t="n">
        <v>550052.0151647982</v>
      </c>
      <c r="AE30" t="n">
        <v>752605.4337307375</v>
      </c>
      <c r="AF30" t="n">
        <v>1.665150236564943e-06</v>
      </c>
      <c r="AG30" t="n">
        <v>12</v>
      </c>
      <c r="AH30" t="n">
        <v>680777.8274238355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3.3586</v>
      </c>
      <c r="E31" t="n">
        <v>29.77</v>
      </c>
      <c r="F31" t="n">
        <v>24.84</v>
      </c>
      <c r="G31" t="n">
        <v>38.21</v>
      </c>
      <c r="H31" t="n">
        <v>0.51</v>
      </c>
      <c r="I31" t="n">
        <v>39</v>
      </c>
      <c r="J31" t="n">
        <v>288.42</v>
      </c>
      <c r="K31" t="n">
        <v>60.56</v>
      </c>
      <c r="L31" t="n">
        <v>8.25</v>
      </c>
      <c r="M31" t="n">
        <v>37</v>
      </c>
      <c r="N31" t="n">
        <v>79.61</v>
      </c>
      <c r="O31" t="n">
        <v>35805.48</v>
      </c>
      <c r="P31" t="n">
        <v>433.16</v>
      </c>
      <c r="Q31" t="n">
        <v>452.69</v>
      </c>
      <c r="R31" t="n">
        <v>98.59999999999999</v>
      </c>
      <c r="S31" t="n">
        <v>57.64</v>
      </c>
      <c r="T31" t="n">
        <v>18241.6</v>
      </c>
      <c r="U31" t="n">
        <v>0.58</v>
      </c>
      <c r="V31" t="n">
        <v>0.85</v>
      </c>
      <c r="W31" t="n">
        <v>6.86</v>
      </c>
      <c r="X31" t="n">
        <v>1.11</v>
      </c>
      <c r="Y31" t="n">
        <v>1</v>
      </c>
      <c r="Z31" t="n">
        <v>10</v>
      </c>
      <c r="AA31" t="n">
        <v>548.2907706377126</v>
      </c>
      <c r="AB31" t="n">
        <v>750.1956212681544</v>
      </c>
      <c r="AC31" t="n">
        <v>678.5980040804883</v>
      </c>
      <c r="AD31" t="n">
        <v>548290.7706377127</v>
      </c>
      <c r="AE31" t="n">
        <v>750195.6212681544</v>
      </c>
      <c r="AF31" t="n">
        <v>1.669873573356131e-06</v>
      </c>
      <c r="AG31" t="n">
        <v>12</v>
      </c>
      <c r="AH31" t="n">
        <v>678598.0040804883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3.3709</v>
      </c>
      <c r="E32" t="n">
        <v>29.67</v>
      </c>
      <c r="F32" t="n">
        <v>24.78</v>
      </c>
      <c r="G32" t="n">
        <v>39.13</v>
      </c>
      <c r="H32" t="n">
        <v>0.52</v>
      </c>
      <c r="I32" t="n">
        <v>38</v>
      </c>
      <c r="J32" t="n">
        <v>288.92</v>
      </c>
      <c r="K32" t="n">
        <v>60.56</v>
      </c>
      <c r="L32" t="n">
        <v>8.5</v>
      </c>
      <c r="M32" t="n">
        <v>36</v>
      </c>
      <c r="N32" t="n">
        <v>79.87</v>
      </c>
      <c r="O32" t="n">
        <v>35867.91</v>
      </c>
      <c r="P32" t="n">
        <v>432.02</v>
      </c>
      <c r="Q32" t="n">
        <v>452.7</v>
      </c>
      <c r="R32" t="n">
        <v>96.45</v>
      </c>
      <c r="S32" t="n">
        <v>57.64</v>
      </c>
      <c r="T32" t="n">
        <v>17173.64</v>
      </c>
      <c r="U32" t="n">
        <v>0.6</v>
      </c>
      <c r="V32" t="n">
        <v>0.86</v>
      </c>
      <c r="W32" t="n">
        <v>6.86</v>
      </c>
      <c r="X32" t="n">
        <v>1.05</v>
      </c>
      <c r="Y32" t="n">
        <v>1</v>
      </c>
      <c r="Z32" t="n">
        <v>10</v>
      </c>
      <c r="AA32" t="n">
        <v>545.7149132105649</v>
      </c>
      <c r="AB32" t="n">
        <v>746.6712194975212</v>
      </c>
      <c r="AC32" t="n">
        <v>675.4099662683154</v>
      </c>
      <c r="AD32" t="n">
        <v>545714.9132105649</v>
      </c>
      <c r="AE32" t="n">
        <v>746671.2194975212</v>
      </c>
      <c r="AF32" t="n">
        <v>1.675989051517353e-06</v>
      </c>
      <c r="AG32" t="n">
        <v>12</v>
      </c>
      <c r="AH32" t="n">
        <v>675409.9662683154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3.3798</v>
      </c>
      <c r="E33" t="n">
        <v>29.59</v>
      </c>
      <c r="F33" t="n">
        <v>24.75</v>
      </c>
      <c r="G33" t="n">
        <v>40.14</v>
      </c>
      <c r="H33" t="n">
        <v>0.54</v>
      </c>
      <c r="I33" t="n">
        <v>37</v>
      </c>
      <c r="J33" t="n">
        <v>289.43</v>
      </c>
      <c r="K33" t="n">
        <v>60.56</v>
      </c>
      <c r="L33" t="n">
        <v>8.75</v>
      </c>
      <c r="M33" t="n">
        <v>35</v>
      </c>
      <c r="N33" t="n">
        <v>80.12</v>
      </c>
      <c r="O33" t="n">
        <v>35930.44</v>
      </c>
      <c r="P33" t="n">
        <v>431.75</v>
      </c>
      <c r="Q33" t="n">
        <v>452.66</v>
      </c>
      <c r="R33" t="n">
        <v>95.75</v>
      </c>
      <c r="S33" t="n">
        <v>57.64</v>
      </c>
      <c r="T33" t="n">
        <v>16830.2</v>
      </c>
      <c r="U33" t="n">
        <v>0.6</v>
      </c>
      <c r="V33" t="n">
        <v>0.86</v>
      </c>
      <c r="W33" t="n">
        <v>6.86</v>
      </c>
      <c r="X33" t="n">
        <v>1.03</v>
      </c>
      <c r="Y33" t="n">
        <v>1</v>
      </c>
      <c r="Z33" t="n">
        <v>10</v>
      </c>
      <c r="AA33" t="n">
        <v>544.3147718090172</v>
      </c>
      <c r="AB33" t="n">
        <v>744.7554842620445</v>
      </c>
      <c r="AC33" t="n">
        <v>673.6770661149613</v>
      </c>
      <c r="AD33" t="n">
        <v>544314.7718090172</v>
      </c>
      <c r="AE33" t="n">
        <v>744755.4842620445</v>
      </c>
      <c r="AF33" t="n">
        <v>1.680414072300676e-06</v>
      </c>
      <c r="AG33" t="n">
        <v>12</v>
      </c>
      <c r="AH33" t="n">
        <v>673677.0661149614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3.3866</v>
      </c>
      <c r="E34" t="n">
        <v>29.53</v>
      </c>
      <c r="F34" t="n">
        <v>24.75</v>
      </c>
      <c r="G34" t="n">
        <v>41.24</v>
      </c>
      <c r="H34" t="n">
        <v>0.55</v>
      </c>
      <c r="I34" t="n">
        <v>36</v>
      </c>
      <c r="J34" t="n">
        <v>289.94</v>
      </c>
      <c r="K34" t="n">
        <v>60.56</v>
      </c>
      <c r="L34" t="n">
        <v>9</v>
      </c>
      <c r="M34" t="n">
        <v>34</v>
      </c>
      <c r="N34" t="n">
        <v>80.38</v>
      </c>
      <c r="O34" t="n">
        <v>35993.08</v>
      </c>
      <c r="P34" t="n">
        <v>431.67</v>
      </c>
      <c r="Q34" t="n">
        <v>452.58</v>
      </c>
      <c r="R34" t="n">
        <v>95.5</v>
      </c>
      <c r="S34" t="n">
        <v>57.64</v>
      </c>
      <c r="T34" t="n">
        <v>16708.48</v>
      </c>
      <c r="U34" t="n">
        <v>0.6</v>
      </c>
      <c r="V34" t="n">
        <v>0.86</v>
      </c>
      <c r="W34" t="n">
        <v>6.86</v>
      </c>
      <c r="X34" t="n">
        <v>1.02</v>
      </c>
      <c r="Y34" t="n">
        <v>1</v>
      </c>
      <c r="Z34" t="n">
        <v>10</v>
      </c>
      <c r="AA34" t="n">
        <v>543.4338052166455</v>
      </c>
      <c r="AB34" t="n">
        <v>743.5501069048585</v>
      </c>
      <c r="AC34" t="n">
        <v>672.5867282809874</v>
      </c>
      <c r="AD34" t="n">
        <v>543433.8052166455</v>
      </c>
      <c r="AE34" t="n">
        <v>743550.1069048585</v>
      </c>
      <c r="AF34" t="n">
        <v>1.683794987056474e-06</v>
      </c>
      <c r="AG34" t="n">
        <v>12</v>
      </c>
      <c r="AH34" t="n">
        <v>672586.7282809874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3.3954</v>
      </c>
      <c r="E35" t="n">
        <v>29.45</v>
      </c>
      <c r="F35" t="n">
        <v>24.72</v>
      </c>
      <c r="G35" t="n">
        <v>42.38</v>
      </c>
      <c r="H35" t="n">
        <v>0.57</v>
      </c>
      <c r="I35" t="n">
        <v>35</v>
      </c>
      <c r="J35" t="n">
        <v>290.45</v>
      </c>
      <c r="K35" t="n">
        <v>60.56</v>
      </c>
      <c r="L35" t="n">
        <v>9.25</v>
      </c>
      <c r="M35" t="n">
        <v>33</v>
      </c>
      <c r="N35" t="n">
        <v>80.64</v>
      </c>
      <c r="O35" t="n">
        <v>36055.83</v>
      </c>
      <c r="P35" t="n">
        <v>431.33</v>
      </c>
      <c r="Q35" t="n">
        <v>452.6</v>
      </c>
      <c r="R35" t="n">
        <v>94.81999999999999</v>
      </c>
      <c r="S35" t="n">
        <v>57.64</v>
      </c>
      <c r="T35" t="n">
        <v>16375.26</v>
      </c>
      <c r="U35" t="n">
        <v>0.61</v>
      </c>
      <c r="V35" t="n">
        <v>0.86</v>
      </c>
      <c r="W35" t="n">
        <v>6.85</v>
      </c>
      <c r="X35" t="n">
        <v>1</v>
      </c>
      <c r="Y35" t="n">
        <v>1</v>
      </c>
      <c r="Z35" t="n">
        <v>10</v>
      </c>
      <c r="AA35" t="n">
        <v>542.0082705923725</v>
      </c>
      <c r="AB35" t="n">
        <v>741.5996275417793</v>
      </c>
      <c r="AC35" t="n">
        <v>670.8223999308054</v>
      </c>
      <c r="AD35" t="n">
        <v>542008.2705923725</v>
      </c>
      <c r="AE35" t="n">
        <v>741599.6275417793</v>
      </c>
      <c r="AF35" t="n">
        <v>1.688170288505153e-06</v>
      </c>
      <c r="AG35" t="n">
        <v>12</v>
      </c>
      <c r="AH35" t="n">
        <v>670822.3999308054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3.4096</v>
      </c>
      <c r="E36" t="n">
        <v>29.33</v>
      </c>
      <c r="F36" t="n">
        <v>24.65</v>
      </c>
      <c r="G36" t="n">
        <v>43.5</v>
      </c>
      <c r="H36" t="n">
        <v>0.58</v>
      </c>
      <c r="I36" t="n">
        <v>34</v>
      </c>
      <c r="J36" t="n">
        <v>290.96</v>
      </c>
      <c r="K36" t="n">
        <v>60.56</v>
      </c>
      <c r="L36" t="n">
        <v>9.5</v>
      </c>
      <c r="M36" t="n">
        <v>32</v>
      </c>
      <c r="N36" t="n">
        <v>80.90000000000001</v>
      </c>
      <c r="O36" t="n">
        <v>36118.68</v>
      </c>
      <c r="P36" t="n">
        <v>429.7</v>
      </c>
      <c r="Q36" t="n">
        <v>452.63</v>
      </c>
      <c r="R36" t="n">
        <v>92.48999999999999</v>
      </c>
      <c r="S36" t="n">
        <v>57.64</v>
      </c>
      <c r="T36" t="n">
        <v>15215.07</v>
      </c>
      <c r="U36" t="n">
        <v>0.62</v>
      </c>
      <c r="V36" t="n">
        <v>0.86</v>
      </c>
      <c r="W36" t="n">
        <v>6.85</v>
      </c>
      <c r="X36" t="n">
        <v>0.93</v>
      </c>
      <c r="Y36" t="n">
        <v>1</v>
      </c>
      <c r="Z36" t="n">
        <v>10</v>
      </c>
      <c r="AA36" t="n">
        <v>538.868793785252</v>
      </c>
      <c r="AB36" t="n">
        <v>737.3040568703352</v>
      </c>
      <c r="AC36" t="n">
        <v>666.9367924953729</v>
      </c>
      <c r="AD36" t="n">
        <v>538868.793785252</v>
      </c>
      <c r="AE36" t="n">
        <v>737304.0568703352</v>
      </c>
      <c r="AF36" t="n">
        <v>1.695230434024613e-06</v>
      </c>
      <c r="AG36" t="n">
        <v>12</v>
      </c>
      <c r="AH36" t="n">
        <v>666936.7924953728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3.417</v>
      </c>
      <c r="E37" t="n">
        <v>29.27</v>
      </c>
      <c r="F37" t="n">
        <v>24.64</v>
      </c>
      <c r="G37" t="n">
        <v>44.8</v>
      </c>
      <c r="H37" t="n">
        <v>0.6</v>
      </c>
      <c r="I37" t="n">
        <v>33</v>
      </c>
      <c r="J37" t="n">
        <v>291.47</v>
      </c>
      <c r="K37" t="n">
        <v>60.56</v>
      </c>
      <c r="L37" t="n">
        <v>9.75</v>
      </c>
      <c r="M37" t="n">
        <v>31</v>
      </c>
      <c r="N37" t="n">
        <v>81.16</v>
      </c>
      <c r="O37" t="n">
        <v>36181.64</v>
      </c>
      <c r="P37" t="n">
        <v>429.79</v>
      </c>
      <c r="Q37" t="n">
        <v>452.57</v>
      </c>
      <c r="R37" t="n">
        <v>92.23999999999999</v>
      </c>
      <c r="S37" t="n">
        <v>57.64</v>
      </c>
      <c r="T37" t="n">
        <v>15094.91</v>
      </c>
      <c r="U37" t="n">
        <v>0.62</v>
      </c>
      <c r="V37" t="n">
        <v>0.86</v>
      </c>
      <c r="W37" t="n">
        <v>6.85</v>
      </c>
      <c r="X37" t="n">
        <v>0.92</v>
      </c>
      <c r="Y37" t="n">
        <v>1</v>
      </c>
      <c r="Z37" t="n">
        <v>10</v>
      </c>
      <c r="AA37" t="n">
        <v>538.015251954321</v>
      </c>
      <c r="AB37" t="n">
        <v>736.1362032816478</v>
      </c>
      <c r="AC37" t="n">
        <v>665.8803972140967</v>
      </c>
      <c r="AD37" t="n">
        <v>538015.2519543211</v>
      </c>
      <c r="AE37" t="n">
        <v>736136.2032816478</v>
      </c>
      <c r="AF37" t="n">
        <v>1.698909664788274e-06</v>
      </c>
      <c r="AG37" t="n">
        <v>12</v>
      </c>
      <c r="AH37" t="n">
        <v>665880.3972140966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3.4262</v>
      </c>
      <c r="E38" t="n">
        <v>29.19</v>
      </c>
      <c r="F38" t="n">
        <v>24.61</v>
      </c>
      <c r="G38" t="n">
        <v>46.15</v>
      </c>
      <c r="H38" t="n">
        <v>0.61</v>
      </c>
      <c r="I38" t="n">
        <v>32</v>
      </c>
      <c r="J38" t="n">
        <v>291.98</v>
      </c>
      <c r="K38" t="n">
        <v>60.56</v>
      </c>
      <c r="L38" t="n">
        <v>10</v>
      </c>
      <c r="M38" t="n">
        <v>30</v>
      </c>
      <c r="N38" t="n">
        <v>81.42</v>
      </c>
      <c r="O38" t="n">
        <v>36244.71</v>
      </c>
      <c r="P38" t="n">
        <v>429.28</v>
      </c>
      <c r="Q38" t="n">
        <v>452.59</v>
      </c>
      <c r="R38" t="n">
        <v>91.29000000000001</v>
      </c>
      <c r="S38" t="n">
        <v>57.64</v>
      </c>
      <c r="T38" t="n">
        <v>14622.29</v>
      </c>
      <c r="U38" t="n">
        <v>0.63</v>
      </c>
      <c r="V38" t="n">
        <v>0.86</v>
      </c>
      <c r="W38" t="n">
        <v>6.85</v>
      </c>
      <c r="X38" t="n">
        <v>0.89</v>
      </c>
      <c r="Y38" t="n">
        <v>1</v>
      </c>
      <c r="Z38" t="n">
        <v>10</v>
      </c>
      <c r="AA38" t="n">
        <v>536.4492766975266</v>
      </c>
      <c r="AB38" t="n">
        <v>733.9935668493488</v>
      </c>
      <c r="AC38" t="n">
        <v>663.9422509956875</v>
      </c>
      <c r="AD38" t="n">
        <v>536449.2766975266</v>
      </c>
      <c r="AE38" t="n">
        <v>733993.5668493488</v>
      </c>
      <c r="AF38" t="n">
        <v>1.70348384357553e-06</v>
      </c>
      <c r="AG38" t="n">
        <v>12</v>
      </c>
      <c r="AH38" t="n">
        <v>663942.2509956874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3.4342</v>
      </c>
      <c r="E39" t="n">
        <v>29.12</v>
      </c>
      <c r="F39" t="n">
        <v>24.6</v>
      </c>
      <c r="G39" t="n">
        <v>47.61</v>
      </c>
      <c r="H39" t="n">
        <v>0.62</v>
      </c>
      <c r="I39" t="n">
        <v>31</v>
      </c>
      <c r="J39" t="n">
        <v>292.49</v>
      </c>
      <c r="K39" t="n">
        <v>60.56</v>
      </c>
      <c r="L39" t="n">
        <v>10.25</v>
      </c>
      <c r="M39" t="n">
        <v>29</v>
      </c>
      <c r="N39" t="n">
        <v>81.68000000000001</v>
      </c>
      <c r="O39" t="n">
        <v>36307.88</v>
      </c>
      <c r="P39" t="n">
        <v>428.96</v>
      </c>
      <c r="Q39" t="n">
        <v>452.58</v>
      </c>
      <c r="R39" t="n">
        <v>90.78</v>
      </c>
      <c r="S39" t="n">
        <v>57.64</v>
      </c>
      <c r="T39" t="n">
        <v>14372.09</v>
      </c>
      <c r="U39" t="n">
        <v>0.63</v>
      </c>
      <c r="V39" t="n">
        <v>0.86</v>
      </c>
      <c r="W39" t="n">
        <v>6.85</v>
      </c>
      <c r="X39" t="n">
        <v>0.87</v>
      </c>
      <c r="Y39" t="n">
        <v>1</v>
      </c>
      <c r="Z39" t="n">
        <v>10</v>
      </c>
      <c r="AA39" t="n">
        <v>535.2461580529608</v>
      </c>
      <c r="AB39" t="n">
        <v>732.3474068420056</v>
      </c>
      <c r="AC39" t="n">
        <v>662.4531981890449</v>
      </c>
      <c r="AD39" t="n">
        <v>535246.1580529609</v>
      </c>
      <c r="AE39" t="n">
        <v>732347.4068420057</v>
      </c>
      <c r="AF39" t="n">
        <v>1.707461390347057e-06</v>
      </c>
      <c r="AG39" t="n">
        <v>12</v>
      </c>
      <c r="AH39" t="n">
        <v>662453.1981890448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3.4368</v>
      </c>
      <c r="E40" t="n">
        <v>29.1</v>
      </c>
      <c r="F40" t="n">
        <v>24.58</v>
      </c>
      <c r="G40" t="n">
        <v>47.57</v>
      </c>
      <c r="H40" t="n">
        <v>0.64</v>
      </c>
      <c r="I40" t="n">
        <v>31</v>
      </c>
      <c r="J40" t="n">
        <v>293</v>
      </c>
      <c r="K40" t="n">
        <v>60.56</v>
      </c>
      <c r="L40" t="n">
        <v>10.5</v>
      </c>
      <c r="M40" t="n">
        <v>29</v>
      </c>
      <c r="N40" t="n">
        <v>81.95</v>
      </c>
      <c r="O40" t="n">
        <v>36371.17</v>
      </c>
      <c r="P40" t="n">
        <v>428.55</v>
      </c>
      <c r="Q40" t="n">
        <v>452.6</v>
      </c>
      <c r="R40" t="n">
        <v>90.23</v>
      </c>
      <c r="S40" t="n">
        <v>57.64</v>
      </c>
      <c r="T40" t="n">
        <v>14098.35</v>
      </c>
      <c r="U40" t="n">
        <v>0.64</v>
      </c>
      <c r="V40" t="n">
        <v>0.86</v>
      </c>
      <c r="W40" t="n">
        <v>6.84</v>
      </c>
      <c r="X40" t="n">
        <v>0.85</v>
      </c>
      <c r="Y40" t="n">
        <v>1</v>
      </c>
      <c r="Z40" t="n">
        <v>10</v>
      </c>
      <c r="AA40" t="n">
        <v>534.5735673171151</v>
      </c>
      <c r="AB40" t="n">
        <v>731.4271385246124</v>
      </c>
      <c r="AC40" t="n">
        <v>661.6207589882589</v>
      </c>
      <c r="AD40" t="n">
        <v>534573.5673171151</v>
      </c>
      <c r="AE40" t="n">
        <v>731427.1385246124</v>
      </c>
      <c r="AF40" t="n">
        <v>1.708754093047803e-06</v>
      </c>
      <c r="AG40" t="n">
        <v>12</v>
      </c>
      <c r="AH40" t="n">
        <v>661620.7589882589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3.4441</v>
      </c>
      <c r="E41" t="n">
        <v>29.04</v>
      </c>
      <c r="F41" t="n">
        <v>24.57</v>
      </c>
      <c r="G41" t="n">
        <v>49.13</v>
      </c>
      <c r="H41" t="n">
        <v>0.65</v>
      </c>
      <c r="I41" t="n">
        <v>30</v>
      </c>
      <c r="J41" t="n">
        <v>293.52</v>
      </c>
      <c r="K41" t="n">
        <v>60.56</v>
      </c>
      <c r="L41" t="n">
        <v>10.75</v>
      </c>
      <c r="M41" t="n">
        <v>28</v>
      </c>
      <c r="N41" t="n">
        <v>82.20999999999999</v>
      </c>
      <c r="O41" t="n">
        <v>36434.56</v>
      </c>
      <c r="P41" t="n">
        <v>428.54</v>
      </c>
      <c r="Q41" t="n">
        <v>452.66</v>
      </c>
      <c r="R41" t="n">
        <v>89.7</v>
      </c>
      <c r="S41" t="n">
        <v>57.64</v>
      </c>
      <c r="T41" t="n">
        <v>13839.17</v>
      </c>
      <c r="U41" t="n">
        <v>0.64</v>
      </c>
      <c r="V41" t="n">
        <v>0.86</v>
      </c>
      <c r="W41" t="n">
        <v>6.84</v>
      </c>
      <c r="X41" t="n">
        <v>0.84</v>
      </c>
      <c r="Y41" t="n">
        <v>1</v>
      </c>
      <c r="Z41" t="n">
        <v>10</v>
      </c>
      <c r="AA41" t="n">
        <v>533.6773745679999</v>
      </c>
      <c r="AB41" t="n">
        <v>730.200928068039</v>
      </c>
      <c r="AC41" t="n">
        <v>660.5115763366639</v>
      </c>
      <c r="AD41" t="n">
        <v>533677.3745679999</v>
      </c>
      <c r="AE41" t="n">
        <v>730200.928068039</v>
      </c>
      <c r="AF41" t="n">
        <v>1.712383604476821e-06</v>
      </c>
      <c r="AG41" t="n">
        <v>12</v>
      </c>
      <c r="AH41" t="n">
        <v>660511.5763366639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3.4546</v>
      </c>
      <c r="E42" t="n">
        <v>28.95</v>
      </c>
      <c r="F42" t="n">
        <v>24.53</v>
      </c>
      <c r="G42" t="n">
        <v>50.75</v>
      </c>
      <c r="H42" t="n">
        <v>0.67</v>
      </c>
      <c r="I42" t="n">
        <v>29</v>
      </c>
      <c r="J42" t="n">
        <v>294.03</v>
      </c>
      <c r="K42" t="n">
        <v>60.56</v>
      </c>
      <c r="L42" t="n">
        <v>11</v>
      </c>
      <c r="M42" t="n">
        <v>27</v>
      </c>
      <c r="N42" t="n">
        <v>82.48</v>
      </c>
      <c r="O42" t="n">
        <v>36498.06</v>
      </c>
      <c r="P42" t="n">
        <v>427.6</v>
      </c>
      <c r="Q42" t="n">
        <v>452.7</v>
      </c>
      <c r="R42" t="n">
        <v>88.63</v>
      </c>
      <c r="S42" t="n">
        <v>57.64</v>
      </c>
      <c r="T42" t="n">
        <v>13305.91</v>
      </c>
      <c r="U42" t="n">
        <v>0.65</v>
      </c>
      <c r="V42" t="n">
        <v>0.86</v>
      </c>
      <c r="W42" t="n">
        <v>6.84</v>
      </c>
      <c r="X42" t="n">
        <v>0.8</v>
      </c>
      <c r="Y42" t="n">
        <v>1</v>
      </c>
      <c r="Z42" t="n">
        <v>10</v>
      </c>
      <c r="AA42" t="n">
        <v>531.644325210182</v>
      </c>
      <c r="AB42" t="n">
        <v>727.4192202448652</v>
      </c>
      <c r="AC42" t="n">
        <v>657.9953508039822</v>
      </c>
      <c r="AD42" t="n">
        <v>531644.325210182</v>
      </c>
      <c r="AE42" t="n">
        <v>727419.2202448652</v>
      </c>
      <c r="AF42" t="n">
        <v>1.717604134614449e-06</v>
      </c>
      <c r="AG42" t="n">
        <v>12</v>
      </c>
      <c r="AH42" t="n">
        <v>657995.3508039822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3.4533</v>
      </c>
      <c r="E43" t="n">
        <v>28.96</v>
      </c>
      <c r="F43" t="n">
        <v>24.54</v>
      </c>
      <c r="G43" t="n">
        <v>50.78</v>
      </c>
      <c r="H43" t="n">
        <v>0.68</v>
      </c>
      <c r="I43" t="n">
        <v>29</v>
      </c>
      <c r="J43" t="n">
        <v>294.55</v>
      </c>
      <c r="K43" t="n">
        <v>60.56</v>
      </c>
      <c r="L43" t="n">
        <v>11.25</v>
      </c>
      <c r="M43" t="n">
        <v>27</v>
      </c>
      <c r="N43" t="n">
        <v>82.73999999999999</v>
      </c>
      <c r="O43" t="n">
        <v>36561.67</v>
      </c>
      <c r="P43" t="n">
        <v>427.97</v>
      </c>
      <c r="Q43" t="n">
        <v>452.61</v>
      </c>
      <c r="R43" t="n">
        <v>89.01000000000001</v>
      </c>
      <c r="S43" t="n">
        <v>57.64</v>
      </c>
      <c r="T43" t="n">
        <v>13497.48</v>
      </c>
      <c r="U43" t="n">
        <v>0.65</v>
      </c>
      <c r="V43" t="n">
        <v>0.86</v>
      </c>
      <c r="W43" t="n">
        <v>6.84</v>
      </c>
      <c r="X43" t="n">
        <v>0.82</v>
      </c>
      <c r="Y43" t="n">
        <v>1</v>
      </c>
      <c r="Z43" t="n">
        <v>10</v>
      </c>
      <c r="AA43" t="n">
        <v>532.0932217727044</v>
      </c>
      <c r="AB43" t="n">
        <v>728.033420325627</v>
      </c>
      <c r="AC43" t="n">
        <v>658.5509324910714</v>
      </c>
      <c r="AD43" t="n">
        <v>532093.2217727044</v>
      </c>
      <c r="AE43" t="n">
        <v>728033.4203256271</v>
      </c>
      <c r="AF43" t="n">
        <v>1.716957783264076e-06</v>
      </c>
      <c r="AG43" t="n">
        <v>12</v>
      </c>
      <c r="AH43" t="n">
        <v>658550.9324910714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3.4665</v>
      </c>
      <c r="E44" t="n">
        <v>28.85</v>
      </c>
      <c r="F44" t="n">
        <v>24.48</v>
      </c>
      <c r="G44" t="n">
        <v>52.47</v>
      </c>
      <c r="H44" t="n">
        <v>0.6899999999999999</v>
      </c>
      <c r="I44" t="n">
        <v>28</v>
      </c>
      <c r="J44" t="n">
        <v>295.06</v>
      </c>
      <c r="K44" t="n">
        <v>60.56</v>
      </c>
      <c r="L44" t="n">
        <v>11.5</v>
      </c>
      <c r="M44" t="n">
        <v>26</v>
      </c>
      <c r="N44" t="n">
        <v>83.01000000000001</v>
      </c>
      <c r="O44" t="n">
        <v>36625.39</v>
      </c>
      <c r="P44" t="n">
        <v>426.92</v>
      </c>
      <c r="Q44" t="n">
        <v>452.6</v>
      </c>
      <c r="R44" t="n">
        <v>87.05</v>
      </c>
      <c r="S44" t="n">
        <v>57.64</v>
      </c>
      <c r="T44" t="n">
        <v>12524.13</v>
      </c>
      <c r="U44" t="n">
        <v>0.66</v>
      </c>
      <c r="V44" t="n">
        <v>0.87</v>
      </c>
      <c r="W44" t="n">
        <v>6.84</v>
      </c>
      <c r="X44" t="n">
        <v>0.76</v>
      </c>
      <c r="Y44" t="n">
        <v>1</v>
      </c>
      <c r="Z44" t="n">
        <v>10</v>
      </c>
      <c r="AA44" t="n">
        <v>529.6053194095019</v>
      </c>
      <c r="AB44" t="n">
        <v>724.6293625537875</v>
      </c>
      <c r="AC44" t="n">
        <v>655.471753215351</v>
      </c>
      <c r="AD44" t="n">
        <v>529605.319409502</v>
      </c>
      <c r="AE44" t="n">
        <v>724629.3625537874</v>
      </c>
      <c r="AF44" t="n">
        <v>1.723520735437095e-06</v>
      </c>
      <c r="AG44" t="n">
        <v>12</v>
      </c>
      <c r="AH44" t="n">
        <v>655471.753215351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3.4743</v>
      </c>
      <c r="E45" t="n">
        <v>28.78</v>
      </c>
      <c r="F45" t="n">
        <v>24.47</v>
      </c>
      <c r="G45" t="n">
        <v>54.38</v>
      </c>
      <c r="H45" t="n">
        <v>0.71</v>
      </c>
      <c r="I45" t="n">
        <v>27</v>
      </c>
      <c r="J45" t="n">
        <v>295.58</v>
      </c>
      <c r="K45" t="n">
        <v>60.56</v>
      </c>
      <c r="L45" t="n">
        <v>11.75</v>
      </c>
      <c r="M45" t="n">
        <v>25</v>
      </c>
      <c r="N45" t="n">
        <v>83.28</v>
      </c>
      <c r="O45" t="n">
        <v>36689.22</v>
      </c>
      <c r="P45" t="n">
        <v>426.6</v>
      </c>
      <c r="Q45" t="n">
        <v>452.63</v>
      </c>
      <c r="R45" t="n">
        <v>86.77</v>
      </c>
      <c r="S45" t="n">
        <v>57.64</v>
      </c>
      <c r="T45" t="n">
        <v>12389.91</v>
      </c>
      <c r="U45" t="n">
        <v>0.66</v>
      </c>
      <c r="V45" t="n">
        <v>0.87</v>
      </c>
      <c r="W45" t="n">
        <v>6.84</v>
      </c>
      <c r="X45" t="n">
        <v>0.75</v>
      </c>
      <c r="Y45" t="n">
        <v>1</v>
      </c>
      <c r="Z45" t="n">
        <v>10</v>
      </c>
      <c r="AA45" t="n">
        <v>528.4546180412694</v>
      </c>
      <c r="AB45" t="n">
        <v>723.0549221764102</v>
      </c>
      <c r="AC45" t="n">
        <v>654.0475752178498</v>
      </c>
      <c r="AD45" t="n">
        <v>528454.6180412695</v>
      </c>
      <c r="AE45" t="n">
        <v>723054.9221764102</v>
      </c>
      <c r="AF45" t="n">
        <v>1.727398843539334e-06</v>
      </c>
      <c r="AG45" t="n">
        <v>12</v>
      </c>
      <c r="AH45" t="n">
        <v>654047.5752178498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3.4757</v>
      </c>
      <c r="E46" t="n">
        <v>28.77</v>
      </c>
      <c r="F46" t="n">
        <v>24.46</v>
      </c>
      <c r="G46" t="n">
        <v>54.36</v>
      </c>
      <c r="H46" t="n">
        <v>0.72</v>
      </c>
      <c r="I46" t="n">
        <v>27</v>
      </c>
      <c r="J46" t="n">
        <v>296.1</v>
      </c>
      <c r="K46" t="n">
        <v>60.56</v>
      </c>
      <c r="L46" t="n">
        <v>12</v>
      </c>
      <c r="M46" t="n">
        <v>25</v>
      </c>
      <c r="N46" t="n">
        <v>83.54000000000001</v>
      </c>
      <c r="O46" t="n">
        <v>36753.16</v>
      </c>
      <c r="P46" t="n">
        <v>426.34</v>
      </c>
      <c r="Q46" t="n">
        <v>452.61</v>
      </c>
      <c r="R46" t="n">
        <v>86.28</v>
      </c>
      <c r="S46" t="n">
        <v>57.64</v>
      </c>
      <c r="T46" t="n">
        <v>12141.6</v>
      </c>
      <c r="U46" t="n">
        <v>0.67</v>
      </c>
      <c r="V46" t="n">
        <v>0.87</v>
      </c>
      <c r="W46" t="n">
        <v>6.84</v>
      </c>
      <c r="X46" t="n">
        <v>0.73</v>
      </c>
      <c r="Y46" t="n">
        <v>1</v>
      </c>
      <c r="Z46" t="n">
        <v>10</v>
      </c>
      <c r="AA46" t="n">
        <v>528.0750053543887</v>
      </c>
      <c r="AB46" t="n">
        <v>722.5355193508906</v>
      </c>
      <c r="AC46" t="n">
        <v>653.5777434690111</v>
      </c>
      <c r="AD46" t="n">
        <v>528075.0053543887</v>
      </c>
      <c r="AE46" t="n">
        <v>722535.5193508905</v>
      </c>
      <c r="AF46" t="n">
        <v>1.72809491422435e-06</v>
      </c>
      <c r="AG46" t="n">
        <v>12</v>
      </c>
      <c r="AH46" t="n">
        <v>653577.7434690112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3.4834</v>
      </c>
      <c r="E47" t="n">
        <v>28.71</v>
      </c>
      <c r="F47" t="n">
        <v>24.45</v>
      </c>
      <c r="G47" t="n">
        <v>56.42</v>
      </c>
      <c r="H47" t="n">
        <v>0.74</v>
      </c>
      <c r="I47" t="n">
        <v>26</v>
      </c>
      <c r="J47" t="n">
        <v>296.62</v>
      </c>
      <c r="K47" t="n">
        <v>60.56</v>
      </c>
      <c r="L47" t="n">
        <v>12.25</v>
      </c>
      <c r="M47" t="n">
        <v>24</v>
      </c>
      <c r="N47" t="n">
        <v>83.81</v>
      </c>
      <c r="O47" t="n">
        <v>36817.22</v>
      </c>
      <c r="P47" t="n">
        <v>426.04</v>
      </c>
      <c r="Q47" t="n">
        <v>452.59</v>
      </c>
      <c r="R47" t="n">
        <v>85.97</v>
      </c>
      <c r="S47" t="n">
        <v>57.64</v>
      </c>
      <c r="T47" t="n">
        <v>11994.73</v>
      </c>
      <c r="U47" t="n">
        <v>0.67</v>
      </c>
      <c r="V47" t="n">
        <v>0.87</v>
      </c>
      <c r="W47" t="n">
        <v>6.83</v>
      </c>
      <c r="X47" t="n">
        <v>0.72</v>
      </c>
      <c r="Y47" t="n">
        <v>1</v>
      </c>
      <c r="Z47" t="n">
        <v>10</v>
      </c>
      <c r="AA47" t="n">
        <v>526.9559357480331</v>
      </c>
      <c r="AB47" t="n">
        <v>721.0043589456079</v>
      </c>
      <c r="AC47" t="n">
        <v>652.1927148638116</v>
      </c>
      <c r="AD47" t="n">
        <v>526955.9357480331</v>
      </c>
      <c r="AE47" t="n">
        <v>721004.3589456079</v>
      </c>
      <c r="AF47" t="n">
        <v>1.731923302991945e-06</v>
      </c>
      <c r="AG47" t="n">
        <v>12</v>
      </c>
      <c r="AH47" t="n">
        <v>652192.7148638116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3.4838</v>
      </c>
      <c r="E48" t="n">
        <v>28.7</v>
      </c>
      <c r="F48" t="n">
        <v>24.45</v>
      </c>
      <c r="G48" t="n">
        <v>56.41</v>
      </c>
      <c r="H48" t="n">
        <v>0.75</v>
      </c>
      <c r="I48" t="n">
        <v>26</v>
      </c>
      <c r="J48" t="n">
        <v>297.14</v>
      </c>
      <c r="K48" t="n">
        <v>60.56</v>
      </c>
      <c r="L48" t="n">
        <v>12.5</v>
      </c>
      <c r="M48" t="n">
        <v>24</v>
      </c>
      <c r="N48" t="n">
        <v>84.08</v>
      </c>
      <c r="O48" t="n">
        <v>36881.39</v>
      </c>
      <c r="P48" t="n">
        <v>425.96</v>
      </c>
      <c r="Q48" t="n">
        <v>452.61</v>
      </c>
      <c r="R48" t="n">
        <v>85.66</v>
      </c>
      <c r="S48" t="n">
        <v>57.64</v>
      </c>
      <c r="T48" t="n">
        <v>11838.77</v>
      </c>
      <c r="U48" t="n">
        <v>0.67</v>
      </c>
      <c r="V48" t="n">
        <v>0.87</v>
      </c>
      <c r="W48" t="n">
        <v>6.84</v>
      </c>
      <c r="X48" t="n">
        <v>0.72</v>
      </c>
      <c r="Y48" t="n">
        <v>1</v>
      </c>
      <c r="Z48" t="n">
        <v>10</v>
      </c>
      <c r="AA48" t="n">
        <v>526.8552797513855</v>
      </c>
      <c r="AB48" t="n">
        <v>720.8666369703654</v>
      </c>
      <c r="AC48" t="n">
        <v>652.0681368805924</v>
      </c>
      <c r="AD48" t="n">
        <v>526855.2797513856</v>
      </c>
      <c r="AE48" t="n">
        <v>720866.6369703654</v>
      </c>
      <c r="AF48" t="n">
        <v>1.732122180330521e-06</v>
      </c>
      <c r="AG48" t="n">
        <v>12</v>
      </c>
      <c r="AH48" t="n">
        <v>652068.1368805924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3.4915</v>
      </c>
      <c r="E49" t="n">
        <v>28.64</v>
      </c>
      <c r="F49" t="n">
        <v>24.43</v>
      </c>
      <c r="G49" t="n">
        <v>58.64</v>
      </c>
      <c r="H49" t="n">
        <v>0.76</v>
      </c>
      <c r="I49" t="n">
        <v>25</v>
      </c>
      <c r="J49" t="n">
        <v>297.66</v>
      </c>
      <c r="K49" t="n">
        <v>60.56</v>
      </c>
      <c r="L49" t="n">
        <v>12.75</v>
      </c>
      <c r="M49" t="n">
        <v>23</v>
      </c>
      <c r="N49" t="n">
        <v>84.36</v>
      </c>
      <c r="O49" t="n">
        <v>36945.67</v>
      </c>
      <c r="P49" t="n">
        <v>425.82</v>
      </c>
      <c r="Q49" t="n">
        <v>452.68</v>
      </c>
      <c r="R49" t="n">
        <v>85.37</v>
      </c>
      <c r="S49" t="n">
        <v>57.64</v>
      </c>
      <c r="T49" t="n">
        <v>11697.61</v>
      </c>
      <c r="U49" t="n">
        <v>0.68</v>
      </c>
      <c r="V49" t="n">
        <v>0.87</v>
      </c>
      <c r="W49" t="n">
        <v>6.84</v>
      </c>
      <c r="X49" t="n">
        <v>0.71</v>
      </c>
      <c r="Y49" t="n">
        <v>1</v>
      </c>
      <c r="Z49" t="n">
        <v>10</v>
      </c>
      <c r="AA49" t="n">
        <v>525.8127028299999</v>
      </c>
      <c r="AB49" t="n">
        <v>719.4401372312782</v>
      </c>
      <c r="AC49" t="n">
        <v>650.7777802744987</v>
      </c>
      <c r="AD49" t="n">
        <v>525812.70283</v>
      </c>
      <c r="AE49" t="n">
        <v>719440.1372312782</v>
      </c>
      <c r="AF49" t="n">
        <v>1.735950569098115e-06</v>
      </c>
      <c r="AG49" t="n">
        <v>12</v>
      </c>
      <c r="AH49" t="n">
        <v>650777.7802744987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3.4911</v>
      </c>
      <c r="E50" t="n">
        <v>28.64</v>
      </c>
      <c r="F50" t="n">
        <v>24.44</v>
      </c>
      <c r="G50" t="n">
        <v>58.65</v>
      </c>
      <c r="H50" t="n">
        <v>0.78</v>
      </c>
      <c r="I50" t="n">
        <v>25</v>
      </c>
      <c r="J50" t="n">
        <v>298.18</v>
      </c>
      <c r="K50" t="n">
        <v>60.56</v>
      </c>
      <c r="L50" t="n">
        <v>13</v>
      </c>
      <c r="M50" t="n">
        <v>23</v>
      </c>
      <c r="N50" t="n">
        <v>84.63</v>
      </c>
      <c r="O50" t="n">
        <v>37010.06</v>
      </c>
      <c r="P50" t="n">
        <v>425.88</v>
      </c>
      <c r="Q50" t="n">
        <v>452.6</v>
      </c>
      <c r="R50" t="n">
        <v>85.45</v>
      </c>
      <c r="S50" t="n">
        <v>57.64</v>
      </c>
      <c r="T50" t="n">
        <v>11735.89</v>
      </c>
      <c r="U50" t="n">
        <v>0.67</v>
      </c>
      <c r="V50" t="n">
        <v>0.87</v>
      </c>
      <c r="W50" t="n">
        <v>6.84</v>
      </c>
      <c r="X50" t="n">
        <v>0.71</v>
      </c>
      <c r="Y50" t="n">
        <v>1</v>
      </c>
      <c r="Z50" t="n">
        <v>10</v>
      </c>
      <c r="AA50" t="n">
        <v>525.9387951689799</v>
      </c>
      <c r="AB50" t="n">
        <v>719.612662332272</v>
      </c>
      <c r="AC50" t="n">
        <v>650.933839821994</v>
      </c>
      <c r="AD50" t="n">
        <v>525938.7951689799</v>
      </c>
      <c r="AE50" t="n">
        <v>719612.6623322719</v>
      </c>
      <c r="AF50" t="n">
        <v>1.735751691759539e-06</v>
      </c>
      <c r="AG50" t="n">
        <v>12</v>
      </c>
      <c r="AH50" t="n">
        <v>650933.839821994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3.5059</v>
      </c>
      <c r="E51" t="n">
        <v>28.52</v>
      </c>
      <c r="F51" t="n">
        <v>24.37</v>
      </c>
      <c r="G51" t="n">
        <v>60.92</v>
      </c>
      <c r="H51" t="n">
        <v>0.79</v>
      </c>
      <c r="I51" t="n">
        <v>24</v>
      </c>
      <c r="J51" t="n">
        <v>298.71</v>
      </c>
      <c r="K51" t="n">
        <v>60.56</v>
      </c>
      <c r="L51" t="n">
        <v>13.25</v>
      </c>
      <c r="M51" t="n">
        <v>22</v>
      </c>
      <c r="N51" t="n">
        <v>84.90000000000001</v>
      </c>
      <c r="O51" t="n">
        <v>37074.57</v>
      </c>
      <c r="P51" t="n">
        <v>424.88</v>
      </c>
      <c r="Q51" t="n">
        <v>452.62</v>
      </c>
      <c r="R51" t="n">
        <v>83.34</v>
      </c>
      <c r="S51" t="n">
        <v>57.64</v>
      </c>
      <c r="T51" t="n">
        <v>10685.67</v>
      </c>
      <c r="U51" t="n">
        <v>0.6899999999999999</v>
      </c>
      <c r="V51" t="n">
        <v>0.87</v>
      </c>
      <c r="W51" t="n">
        <v>6.83</v>
      </c>
      <c r="X51" t="n">
        <v>0.64</v>
      </c>
      <c r="Y51" t="n">
        <v>1</v>
      </c>
      <c r="Z51" t="n">
        <v>10</v>
      </c>
      <c r="AA51" t="n">
        <v>523.3181912901204</v>
      </c>
      <c r="AB51" t="n">
        <v>716.0270364923326</v>
      </c>
      <c r="AC51" t="n">
        <v>647.6904210797611</v>
      </c>
      <c r="AD51" t="n">
        <v>523318.1912901204</v>
      </c>
      <c r="AE51" t="n">
        <v>716027.0364923326</v>
      </c>
      <c r="AF51" t="n">
        <v>1.743110153286863e-06</v>
      </c>
      <c r="AG51" t="n">
        <v>12</v>
      </c>
      <c r="AH51" t="n">
        <v>647690.4210797611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3.5048</v>
      </c>
      <c r="E52" t="n">
        <v>28.53</v>
      </c>
      <c r="F52" t="n">
        <v>24.38</v>
      </c>
      <c r="G52" t="n">
        <v>60.95</v>
      </c>
      <c r="H52" t="n">
        <v>0.8</v>
      </c>
      <c r="I52" t="n">
        <v>24</v>
      </c>
      <c r="J52" t="n">
        <v>299.23</v>
      </c>
      <c r="K52" t="n">
        <v>60.56</v>
      </c>
      <c r="L52" t="n">
        <v>13.5</v>
      </c>
      <c r="M52" t="n">
        <v>22</v>
      </c>
      <c r="N52" t="n">
        <v>85.18000000000001</v>
      </c>
      <c r="O52" t="n">
        <v>37139.2</v>
      </c>
      <c r="P52" t="n">
        <v>425.26</v>
      </c>
      <c r="Q52" t="n">
        <v>452.63</v>
      </c>
      <c r="R52" t="n">
        <v>83.73</v>
      </c>
      <c r="S52" t="n">
        <v>57.64</v>
      </c>
      <c r="T52" t="n">
        <v>10881.37</v>
      </c>
      <c r="U52" t="n">
        <v>0.6899999999999999</v>
      </c>
      <c r="V52" t="n">
        <v>0.87</v>
      </c>
      <c r="W52" t="n">
        <v>6.83</v>
      </c>
      <c r="X52" t="n">
        <v>0.65</v>
      </c>
      <c r="Y52" t="n">
        <v>1</v>
      </c>
      <c r="Z52" t="n">
        <v>10</v>
      </c>
      <c r="AA52" t="n">
        <v>523.7420893174523</v>
      </c>
      <c r="AB52" t="n">
        <v>716.6070324743893</v>
      </c>
      <c r="AC52" t="n">
        <v>648.2150630593197</v>
      </c>
      <c r="AD52" t="n">
        <v>523742.0893174523</v>
      </c>
      <c r="AE52" t="n">
        <v>716607.0324743893</v>
      </c>
      <c r="AF52" t="n">
        <v>1.742563240605778e-06</v>
      </c>
      <c r="AG52" t="n">
        <v>12</v>
      </c>
      <c r="AH52" t="n">
        <v>648215.0630593197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3.503</v>
      </c>
      <c r="E53" t="n">
        <v>28.55</v>
      </c>
      <c r="F53" t="n">
        <v>24.39</v>
      </c>
      <c r="G53" t="n">
        <v>60.98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425.1</v>
      </c>
      <c r="Q53" t="n">
        <v>452.57</v>
      </c>
      <c r="R53" t="n">
        <v>84.06999999999999</v>
      </c>
      <c r="S53" t="n">
        <v>57.64</v>
      </c>
      <c r="T53" t="n">
        <v>11052.23</v>
      </c>
      <c r="U53" t="n">
        <v>0.6899999999999999</v>
      </c>
      <c r="V53" t="n">
        <v>0.87</v>
      </c>
      <c r="W53" t="n">
        <v>6.84</v>
      </c>
      <c r="X53" t="n">
        <v>0.67</v>
      </c>
      <c r="Y53" t="n">
        <v>1</v>
      </c>
      <c r="Z53" t="n">
        <v>10</v>
      </c>
      <c r="AA53" t="n">
        <v>523.8713722098688</v>
      </c>
      <c r="AB53" t="n">
        <v>716.7839230313525</v>
      </c>
      <c r="AC53" t="n">
        <v>648.3750714297936</v>
      </c>
      <c r="AD53" t="n">
        <v>523871.3722098688</v>
      </c>
      <c r="AE53" t="n">
        <v>716783.9230313525</v>
      </c>
      <c r="AF53" t="n">
        <v>1.741668292582185e-06</v>
      </c>
      <c r="AG53" t="n">
        <v>12</v>
      </c>
      <c r="AH53" t="n">
        <v>648375.0714297936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3.5143</v>
      </c>
      <c r="E54" t="n">
        <v>28.46</v>
      </c>
      <c r="F54" t="n">
        <v>24.35</v>
      </c>
      <c r="G54" t="n">
        <v>63.53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424.52</v>
      </c>
      <c r="Q54" t="n">
        <v>452.6</v>
      </c>
      <c r="R54" t="n">
        <v>82.87</v>
      </c>
      <c r="S54" t="n">
        <v>57.64</v>
      </c>
      <c r="T54" t="n">
        <v>10457.81</v>
      </c>
      <c r="U54" t="n">
        <v>0.7</v>
      </c>
      <c r="V54" t="n">
        <v>0.87</v>
      </c>
      <c r="W54" t="n">
        <v>6.83</v>
      </c>
      <c r="X54" t="n">
        <v>0.63</v>
      </c>
      <c r="Y54" t="n">
        <v>1</v>
      </c>
      <c r="Z54" t="n">
        <v>10</v>
      </c>
      <c r="AA54" t="n">
        <v>511.0145115173402</v>
      </c>
      <c r="AB54" t="n">
        <v>699.1925990271719</v>
      </c>
      <c r="AC54" t="n">
        <v>632.4626386989941</v>
      </c>
      <c r="AD54" t="n">
        <v>511014.5115173402</v>
      </c>
      <c r="AE54" t="n">
        <v>699192.599027172</v>
      </c>
      <c r="AF54" t="n">
        <v>1.747286577396966e-06</v>
      </c>
      <c r="AG54" t="n">
        <v>11</v>
      </c>
      <c r="AH54" t="n">
        <v>632462.6386989941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3.5162</v>
      </c>
      <c r="E55" t="n">
        <v>28.44</v>
      </c>
      <c r="F55" t="n">
        <v>24.34</v>
      </c>
      <c r="G55" t="n">
        <v>63.49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424.36</v>
      </c>
      <c r="Q55" t="n">
        <v>452.61</v>
      </c>
      <c r="R55" t="n">
        <v>82.14</v>
      </c>
      <c r="S55" t="n">
        <v>57.64</v>
      </c>
      <c r="T55" t="n">
        <v>10090.61</v>
      </c>
      <c r="U55" t="n">
        <v>0.7</v>
      </c>
      <c r="V55" t="n">
        <v>0.87</v>
      </c>
      <c r="W55" t="n">
        <v>6.83</v>
      </c>
      <c r="X55" t="n">
        <v>0.61</v>
      </c>
      <c r="Y55" t="n">
        <v>1</v>
      </c>
      <c r="Z55" t="n">
        <v>10</v>
      </c>
      <c r="AA55" t="n">
        <v>510.6554239607196</v>
      </c>
      <c r="AB55" t="n">
        <v>698.7012795903788</v>
      </c>
      <c r="AC55" t="n">
        <v>632.0182100996773</v>
      </c>
      <c r="AD55" t="n">
        <v>510655.4239607196</v>
      </c>
      <c r="AE55" t="n">
        <v>698701.2795903789</v>
      </c>
      <c r="AF55" t="n">
        <v>1.748231244755203e-06</v>
      </c>
      <c r="AG55" t="n">
        <v>11</v>
      </c>
      <c r="AH55" t="n">
        <v>632018.2100996773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3.5245</v>
      </c>
      <c r="E56" t="n">
        <v>28.37</v>
      </c>
      <c r="F56" t="n">
        <v>24.32</v>
      </c>
      <c r="G56" t="n">
        <v>66.34</v>
      </c>
      <c r="H56" t="n">
        <v>0.86</v>
      </c>
      <c r="I56" t="n">
        <v>22</v>
      </c>
      <c r="J56" t="n">
        <v>301.34</v>
      </c>
      <c r="K56" t="n">
        <v>60.56</v>
      </c>
      <c r="L56" t="n">
        <v>14.5</v>
      </c>
      <c r="M56" t="n">
        <v>20</v>
      </c>
      <c r="N56" t="n">
        <v>86.28</v>
      </c>
      <c r="O56" t="n">
        <v>37399</v>
      </c>
      <c r="P56" t="n">
        <v>423.92</v>
      </c>
      <c r="Q56" t="n">
        <v>452.6</v>
      </c>
      <c r="R56" t="n">
        <v>81.93000000000001</v>
      </c>
      <c r="S56" t="n">
        <v>57.64</v>
      </c>
      <c r="T56" t="n">
        <v>9994.549999999999</v>
      </c>
      <c r="U56" t="n">
        <v>0.7</v>
      </c>
      <c r="V56" t="n">
        <v>0.87</v>
      </c>
      <c r="W56" t="n">
        <v>6.83</v>
      </c>
      <c r="X56" t="n">
        <v>0.6</v>
      </c>
      <c r="Y56" t="n">
        <v>1</v>
      </c>
      <c r="Z56" t="n">
        <v>10</v>
      </c>
      <c r="AA56" t="n">
        <v>509.3619978974026</v>
      </c>
      <c r="AB56" t="n">
        <v>696.931556988618</v>
      </c>
      <c r="AC56" t="n">
        <v>630.4173873392072</v>
      </c>
      <c r="AD56" t="n">
        <v>509361.9978974026</v>
      </c>
      <c r="AE56" t="n">
        <v>696931.556988618</v>
      </c>
      <c r="AF56" t="n">
        <v>1.752357949530663e-06</v>
      </c>
      <c r="AG56" t="n">
        <v>11</v>
      </c>
      <c r="AH56" t="n">
        <v>630417.3873392071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3.525</v>
      </c>
      <c r="E57" t="n">
        <v>28.37</v>
      </c>
      <c r="F57" t="n">
        <v>24.32</v>
      </c>
      <c r="G57" t="n">
        <v>66.31999999999999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424.04</v>
      </c>
      <c r="Q57" t="n">
        <v>452.58</v>
      </c>
      <c r="R57" t="n">
        <v>81.56</v>
      </c>
      <c r="S57" t="n">
        <v>57.64</v>
      </c>
      <c r="T57" t="n">
        <v>9810.040000000001</v>
      </c>
      <c r="U57" t="n">
        <v>0.71</v>
      </c>
      <c r="V57" t="n">
        <v>0.87</v>
      </c>
      <c r="W57" t="n">
        <v>6.83</v>
      </c>
      <c r="X57" t="n">
        <v>0.59</v>
      </c>
      <c r="Y57" t="n">
        <v>1</v>
      </c>
      <c r="Z57" t="n">
        <v>10</v>
      </c>
      <c r="AA57" t="n">
        <v>509.3895282665111</v>
      </c>
      <c r="AB57" t="n">
        <v>696.9692252541863</v>
      </c>
      <c r="AC57" t="n">
        <v>630.4514605983774</v>
      </c>
      <c r="AD57" t="n">
        <v>509389.5282665111</v>
      </c>
      <c r="AE57" t="n">
        <v>696969.2252541863</v>
      </c>
      <c r="AF57" t="n">
        <v>1.752606546203883e-06</v>
      </c>
      <c r="AG57" t="n">
        <v>11</v>
      </c>
      <c r="AH57" t="n">
        <v>630451.4605983774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3.5246</v>
      </c>
      <c r="E58" t="n">
        <v>28.37</v>
      </c>
      <c r="F58" t="n">
        <v>24.32</v>
      </c>
      <c r="G58" t="n">
        <v>66.33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424.06</v>
      </c>
      <c r="Q58" t="n">
        <v>452.56</v>
      </c>
      <c r="R58" t="n">
        <v>81.73</v>
      </c>
      <c r="S58" t="n">
        <v>57.64</v>
      </c>
      <c r="T58" t="n">
        <v>9891.809999999999</v>
      </c>
      <c r="U58" t="n">
        <v>0.71</v>
      </c>
      <c r="V58" t="n">
        <v>0.87</v>
      </c>
      <c r="W58" t="n">
        <v>6.83</v>
      </c>
      <c r="X58" t="n">
        <v>0.6</v>
      </c>
      <c r="Y58" t="n">
        <v>1</v>
      </c>
      <c r="Z58" t="n">
        <v>10</v>
      </c>
      <c r="AA58" t="n">
        <v>509.4471060252615</v>
      </c>
      <c r="AB58" t="n">
        <v>697.0480056838601</v>
      </c>
      <c r="AC58" t="n">
        <v>630.522722334412</v>
      </c>
      <c r="AD58" t="n">
        <v>509447.1060252615</v>
      </c>
      <c r="AE58" t="n">
        <v>697048.00568386</v>
      </c>
      <c r="AF58" t="n">
        <v>1.752407668865307e-06</v>
      </c>
      <c r="AG58" t="n">
        <v>11</v>
      </c>
      <c r="AH58" t="n">
        <v>630522.722334412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3.5357</v>
      </c>
      <c r="E59" t="n">
        <v>28.28</v>
      </c>
      <c r="F59" t="n">
        <v>24.29</v>
      </c>
      <c r="G59" t="n">
        <v>69.39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423.39</v>
      </c>
      <c r="Q59" t="n">
        <v>452.6</v>
      </c>
      <c r="R59" t="n">
        <v>80.73</v>
      </c>
      <c r="S59" t="n">
        <v>57.64</v>
      </c>
      <c r="T59" t="n">
        <v>9397.49</v>
      </c>
      <c r="U59" t="n">
        <v>0.71</v>
      </c>
      <c r="V59" t="n">
        <v>0.87</v>
      </c>
      <c r="W59" t="n">
        <v>6.82</v>
      </c>
      <c r="X59" t="n">
        <v>0.5600000000000001</v>
      </c>
      <c r="Y59" t="n">
        <v>1</v>
      </c>
      <c r="Z59" t="n">
        <v>10</v>
      </c>
      <c r="AA59" t="n">
        <v>507.6580892752998</v>
      </c>
      <c r="AB59" t="n">
        <v>694.6001940407139</v>
      </c>
      <c r="AC59" t="n">
        <v>628.3085263989626</v>
      </c>
      <c r="AD59" t="n">
        <v>507658.0892752998</v>
      </c>
      <c r="AE59" t="n">
        <v>694600.1940407138</v>
      </c>
      <c r="AF59" t="n">
        <v>1.7579265150108e-06</v>
      </c>
      <c r="AG59" t="n">
        <v>11</v>
      </c>
      <c r="AH59" t="n">
        <v>628308.5263989626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3.5342</v>
      </c>
      <c r="E60" t="n">
        <v>28.29</v>
      </c>
      <c r="F60" t="n">
        <v>24.3</v>
      </c>
      <c r="G60" t="n">
        <v>69.42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423.76</v>
      </c>
      <c r="Q60" t="n">
        <v>452.67</v>
      </c>
      <c r="R60" t="n">
        <v>80.79000000000001</v>
      </c>
      <c r="S60" t="n">
        <v>57.64</v>
      </c>
      <c r="T60" t="n">
        <v>9429.84</v>
      </c>
      <c r="U60" t="n">
        <v>0.71</v>
      </c>
      <c r="V60" t="n">
        <v>0.87</v>
      </c>
      <c r="W60" t="n">
        <v>6.83</v>
      </c>
      <c r="X60" t="n">
        <v>0.57</v>
      </c>
      <c r="Y60" t="n">
        <v>1</v>
      </c>
      <c r="Z60" t="n">
        <v>10</v>
      </c>
      <c r="AA60" t="n">
        <v>508.113719847817</v>
      </c>
      <c r="AB60" t="n">
        <v>695.223607891034</v>
      </c>
      <c r="AC60" t="n">
        <v>628.872442506375</v>
      </c>
      <c r="AD60" t="n">
        <v>508113.719847817</v>
      </c>
      <c r="AE60" t="n">
        <v>695223.607891034</v>
      </c>
      <c r="AF60" t="n">
        <v>1.757180724991138e-06</v>
      </c>
      <c r="AG60" t="n">
        <v>11</v>
      </c>
      <c r="AH60" t="n">
        <v>628872.442506375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3.5329</v>
      </c>
      <c r="E61" t="n">
        <v>28.31</v>
      </c>
      <c r="F61" t="n">
        <v>24.31</v>
      </c>
      <c r="G61" t="n">
        <v>69.45</v>
      </c>
      <c r="H61" t="n">
        <v>0.92</v>
      </c>
      <c r="I61" t="n">
        <v>21</v>
      </c>
      <c r="J61" t="n">
        <v>303.99</v>
      </c>
      <c r="K61" t="n">
        <v>60.56</v>
      </c>
      <c r="L61" t="n">
        <v>15.75</v>
      </c>
      <c r="M61" t="n">
        <v>19</v>
      </c>
      <c r="N61" t="n">
        <v>87.68000000000001</v>
      </c>
      <c r="O61" t="n">
        <v>37726.27</v>
      </c>
      <c r="P61" t="n">
        <v>423.92</v>
      </c>
      <c r="Q61" t="n">
        <v>452.59</v>
      </c>
      <c r="R61" t="n">
        <v>81.09999999999999</v>
      </c>
      <c r="S61" t="n">
        <v>57.64</v>
      </c>
      <c r="T61" t="n">
        <v>9584.139999999999</v>
      </c>
      <c r="U61" t="n">
        <v>0.71</v>
      </c>
      <c r="V61" t="n">
        <v>0.87</v>
      </c>
      <c r="W61" t="n">
        <v>6.84</v>
      </c>
      <c r="X61" t="n">
        <v>0.58</v>
      </c>
      <c r="Y61" t="n">
        <v>1</v>
      </c>
      <c r="Z61" t="n">
        <v>10</v>
      </c>
      <c r="AA61" t="n">
        <v>508.4041411001283</v>
      </c>
      <c r="AB61" t="n">
        <v>695.6209750609275</v>
      </c>
      <c r="AC61" t="n">
        <v>629.2318855112824</v>
      </c>
      <c r="AD61" t="n">
        <v>508404.1411001283</v>
      </c>
      <c r="AE61" t="n">
        <v>695620.9750609276</v>
      </c>
      <c r="AF61" t="n">
        <v>1.756534373640765e-06</v>
      </c>
      <c r="AG61" t="n">
        <v>11</v>
      </c>
      <c r="AH61" t="n">
        <v>629231.8855112824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3.5439</v>
      </c>
      <c r="E62" t="n">
        <v>28.22</v>
      </c>
      <c r="F62" t="n">
        <v>24.27</v>
      </c>
      <c r="G62" t="n">
        <v>72.81999999999999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422.9</v>
      </c>
      <c r="Q62" t="n">
        <v>452.59</v>
      </c>
      <c r="R62" t="n">
        <v>80.01000000000001</v>
      </c>
      <c r="S62" t="n">
        <v>57.64</v>
      </c>
      <c r="T62" t="n">
        <v>9041.389999999999</v>
      </c>
      <c r="U62" t="n">
        <v>0.72</v>
      </c>
      <c r="V62" t="n">
        <v>0.87</v>
      </c>
      <c r="W62" t="n">
        <v>6.83</v>
      </c>
      <c r="X62" t="n">
        <v>0.55</v>
      </c>
      <c r="Y62" t="n">
        <v>1</v>
      </c>
      <c r="Z62" t="n">
        <v>10</v>
      </c>
      <c r="AA62" t="n">
        <v>506.355494270388</v>
      </c>
      <c r="AB62" t="n">
        <v>692.8179260885576</v>
      </c>
      <c r="AC62" t="n">
        <v>626.6963555987314</v>
      </c>
      <c r="AD62" t="n">
        <v>506355.494270388</v>
      </c>
      <c r="AE62" t="n">
        <v>692817.9260885576</v>
      </c>
      <c r="AF62" t="n">
        <v>1.762003500451614e-06</v>
      </c>
      <c r="AG62" t="n">
        <v>11</v>
      </c>
      <c r="AH62" t="n">
        <v>626696.3555987314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3.543</v>
      </c>
      <c r="E63" t="n">
        <v>28.22</v>
      </c>
      <c r="F63" t="n">
        <v>24.28</v>
      </c>
      <c r="G63" t="n">
        <v>72.84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423.53</v>
      </c>
      <c r="Q63" t="n">
        <v>452.66</v>
      </c>
      <c r="R63" t="n">
        <v>80.37</v>
      </c>
      <c r="S63" t="n">
        <v>57.64</v>
      </c>
      <c r="T63" t="n">
        <v>9225.280000000001</v>
      </c>
      <c r="U63" t="n">
        <v>0.72</v>
      </c>
      <c r="V63" t="n">
        <v>0.87</v>
      </c>
      <c r="W63" t="n">
        <v>6.83</v>
      </c>
      <c r="X63" t="n">
        <v>0.55</v>
      </c>
      <c r="Y63" t="n">
        <v>1</v>
      </c>
      <c r="Z63" t="n">
        <v>10</v>
      </c>
      <c r="AA63" t="n">
        <v>506.9220074619257</v>
      </c>
      <c r="AB63" t="n">
        <v>693.5930544300176</v>
      </c>
      <c r="AC63" t="n">
        <v>627.3975067791818</v>
      </c>
      <c r="AD63" t="n">
        <v>506922.0074619257</v>
      </c>
      <c r="AE63" t="n">
        <v>693593.0544300176</v>
      </c>
      <c r="AF63" t="n">
        <v>1.761556026439818e-06</v>
      </c>
      <c r="AG63" t="n">
        <v>11</v>
      </c>
      <c r="AH63" t="n">
        <v>627397.5067791818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3.5427</v>
      </c>
      <c r="E64" t="n">
        <v>28.23</v>
      </c>
      <c r="F64" t="n">
        <v>24.28</v>
      </c>
      <c r="G64" t="n">
        <v>72.84</v>
      </c>
      <c r="H64" t="n">
        <v>0.96</v>
      </c>
      <c r="I64" t="n">
        <v>20</v>
      </c>
      <c r="J64" t="n">
        <v>305.59</v>
      </c>
      <c r="K64" t="n">
        <v>60.56</v>
      </c>
      <c r="L64" t="n">
        <v>16.5</v>
      </c>
      <c r="M64" t="n">
        <v>18</v>
      </c>
      <c r="N64" t="n">
        <v>88.54000000000001</v>
      </c>
      <c r="O64" t="n">
        <v>37924.08</v>
      </c>
      <c r="P64" t="n">
        <v>423.54</v>
      </c>
      <c r="Q64" t="n">
        <v>452.6</v>
      </c>
      <c r="R64" t="n">
        <v>80.42</v>
      </c>
      <c r="S64" t="n">
        <v>57.64</v>
      </c>
      <c r="T64" t="n">
        <v>9249.719999999999</v>
      </c>
      <c r="U64" t="n">
        <v>0.72</v>
      </c>
      <c r="V64" t="n">
        <v>0.87</v>
      </c>
      <c r="W64" t="n">
        <v>6.83</v>
      </c>
      <c r="X64" t="n">
        <v>0.5600000000000001</v>
      </c>
      <c r="Y64" t="n">
        <v>1</v>
      </c>
      <c r="Z64" t="n">
        <v>10</v>
      </c>
      <c r="AA64" t="n">
        <v>506.9613476343555</v>
      </c>
      <c r="AB64" t="n">
        <v>693.6468813895019</v>
      </c>
      <c r="AC64" t="n">
        <v>627.4461965691996</v>
      </c>
      <c r="AD64" t="n">
        <v>506961.3476343555</v>
      </c>
      <c r="AE64" t="n">
        <v>693646.881389502</v>
      </c>
      <c r="AF64" t="n">
        <v>1.761406868435885e-06</v>
      </c>
      <c r="AG64" t="n">
        <v>11</v>
      </c>
      <c r="AH64" t="n">
        <v>627446.1965691997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3.5449</v>
      </c>
      <c r="E65" t="n">
        <v>28.21</v>
      </c>
      <c r="F65" t="n">
        <v>24.26</v>
      </c>
      <c r="G65" t="n">
        <v>72.79000000000001</v>
      </c>
      <c r="H65" t="n">
        <v>0.97</v>
      </c>
      <c r="I65" t="n">
        <v>20</v>
      </c>
      <c r="J65" t="n">
        <v>306.13</v>
      </c>
      <c r="K65" t="n">
        <v>60.56</v>
      </c>
      <c r="L65" t="n">
        <v>16.75</v>
      </c>
      <c r="M65" t="n">
        <v>18</v>
      </c>
      <c r="N65" t="n">
        <v>88.83</v>
      </c>
      <c r="O65" t="n">
        <v>37990.27</v>
      </c>
      <c r="P65" t="n">
        <v>422.42</v>
      </c>
      <c r="Q65" t="n">
        <v>452.56</v>
      </c>
      <c r="R65" t="n">
        <v>80.09</v>
      </c>
      <c r="S65" t="n">
        <v>57.64</v>
      </c>
      <c r="T65" t="n">
        <v>9085.370000000001</v>
      </c>
      <c r="U65" t="n">
        <v>0.72</v>
      </c>
      <c r="V65" t="n">
        <v>0.87</v>
      </c>
      <c r="W65" t="n">
        <v>6.82</v>
      </c>
      <c r="X65" t="n">
        <v>0.54</v>
      </c>
      <c r="Y65" t="n">
        <v>1</v>
      </c>
      <c r="Z65" t="n">
        <v>10</v>
      </c>
      <c r="AA65" t="n">
        <v>505.8808131800093</v>
      </c>
      <c r="AB65" t="n">
        <v>692.1684464792497</v>
      </c>
      <c r="AC65" t="n">
        <v>626.1088614117855</v>
      </c>
      <c r="AD65" t="n">
        <v>505880.8131800093</v>
      </c>
      <c r="AE65" t="n">
        <v>692168.4464792497</v>
      </c>
      <c r="AF65" t="n">
        <v>1.762500693798055e-06</v>
      </c>
      <c r="AG65" t="n">
        <v>11</v>
      </c>
      <c r="AH65" t="n">
        <v>626108.8614117855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3.554</v>
      </c>
      <c r="E66" t="n">
        <v>28.14</v>
      </c>
      <c r="F66" t="n">
        <v>24.24</v>
      </c>
      <c r="G66" t="n">
        <v>76.56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17</v>
      </c>
      <c r="N66" t="n">
        <v>89.11</v>
      </c>
      <c r="O66" t="n">
        <v>38056.58</v>
      </c>
      <c r="P66" t="n">
        <v>422.56</v>
      </c>
      <c r="Q66" t="n">
        <v>452.56</v>
      </c>
      <c r="R66" t="n">
        <v>79.5</v>
      </c>
      <c r="S66" t="n">
        <v>57.64</v>
      </c>
      <c r="T66" t="n">
        <v>8791.24</v>
      </c>
      <c r="U66" t="n">
        <v>0.73</v>
      </c>
      <c r="V66" t="n">
        <v>0.87</v>
      </c>
      <c r="W66" t="n">
        <v>6.82</v>
      </c>
      <c r="X66" t="n">
        <v>0.52</v>
      </c>
      <c r="Y66" t="n">
        <v>1</v>
      </c>
      <c r="Z66" t="n">
        <v>10</v>
      </c>
      <c r="AA66" t="n">
        <v>504.9177971025288</v>
      </c>
      <c r="AB66" t="n">
        <v>690.8508053967699</v>
      </c>
      <c r="AC66" t="n">
        <v>624.9169741448966</v>
      </c>
      <c r="AD66" t="n">
        <v>504917.7971025287</v>
      </c>
      <c r="AE66" t="n">
        <v>690850.8053967699</v>
      </c>
      <c r="AF66" t="n">
        <v>1.767025153250667e-06</v>
      </c>
      <c r="AG66" t="n">
        <v>11</v>
      </c>
      <c r="AH66" t="n">
        <v>624916.9741448966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3.555</v>
      </c>
      <c r="E67" t="n">
        <v>28.13</v>
      </c>
      <c r="F67" t="n">
        <v>24.24</v>
      </c>
      <c r="G67" t="n">
        <v>76.54000000000001</v>
      </c>
      <c r="H67" t="n">
        <v>1</v>
      </c>
      <c r="I67" t="n">
        <v>19</v>
      </c>
      <c r="J67" t="n">
        <v>307.21</v>
      </c>
      <c r="K67" t="n">
        <v>60.56</v>
      </c>
      <c r="L67" t="n">
        <v>17.25</v>
      </c>
      <c r="M67" t="n">
        <v>17</v>
      </c>
      <c r="N67" t="n">
        <v>89.40000000000001</v>
      </c>
      <c r="O67" t="n">
        <v>38123.01</v>
      </c>
      <c r="P67" t="n">
        <v>422.59</v>
      </c>
      <c r="Q67" t="n">
        <v>452.58</v>
      </c>
      <c r="R67" t="n">
        <v>78.95</v>
      </c>
      <c r="S67" t="n">
        <v>57.64</v>
      </c>
      <c r="T67" t="n">
        <v>8516.110000000001</v>
      </c>
      <c r="U67" t="n">
        <v>0.73</v>
      </c>
      <c r="V67" t="n">
        <v>0.87</v>
      </c>
      <c r="W67" t="n">
        <v>6.83</v>
      </c>
      <c r="X67" t="n">
        <v>0.51</v>
      </c>
      <c r="Y67" t="n">
        <v>1</v>
      </c>
      <c r="Z67" t="n">
        <v>10</v>
      </c>
      <c r="AA67" t="n">
        <v>504.8307695835677</v>
      </c>
      <c r="AB67" t="n">
        <v>690.7317305059443</v>
      </c>
      <c r="AC67" t="n">
        <v>624.8092635945287</v>
      </c>
      <c r="AD67" t="n">
        <v>504830.7695835677</v>
      </c>
      <c r="AE67" t="n">
        <v>690731.7305059442</v>
      </c>
      <c r="AF67" t="n">
        <v>1.767522346597108e-06</v>
      </c>
      <c r="AG67" t="n">
        <v>11</v>
      </c>
      <c r="AH67" t="n">
        <v>624809.2635945287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3.5547</v>
      </c>
      <c r="E68" t="n">
        <v>28.13</v>
      </c>
      <c r="F68" t="n">
        <v>24.24</v>
      </c>
      <c r="G68" t="n">
        <v>76.54000000000001</v>
      </c>
      <c r="H68" t="n">
        <v>1.01</v>
      </c>
      <c r="I68" t="n">
        <v>19</v>
      </c>
      <c r="J68" t="n">
        <v>307.75</v>
      </c>
      <c r="K68" t="n">
        <v>60.56</v>
      </c>
      <c r="L68" t="n">
        <v>17.5</v>
      </c>
      <c r="M68" t="n">
        <v>17</v>
      </c>
      <c r="N68" t="n">
        <v>89.69</v>
      </c>
      <c r="O68" t="n">
        <v>38189.58</v>
      </c>
      <c r="P68" t="n">
        <v>422.62</v>
      </c>
      <c r="Q68" t="n">
        <v>452.6</v>
      </c>
      <c r="R68" t="n">
        <v>79.12</v>
      </c>
      <c r="S68" t="n">
        <v>57.64</v>
      </c>
      <c r="T68" t="n">
        <v>8603.34</v>
      </c>
      <c r="U68" t="n">
        <v>0.73</v>
      </c>
      <c r="V68" t="n">
        <v>0.87</v>
      </c>
      <c r="W68" t="n">
        <v>6.82</v>
      </c>
      <c r="X68" t="n">
        <v>0.51</v>
      </c>
      <c r="Y68" t="n">
        <v>1</v>
      </c>
      <c r="Z68" t="n">
        <v>10</v>
      </c>
      <c r="AA68" t="n">
        <v>504.8834086311788</v>
      </c>
      <c r="AB68" t="n">
        <v>690.8037535731568</v>
      </c>
      <c r="AC68" t="n">
        <v>624.8744128812913</v>
      </c>
      <c r="AD68" t="n">
        <v>504883.4086311788</v>
      </c>
      <c r="AE68" t="n">
        <v>690803.7535731568</v>
      </c>
      <c r="AF68" t="n">
        <v>1.767373188593175e-06</v>
      </c>
      <c r="AG68" t="n">
        <v>11</v>
      </c>
      <c r="AH68" t="n">
        <v>624874.4128812912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3.5548</v>
      </c>
      <c r="E69" t="n">
        <v>28.13</v>
      </c>
      <c r="F69" t="n">
        <v>24.24</v>
      </c>
      <c r="G69" t="n">
        <v>76.54000000000001</v>
      </c>
      <c r="H69" t="n">
        <v>1.03</v>
      </c>
      <c r="I69" t="n">
        <v>19</v>
      </c>
      <c r="J69" t="n">
        <v>308.29</v>
      </c>
      <c r="K69" t="n">
        <v>60.56</v>
      </c>
      <c r="L69" t="n">
        <v>17.75</v>
      </c>
      <c r="M69" t="n">
        <v>17</v>
      </c>
      <c r="N69" t="n">
        <v>89.98</v>
      </c>
      <c r="O69" t="n">
        <v>38256.26</v>
      </c>
      <c r="P69" t="n">
        <v>422.44</v>
      </c>
      <c r="Q69" t="n">
        <v>452.57</v>
      </c>
      <c r="R69" t="n">
        <v>79.25</v>
      </c>
      <c r="S69" t="n">
        <v>57.64</v>
      </c>
      <c r="T69" t="n">
        <v>8668.190000000001</v>
      </c>
      <c r="U69" t="n">
        <v>0.73</v>
      </c>
      <c r="V69" t="n">
        <v>0.87</v>
      </c>
      <c r="W69" t="n">
        <v>6.82</v>
      </c>
      <c r="X69" t="n">
        <v>0.51</v>
      </c>
      <c r="Y69" t="n">
        <v>1</v>
      </c>
      <c r="Z69" t="n">
        <v>10</v>
      </c>
      <c r="AA69" t="n">
        <v>504.7501950961681</v>
      </c>
      <c r="AB69" t="n">
        <v>690.6214849375885</v>
      </c>
      <c r="AC69" t="n">
        <v>624.7095397084863</v>
      </c>
      <c r="AD69" t="n">
        <v>504750.1950961681</v>
      </c>
      <c r="AE69" t="n">
        <v>690621.4849375886</v>
      </c>
      <c r="AF69" t="n">
        <v>1.767422907927819e-06</v>
      </c>
      <c r="AG69" t="n">
        <v>11</v>
      </c>
      <c r="AH69" t="n">
        <v>624709.5397084863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3.5648</v>
      </c>
      <c r="E70" t="n">
        <v>28.05</v>
      </c>
      <c r="F70" t="n">
        <v>24.21</v>
      </c>
      <c r="G70" t="n">
        <v>80.7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16</v>
      </c>
      <c r="N70" t="n">
        <v>90.27</v>
      </c>
      <c r="O70" t="n">
        <v>38323.08</v>
      </c>
      <c r="P70" t="n">
        <v>422.4</v>
      </c>
      <c r="Q70" t="n">
        <v>452.55</v>
      </c>
      <c r="R70" t="n">
        <v>78.14</v>
      </c>
      <c r="S70" t="n">
        <v>57.64</v>
      </c>
      <c r="T70" t="n">
        <v>8117.59</v>
      </c>
      <c r="U70" t="n">
        <v>0.74</v>
      </c>
      <c r="V70" t="n">
        <v>0.88</v>
      </c>
      <c r="W70" t="n">
        <v>6.83</v>
      </c>
      <c r="X70" t="n">
        <v>0.49</v>
      </c>
      <c r="Y70" t="n">
        <v>1</v>
      </c>
      <c r="Z70" t="n">
        <v>10</v>
      </c>
      <c r="AA70" t="n">
        <v>503.5356556353926</v>
      </c>
      <c r="AB70" t="n">
        <v>688.9596984656562</v>
      </c>
      <c r="AC70" t="n">
        <v>623.2063518051033</v>
      </c>
      <c r="AD70" t="n">
        <v>503535.6556353926</v>
      </c>
      <c r="AE70" t="n">
        <v>688959.6984656561</v>
      </c>
      <c r="AF70" t="n">
        <v>1.772394841392227e-06</v>
      </c>
      <c r="AG70" t="n">
        <v>11</v>
      </c>
      <c r="AH70" t="n">
        <v>623206.3518051032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3.5632</v>
      </c>
      <c r="E71" t="n">
        <v>28.06</v>
      </c>
      <c r="F71" t="n">
        <v>24.22</v>
      </c>
      <c r="G71" t="n">
        <v>80.75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16</v>
      </c>
      <c r="N71" t="n">
        <v>90.56999999999999</v>
      </c>
      <c r="O71" t="n">
        <v>38390.02</v>
      </c>
      <c r="P71" t="n">
        <v>422.82</v>
      </c>
      <c r="Q71" t="n">
        <v>452.58</v>
      </c>
      <c r="R71" t="n">
        <v>78.61</v>
      </c>
      <c r="S71" t="n">
        <v>57.64</v>
      </c>
      <c r="T71" t="n">
        <v>8354.610000000001</v>
      </c>
      <c r="U71" t="n">
        <v>0.73</v>
      </c>
      <c r="V71" t="n">
        <v>0.88</v>
      </c>
      <c r="W71" t="n">
        <v>6.82</v>
      </c>
      <c r="X71" t="n">
        <v>0.5</v>
      </c>
      <c r="Y71" t="n">
        <v>1</v>
      </c>
      <c r="Z71" t="n">
        <v>10</v>
      </c>
      <c r="AA71" t="n">
        <v>504.0304620860912</v>
      </c>
      <c r="AB71" t="n">
        <v>689.636714480822</v>
      </c>
      <c r="AC71" t="n">
        <v>623.8187543619795</v>
      </c>
      <c r="AD71" t="n">
        <v>504030.4620860912</v>
      </c>
      <c r="AE71" t="n">
        <v>689636.714480822</v>
      </c>
      <c r="AF71" t="n">
        <v>1.771599332037922e-06</v>
      </c>
      <c r="AG71" t="n">
        <v>11</v>
      </c>
      <c r="AH71" t="n">
        <v>623818.7543619794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3.5645</v>
      </c>
      <c r="E72" t="n">
        <v>28.05</v>
      </c>
      <c r="F72" t="n">
        <v>24.21</v>
      </c>
      <c r="G72" t="n">
        <v>80.70999999999999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16</v>
      </c>
      <c r="N72" t="n">
        <v>90.86</v>
      </c>
      <c r="O72" t="n">
        <v>38457.09</v>
      </c>
      <c r="P72" t="n">
        <v>422.52</v>
      </c>
      <c r="Q72" t="n">
        <v>452.58</v>
      </c>
      <c r="R72" t="n">
        <v>78.2</v>
      </c>
      <c r="S72" t="n">
        <v>57.64</v>
      </c>
      <c r="T72" t="n">
        <v>8147.92</v>
      </c>
      <c r="U72" t="n">
        <v>0.74</v>
      </c>
      <c r="V72" t="n">
        <v>0.88</v>
      </c>
      <c r="W72" t="n">
        <v>6.83</v>
      </c>
      <c r="X72" t="n">
        <v>0.49</v>
      </c>
      <c r="Y72" t="n">
        <v>1</v>
      </c>
      <c r="Z72" t="n">
        <v>10</v>
      </c>
      <c r="AA72" t="n">
        <v>503.6491093683251</v>
      </c>
      <c r="AB72" t="n">
        <v>689.1149308682801</v>
      </c>
      <c r="AC72" t="n">
        <v>623.3467690450906</v>
      </c>
      <c r="AD72" t="n">
        <v>503649.1093683252</v>
      </c>
      <c r="AE72" t="n">
        <v>689114.9308682801</v>
      </c>
      <c r="AF72" t="n">
        <v>1.772245683388295e-06</v>
      </c>
      <c r="AG72" t="n">
        <v>11</v>
      </c>
      <c r="AH72" t="n">
        <v>623346.7690450905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3.565</v>
      </c>
      <c r="E73" t="n">
        <v>28.05</v>
      </c>
      <c r="F73" t="n">
        <v>24.21</v>
      </c>
      <c r="G73" t="n">
        <v>80.7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16</v>
      </c>
      <c r="N73" t="n">
        <v>91.16</v>
      </c>
      <c r="O73" t="n">
        <v>38524.29</v>
      </c>
      <c r="P73" t="n">
        <v>421.89</v>
      </c>
      <c r="Q73" t="n">
        <v>452.6</v>
      </c>
      <c r="R73" t="n">
        <v>78.12</v>
      </c>
      <c r="S73" t="n">
        <v>57.64</v>
      </c>
      <c r="T73" t="n">
        <v>8108.3</v>
      </c>
      <c r="U73" t="n">
        <v>0.74</v>
      </c>
      <c r="V73" t="n">
        <v>0.88</v>
      </c>
      <c r="W73" t="n">
        <v>6.82</v>
      </c>
      <c r="X73" t="n">
        <v>0.48</v>
      </c>
      <c r="Y73" t="n">
        <v>1</v>
      </c>
      <c r="Z73" t="n">
        <v>10</v>
      </c>
      <c r="AA73" t="n">
        <v>503.1683000573533</v>
      </c>
      <c r="AB73" t="n">
        <v>688.4570663571986</v>
      </c>
      <c r="AC73" t="n">
        <v>622.7516901996281</v>
      </c>
      <c r="AD73" t="n">
        <v>503168.3000573533</v>
      </c>
      <c r="AE73" t="n">
        <v>688457.0663571986</v>
      </c>
      <c r="AF73" t="n">
        <v>1.772494280061516e-06</v>
      </c>
      <c r="AG73" t="n">
        <v>11</v>
      </c>
      <c r="AH73" t="n">
        <v>622751.6901996281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3.5772</v>
      </c>
      <c r="E74" t="n">
        <v>27.96</v>
      </c>
      <c r="F74" t="n">
        <v>24.17</v>
      </c>
      <c r="G74" t="n">
        <v>85.29000000000001</v>
      </c>
      <c r="H74" t="n">
        <v>1.09</v>
      </c>
      <c r="I74" t="n">
        <v>17</v>
      </c>
      <c r="J74" t="n">
        <v>311.01</v>
      </c>
      <c r="K74" t="n">
        <v>60.56</v>
      </c>
      <c r="L74" t="n">
        <v>19</v>
      </c>
      <c r="M74" t="n">
        <v>15</v>
      </c>
      <c r="N74" t="n">
        <v>91.45</v>
      </c>
      <c r="O74" t="n">
        <v>38591.62</v>
      </c>
      <c r="P74" t="n">
        <v>421.2</v>
      </c>
      <c r="Q74" t="n">
        <v>452.63</v>
      </c>
      <c r="R74" t="n">
        <v>76.73999999999999</v>
      </c>
      <c r="S74" t="n">
        <v>57.64</v>
      </c>
      <c r="T74" t="n">
        <v>7424.78</v>
      </c>
      <c r="U74" t="n">
        <v>0.75</v>
      </c>
      <c r="V74" t="n">
        <v>0.88</v>
      </c>
      <c r="W74" t="n">
        <v>6.82</v>
      </c>
      <c r="X74" t="n">
        <v>0.44</v>
      </c>
      <c r="Y74" t="n">
        <v>1</v>
      </c>
      <c r="Z74" t="n">
        <v>10</v>
      </c>
      <c r="AA74" t="n">
        <v>501.2504082252508</v>
      </c>
      <c r="AB74" t="n">
        <v>685.8329221410999</v>
      </c>
      <c r="AC74" t="n">
        <v>620.3779906245043</v>
      </c>
      <c r="AD74" t="n">
        <v>501250.4082252508</v>
      </c>
      <c r="AE74" t="n">
        <v>685832.9221410998</v>
      </c>
      <c r="AF74" t="n">
        <v>1.778560038888093e-06</v>
      </c>
      <c r="AG74" t="n">
        <v>11</v>
      </c>
      <c r="AH74" t="n">
        <v>620377.9906245043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3.5765</v>
      </c>
      <c r="E75" t="n">
        <v>27.96</v>
      </c>
      <c r="F75" t="n">
        <v>24.17</v>
      </c>
      <c r="G75" t="n">
        <v>85.31</v>
      </c>
      <c r="H75" t="n">
        <v>1.1</v>
      </c>
      <c r="I75" t="n">
        <v>17</v>
      </c>
      <c r="J75" t="n">
        <v>311.55</v>
      </c>
      <c r="K75" t="n">
        <v>60.56</v>
      </c>
      <c r="L75" t="n">
        <v>19.25</v>
      </c>
      <c r="M75" t="n">
        <v>15</v>
      </c>
      <c r="N75" t="n">
        <v>91.75</v>
      </c>
      <c r="O75" t="n">
        <v>38659.08</v>
      </c>
      <c r="P75" t="n">
        <v>421.72</v>
      </c>
      <c r="Q75" t="n">
        <v>452.57</v>
      </c>
      <c r="R75" t="n">
        <v>77.01000000000001</v>
      </c>
      <c r="S75" t="n">
        <v>57.64</v>
      </c>
      <c r="T75" t="n">
        <v>7558.29</v>
      </c>
      <c r="U75" t="n">
        <v>0.75</v>
      </c>
      <c r="V75" t="n">
        <v>0.88</v>
      </c>
      <c r="W75" t="n">
        <v>6.82</v>
      </c>
      <c r="X75" t="n">
        <v>0.45</v>
      </c>
      <c r="Y75" t="n">
        <v>1</v>
      </c>
      <c r="Z75" t="n">
        <v>10</v>
      </c>
      <c r="AA75" t="n">
        <v>501.6761008054389</v>
      </c>
      <c r="AB75" t="n">
        <v>686.4153735095445</v>
      </c>
      <c r="AC75" t="n">
        <v>620.9048536518202</v>
      </c>
      <c r="AD75" t="n">
        <v>501676.1008054389</v>
      </c>
      <c r="AE75" t="n">
        <v>686415.3735095444</v>
      </c>
      <c r="AF75" t="n">
        <v>1.778212003545585e-06</v>
      </c>
      <c r="AG75" t="n">
        <v>11</v>
      </c>
      <c r="AH75" t="n">
        <v>620904.8536518202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3.5758</v>
      </c>
      <c r="E76" t="n">
        <v>27.97</v>
      </c>
      <c r="F76" t="n">
        <v>24.18</v>
      </c>
      <c r="G76" t="n">
        <v>85.33</v>
      </c>
      <c r="H76" t="n">
        <v>1.11</v>
      </c>
      <c r="I76" t="n">
        <v>17</v>
      </c>
      <c r="J76" t="n">
        <v>312.1</v>
      </c>
      <c r="K76" t="n">
        <v>60.56</v>
      </c>
      <c r="L76" t="n">
        <v>19.5</v>
      </c>
      <c r="M76" t="n">
        <v>15</v>
      </c>
      <c r="N76" t="n">
        <v>92.05</v>
      </c>
      <c r="O76" t="n">
        <v>38726.8</v>
      </c>
      <c r="P76" t="n">
        <v>422.12</v>
      </c>
      <c r="Q76" t="n">
        <v>452.65</v>
      </c>
      <c r="R76" t="n">
        <v>76.84</v>
      </c>
      <c r="S76" t="n">
        <v>57.64</v>
      </c>
      <c r="T76" t="n">
        <v>7473.89</v>
      </c>
      <c r="U76" t="n">
        <v>0.75</v>
      </c>
      <c r="V76" t="n">
        <v>0.88</v>
      </c>
      <c r="W76" t="n">
        <v>6.83</v>
      </c>
      <c r="X76" t="n">
        <v>0.45</v>
      </c>
      <c r="Y76" t="n">
        <v>1</v>
      </c>
      <c r="Z76" t="n">
        <v>10</v>
      </c>
      <c r="AA76" t="n">
        <v>502.059487899043</v>
      </c>
      <c r="AB76" t="n">
        <v>686.9399406448584</v>
      </c>
      <c r="AC76" t="n">
        <v>621.3793568359744</v>
      </c>
      <c r="AD76" t="n">
        <v>502059.487899043</v>
      </c>
      <c r="AE76" t="n">
        <v>686939.9406448584</v>
      </c>
      <c r="AF76" t="n">
        <v>1.777863968203076e-06</v>
      </c>
      <c r="AG76" t="n">
        <v>11</v>
      </c>
      <c r="AH76" t="n">
        <v>621379.3568359744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3.5744</v>
      </c>
      <c r="E77" t="n">
        <v>27.98</v>
      </c>
      <c r="F77" t="n">
        <v>24.19</v>
      </c>
      <c r="G77" t="n">
        <v>85.37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15</v>
      </c>
      <c r="N77" t="n">
        <v>92.34999999999999</v>
      </c>
      <c r="O77" t="n">
        <v>38794.53</v>
      </c>
      <c r="P77" t="n">
        <v>422.14</v>
      </c>
      <c r="Q77" t="n">
        <v>452.62</v>
      </c>
      <c r="R77" t="n">
        <v>77.39</v>
      </c>
      <c r="S77" t="n">
        <v>57.64</v>
      </c>
      <c r="T77" t="n">
        <v>7747.58</v>
      </c>
      <c r="U77" t="n">
        <v>0.74</v>
      </c>
      <c r="V77" t="n">
        <v>0.88</v>
      </c>
      <c r="W77" t="n">
        <v>6.82</v>
      </c>
      <c r="X77" t="n">
        <v>0.46</v>
      </c>
      <c r="Y77" t="n">
        <v>1</v>
      </c>
      <c r="Z77" t="n">
        <v>10</v>
      </c>
      <c r="AA77" t="n">
        <v>502.2602086863936</v>
      </c>
      <c r="AB77" t="n">
        <v>687.2145756812876</v>
      </c>
      <c r="AC77" t="n">
        <v>621.6277810899794</v>
      </c>
      <c r="AD77" t="n">
        <v>502260.2086863936</v>
      </c>
      <c r="AE77" t="n">
        <v>687214.5756812876</v>
      </c>
      <c r="AF77" t="n">
        <v>1.777167897518059e-06</v>
      </c>
      <c r="AG77" t="n">
        <v>11</v>
      </c>
      <c r="AH77" t="n">
        <v>621627.7810899795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3.5749</v>
      </c>
      <c r="E78" t="n">
        <v>27.97</v>
      </c>
      <c r="F78" t="n">
        <v>24.18</v>
      </c>
      <c r="G78" t="n">
        <v>85.36</v>
      </c>
      <c r="H78" t="n">
        <v>1.14</v>
      </c>
      <c r="I78" t="n">
        <v>17</v>
      </c>
      <c r="J78" t="n">
        <v>313.2</v>
      </c>
      <c r="K78" t="n">
        <v>60.56</v>
      </c>
      <c r="L78" t="n">
        <v>20</v>
      </c>
      <c r="M78" t="n">
        <v>15</v>
      </c>
      <c r="N78" t="n">
        <v>92.65000000000001</v>
      </c>
      <c r="O78" t="n">
        <v>38862.4</v>
      </c>
      <c r="P78" t="n">
        <v>421.94</v>
      </c>
      <c r="Q78" t="n">
        <v>452.59</v>
      </c>
      <c r="R78" t="n">
        <v>77.40000000000001</v>
      </c>
      <c r="S78" t="n">
        <v>57.64</v>
      </c>
      <c r="T78" t="n">
        <v>7754.97</v>
      </c>
      <c r="U78" t="n">
        <v>0.74</v>
      </c>
      <c r="V78" t="n">
        <v>0.88</v>
      </c>
      <c r="W78" t="n">
        <v>6.82</v>
      </c>
      <c r="X78" t="n">
        <v>0.46</v>
      </c>
      <c r="Y78" t="n">
        <v>1</v>
      </c>
      <c r="Z78" t="n">
        <v>10</v>
      </c>
      <c r="AA78" t="n">
        <v>502.0331427945869</v>
      </c>
      <c r="AB78" t="n">
        <v>686.9038941106776</v>
      </c>
      <c r="AC78" t="n">
        <v>621.346750532424</v>
      </c>
      <c r="AD78" t="n">
        <v>502033.1427945869</v>
      </c>
      <c r="AE78" t="n">
        <v>686903.8941106775</v>
      </c>
      <c r="AF78" t="n">
        <v>1.77741649419128e-06</v>
      </c>
      <c r="AG78" t="n">
        <v>11</v>
      </c>
      <c r="AH78" t="n">
        <v>621346.7505324241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3.5846</v>
      </c>
      <c r="E79" t="n">
        <v>27.9</v>
      </c>
      <c r="F79" t="n">
        <v>24.16</v>
      </c>
      <c r="G79" t="n">
        <v>90.59999999999999</v>
      </c>
      <c r="H79" t="n">
        <v>1.15</v>
      </c>
      <c r="I79" t="n">
        <v>16</v>
      </c>
      <c r="J79" t="n">
        <v>313.75</v>
      </c>
      <c r="K79" t="n">
        <v>60.56</v>
      </c>
      <c r="L79" t="n">
        <v>20.25</v>
      </c>
      <c r="M79" t="n">
        <v>14</v>
      </c>
      <c r="N79" t="n">
        <v>92.95</v>
      </c>
      <c r="O79" t="n">
        <v>38930.39</v>
      </c>
      <c r="P79" t="n">
        <v>421.69</v>
      </c>
      <c r="Q79" t="n">
        <v>452.58</v>
      </c>
      <c r="R79" t="n">
        <v>76.54000000000001</v>
      </c>
      <c r="S79" t="n">
        <v>57.64</v>
      </c>
      <c r="T79" t="n">
        <v>7329.67</v>
      </c>
      <c r="U79" t="n">
        <v>0.75</v>
      </c>
      <c r="V79" t="n">
        <v>0.88</v>
      </c>
      <c r="W79" t="n">
        <v>6.82</v>
      </c>
      <c r="X79" t="n">
        <v>0.44</v>
      </c>
      <c r="Y79" t="n">
        <v>1</v>
      </c>
      <c r="Z79" t="n">
        <v>10</v>
      </c>
      <c r="AA79" t="n">
        <v>500.7615217682445</v>
      </c>
      <c r="AB79" t="n">
        <v>685.1640061224756</v>
      </c>
      <c r="AC79" t="n">
        <v>619.7729150118679</v>
      </c>
      <c r="AD79" t="n">
        <v>500761.5217682445</v>
      </c>
      <c r="AE79" t="n">
        <v>685164.0061224756</v>
      </c>
      <c r="AF79" t="n">
        <v>1.782239269651756e-06</v>
      </c>
      <c r="AG79" t="n">
        <v>11</v>
      </c>
      <c r="AH79" t="n">
        <v>619772.9150118679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3.5855</v>
      </c>
      <c r="E80" t="n">
        <v>27.89</v>
      </c>
      <c r="F80" t="n">
        <v>24.15</v>
      </c>
      <c r="G80" t="n">
        <v>90.58</v>
      </c>
      <c r="H80" t="n">
        <v>1.16</v>
      </c>
      <c r="I80" t="n">
        <v>16</v>
      </c>
      <c r="J80" t="n">
        <v>314.3</v>
      </c>
      <c r="K80" t="n">
        <v>60.56</v>
      </c>
      <c r="L80" t="n">
        <v>20.5</v>
      </c>
      <c r="M80" t="n">
        <v>14</v>
      </c>
      <c r="N80" t="n">
        <v>93.25</v>
      </c>
      <c r="O80" t="n">
        <v>38998.53</v>
      </c>
      <c r="P80" t="n">
        <v>421.65</v>
      </c>
      <c r="Q80" t="n">
        <v>452.59</v>
      </c>
      <c r="R80" t="n">
        <v>76.25</v>
      </c>
      <c r="S80" t="n">
        <v>57.64</v>
      </c>
      <c r="T80" t="n">
        <v>7184.68</v>
      </c>
      <c r="U80" t="n">
        <v>0.76</v>
      </c>
      <c r="V80" t="n">
        <v>0.88</v>
      </c>
      <c r="W80" t="n">
        <v>6.82</v>
      </c>
      <c r="X80" t="n">
        <v>0.43</v>
      </c>
      <c r="Y80" t="n">
        <v>1</v>
      </c>
      <c r="Z80" t="n">
        <v>10</v>
      </c>
      <c r="AA80" t="n">
        <v>500.6011203754969</v>
      </c>
      <c r="AB80" t="n">
        <v>684.9445378605083</v>
      </c>
      <c r="AC80" t="n">
        <v>619.5743924927972</v>
      </c>
      <c r="AD80" t="n">
        <v>500601.1203754969</v>
      </c>
      <c r="AE80" t="n">
        <v>684944.5378605083</v>
      </c>
      <c r="AF80" t="n">
        <v>1.782686743663552e-06</v>
      </c>
      <c r="AG80" t="n">
        <v>11</v>
      </c>
      <c r="AH80" t="n">
        <v>619574.3924927972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3.5851</v>
      </c>
      <c r="E81" t="n">
        <v>27.89</v>
      </c>
      <c r="F81" t="n">
        <v>24.16</v>
      </c>
      <c r="G81" t="n">
        <v>90.59</v>
      </c>
      <c r="H81" t="n">
        <v>1.17</v>
      </c>
      <c r="I81" t="n">
        <v>16</v>
      </c>
      <c r="J81" t="n">
        <v>314.86</v>
      </c>
      <c r="K81" t="n">
        <v>60.56</v>
      </c>
      <c r="L81" t="n">
        <v>20.75</v>
      </c>
      <c r="M81" t="n">
        <v>14</v>
      </c>
      <c r="N81" t="n">
        <v>93.55</v>
      </c>
      <c r="O81" t="n">
        <v>39066.8</v>
      </c>
      <c r="P81" t="n">
        <v>421.82</v>
      </c>
      <c r="Q81" t="n">
        <v>452.58</v>
      </c>
      <c r="R81" t="n">
        <v>76.39</v>
      </c>
      <c r="S81" t="n">
        <v>57.64</v>
      </c>
      <c r="T81" t="n">
        <v>7255.35</v>
      </c>
      <c r="U81" t="n">
        <v>0.75</v>
      </c>
      <c r="V81" t="n">
        <v>0.88</v>
      </c>
      <c r="W81" t="n">
        <v>6.82</v>
      </c>
      <c r="X81" t="n">
        <v>0.43</v>
      </c>
      <c r="Y81" t="n">
        <v>1</v>
      </c>
      <c r="Z81" t="n">
        <v>10</v>
      </c>
      <c r="AA81" t="n">
        <v>500.796536487971</v>
      </c>
      <c r="AB81" t="n">
        <v>685.2119148067459</v>
      </c>
      <c r="AC81" t="n">
        <v>619.8162513585517</v>
      </c>
      <c r="AD81" t="n">
        <v>500796.536487971</v>
      </c>
      <c r="AE81" t="n">
        <v>685211.9148067458</v>
      </c>
      <c r="AF81" t="n">
        <v>1.782487866324976e-06</v>
      </c>
      <c r="AG81" t="n">
        <v>11</v>
      </c>
      <c r="AH81" t="n">
        <v>619816.2513585517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3.5845</v>
      </c>
      <c r="E82" t="n">
        <v>27.9</v>
      </c>
      <c r="F82" t="n">
        <v>24.16</v>
      </c>
      <c r="G82" t="n">
        <v>90.61</v>
      </c>
      <c r="H82" t="n">
        <v>1.19</v>
      </c>
      <c r="I82" t="n">
        <v>16</v>
      </c>
      <c r="J82" t="n">
        <v>315.41</v>
      </c>
      <c r="K82" t="n">
        <v>60.56</v>
      </c>
      <c r="L82" t="n">
        <v>21</v>
      </c>
      <c r="M82" t="n">
        <v>14</v>
      </c>
      <c r="N82" t="n">
        <v>93.86</v>
      </c>
      <c r="O82" t="n">
        <v>39135.2</v>
      </c>
      <c r="P82" t="n">
        <v>422.09</v>
      </c>
      <c r="Q82" t="n">
        <v>452.6</v>
      </c>
      <c r="R82" t="n">
        <v>76.47</v>
      </c>
      <c r="S82" t="n">
        <v>57.64</v>
      </c>
      <c r="T82" t="n">
        <v>7293.88</v>
      </c>
      <c r="U82" t="n">
        <v>0.75</v>
      </c>
      <c r="V82" t="n">
        <v>0.88</v>
      </c>
      <c r="W82" t="n">
        <v>6.82</v>
      </c>
      <c r="X82" t="n">
        <v>0.44</v>
      </c>
      <c r="Y82" t="n">
        <v>1</v>
      </c>
      <c r="Z82" t="n">
        <v>10</v>
      </c>
      <c r="AA82" t="n">
        <v>501.0419619693901</v>
      </c>
      <c r="AB82" t="n">
        <v>685.5477167778312</v>
      </c>
      <c r="AC82" t="n">
        <v>620.120004860818</v>
      </c>
      <c r="AD82" t="n">
        <v>501041.96196939</v>
      </c>
      <c r="AE82" t="n">
        <v>685547.7167778312</v>
      </c>
      <c r="AF82" t="n">
        <v>1.782189550317111e-06</v>
      </c>
      <c r="AG82" t="n">
        <v>11</v>
      </c>
      <c r="AH82" t="n">
        <v>620120.0048608179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24.16</v>
      </c>
      <c r="G83" t="n">
        <v>90.58</v>
      </c>
      <c r="H83" t="n">
        <v>1.2</v>
      </c>
      <c r="I83" t="n">
        <v>16</v>
      </c>
      <c r="J83" t="n">
        <v>315.97</v>
      </c>
      <c r="K83" t="n">
        <v>60.56</v>
      </c>
      <c r="L83" t="n">
        <v>21.25</v>
      </c>
      <c r="M83" t="n">
        <v>14</v>
      </c>
      <c r="N83" t="n">
        <v>94.16</v>
      </c>
      <c r="O83" t="n">
        <v>39203.74</v>
      </c>
      <c r="P83" t="n">
        <v>421.88</v>
      </c>
      <c r="Q83" t="n">
        <v>452.57</v>
      </c>
      <c r="R83" t="n">
        <v>76.47</v>
      </c>
      <c r="S83" t="n">
        <v>57.64</v>
      </c>
      <c r="T83" t="n">
        <v>7293.63</v>
      </c>
      <c r="U83" t="n">
        <v>0.75</v>
      </c>
      <c r="V83" t="n">
        <v>0.88</v>
      </c>
      <c r="W83" t="n">
        <v>6.82</v>
      </c>
      <c r="X83" t="n">
        <v>0.43</v>
      </c>
      <c r="Y83" t="n">
        <v>1</v>
      </c>
      <c r="Z83" t="n">
        <v>10</v>
      </c>
      <c r="AA83" t="n">
        <v>500.8264753458964</v>
      </c>
      <c r="AB83" t="n">
        <v>685.2528784729685</v>
      </c>
      <c r="AC83" t="n">
        <v>619.853305509963</v>
      </c>
      <c r="AD83" t="n">
        <v>500826.4753458964</v>
      </c>
      <c r="AE83" t="n">
        <v>685252.8784729685</v>
      </c>
      <c r="AF83" t="n">
        <v>1.78253758565962e-06</v>
      </c>
      <c r="AG83" t="n">
        <v>11</v>
      </c>
      <c r="AH83" t="n">
        <v>619853.305509963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3.5831</v>
      </c>
      <c r="E84" t="n">
        <v>27.91</v>
      </c>
      <c r="F84" t="n">
        <v>24.17</v>
      </c>
      <c r="G84" t="n">
        <v>90.64</v>
      </c>
      <c r="H84" t="n">
        <v>1.21</v>
      </c>
      <c r="I84" t="n">
        <v>16</v>
      </c>
      <c r="J84" t="n">
        <v>316.53</v>
      </c>
      <c r="K84" t="n">
        <v>60.56</v>
      </c>
      <c r="L84" t="n">
        <v>21.5</v>
      </c>
      <c r="M84" t="n">
        <v>14</v>
      </c>
      <c r="N84" t="n">
        <v>94.47</v>
      </c>
      <c r="O84" t="n">
        <v>39272.42</v>
      </c>
      <c r="P84" t="n">
        <v>421.91</v>
      </c>
      <c r="Q84" t="n">
        <v>452.57</v>
      </c>
      <c r="R84" t="n">
        <v>76.91</v>
      </c>
      <c r="S84" t="n">
        <v>57.64</v>
      </c>
      <c r="T84" t="n">
        <v>7513.63</v>
      </c>
      <c r="U84" t="n">
        <v>0.75</v>
      </c>
      <c r="V84" t="n">
        <v>0.88</v>
      </c>
      <c r="W84" t="n">
        <v>6.82</v>
      </c>
      <c r="X84" t="n">
        <v>0.45</v>
      </c>
      <c r="Y84" t="n">
        <v>1</v>
      </c>
      <c r="Z84" t="n">
        <v>10</v>
      </c>
      <c r="AA84" t="n">
        <v>501.1067947107614</v>
      </c>
      <c r="AB84" t="n">
        <v>685.6364237947944</v>
      </c>
      <c r="AC84" t="n">
        <v>620.2002458045831</v>
      </c>
      <c r="AD84" t="n">
        <v>501106.7947107615</v>
      </c>
      <c r="AE84" t="n">
        <v>685636.4237947944</v>
      </c>
      <c r="AF84" t="n">
        <v>1.781493479632094e-06</v>
      </c>
      <c r="AG84" t="n">
        <v>11</v>
      </c>
      <c r="AH84" t="n">
        <v>620200.2458045831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3.597</v>
      </c>
      <c r="E85" t="n">
        <v>27.8</v>
      </c>
      <c r="F85" t="n">
        <v>24.12</v>
      </c>
      <c r="G85" t="n">
        <v>96.47</v>
      </c>
      <c r="H85" t="n">
        <v>1.22</v>
      </c>
      <c r="I85" t="n">
        <v>15</v>
      </c>
      <c r="J85" t="n">
        <v>317.08</v>
      </c>
      <c r="K85" t="n">
        <v>60.56</v>
      </c>
      <c r="L85" t="n">
        <v>21.75</v>
      </c>
      <c r="M85" t="n">
        <v>13</v>
      </c>
      <c r="N85" t="n">
        <v>94.78</v>
      </c>
      <c r="O85" t="n">
        <v>39341.24</v>
      </c>
      <c r="P85" t="n">
        <v>420.97</v>
      </c>
      <c r="Q85" t="n">
        <v>452.57</v>
      </c>
      <c r="R85" t="n">
        <v>75.01000000000001</v>
      </c>
      <c r="S85" t="n">
        <v>57.64</v>
      </c>
      <c r="T85" t="n">
        <v>6569.28</v>
      </c>
      <c r="U85" t="n">
        <v>0.77</v>
      </c>
      <c r="V85" t="n">
        <v>0.88</v>
      </c>
      <c r="W85" t="n">
        <v>6.82</v>
      </c>
      <c r="X85" t="n">
        <v>0.39</v>
      </c>
      <c r="Y85" t="n">
        <v>1</v>
      </c>
      <c r="Z85" t="n">
        <v>10</v>
      </c>
      <c r="AA85" t="n">
        <v>498.8211724174926</v>
      </c>
      <c r="AB85" t="n">
        <v>682.5091345386047</v>
      </c>
      <c r="AC85" t="n">
        <v>617.3714206458261</v>
      </c>
      <c r="AD85" t="n">
        <v>498821.1724174925</v>
      </c>
      <c r="AE85" t="n">
        <v>682509.1345386048</v>
      </c>
      <c r="AF85" t="n">
        <v>1.788404467147622e-06</v>
      </c>
      <c r="AG85" t="n">
        <v>11</v>
      </c>
      <c r="AH85" t="n">
        <v>617371.4206458261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3.5968</v>
      </c>
      <c r="E86" t="n">
        <v>27.8</v>
      </c>
      <c r="F86" t="n">
        <v>24.12</v>
      </c>
      <c r="G86" t="n">
        <v>96.47</v>
      </c>
      <c r="H86" t="n">
        <v>1.23</v>
      </c>
      <c r="I86" t="n">
        <v>15</v>
      </c>
      <c r="J86" t="n">
        <v>317.64</v>
      </c>
      <c r="K86" t="n">
        <v>60.56</v>
      </c>
      <c r="L86" t="n">
        <v>22</v>
      </c>
      <c r="M86" t="n">
        <v>13</v>
      </c>
      <c r="N86" t="n">
        <v>95.09</v>
      </c>
      <c r="O86" t="n">
        <v>39410.2</v>
      </c>
      <c r="P86" t="n">
        <v>421.22</v>
      </c>
      <c r="Q86" t="n">
        <v>452.56</v>
      </c>
      <c r="R86" t="n">
        <v>75.09999999999999</v>
      </c>
      <c r="S86" t="n">
        <v>57.64</v>
      </c>
      <c r="T86" t="n">
        <v>6614.32</v>
      </c>
      <c r="U86" t="n">
        <v>0.77</v>
      </c>
      <c r="V86" t="n">
        <v>0.88</v>
      </c>
      <c r="W86" t="n">
        <v>6.82</v>
      </c>
      <c r="X86" t="n">
        <v>0.39</v>
      </c>
      <c r="Y86" t="n">
        <v>1</v>
      </c>
      <c r="Z86" t="n">
        <v>10</v>
      </c>
      <c r="AA86" t="n">
        <v>499.0101824245963</v>
      </c>
      <c r="AB86" t="n">
        <v>682.7677463688574</v>
      </c>
      <c r="AC86" t="n">
        <v>617.6053509259634</v>
      </c>
      <c r="AD86" t="n">
        <v>499010.1824245963</v>
      </c>
      <c r="AE86" t="n">
        <v>682767.7463688573</v>
      </c>
      <c r="AF86" t="n">
        <v>1.788305028478334e-06</v>
      </c>
      <c r="AG86" t="n">
        <v>11</v>
      </c>
      <c r="AH86" t="n">
        <v>617605.3509259634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3.5971</v>
      </c>
      <c r="E87" t="n">
        <v>27.8</v>
      </c>
      <c r="F87" t="n">
        <v>24.12</v>
      </c>
      <c r="G87" t="n">
        <v>96.45999999999999</v>
      </c>
      <c r="H87" t="n">
        <v>1.25</v>
      </c>
      <c r="I87" t="n">
        <v>15</v>
      </c>
      <c r="J87" t="n">
        <v>318.2</v>
      </c>
      <c r="K87" t="n">
        <v>60.56</v>
      </c>
      <c r="L87" t="n">
        <v>22.25</v>
      </c>
      <c r="M87" t="n">
        <v>13</v>
      </c>
      <c r="N87" t="n">
        <v>95.40000000000001</v>
      </c>
      <c r="O87" t="n">
        <v>39479.3</v>
      </c>
      <c r="P87" t="n">
        <v>421.18</v>
      </c>
      <c r="Q87" t="n">
        <v>452.58</v>
      </c>
      <c r="R87" t="n">
        <v>75.17</v>
      </c>
      <c r="S87" t="n">
        <v>57.64</v>
      </c>
      <c r="T87" t="n">
        <v>6646.98</v>
      </c>
      <c r="U87" t="n">
        <v>0.77</v>
      </c>
      <c r="V87" t="n">
        <v>0.88</v>
      </c>
      <c r="W87" t="n">
        <v>6.82</v>
      </c>
      <c r="X87" t="n">
        <v>0.39</v>
      </c>
      <c r="Y87" t="n">
        <v>1</v>
      </c>
      <c r="Z87" t="n">
        <v>10</v>
      </c>
      <c r="AA87" t="n">
        <v>498.9519254039644</v>
      </c>
      <c r="AB87" t="n">
        <v>682.6880365431101</v>
      </c>
      <c r="AC87" t="n">
        <v>617.5332484941122</v>
      </c>
      <c r="AD87" t="n">
        <v>498951.9254039644</v>
      </c>
      <c r="AE87" t="n">
        <v>682688.0365431102</v>
      </c>
      <c r="AF87" t="n">
        <v>1.788454186482266e-06</v>
      </c>
      <c r="AG87" t="n">
        <v>11</v>
      </c>
      <c r="AH87" t="n">
        <v>617533.2484941122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3.5961</v>
      </c>
      <c r="E88" t="n">
        <v>27.81</v>
      </c>
      <c r="F88" t="n">
        <v>24.12</v>
      </c>
      <c r="G88" t="n">
        <v>96.48999999999999</v>
      </c>
      <c r="H88" t="n">
        <v>1.26</v>
      </c>
      <c r="I88" t="n">
        <v>15</v>
      </c>
      <c r="J88" t="n">
        <v>318.76</v>
      </c>
      <c r="K88" t="n">
        <v>60.56</v>
      </c>
      <c r="L88" t="n">
        <v>22.5</v>
      </c>
      <c r="M88" t="n">
        <v>13</v>
      </c>
      <c r="N88" t="n">
        <v>95.70999999999999</v>
      </c>
      <c r="O88" t="n">
        <v>39548.54</v>
      </c>
      <c r="P88" t="n">
        <v>421.16</v>
      </c>
      <c r="Q88" t="n">
        <v>452.6</v>
      </c>
      <c r="R88" t="n">
        <v>75.26000000000001</v>
      </c>
      <c r="S88" t="n">
        <v>57.64</v>
      </c>
      <c r="T88" t="n">
        <v>6694.21</v>
      </c>
      <c r="U88" t="n">
        <v>0.77</v>
      </c>
      <c r="V88" t="n">
        <v>0.88</v>
      </c>
      <c r="W88" t="n">
        <v>6.82</v>
      </c>
      <c r="X88" t="n">
        <v>0.4</v>
      </c>
      <c r="Y88" t="n">
        <v>1</v>
      </c>
      <c r="Z88" t="n">
        <v>10</v>
      </c>
      <c r="AA88" t="n">
        <v>499.0430250510063</v>
      </c>
      <c r="AB88" t="n">
        <v>682.812683099226</v>
      </c>
      <c r="AC88" t="n">
        <v>617.6459989578547</v>
      </c>
      <c r="AD88" t="n">
        <v>499043.0250510063</v>
      </c>
      <c r="AE88" t="n">
        <v>682812.683099226</v>
      </c>
      <c r="AF88" t="n">
        <v>1.787956993135825e-06</v>
      </c>
      <c r="AG88" t="n">
        <v>11</v>
      </c>
      <c r="AH88" t="n">
        <v>617645.9989578547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3.5975</v>
      </c>
      <c r="E89" t="n">
        <v>27.8</v>
      </c>
      <c r="F89" t="n">
        <v>24.11</v>
      </c>
      <c r="G89" t="n">
        <v>96.45</v>
      </c>
      <c r="H89" t="n">
        <v>1.27</v>
      </c>
      <c r="I89" t="n">
        <v>15</v>
      </c>
      <c r="J89" t="n">
        <v>319.33</v>
      </c>
      <c r="K89" t="n">
        <v>60.56</v>
      </c>
      <c r="L89" t="n">
        <v>22.75</v>
      </c>
      <c r="M89" t="n">
        <v>13</v>
      </c>
      <c r="N89" t="n">
        <v>96.02</v>
      </c>
      <c r="O89" t="n">
        <v>39617.93</v>
      </c>
      <c r="P89" t="n">
        <v>421.11</v>
      </c>
      <c r="Q89" t="n">
        <v>452.57</v>
      </c>
      <c r="R89" t="n">
        <v>75.17</v>
      </c>
      <c r="S89" t="n">
        <v>57.64</v>
      </c>
      <c r="T89" t="n">
        <v>6650.13</v>
      </c>
      <c r="U89" t="n">
        <v>0.77</v>
      </c>
      <c r="V89" t="n">
        <v>0.88</v>
      </c>
      <c r="W89" t="n">
        <v>6.81</v>
      </c>
      <c r="X89" t="n">
        <v>0.39</v>
      </c>
      <c r="Y89" t="n">
        <v>1</v>
      </c>
      <c r="Z89" t="n">
        <v>10</v>
      </c>
      <c r="AA89" t="n">
        <v>498.8245975925274</v>
      </c>
      <c r="AB89" t="n">
        <v>682.5138210141955</v>
      </c>
      <c r="AC89" t="n">
        <v>617.3756598507641</v>
      </c>
      <c r="AD89" t="n">
        <v>498824.5975925274</v>
      </c>
      <c r="AE89" t="n">
        <v>682513.8210141956</v>
      </c>
      <c r="AF89" t="n">
        <v>1.788653063820842e-06</v>
      </c>
      <c r="AG89" t="n">
        <v>11</v>
      </c>
      <c r="AH89" t="n">
        <v>617375.6598507641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3.5968</v>
      </c>
      <c r="E90" t="n">
        <v>27.8</v>
      </c>
      <c r="F90" t="n">
        <v>24.12</v>
      </c>
      <c r="G90" t="n">
        <v>96.47</v>
      </c>
      <c r="H90" t="n">
        <v>1.28</v>
      </c>
      <c r="I90" t="n">
        <v>15</v>
      </c>
      <c r="J90" t="n">
        <v>319.89</v>
      </c>
      <c r="K90" t="n">
        <v>60.56</v>
      </c>
      <c r="L90" t="n">
        <v>23</v>
      </c>
      <c r="M90" t="n">
        <v>13</v>
      </c>
      <c r="N90" t="n">
        <v>96.34</v>
      </c>
      <c r="O90" t="n">
        <v>39687.46</v>
      </c>
      <c r="P90" t="n">
        <v>421.04</v>
      </c>
      <c r="Q90" t="n">
        <v>452.59</v>
      </c>
      <c r="R90" t="n">
        <v>75.08</v>
      </c>
      <c r="S90" t="n">
        <v>57.64</v>
      </c>
      <c r="T90" t="n">
        <v>6604.07</v>
      </c>
      <c r="U90" t="n">
        <v>0.77</v>
      </c>
      <c r="V90" t="n">
        <v>0.88</v>
      </c>
      <c r="W90" t="n">
        <v>6.82</v>
      </c>
      <c r="X90" t="n">
        <v>0.39</v>
      </c>
      <c r="Y90" t="n">
        <v>1</v>
      </c>
      <c r="Z90" t="n">
        <v>10</v>
      </c>
      <c r="AA90" t="n">
        <v>498.8891424208829</v>
      </c>
      <c r="AB90" t="n">
        <v>682.6021340958685</v>
      </c>
      <c r="AC90" t="n">
        <v>617.4555444558703</v>
      </c>
      <c r="AD90" t="n">
        <v>498889.1424208829</v>
      </c>
      <c r="AE90" t="n">
        <v>682602.1340958684</v>
      </c>
      <c r="AF90" t="n">
        <v>1.788305028478334e-06</v>
      </c>
      <c r="AG90" t="n">
        <v>11</v>
      </c>
      <c r="AH90" t="n">
        <v>617455.5444558703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3.6062</v>
      </c>
      <c r="E91" t="n">
        <v>27.73</v>
      </c>
      <c r="F91" t="n">
        <v>24.1</v>
      </c>
      <c r="G91" t="n">
        <v>103.28</v>
      </c>
      <c r="H91" t="n">
        <v>1.29</v>
      </c>
      <c r="I91" t="n">
        <v>14</v>
      </c>
      <c r="J91" t="n">
        <v>320.46</v>
      </c>
      <c r="K91" t="n">
        <v>60.56</v>
      </c>
      <c r="L91" t="n">
        <v>23.25</v>
      </c>
      <c r="M91" t="n">
        <v>12</v>
      </c>
      <c r="N91" t="n">
        <v>96.65000000000001</v>
      </c>
      <c r="O91" t="n">
        <v>39757.13</v>
      </c>
      <c r="P91" t="n">
        <v>420.96</v>
      </c>
      <c r="Q91" t="n">
        <v>452.64</v>
      </c>
      <c r="R91" t="n">
        <v>74.48</v>
      </c>
      <c r="S91" t="n">
        <v>57.64</v>
      </c>
      <c r="T91" t="n">
        <v>6306.92</v>
      </c>
      <c r="U91" t="n">
        <v>0.77</v>
      </c>
      <c r="V91" t="n">
        <v>0.88</v>
      </c>
      <c r="W91" t="n">
        <v>6.82</v>
      </c>
      <c r="X91" t="n">
        <v>0.37</v>
      </c>
      <c r="Y91" t="n">
        <v>1</v>
      </c>
      <c r="Z91" t="n">
        <v>10</v>
      </c>
      <c r="AA91" t="n">
        <v>497.7788846321496</v>
      </c>
      <c r="AB91" t="n">
        <v>681.0830304082068</v>
      </c>
      <c r="AC91" t="n">
        <v>616.0814218920839</v>
      </c>
      <c r="AD91" t="n">
        <v>497778.8846321497</v>
      </c>
      <c r="AE91" t="n">
        <v>681083.0304082069</v>
      </c>
      <c r="AF91" t="n">
        <v>1.792978645934877e-06</v>
      </c>
      <c r="AG91" t="n">
        <v>11</v>
      </c>
      <c r="AH91" t="n">
        <v>616081.4218920838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3.6052</v>
      </c>
      <c r="E92" t="n">
        <v>27.74</v>
      </c>
      <c r="F92" t="n">
        <v>24.11</v>
      </c>
      <c r="G92" t="n">
        <v>103.31</v>
      </c>
      <c r="H92" t="n">
        <v>1.3</v>
      </c>
      <c r="I92" t="n">
        <v>14</v>
      </c>
      <c r="J92" t="n">
        <v>321.02</v>
      </c>
      <c r="K92" t="n">
        <v>60.56</v>
      </c>
      <c r="L92" t="n">
        <v>23.5</v>
      </c>
      <c r="M92" t="n">
        <v>12</v>
      </c>
      <c r="N92" t="n">
        <v>96.97</v>
      </c>
      <c r="O92" t="n">
        <v>39826.95</v>
      </c>
      <c r="P92" t="n">
        <v>421.71</v>
      </c>
      <c r="Q92" t="n">
        <v>452.59</v>
      </c>
      <c r="R92" t="n">
        <v>74.69</v>
      </c>
      <c r="S92" t="n">
        <v>57.64</v>
      </c>
      <c r="T92" t="n">
        <v>6413.78</v>
      </c>
      <c r="U92" t="n">
        <v>0.77</v>
      </c>
      <c r="V92" t="n">
        <v>0.88</v>
      </c>
      <c r="W92" t="n">
        <v>6.82</v>
      </c>
      <c r="X92" t="n">
        <v>0.38</v>
      </c>
      <c r="Y92" t="n">
        <v>1</v>
      </c>
      <c r="Z92" t="n">
        <v>10</v>
      </c>
      <c r="AA92" t="n">
        <v>498.4243843036465</v>
      </c>
      <c r="AB92" t="n">
        <v>681.9662315361846</v>
      </c>
      <c r="AC92" t="n">
        <v>616.8803315439878</v>
      </c>
      <c r="AD92" t="n">
        <v>498424.3843036466</v>
      </c>
      <c r="AE92" t="n">
        <v>681966.2315361847</v>
      </c>
      <c r="AF92" t="n">
        <v>1.792481452588436e-06</v>
      </c>
      <c r="AG92" t="n">
        <v>11</v>
      </c>
      <c r="AH92" t="n">
        <v>616880.3315439878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3.6075</v>
      </c>
      <c r="E93" t="n">
        <v>27.72</v>
      </c>
      <c r="F93" t="n">
        <v>24.09</v>
      </c>
      <c r="G93" t="n">
        <v>103.23</v>
      </c>
      <c r="H93" t="n">
        <v>1.32</v>
      </c>
      <c r="I93" t="n">
        <v>14</v>
      </c>
      <c r="J93" t="n">
        <v>321.59</v>
      </c>
      <c r="K93" t="n">
        <v>60.56</v>
      </c>
      <c r="L93" t="n">
        <v>23.75</v>
      </c>
      <c r="M93" t="n">
        <v>12</v>
      </c>
      <c r="N93" t="n">
        <v>97.28</v>
      </c>
      <c r="O93" t="n">
        <v>39896.91</v>
      </c>
      <c r="P93" t="n">
        <v>421.34</v>
      </c>
      <c r="Q93" t="n">
        <v>452.57</v>
      </c>
      <c r="R93" t="n">
        <v>74.19</v>
      </c>
      <c r="S93" t="n">
        <v>57.64</v>
      </c>
      <c r="T93" t="n">
        <v>6163.65</v>
      </c>
      <c r="U93" t="n">
        <v>0.78</v>
      </c>
      <c r="V93" t="n">
        <v>0.88</v>
      </c>
      <c r="W93" t="n">
        <v>6.82</v>
      </c>
      <c r="X93" t="n">
        <v>0.36</v>
      </c>
      <c r="Y93" t="n">
        <v>1</v>
      </c>
      <c r="Z93" t="n">
        <v>10</v>
      </c>
      <c r="AA93" t="n">
        <v>497.8602362882996</v>
      </c>
      <c r="AB93" t="n">
        <v>681.1943393331328</v>
      </c>
      <c r="AC93" t="n">
        <v>616.1821076494379</v>
      </c>
      <c r="AD93" t="n">
        <v>497860.2362882996</v>
      </c>
      <c r="AE93" t="n">
        <v>681194.3393331328</v>
      </c>
      <c r="AF93" t="n">
        <v>1.79362499728525e-06</v>
      </c>
      <c r="AG93" t="n">
        <v>11</v>
      </c>
      <c r="AH93" t="n">
        <v>616182.1076494379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3.6073</v>
      </c>
      <c r="E94" t="n">
        <v>27.72</v>
      </c>
      <c r="F94" t="n">
        <v>24.09</v>
      </c>
      <c r="G94" t="n">
        <v>103.24</v>
      </c>
      <c r="H94" t="n">
        <v>1.33</v>
      </c>
      <c r="I94" t="n">
        <v>14</v>
      </c>
      <c r="J94" t="n">
        <v>322.16</v>
      </c>
      <c r="K94" t="n">
        <v>60.56</v>
      </c>
      <c r="L94" t="n">
        <v>24</v>
      </c>
      <c r="M94" t="n">
        <v>12</v>
      </c>
      <c r="N94" t="n">
        <v>97.59999999999999</v>
      </c>
      <c r="O94" t="n">
        <v>39967.02</v>
      </c>
      <c r="P94" t="n">
        <v>421.43</v>
      </c>
      <c r="Q94" t="n">
        <v>452.58</v>
      </c>
      <c r="R94" t="n">
        <v>74.26000000000001</v>
      </c>
      <c r="S94" t="n">
        <v>57.64</v>
      </c>
      <c r="T94" t="n">
        <v>6198.39</v>
      </c>
      <c r="U94" t="n">
        <v>0.78</v>
      </c>
      <c r="V94" t="n">
        <v>0.88</v>
      </c>
      <c r="W94" t="n">
        <v>6.82</v>
      </c>
      <c r="X94" t="n">
        <v>0.36</v>
      </c>
      <c r="Y94" t="n">
        <v>1</v>
      </c>
      <c r="Z94" t="n">
        <v>10</v>
      </c>
      <c r="AA94" t="n">
        <v>497.9413649124806</v>
      </c>
      <c r="AB94" t="n">
        <v>681.3053430958796</v>
      </c>
      <c r="AC94" t="n">
        <v>616.2825173688628</v>
      </c>
      <c r="AD94" t="n">
        <v>497941.3649124806</v>
      </c>
      <c r="AE94" t="n">
        <v>681305.3430958797</v>
      </c>
      <c r="AF94" t="n">
        <v>1.793525558615962e-06</v>
      </c>
      <c r="AG94" t="n">
        <v>11</v>
      </c>
      <c r="AH94" t="n">
        <v>616282.5173688629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3.6055</v>
      </c>
      <c r="E95" t="n">
        <v>27.74</v>
      </c>
      <c r="F95" t="n">
        <v>24.1</v>
      </c>
      <c r="G95" t="n">
        <v>103.3</v>
      </c>
      <c r="H95" t="n">
        <v>1.34</v>
      </c>
      <c r="I95" t="n">
        <v>14</v>
      </c>
      <c r="J95" t="n">
        <v>322.73</v>
      </c>
      <c r="K95" t="n">
        <v>60.56</v>
      </c>
      <c r="L95" t="n">
        <v>24.25</v>
      </c>
      <c r="M95" t="n">
        <v>12</v>
      </c>
      <c r="N95" t="n">
        <v>97.92</v>
      </c>
      <c r="O95" t="n">
        <v>40037.28</v>
      </c>
      <c r="P95" t="n">
        <v>421.53</v>
      </c>
      <c r="Q95" t="n">
        <v>452.63</v>
      </c>
      <c r="R95" t="n">
        <v>74.55</v>
      </c>
      <c r="S95" t="n">
        <v>57.64</v>
      </c>
      <c r="T95" t="n">
        <v>6343.17</v>
      </c>
      <c r="U95" t="n">
        <v>0.77</v>
      </c>
      <c r="V95" t="n">
        <v>0.88</v>
      </c>
      <c r="W95" t="n">
        <v>6.82</v>
      </c>
      <c r="X95" t="n">
        <v>0.38</v>
      </c>
      <c r="Y95" t="n">
        <v>1</v>
      </c>
      <c r="Z95" t="n">
        <v>10</v>
      </c>
      <c r="AA95" t="n">
        <v>498.2340203578817</v>
      </c>
      <c r="AB95" t="n">
        <v>681.7057671873246</v>
      </c>
      <c r="AC95" t="n">
        <v>616.6447255470189</v>
      </c>
      <c r="AD95" t="n">
        <v>498234.0203578817</v>
      </c>
      <c r="AE95" t="n">
        <v>681705.7671873246</v>
      </c>
      <c r="AF95" t="n">
        <v>1.792630610592369e-06</v>
      </c>
      <c r="AG95" t="n">
        <v>11</v>
      </c>
      <c r="AH95" t="n">
        <v>616644.7255470189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3.6078</v>
      </c>
      <c r="E96" t="n">
        <v>27.72</v>
      </c>
      <c r="F96" t="n">
        <v>24.09</v>
      </c>
      <c r="G96" t="n">
        <v>103.22</v>
      </c>
      <c r="H96" t="n">
        <v>1.35</v>
      </c>
      <c r="I96" t="n">
        <v>14</v>
      </c>
      <c r="J96" t="n">
        <v>323.3</v>
      </c>
      <c r="K96" t="n">
        <v>60.56</v>
      </c>
      <c r="L96" t="n">
        <v>24.5</v>
      </c>
      <c r="M96" t="n">
        <v>12</v>
      </c>
      <c r="N96" t="n">
        <v>98.23999999999999</v>
      </c>
      <c r="O96" t="n">
        <v>40107.81</v>
      </c>
      <c r="P96" t="n">
        <v>421.11</v>
      </c>
      <c r="Q96" t="n">
        <v>452.57</v>
      </c>
      <c r="R96" t="n">
        <v>74.06999999999999</v>
      </c>
      <c r="S96" t="n">
        <v>57.64</v>
      </c>
      <c r="T96" t="n">
        <v>6103.8</v>
      </c>
      <c r="U96" t="n">
        <v>0.78</v>
      </c>
      <c r="V96" t="n">
        <v>0.88</v>
      </c>
      <c r="W96" t="n">
        <v>6.82</v>
      </c>
      <c r="X96" t="n">
        <v>0.36</v>
      </c>
      <c r="Y96" t="n">
        <v>1</v>
      </c>
      <c r="Z96" t="n">
        <v>10</v>
      </c>
      <c r="AA96" t="n">
        <v>497.6748727667763</v>
      </c>
      <c r="AB96" t="n">
        <v>680.9407167853235</v>
      </c>
      <c r="AC96" t="n">
        <v>615.9526904816299</v>
      </c>
      <c r="AD96" t="n">
        <v>497674.8727667764</v>
      </c>
      <c r="AE96" t="n">
        <v>680940.7167853235</v>
      </c>
      <c r="AF96" t="n">
        <v>1.793774155289183e-06</v>
      </c>
      <c r="AG96" t="n">
        <v>11</v>
      </c>
      <c r="AH96" t="n">
        <v>615952.6904816299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3.606</v>
      </c>
      <c r="E97" t="n">
        <v>27.73</v>
      </c>
      <c r="F97" t="n">
        <v>24.1</v>
      </c>
      <c r="G97" t="n">
        <v>103.28</v>
      </c>
      <c r="H97" t="n">
        <v>1.36</v>
      </c>
      <c r="I97" t="n">
        <v>14</v>
      </c>
      <c r="J97" t="n">
        <v>323.87</v>
      </c>
      <c r="K97" t="n">
        <v>60.56</v>
      </c>
      <c r="L97" t="n">
        <v>24.75</v>
      </c>
      <c r="M97" t="n">
        <v>12</v>
      </c>
      <c r="N97" t="n">
        <v>98.56999999999999</v>
      </c>
      <c r="O97" t="n">
        <v>40178.37</v>
      </c>
      <c r="P97" t="n">
        <v>420.85</v>
      </c>
      <c r="Q97" t="n">
        <v>452.58</v>
      </c>
      <c r="R97" t="n">
        <v>74.52</v>
      </c>
      <c r="S97" t="n">
        <v>57.64</v>
      </c>
      <c r="T97" t="n">
        <v>6329.89</v>
      </c>
      <c r="U97" t="n">
        <v>0.77</v>
      </c>
      <c r="V97" t="n">
        <v>0.88</v>
      </c>
      <c r="W97" t="n">
        <v>6.82</v>
      </c>
      <c r="X97" t="n">
        <v>0.38</v>
      </c>
      <c r="Y97" t="n">
        <v>1</v>
      </c>
      <c r="Z97" t="n">
        <v>10</v>
      </c>
      <c r="AA97" t="n">
        <v>497.7258922209688</v>
      </c>
      <c r="AB97" t="n">
        <v>681.010523853369</v>
      </c>
      <c r="AC97" t="n">
        <v>616.0158352610759</v>
      </c>
      <c r="AD97" t="n">
        <v>497725.8922209688</v>
      </c>
      <c r="AE97" t="n">
        <v>681010.5238533691</v>
      </c>
      <c r="AF97" t="n">
        <v>1.792879207265589e-06</v>
      </c>
      <c r="AG97" t="n">
        <v>11</v>
      </c>
      <c r="AH97" t="n">
        <v>616015.835261076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3.6057</v>
      </c>
      <c r="E98" t="n">
        <v>27.73</v>
      </c>
      <c r="F98" t="n">
        <v>24.1</v>
      </c>
      <c r="G98" t="n">
        <v>103.29</v>
      </c>
      <c r="H98" t="n">
        <v>1.37</v>
      </c>
      <c r="I98" t="n">
        <v>14</v>
      </c>
      <c r="J98" t="n">
        <v>324.44</v>
      </c>
      <c r="K98" t="n">
        <v>60.56</v>
      </c>
      <c r="L98" t="n">
        <v>25</v>
      </c>
      <c r="M98" t="n">
        <v>12</v>
      </c>
      <c r="N98" t="n">
        <v>98.89</v>
      </c>
      <c r="O98" t="n">
        <v>40249.08</v>
      </c>
      <c r="P98" t="n">
        <v>420.36</v>
      </c>
      <c r="Q98" t="n">
        <v>452.62</v>
      </c>
      <c r="R98" t="n">
        <v>74.66</v>
      </c>
      <c r="S98" t="n">
        <v>57.64</v>
      </c>
      <c r="T98" t="n">
        <v>6398.51</v>
      </c>
      <c r="U98" t="n">
        <v>0.77</v>
      </c>
      <c r="V98" t="n">
        <v>0.88</v>
      </c>
      <c r="W98" t="n">
        <v>6.82</v>
      </c>
      <c r="X98" t="n">
        <v>0.38</v>
      </c>
      <c r="Y98" t="n">
        <v>1</v>
      </c>
      <c r="Z98" t="n">
        <v>10</v>
      </c>
      <c r="AA98" t="n">
        <v>497.4283875667558</v>
      </c>
      <c r="AB98" t="n">
        <v>680.6034648604959</v>
      </c>
      <c r="AC98" t="n">
        <v>615.6476254071717</v>
      </c>
      <c r="AD98" t="n">
        <v>497428.3875667558</v>
      </c>
      <c r="AE98" t="n">
        <v>680603.4648604959</v>
      </c>
      <c r="AF98" t="n">
        <v>1.792730049261657e-06</v>
      </c>
      <c r="AG98" t="n">
        <v>11</v>
      </c>
      <c r="AH98" t="n">
        <v>615647.6254071718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3.6152</v>
      </c>
      <c r="E99" t="n">
        <v>27.66</v>
      </c>
      <c r="F99" t="n">
        <v>24.08</v>
      </c>
      <c r="G99" t="n">
        <v>111.14</v>
      </c>
      <c r="H99" t="n">
        <v>1.38</v>
      </c>
      <c r="I99" t="n">
        <v>13</v>
      </c>
      <c r="J99" t="n">
        <v>325.02</v>
      </c>
      <c r="K99" t="n">
        <v>60.56</v>
      </c>
      <c r="L99" t="n">
        <v>25.25</v>
      </c>
      <c r="M99" t="n">
        <v>11</v>
      </c>
      <c r="N99" t="n">
        <v>99.20999999999999</v>
      </c>
      <c r="O99" t="n">
        <v>40319.95</v>
      </c>
      <c r="P99" t="n">
        <v>420.62</v>
      </c>
      <c r="Q99" t="n">
        <v>452.6</v>
      </c>
      <c r="R99" t="n">
        <v>73.98</v>
      </c>
      <c r="S99" t="n">
        <v>57.64</v>
      </c>
      <c r="T99" t="n">
        <v>6064.97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496.5418016453074</v>
      </c>
      <c r="AB99" t="n">
        <v>679.3903988893597</v>
      </c>
      <c r="AC99" t="n">
        <v>614.5503327497721</v>
      </c>
      <c r="AD99" t="n">
        <v>496541.8016453075</v>
      </c>
      <c r="AE99" t="n">
        <v>679390.3988893598</v>
      </c>
      <c r="AF99" t="n">
        <v>1.797453386052845e-06</v>
      </c>
      <c r="AG99" t="n">
        <v>11</v>
      </c>
      <c r="AH99" t="n">
        <v>614550.3327497721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3.6157</v>
      </c>
      <c r="E100" t="n">
        <v>27.66</v>
      </c>
      <c r="F100" t="n">
        <v>24.08</v>
      </c>
      <c r="G100" t="n">
        <v>111.13</v>
      </c>
      <c r="H100" t="n">
        <v>1.4</v>
      </c>
      <c r="I100" t="n">
        <v>13</v>
      </c>
      <c r="J100" t="n">
        <v>325.59</v>
      </c>
      <c r="K100" t="n">
        <v>60.56</v>
      </c>
      <c r="L100" t="n">
        <v>25.5</v>
      </c>
      <c r="M100" t="n">
        <v>11</v>
      </c>
      <c r="N100" t="n">
        <v>99.54000000000001</v>
      </c>
      <c r="O100" t="n">
        <v>40390.96</v>
      </c>
      <c r="P100" t="n">
        <v>421.28</v>
      </c>
      <c r="Q100" t="n">
        <v>452.56</v>
      </c>
      <c r="R100" t="n">
        <v>73.81</v>
      </c>
      <c r="S100" t="n">
        <v>57.64</v>
      </c>
      <c r="T100" t="n">
        <v>5980.22</v>
      </c>
      <c r="U100" t="n">
        <v>0.78</v>
      </c>
      <c r="V100" t="n">
        <v>0.88</v>
      </c>
      <c r="W100" t="n">
        <v>6.82</v>
      </c>
      <c r="X100" t="n">
        <v>0.35</v>
      </c>
      <c r="Y100" t="n">
        <v>1</v>
      </c>
      <c r="Z100" t="n">
        <v>10</v>
      </c>
      <c r="AA100" t="n">
        <v>496.9316361739749</v>
      </c>
      <c r="AB100" t="n">
        <v>679.9237876897682</v>
      </c>
      <c r="AC100" t="n">
        <v>615.0328156716856</v>
      </c>
      <c r="AD100" t="n">
        <v>496931.636173975</v>
      </c>
      <c r="AE100" t="n">
        <v>679923.7876897682</v>
      </c>
      <c r="AF100" t="n">
        <v>1.797701982726065e-06</v>
      </c>
      <c r="AG100" t="n">
        <v>11</v>
      </c>
      <c r="AH100" t="n">
        <v>615032.8156716856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3.6156</v>
      </c>
      <c r="E101" t="n">
        <v>27.66</v>
      </c>
      <c r="F101" t="n">
        <v>24.08</v>
      </c>
      <c r="G101" t="n">
        <v>111.13</v>
      </c>
      <c r="H101" t="n">
        <v>1.41</v>
      </c>
      <c r="I101" t="n">
        <v>13</v>
      </c>
      <c r="J101" t="n">
        <v>326.17</v>
      </c>
      <c r="K101" t="n">
        <v>60.56</v>
      </c>
      <c r="L101" t="n">
        <v>25.75</v>
      </c>
      <c r="M101" t="n">
        <v>11</v>
      </c>
      <c r="N101" t="n">
        <v>99.87</v>
      </c>
      <c r="O101" t="n">
        <v>40462.13</v>
      </c>
      <c r="P101" t="n">
        <v>421.73</v>
      </c>
      <c r="Q101" t="n">
        <v>452.57</v>
      </c>
      <c r="R101" t="n">
        <v>73.84</v>
      </c>
      <c r="S101" t="n">
        <v>57.64</v>
      </c>
      <c r="T101" t="n">
        <v>5991.94</v>
      </c>
      <c r="U101" t="n">
        <v>0.78</v>
      </c>
      <c r="V101" t="n">
        <v>0.88</v>
      </c>
      <c r="W101" t="n">
        <v>6.82</v>
      </c>
      <c r="X101" t="n">
        <v>0.35</v>
      </c>
      <c r="Y101" t="n">
        <v>1</v>
      </c>
      <c r="Z101" t="n">
        <v>10</v>
      </c>
      <c r="AA101" t="n">
        <v>497.2430056078299</v>
      </c>
      <c r="AB101" t="n">
        <v>680.3498170858185</v>
      </c>
      <c r="AC101" t="n">
        <v>615.4181854201126</v>
      </c>
      <c r="AD101" t="n">
        <v>497243.0056078299</v>
      </c>
      <c r="AE101" t="n">
        <v>680349.8170858185</v>
      </c>
      <c r="AF101" t="n">
        <v>1.797652263391421e-06</v>
      </c>
      <c r="AG101" t="n">
        <v>11</v>
      </c>
      <c r="AH101" t="n">
        <v>615418.1854201127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3.6169</v>
      </c>
      <c r="E102" t="n">
        <v>27.65</v>
      </c>
      <c r="F102" t="n">
        <v>24.07</v>
      </c>
      <c r="G102" t="n">
        <v>111.08</v>
      </c>
      <c r="H102" t="n">
        <v>1.42</v>
      </c>
      <c r="I102" t="n">
        <v>13</v>
      </c>
      <c r="J102" t="n">
        <v>326.75</v>
      </c>
      <c r="K102" t="n">
        <v>60.56</v>
      </c>
      <c r="L102" t="n">
        <v>26</v>
      </c>
      <c r="M102" t="n">
        <v>11</v>
      </c>
      <c r="N102" t="n">
        <v>100.2</v>
      </c>
      <c r="O102" t="n">
        <v>40533.46</v>
      </c>
      <c r="P102" t="n">
        <v>421.93</v>
      </c>
      <c r="Q102" t="n">
        <v>452.63</v>
      </c>
      <c r="R102" t="n">
        <v>73.39</v>
      </c>
      <c r="S102" t="n">
        <v>57.64</v>
      </c>
      <c r="T102" t="n">
        <v>5766.74</v>
      </c>
      <c r="U102" t="n">
        <v>0.79</v>
      </c>
      <c r="V102" t="n">
        <v>0.88</v>
      </c>
      <c r="W102" t="n">
        <v>6.82</v>
      </c>
      <c r="X102" t="n">
        <v>0.34</v>
      </c>
      <c r="Y102" t="n">
        <v>1</v>
      </c>
      <c r="Z102" t="n">
        <v>10</v>
      </c>
      <c r="AA102" t="n">
        <v>497.203971091237</v>
      </c>
      <c r="AB102" t="n">
        <v>680.2964083381348</v>
      </c>
      <c r="AC102" t="n">
        <v>615.3698739283483</v>
      </c>
      <c r="AD102" t="n">
        <v>497203.971091237</v>
      </c>
      <c r="AE102" t="n">
        <v>680296.4083381349</v>
      </c>
      <c r="AF102" t="n">
        <v>1.798298614741794e-06</v>
      </c>
      <c r="AG102" t="n">
        <v>11</v>
      </c>
      <c r="AH102" t="n">
        <v>615369.8739283483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3.617</v>
      </c>
      <c r="E103" t="n">
        <v>27.65</v>
      </c>
      <c r="F103" t="n">
        <v>24.07</v>
      </c>
      <c r="G103" t="n">
        <v>111.08</v>
      </c>
      <c r="H103" t="n">
        <v>1.43</v>
      </c>
      <c r="I103" t="n">
        <v>13</v>
      </c>
      <c r="J103" t="n">
        <v>327.33</v>
      </c>
      <c r="K103" t="n">
        <v>60.56</v>
      </c>
      <c r="L103" t="n">
        <v>26.25</v>
      </c>
      <c r="M103" t="n">
        <v>11</v>
      </c>
      <c r="N103" t="n">
        <v>100.52</v>
      </c>
      <c r="O103" t="n">
        <v>40604.94</v>
      </c>
      <c r="P103" t="n">
        <v>422.29</v>
      </c>
      <c r="Q103" t="n">
        <v>452.57</v>
      </c>
      <c r="R103" t="n">
        <v>73.5</v>
      </c>
      <c r="S103" t="n">
        <v>57.64</v>
      </c>
      <c r="T103" t="n">
        <v>5822.27</v>
      </c>
      <c r="U103" t="n">
        <v>0.78</v>
      </c>
      <c r="V103" t="n">
        <v>0.88</v>
      </c>
      <c r="W103" t="n">
        <v>6.82</v>
      </c>
      <c r="X103" t="n">
        <v>0.34</v>
      </c>
      <c r="Y103" t="n">
        <v>1</v>
      </c>
      <c r="Z103" t="n">
        <v>10</v>
      </c>
      <c r="AA103" t="n">
        <v>497.4343527681978</v>
      </c>
      <c r="AB103" t="n">
        <v>680.611626712275</v>
      </c>
      <c r="AC103" t="n">
        <v>615.6550083032723</v>
      </c>
      <c r="AD103" t="n">
        <v>497434.3527681978</v>
      </c>
      <c r="AE103" t="n">
        <v>680611.626712275</v>
      </c>
      <c r="AF103" t="n">
        <v>1.798348334076438e-06</v>
      </c>
      <c r="AG103" t="n">
        <v>11</v>
      </c>
      <c r="AH103" t="n">
        <v>615655.0083032723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3.6167</v>
      </c>
      <c r="E104" t="n">
        <v>27.65</v>
      </c>
      <c r="F104" t="n">
        <v>24.07</v>
      </c>
      <c r="G104" t="n">
        <v>111.09</v>
      </c>
      <c r="H104" t="n">
        <v>1.44</v>
      </c>
      <c r="I104" t="n">
        <v>13</v>
      </c>
      <c r="J104" t="n">
        <v>327.91</v>
      </c>
      <c r="K104" t="n">
        <v>60.56</v>
      </c>
      <c r="L104" t="n">
        <v>26.5</v>
      </c>
      <c r="M104" t="n">
        <v>11</v>
      </c>
      <c r="N104" t="n">
        <v>100.86</v>
      </c>
      <c r="O104" t="n">
        <v>40676.58</v>
      </c>
      <c r="P104" t="n">
        <v>422.16</v>
      </c>
      <c r="Q104" t="n">
        <v>452.58</v>
      </c>
      <c r="R104" t="n">
        <v>73.62</v>
      </c>
      <c r="S104" t="n">
        <v>57.64</v>
      </c>
      <c r="T104" t="n">
        <v>5883.95</v>
      </c>
      <c r="U104" t="n">
        <v>0.78</v>
      </c>
      <c r="V104" t="n">
        <v>0.88</v>
      </c>
      <c r="W104" t="n">
        <v>6.82</v>
      </c>
      <c r="X104" t="n">
        <v>0.35</v>
      </c>
      <c r="Y104" t="n">
        <v>1</v>
      </c>
      <c r="Z104" t="n">
        <v>10</v>
      </c>
      <c r="AA104" t="n">
        <v>497.378476797612</v>
      </c>
      <c r="AB104" t="n">
        <v>680.5351747442455</v>
      </c>
      <c r="AC104" t="n">
        <v>615.5858528037705</v>
      </c>
      <c r="AD104" t="n">
        <v>497378.476797612</v>
      </c>
      <c r="AE104" t="n">
        <v>680535.1747442455</v>
      </c>
      <c r="AF104" t="n">
        <v>1.798199176072506e-06</v>
      </c>
      <c r="AG104" t="n">
        <v>11</v>
      </c>
      <c r="AH104" t="n">
        <v>615585.8528037706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3.6192</v>
      </c>
      <c r="E105" t="n">
        <v>27.63</v>
      </c>
      <c r="F105" t="n">
        <v>24.05</v>
      </c>
      <c r="G105" t="n">
        <v>111</v>
      </c>
      <c r="H105" t="n">
        <v>1.45</v>
      </c>
      <c r="I105" t="n">
        <v>13</v>
      </c>
      <c r="J105" t="n">
        <v>328.49</v>
      </c>
      <c r="K105" t="n">
        <v>60.56</v>
      </c>
      <c r="L105" t="n">
        <v>26.75</v>
      </c>
      <c r="M105" t="n">
        <v>11</v>
      </c>
      <c r="N105" t="n">
        <v>101.19</v>
      </c>
      <c r="O105" t="n">
        <v>40748.37</v>
      </c>
      <c r="P105" t="n">
        <v>421.57</v>
      </c>
      <c r="Q105" t="n">
        <v>452.56</v>
      </c>
      <c r="R105" t="n">
        <v>73.13</v>
      </c>
      <c r="S105" t="n">
        <v>57.64</v>
      </c>
      <c r="T105" t="n">
        <v>5637.31</v>
      </c>
      <c r="U105" t="n">
        <v>0.79</v>
      </c>
      <c r="V105" t="n">
        <v>0.88</v>
      </c>
      <c r="W105" t="n">
        <v>6.81</v>
      </c>
      <c r="X105" t="n">
        <v>0.33</v>
      </c>
      <c r="Y105" t="n">
        <v>1</v>
      </c>
      <c r="Z105" t="n">
        <v>10</v>
      </c>
      <c r="AA105" t="n">
        <v>496.6491052279366</v>
      </c>
      <c r="AB105" t="n">
        <v>679.5372163850128</v>
      </c>
      <c r="AC105" t="n">
        <v>614.6831381896998</v>
      </c>
      <c r="AD105" t="n">
        <v>496649.1052279366</v>
      </c>
      <c r="AE105" t="n">
        <v>679537.2163850128</v>
      </c>
      <c r="AF105" t="n">
        <v>1.799442159438608e-06</v>
      </c>
      <c r="AG105" t="n">
        <v>11</v>
      </c>
      <c r="AH105" t="n">
        <v>614683.1381896997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3.6161</v>
      </c>
      <c r="E106" t="n">
        <v>27.65</v>
      </c>
      <c r="F106" t="n">
        <v>24.07</v>
      </c>
      <c r="G106" t="n">
        <v>111.11</v>
      </c>
      <c r="H106" t="n">
        <v>1.46</v>
      </c>
      <c r="I106" t="n">
        <v>13</v>
      </c>
      <c r="J106" t="n">
        <v>329.08</v>
      </c>
      <c r="K106" t="n">
        <v>60.56</v>
      </c>
      <c r="L106" t="n">
        <v>27</v>
      </c>
      <c r="M106" t="n">
        <v>11</v>
      </c>
      <c r="N106" t="n">
        <v>101.52</v>
      </c>
      <c r="O106" t="n">
        <v>40820.32</v>
      </c>
      <c r="P106" t="n">
        <v>421.62</v>
      </c>
      <c r="Q106" t="n">
        <v>452.57</v>
      </c>
      <c r="R106" t="n">
        <v>73.66</v>
      </c>
      <c r="S106" t="n">
        <v>57.64</v>
      </c>
      <c r="T106" t="n">
        <v>5903.77</v>
      </c>
      <c r="U106" t="n">
        <v>0.78</v>
      </c>
      <c r="V106" t="n">
        <v>0.88</v>
      </c>
      <c r="W106" t="n">
        <v>6.82</v>
      </c>
      <c r="X106" t="n">
        <v>0.35</v>
      </c>
      <c r="Y106" t="n">
        <v>1</v>
      </c>
      <c r="Z106" t="n">
        <v>10</v>
      </c>
      <c r="AA106" t="n">
        <v>497.0794175122567</v>
      </c>
      <c r="AB106" t="n">
        <v>680.1259886364579</v>
      </c>
      <c r="AC106" t="n">
        <v>615.215718843814</v>
      </c>
      <c r="AD106" t="n">
        <v>497079.4175122567</v>
      </c>
      <c r="AE106" t="n">
        <v>680125.9886364579</v>
      </c>
      <c r="AF106" t="n">
        <v>1.797900860064641e-06</v>
      </c>
      <c r="AG106" t="n">
        <v>11</v>
      </c>
      <c r="AH106" t="n">
        <v>615215.718843814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3.6157</v>
      </c>
      <c r="E107" t="n">
        <v>27.66</v>
      </c>
      <c r="F107" t="n">
        <v>24.08</v>
      </c>
      <c r="G107" t="n">
        <v>111.13</v>
      </c>
      <c r="H107" t="n">
        <v>1.47</v>
      </c>
      <c r="I107" t="n">
        <v>13</v>
      </c>
      <c r="J107" t="n">
        <v>329.66</v>
      </c>
      <c r="K107" t="n">
        <v>60.56</v>
      </c>
      <c r="L107" t="n">
        <v>27.25</v>
      </c>
      <c r="M107" t="n">
        <v>11</v>
      </c>
      <c r="N107" t="n">
        <v>101.86</v>
      </c>
      <c r="O107" t="n">
        <v>40892.44</v>
      </c>
      <c r="P107" t="n">
        <v>421.23</v>
      </c>
      <c r="Q107" t="n">
        <v>452.57</v>
      </c>
      <c r="R107" t="n">
        <v>73.76000000000001</v>
      </c>
      <c r="S107" t="n">
        <v>57.64</v>
      </c>
      <c r="T107" t="n">
        <v>5955.42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496.8981897009271</v>
      </c>
      <c r="AB107" t="n">
        <v>679.8780247497899</v>
      </c>
      <c r="AC107" t="n">
        <v>614.99142028247</v>
      </c>
      <c r="AD107" t="n">
        <v>496898.1897009271</v>
      </c>
      <c r="AE107" t="n">
        <v>679878.02474979</v>
      </c>
      <c r="AF107" t="n">
        <v>1.797701982726065e-06</v>
      </c>
      <c r="AG107" t="n">
        <v>11</v>
      </c>
      <c r="AH107" t="n">
        <v>614991.4202824701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3.6299</v>
      </c>
      <c r="E108" t="n">
        <v>27.55</v>
      </c>
      <c r="F108" t="n">
        <v>24.02</v>
      </c>
      <c r="G108" t="n">
        <v>120.1</v>
      </c>
      <c r="H108" t="n">
        <v>1.48</v>
      </c>
      <c r="I108" t="n">
        <v>12</v>
      </c>
      <c r="J108" t="n">
        <v>330.25</v>
      </c>
      <c r="K108" t="n">
        <v>60.56</v>
      </c>
      <c r="L108" t="n">
        <v>27.5</v>
      </c>
      <c r="M108" t="n">
        <v>10</v>
      </c>
      <c r="N108" t="n">
        <v>102.19</v>
      </c>
      <c r="O108" t="n">
        <v>40964.71</v>
      </c>
      <c r="P108" t="n">
        <v>420.22</v>
      </c>
      <c r="Q108" t="n">
        <v>452.6</v>
      </c>
      <c r="R108" t="n">
        <v>71.92</v>
      </c>
      <c r="S108" t="n">
        <v>57.64</v>
      </c>
      <c r="T108" t="n">
        <v>5036.28</v>
      </c>
      <c r="U108" t="n">
        <v>0.8</v>
      </c>
      <c r="V108" t="n">
        <v>0.88</v>
      </c>
      <c r="W108" t="n">
        <v>6.81</v>
      </c>
      <c r="X108" t="n">
        <v>0.3</v>
      </c>
      <c r="Y108" t="n">
        <v>1</v>
      </c>
      <c r="Z108" t="n">
        <v>10</v>
      </c>
      <c r="AA108" t="n">
        <v>494.53373563343</v>
      </c>
      <c r="AB108" t="n">
        <v>676.6428743822889</v>
      </c>
      <c r="AC108" t="n">
        <v>612.0650281254813</v>
      </c>
      <c r="AD108" t="n">
        <v>494533.73563343</v>
      </c>
      <c r="AE108" t="n">
        <v>676642.8743822889</v>
      </c>
      <c r="AF108" t="n">
        <v>1.804762128245525e-06</v>
      </c>
      <c r="AG108" t="n">
        <v>11</v>
      </c>
      <c r="AH108" t="n">
        <v>612065.0281254812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3.6287</v>
      </c>
      <c r="E109" t="n">
        <v>27.56</v>
      </c>
      <c r="F109" t="n">
        <v>24.03</v>
      </c>
      <c r="G109" t="n">
        <v>120.15</v>
      </c>
      <c r="H109" t="n">
        <v>1.49</v>
      </c>
      <c r="I109" t="n">
        <v>12</v>
      </c>
      <c r="J109" t="n">
        <v>330.83</v>
      </c>
      <c r="K109" t="n">
        <v>60.56</v>
      </c>
      <c r="L109" t="n">
        <v>27.75</v>
      </c>
      <c r="M109" t="n">
        <v>10</v>
      </c>
      <c r="N109" t="n">
        <v>102.53</v>
      </c>
      <c r="O109" t="n">
        <v>41037.15</v>
      </c>
      <c r="P109" t="n">
        <v>420.76</v>
      </c>
      <c r="Q109" t="n">
        <v>452.57</v>
      </c>
      <c r="R109" t="n">
        <v>72.22</v>
      </c>
      <c r="S109" t="n">
        <v>57.64</v>
      </c>
      <c r="T109" t="n">
        <v>5185.7</v>
      </c>
      <c r="U109" t="n">
        <v>0.8</v>
      </c>
      <c r="V109" t="n">
        <v>0.88</v>
      </c>
      <c r="W109" t="n">
        <v>6.82</v>
      </c>
      <c r="X109" t="n">
        <v>0.31</v>
      </c>
      <c r="Y109" t="n">
        <v>1</v>
      </c>
      <c r="Z109" t="n">
        <v>10</v>
      </c>
      <c r="AA109" t="n">
        <v>495.0546675861858</v>
      </c>
      <c r="AB109" t="n">
        <v>677.3556364619451</v>
      </c>
      <c r="AC109" t="n">
        <v>612.709765192623</v>
      </c>
      <c r="AD109" t="n">
        <v>495054.6675861858</v>
      </c>
      <c r="AE109" t="n">
        <v>677355.6364619451</v>
      </c>
      <c r="AF109" t="n">
        <v>1.804165496229796e-06</v>
      </c>
      <c r="AG109" t="n">
        <v>11</v>
      </c>
      <c r="AH109" t="n">
        <v>612709.765192623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3.6294</v>
      </c>
      <c r="E110" t="n">
        <v>27.55</v>
      </c>
      <c r="F110" t="n">
        <v>24.03</v>
      </c>
      <c r="G110" t="n">
        <v>120.13</v>
      </c>
      <c r="H110" t="n">
        <v>1.51</v>
      </c>
      <c r="I110" t="n">
        <v>12</v>
      </c>
      <c r="J110" t="n">
        <v>331.42</v>
      </c>
      <c r="K110" t="n">
        <v>60.56</v>
      </c>
      <c r="L110" t="n">
        <v>28</v>
      </c>
      <c r="M110" t="n">
        <v>10</v>
      </c>
      <c r="N110" t="n">
        <v>102.87</v>
      </c>
      <c r="O110" t="n">
        <v>41109.75</v>
      </c>
      <c r="P110" t="n">
        <v>421.03</v>
      </c>
      <c r="Q110" t="n">
        <v>452.57</v>
      </c>
      <c r="R110" t="n">
        <v>72.05</v>
      </c>
      <c r="S110" t="n">
        <v>57.64</v>
      </c>
      <c r="T110" t="n">
        <v>5104.18</v>
      </c>
      <c r="U110" t="n">
        <v>0.8</v>
      </c>
      <c r="V110" t="n">
        <v>0.88</v>
      </c>
      <c r="W110" t="n">
        <v>6.82</v>
      </c>
      <c r="X110" t="n">
        <v>0.3</v>
      </c>
      <c r="Y110" t="n">
        <v>1</v>
      </c>
      <c r="Z110" t="n">
        <v>10</v>
      </c>
      <c r="AA110" t="n">
        <v>495.1628341218307</v>
      </c>
      <c r="AB110" t="n">
        <v>677.5036346879853</v>
      </c>
      <c r="AC110" t="n">
        <v>612.8436386756866</v>
      </c>
      <c r="AD110" t="n">
        <v>495162.8341218307</v>
      </c>
      <c r="AE110" t="n">
        <v>677503.6346879853</v>
      </c>
      <c r="AF110" t="n">
        <v>1.804513531572304e-06</v>
      </c>
      <c r="AG110" t="n">
        <v>11</v>
      </c>
      <c r="AH110" t="n">
        <v>612843.6386756867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3.6297</v>
      </c>
      <c r="E111" t="n">
        <v>27.55</v>
      </c>
      <c r="F111" t="n">
        <v>24.02</v>
      </c>
      <c r="G111" t="n">
        <v>120.12</v>
      </c>
      <c r="H111" t="n">
        <v>1.52</v>
      </c>
      <c r="I111" t="n">
        <v>12</v>
      </c>
      <c r="J111" t="n">
        <v>332.01</v>
      </c>
      <c r="K111" t="n">
        <v>60.56</v>
      </c>
      <c r="L111" t="n">
        <v>28.25</v>
      </c>
      <c r="M111" t="n">
        <v>10</v>
      </c>
      <c r="N111" t="n">
        <v>103.21</v>
      </c>
      <c r="O111" t="n">
        <v>41182.52</v>
      </c>
      <c r="P111" t="n">
        <v>421.58</v>
      </c>
      <c r="Q111" t="n">
        <v>452.58</v>
      </c>
      <c r="R111" t="n">
        <v>71.95</v>
      </c>
      <c r="S111" t="n">
        <v>57.64</v>
      </c>
      <c r="T111" t="n">
        <v>5053.25</v>
      </c>
      <c r="U111" t="n">
        <v>0.8</v>
      </c>
      <c r="V111" t="n">
        <v>0.88</v>
      </c>
      <c r="W111" t="n">
        <v>6.82</v>
      </c>
      <c r="X111" t="n">
        <v>0.3</v>
      </c>
      <c r="Y111" t="n">
        <v>1</v>
      </c>
      <c r="Z111" t="n">
        <v>10</v>
      </c>
      <c r="AA111" t="n">
        <v>495.460443974586</v>
      </c>
      <c r="AB111" t="n">
        <v>677.9108376181451</v>
      </c>
      <c r="AC111" t="n">
        <v>613.211978729705</v>
      </c>
      <c r="AD111" t="n">
        <v>495460.443974586</v>
      </c>
      <c r="AE111" t="n">
        <v>677910.8376181452</v>
      </c>
      <c r="AF111" t="n">
        <v>1.804662689576236e-06</v>
      </c>
      <c r="AG111" t="n">
        <v>11</v>
      </c>
      <c r="AH111" t="n">
        <v>613211.9787297051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3.6284</v>
      </c>
      <c r="E112" t="n">
        <v>27.56</v>
      </c>
      <c r="F112" t="n">
        <v>24.03</v>
      </c>
      <c r="G112" t="n">
        <v>120.16</v>
      </c>
      <c r="H112" t="n">
        <v>1.53</v>
      </c>
      <c r="I112" t="n">
        <v>12</v>
      </c>
      <c r="J112" t="n">
        <v>332.6</v>
      </c>
      <c r="K112" t="n">
        <v>60.56</v>
      </c>
      <c r="L112" t="n">
        <v>28.5</v>
      </c>
      <c r="M112" t="n">
        <v>10</v>
      </c>
      <c r="N112" t="n">
        <v>103.55</v>
      </c>
      <c r="O112" t="n">
        <v>41255.45</v>
      </c>
      <c r="P112" t="n">
        <v>421.75</v>
      </c>
      <c r="Q112" t="n">
        <v>452.64</v>
      </c>
      <c r="R112" t="n">
        <v>72.45</v>
      </c>
      <c r="S112" t="n">
        <v>57.64</v>
      </c>
      <c r="T112" t="n">
        <v>5302.3</v>
      </c>
      <c r="U112" t="n">
        <v>0.8</v>
      </c>
      <c r="V112" t="n">
        <v>0.88</v>
      </c>
      <c r="W112" t="n">
        <v>6.81</v>
      </c>
      <c r="X112" t="n">
        <v>0.31</v>
      </c>
      <c r="Y112" t="n">
        <v>1</v>
      </c>
      <c r="Z112" t="n">
        <v>10</v>
      </c>
      <c r="AA112" t="n">
        <v>495.745353705094</v>
      </c>
      <c r="AB112" t="n">
        <v>678.3006636807563</v>
      </c>
      <c r="AC112" t="n">
        <v>613.564600340025</v>
      </c>
      <c r="AD112" t="n">
        <v>495745.353705094</v>
      </c>
      <c r="AE112" t="n">
        <v>678300.6636807563</v>
      </c>
      <c r="AF112" t="n">
        <v>1.804016338225864e-06</v>
      </c>
      <c r="AG112" t="n">
        <v>11</v>
      </c>
      <c r="AH112" t="n">
        <v>613564.600340025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3.627</v>
      </c>
      <c r="E113" t="n">
        <v>27.57</v>
      </c>
      <c r="F113" t="n">
        <v>24.04</v>
      </c>
      <c r="G113" t="n">
        <v>120.22</v>
      </c>
      <c r="H113" t="n">
        <v>1.54</v>
      </c>
      <c r="I113" t="n">
        <v>12</v>
      </c>
      <c r="J113" t="n">
        <v>333.2</v>
      </c>
      <c r="K113" t="n">
        <v>60.56</v>
      </c>
      <c r="L113" t="n">
        <v>28.75</v>
      </c>
      <c r="M113" t="n">
        <v>10</v>
      </c>
      <c r="N113" t="n">
        <v>103.89</v>
      </c>
      <c r="O113" t="n">
        <v>41328.54</v>
      </c>
      <c r="P113" t="n">
        <v>422.36</v>
      </c>
      <c r="Q113" t="n">
        <v>452.56</v>
      </c>
      <c r="R113" t="n">
        <v>72.62</v>
      </c>
      <c r="S113" t="n">
        <v>57.64</v>
      </c>
      <c r="T113" t="n">
        <v>5389.53</v>
      </c>
      <c r="U113" t="n">
        <v>0.79</v>
      </c>
      <c r="V113" t="n">
        <v>0.88</v>
      </c>
      <c r="W113" t="n">
        <v>6.82</v>
      </c>
      <c r="X113" t="n">
        <v>0.32</v>
      </c>
      <c r="Y113" t="n">
        <v>1</v>
      </c>
      <c r="Z113" t="n">
        <v>10</v>
      </c>
      <c r="AA113" t="n">
        <v>496.3341651368845</v>
      </c>
      <c r="AB113" t="n">
        <v>679.1063014582592</v>
      </c>
      <c r="AC113" t="n">
        <v>614.2933491787625</v>
      </c>
      <c r="AD113" t="n">
        <v>496334.1651368844</v>
      </c>
      <c r="AE113" t="n">
        <v>679106.3014582591</v>
      </c>
      <c r="AF113" t="n">
        <v>1.803320267540846e-06</v>
      </c>
      <c r="AG113" t="n">
        <v>11</v>
      </c>
      <c r="AH113" t="n">
        <v>614293.3491787625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3.6278</v>
      </c>
      <c r="E114" t="n">
        <v>27.56</v>
      </c>
      <c r="F114" t="n">
        <v>24.04</v>
      </c>
      <c r="G114" t="n">
        <v>120.19</v>
      </c>
      <c r="H114" t="n">
        <v>1.55</v>
      </c>
      <c r="I114" t="n">
        <v>12</v>
      </c>
      <c r="J114" t="n">
        <v>333.79</v>
      </c>
      <c r="K114" t="n">
        <v>60.56</v>
      </c>
      <c r="L114" t="n">
        <v>29</v>
      </c>
      <c r="M114" t="n">
        <v>10</v>
      </c>
      <c r="N114" t="n">
        <v>104.24</v>
      </c>
      <c r="O114" t="n">
        <v>41401.93</v>
      </c>
      <c r="P114" t="n">
        <v>422.22</v>
      </c>
      <c r="Q114" t="n">
        <v>452.55</v>
      </c>
      <c r="R114" t="n">
        <v>72.40000000000001</v>
      </c>
      <c r="S114" t="n">
        <v>57.64</v>
      </c>
      <c r="T114" t="n">
        <v>5278.27</v>
      </c>
      <c r="U114" t="n">
        <v>0.8</v>
      </c>
      <c r="V114" t="n">
        <v>0.88</v>
      </c>
      <c r="W114" t="n">
        <v>6.82</v>
      </c>
      <c r="X114" t="n">
        <v>0.31</v>
      </c>
      <c r="Y114" t="n">
        <v>1</v>
      </c>
      <c r="Z114" t="n">
        <v>10</v>
      </c>
      <c r="AA114" t="n">
        <v>496.1584945729949</v>
      </c>
      <c r="AB114" t="n">
        <v>678.8659412427072</v>
      </c>
      <c r="AC114" t="n">
        <v>614.0759286048351</v>
      </c>
      <c r="AD114" t="n">
        <v>496158.4945729949</v>
      </c>
      <c r="AE114" t="n">
        <v>678865.9412427072</v>
      </c>
      <c r="AF114" t="n">
        <v>1.803718022217999e-06</v>
      </c>
      <c r="AG114" t="n">
        <v>11</v>
      </c>
      <c r="AH114" t="n">
        <v>614075.9286048351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3.6285</v>
      </c>
      <c r="E115" t="n">
        <v>27.56</v>
      </c>
      <c r="F115" t="n">
        <v>24.03</v>
      </c>
      <c r="G115" t="n">
        <v>120.16</v>
      </c>
      <c r="H115" t="n">
        <v>1.56</v>
      </c>
      <c r="I115" t="n">
        <v>12</v>
      </c>
      <c r="J115" t="n">
        <v>334.39</v>
      </c>
      <c r="K115" t="n">
        <v>60.56</v>
      </c>
      <c r="L115" t="n">
        <v>29.25</v>
      </c>
      <c r="M115" t="n">
        <v>10</v>
      </c>
      <c r="N115" t="n">
        <v>104.58</v>
      </c>
      <c r="O115" t="n">
        <v>41475.37</v>
      </c>
      <c r="P115" t="n">
        <v>422.07</v>
      </c>
      <c r="Q115" t="n">
        <v>452.57</v>
      </c>
      <c r="R115" t="n">
        <v>72.31</v>
      </c>
      <c r="S115" t="n">
        <v>57.64</v>
      </c>
      <c r="T115" t="n">
        <v>5234.31</v>
      </c>
      <c r="U115" t="n">
        <v>0.8</v>
      </c>
      <c r="V115" t="n">
        <v>0.88</v>
      </c>
      <c r="W115" t="n">
        <v>6.82</v>
      </c>
      <c r="X115" t="n">
        <v>0.31</v>
      </c>
      <c r="Y115" t="n">
        <v>1</v>
      </c>
      <c r="Z115" t="n">
        <v>10</v>
      </c>
      <c r="AA115" t="n">
        <v>495.9483826308835</v>
      </c>
      <c r="AB115" t="n">
        <v>678.5784568140257</v>
      </c>
      <c r="AC115" t="n">
        <v>613.81588128654</v>
      </c>
      <c r="AD115" t="n">
        <v>495948.3826308835</v>
      </c>
      <c r="AE115" t="n">
        <v>678578.4568140256</v>
      </c>
      <c r="AF115" t="n">
        <v>1.804066057560508e-06</v>
      </c>
      <c r="AG115" t="n">
        <v>11</v>
      </c>
      <c r="AH115" t="n">
        <v>613815.8812865401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3.626</v>
      </c>
      <c r="E116" t="n">
        <v>27.58</v>
      </c>
      <c r="F116" t="n">
        <v>24.05</v>
      </c>
      <c r="G116" t="n">
        <v>120.26</v>
      </c>
      <c r="H116" t="n">
        <v>1.57</v>
      </c>
      <c r="I116" t="n">
        <v>12</v>
      </c>
      <c r="J116" t="n">
        <v>334.98</v>
      </c>
      <c r="K116" t="n">
        <v>60.56</v>
      </c>
      <c r="L116" t="n">
        <v>29.5</v>
      </c>
      <c r="M116" t="n">
        <v>10</v>
      </c>
      <c r="N116" t="n">
        <v>104.93</v>
      </c>
      <c r="O116" t="n">
        <v>41548.98</v>
      </c>
      <c r="P116" t="n">
        <v>422.15</v>
      </c>
      <c r="Q116" t="n">
        <v>452.57</v>
      </c>
      <c r="R116" t="n">
        <v>73.04000000000001</v>
      </c>
      <c r="S116" t="n">
        <v>57.64</v>
      </c>
      <c r="T116" t="n">
        <v>5597.33</v>
      </c>
      <c r="U116" t="n">
        <v>0.79</v>
      </c>
      <c r="V116" t="n">
        <v>0.88</v>
      </c>
      <c r="W116" t="n">
        <v>6.81</v>
      </c>
      <c r="X116" t="n">
        <v>0.33</v>
      </c>
      <c r="Y116" t="n">
        <v>1</v>
      </c>
      <c r="Z116" t="n">
        <v>10</v>
      </c>
      <c r="AA116" t="n">
        <v>496.3352154331564</v>
      </c>
      <c r="AB116" t="n">
        <v>679.1077385199544</v>
      </c>
      <c r="AC116" t="n">
        <v>614.2946490893065</v>
      </c>
      <c r="AD116" t="n">
        <v>496335.2154331564</v>
      </c>
      <c r="AE116" t="n">
        <v>679107.7385199544</v>
      </c>
      <c r="AF116" t="n">
        <v>1.802823074194405e-06</v>
      </c>
      <c r="AG116" t="n">
        <v>11</v>
      </c>
      <c r="AH116" t="n">
        <v>614294.6490893065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3.628</v>
      </c>
      <c r="E117" t="n">
        <v>27.56</v>
      </c>
      <c r="F117" t="n">
        <v>24.04</v>
      </c>
      <c r="G117" t="n">
        <v>120.18</v>
      </c>
      <c r="H117" t="n">
        <v>1.58</v>
      </c>
      <c r="I117" t="n">
        <v>12</v>
      </c>
      <c r="J117" t="n">
        <v>335.58</v>
      </c>
      <c r="K117" t="n">
        <v>60.56</v>
      </c>
      <c r="L117" t="n">
        <v>29.75</v>
      </c>
      <c r="M117" t="n">
        <v>10</v>
      </c>
      <c r="N117" t="n">
        <v>105.28</v>
      </c>
      <c r="O117" t="n">
        <v>41622.76</v>
      </c>
      <c r="P117" t="n">
        <v>421.48</v>
      </c>
      <c r="Q117" t="n">
        <v>452.56</v>
      </c>
      <c r="R117" t="n">
        <v>72.44</v>
      </c>
      <c r="S117" t="n">
        <v>57.64</v>
      </c>
      <c r="T117" t="n">
        <v>5297.41</v>
      </c>
      <c r="U117" t="n">
        <v>0.8</v>
      </c>
      <c r="V117" t="n">
        <v>0.88</v>
      </c>
      <c r="W117" t="n">
        <v>6.82</v>
      </c>
      <c r="X117" t="n">
        <v>0.31</v>
      </c>
      <c r="Y117" t="n">
        <v>1</v>
      </c>
      <c r="Z117" t="n">
        <v>10</v>
      </c>
      <c r="AA117" t="n">
        <v>495.6445926155932</v>
      </c>
      <c r="AB117" t="n">
        <v>678.1627979128358</v>
      </c>
      <c r="AC117" t="n">
        <v>613.4398922874988</v>
      </c>
      <c r="AD117" t="n">
        <v>495644.5926155932</v>
      </c>
      <c r="AE117" t="n">
        <v>678162.7979128358</v>
      </c>
      <c r="AF117" t="n">
        <v>1.803817460887287e-06</v>
      </c>
      <c r="AG117" t="n">
        <v>11</v>
      </c>
      <c r="AH117" t="n">
        <v>613439.8922874988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3.6267</v>
      </c>
      <c r="E118" t="n">
        <v>27.57</v>
      </c>
      <c r="F118" t="n">
        <v>24.05</v>
      </c>
      <c r="G118" t="n">
        <v>120.23</v>
      </c>
      <c r="H118" t="n">
        <v>1.59</v>
      </c>
      <c r="I118" t="n">
        <v>12</v>
      </c>
      <c r="J118" t="n">
        <v>336.18</v>
      </c>
      <c r="K118" t="n">
        <v>60.56</v>
      </c>
      <c r="L118" t="n">
        <v>30</v>
      </c>
      <c r="M118" t="n">
        <v>10</v>
      </c>
      <c r="N118" t="n">
        <v>105.63</v>
      </c>
      <c r="O118" t="n">
        <v>41696.71</v>
      </c>
      <c r="P118" t="n">
        <v>421.44</v>
      </c>
      <c r="Q118" t="n">
        <v>452.59</v>
      </c>
      <c r="R118" t="n">
        <v>72.66</v>
      </c>
      <c r="S118" t="n">
        <v>57.64</v>
      </c>
      <c r="T118" t="n">
        <v>5407.91</v>
      </c>
      <c r="U118" t="n">
        <v>0.79</v>
      </c>
      <c r="V118" t="n">
        <v>0.88</v>
      </c>
      <c r="W118" t="n">
        <v>6.82</v>
      </c>
      <c r="X118" t="n">
        <v>0.32</v>
      </c>
      <c r="Y118" t="n">
        <v>1</v>
      </c>
      <c r="Z118" t="n">
        <v>10</v>
      </c>
      <c r="AA118" t="n">
        <v>495.7896527877861</v>
      </c>
      <c r="AB118" t="n">
        <v>678.3612756400335</v>
      </c>
      <c r="AC118" t="n">
        <v>613.6194275789779</v>
      </c>
      <c r="AD118" t="n">
        <v>495789.6527877861</v>
      </c>
      <c r="AE118" t="n">
        <v>678361.2756400334</v>
      </c>
      <c r="AF118" t="n">
        <v>1.803171109536914e-06</v>
      </c>
      <c r="AG118" t="n">
        <v>11</v>
      </c>
      <c r="AH118" t="n">
        <v>613619.4275789779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3.6374</v>
      </c>
      <c r="E119" t="n">
        <v>27.49</v>
      </c>
      <c r="F119" t="n">
        <v>24.02</v>
      </c>
      <c r="G119" t="n">
        <v>131</v>
      </c>
      <c r="H119" t="n">
        <v>1.6</v>
      </c>
      <c r="I119" t="n">
        <v>11</v>
      </c>
      <c r="J119" t="n">
        <v>336.78</v>
      </c>
      <c r="K119" t="n">
        <v>60.56</v>
      </c>
      <c r="L119" t="n">
        <v>30.25</v>
      </c>
      <c r="M119" t="n">
        <v>9</v>
      </c>
      <c r="N119" t="n">
        <v>105.98</v>
      </c>
      <c r="O119" t="n">
        <v>41770.83</v>
      </c>
      <c r="P119" t="n">
        <v>421.03</v>
      </c>
      <c r="Q119" t="n">
        <v>452.57</v>
      </c>
      <c r="R119" t="n">
        <v>71.70999999999999</v>
      </c>
      <c r="S119" t="n">
        <v>57.64</v>
      </c>
      <c r="T119" t="n">
        <v>4938.11</v>
      </c>
      <c r="U119" t="n">
        <v>0.8</v>
      </c>
      <c r="V119" t="n">
        <v>0.88</v>
      </c>
      <c r="W119" t="n">
        <v>6.82</v>
      </c>
      <c r="X119" t="n">
        <v>0.29</v>
      </c>
      <c r="Y119" t="n">
        <v>1</v>
      </c>
      <c r="Z119" t="n">
        <v>10</v>
      </c>
      <c r="AA119" t="n">
        <v>494.3062155542876</v>
      </c>
      <c r="AB119" t="n">
        <v>676.3315713725287</v>
      </c>
      <c r="AC119" t="n">
        <v>611.7834354380562</v>
      </c>
      <c r="AD119" t="n">
        <v>494306.2155542876</v>
      </c>
      <c r="AE119" t="n">
        <v>676331.5713725288</v>
      </c>
      <c r="AF119" t="n">
        <v>1.808491078343831e-06</v>
      </c>
      <c r="AG119" t="n">
        <v>11</v>
      </c>
      <c r="AH119" t="n">
        <v>611783.4354380562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3.6391</v>
      </c>
      <c r="E120" t="n">
        <v>27.48</v>
      </c>
      <c r="F120" t="n">
        <v>24</v>
      </c>
      <c r="G120" t="n">
        <v>130.93</v>
      </c>
      <c r="H120" t="n">
        <v>1.61</v>
      </c>
      <c r="I120" t="n">
        <v>11</v>
      </c>
      <c r="J120" t="n">
        <v>337.39</v>
      </c>
      <c r="K120" t="n">
        <v>60.56</v>
      </c>
      <c r="L120" t="n">
        <v>30.5</v>
      </c>
      <c r="M120" t="n">
        <v>9</v>
      </c>
      <c r="N120" t="n">
        <v>106.33</v>
      </c>
      <c r="O120" t="n">
        <v>41845.13</v>
      </c>
      <c r="P120" t="n">
        <v>421.12</v>
      </c>
      <c r="Q120" t="n">
        <v>452.58</v>
      </c>
      <c r="R120" t="n">
        <v>71.31999999999999</v>
      </c>
      <c r="S120" t="n">
        <v>57.64</v>
      </c>
      <c r="T120" t="n">
        <v>4742.24</v>
      </c>
      <c r="U120" t="n">
        <v>0.8100000000000001</v>
      </c>
      <c r="V120" t="n">
        <v>0.88</v>
      </c>
      <c r="W120" t="n">
        <v>6.82</v>
      </c>
      <c r="X120" t="n">
        <v>0.28</v>
      </c>
      <c r="Y120" t="n">
        <v>1</v>
      </c>
      <c r="Z120" t="n">
        <v>10</v>
      </c>
      <c r="AA120" t="n">
        <v>494.1165215190098</v>
      </c>
      <c r="AB120" t="n">
        <v>676.0720236247516</v>
      </c>
      <c r="AC120" t="n">
        <v>611.5486585630492</v>
      </c>
      <c r="AD120" t="n">
        <v>494116.5215190098</v>
      </c>
      <c r="AE120" t="n">
        <v>676072.0236247516</v>
      </c>
      <c r="AF120" t="n">
        <v>1.80933630703278e-06</v>
      </c>
      <c r="AG120" t="n">
        <v>11</v>
      </c>
      <c r="AH120" t="n">
        <v>611548.6585630493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3.6393</v>
      </c>
      <c r="E121" t="n">
        <v>27.48</v>
      </c>
      <c r="F121" t="n">
        <v>24</v>
      </c>
      <c r="G121" t="n">
        <v>130.92</v>
      </c>
      <c r="H121" t="n">
        <v>1.62</v>
      </c>
      <c r="I121" t="n">
        <v>11</v>
      </c>
      <c r="J121" t="n">
        <v>337.99</v>
      </c>
      <c r="K121" t="n">
        <v>60.56</v>
      </c>
      <c r="L121" t="n">
        <v>30.75</v>
      </c>
      <c r="M121" t="n">
        <v>9</v>
      </c>
      <c r="N121" t="n">
        <v>106.68</v>
      </c>
      <c r="O121" t="n">
        <v>41919.61</v>
      </c>
      <c r="P121" t="n">
        <v>421.56</v>
      </c>
      <c r="Q121" t="n">
        <v>452.56</v>
      </c>
      <c r="R121" t="n">
        <v>71.34</v>
      </c>
      <c r="S121" t="n">
        <v>57.64</v>
      </c>
      <c r="T121" t="n">
        <v>4754.11</v>
      </c>
      <c r="U121" t="n">
        <v>0.8100000000000001</v>
      </c>
      <c r="V121" t="n">
        <v>0.88</v>
      </c>
      <c r="W121" t="n">
        <v>6.81</v>
      </c>
      <c r="X121" t="n">
        <v>0.28</v>
      </c>
      <c r="Y121" t="n">
        <v>1</v>
      </c>
      <c r="Z121" t="n">
        <v>10</v>
      </c>
      <c r="AA121" t="n">
        <v>494.3885455429967</v>
      </c>
      <c r="AB121" t="n">
        <v>676.4442188952235</v>
      </c>
      <c r="AC121" t="n">
        <v>611.8853320392866</v>
      </c>
      <c r="AD121" t="n">
        <v>494388.5455429967</v>
      </c>
      <c r="AE121" t="n">
        <v>676444.2188952235</v>
      </c>
      <c r="AF121" t="n">
        <v>1.809435745702068e-06</v>
      </c>
      <c r="AG121" t="n">
        <v>11</v>
      </c>
      <c r="AH121" t="n">
        <v>611885.3320392866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3.6387</v>
      </c>
      <c r="E122" t="n">
        <v>27.48</v>
      </c>
      <c r="F122" t="n">
        <v>24.01</v>
      </c>
      <c r="G122" t="n">
        <v>130.95</v>
      </c>
      <c r="H122" t="n">
        <v>1.63</v>
      </c>
      <c r="I122" t="n">
        <v>11</v>
      </c>
      <c r="J122" t="n">
        <v>338.59</v>
      </c>
      <c r="K122" t="n">
        <v>60.56</v>
      </c>
      <c r="L122" t="n">
        <v>31</v>
      </c>
      <c r="M122" t="n">
        <v>9</v>
      </c>
      <c r="N122" t="n">
        <v>107.04</v>
      </c>
      <c r="O122" t="n">
        <v>41994.26</v>
      </c>
      <c r="P122" t="n">
        <v>421.94</v>
      </c>
      <c r="Q122" t="n">
        <v>452.62</v>
      </c>
      <c r="R122" t="n">
        <v>71.45999999999999</v>
      </c>
      <c r="S122" t="n">
        <v>57.64</v>
      </c>
      <c r="T122" t="n">
        <v>4813.95</v>
      </c>
      <c r="U122" t="n">
        <v>0.8100000000000001</v>
      </c>
      <c r="V122" t="n">
        <v>0.88</v>
      </c>
      <c r="W122" t="n">
        <v>6.81</v>
      </c>
      <c r="X122" t="n">
        <v>0.28</v>
      </c>
      <c r="Y122" t="n">
        <v>1</v>
      </c>
      <c r="Z122" t="n">
        <v>10</v>
      </c>
      <c r="AA122" t="n">
        <v>494.7404019788106</v>
      </c>
      <c r="AB122" t="n">
        <v>676.9256443935143</v>
      </c>
      <c r="AC122" t="n">
        <v>612.3208109637054</v>
      </c>
      <c r="AD122" t="n">
        <v>494740.4019788106</v>
      </c>
      <c r="AE122" t="n">
        <v>676925.6443935143</v>
      </c>
      <c r="AF122" t="n">
        <v>1.809137429694204e-06</v>
      </c>
      <c r="AG122" t="n">
        <v>11</v>
      </c>
      <c r="AH122" t="n">
        <v>612320.8109637054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3.6389</v>
      </c>
      <c r="E123" t="n">
        <v>27.48</v>
      </c>
      <c r="F123" t="n">
        <v>24.01</v>
      </c>
      <c r="G123" t="n">
        <v>130.94</v>
      </c>
      <c r="H123" t="n">
        <v>1.64</v>
      </c>
      <c r="I123" t="n">
        <v>11</v>
      </c>
      <c r="J123" t="n">
        <v>339.2</v>
      </c>
      <c r="K123" t="n">
        <v>60.56</v>
      </c>
      <c r="L123" t="n">
        <v>31.25</v>
      </c>
      <c r="M123" t="n">
        <v>9</v>
      </c>
      <c r="N123" t="n">
        <v>107.4</v>
      </c>
      <c r="O123" t="n">
        <v>42069.09</v>
      </c>
      <c r="P123" t="n">
        <v>422.35</v>
      </c>
      <c r="Q123" t="n">
        <v>452.61</v>
      </c>
      <c r="R123" t="n">
        <v>71.45999999999999</v>
      </c>
      <c r="S123" t="n">
        <v>57.64</v>
      </c>
      <c r="T123" t="n">
        <v>4812.68</v>
      </c>
      <c r="U123" t="n">
        <v>0.8100000000000001</v>
      </c>
      <c r="V123" t="n">
        <v>0.88</v>
      </c>
      <c r="W123" t="n">
        <v>6.81</v>
      </c>
      <c r="X123" t="n">
        <v>0.28</v>
      </c>
      <c r="Y123" t="n">
        <v>1</v>
      </c>
      <c r="Z123" t="n">
        <v>10</v>
      </c>
      <c r="AA123" t="n">
        <v>494.9924816751044</v>
      </c>
      <c r="AB123" t="n">
        <v>677.2705509549551</v>
      </c>
      <c r="AC123" t="n">
        <v>612.6328001270017</v>
      </c>
      <c r="AD123" t="n">
        <v>494992.4816751044</v>
      </c>
      <c r="AE123" t="n">
        <v>677270.550954955</v>
      </c>
      <c r="AF123" t="n">
        <v>1.809236868363492e-06</v>
      </c>
      <c r="AG123" t="n">
        <v>11</v>
      </c>
      <c r="AH123" t="n">
        <v>612632.8001270017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3.6381</v>
      </c>
      <c r="E124" t="n">
        <v>27.49</v>
      </c>
      <c r="F124" t="n">
        <v>24.01</v>
      </c>
      <c r="G124" t="n">
        <v>130.97</v>
      </c>
      <c r="H124" t="n">
        <v>1.65</v>
      </c>
      <c r="I124" t="n">
        <v>11</v>
      </c>
      <c r="J124" t="n">
        <v>339.81</v>
      </c>
      <c r="K124" t="n">
        <v>60.56</v>
      </c>
      <c r="L124" t="n">
        <v>31.5</v>
      </c>
      <c r="M124" t="n">
        <v>9</v>
      </c>
      <c r="N124" t="n">
        <v>107.75</v>
      </c>
      <c r="O124" t="n">
        <v>42144.11</v>
      </c>
      <c r="P124" t="n">
        <v>422.82</v>
      </c>
      <c r="Q124" t="n">
        <v>452.57</v>
      </c>
      <c r="R124" t="n">
        <v>71.64</v>
      </c>
      <c r="S124" t="n">
        <v>57.64</v>
      </c>
      <c r="T124" t="n">
        <v>4902.42</v>
      </c>
      <c r="U124" t="n">
        <v>0.8</v>
      </c>
      <c r="V124" t="n">
        <v>0.88</v>
      </c>
      <c r="W124" t="n">
        <v>6.81</v>
      </c>
      <c r="X124" t="n">
        <v>0.29</v>
      </c>
      <c r="Y124" t="n">
        <v>1</v>
      </c>
      <c r="Z124" t="n">
        <v>10</v>
      </c>
      <c r="AA124" t="n">
        <v>495.3867474314228</v>
      </c>
      <c r="AB124" t="n">
        <v>677.8100027565274</v>
      </c>
      <c r="AC124" t="n">
        <v>613.1207674057572</v>
      </c>
      <c r="AD124" t="n">
        <v>495386.7474314228</v>
      </c>
      <c r="AE124" t="n">
        <v>677810.0027565274</v>
      </c>
      <c r="AF124" t="n">
        <v>1.80883911368634e-06</v>
      </c>
      <c r="AG124" t="n">
        <v>11</v>
      </c>
      <c r="AH124" t="n">
        <v>613120.7674057572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3.6397</v>
      </c>
      <c r="E125" t="n">
        <v>27.47</v>
      </c>
      <c r="F125" t="n">
        <v>24</v>
      </c>
      <c r="G125" t="n">
        <v>130.9</v>
      </c>
      <c r="H125" t="n">
        <v>1.66</v>
      </c>
      <c r="I125" t="n">
        <v>11</v>
      </c>
      <c r="J125" t="n">
        <v>340.42</v>
      </c>
      <c r="K125" t="n">
        <v>60.56</v>
      </c>
      <c r="L125" t="n">
        <v>31.75</v>
      </c>
      <c r="M125" t="n">
        <v>9</v>
      </c>
      <c r="N125" t="n">
        <v>108.11</v>
      </c>
      <c r="O125" t="n">
        <v>42219.3</v>
      </c>
      <c r="P125" t="n">
        <v>422.61</v>
      </c>
      <c r="Q125" t="n">
        <v>452.6</v>
      </c>
      <c r="R125" t="n">
        <v>71.34999999999999</v>
      </c>
      <c r="S125" t="n">
        <v>57.64</v>
      </c>
      <c r="T125" t="n">
        <v>4758.98</v>
      </c>
      <c r="U125" t="n">
        <v>0.8100000000000001</v>
      </c>
      <c r="V125" t="n">
        <v>0.88</v>
      </c>
      <c r="W125" t="n">
        <v>6.81</v>
      </c>
      <c r="X125" t="n">
        <v>0.27</v>
      </c>
      <c r="Y125" t="n">
        <v>1</v>
      </c>
      <c r="Z125" t="n">
        <v>10</v>
      </c>
      <c r="AA125" t="n">
        <v>495.0454720628247</v>
      </c>
      <c r="AB125" t="n">
        <v>677.3430547412046</v>
      </c>
      <c r="AC125" t="n">
        <v>612.6983842536514</v>
      </c>
      <c r="AD125" t="n">
        <v>495045.4720628247</v>
      </c>
      <c r="AE125" t="n">
        <v>677343.0547412046</v>
      </c>
      <c r="AF125" t="n">
        <v>1.809634623040645e-06</v>
      </c>
      <c r="AG125" t="n">
        <v>11</v>
      </c>
      <c r="AH125" t="n">
        <v>612698.3842536514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3.6383</v>
      </c>
      <c r="E126" t="n">
        <v>27.48</v>
      </c>
      <c r="F126" t="n">
        <v>24.01</v>
      </c>
      <c r="G126" t="n">
        <v>130.96</v>
      </c>
      <c r="H126" t="n">
        <v>1.67</v>
      </c>
      <c r="I126" t="n">
        <v>11</v>
      </c>
      <c r="J126" t="n">
        <v>341.03</v>
      </c>
      <c r="K126" t="n">
        <v>60.56</v>
      </c>
      <c r="L126" t="n">
        <v>32</v>
      </c>
      <c r="M126" t="n">
        <v>9</v>
      </c>
      <c r="N126" t="n">
        <v>108.48</v>
      </c>
      <c r="O126" t="n">
        <v>42294.68</v>
      </c>
      <c r="P126" t="n">
        <v>422.83</v>
      </c>
      <c r="Q126" t="n">
        <v>452.56</v>
      </c>
      <c r="R126" t="n">
        <v>71.54000000000001</v>
      </c>
      <c r="S126" t="n">
        <v>57.64</v>
      </c>
      <c r="T126" t="n">
        <v>4854.37</v>
      </c>
      <c r="U126" t="n">
        <v>0.8100000000000001</v>
      </c>
      <c r="V126" t="n">
        <v>0.88</v>
      </c>
      <c r="W126" t="n">
        <v>6.81</v>
      </c>
      <c r="X126" t="n">
        <v>0.28</v>
      </c>
      <c r="Y126" t="n">
        <v>1</v>
      </c>
      <c r="Z126" t="n">
        <v>10</v>
      </c>
      <c r="AA126" t="n">
        <v>495.3729234578529</v>
      </c>
      <c r="AB126" t="n">
        <v>677.7910881860186</v>
      </c>
      <c r="AC126" t="n">
        <v>613.103658015311</v>
      </c>
      <c r="AD126" t="n">
        <v>495372.923457853</v>
      </c>
      <c r="AE126" t="n">
        <v>677791.0881860185</v>
      </c>
      <c r="AF126" t="n">
        <v>1.808938552355627e-06</v>
      </c>
      <c r="AG126" t="n">
        <v>11</v>
      </c>
      <c r="AH126" t="n">
        <v>613103.658015311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3.6374</v>
      </c>
      <c r="E127" t="n">
        <v>27.49</v>
      </c>
      <c r="F127" t="n">
        <v>24.02</v>
      </c>
      <c r="G127" t="n">
        <v>131</v>
      </c>
      <c r="H127" t="n">
        <v>1.68</v>
      </c>
      <c r="I127" t="n">
        <v>11</v>
      </c>
      <c r="J127" t="n">
        <v>341.64</v>
      </c>
      <c r="K127" t="n">
        <v>60.56</v>
      </c>
      <c r="L127" t="n">
        <v>32.25</v>
      </c>
      <c r="M127" t="n">
        <v>9</v>
      </c>
      <c r="N127" t="n">
        <v>108.84</v>
      </c>
      <c r="O127" t="n">
        <v>42370.23</v>
      </c>
      <c r="P127" t="n">
        <v>422.98</v>
      </c>
      <c r="Q127" t="n">
        <v>452.57</v>
      </c>
      <c r="R127" t="n">
        <v>71.81999999999999</v>
      </c>
      <c r="S127" t="n">
        <v>57.64</v>
      </c>
      <c r="T127" t="n">
        <v>4992.2</v>
      </c>
      <c r="U127" t="n">
        <v>0.8</v>
      </c>
      <c r="V127" t="n">
        <v>0.88</v>
      </c>
      <c r="W127" t="n">
        <v>6.81</v>
      </c>
      <c r="X127" t="n">
        <v>0.29</v>
      </c>
      <c r="Y127" t="n">
        <v>1</v>
      </c>
      <c r="Z127" t="n">
        <v>10</v>
      </c>
      <c r="AA127" t="n">
        <v>495.6028461396958</v>
      </c>
      <c r="AB127" t="n">
        <v>678.1056785427886</v>
      </c>
      <c r="AC127" t="n">
        <v>613.3882243099613</v>
      </c>
      <c r="AD127" t="n">
        <v>495602.8461396958</v>
      </c>
      <c r="AE127" t="n">
        <v>678105.6785427886</v>
      </c>
      <c r="AF127" t="n">
        <v>1.808491078343831e-06</v>
      </c>
      <c r="AG127" t="n">
        <v>11</v>
      </c>
      <c r="AH127" t="n">
        <v>613388.2243099613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3.6397</v>
      </c>
      <c r="E128" t="n">
        <v>27.47</v>
      </c>
      <c r="F128" t="n">
        <v>24</v>
      </c>
      <c r="G128" t="n">
        <v>130.9</v>
      </c>
      <c r="H128" t="n">
        <v>1.69</v>
      </c>
      <c r="I128" t="n">
        <v>11</v>
      </c>
      <c r="J128" t="n">
        <v>342.26</v>
      </c>
      <c r="K128" t="n">
        <v>60.56</v>
      </c>
      <c r="L128" t="n">
        <v>32.5</v>
      </c>
      <c r="M128" t="n">
        <v>9</v>
      </c>
      <c r="N128" t="n">
        <v>109.2</v>
      </c>
      <c r="O128" t="n">
        <v>42445.98</v>
      </c>
      <c r="P128" t="n">
        <v>422.85</v>
      </c>
      <c r="Q128" t="n">
        <v>452.59</v>
      </c>
      <c r="R128" t="n">
        <v>71.29000000000001</v>
      </c>
      <c r="S128" t="n">
        <v>57.64</v>
      </c>
      <c r="T128" t="n">
        <v>4728.21</v>
      </c>
      <c r="U128" t="n">
        <v>0.8100000000000001</v>
      </c>
      <c r="V128" t="n">
        <v>0.88</v>
      </c>
      <c r="W128" t="n">
        <v>6.81</v>
      </c>
      <c r="X128" t="n">
        <v>0.28</v>
      </c>
      <c r="Y128" t="n">
        <v>1</v>
      </c>
      <c r="Z128" t="n">
        <v>10</v>
      </c>
      <c r="AA128" t="n">
        <v>495.2049565204657</v>
      </c>
      <c r="AB128" t="n">
        <v>677.5612684121066</v>
      </c>
      <c r="AC128" t="n">
        <v>612.8957719180673</v>
      </c>
      <c r="AD128" t="n">
        <v>495204.9565204657</v>
      </c>
      <c r="AE128" t="n">
        <v>677561.2684121067</v>
      </c>
      <c r="AF128" t="n">
        <v>1.809634623040645e-06</v>
      </c>
      <c r="AG128" t="n">
        <v>11</v>
      </c>
      <c r="AH128" t="n">
        <v>612895.7719180674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3.6396</v>
      </c>
      <c r="E129" t="n">
        <v>27.48</v>
      </c>
      <c r="F129" t="n">
        <v>24</v>
      </c>
      <c r="G129" t="n">
        <v>130.91</v>
      </c>
      <c r="H129" t="n">
        <v>1.7</v>
      </c>
      <c r="I129" t="n">
        <v>11</v>
      </c>
      <c r="J129" t="n">
        <v>342.87</v>
      </c>
      <c r="K129" t="n">
        <v>60.56</v>
      </c>
      <c r="L129" t="n">
        <v>32.75</v>
      </c>
      <c r="M129" t="n">
        <v>9</v>
      </c>
      <c r="N129" t="n">
        <v>109.57</v>
      </c>
      <c r="O129" t="n">
        <v>42521.91</v>
      </c>
      <c r="P129" t="n">
        <v>422.86</v>
      </c>
      <c r="Q129" t="n">
        <v>452.59</v>
      </c>
      <c r="R129" t="n">
        <v>71.43000000000001</v>
      </c>
      <c r="S129" t="n">
        <v>57.64</v>
      </c>
      <c r="T129" t="n">
        <v>4797.37</v>
      </c>
      <c r="U129" t="n">
        <v>0.8100000000000001</v>
      </c>
      <c r="V129" t="n">
        <v>0.88</v>
      </c>
      <c r="W129" t="n">
        <v>6.81</v>
      </c>
      <c r="X129" t="n">
        <v>0.28</v>
      </c>
      <c r="Y129" t="n">
        <v>1</v>
      </c>
      <c r="Z129" t="n">
        <v>10</v>
      </c>
      <c r="AA129" t="n">
        <v>495.2218290960805</v>
      </c>
      <c r="AB129" t="n">
        <v>677.5843542144285</v>
      </c>
      <c r="AC129" t="n">
        <v>612.9166544438167</v>
      </c>
      <c r="AD129" t="n">
        <v>495221.8290960805</v>
      </c>
      <c r="AE129" t="n">
        <v>677584.3542144285</v>
      </c>
      <c r="AF129" t="n">
        <v>1.809584903706001e-06</v>
      </c>
      <c r="AG129" t="n">
        <v>11</v>
      </c>
      <c r="AH129" t="n">
        <v>612916.6544438167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3.6385</v>
      </c>
      <c r="E130" t="n">
        <v>27.48</v>
      </c>
      <c r="F130" t="n">
        <v>24.01</v>
      </c>
      <c r="G130" t="n">
        <v>130.95</v>
      </c>
      <c r="H130" t="n">
        <v>1.71</v>
      </c>
      <c r="I130" t="n">
        <v>11</v>
      </c>
      <c r="J130" t="n">
        <v>343.49</v>
      </c>
      <c r="K130" t="n">
        <v>60.56</v>
      </c>
      <c r="L130" t="n">
        <v>33</v>
      </c>
      <c r="M130" t="n">
        <v>9</v>
      </c>
      <c r="N130" t="n">
        <v>109.94</v>
      </c>
      <c r="O130" t="n">
        <v>42598.03</v>
      </c>
      <c r="P130" t="n">
        <v>422.89</v>
      </c>
      <c r="Q130" t="n">
        <v>452.56</v>
      </c>
      <c r="R130" t="n">
        <v>71.65000000000001</v>
      </c>
      <c r="S130" t="n">
        <v>57.64</v>
      </c>
      <c r="T130" t="n">
        <v>4909.65</v>
      </c>
      <c r="U130" t="n">
        <v>0.8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495.3923378908212</v>
      </c>
      <c r="AB130" t="n">
        <v>677.8176518697097</v>
      </c>
      <c r="AC130" t="n">
        <v>613.1276864983132</v>
      </c>
      <c r="AD130" t="n">
        <v>495392.3378908212</v>
      </c>
      <c r="AE130" t="n">
        <v>677817.6518697097</v>
      </c>
      <c r="AF130" t="n">
        <v>1.809037991024916e-06</v>
      </c>
      <c r="AG130" t="n">
        <v>11</v>
      </c>
      <c r="AH130" t="n">
        <v>613127.6864983132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3.6387</v>
      </c>
      <c r="E131" t="n">
        <v>27.48</v>
      </c>
      <c r="F131" t="n">
        <v>24.01</v>
      </c>
      <c r="G131" t="n">
        <v>130.95</v>
      </c>
      <c r="H131" t="n">
        <v>1.72</v>
      </c>
      <c r="I131" t="n">
        <v>11</v>
      </c>
      <c r="J131" t="n">
        <v>344.11</v>
      </c>
      <c r="K131" t="n">
        <v>60.56</v>
      </c>
      <c r="L131" t="n">
        <v>33.25</v>
      </c>
      <c r="M131" t="n">
        <v>9</v>
      </c>
      <c r="N131" t="n">
        <v>110.3</v>
      </c>
      <c r="O131" t="n">
        <v>42674.47</v>
      </c>
      <c r="P131" t="n">
        <v>422.21</v>
      </c>
      <c r="Q131" t="n">
        <v>452.55</v>
      </c>
      <c r="R131" t="n">
        <v>71.59</v>
      </c>
      <c r="S131" t="n">
        <v>57.64</v>
      </c>
      <c r="T131" t="n">
        <v>4877.06</v>
      </c>
      <c r="U131" t="n">
        <v>0.8100000000000001</v>
      </c>
      <c r="V131" t="n">
        <v>0.88</v>
      </c>
      <c r="W131" t="n">
        <v>6.81</v>
      </c>
      <c r="X131" t="n">
        <v>0.28</v>
      </c>
      <c r="Y131" t="n">
        <v>1</v>
      </c>
      <c r="Z131" t="n">
        <v>10</v>
      </c>
      <c r="AA131" t="n">
        <v>494.9198713024796</v>
      </c>
      <c r="AB131" t="n">
        <v>677.171202239786</v>
      </c>
      <c r="AC131" t="n">
        <v>612.5429331137717</v>
      </c>
      <c r="AD131" t="n">
        <v>494919.8713024796</v>
      </c>
      <c r="AE131" t="n">
        <v>677171.202239786</v>
      </c>
      <c r="AF131" t="n">
        <v>1.809137429694204e-06</v>
      </c>
      <c r="AG131" t="n">
        <v>11</v>
      </c>
      <c r="AH131" t="n">
        <v>612542.9331137717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3.6502</v>
      </c>
      <c r="E132" t="n">
        <v>27.4</v>
      </c>
      <c r="F132" t="n">
        <v>23.97</v>
      </c>
      <c r="G132" t="n">
        <v>143.84</v>
      </c>
      <c r="H132" t="n">
        <v>1.73</v>
      </c>
      <c r="I132" t="n">
        <v>10</v>
      </c>
      <c r="J132" t="n">
        <v>344.73</v>
      </c>
      <c r="K132" t="n">
        <v>60.56</v>
      </c>
      <c r="L132" t="n">
        <v>33.5</v>
      </c>
      <c r="M132" t="n">
        <v>8</v>
      </c>
      <c r="N132" t="n">
        <v>110.67</v>
      </c>
      <c r="O132" t="n">
        <v>42750.97</v>
      </c>
      <c r="P132" t="n">
        <v>421.29</v>
      </c>
      <c r="Q132" t="n">
        <v>452.56</v>
      </c>
      <c r="R132" t="n">
        <v>70.39</v>
      </c>
      <c r="S132" t="n">
        <v>57.64</v>
      </c>
      <c r="T132" t="n">
        <v>4284.14</v>
      </c>
      <c r="U132" t="n">
        <v>0.82</v>
      </c>
      <c r="V132" t="n">
        <v>0.88</v>
      </c>
      <c r="W132" t="n">
        <v>6.81</v>
      </c>
      <c r="X132" t="n">
        <v>0.25</v>
      </c>
      <c r="Y132" t="n">
        <v>1</v>
      </c>
      <c r="Z132" t="n">
        <v>10</v>
      </c>
      <c r="AA132" t="n">
        <v>492.9868320490752</v>
      </c>
      <c r="AB132" t="n">
        <v>674.5263326536049</v>
      </c>
      <c r="AC132" t="n">
        <v>610.1504861687979</v>
      </c>
      <c r="AD132" t="n">
        <v>492986.8320490752</v>
      </c>
      <c r="AE132" t="n">
        <v>674526.3326536049</v>
      </c>
      <c r="AF132" t="n">
        <v>1.814855153178273e-06</v>
      </c>
      <c r="AG132" t="n">
        <v>11</v>
      </c>
      <c r="AH132" t="n">
        <v>610150.4861687979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3.6481</v>
      </c>
      <c r="E133" t="n">
        <v>27.41</v>
      </c>
      <c r="F133" t="n">
        <v>23.99</v>
      </c>
      <c r="G133" t="n">
        <v>143.93</v>
      </c>
      <c r="H133" t="n">
        <v>1.74</v>
      </c>
      <c r="I133" t="n">
        <v>10</v>
      </c>
      <c r="J133" t="n">
        <v>345.35</v>
      </c>
      <c r="K133" t="n">
        <v>60.56</v>
      </c>
      <c r="L133" t="n">
        <v>33.75</v>
      </c>
      <c r="M133" t="n">
        <v>8</v>
      </c>
      <c r="N133" t="n">
        <v>111.05</v>
      </c>
      <c r="O133" t="n">
        <v>42827.67</v>
      </c>
      <c r="P133" t="n">
        <v>422.04</v>
      </c>
      <c r="Q133" t="n">
        <v>452.57</v>
      </c>
      <c r="R133" t="n">
        <v>70.93000000000001</v>
      </c>
      <c r="S133" t="n">
        <v>57.64</v>
      </c>
      <c r="T133" t="n">
        <v>4551.5</v>
      </c>
      <c r="U133" t="n">
        <v>0.8100000000000001</v>
      </c>
      <c r="V133" t="n">
        <v>0.88</v>
      </c>
      <c r="W133" t="n">
        <v>6.81</v>
      </c>
      <c r="X133" t="n">
        <v>0.26</v>
      </c>
      <c r="Y133" t="n">
        <v>1</v>
      </c>
      <c r="Z133" t="n">
        <v>10</v>
      </c>
      <c r="AA133" t="n">
        <v>493.7729238964614</v>
      </c>
      <c r="AB133" t="n">
        <v>675.6018981991235</v>
      </c>
      <c r="AC133" t="n">
        <v>611.1234012482178</v>
      </c>
      <c r="AD133" t="n">
        <v>493772.9238964614</v>
      </c>
      <c r="AE133" t="n">
        <v>675601.8981991236</v>
      </c>
      <c r="AF133" t="n">
        <v>1.813811047150748e-06</v>
      </c>
      <c r="AG133" t="n">
        <v>11</v>
      </c>
      <c r="AH133" t="n">
        <v>611123.4012482178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3.6481</v>
      </c>
      <c r="E134" t="n">
        <v>27.41</v>
      </c>
      <c r="F134" t="n">
        <v>23.99</v>
      </c>
      <c r="G134" t="n">
        <v>143.93</v>
      </c>
      <c r="H134" t="n">
        <v>1.75</v>
      </c>
      <c r="I134" t="n">
        <v>10</v>
      </c>
      <c r="J134" t="n">
        <v>345.97</v>
      </c>
      <c r="K134" t="n">
        <v>60.56</v>
      </c>
      <c r="L134" t="n">
        <v>34</v>
      </c>
      <c r="M134" t="n">
        <v>8</v>
      </c>
      <c r="N134" t="n">
        <v>111.42</v>
      </c>
      <c r="O134" t="n">
        <v>42904.56</v>
      </c>
      <c r="P134" t="n">
        <v>422.51</v>
      </c>
      <c r="Q134" t="n">
        <v>452.55</v>
      </c>
      <c r="R134" t="n">
        <v>70.93000000000001</v>
      </c>
      <c r="S134" t="n">
        <v>57.64</v>
      </c>
      <c r="T134" t="n">
        <v>4553.93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494.0845284792391</v>
      </c>
      <c r="AB134" t="n">
        <v>676.0282493363039</v>
      </c>
      <c r="AC134" t="n">
        <v>611.5090620312534</v>
      </c>
      <c r="AD134" t="n">
        <v>494084.5284792391</v>
      </c>
      <c r="AE134" t="n">
        <v>676028.2493363039</v>
      </c>
      <c r="AF134" t="n">
        <v>1.813811047150748e-06</v>
      </c>
      <c r="AG134" t="n">
        <v>11</v>
      </c>
      <c r="AH134" t="n">
        <v>611509.0620312534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3.6512</v>
      </c>
      <c r="E135" t="n">
        <v>27.39</v>
      </c>
      <c r="F135" t="n">
        <v>23.97</v>
      </c>
      <c r="G135" t="n">
        <v>143.79</v>
      </c>
      <c r="H135" t="n">
        <v>1.76</v>
      </c>
      <c r="I135" t="n">
        <v>10</v>
      </c>
      <c r="J135" t="n">
        <v>346.6</v>
      </c>
      <c r="K135" t="n">
        <v>60.56</v>
      </c>
      <c r="L135" t="n">
        <v>34.25</v>
      </c>
      <c r="M135" t="n">
        <v>8</v>
      </c>
      <c r="N135" t="n">
        <v>111.8</v>
      </c>
      <c r="O135" t="n">
        <v>42981.64</v>
      </c>
      <c r="P135" t="n">
        <v>422.47</v>
      </c>
      <c r="Q135" t="n">
        <v>452.58</v>
      </c>
      <c r="R135" t="n">
        <v>70.29000000000001</v>
      </c>
      <c r="S135" t="n">
        <v>57.64</v>
      </c>
      <c r="T135" t="n">
        <v>4234.99</v>
      </c>
      <c r="U135" t="n">
        <v>0.82</v>
      </c>
      <c r="V135" t="n">
        <v>0.88</v>
      </c>
      <c r="W135" t="n">
        <v>6.81</v>
      </c>
      <c r="X135" t="n">
        <v>0.24</v>
      </c>
      <c r="Y135" t="n">
        <v>1</v>
      </c>
      <c r="Z135" t="n">
        <v>10</v>
      </c>
      <c r="AA135" t="n">
        <v>493.6671545800036</v>
      </c>
      <c r="AB135" t="n">
        <v>675.4571799541332</v>
      </c>
      <c r="AC135" t="n">
        <v>610.9924947094161</v>
      </c>
      <c r="AD135" t="n">
        <v>493667.1545800036</v>
      </c>
      <c r="AE135" t="n">
        <v>675457.1799541331</v>
      </c>
      <c r="AF135" t="n">
        <v>1.815352346524714e-06</v>
      </c>
      <c r="AG135" t="n">
        <v>11</v>
      </c>
      <c r="AH135" t="n">
        <v>610992.4947094161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3.6501</v>
      </c>
      <c r="E136" t="n">
        <v>27.4</v>
      </c>
      <c r="F136" t="n">
        <v>23.97</v>
      </c>
      <c r="G136" t="n">
        <v>143.84</v>
      </c>
      <c r="H136" t="n">
        <v>1.77</v>
      </c>
      <c r="I136" t="n">
        <v>10</v>
      </c>
      <c r="J136" t="n">
        <v>347.23</v>
      </c>
      <c r="K136" t="n">
        <v>60.56</v>
      </c>
      <c r="L136" t="n">
        <v>34.5</v>
      </c>
      <c r="M136" t="n">
        <v>8</v>
      </c>
      <c r="N136" t="n">
        <v>112.17</v>
      </c>
      <c r="O136" t="n">
        <v>43058.93</v>
      </c>
      <c r="P136" t="n">
        <v>422.98</v>
      </c>
      <c r="Q136" t="n">
        <v>452.57</v>
      </c>
      <c r="R136" t="n">
        <v>70.36</v>
      </c>
      <c r="S136" t="n">
        <v>57.64</v>
      </c>
      <c r="T136" t="n">
        <v>4266.85</v>
      </c>
      <c r="U136" t="n">
        <v>0.82</v>
      </c>
      <c r="V136" t="n">
        <v>0.88</v>
      </c>
      <c r="W136" t="n">
        <v>6.81</v>
      </c>
      <c r="X136" t="n">
        <v>0.25</v>
      </c>
      <c r="Y136" t="n">
        <v>1</v>
      </c>
      <c r="Z136" t="n">
        <v>10</v>
      </c>
      <c r="AA136" t="n">
        <v>494.1168056599598</v>
      </c>
      <c r="AB136" t="n">
        <v>676.0724123989347</v>
      </c>
      <c r="AC136" t="n">
        <v>611.54901023317</v>
      </c>
      <c r="AD136" t="n">
        <v>494116.8056599598</v>
      </c>
      <c r="AE136" t="n">
        <v>676072.4123989347</v>
      </c>
      <c r="AF136" t="n">
        <v>1.814805433843629e-06</v>
      </c>
      <c r="AG136" t="n">
        <v>11</v>
      </c>
      <c r="AH136" t="n">
        <v>611549.01023317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3.6485</v>
      </c>
      <c r="E137" t="n">
        <v>27.41</v>
      </c>
      <c r="F137" t="n">
        <v>23.98</v>
      </c>
      <c r="G137" t="n">
        <v>143.91</v>
      </c>
      <c r="H137" t="n">
        <v>1.78</v>
      </c>
      <c r="I137" t="n">
        <v>10</v>
      </c>
      <c r="J137" t="n">
        <v>347.85</v>
      </c>
      <c r="K137" t="n">
        <v>60.56</v>
      </c>
      <c r="L137" t="n">
        <v>34.75</v>
      </c>
      <c r="M137" t="n">
        <v>8</v>
      </c>
      <c r="N137" t="n">
        <v>112.55</v>
      </c>
      <c r="O137" t="n">
        <v>43136.41</v>
      </c>
      <c r="P137" t="n">
        <v>423.35</v>
      </c>
      <c r="Q137" t="n">
        <v>452.57</v>
      </c>
      <c r="R137" t="n">
        <v>70.81</v>
      </c>
      <c r="S137" t="n">
        <v>57.64</v>
      </c>
      <c r="T137" t="n">
        <v>4494.59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494.5627674997762</v>
      </c>
      <c r="AB137" t="n">
        <v>676.6825970626193</v>
      </c>
      <c r="AC137" t="n">
        <v>612.100959728952</v>
      </c>
      <c r="AD137" t="n">
        <v>494562.7674997761</v>
      </c>
      <c r="AE137" t="n">
        <v>676682.5970626193</v>
      </c>
      <c r="AF137" t="n">
        <v>1.814009924489324e-06</v>
      </c>
      <c r="AG137" t="n">
        <v>11</v>
      </c>
      <c r="AH137" t="n">
        <v>612100.959728952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3.649</v>
      </c>
      <c r="E138" t="n">
        <v>27.4</v>
      </c>
      <c r="F138" t="n">
        <v>23.98</v>
      </c>
      <c r="G138" t="n">
        <v>143.89</v>
      </c>
      <c r="H138" t="n">
        <v>1.79</v>
      </c>
      <c r="I138" t="n">
        <v>10</v>
      </c>
      <c r="J138" t="n">
        <v>348.48</v>
      </c>
      <c r="K138" t="n">
        <v>60.56</v>
      </c>
      <c r="L138" t="n">
        <v>35</v>
      </c>
      <c r="M138" t="n">
        <v>8</v>
      </c>
      <c r="N138" t="n">
        <v>112.93</v>
      </c>
      <c r="O138" t="n">
        <v>43214.09</v>
      </c>
      <c r="P138" t="n">
        <v>423.74</v>
      </c>
      <c r="Q138" t="n">
        <v>452.56</v>
      </c>
      <c r="R138" t="n">
        <v>70.73</v>
      </c>
      <c r="S138" t="n">
        <v>57.64</v>
      </c>
      <c r="T138" t="n">
        <v>4451.39</v>
      </c>
      <c r="U138" t="n">
        <v>0.82</v>
      </c>
      <c r="V138" t="n">
        <v>0.88</v>
      </c>
      <c r="W138" t="n">
        <v>6.81</v>
      </c>
      <c r="X138" t="n">
        <v>0.26</v>
      </c>
      <c r="Y138" t="n">
        <v>1</v>
      </c>
      <c r="Z138" t="n">
        <v>10</v>
      </c>
      <c r="AA138" t="n">
        <v>494.7703529188885</v>
      </c>
      <c r="AB138" t="n">
        <v>676.9666245910713</v>
      </c>
      <c r="AC138" t="n">
        <v>612.3578800687237</v>
      </c>
      <c r="AD138" t="n">
        <v>494770.3529188886</v>
      </c>
      <c r="AE138" t="n">
        <v>676966.6245910713</v>
      </c>
      <c r="AF138" t="n">
        <v>1.814258521162544e-06</v>
      </c>
      <c r="AG138" t="n">
        <v>11</v>
      </c>
      <c r="AH138" t="n">
        <v>612357.8800687237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3.6481</v>
      </c>
      <c r="E139" t="n">
        <v>27.41</v>
      </c>
      <c r="F139" t="n">
        <v>23.99</v>
      </c>
      <c r="G139" t="n">
        <v>143.93</v>
      </c>
      <c r="H139" t="n">
        <v>1.8</v>
      </c>
      <c r="I139" t="n">
        <v>10</v>
      </c>
      <c r="J139" t="n">
        <v>349.12</v>
      </c>
      <c r="K139" t="n">
        <v>60.56</v>
      </c>
      <c r="L139" t="n">
        <v>35.25</v>
      </c>
      <c r="M139" t="n">
        <v>8</v>
      </c>
      <c r="N139" t="n">
        <v>113.31</v>
      </c>
      <c r="O139" t="n">
        <v>43291.97</v>
      </c>
      <c r="P139" t="n">
        <v>424.18</v>
      </c>
      <c r="Q139" t="n">
        <v>452.6</v>
      </c>
      <c r="R139" t="n">
        <v>70.81999999999999</v>
      </c>
      <c r="S139" t="n">
        <v>57.64</v>
      </c>
      <c r="T139" t="n">
        <v>4499.25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495.191719230811</v>
      </c>
      <c r="AB139" t="n">
        <v>677.5431565684131</v>
      </c>
      <c r="AC139" t="n">
        <v>612.8793886433159</v>
      </c>
      <c r="AD139" t="n">
        <v>495191.719230811</v>
      </c>
      <c r="AE139" t="n">
        <v>677543.1565684131</v>
      </c>
      <c r="AF139" t="n">
        <v>1.813811047150748e-06</v>
      </c>
      <c r="AG139" t="n">
        <v>11</v>
      </c>
      <c r="AH139" t="n">
        <v>612879.3886433159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3.6493</v>
      </c>
      <c r="E140" t="n">
        <v>27.4</v>
      </c>
      <c r="F140" t="n">
        <v>23.98</v>
      </c>
      <c r="G140" t="n">
        <v>143.87</v>
      </c>
      <c r="H140" t="n">
        <v>1.81</v>
      </c>
      <c r="I140" t="n">
        <v>10</v>
      </c>
      <c r="J140" t="n">
        <v>349.75</v>
      </c>
      <c r="K140" t="n">
        <v>60.56</v>
      </c>
      <c r="L140" t="n">
        <v>35.5</v>
      </c>
      <c r="M140" t="n">
        <v>8</v>
      </c>
      <c r="N140" t="n">
        <v>113.69</v>
      </c>
      <c r="O140" t="n">
        <v>43370.05</v>
      </c>
      <c r="P140" t="n">
        <v>424.13</v>
      </c>
      <c r="Q140" t="n">
        <v>452.58</v>
      </c>
      <c r="R140" t="n">
        <v>70.56999999999999</v>
      </c>
      <c r="S140" t="n">
        <v>57.64</v>
      </c>
      <c r="T140" t="n">
        <v>4371.95</v>
      </c>
      <c r="U140" t="n">
        <v>0.82</v>
      </c>
      <c r="V140" t="n">
        <v>0.88</v>
      </c>
      <c r="W140" t="n">
        <v>6.81</v>
      </c>
      <c r="X140" t="n">
        <v>0.25</v>
      </c>
      <c r="Y140" t="n">
        <v>1</v>
      </c>
      <c r="Z140" t="n">
        <v>10</v>
      </c>
      <c r="AA140" t="n">
        <v>494.998269058501</v>
      </c>
      <c r="AB140" t="n">
        <v>677.2784695082394</v>
      </c>
      <c r="AC140" t="n">
        <v>612.6399629446744</v>
      </c>
      <c r="AD140" t="n">
        <v>494998.269058501</v>
      </c>
      <c r="AE140" t="n">
        <v>677278.4695082394</v>
      </c>
      <c r="AF140" t="n">
        <v>1.814407679166477e-06</v>
      </c>
      <c r="AG140" t="n">
        <v>11</v>
      </c>
      <c r="AH140" t="n">
        <v>612639.9629446744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3.6496</v>
      </c>
      <c r="E141" t="n">
        <v>27.4</v>
      </c>
      <c r="F141" t="n">
        <v>23.98</v>
      </c>
      <c r="G141" t="n">
        <v>143.86</v>
      </c>
      <c r="H141" t="n">
        <v>1.82</v>
      </c>
      <c r="I141" t="n">
        <v>10</v>
      </c>
      <c r="J141" t="n">
        <v>350.38</v>
      </c>
      <c r="K141" t="n">
        <v>60.56</v>
      </c>
      <c r="L141" t="n">
        <v>35.75</v>
      </c>
      <c r="M141" t="n">
        <v>8</v>
      </c>
      <c r="N141" t="n">
        <v>114.08</v>
      </c>
      <c r="O141" t="n">
        <v>43448.34</v>
      </c>
      <c r="P141" t="n">
        <v>424.19</v>
      </c>
      <c r="Q141" t="n">
        <v>452.56</v>
      </c>
      <c r="R141" t="n">
        <v>70.56</v>
      </c>
      <c r="S141" t="n">
        <v>57.64</v>
      </c>
      <c r="T141" t="n">
        <v>4368.49</v>
      </c>
      <c r="U141" t="n">
        <v>0.82</v>
      </c>
      <c r="V141" t="n">
        <v>0.88</v>
      </c>
      <c r="W141" t="n">
        <v>6.81</v>
      </c>
      <c r="X141" t="n">
        <v>0.25</v>
      </c>
      <c r="Y141" t="n">
        <v>1</v>
      </c>
      <c r="Z141" t="n">
        <v>10</v>
      </c>
      <c r="AA141" t="n">
        <v>495.0074514539122</v>
      </c>
      <c r="AB141" t="n">
        <v>677.2910332667396</v>
      </c>
      <c r="AC141" t="n">
        <v>612.6513276356967</v>
      </c>
      <c r="AD141" t="n">
        <v>495007.4514539122</v>
      </c>
      <c r="AE141" t="n">
        <v>677291.0332667397</v>
      </c>
      <c r="AF141" t="n">
        <v>1.814556837170409e-06</v>
      </c>
      <c r="AG141" t="n">
        <v>11</v>
      </c>
      <c r="AH141" t="n">
        <v>612651.3276356967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3.6492</v>
      </c>
      <c r="E142" t="n">
        <v>27.4</v>
      </c>
      <c r="F142" t="n">
        <v>23.98</v>
      </c>
      <c r="G142" t="n">
        <v>143.88</v>
      </c>
      <c r="H142" t="n">
        <v>1.83</v>
      </c>
      <c r="I142" t="n">
        <v>10</v>
      </c>
      <c r="J142" t="n">
        <v>351.02</v>
      </c>
      <c r="K142" t="n">
        <v>60.56</v>
      </c>
      <c r="L142" t="n">
        <v>36</v>
      </c>
      <c r="M142" t="n">
        <v>8</v>
      </c>
      <c r="N142" t="n">
        <v>114.47</v>
      </c>
      <c r="O142" t="n">
        <v>43526.84</v>
      </c>
      <c r="P142" t="n">
        <v>424.37</v>
      </c>
      <c r="Q142" t="n">
        <v>452.62</v>
      </c>
      <c r="R142" t="n">
        <v>70.69</v>
      </c>
      <c r="S142" t="n">
        <v>57.64</v>
      </c>
      <c r="T142" t="n">
        <v>4433.18</v>
      </c>
      <c r="U142" t="n">
        <v>0.82</v>
      </c>
      <c r="V142" t="n">
        <v>0.88</v>
      </c>
      <c r="W142" t="n">
        <v>6.81</v>
      </c>
      <c r="X142" t="n">
        <v>0.26</v>
      </c>
      <c r="Y142" t="n">
        <v>1</v>
      </c>
      <c r="Z142" t="n">
        <v>10</v>
      </c>
      <c r="AA142" t="n">
        <v>495.1675329671434</v>
      </c>
      <c r="AB142" t="n">
        <v>677.5100638554405</v>
      </c>
      <c r="AC142" t="n">
        <v>612.8494542524235</v>
      </c>
      <c r="AD142" t="n">
        <v>495167.5329671434</v>
      </c>
      <c r="AE142" t="n">
        <v>677510.0638554406</v>
      </c>
      <c r="AF142" t="n">
        <v>1.814357959831833e-06</v>
      </c>
      <c r="AG142" t="n">
        <v>11</v>
      </c>
      <c r="AH142" t="n">
        <v>612849.4542524235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3.6479</v>
      </c>
      <c r="E143" t="n">
        <v>27.41</v>
      </c>
      <c r="F143" t="n">
        <v>23.99</v>
      </c>
      <c r="G143" t="n">
        <v>143.94</v>
      </c>
      <c r="H143" t="n">
        <v>1.84</v>
      </c>
      <c r="I143" t="n">
        <v>10</v>
      </c>
      <c r="J143" t="n">
        <v>351.66</v>
      </c>
      <c r="K143" t="n">
        <v>60.56</v>
      </c>
      <c r="L143" t="n">
        <v>36.25</v>
      </c>
      <c r="M143" t="n">
        <v>8</v>
      </c>
      <c r="N143" t="n">
        <v>114.85</v>
      </c>
      <c r="O143" t="n">
        <v>43605.54</v>
      </c>
      <c r="P143" t="n">
        <v>424.62</v>
      </c>
      <c r="Q143" t="n">
        <v>452.57</v>
      </c>
      <c r="R143" t="n">
        <v>71.09999999999999</v>
      </c>
      <c r="S143" t="n">
        <v>57.64</v>
      </c>
      <c r="T143" t="n">
        <v>4636.3</v>
      </c>
      <c r="U143" t="n">
        <v>0.8100000000000001</v>
      </c>
      <c r="V143" t="n">
        <v>0.88</v>
      </c>
      <c r="W143" t="n">
        <v>6.81</v>
      </c>
      <c r="X143" t="n">
        <v>0.27</v>
      </c>
      <c r="Y143" t="n">
        <v>1</v>
      </c>
      <c r="Z143" t="n">
        <v>10</v>
      </c>
      <c r="AA143" t="n">
        <v>495.5038573022468</v>
      </c>
      <c r="AB143" t="n">
        <v>677.9702376483117</v>
      </c>
      <c r="AC143" t="n">
        <v>613.2657097043609</v>
      </c>
      <c r="AD143" t="n">
        <v>495503.8573022468</v>
      </c>
      <c r="AE143" t="n">
        <v>677970.2376483117</v>
      </c>
      <c r="AF143" t="n">
        <v>1.813711608481459e-06</v>
      </c>
      <c r="AG143" t="n">
        <v>11</v>
      </c>
      <c r="AH143" t="n">
        <v>613265.7097043609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3.6486</v>
      </c>
      <c r="E144" t="n">
        <v>27.41</v>
      </c>
      <c r="F144" t="n">
        <v>23.98</v>
      </c>
      <c r="G144" t="n">
        <v>143.91</v>
      </c>
      <c r="H144" t="n">
        <v>1.85</v>
      </c>
      <c r="I144" t="n">
        <v>10</v>
      </c>
      <c r="J144" t="n">
        <v>352.3</v>
      </c>
      <c r="K144" t="n">
        <v>60.56</v>
      </c>
      <c r="L144" t="n">
        <v>36.5</v>
      </c>
      <c r="M144" t="n">
        <v>8</v>
      </c>
      <c r="N144" t="n">
        <v>115.24</v>
      </c>
      <c r="O144" t="n">
        <v>43684.46</v>
      </c>
      <c r="P144" t="n">
        <v>424.57</v>
      </c>
      <c r="Q144" t="n">
        <v>452.58</v>
      </c>
      <c r="R144" t="n">
        <v>70.92</v>
      </c>
      <c r="S144" t="n">
        <v>57.64</v>
      </c>
      <c r="T144" t="n">
        <v>4546.62</v>
      </c>
      <c r="U144" t="n">
        <v>0.8100000000000001</v>
      </c>
      <c r="V144" t="n">
        <v>0.88</v>
      </c>
      <c r="W144" t="n">
        <v>6.81</v>
      </c>
      <c r="X144" t="n">
        <v>0.26</v>
      </c>
      <c r="Y144" t="n">
        <v>1</v>
      </c>
      <c r="Z144" t="n">
        <v>10</v>
      </c>
      <c r="AA144" t="n">
        <v>495.3613182158401</v>
      </c>
      <c r="AB144" t="n">
        <v>677.7752093819092</v>
      </c>
      <c r="AC144" t="n">
        <v>613.0892946619799</v>
      </c>
      <c r="AD144" t="n">
        <v>495361.3182158401</v>
      </c>
      <c r="AE144" t="n">
        <v>677775.2093819092</v>
      </c>
      <c r="AF144" t="n">
        <v>1.814059643823968e-06</v>
      </c>
      <c r="AG144" t="n">
        <v>11</v>
      </c>
      <c r="AH144" t="n">
        <v>613089.2946619799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3.6499</v>
      </c>
      <c r="E145" t="n">
        <v>27.4</v>
      </c>
      <c r="F145" t="n">
        <v>23.97</v>
      </c>
      <c r="G145" t="n">
        <v>143.85</v>
      </c>
      <c r="H145" t="n">
        <v>1.86</v>
      </c>
      <c r="I145" t="n">
        <v>10</v>
      </c>
      <c r="J145" t="n">
        <v>352.94</v>
      </c>
      <c r="K145" t="n">
        <v>60.56</v>
      </c>
      <c r="L145" t="n">
        <v>36.75</v>
      </c>
      <c r="M145" t="n">
        <v>8</v>
      </c>
      <c r="N145" t="n">
        <v>115.64</v>
      </c>
      <c r="O145" t="n">
        <v>43763.7</v>
      </c>
      <c r="P145" t="n">
        <v>424.07</v>
      </c>
      <c r="Q145" t="n">
        <v>452.57</v>
      </c>
      <c r="R145" t="n">
        <v>70.59</v>
      </c>
      <c r="S145" t="n">
        <v>57.64</v>
      </c>
      <c r="T145" t="n">
        <v>4381.17</v>
      </c>
      <c r="U145" t="n">
        <v>0.82</v>
      </c>
      <c r="V145" t="n">
        <v>0.88</v>
      </c>
      <c r="W145" t="n">
        <v>6.81</v>
      </c>
      <c r="X145" t="n">
        <v>0.25</v>
      </c>
      <c r="Y145" t="n">
        <v>1</v>
      </c>
      <c r="Z145" t="n">
        <v>10</v>
      </c>
      <c r="AA145" t="n">
        <v>494.8594437738437</v>
      </c>
      <c r="AB145" t="n">
        <v>677.088522629232</v>
      </c>
      <c r="AC145" t="n">
        <v>612.4681443292072</v>
      </c>
      <c r="AD145" t="n">
        <v>494859.4437738437</v>
      </c>
      <c r="AE145" t="n">
        <v>677088.522629232</v>
      </c>
      <c r="AF145" t="n">
        <v>1.814705995174341e-06</v>
      </c>
      <c r="AG145" t="n">
        <v>11</v>
      </c>
      <c r="AH145" t="n">
        <v>612468.1443292073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3.6485</v>
      </c>
      <c r="E146" t="n">
        <v>27.41</v>
      </c>
      <c r="F146" t="n">
        <v>23.99</v>
      </c>
      <c r="G146" t="n">
        <v>143.91</v>
      </c>
      <c r="H146" t="n">
        <v>1.87</v>
      </c>
      <c r="I146" t="n">
        <v>10</v>
      </c>
      <c r="J146" t="n">
        <v>353.58</v>
      </c>
      <c r="K146" t="n">
        <v>60.56</v>
      </c>
      <c r="L146" t="n">
        <v>37</v>
      </c>
      <c r="M146" t="n">
        <v>8</v>
      </c>
      <c r="N146" t="n">
        <v>116.03</v>
      </c>
      <c r="O146" t="n">
        <v>43843.04</v>
      </c>
      <c r="P146" t="n">
        <v>424.36</v>
      </c>
      <c r="Q146" t="n">
        <v>452.56</v>
      </c>
      <c r="R146" t="n">
        <v>70.89</v>
      </c>
      <c r="S146" t="n">
        <v>57.64</v>
      </c>
      <c r="T146" t="n">
        <v>4534</v>
      </c>
      <c r="U146" t="n">
        <v>0.8100000000000001</v>
      </c>
      <c r="V146" t="n">
        <v>0.88</v>
      </c>
      <c r="W146" t="n">
        <v>6.81</v>
      </c>
      <c r="X146" t="n">
        <v>0.26</v>
      </c>
      <c r="Y146" t="n">
        <v>1</v>
      </c>
      <c r="Z146" t="n">
        <v>10</v>
      </c>
      <c r="AA146" t="n">
        <v>495.2702364859896</v>
      </c>
      <c r="AB146" t="n">
        <v>677.6505873408854</v>
      </c>
      <c r="AC146" t="n">
        <v>612.9765663736433</v>
      </c>
      <c r="AD146" t="n">
        <v>495270.2364859896</v>
      </c>
      <c r="AE146" t="n">
        <v>677650.5873408854</v>
      </c>
      <c r="AF146" t="n">
        <v>1.814009924489324e-06</v>
      </c>
      <c r="AG146" t="n">
        <v>11</v>
      </c>
      <c r="AH146" t="n">
        <v>612976.5663736433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3.6496</v>
      </c>
      <c r="E147" t="n">
        <v>27.4</v>
      </c>
      <c r="F147" t="n">
        <v>23.98</v>
      </c>
      <c r="G147" t="n">
        <v>143.86</v>
      </c>
      <c r="H147" t="n">
        <v>1.87</v>
      </c>
      <c r="I147" t="n">
        <v>10</v>
      </c>
      <c r="J147" t="n">
        <v>354.23</v>
      </c>
      <c r="K147" t="n">
        <v>60.56</v>
      </c>
      <c r="L147" t="n">
        <v>37.25</v>
      </c>
      <c r="M147" t="n">
        <v>8</v>
      </c>
      <c r="N147" t="n">
        <v>116.42</v>
      </c>
      <c r="O147" t="n">
        <v>43922.6</v>
      </c>
      <c r="P147" t="n">
        <v>423.54</v>
      </c>
      <c r="Q147" t="n">
        <v>452.56</v>
      </c>
      <c r="R147" t="n">
        <v>70.53</v>
      </c>
      <c r="S147" t="n">
        <v>57.64</v>
      </c>
      <c r="T147" t="n">
        <v>4351.85</v>
      </c>
      <c r="U147" t="n">
        <v>0.82</v>
      </c>
      <c r="V147" t="n">
        <v>0.88</v>
      </c>
      <c r="W147" t="n">
        <v>6.81</v>
      </c>
      <c r="X147" t="n">
        <v>0.25</v>
      </c>
      <c r="Y147" t="n">
        <v>1</v>
      </c>
      <c r="Z147" t="n">
        <v>10</v>
      </c>
      <c r="AA147" t="n">
        <v>494.5766860648866</v>
      </c>
      <c r="AB147" t="n">
        <v>676.7016410574471</v>
      </c>
      <c r="AC147" t="n">
        <v>612.1181861916419</v>
      </c>
      <c r="AD147" t="n">
        <v>494576.6860648866</v>
      </c>
      <c r="AE147" t="n">
        <v>676701.6410574471</v>
      </c>
      <c r="AF147" t="n">
        <v>1.814556837170409e-06</v>
      </c>
      <c r="AG147" t="n">
        <v>11</v>
      </c>
      <c r="AH147" t="n">
        <v>612118.186191642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3.6493</v>
      </c>
      <c r="E148" t="n">
        <v>27.4</v>
      </c>
      <c r="F148" t="n">
        <v>23.98</v>
      </c>
      <c r="G148" t="n">
        <v>143.88</v>
      </c>
      <c r="H148" t="n">
        <v>1.88</v>
      </c>
      <c r="I148" t="n">
        <v>10</v>
      </c>
      <c r="J148" t="n">
        <v>354.88</v>
      </c>
      <c r="K148" t="n">
        <v>60.56</v>
      </c>
      <c r="L148" t="n">
        <v>37.5</v>
      </c>
      <c r="M148" t="n">
        <v>8</v>
      </c>
      <c r="N148" t="n">
        <v>116.82</v>
      </c>
      <c r="O148" t="n">
        <v>44002.37</v>
      </c>
      <c r="P148" t="n">
        <v>423.35</v>
      </c>
      <c r="Q148" t="n">
        <v>452.61</v>
      </c>
      <c r="R148" t="n">
        <v>70.69</v>
      </c>
      <c r="S148" t="n">
        <v>57.64</v>
      </c>
      <c r="T148" t="n">
        <v>4431.18</v>
      </c>
      <c r="U148" t="n">
        <v>0.82</v>
      </c>
      <c r="V148" t="n">
        <v>0.88</v>
      </c>
      <c r="W148" t="n">
        <v>6.81</v>
      </c>
      <c r="X148" t="n">
        <v>0.25</v>
      </c>
      <c r="Y148" t="n">
        <v>1</v>
      </c>
      <c r="Z148" t="n">
        <v>10</v>
      </c>
      <c r="AA148" t="n">
        <v>494.4813080970711</v>
      </c>
      <c r="AB148" t="n">
        <v>676.5711407141031</v>
      </c>
      <c r="AC148" t="n">
        <v>612.0001406179082</v>
      </c>
      <c r="AD148" t="n">
        <v>494481.3080970711</v>
      </c>
      <c r="AE148" t="n">
        <v>676571.1407141031</v>
      </c>
      <c r="AF148" t="n">
        <v>1.814407679166477e-06</v>
      </c>
      <c r="AG148" t="n">
        <v>11</v>
      </c>
      <c r="AH148" t="n">
        <v>612000.1406179082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3.6614</v>
      </c>
      <c r="E149" t="n">
        <v>27.31</v>
      </c>
      <c r="F149" t="n">
        <v>23.94</v>
      </c>
      <c r="G149" t="n">
        <v>159.61</v>
      </c>
      <c r="H149" t="n">
        <v>1.89</v>
      </c>
      <c r="I149" t="n">
        <v>9</v>
      </c>
      <c r="J149" t="n">
        <v>355.52</v>
      </c>
      <c r="K149" t="n">
        <v>60.56</v>
      </c>
      <c r="L149" t="n">
        <v>37.75</v>
      </c>
      <c r="M149" t="n">
        <v>7</v>
      </c>
      <c r="N149" t="n">
        <v>117.22</v>
      </c>
      <c r="O149" t="n">
        <v>44082.36</v>
      </c>
      <c r="P149" t="n">
        <v>422.21</v>
      </c>
      <c r="Q149" t="n">
        <v>452.57</v>
      </c>
      <c r="R149" t="n">
        <v>69.45999999999999</v>
      </c>
      <c r="S149" t="n">
        <v>57.64</v>
      </c>
      <c r="T149" t="n">
        <v>3824.84</v>
      </c>
      <c r="U149" t="n">
        <v>0.83</v>
      </c>
      <c r="V149" t="n">
        <v>0.89</v>
      </c>
      <c r="W149" t="n">
        <v>6.81</v>
      </c>
      <c r="X149" t="n">
        <v>0.22</v>
      </c>
      <c r="Y149" t="n">
        <v>1</v>
      </c>
      <c r="Z149" t="n">
        <v>10</v>
      </c>
      <c r="AA149" t="n">
        <v>492.3493524258999</v>
      </c>
      <c r="AB149" t="n">
        <v>673.6541049095604</v>
      </c>
      <c r="AC149" t="n">
        <v>609.3615026164657</v>
      </c>
      <c r="AD149" t="n">
        <v>492349.3524258999</v>
      </c>
      <c r="AE149" t="n">
        <v>673654.1049095604</v>
      </c>
      <c r="AF149" t="n">
        <v>1.82042371865841e-06</v>
      </c>
      <c r="AG149" t="n">
        <v>11</v>
      </c>
      <c r="AH149" t="n">
        <v>609361.5026164657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3.6596</v>
      </c>
      <c r="E150" t="n">
        <v>27.33</v>
      </c>
      <c r="F150" t="n">
        <v>23.95</v>
      </c>
      <c r="G150" t="n">
        <v>159.7</v>
      </c>
      <c r="H150" t="n">
        <v>1.9</v>
      </c>
      <c r="I150" t="n">
        <v>9</v>
      </c>
      <c r="J150" t="n">
        <v>356.17</v>
      </c>
      <c r="K150" t="n">
        <v>60.56</v>
      </c>
      <c r="L150" t="n">
        <v>38</v>
      </c>
      <c r="M150" t="n">
        <v>7</v>
      </c>
      <c r="N150" t="n">
        <v>117.62</v>
      </c>
      <c r="O150" t="n">
        <v>44162.57</v>
      </c>
      <c r="P150" t="n">
        <v>423.01</v>
      </c>
      <c r="Q150" t="n">
        <v>452.55</v>
      </c>
      <c r="R150" t="n">
        <v>69.78</v>
      </c>
      <c r="S150" t="n">
        <v>57.64</v>
      </c>
      <c r="T150" t="n">
        <v>3984.18</v>
      </c>
      <c r="U150" t="n">
        <v>0.83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493.097564624584</v>
      </c>
      <c r="AB150" t="n">
        <v>674.6778418485927</v>
      </c>
      <c r="AC150" t="n">
        <v>610.2875355388607</v>
      </c>
      <c r="AD150" t="n">
        <v>493097.564624584</v>
      </c>
      <c r="AE150" t="n">
        <v>674677.8418485927</v>
      </c>
      <c r="AF150" t="n">
        <v>1.819528770634817e-06</v>
      </c>
      <c r="AG150" t="n">
        <v>11</v>
      </c>
      <c r="AH150" t="n">
        <v>610287.5355388606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3.6599</v>
      </c>
      <c r="E151" t="n">
        <v>27.32</v>
      </c>
      <c r="F151" t="n">
        <v>23.95</v>
      </c>
      <c r="G151" t="n">
        <v>159.68</v>
      </c>
      <c r="H151" t="n">
        <v>1.91</v>
      </c>
      <c r="I151" t="n">
        <v>9</v>
      </c>
      <c r="J151" t="n">
        <v>356.83</v>
      </c>
      <c r="K151" t="n">
        <v>60.56</v>
      </c>
      <c r="L151" t="n">
        <v>38.25</v>
      </c>
      <c r="M151" t="n">
        <v>7</v>
      </c>
      <c r="N151" t="n">
        <v>118.02</v>
      </c>
      <c r="O151" t="n">
        <v>44243</v>
      </c>
      <c r="P151" t="n">
        <v>423.52</v>
      </c>
      <c r="Q151" t="n">
        <v>452.57</v>
      </c>
      <c r="R151" t="n">
        <v>69.83</v>
      </c>
      <c r="S151" t="n">
        <v>57.64</v>
      </c>
      <c r="T151" t="n">
        <v>4009.05</v>
      </c>
      <c r="U151" t="n">
        <v>0.83</v>
      </c>
      <c r="V151" t="n">
        <v>0.89</v>
      </c>
      <c r="W151" t="n">
        <v>6.81</v>
      </c>
      <c r="X151" t="n">
        <v>0.23</v>
      </c>
      <c r="Y151" t="n">
        <v>1</v>
      </c>
      <c r="Z151" t="n">
        <v>10</v>
      </c>
      <c r="AA151" t="n">
        <v>493.4042598881197</v>
      </c>
      <c r="AB151" t="n">
        <v>675.0974758386022</v>
      </c>
      <c r="AC151" t="n">
        <v>610.6671202498237</v>
      </c>
      <c r="AD151" t="n">
        <v>493404.2598881197</v>
      </c>
      <c r="AE151" t="n">
        <v>675097.4758386023</v>
      </c>
      <c r="AF151" t="n">
        <v>1.819677928638749e-06</v>
      </c>
      <c r="AG151" t="n">
        <v>11</v>
      </c>
      <c r="AH151" t="n">
        <v>610667.1202498237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3.661</v>
      </c>
      <c r="E152" t="n">
        <v>27.32</v>
      </c>
      <c r="F152" t="n">
        <v>23.94</v>
      </c>
      <c r="G152" t="n">
        <v>159.63</v>
      </c>
      <c r="H152" t="n">
        <v>1.92</v>
      </c>
      <c r="I152" t="n">
        <v>9</v>
      </c>
      <c r="J152" t="n">
        <v>357.48</v>
      </c>
      <c r="K152" t="n">
        <v>60.56</v>
      </c>
      <c r="L152" t="n">
        <v>38.5</v>
      </c>
      <c r="M152" t="n">
        <v>7</v>
      </c>
      <c r="N152" t="n">
        <v>118.43</v>
      </c>
      <c r="O152" t="n">
        <v>44323.66</v>
      </c>
      <c r="P152" t="n">
        <v>423.82</v>
      </c>
      <c r="Q152" t="n">
        <v>452.57</v>
      </c>
      <c r="R152" t="n">
        <v>69.48</v>
      </c>
      <c r="S152" t="n">
        <v>57.64</v>
      </c>
      <c r="T152" t="n">
        <v>3833.11</v>
      </c>
      <c r="U152" t="n">
        <v>0.83</v>
      </c>
      <c r="V152" t="n">
        <v>0.89</v>
      </c>
      <c r="W152" t="n">
        <v>6.81</v>
      </c>
      <c r="X152" t="n">
        <v>0.22</v>
      </c>
      <c r="Y152" t="n">
        <v>1</v>
      </c>
      <c r="Z152" t="n">
        <v>10</v>
      </c>
      <c r="AA152" t="n">
        <v>493.4533604069995</v>
      </c>
      <c r="AB152" t="n">
        <v>675.1646573346957</v>
      </c>
      <c r="AC152" t="n">
        <v>610.7278900382195</v>
      </c>
      <c r="AD152" t="n">
        <v>493453.3604069995</v>
      </c>
      <c r="AE152" t="n">
        <v>675164.6573346957</v>
      </c>
      <c r="AF152" t="n">
        <v>1.820224841319834e-06</v>
      </c>
      <c r="AG152" t="n">
        <v>11</v>
      </c>
      <c r="AH152" t="n">
        <v>610727.8900382195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3.6605</v>
      </c>
      <c r="E153" t="n">
        <v>27.32</v>
      </c>
      <c r="F153" t="n">
        <v>23.95</v>
      </c>
      <c r="G153" t="n">
        <v>159.65</v>
      </c>
      <c r="H153" t="n">
        <v>1.93</v>
      </c>
      <c r="I153" t="n">
        <v>9</v>
      </c>
      <c r="J153" t="n">
        <v>358.14</v>
      </c>
      <c r="K153" t="n">
        <v>60.56</v>
      </c>
      <c r="L153" t="n">
        <v>38.75</v>
      </c>
      <c r="M153" t="n">
        <v>7</v>
      </c>
      <c r="N153" t="n">
        <v>118.83</v>
      </c>
      <c r="O153" t="n">
        <v>44404.54</v>
      </c>
      <c r="P153" t="n">
        <v>424.18</v>
      </c>
      <c r="Q153" t="n">
        <v>452.57</v>
      </c>
      <c r="R153" t="n">
        <v>69.67</v>
      </c>
      <c r="S153" t="n">
        <v>57.64</v>
      </c>
      <c r="T153" t="n">
        <v>3927.85</v>
      </c>
      <c r="U153" t="n">
        <v>0.83</v>
      </c>
      <c r="V153" t="n">
        <v>0.89</v>
      </c>
      <c r="W153" t="n">
        <v>6.81</v>
      </c>
      <c r="X153" t="n">
        <v>0.22</v>
      </c>
      <c r="Y153" t="n">
        <v>1</v>
      </c>
      <c r="Z153" t="n">
        <v>10</v>
      </c>
      <c r="AA153" t="n">
        <v>493.7796322695313</v>
      </c>
      <c r="AB153" t="n">
        <v>675.6110768911103</v>
      </c>
      <c r="AC153" t="n">
        <v>611.1317039387241</v>
      </c>
      <c r="AD153" t="n">
        <v>493779.6322695313</v>
      </c>
      <c r="AE153" t="n">
        <v>675611.0768911103</v>
      </c>
      <c r="AF153" t="n">
        <v>1.819976244646614e-06</v>
      </c>
      <c r="AG153" t="n">
        <v>11</v>
      </c>
      <c r="AH153" t="n">
        <v>611131.703938724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3.6607</v>
      </c>
      <c r="E154" t="n">
        <v>27.32</v>
      </c>
      <c r="F154" t="n">
        <v>23.95</v>
      </c>
      <c r="G154" t="n">
        <v>159.64</v>
      </c>
      <c r="H154" t="n">
        <v>1.94</v>
      </c>
      <c r="I154" t="n">
        <v>9</v>
      </c>
      <c r="J154" t="n">
        <v>358.79</v>
      </c>
      <c r="K154" t="n">
        <v>60.56</v>
      </c>
      <c r="L154" t="n">
        <v>39</v>
      </c>
      <c r="M154" t="n">
        <v>7</v>
      </c>
      <c r="N154" t="n">
        <v>119.24</v>
      </c>
      <c r="O154" t="n">
        <v>44485.65</v>
      </c>
      <c r="P154" t="n">
        <v>424.76</v>
      </c>
      <c r="Q154" t="n">
        <v>452.58</v>
      </c>
      <c r="R154" t="n">
        <v>69.56999999999999</v>
      </c>
      <c r="S154" t="n">
        <v>57.64</v>
      </c>
      <c r="T154" t="n">
        <v>3877.65</v>
      </c>
      <c r="U154" t="n">
        <v>0.83</v>
      </c>
      <c r="V154" t="n">
        <v>0.89</v>
      </c>
      <c r="W154" t="n">
        <v>6.81</v>
      </c>
      <c r="X154" t="n">
        <v>0.22</v>
      </c>
      <c r="Y154" t="n">
        <v>1</v>
      </c>
      <c r="Z154" t="n">
        <v>10</v>
      </c>
      <c r="AA154" t="n">
        <v>494.1425833891595</v>
      </c>
      <c r="AB154" t="n">
        <v>676.1076826252589</v>
      </c>
      <c r="AC154" t="n">
        <v>611.5809143185958</v>
      </c>
      <c r="AD154" t="n">
        <v>494142.5833891595</v>
      </c>
      <c r="AE154" t="n">
        <v>676107.6826252589</v>
      </c>
      <c r="AF154" t="n">
        <v>1.820075683315902e-06</v>
      </c>
      <c r="AG154" t="n">
        <v>11</v>
      </c>
      <c r="AH154" t="n">
        <v>611580.9143185958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3.6599</v>
      </c>
      <c r="E155" t="n">
        <v>27.32</v>
      </c>
      <c r="F155" t="n">
        <v>23.95</v>
      </c>
      <c r="G155" t="n">
        <v>159.68</v>
      </c>
      <c r="H155" t="n">
        <v>1.95</v>
      </c>
      <c r="I155" t="n">
        <v>9</v>
      </c>
      <c r="J155" t="n">
        <v>359.45</v>
      </c>
      <c r="K155" t="n">
        <v>60.56</v>
      </c>
      <c r="L155" t="n">
        <v>39.25</v>
      </c>
      <c r="M155" t="n">
        <v>7</v>
      </c>
      <c r="N155" t="n">
        <v>119.65</v>
      </c>
      <c r="O155" t="n">
        <v>44566.98</v>
      </c>
      <c r="P155" t="n">
        <v>425.54</v>
      </c>
      <c r="Q155" t="n">
        <v>452.56</v>
      </c>
      <c r="R155" t="n">
        <v>69.63</v>
      </c>
      <c r="S155" t="n">
        <v>57.64</v>
      </c>
      <c r="T155" t="n">
        <v>3909.45</v>
      </c>
      <c r="U155" t="n">
        <v>0.83</v>
      </c>
      <c r="V155" t="n">
        <v>0.89</v>
      </c>
      <c r="W155" t="n">
        <v>6.81</v>
      </c>
      <c r="X155" t="n">
        <v>0.23</v>
      </c>
      <c r="Y155" t="n">
        <v>1</v>
      </c>
      <c r="Z155" t="n">
        <v>10</v>
      </c>
      <c r="AA155" t="n">
        <v>494.7391787298922</v>
      </c>
      <c r="AB155" t="n">
        <v>676.9239706903783</v>
      </c>
      <c r="AC155" t="n">
        <v>612.3192969964477</v>
      </c>
      <c r="AD155" t="n">
        <v>494739.1787298922</v>
      </c>
      <c r="AE155" t="n">
        <v>676923.9706903782</v>
      </c>
      <c r="AF155" t="n">
        <v>1.819677928638749e-06</v>
      </c>
      <c r="AG155" t="n">
        <v>11</v>
      </c>
      <c r="AH155" t="n">
        <v>612319.2969964477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3.6607</v>
      </c>
      <c r="E156" t="n">
        <v>27.32</v>
      </c>
      <c r="F156" t="n">
        <v>23.95</v>
      </c>
      <c r="G156" t="n">
        <v>159.64</v>
      </c>
      <c r="H156" t="n">
        <v>1.96</v>
      </c>
      <c r="I156" t="n">
        <v>9</v>
      </c>
      <c r="J156" t="n">
        <v>360.12</v>
      </c>
      <c r="K156" t="n">
        <v>60.56</v>
      </c>
      <c r="L156" t="n">
        <v>39.5</v>
      </c>
      <c r="M156" t="n">
        <v>7</v>
      </c>
      <c r="N156" t="n">
        <v>120.06</v>
      </c>
      <c r="O156" t="n">
        <v>44648.55</v>
      </c>
      <c r="P156" t="n">
        <v>426</v>
      </c>
      <c r="Q156" t="n">
        <v>452.6</v>
      </c>
      <c r="R156" t="n">
        <v>69.59</v>
      </c>
      <c r="S156" t="n">
        <v>57.64</v>
      </c>
      <c r="T156" t="n">
        <v>3887.14</v>
      </c>
      <c r="U156" t="n">
        <v>0.83</v>
      </c>
      <c r="V156" t="n">
        <v>0.89</v>
      </c>
      <c r="W156" t="n">
        <v>6.81</v>
      </c>
      <c r="X156" t="n">
        <v>0.22</v>
      </c>
      <c r="Y156" t="n">
        <v>1</v>
      </c>
      <c r="Z156" t="n">
        <v>10</v>
      </c>
      <c r="AA156" t="n">
        <v>494.9618594381274</v>
      </c>
      <c r="AB156" t="n">
        <v>677.2286522593652</v>
      </c>
      <c r="AC156" t="n">
        <v>612.5949001841137</v>
      </c>
      <c r="AD156" t="n">
        <v>494961.8594381274</v>
      </c>
      <c r="AE156" t="n">
        <v>677228.6522593652</v>
      </c>
      <c r="AF156" t="n">
        <v>1.820075683315902e-06</v>
      </c>
      <c r="AG156" t="n">
        <v>11</v>
      </c>
      <c r="AH156" t="n">
        <v>612594.9001841138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3.6604</v>
      </c>
      <c r="E157" t="n">
        <v>27.32</v>
      </c>
      <c r="F157" t="n">
        <v>23.95</v>
      </c>
      <c r="G157" t="n">
        <v>159.66</v>
      </c>
      <c r="H157" t="n">
        <v>1.96</v>
      </c>
      <c r="I157" t="n">
        <v>9</v>
      </c>
      <c r="J157" t="n">
        <v>360.78</v>
      </c>
      <c r="K157" t="n">
        <v>60.56</v>
      </c>
      <c r="L157" t="n">
        <v>39.75</v>
      </c>
      <c r="M157" t="n">
        <v>7</v>
      </c>
      <c r="N157" t="n">
        <v>120.47</v>
      </c>
      <c r="O157" t="n">
        <v>44730.35</v>
      </c>
      <c r="P157" t="n">
        <v>426.3</v>
      </c>
      <c r="Q157" t="n">
        <v>452.57</v>
      </c>
      <c r="R157" t="n">
        <v>69.59999999999999</v>
      </c>
      <c r="S157" t="n">
        <v>57.64</v>
      </c>
      <c r="T157" t="n">
        <v>3893.99</v>
      </c>
      <c r="U157" t="n">
        <v>0.83</v>
      </c>
      <c r="V157" t="n">
        <v>0.89</v>
      </c>
      <c r="W157" t="n">
        <v>6.81</v>
      </c>
      <c r="X157" t="n">
        <v>0.22</v>
      </c>
      <c r="Y157" t="n">
        <v>1</v>
      </c>
      <c r="Z157" t="n">
        <v>10</v>
      </c>
      <c r="AA157" t="n">
        <v>495.1905749822032</v>
      </c>
      <c r="AB157" t="n">
        <v>677.5415909569872</v>
      </c>
      <c r="AC157" t="n">
        <v>612.877972451647</v>
      </c>
      <c r="AD157" t="n">
        <v>495190.5749822032</v>
      </c>
      <c r="AE157" t="n">
        <v>677541.5909569872</v>
      </c>
      <c r="AF157" t="n">
        <v>1.81992652531197e-06</v>
      </c>
      <c r="AG157" t="n">
        <v>11</v>
      </c>
      <c r="AH157" t="n">
        <v>612877.972451647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3.6611</v>
      </c>
      <c r="E158" t="n">
        <v>27.31</v>
      </c>
      <c r="F158" t="n">
        <v>23.94</v>
      </c>
      <c r="G158" t="n">
        <v>159.62</v>
      </c>
      <c r="H158" t="n">
        <v>1.97</v>
      </c>
      <c r="I158" t="n">
        <v>9</v>
      </c>
      <c r="J158" t="n">
        <v>361.44</v>
      </c>
      <c r="K158" t="n">
        <v>60.56</v>
      </c>
      <c r="L158" t="n">
        <v>40</v>
      </c>
      <c r="M158" t="n">
        <v>7</v>
      </c>
      <c r="N158" t="n">
        <v>120.89</v>
      </c>
      <c r="O158" t="n">
        <v>44812.39</v>
      </c>
      <c r="P158" t="n">
        <v>426.55</v>
      </c>
      <c r="Q158" t="n">
        <v>452.55</v>
      </c>
      <c r="R158" t="n">
        <v>69.44</v>
      </c>
      <c r="S158" t="n">
        <v>57.64</v>
      </c>
      <c r="T158" t="n">
        <v>3814.76</v>
      </c>
      <c r="U158" t="n">
        <v>0.83</v>
      </c>
      <c r="V158" t="n">
        <v>0.89</v>
      </c>
      <c r="W158" t="n">
        <v>6.81</v>
      </c>
      <c r="X158" t="n">
        <v>0.22</v>
      </c>
      <c r="Y158" t="n">
        <v>1</v>
      </c>
      <c r="Z158" t="n">
        <v>10</v>
      </c>
      <c r="AA158" t="n">
        <v>495.2467727540626</v>
      </c>
      <c r="AB158" t="n">
        <v>677.6184832277163</v>
      </c>
      <c r="AC158" t="n">
        <v>612.9475262319766</v>
      </c>
      <c r="AD158" t="n">
        <v>495246.7727540627</v>
      </c>
      <c r="AE158" t="n">
        <v>677618.4832277163</v>
      </c>
      <c r="AF158" t="n">
        <v>1.820274560654478e-06</v>
      </c>
      <c r="AG158" t="n">
        <v>11</v>
      </c>
      <c r="AH158" t="n">
        <v>612947.5262319766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3.2211</v>
      </c>
      <c r="E2" t="n">
        <v>31.04</v>
      </c>
      <c r="F2" t="n">
        <v>27.46</v>
      </c>
      <c r="G2" t="n">
        <v>12.77</v>
      </c>
      <c r="H2" t="n">
        <v>0.28</v>
      </c>
      <c r="I2" t="n">
        <v>129</v>
      </c>
      <c r="J2" t="n">
        <v>61.76</v>
      </c>
      <c r="K2" t="n">
        <v>28.92</v>
      </c>
      <c r="L2" t="n">
        <v>1</v>
      </c>
      <c r="M2" t="n">
        <v>127</v>
      </c>
      <c r="N2" t="n">
        <v>6.84</v>
      </c>
      <c r="O2" t="n">
        <v>7851.41</v>
      </c>
      <c r="P2" t="n">
        <v>177.25</v>
      </c>
      <c r="Q2" t="n">
        <v>452.99</v>
      </c>
      <c r="R2" t="n">
        <v>183.78</v>
      </c>
      <c r="S2" t="n">
        <v>57.64</v>
      </c>
      <c r="T2" t="n">
        <v>60384.38</v>
      </c>
      <c r="U2" t="n">
        <v>0.31</v>
      </c>
      <c r="V2" t="n">
        <v>0.77</v>
      </c>
      <c r="W2" t="n">
        <v>7</v>
      </c>
      <c r="X2" t="n">
        <v>3.72</v>
      </c>
      <c r="Y2" t="n">
        <v>1</v>
      </c>
      <c r="Z2" t="n">
        <v>10</v>
      </c>
      <c r="AA2" t="n">
        <v>300.0837149387488</v>
      </c>
      <c r="AB2" t="n">
        <v>410.5877775383554</v>
      </c>
      <c r="AC2" t="n">
        <v>371.4018563136591</v>
      </c>
      <c r="AD2" t="n">
        <v>300083.7149387487</v>
      </c>
      <c r="AE2" t="n">
        <v>410587.7775383554</v>
      </c>
      <c r="AF2" t="n">
        <v>2.028100409982971e-06</v>
      </c>
      <c r="AG2" t="n">
        <v>12</v>
      </c>
      <c r="AH2" t="n">
        <v>371401.8563136591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3.3608</v>
      </c>
      <c r="E3" t="n">
        <v>29.75</v>
      </c>
      <c r="F3" t="n">
        <v>26.58</v>
      </c>
      <c r="G3" t="n">
        <v>16.11</v>
      </c>
      <c r="H3" t="n">
        <v>0.35</v>
      </c>
      <c r="I3" t="n">
        <v>99</v>
      </c>
      <c r="J3" t="n">
        <v>62.05</v>
      </c>
      <c r="K3" t="n">
        <v>28.92</v>
      </c>
      <c r="L3" t="n">
        <v>1.25</v>
      </c>
      <c r="M3" t="n">
        <v>97</v>
      </c>
      <c r="N3" t="n">
        <v>6.88</v>
      </c>
      <c r="O3" t="n">
        <v>7887.12</v>
      </c>
      <c r="P3" t="n">
        <v>170.27</v>
      </c>
      <c r="Q3" t="n">
        <v>452.93</v>
      </c>
      <c r="R3" t="n">
        <v>155.63</v>
      </c>
      <c r="S3" t="n">
        <v>57.64</v>
      </c>
      <c r="T3" t="n">
        <v>46458.36</v>
      </c>
      <c r="U3" t="n">
        <v>0.37</v>
      </c>
      <c r="V3" t="n">
        <v>0.8</v>
      </c>
      <c r="W3" t="n">
        <v>6.95</v>
      </c>
      <c r="X3" t="n">
        <v>2.85</v>
      </c>
      <c r="Y3" t="n">
        <v>1</v>
      </c>
      <c r="Z3" t="n">
        <v>10</v>
      </c>
      <c r="AA3" t="n">
        <v>285.2725266160932</v>
      </c>
      <c r="AB3" t="n">
        <v>390.3224562517856</v>
      </c>
      <c r="AC3" t="n">
        <v>353.0706288481225</v>
      </c>
      <c r="AD3" t="n">
        <v>285272.5266160932</v>
      </c>
      <c r="AE3" t="n">
        <v>390322.4562517856</v>
      </c>
      <c r="AF3" t="n">
        <v>2.116059687023305e-06</v>
      </c>
      <c r="AG3" t="n">
        <v>12</v>
      </c>
      <c r="AH3" t="n">
        <v>353070.6288481224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3.4597</v>
      </c>
      <c r="E4" t="n">
        <v>28.9</v>
      </c>
      <c r="F4" t="n">
        <v>26</v>
      </c>
      <c r="G4" t="n">
        <v>19.5</v>
      </c>
      <c r="H4" t="n">
        <v>0.42</v>
      </c>
      <c r="I4" t="n">
        <v>80</v>
      </c>
      <c r="J4" t="n">
        <v>62.34</v>
      </c>
      <c r="K4" t="n">
        <v>28.92</v>
      </c>
      <c r="L4" t="n">
        <v>1.5</v>
      </c>
      <c r="M4" t="n">
        <v>78</v>
      </c>
      <c r="N4" t="n">
        <v>6.92</v>
      </c>
      <c r="O4" t="n">
        <v>7922.85</v>
      </c>
      <c r="P4" t="n">
        <v>165.25</v>
      </c>
      <c r="Q4" t="n">
        <v>452.83</v>
      </c>
      <c r="R4" t="n">
        <v>136.31</v>
      </c>
      <c r="S4" t="n">
        <v>57.64</v>
      </c>
      <c r="T4" t="n">
        <v>36892.65</v>
      </c>
      <c r="U4" t="n">
        <v>0.42</v>
      </c>
      <c r="V4" t="n">
        <v>0.82</v>
      </c>
      <c r="W4" t="n">
        <v>6.92</v>
      </c>
      <c r="X4" t="n">
        <v>2.27</v>
      </c>
      <c r="Y4" t="n">
        <v>1</v>
      </c>
      <c r="Z4" t="n">
        <v>10</v>
      </c>
      <c r="AA4" t="n">
        <v>275.5410627345145</v>
      </c>
      <c r="AB4" t="n">
        <v>377.0074380471232</v>
      </c>
      <c r="AC4" t="n">
        <v>341.0263772931676</v>
      </c>
      <c r="AD4" t="n">
        <v>275541.0627345145</v>
      </c>
      <c r="AE4" t="n">
        <v>377007.4380471232</v>
      </c>
      <c r="AF4" t="n">
        <v>2.178330069981709e-06</v>
      </c>
      <c r="AG4" t="n">
        <v>12</v>
      </c>
      <c r="AH4" t="n">
        <v>341026.3772931676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3.5236</v>
      </c>
      <c r="E5" t="n">
        <v>28.38</v>
      </c>
      <c r="F5" t="n">
        <v>25.64</v>
      </c>
      <c r="G5" t="n">
        <v>22.62</v>
      </c>
      <c r="H5" t="n">
        <v>0.49</v>
      </c>
      <c r="I5" t="n">
        <v>68</v>
      </c>
      <c r="J5" t="n">
        <v>62.63</v>
      </c>
      <c r="K5" t="n">
        <v>28.92</v>
      </c>
      <c r="L5" t="n">
        <v>1.75</v>
      </c>
      <c r="M5" t="n">
        <v>66</v>
      </c>
      <c r="N5" t="n">
        <v>6.96</v>
      </c>
      <c r="O5" t="n">
        <v>7958.6</v>
      </c>
      <c r="P5" t="n">
        <v>161.67</v>
      </c>
      <c r="Q5" t="n">
        <v>452.84</v>
      </c>
      <c r="R5" t="n">
        <v>124.74</v>
      </c>
      <c r="S5" t="n">
        <v>57.64</v>
      </c>
      <c r="T5" t="n">
        <v>31168.24</v>
      </c>
      <c r="U5" t="n">
        <v>0.46</v>
      </c>
      <c r="V5" t="n">
        <v>0.83</v>
      </c>
      <c r="W5" t="n">
        <v>6.9</v>
      </c>
      <c r="X5" t="n">
        <v>1.91</v>
      </c>
      <c r="Y5" t="n">
        <v>1</v>
      </c>
      <c r="Z5" t="n">
        <v>10</v>
      </c>
      <c r="AA5" t="n">
        <v>260.4540721506226</v>
      </c>
      <c r="AB5" t="n">
        <v>356.3647519391928</v>
      </c>
      <c r="AC5" t="n">
        <v>322.3538001751861</v>
      </c>
      <c r="AD5" t="n">
        <v>260454.0721506226</v>
      </c>
      <c r="AE5" t="n">
        <v>356364.7519391928</v>
      </c>
      <c r="AF5" t="n">
        <v>2.218563411448262e-06</v>
      </c>
      <c r="AG5" t="n">
        <v>11</v>
      </c>
      <c r="AH5" t="n">
        <v>322353.8001751861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3.5768</v>
      </c>
      <c r="E6" t="n">
        <v>27.96</v>
      </c>
      <c r="F6" t="n">
        <v>25.36</v>
      </c>
      <c r="G6" t="n">
        <v>26.23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56</v>
      </c>
      <c r="N6" t="n">
        <v>7</v>
      </c>
      <c r="O6" t="n">
        <v>7994.37</v>
      </c>
      <c r="P6" t="n">
        <v>158.52</v>
      </c>
      <c r="Q6" t="n">
        <v>452.77</v>
      </c>
      <c r="R6" t="n">
        <v>115.44</v>
      </c>
      <c r="S6" t="n">
        <v>57.64</v>
      </c>
      <c r="T6" t="n">
        <v>26567.77</v>
      </c>
      <c r="U6" t="n">
        <v>0.5</v>
      </c>
      <c r="V6" t="n">
        <v>0.84</v>
      </c>
      <c r="W6" t="n">
        <v>6.89</v>
      </c>
      <c r="X6" t="n">
        <v>1.63</v>
      </c>
      <c r="Y6" t="n">
        <v>1</v>
      </c>
      <c r="Z6" t="n">
        <v>10</v>
      </c>
      <c r="AA6" t="n">
        <v>255.3853868857683</v>
      </c>
      <c r="AB6" t="n">
        <v>349.4295531450422</v>
      </c>
      <c r="AC6" t="n">
        <v>316.0804870204417</v>
      </c>
      <c r="AD6" t="n">
        <v>255385.3868857683</v>
      </c>
      <c r="AE6" t="n">
        <v>349429.5531450422</v>
      </c>
      <c r="AF6" t="n">
        <v>2.252059714515876e-06</v>
      </c>
      <c r="AG6" t="n">
        <v>11</v>
      </c>
      <c r="AH6" t="n">
        <v>316080.4870204417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3.6116</v>
      </c>
      <c r="E7" t="n">
        <v>27.69</v>
      </c>
      <c r="F7" t="n">
        <v>25.18</v>
      </c>
      <c r="G7" t="n">
        <v>29.63</v>
      </c>
      <c r="H7" t="n">
        <v>0.62</v>
      </c>
      <c r="I7" t="n">
        <v>51</v>
      </c>
      <c r="J7" t="n">
        <v>63.21</v>
      </c>
      <c r="K7" t="n">
        <v>28.92</v>
      </c>
      <c r="L7" t="n">
        <v>2.25</v>
      </c>
      <c r="M7" t="n">
        <v>49</v>
      </c>
      <c r="N7" t="n">
        <v>7.04</v>
      </c>
      <c r="O7" t="n">
        <v>8030.17</v>
      </c>
      <c r="P7" t="n">
        <v>156.2</v>
      </c>
      <c r="Q7" t="n">
        <v>452.68</v>
      </c>
      <c r="R7" t="n">
        <v>109.45</v>
      </c>
      <c r="S7" t="n">
        <v>57.64</v>
      </c>
      <c r="T7" t="n">
        <v>23608.67</v>
      </c>
      <c r="U7" t="n">
        <v>0.53</v>
      </c>
      <c r="V7" t="n">
        <v>0.84</v>
      </c>
      <c r="W7" t="n">
        <v>6.89</v>
      </c>
      <c r="X7" t="n">
        <v>1.46</v>
      </c>
      <c r="Y7" t="n">
        <v>1</v>
      </c>
      <c r="Z7" t="n">
        <v>10</v>
      </c>
      <c r="AA7" t="n">
        <v>251.9828404743162</v>
      </c>
      <c r="AB7" t="n">
        <v>344.7740390351422</v>
      </c>
      <c r="AC7" t="n">
        <v>311.869288643134</v>
      </c>
      <c r="AD7" t="n">
        <v>251982.8404743162</v>
      </c>
      <c r="AE7" t="n">
        <v>344774.0390351422</v>
      </c>
      <c r="AF7" t="n">
        <v>2.273970830056346e-06</v>
      </c>
      <c r="AG7" t="n">
        <v>11</v>
      </c>
      <c r="AH7" t="n">
        <v>311869.2886431341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3.6485</v>
      </c>
      <c r="E8" t="n">
        <v>27.41</v>
      </c>
      <c r="F8" t="n">
        <v>24.99</v>
      </c>
      <c r="G8" t="n">
        <v>33.32</v>
      </c>
      <c r="H8" t="n">
        <v>0.6899999999999999</v>
      </c>
      <c r="I8" t="n">
        <v>45</v>
      </c>
      <c r="J8" t="n">
        <v>63.5</v>
      </c>
      <c r="K8" t="n">
        <v>28.92</v>
      </c>
      <c r="L8" t="n">
        <v>2.5</v>
      </c>
      <c r="M8" t="n">
        <v>43</v>
      </c>
      <c r="N8" t="n">
        <v>7.08</v>
      </c>
      <c r="O8" t="n">
        <v>8065.98</v>
      </c>
      <c r="P8" t="n">
        <v>153.58</v>
      </c>
      <c r="Q8" t="n">
        <v>452.69</v>
      </c>
      <c r="R8" t="n">
        <v>103.12</v>
      </c>
      <c r="S8" t="n">
        <v>57.64</v>
      </c>
      <c r="T8" t="n">
        <v>20474.25</v>
      </c>
      <c r="U8" t="n">
        <v>0.5600000000000001</v>
      </c>
      <c r="V8" t="n">
        <v>0.85</v>
      </c>
      <c r="W8" t="n">
        <v>6.87</v>
      </c>
      <c r="X8" t="n">
        <v>1.26</v>
      </c>
      <c r="Y8" t="n">
        <v>1</v>
      </c>
      <c r="Z8" t="n">
        <v>10</v>
      </c>
      <c r="AA8" t="n">
        <v>248.3414348315629</v>
      </c>
      <c r="AB8" t="n">
        <v>339.7917071872506</v>
      </c>
      <c r="AC8" t="n">
        <v>307.3624635540569</v>
      </c>
      <c r="AD8" t="n">
        <v>248341.4348315629</v>
      </c>
      <c r="AE8" t="n">
        <v>339791.7071872506</v>
      </c>
      <c r="AF8" t="n">
        <v>2.297204168086327e-06</v>
      </c>
      <c r="AG8" t="n">
        <v>11</v>
      </c>
      <c r="AH8" t="n">
        <v>307362.4635540569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3.6713</v>
      </c>
      <c r="E9" t="n">
        <v>27.24</v>
      </c>
      <c r="F9" t="n">
        <v>24.87</v>
      </c>
      <c r="G9" t="n">
        <v>36.4</v>
      </c>
      <c r="H9" t="n">
        <v>0.75</v>
      </c>
      <c r="I9" t="n">
        <v>41</v>
      </c>
      <c r="J9" t="n">
        <v>63.79</v>
      </c>
      <c r="K9" t="n">
        <v>28.92</v>
      </c>
      <c r="L9" t="n">
        <v>2.75</v>
      </c>
      <c r="M9" t="n">
        <v>39</v>
      </c>
      <c r="N9" t="n">
        <v>7.12</v>
      </c>
      <c r="O9" t="n">
        <v>8101.81</v>
      </c>
      <c r="P9" t="n">
        <v>151.47</v>
      </c>
      <c r="Q9" t="n">
        <v>452.62</v>
      </c>
      <c r="R9" t="n">
        <v>99.53</v>
      </c>
      <c r="S9" t="n">
        <v>57.64</v>
      </c>
      <c r="T9" t="n">
        <v>18699.03</v>
      </c>
      <c r="U9" t="n">
        <v>0.58</v>
      </c>
      <c r="V9" t="n">
        <v>0.85</v>
      </c>
      <c r="W9" t="n">
        <v>6.86</v>
      </c>
      <c r="X9" t="n">
        <v>1.15</v>
      </c>
      <c r="Y9" t="n">
        <v>1</v>
      </c>
      <c r="Z9" t="n">
        <v>10</v>
      </c>
      <c r="AA9" t="n">
        <v>245.7995928156799</v>
      </c>
      <c r="AB9" t="n">
        <v>336.3138468029658</v>
      </c>
      <c r="AC9" t="n">
        <v>304.2165252836395</v>
      </c>
      <c r="AD9" t="n">
        <v>245799.5928156799</v>
      </c>
      <c r="AE9" t="n">
        <v>336313.8468029659</v>
      </c>
      <c r="AF9" t="n">
        <v>2.311559726543876e-06</v>
      </c>
      <c r="AG9" t="n">
        <v>11</v>
      </c>
      <c r="AH9" t="n">
        <v>304216.5252836395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3.6895</v>
      </c>
      <c r="E10" t="n">
        <v>27.1</v>
      </c>
      <c r="F10" t="n">
        <v>24.79</v>
      </c>
      <c r="G10" t="n">
        <v>40.21</v>
      </c>
      <c r="H10" t="n">
        <v>0.8100000000000001</v>
      </c>
      <c r="I10" t="n">
        <v>37</v>
      </c>
      <c r="J10" t="n">
        <v>64.08</v>
      </c>
      <c r="K10" t="n">
        <v>28.92</v>
      </c>
      <c r="L10" t="n">
        <v>3</v>
      </c>
      <c r="M10" t="n">
        <v>35</v>
      </c>
      <c r="N10" t="n">
        <v>7.16</v>
      </c>
      <c r="O10" t="n">
        <v>8137.65</v>
      </c>
      <c r="P10" t="n">
        <v>149.67</v>
      </c>
      <c r="Q10" t="n">
        <v>452.64</v>
      </c>
      <c r="R10" t="n">
        <v>97.22</v>
      </c>
      <c r="S10" t="n">
        <v>57.64</v>
      </c>
      <c r="T10" t="n">
        <v>17561.62</v>
      </c>
      <c r="U10" t="n">
        <v>0.59</v>
      </c>
      <c r="V10" t="n">
        <v>0.86</v>
      </c>
      <c r="W10" t="n">
        <v>6.85</v>
      </c>
      <c r="X10" t="n">
        <v>1.07</v>
      </c>
      <c r="Y10" t="n">
        <v>1</v>
      </c>
      <c r="Z10" t="n">
        <v>10</v>
      </c>
      <c r="AA10" t="n">
        <v>243.7468332616149</v>
      </c>
      <c r="AB10" t="n">
        <v>333.5051706197355</v>
      </c>
      <c r="AC10" t="n">
        <v>301.6759052133339</v>
      </c>
      <c r="AD10" t="n">
        <v>243746.8332616149</v>
      </c>
      <c r="AE10" t="n">
        <v>333505.1706197355</v>
      </c>
      <c r="AF10" t="n">
        <v>2.323018988119639e-06</v>
      </c>
      <c r="AG10" t="n">
        <v>11</v>
      </c>
      <c r="AH10" t="n">
        <v>301675.9052133339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3.7137</v>
      </c>
      <c r="E11" t="n">
        <v>26.93</v>
      </c>
      <c r="F11" t="n">
        <v>24.66</v>
      </c>
      <c r="G11" t="n">
        <v>43.52</v>
      </c>
      <c r="H11" t="n">
        <v>0.88</v>
      </c>
      <c r="I11" t="n">
        <v>34</v>
      </c>
      <c r="J11" t="n">
        <v>64.38</v>
      </c>
      <c r="K11" t="n">
        <v>28.92</v>
      </c>
      <c r="L11" t="n">
        <v>3.25</v>
      </c>
      <c r="M11" t="n">
        <v>32</v>
      </c>
      <c r="N11" t="n">
        <v>7.2</v>
      </c>
      <c r="O11" t="n">
        <v>8173.52</v>
      </c>
      <c r="P11" t="n">
        <v>147.27</v>
      </c>
      <c r="Q11" t="n">
        <v>452.63</v>
      </c>
      <c r="R11" t="n">
        <v>92.56</v>
      </c>
      <c r="S11" t="n">
        <v>57.64</v>
      </c>
      <c r="T11" t="n">
        <v>15248.93</v>
      </c>
      <c r="U11" t="n">
        <v>0.62</v>
      </c>
      <c r="V11" t="n">
        <v>0.86</v>
      </c>
      <c r="W11" t="n">
        <v>6.85</v>
      </c>
      <c r="X11" t="n">
        <v>0.93</v>
      </c>
      <c r="Y11" t="n">
        <v>1</v>
      </c>
      <c r="Z11" t="n">
        <v>10</v>
      </c>
      <c r="AA11" t="n">
        <v>241.0002724238065</v>
      </c>
      <c r="AB11" t="n">
        <v>329.7472049117354</v>
      </c>
      <c r="AC11" t="n">
        <v>298.2765944781663</v>
      </c>
      <c r="AD11" t="n">
        <v>241000.2724238065</v>
      </c>
      <c r="AE11" t="n">
        <v>329747.2049117354</v>
      </c>
      <c r="AF11" t="n">
        <v>2.338256028236862e-06</v>
      </c>
      <c r="AG11" t="n">
        <v>11</v>
      </c>
      <c r="AH11" t="n">
        <v>298276.5944781663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3.73</v>
      </c>
      <c r="E12" t="n">
        <v>26.81</v>
      </c>
      <c r="F12" t="n">
        <v>24.58</v>
      </c>
      <c r="G12" t="n">
        <v>47.58</v>
      </c>
      <c r="H12" t="n">
        <v>0.9399999999999999</v>
      </c>
      <c r="I12" t="n">
        <v>31</v>
      </c>
      <c r="J12" t="n">
        <v>64.67</v>
      </c>
      <c r="K12" t="n">
        <v>28.92</v>
      </c>
      <c r="L12" t="n">
        <v>3.5</v>
      </c>
      <c r="M12" t="n">
        <v>29</v>
      </c>
      <c r="N12" t="n">
        <v>7.24</v>
      </c>
      <c r="O12" t="n">
        <v>8209.41</v>
      </c>
      <c r="P12" t="n">
        <v>145.62</v>
      </c>
      <c r="Q12" t="n">
        <v>452.62</v>
      </c>
      <c r="R12" t="n">
        <v>90.2</v>
      </c>
      <c r="S12" t="n">
        <v>57.64</v>
      </c>
      <c r="T12" t="n">
        <v>14080.75</v>
      </c>
      <c r="U12" t="n">
        <v>0.64</v>
      </c>
      <c r="V12" t="n">
        <v>0.86</v>
      </c>
      <c r="W12" t="n">
        <v>6.85</v>
      </c>
      <c r="X12" t="n">
        <v>0.86</v>
      </c>
      <c r="Y12" t="n">
        <v>1</v>
      </c>
      <c r="Z12" t="n">
        <v>10</v>
      </c>
      <c r="AA12" t="n">
        <v>239.16270017964</v>
      </c>
      <c r="AB12" t="n">
        <v>327.2329574993021</v>
      </c>
      <c r="AC12" t="n">
        <v>296.0023033100063</v>
      </c>
      <c r="AD12" t="n">
        <v>239162.7001796399</v>
      </c>
      <c r="AE12" t="n">
        <v>327232.9574993021</v>
      </c>
      <c r="AF12" t="n">
        <v>2.348518993274497e-06</v>
      </c>
      <c r="AG12" t="n">
        <v>11</v>
      </c>
      <c r="AH12" t="n">
        <v>296002.3033100063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3.7423</v>
      </c>
      <c r="E13" t="n">
        <v>26.72</v>
      </c>
      <c r="F13" t="n">
        <v>24.52</v>
      </c>
      <c r="G13" t="n">
        <v>50.74</v>
      </c>
      <c r="H13" t="n">
        <v>1.01</v>
      </c>
      <c r="I13" t="n">
        <v>29</v>
      </c>
      <c r="J13" t="n">
        <v>64.95999999999999</v>
      </c>
      <c r="K13" t="n">
        <v>28.92</v>
      </c>
      <c r="L13" t="n">
        <v>3.75</v>
      </c>
      <c r="M13" t="n">
        <v>27</v>
      </c>
      <c r="N13" t="n">
        <v>7.28</v>
      </c>
      <c r="O13" t="n">
        <v>8245.32</v>
      </c>
      <c r="P13" t="n">
        <v>143.84</v>
      </c>
      <c r="Q13" t="n">
        <v>452.63</v>
      </c>
      <c r="R13" t="n">
        <v>88.41</v>
      </c>
      <c r="S13" t="n">
        <v>57.64</v>
      </c>
      <c r="T13" t="n">
        <v>13199.49</v>
      </c>
      <c r="U13" t="n">
        <v>0.65</v>
      </c>
      <c r="V13" t="n">
        <v>0.86</v>
      </c>
      <c r="W13" t="n">
        <v>6.84</v>
      </c>
      <c r="X13" t="n">
        <v>0.8</v>
      </c>
      <c r="Y13" t="n">
        <v>1</v>
      </c>
      <c r="Z13" t="n">
        <v>10</v>
      </c>
      <c r="AA13" t="n">
        <v>237.4416313715724</v>
      </c>
      <c r="AB13" t="n">
        <v>324.8781152279083</v>
      </c>
      <c r="AC13" t="n">
        <v>293.8722038799517</v>
      </c>
      <c r="AD13" t="n">
        <v>237441.6313715724</v>
      </c>
      <c r="AE13" t="n">
        <v>324878.1152279082</v>
      </c>
      <c r="AF13" t="n">
        <v>2.35626343928449e-06</v>
      </c>
      <c r="AG13" t="n">
        <v>11</v>
      </c>
      <c r="AH13" t="n">
        <v>293872.2038799517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3.7535</v>
      </c>
      <c r="E14" t="n">
        <v>26.64</v>
      </c>
      <c r="F14" t="n">
        <v>24.47</v>
      </c>
      <c r="G14" t="n">
        <v>54.38</v>
      </c>
      <c r="H14" t="n">
        <v>1.07</v>
      </c>
      <c r="I14" t="n">
        <v>27</v>
      </c>
      <c r="J14" t="n">
        <v>65.25</v>
      </c>
      <c r="K14" t="n">
        <v>28.92</v>
      </c>
      <c r="L14" t="n">
        <v>4</v>
      </c>
      <c r="M14" t="n">
        <v>25</v>
      </c>
      <c r="N14" t="n">
        <v>7.33</v>
      </c>
      <c r="O14" t="n">
        <v>8281.25</v>
      </c>
      <c r="P14" t="n">
        <v>141.98</v>
      </c>
      <c r="Q14" t="n">
        <v>452.61</v>
      </c>
      <c r="R14" t="n">
        <v>86.70999999999999</v>
      </c>
      <c r="S14" t="n">
        <v>57.64</v>
      </c>
      <c r="T14" t="n">
        <v>12359.66</v>
      </c>
      <c r="U14" t="n">
        <v>0.66</v>
      </c>
      <c r="V14" t="n">
        <v>0.87</v>
      </c>
      <c r="W14" t="n">
        <v>6.83</v>
      </c>
      <c r="X14" t="n">
        <v>0.75</v>
      </c>
      <c r="Y14" t="n">
        <v>1</v>
      </c>
      <c r="Z14" t="n">
        <v>10</v>
      </c>
      <c r="AA14" t="n">
        <v>235.7386921072815</v>
      </c>
      <c r="AB14" t="n">
        <v>322.5480785981285</v>
      </c>
      <c r="AC14" t="n">
        <v>291.7645426758904</v>
      </c>
      <c r="AD14" t="n">
        <v>235738.6921072815</v>
      </c>
      <c r="AE14" t="n">
        <v>322548.0785981285</v>
      </c>
      <c r="AF14" t="n">
        <v>2.363315292561883e-06</v>
      </c>
      <c r="AG14" t="n">
        <v>11</v>
      </c>
      <c r="AH14" t="n">
        <v>291764.5426758904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3.7639</v>
      </c>
      <c r="E15" t="n">
        <v>26.57</v>
      </c>
      <c r="F15" t="n">
        <v>24.43</v>
      </c>
      <c r="G15" t="n">
        <v>58.62</v>
      </c>
      <c r="H15" t="n">
        <v>1.13</v>
      </c>
      <c r="I15" t="n">
        <v>25</v>
      </c>
      <c r="J15" t="n">
        <v>65.54000000000001</v>
      </c>
      <c r="K15" t="n">
        <v>28.92</v>
      </c>
      <c r="L15" t="n">
        <v>4.25</v>
      </c>
      <c r="M15" t="n">
        <v>23</v>
      </c>
      <c r="N15" t="n">
        <v>7.37</v>
      </c>
      <c r="O15" t="n">
        <v>8317.200000000001</v>
      </c>
      <c r="P15" t="n">
        <v>139.89</v>
      </c>
      <c r="Q15" t="n">
        <v>452.66</v>
      </c>
      <c r="R15" t="n">
        <v>85.26000000000001</v>
      </c>
      <c r="S15" t="n">
        <v>57.64</v>
      </c>
      <c r="T15" t="n">
        <v>11643.55</v>
      </c>
      <c r="U15" t="n">
        <v>0.68</v>
      </c>
      <c r="V15" t="n">
        <v>0.87</v>
      </c>
      <c r="W15" t="n">
        <v>6.83</v>
      </c>
      <c r="X15" t="n">
        <v>0.7</v>
      </c>
      <c r="Y15" t="n">
        <v>1</v>
      </c>
      <c r="Z15" t="n">
        <v>10</v>
      </c>
      <c r="AA15" t="n">
        <v>233.9450926181381</v>
      </c>
      <c r="AB15" t="n">
        <v>320.093996649059</v>
      </c>
      <c r="AC15" t="n">
        <v>289.5446748637137</v>
      </c>
      <c r="AD15" t="n">
        <v>233945.0926181382</v>
      </c>
      <c r="AE15" t="n">
        <v>320093.9966490589</v>
      </c>
      <c r="AF15" t="n">
        <v>2.369863442033747e-06</v>
      </c>
      <c r="AG15" t="n">
        <v>11</v>
      </c>
      <c r="AH15" t="n">
        <v>289544.6748637137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3.7797</v>
      </c>
      <c r="E16" t="n">
        <v>26.46</v>
      </c>
      <c r="F16" t="n">
        <v>24.34</v>
      </c>
      <c r="G16" t="n">
        <v>63.5</v>
      </c>
      <c r="H16" t="n">
        <v>1.19</v>
      </c>
      <c r="I16" t="n">
        <v>23</v>
      </c>
      <c r="J16" t="n">
        <v>65.83</v>
      </c>
      <c r="K16" t="n">
        <v>28.92</v>
      </c>
      <c r="L16" t="n">
        <v>4.5</v>
      </c>
      <c r="M16" t="n">
        <v>21</v>
      </c>
      <c r="N16" t="n">
        <v>7.41</v>
      </c>
      <c r="O16" t="n">
        <v>8353.17</v>
      </c>
      <c r="P16" t="n">
        <v>137.94</v>
      </c>
      <c r="Q16" t="n">
        <v>452.6</v>
      </c>
      <c r="R16" t="n">
        <v>82.37</v>
      </c>
      <c r="S16" t="n">
        <v>57.64</v>
      </c>
      <c r="T16" t="n">
        <v>10206.94</v>
      </c>
      <c r="U16" t="n">
        <v>0.7</v>
      </c>
      <c r="V16" t="n">
        <v>0.87</v>
      </c>
      <c r="W16" t="n">
        <v>6.83</v>
      </c>
      <c r="X16" t="n">
        <v>0.62</v>
      </c>
      <c r="Y16" t="n">
        <v>1</v>
      </c>
      <c r="Z16" t="n">
        <v>10</v>
      </c>
      <c r="AA16" t="n">
        <v>231.969686581056</v>
      </c>
      <c r="AB16" t="n">
        <v>317.3911589603609</v>
      </c>
      <c r="AC16" t="n">
        <v>287.0997922105675</v>
      </c>
      <c r="AD16" t="n">
        <v>231969.686581056</v>
      </c>
      <c r="AE16" t="n">
        <v>317391.1589603609</v>
      </c>
      <c r="AF16" t="n">
        <v>2.379811592192926e-06</v>
      </c>
      <c r="AG16" t="n">
        <v>11</v>
      </c>
      <c r="AH16" t="n">
        <v>287099.7922105675</v>
      </c>
    </row>
    <row r="17">
      <c r="A17" t="n">
        <v>15</v>
      </c>
      <c r="B17" t="n">
        <v>25</v>
      </c>
      <c r="C17" t="inlineStr">
        <is>
          <t xml:space="preserve">CONCLUIDO	</t>
        </is>
      </c>
      <c r="D17" t="n">
        <v>3.7852</v>
      </c>
      <c r="E17" t="n">
        <v>26.42</v>
      </c>
      <c r="F17" t="n">
        <v>24.32</v>
      </c>
      <c r="G17" t="n">
        <v>66.31999999999999</v>
      </c>
      <c r="H17" t="n">
        <v>1.25</v>
      </c>
      <c r="I17" t="n">
        <v>22</v>
      </c>
      <c r="J17" t="n">
        <v>66.12</v>
      </c>
      <c r="K17" t="n">
        <v>28.92</v>
      </c>
      <c r="L17" t="n">
        <v>4.75</v>
      </c>
      <c r="M17" t="n">
        <v>19</v>
      </c>
      <c r="N17" t="n">
        <v>7.45</v>
      </c>
      <c r="O17" t="n">
        <v>8389.16</v>
      </c>
      <c r="P17" t="n">
        <v>136.57</v>
      </c>
      <c r="Q17" t="n">
        <v>452.59</v>
      </c>
      <c r="R17" t="n">
        <v>81.55</v>
      </c>
      <c r="S17" t="n">
        <v>57.64</v>
      </c>
      <c r="T17" t="n">
        <v>9802.65</v>
      </c>
      <c r="U17" t="n">
        <v>0.71</v>
      </c>
      <c r="V17" t="n">
        <v>0.87</v>
      </c>
      <c r="W17" t="n">
        <v>6.83</v>
      </c>
      <c r="X17" t="n">
        <v>0.59</v>
      </c>
      <c r="Y17" t="n">
        <v>1</v>
      </c>
      <c r="Z17" t="n">
        <v>10</v>
      </c>
      <c r="AA17" t="n">
        <v>230.8649235901674</v>
      </c>
      <c r="AB17" t="n">
        <v>315.8795734975244</v>
      </c>
      <c r="AC17" t="n">
        <v>285.7324703427802</v>
      </c>
      <c r="AD17" t="n">
        <v>230864.9235901674</v>
      </c>
      <c r="AE17" t="n">
        <v>315879.5734975244</v>
      </c>
      <c r="AF17" t="n">
        <v>2.383274555855931e-06</v>
      </c>
      <c r="AG17" t="n">
        <v>11</v>
      </c>
      <c r="AH17" t="n">
        <v>285732.4703427802</v>
      </c>
    </row>
    <row r="18">
      <c r="A18" t="n">
        <v>16</v>
      </c>
      <c r="B18" t="n">
        <v>25</v>
      </c>
      <c r="C18" t="inlineStr">
        <is>
          <t xml:space="preserve">CONCLUIDO	</t>
        </is>
      </c>
      <c r="D18" t="n">
        <v>3.7882</v>
      </c>
      <c r="E18" t="n">
        <v>26.4</v>
      </c>
      <c r="F18" t="n">
        <v>24.31</v>
      </c>
      <c r="G18" t="n">
        <v>69.45999999999999</v>
      </c>
      <c r="H18" t="n">
        <v>1.31</v>
      </c>
      <c r="I18" t="n">
        <v>21</v>
      </c>
      <c r="J18" t="n">
        <v>66.42</v>
      </c>
      <c r="K18" t="n">
        <v>28.92</v>
      </c>
      <c r="L18" t="n">
        <v>5</v>
      </c>
      <c r="M18" t="n">
        <v>15</v>
      </c>
      <c r="N18" t="n">
        <v>7.49</v>
      </c>
      <c r="O18" t="n">
        <v>8425.16</v>
      </c>
      <c r="P18" t="n">
        <v>135.18</v>
      </c>
      <c r="Q18" t="n">
        <v>452.69</v>
      </c>
      <c r="R18" t="n">
        <v>81.12</v>
      </c>
      <c r="S18" t="n">
        <v>57.64</v>
      </c>
      <c r="T18" t="n">
        <v>9594.719999999999</v>
      </c>
      <c r="U18" t="n">
        <v>0.71</v>
      </c>
      <c r="V18" t="n">
        <v>0.87</v>
      </c>
      <c r="W18" t="n">
        <v>6.84</v>
      </c>
      <c r="X18" t="n">
        <v>0.58</v>
      </c>
      <c r="Y18" t="n">
        <v>1</v>
      </c>
      <c r="Z18" t="n">
        <v>10</v>
      </c>
      <c r="AA18" t="n">
        <v>229.8549736008064</v>
      </c>
      <c r="AB18" t="n">
        <v>314.4977153662325</v>
      </c>
      <c r="AC18" t="n">
        <v>284.4824948120882</v>
      </c>
      <c r="AD18" t="n">
        <v>229854.9736008064</v>
      </c>
      <c r="AE18" t="n">
        <v>314497.7153662324</v>
      </c>
      <c r="AF18" t="n">
        <v>2.385163445126661e-06</v>
      </c>
      <c r="AG18" t="n">
        <v>11</v>
      </c>
      <c r="AH18" t="n">
        <v>284482.4948120882</v>
      </c>
    </row>
    <row r="19">
      <c r="A19" t="n">
        <v>17</v>
      </c>
      <c r="B19" t="n">
        <v>25</v>
      </c>
      <c r="C19" t="inlineStr">
        <is>
          <t xml:space="preserve">CONCLUIDO	</t>
        </is>
      </c>
      <c r="D19" t="n">
        <v>3.7938</v>
      </c>
      <c r="E19" t="n">
        <v>26.36</v>
      </c>
      <c r="F19" t="n">
        <v>24.29</v>
      </c>
      <c r="G19" t="n">
        <v>72.86</v>
      </c>
      <c r="H19" t="n">
        <v>1.37</v>
      </c>
      <c r="I19" t="n">
        <v>20</v>
      </c>
      <c r="J19" t="n">
        <v>66.70999999999999</v>
      </c>
      <c r="K19" t="n">
        <v>28.92</v>
      </c>
      <c r="L19" t="n">
        <v>5.25</v>
      </c>
      <c r="M19" t="n">
        <v>7</v>
      </c>
      <c r="N19" t="n">
        <v>7.54</v>
      </c>
      <c r="O19" t="n">
        <v>8461.190000000001</v>
      </c>
      <c r="P19" t="n">
        <v>134.43</v>
      </c>
      <c r="Q19" t="n">
        <v>452.61</v>
      </c>
      <c r="R19" t="n">
        <v>80.2</v>
      </c>
      <c r="S19" t="n">
        <v>57.64</v>
      </c>
      <c r="T19" t="n">
        <v>9137.459999999999</v>
      </c>
      <c r="U19" t="n">
        <v>0.72</v>
      </c>
      <c r="V19" t="n">
        <v>0.87</v>
      </c>
      <c r="W19" t="n">
        <v>6.84</v>
      </c>
      <c r="X19" t="n">
        <v>0.5600000000000001</v>
      </c>
      <c r="Y19" t="n">
        <v>1</v>
      </c>
      <c r="Z19" t="n">
        <v>10</v>
      </c>
      <c r="AA19" t="n">
        <v>229.1476040193892</v>
      </c>
      <c r="AB19" t="n">
        <v>313.5298610979945</v>
      </c>
      <c r="AC19" t="n">
        <v>283.6070111968186</v>
      </c>
      <c r="AD19" t="n">
        <v>229147.6040193892</v>
      </c>
      <c r="AE19" t="n">
        <v>313529.8610979945</v>
      </c>
      <c r="AF19" t="n">
        <v>2.388689371765358e-06</v>
      </c>
      <c r="AG19" t="n">
        <v>11</v>
      </c>
      <c r="AH19" t="n">
        <v>283607.0111968186</v>
      </c>
    </row>
    <row r="20">
      <c r="A20" t="n">
        <v>18</v>
      </c>
      <c r="B20" t="n">
        <v>25</v>
      </c>
      <c r="C20" t="inlineStr">
        <is>
          <t xml:space="preserve">CONCLUIDO	</t>
        </is>
      </c>
      <c r="D20" t="n">
        <v>3.7942</v>
      </c>
      <c r="E20" t="n">
        <v>26.36</v>
      </c>
      <c r="F20" t="n">
        <v>24.28</v>
      </c>
      <c r="G20" t="n">
        <v>72.84999999999999</v>
      </c>
      <c r="H20" t="n">
        <v>1.43</v>
      </c>
      <c r="I20" t="n">
        <v>20</v>
      </c>
      <c r="J20" t="n">
        <v>67</v>
      </c>
      <c r="K20" t="n">
        <v>28.92</v>
      </c>
      <c r="L20" t="n">
        <v>5.5</v>
      </c>
      <c r="M20" t="n">
        <v>5</v>
      </c>
      <c r="N20" t="n">
        <v>7.58</v>
      </c>
      <c r="O20" t="n">
        <v>8497.24</v>
      </c>
      <c r="P20" t="n">
        <v>134.74</v>
      </c>
      <c r="Q20" t="n">
        <v>452.78</v>
      </c>
      <c r="R20" t="n">
        <v>79.86</v>
      </c>
      <c r="S20" t="n">
        <v>57.64</v>
      </c>
      <c r="T20" t="n">
        <v>8966.98</v>
      </c>
      <c r="U20" t="n">
        <v>0.72</v>
      </c>
      <c r="V20" t="n">
        <v>0.87</v>
      </c>
      <c r="W20" t="n">
        <v>6.84</v>
      </c>
      <c r="X20" t="n">
        <v>0.5600000000000001</v>
      </c>
      <c r="Y20" t="n">
        <v>1</v>
      </c>
      <c r="Z20" t="n">
        <v>10</v>
      </c>
      <c r="AA20" t="n">
        <v>229.3133180094747</v>
      </c>
      <c r="AB20" t="n">
        <v>313.7565982900146</v>
      </c>
      <c r="AC20" t="n">
        <v>283.81210890946</v>
      </c>
      <c r="AD20" t="n">
        <v>229313.3180094747</v>
      </c>
      <c r="AE20" t="n">
        <v>313756.5982900146</v>
      </c>
      <c r="AF20" t="n">
        <v>2.388941223668122e-06</v>
      </c>
      <c r="AG20" t="n">
        <v>11</v>
      </c>
      <c r="AH20" t="n">
        <v>283812.10890946</v>
      </c>
    </row>
    <row r="21">
      <c r="A21" t="n">
        <v>19</v>
      </c>
      <c r="B21" t="n">
        <v>25</v>
      </c>
      <c r="C21" t="inlineStr">
        <is>
          <t xml:space="preserve">CONCLUIDO	</t>
        </is>
      </c>
      <c r="D21" t="n">
        <v>3.7949</v>
      </c>
      <c r="E21" t="n">
        <v>26.35</v>
      </c>
      <c r="F21" t="n">
        <v>24.28</v>
      </c>
      <c r="G21" t="n">
        <v>72.83</v>
      </c>
      <c r="H21" t="n">
        <v>1.49</v>
      </c>
      <c r="I21" t="n">
        <v>20</v>
      </c>
      <c r="J21" t="n">
        <v>67.29000000000001</v>
      </c>
      <c r="K21" t="n">
        <v>28.92</v>
      </c>
      <c r="L21" t="n">
        <v>5.75</v>
      </c>
      <c r="M21" t="n">
        <v>2</v>
      </c>
      <c r="N21" t="n">
        <v>7.62</v>
      </c>
      <c r="O21" t="n">
        <v>8533.309999999999</v>
      </c>
      <c r="P21" t="n">
        <v>134.82</v>
      </c>
      <c r="Q21" t="n">
        <v>452.66</v>
      </c>
      <c r="R21" t="n">
        <v>79.44</v>
      </c>
      <c r="S21" t="n">
        <v>57.64</v>
      </c>
      <c r="T21" t="n">
        <v>8755.98</v>
      </c>
      <c r="U21" t="n">
        <v>0.73</v>
      </c>
      <c r="V21" t="n">
        <v>0.87</v>
      </c>
      <c r="W21" t="n">
        <v>6.85</v>
      </c>
      <c r="X21" t="n">
        <v>0.55</v>
      </c>
      <c r="Y21" t="n">
        <v>1</v>
      </c>
      <c r="Z21" t="n">
        <v>10</v>
      </c>
      <c r="AA21" t="n">
        <v>229.3403100887522</v>
      </c>
      <c r="AB21" t="n">
        <v>313.7935300436886</v>
      </c>
      <c r="AC21" t="n">
        <v>283.8455159483974</v>
      </c>
      <c r="AD21" t="n">
        <v>229340.3100887522</v>
      </c>
      <c r="AE21" t="n">
        <v>313793.5300436886</v>
      </c>
      <c r="AF21" t="n">
        <v>2.389381964497959e-06</v>
      </c>
      <c r="AG21" t="n">
        <v>11</v>
      </c>
      <c r="AH21" t="n">
        <v>283845.5159483974</v>
      </c>
    </row>
    <row r="22">
      <c r="A22" t="n">
        <v>20</v>
      </c>
      <c r="B22" t="n">
        <v>25</v>
      </c>
      <c r="C22" t="inlineStr">
        <is>
          <t xml:space="preserve">CONCLUIDO	</t>
        </is>
      </c>
      <c r="D22" t="n">
        <v>3.7949</v>
      </c>
      <c r="E22" t="n">
        <v>26.35</v>
      </c>
      <c r="F22" t="n">
        <v>24.28</v>
      </c>
      <c r="G22" t="n">
        <v>72.83</v>
      </c>
      <c r="H22" t="n">
        <v>1.55</v>
      </c>
      <c r="I22" t="n">
        <v>20</v>
      </c>
      <c r="J22" t="n">
        <v>67.59</v>
      </c>
      <c r="K22" t="n">
        <v>28.92</v>
      </c>
      <c r="L22" t="n">
        <v>6</v>
      </c>
      <c r="M22" t="n">
        <v>0</v>
      </c>
      <c r="N22" t="n">
        <v>7.66</v>
      </c>
      <c r="O22" t="n">
        <v>8569.4</v>
      </c>
      <c r="P22" t="n">
        <v>135.14</v>
      </c>
      <c r="Q22" t="n">
        <v>452.71</v>
      </c>
      <c r="R22" t="n">
        <v>79.36</v>
      </c>
      <c r="S22" t="n">
        <v>57.64</v>
      </c>
      <c r="T22" t="n">
        <v>8717.870000000001</v>
      </c>
      <c r="U22" t="n">
        <v>0.73</v>
      </c>
      <c r="V22" t="n">
        <v>0.87</v>
      </c>
      <c r="W22" t="n">
        <v>6.85</v>
      </c>
      <c r="X22" t="n">
        <v>0.55</v>
      </c>
      <c r="Y22" t="n">
        <v>1</v>
      </c>
      <c r="Z22" t="n">
        <v>10</v>
      </c>
      <c r="AA22" t="n">
        <v>229.5442594525389</v>
      </c>
      <c r="AB22" t="n">
        <v>314.0725825608323</v>
      </c>
      <c r="AC22" t="n">
        <v>284.0979360849577</v>
      </c>
      <c r="AD22" t="n">
        <v>229544.2594525389</v>
      </c>
      <c r="AE22" t="n">
        <v>314072.5825608323</v>
      </c>
      <c r="AF22" t="n">
        <v>2.389381964497959e-06</v>
      </c>
      <c r="AG22" t="n">
        <v>11</v>
      </c>
      <c r="AH22" t="n">
        <v>284097.9360849577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2.1969</v>
      </c>
      <c r="E2" t="n">
        <v>45.52</v>
      </c>
      <c r="F2" t="n">
        <v>32.81</v>
      </c>
      <c r="G2" t="n">
        <v>6.45</v>
      </c>
      <c r="H2" t="n">
        <v>0.11</v>
      </c>
      <c r="I2" t="n">
        <v>305</v>
      </c>
      <c r="J2" t="n">
        <v>167.88</v>
      </c>
      <c r="K2" t="n">
        <v>51.39</v>
      </c>
      <c r="L2" t="n">
        <v>1</v>
      </c>
      <c r="M2" t="n">
        <v>303</v>
      </c>
      <c r="N2" t="n">
        <v>30.49</v>
      </c>
      <c r="O2" t="n">
        <v>20939.59</v>
      </c>
      <c r="P2" t="n">
        <v>420.45</v>
      </c>
      <c r="Q2" t="n">
        <v>453.42</v>
      </c>
      <c r="R2" t="n">
        <v>357.99</v>
      </c>
      <c r="S2" t="n">
        <v>57.64</v>
      </c>
      <c r="T2" t="n">
        <v>146609.37</v>
      </c>
      <c r="U2" t="n">
        <v>0.16</v>
      </c>
      <c r="V2" t="n">
        <v>0.65</v>
      </c>
      <c r="W2" t="n">
        <v>7.31</v>
      </c>
      <c r="X2" t="n">
        <v>9.07</v>
      </c>
      <c r="Y2" t="n">
        <v>1</v>
      </c>
      <c r="Z2" t="n">
        <v>10</v>
      </c>
      <c r="AA2" t="n">
        <v>818.0174513207024</v>
      </c>
      <c r="AB2" t="n">
        <v>1119.247565279947</v>
      </c>
      <c r="AC2" t="n">
        <v>1012.428148523452</v>
      </c>
      <c r="AD2" t="n">
        <v>818017.4513207024</v>
      </c>
      <c r="AE2" t="n">
        <v>1119247.565279947</v>
      </c>
      <c r="AF2" t="n">
        <v>1.182844030436713e-06</v>
      </c>
      <c r="AG2" t="n">
        <v>18</v>
      </c>
      <c r="AH2" t="n">
        <v>1012428.148523452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2.4809</v>
      </c>
      <c r="E3" t="n">
        <v>40.31</v>
      </c>
      <c r="F3" t="n">
        <v>30.31</v>
      </c>
      <c r="G3" t="n">
        <v>8.08</v>
      </c>
      <c r="H3" t="n">
        <v>0.13</v>
      </c>
      <c r="I3" t="n">
        <v>225</v>
      </c>
      <c r="J3" t="n">
        <v>168.25</v>
      </c>
      <c r="K3" t="n">
        <v>51.39</v>
      </c>
      <c r="L3" t="n">
        <v>1.25</v>
      </c>
      <c r="M3" t="n">
        <v>223</v>
      </c>
      <c r="N3" t="n">
        <v>30.6</v>
      </c>
      <c r="O3" t="n">
        <v>20984.25</v>
      </c>
      <c r="P3" t="n">
        <v>388.22</v>
      </c>
      <c r="Q3" t="n">
        <v>453.14</v>
      </c>
      <c r="R3" t="n">
        <v>277.43</v>
      </c>
      <c r="S3" t="n">
        <v>57.64</v>
      </c>
      <c r="T3" t="n">
        <v>106729.06</v>
      </c>
      <c r="U3" t="n">
        <v>0.21</v>
      </c>
      <c r="V3" t="n">
        <v>0.7</v>
      </c>
      <c r="W3" t="n">
        <v>7.14</v>
      </c>
      <c r="X3" t="n">
        <v>6.57</v>
      </c>
      <c r="Y3" t="n">
        <v>1</v>
      </c>
      <c r="Z3" t="n">
        <v>10</v>
      </c>
      <c r="AA3" t="n">
        <v>682.341491691276</v>
      </c>
      <c r="AB3" t="n">
        <v>933.60973171407</v>
      </c>
      <c r="AC3" t="n">
        <v>844.5073292487666</v>
      </c>
      <c r="AD3" t="n">
        <v>682341.491691276</v>
      </c>
      <c r="AE3" t="n">
        <v>933609.73171407</v>
      </c>
      <c r="AF3" t="n">
        <v>1.335753905553481e-06</v>
      </c>
      <c r="AG3" t="n">
        <v>16</v>
      </c>
      <c r="AH3" t="n">
        <v>844507.3292487666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2.6746</v>
      </c>
      <c r="E4" t="n">
        <v>37.39</v>
      </c>
      <c r="F4" t="n">
        <v>28.95</v>
      </c>
      <c r="G4" t="n">
        <v>9.699999999999999</v>
      </c>
      <c r="H4" t="n">
        <v>0.16</v>
      </c>
      <c r="I4" t="n">
        <v>179</v>
      </c>
      <c r="J4" t="n">
        <v>168.61</v>
      </c>
      <c r="K4" t="n">
        <v>51.39</v>
      </c>
      <c r="L4" t="n">
        <v>1.5</v>
      </c>
      <c r="M4" t="n">
        <v>177</v>
      </c>
      <c r="N4" t="n">
        <v>30.71</v>
      </c>
      <c r="O4" t="n">
        <v>21028.94</v>
      </c>
      <c r="P4" t="n">
        <v>370.59</v>
      </c>
      <c r="Q4" t="n">
        <v>452.97</v>
      </c>
      <c r="R4" t="n">
        <v>232.61</v>
      </c>
      <c r="S4" t="n">
        <v>57.64</v>
      </c>
      <c r="T4" t="n">
        <v>84548.17</v>
      </c>
      <c r="U4" t="n">
        <v>0.25</v>
      </c>
      <c r="V4" t="n">
        <v>0.73</v>
      </c>
      <c r="W4" t="n">
        <v>7.08</v>
      </c>
      <c r="X4" t="n">
        <v>5.21</v>
      </c>
      <c r="Y4" t="n">
        <v>1</v>
      </c>
      <c r="Z4" t="n">
        <v>10</v>
      </c>
      <c r="AA4" t="n">
        <v>612.9638902753753</v>
      </c>
      <c r="AB4" t="n">
        <v>838.6842367330754</v>
      </c>
      <c r="AC4" t="n">
        <v>758.6413902799893</v>
      </c>
      <c r="AD4" t="n">
        <v>612963.8902753753</v>
      </c>
      <c r="AE4" t="n">
        <v>838684.2367330755</v>
      </c>
      <c r="AF4" t="n">
        <v>1.440044901363755e-06</v>
      </c>
      <c r="AG4" t="n">
        <v>15</v>
      </c>
      <c r="AH4" t="n">
        <v>758641.3902799893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2.8191</v>
      </c>
      <c r="E5" t="n">
        <v>35.47</v>
      </c>
      <c r="F5" t="n">
        <v>28.05</v>
      </c>
      <c r="G5" t="n">
        <v>11.3</v>
      </c>
      <c r="H5" t="n">
        <v>0.18</v>
      </c>
      <c r="I5" t="n">
        <v>149</v>
      </c>
      <c r="J5" t="n">
        <v>168.97</v>
      </c>
      <c r="K5" t="n">
        <v>51.39</v>
      </c>
      <c r="L5" t="n">
        <v>1.75</v>
      </c>
      <c r="M5" t="n">
        <v>147</v>
      </c>
      <c r="N5" t="n">
        <v>30.83</v>
      </c>
      <c r="O5" t="n">
        <v>21073.68</v>
      </c>
      <c r="P5" t="n">
        <v>358.78</v>
      </c>
      <c r="Q5" t="n">
        <v>452.87</v>
      </c>
      <c r="R5" t="n">
        <v>202.86</v>
      </c>
      <c r="S5" t="n">
        <v>57.64</v>
      </c>
      <c r="T5" t="n">
        <v>69824.17</v>
      </c>
      <c r="U5" t="n">
        <v>0.28</v>
      </c>
      <c r="V5" t="n">
        <v>0.76</v>
      </c>
      <c r="W5" t="n">
        <v>7.04</v>
      </c>
      <c r="X5" t="n">
        <v>4.32</v>
      </c>
      <c r="Y5" t="n">
        <v>1</v>
      </c>
      <c r="Z5" t="n">
        <v>10</v>
      </c>
      <c r="AA5" t="n">
        <v>565.5037818319283</v>
      </c>
      <c r="AB5" t="n">
        <v>773.7472225685393</v>
      </c>
      <c r="AC5" t="n">
        <v>699.9018736076446</v>
      </c>
      <c r="AD5" t="n">
        <v>565503.7818319283</v>
      </c>
      <c r="AE5" t="n">
        <v>773747.2225685393</v>
      </c>
      <c r="AF5" t="n">
        <v>1.517845876555209e-06</v>
      </c>
      <c r="AG5" t="n">
        <v>14</v>
      </c>
      <c r="AH5" t="n">
        <v>699901.8736076446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2.9343</v>
      </c>
      <c r="E6" t="n">
        <v>34.08</v>
      </c>
      <c r="F6" t="n">
        <v>27.4</v>
      </c>
      <c r="G6" t="n">
        <v>12.95</v>
      </c>
      <c r="H6" t="n">
        <v>0.21</v>
      </c>
      <c r="I6" t="n">
        <v>127</v>
      </c>
      <c r="J6" t="n">
        <v>169.33</v>
      </c>
      <c r="K6" t="n">
        <v>51.39</v>
      </c>
      <c r="L6" t="n">
        <v>2</v>
      </c>
      <c r="M6" t="n">
        <v>125</v>
      </c>
      <c r="N6" t="n">
        <v>30.94</v>
      </c>
      <c r="O6" t="n">
        <v>21118.46</v>
      </c>
      <c r="P6" t="n">
        <v>350.21</v>
      </c>
      <c r="Q6" t="n">
        <v>452.93</v>
      </c>
      <c r="R6" t="n">
        <v>181.88</v>
      </c>
      <c r="S6" t="n">
        <v>57.64</v>
      </c>
      <c r="T6" t="n">
        <v>59442.94</v>
      </c>
      <c r="U6" t="n">
        <v>0.32</v>
      </c>
      <c r="V6" t="n">
        <v>0.77</v>
      </c>
      <c r="W6" t="n">
        <v>7</v>
      </c>
      <c r="X6" t="n">
        <v>3.67</v>
      </c>
      <c r="Y6" t="n">
        <v>1</v>
      </c>
      <c r="Z6" t="n">
        <v>10</v>
      </c>
      <c r="AA6" t="n">
        <v>539.4291601089053</v>
      </c>
      <c r="AB6" t="n">
        <v>738.0707747959752</v>
      </c>
      <c r="AC6" t="n">
        <v>667.6303359382848</v>
      </c>
      <c r="AD6" t="n">
        <v>539429.1601089053</v>
      </c>
      <c r="AE6" t="n">
        <v>738070.7747959752</v>
      </c>
      <c r="AF6" t="n">
        <v>1.579871290687081e-06</v>
      </c>
      <c r="AG6" t="n">
        <v>14</v>
      </c>
      <c r="AH6" t="n">
        <v>667630.3359382849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3.0232</v>
      </c>
      <c r="E7" t="n">
        <v>33.08</v>
      </c>
      <c r="F7" t="n">
        <v>26.94</v>
      </c>
      <c r="G7" t="n">
        <v>14.56</v>
      </c>
      <c r="H7" t="n">
        <v>0.24</v>
      </c>
      <c r="I7" t="n">
        <v>111</v>
      </c>
      <c r="J7" t="n">
        <v>169.7</v>
      </c>
      <c r="K7" t="n">
        <v>51.39</v>
      </c>
      <c r="L7" t="n">
        <v>2.25</v>
      </c>
      <c r="M7" t="n">
        <v>109</v>
      </c>
      <c r="N7" t="n">
        <v>31.05</v>
      </c>
      <c r="O7" t="n">
        <v>21163.27</v>
      </c>
      <c r="P7" t="n">
        <v>344.05</v>
      </c>
      <c r="Q7" t="n">
        <v>452.71</v>
      </c>
      <c r="R7" t="n">
        <v>167.37</v>
      </c>
      <c r="S7" t="n">
        <v>57.64</v>
      </c>
      <c r="T7" t="n">
        <v>52270.05</v>
      </c>
      <c r="U7" t="n">
        <v>0.34</v>
      </c>
      <c r="V7" t="n">
        <v>0.79</v>
      </c>
      <c r="W7" t="n">
        <v>6.97</v>
      </c>
      <c r="X7" t="n">
        <v>3.21</v>
      </c>
      <c r="Y7" t="n">
        <v>1</v>
      </c>
      <c r="Z7" t="n">
        <v>10</v>
      </c>
      <c r="AA7" t="n">
        <v>510.9234225493429</v>
      </c>
      <c r="AB7" t="n">
        <v>699.0679670825966</v>
      </c>
      <c r="AC7" t="n">
        <v>632.349901452287</v>
      </c>
      <c r="AD7" t="n">
        <v>510923.422549343</v>
      </c>
      <c r="AE7" t="n">
        <v>699067.9670825966</v>
      </c>
      <c r="AF7" t="n">
        <v>1.627736388919055e-06</v>
      </c>
      <c r="AG7" t="n">
        <v>13</v>
      </c>
      <c r="AH7" t="n">
        <v>632349.901452287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3.0953</v>
      </c>
      <c r="E8" t="n">
        <v>32.31</v>
      </c>
      <c r="F8" t="n">
        <v>26.58</v>
      </c>
      <c r="G8" t="n">
        <v>16.11</v>
      </c>
      <c r="H8" t="n">
        <v>0.26</v>
      </c>
      <c r="I8" t="n">
        <v>99</v>
      </c>
      <c r="J8" t="n">
        <v>170.06</v>
      </c>
      <c r="K8" t="n">
        <v>51.39</v>
      </c>
      <c r="L8" t="n">
        <v>2.5</v>
      </c>
      <c r="M8" t="n">
        <v>97</v>
      </c>
      <c r="N8" t="n">
        <v>31.17</v>
      </c>
      <c r="O8" t="n">
        <v>21208.12</v>
      </c>
      <c r="P8" t="n">
        <v>339.07</v>
      </c>
      <c r="Q8" t="n">
        <v>452.72</v>
      </c>
      <c r="R8" t="n">
        <v>155.41</v>
      </c>
      <c r="S8" t="n">
        <v>57.64</v>
      </c>
      <c r="T8" t="n">
        <v>46346.79</v>
      </c>
      <c r="U8" t="n">
        <v>0.37</v>
      </c>
      <c r="V8" t="n">
        <v>0.8</v>
      </c>
      <c r="W8" t="n">
        <v>6.95</v>
      </c>
      <c r="X8" t="n">
        <v>2.85</v>
      </c>
      <c r="Y8" t="n">
        <v>1</v>
      </c>
      <c r="Z8" t="n">
        <v>10</v>
      </c>
      <c r="AA8" t="n">
        <v>496.9562651779707</v>
      </c>
      <c r="AB8" t="n">
        <v>679.9574861795902</v>
      </c>
      <c r="AC8" t="n">
        <v>615.0632980249351</v>
      </c>
      <c r="AD8" t="n">
        <v>496956.2651779708</v>
      </c>
      <c r="AE8" t="n">
        <v>679957.4861795902</v>
      </c>
      <c r="AF8" t="n">
        <v>1.666556114256798e-06</v>
      </c>
      <c r="AG8" t="n">
        <v>13</v>
      </c>
      <c r="AH8" t="n">
        <v>615063.2980249351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3.1588</v>
      </c>
      <c r="E9" t="n">
        <v>31.66</v>
      </c>
      <c r="F9" t="n">
        <v>26.27</v>
      </c>
      <c r="G9" t="n">
        <v>17.71</v>
      </c>
      <c r="H9" t="n">
        <v>0.29</v>
      </c>
      <c r="I9" t="n">
        <v>89</v>
      </c>
      <c r="J9" t="n">
        <v>170.42</v>
      </c>
      <c r="K9" t="n">
        <v>51.39</v>
      </c>
      <c r="L9" t="n">
        <v>2.75</v>
      </c>
      <c r="M9" t="n">
        <v>87</v>
      </c>
      <c r="N9" t="n">
        <v>31.28</v>
      </c>
      <c r="O9" t="n">
        <v>21253.01</v>
      </c>
      <c r="P9" t="n">
        <v>334.75</v>
      </c>
      <c r="Q9" t="n">
        <v>452.77</v>
      </c>
      <c r="R9" t="n">
        <v>145.23</v>
      </c>
      <c r="S9" t="n">
        <v>57.64</v>
      </c>
      <c r="T9" t="n">
        <v>41308.84</v>
      </c>
      <c r="U9" t="n">
        <v>0.4</v>
      </c>
      <c r="V9" t="n">
        <v>0.8100000000000001</v>
      </c>
      <c r="W9" t="n">
        <v>6.94</v>
      </c>
      <c r="X9" t="n">
        <v>2.54</v>
      </c>
      <c r="Y9" t="n">
        <v>1</v>
      </c>
      <c r="Z9" t="n">
        <v>10</v>
      </c>
      <c r="AA9" t="n">
        <v>485.2589688724858</v>
      </c>
      <c r="AB9" t="n">
        <v>663.9527293261336</v>
      </c>
      <c r="AC9" t="n">
        <v>600.5860127027551</v>
      </c>
      <c r="AD9" t="n">
        <v>485258.9688724858</v>
      </c>
      <c r="AE9" t="n">
        <v>663952.7293261336</v>
      </c>
      <c r="AF9" t="n">
        <v>1.700745470136779e-06</v>
      </c>
      <c r="AG9" t="n">
        <v>13</v>
      </c>
      <c r="AH9" t="n">
        <v>600586.012702755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3.2104</v>
      </c>
      <c r="E10" t="n">
        <v>31.15</v>
      </c>
      <c r="F10" t="n">
        <v>26.03</v>
      </c>
      <c r="G10" t="n">
        <v>19.28</v>
      </c>
      <c r="H10" t="n">
        <v>0.31</v>
      </c>
      <c r="I10" t="n">
        <v>81</v>
      </c>
      <c r="J10" t="n">
        <v>170.79</v>
      </c>
      <c r="K10" t="n">
        <v>51.39</v>
      </c>
      <c r="L10" t="n">
        <v>3</v>
      </c>
      <c r="M10" t="n">
        <v>79</v>
      </c>
      <c r="N10" t="n">
        <v>31.4</v>
      </c>
      <c r="O10" t="n">
        <v>21297.94</v>
      </c>
      <c r="P10" t="n">
        <v>331.41</v>
      </c>
      <c r="Q10" t="n">
        <v>452.91</v>
      </c>
      <c r="R10" t="n">
        <v>137.58</v>
      </c>
      <c r="S10" t="n">
        <v>57.64</v>
      </c>
      <c r="T10" t="n">
        <v>37523.33</v>
      </c>
      <c r="U10" t="n">
        <v>0.42</v>
      </c>
      <c r="V10" t="n">
        <v>0.8100000000000001</v>
      </c>
      <c r="W10" t="n">
        <v>6.92</v>
      </c>
      <c r="X10" t="n">
        <v>2.3</v>
      </c>
      <c r="Y10" t="n">
        <v>1</v>
      </c>
      <c r="Z10" t="n">
        <v>10</v>
      </c>
      <c r="AA10" t="n">
        <v>476.264898871581</v>
      </c>
      <c r="AB10" t="n">
        <v>651.6466459605315</v>
      </c>
      <c r="AC10" t="n">
        <v>589.4544046618693</v>
      </c>
      <c r="AD10" t="n">
        <v>476264.898871581</v>
      </c>
      <c r="AE10" t="n">
        <v>651646.6459605314</v>
      </c>
      <c r="AF10" t="n">
        <v>1.728527686883347e-06</v>
      </c>
      <c r="AG10" t="n">
        <v>13</v>
      </c>
      <c r="AH10" t="n">
        <v>589454.4046618693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3.2541</v>
      </c>
      <c r="E11" t="n">
        <v>30.73</v>
      </c>
      <c r="F11" t="n">
        <v>25.85</v>
      </c>
      <c r="G11" t="n">
        <v>20.96</v>
      </c>
      <c r="H11" t="n">
        <v>0.34</v>
      </c>
      <c r="I11" t="n">
        <v>74</v>
      </c>
      <c r="J11" t="n">
        <v>171.15</v>
      </c>
      <c r="K11" t="n">
        <v>51.39</v>
      </c>
      <c r="L11" t="n">
        <v>3.25</v>
      </c>
      <c r="M11" t="n">
        <v>72</v>
      </c>
      <c r="N11" t="n">
        <v>31.51</v>
      </c>
      <c r="O11" t="n">
        <v>21342.91</v>
      </c>
      <c r="P11" t="n">
        <v>328.89</v>
      </c>
      <c r="Q11" t="n">
        <v>452.75</v>
      </c>
      <c r="R11" t="n">
        <v>131.62</v>
      </c>
      <c r="S11" t="n">
        <v>57.64</v>
      </c>
      <c r="T11" t="n">
        <v>34577.12</v>
      </c>
      <c r="U11" t="n">
        <v>0.44</v>
      </c>
      <c r="V11" t="n">
        <v>0.82</v>
      </c>
      <c r="W11" t="n">
        <v>6.92</v>
      </c>
      <c r="X11" t="n">
        <v>2.12</v>
      </c>
      <c r="Y11" t="n">
        <v>1</v>
      </c>
      <c r="Z11" t="n">
        <v>10</v>
      </c>
      <c r="AA11" t="n">
        <v>458.9202937438483</v>
      </c>
      <c r="AB11" t="n">
        <v>627.9149920347937</v>
      </c>
      <c r="AC11" t="n">
        <v>567.9876664792185</v>
      </c>
      <c r="AD11" t="n">
        <v>458920.2937438483</v>
      </c>
      <c r="AE11" t="n">
        <v>627914.9920347937</v>
      </c>
      <c r="AF11" t="n">
        <v>1.752056424709413e-06</v>
      </c>
      <c r="AG11" t="n">
        <v>12</v>
      </c>
      <c r="AH11" t="n">
        <v>567987.6664792185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3.2941</v>
      </c>
      <c r="E12" t="n">
        <v>30.36</v>
      </c>
      <c r="F12" t="n">
        <v>25.68</v>
      </c>
      <c r="G12" t="n">
        <v>22.66</v>
      </c>
      <c r="H12" t="n">
        <v>0.36</v>
      </c>
      <c r="I12" t="n">
        <v>68</v>
      </c>
      <c r="J12" t="n">
        <v>171.52</v>
      </c>
      <c r="K12" t="n">
        <v>51.39</v>
      </c>
      <c r="L12" t="n">
        <v>3.5</v>
      </c>
      <c r="M12" t="n">
        <v>66</v>
      </c>
      <c r="N12" t="n">
        <v>31.63</v>
      </c>
      <c r="O12" t="n">
        <v>21387.92</v>
      </c>
      <c r="P12" t="n">
        <v>326.39</v>
      </c>
      <c r="Q12" t="n">
        <v>452.78</v>
      </c>
      <c r="R12" t="n">
        <v>125.76</v>
      </c>
      <c r="S12" t="n">
        <v>57.64</v>
      </c>
      <c r="T12" t="n">
        <v>31679.09</v>
      </c>
      <c r="U12" t="n">
        <v>0.46</v>
      </c>
      <c r="V12" t="n">
        <v>0.83</v>
      </c>
      <c r="W12" t="n">
        <v>6.91</v>
      </c>
      <c r="X12" t="n">
        <v>1.95</v>
      </c>
      <c r="Y12" t="n">
        <v>1</v>
      </c>
      <c r="Z12" t="n">
        <v>10</v>
      </c>
      <c r="AA12" t="n">
        <v>452.4411026053885</v>
      </c>
      <c r="AB12" t="n">
        <v>619.0498768774137</v>
      </c>
      <c r="AC12" t="n">
        <v>559.9686254701917</v>
      </c>
      <c r="AD12" t="n">
        <v>452441.1026053885</v>
      </c>
      <c r="AE12" t="n">
        <v>619049.8768774137</v>
      </c>
      <c r="AF12" t="n">
        <v>1.773593026838535e-06</v>
      </c>
      <c r="AG12" t="n">
        <v>12</v>
      </c>
      <c r="AH12" t="n">
        <v>559968.6254701917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3.3313</v>
      </c>
      <c r="E13" t="n">
        <v>30.02</v>
      </c>
      <c r="F13" t="n">
        <v>25.51</v>
      </c>
      <c r="G13" t="n">
        <v>24.3</v>
      </c>
      <c r="H13" t="n">
        <v>0.39</v>
      </c>
      <c r="I13" t="n">
        <v>63</v>
      </c>
      <c r="J13" t="n">
        <v>171.88</v>
      </c>
      <c r="K13" t="n">
        <v>51.39</v>
      </c>
      <c r="L13" t="n">
        <v>3.75</v>
      </c>
      <c r="M13" t="n">
        <v>61</v>
      </c>
      <c r="N13" t="n">
        <v>31.74</v>
      </c>
      <c r="O13" t="n">
        <v>21432.96</v>
      </c>
      <c r="P13" t="n">
        <v>323.9</v>
      </c>
      <c r="Q13" t="n">
        <v>452.75</v>
      </c>
      <c r="R13" t="n">
        <v>120.49</v>
      </c>
      <c r="S13" t="n">
        <v>57.64</v>
      </c>
      <c r="T13" t="n">
        <v>29066.69</v>
      </c>
      <c r="U13" t="n">
        <v>0.48</v>
      </c>
      <c r="V13" t="n">
        <v>0.83</v>
      </c>
      <c r="W13" t="n">
        <v>6.9</v>
      </c>
      <c r="X13" t="n">
        <v>1.78</v>
      </c>
      <c r="Y13" t="n">
        <v>1</v>
      </c>
      <c r="Z13" t="n">
        <v>10</v>
      </c>
      <c r="AA13" t="n">
        <v>446.3948823002629</v>
      </c>
      <c r="AB13" t="n">
        <v>610.7771715155266</v>
      </c>
      <c r="AC13" t="n">
        <v>552.485455497228</v>
      </c>
      <c r="AD13" t="n">
        <v>446394.8823002629</v>
      </c>
      <c r="AE13" t="n">
        <v>610777.1715155266</v>
      </c>
      <c r="AF13" t="n">
        <v>1.793622066818619e-06</v>
      </c>
      <c r="AG13" t="n">
        <v>12</v>
      </c>
      <c r="AH13" t="n">
        <v>552485.4554972281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3.3565</v>
      </c>
      <c r="E14" t="n">
        <v>29.79</v>
      </c>
      <c r="F14" t="n">
        <v>25.42</v>
      </c>
      <c r="G14" t="n">
        <v>25.85</v>
      </c>
      <c r="H14" t="n">
        <v>0.41</v>
      </c>
      <c r="I14" t="n">
        <v>59</v>
      </c>
      <c r="J14" t="n">
        <v>172.25</v>
      </c>
      <c r="K14" t="n">
        <v>51.39</v>
      </c>
      <c r="L14" t="n">
        <v>4</v>
      </c>
      <c r="M14" t="n">
        <v>57</v>
      </c>
      <c r="N14" t="n">
        <v>31.86</v>
      </c>
      <c r="O14" t="n">
        <v>21478.05</v>
      </c>
      <c r="P14" t="n">
        <v>322.39</v>
      </c>
      <c r="Q14" t="n">
        <v>452.68</v>
      </c>
      <c r="R14" t="n">
        <v>117.52</v>
      </c>
      <c r="S14" t="n">
        <v>57.64</v>
      </c>
      <c r="T14" t="n">
        <v>27605.12</v>
      </c>
      <c r="U14" t="n">
        <v>0.49</v>
      </c>
      <c r="V14" t="n">
        <v>0.83</v>
      </c>
      <c r="W14" t="n">
        <v>6.89</v>
      </c>
      <c r="X14" t="n">
        <v>1.69</v>
      </c>
      <c r="Y14" t="n">
        <v>1</v>
      </c>
      <c r="Z14" t="n">
        <v>10</v>
      </c>
      <c r="AA14" t="n">
        <v>442.5873942470938</v>
      </c>
      <c r="AB14" t="n">
        <v>605.5675983866628</v>
      </c>
      <c r="AC14" t="n">
        <v>547.7730767161013</v>
      </c>
      <c r="AD14" t="n">
        <v>442587.3942470938</v>
      </c>
      <c r="AE14" t="n">
        <v>605567.5983866628</v>
      </c>
      <c r="AF14" t="n">
        <v>1.807190126159966e-06</v>
      </c>
      <c r="AG14" t="n">
        <v>12</v>
      </c>
      <c r="AH14" t="n">
        <v>547773.0767161013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3.3872</v>
      </c>
      <c r="E15" t="n">
        <v>29.52</v>
      </c>
      <c r="F15" t="n">
        <v>25.29</v>
      </c>
      <c r="G15" t="n">
        <v>27.59</v>
      </c>
      <c r="H15" t="n">
        <v>0.44</v>
      </c>
      <c r="I15" t="n">
        <v>55</v>
      </c>
      <c r="J15" t="n">
        <v>172.61</v>
      </c>
      <c r="K15" t="n">
        <v>51.39</v>
      </c>
      <c r="L15" t="n">
        <v>4.25</v>
      </c>
      <c r="M15" t="n">
        <v>53</v>
      </c>
      <c r="N15" t="n">
        <v>31.97</v>
      </c>
      <c r="O15" t="n">
        <v>21523.17</v>
      </c>
      <c r="P15" t="n">
        <v>320.33</v>
      </c>
      <c r="Q15" t="n">
        <v>452.7</v>
      </c>
      <c r="R15" t="n">
        <v>113.06</v>
      </c>
      <c r="S15" t="n">
        <v>57.64</v>
      </c>
      <c r="T15" t="n">
        <v>25391.2</v>
      </c>
      <c r="U15" t="n">
        <v>0.51</v>
      </c>
      <c r="V15" t="n">
        <v>0.84</v>
      </c>
      <c r="W15" t="n">
        <v>6.88</v>
      </c>
      <c r="X15" t="n">
        <v>1.56</v>
      </c>
      <c r="Y15" t="n">
        <v>1</v>
      </c>
      <c r="Z15" t="n">
        <v>10</v>
      </c>
      <c r="AA15" t="n">
        <v>437.8000560713378</v>
      </c>
      <c r="AB15" t="n">
        <v>599.0173510921391</v>
      </c>
      <c r="AC15" t="n">
        <v>541.8479758300372</v>
      </c>
      <c r="AD15" t="n">
        <v>437800.0560713378</v>
      </c>
      <c r="AE15" t="n">
        <v>599017.351092139</v>
      </c>
      <c r="AF15" t="n">
        <v>1.823719468294067e-06</v>
      </c>
      <c r="AG15" t="n">
        <v>12</v>
      </c>
      <c r="AH15" t="n">
        <v>541847.9758300371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3.411</v>
      </c>
      <c r="E16" t="n">
        <v>29.32</v>
      </c>
      <c r="F16" t="n">
        <v>25.18</v>
      </c>
      <c r="G16" t="n">
        <v>29.06</v>
      </c>
      <c r="H16" t="n">
        <v>0.46</v>
      </c>
      <c r="I16" t="n">
        <v>52</v>
      </c>
      <c r="J16" t="n">
        <v>172.98</v>
      </c>
      <c r="K16" t="n">
        <v>51.39</v>
      </c>
      <c r="L16" t="n">
        <v>4.5</v>
      </c>
      <c r="M16" t="n">
        <v>50</v>
      </c>
      <c r="N16" t="n">
        <v>32.09</v>
      </c>
      <c r="O16" t="n">
        <v>21568.34</v>
      </c>
      <c r="P16" t="n">
        <v>318.75</v>
      </c>
      <c r="Q16" t="n">
        <v>452.67</v>
      </c>
      <c r="R16" t="n">
        <v>109.55</v>
      </c>
      <c r="S16" t="n">
        <v>57.64</v>
      </c>
      <c r="T16" t="n">
        <v>23654.9</v>
      </c>
      <c r="U16" t="n">
        <v>0.53</v>
      </c>
      <c r="V16" t="n">
        <v>0.84</v>
      </c>
      <c r="W16" t="n">
        <v>6.88</v>
      </c>
      <c r="X16" t="n">
        <v>1.45</v>
      </c>
      <c r="Y16" t="n">
        <v>1</v>
      </c>
      <c r="Z16" t="n">
        <v>10</v>
      </c>
      <c r="AA16" t="n">
        <v>434.1294789283172</v>
      </c>
      <c r="AB16" t="n">
        <v>593.9951055106234</v>
      </c>
      <c r="AC16" t="n">
        <v>537.3050463180554</v>
      </c>
      <c r="AD16" t="n">
        <v>434129.4789283172</v>
      </c>
      <c r="AE16" t="n">
        <v>593995.1055106234</v>
      </c>
      <c r="AF16" t="n">
        <v>1.836533746560895e-06</v>
      </c>
      <c r="AG16" t="n">
        <v>12</v>
      </c>
      <c r="AH16" t="n">
        <v>537305.0463180554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3.4319</v>
      </c>
      <c r="E17" t="n">
        <v>29.14</v>
      </c>
      <c r="F17" t="n">
        <v>25.11</v>
      </c>
      <c r="G17" t="n">
        <v>30.74</v>
      </c>
      <c r="H17" t="n">
        <v>0.49</v>
      </c>
      <c r="I17" t="n">
        <v>49</v>
      </c>
      <c r="J17" t="n">
        <v>173.35</v>
      </c>
      <c r="K17" t="n">
        <v>51.39</v>
      </c>
      <c r="L17" t="n">
        <v>4.75</v>
      </c>
      <c r="M17" t="n">
        <v>47</v>
      </c>
      <c r="N17" t="n">
        <v>32.2</v>
      </c>
      <c r="O17" t="n">
        <v>21613.54</v>
      </c>
      <c r="P17" t="n">
        <v>317.38</v>
      </c>
      <c r="Q17" t="n">
        <v>452.67</v>
      </c>
      <c r="R17" t="n">
        <v>107.48</v>
      </c>
      <c r="S17" t="n">
        <v>57.64</v>
      </c>
      <c r="T17" t="n">
        <v>22634.94</v>
      </c>
      <c r="U17" t="n">
        <v>0.54</v>
      </c>
      <c r="V17" t="n">
        <v>0.84</v>
      </c>
      <c r="W17" t="n">
        <v>6.87</v>
      </c>
      <c r="X17" t="n">
        <v>1.38</v>
      </c>
      <c r="Y17" t="n">
        <v>1</v>
      </c>
      <c r="Z17" t="n">
        <v>10</v>
      </c>
      <c r="AA17" t="n">
        <v>431.0481401055883</v>
      </c>
      <c r="AB17" t="n">
        <v>589.7790817942911</v>
      </c>
      <c r="AC17" t="n">
        <v>533.4913939879833</v>
      </c>
      <c r="AD17" t="n">
        <v>431048.1401055884</v>
      </c>
      <c r="AE17" t="n">
        <v>589779.081794291</v>
      </c>
      <c r="AF17" t="n">
        <v>1.847786621173361e-06</v>
      </c>
      <c r="AG17" t="n">
        <v>12</v>
      </c>
      <c r="AH17" t="n">
        <v>533491.3939879833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3.4459</v>
      </c>
      <c r="E18" t="n">
        <v>29.02</v>
      </c>
      <c r="F18" t="n">
        <v>25.05</v>
      </c>
      <c r="G18" t="n">
        <v>31.98</v>
      </c>
      <c r="H18" t="n">
        <v>0.51</v>
      </c>
      <c r="I18" t="n">
        <v>47</v>
      </c>
      <c r="J18" t="n">
        <v>173.71</v>
      </c>
      <c r="K18" t="n">
        <v>51.39</v>
      </c>
      <c r="L18" t="n">
        <v>5</v>
      </c>
      <c r="M18" t="n">
        <v>45</v>
      </c>
      <c r="N18" t="n">
        <v>32.32</v>
      </c>
      <c r="O18" t="n">
        <v>21658.78</v>
      </c>
      <c r="P18" t="n">
        <v>316.49</v>
      </c>
      <c r="Q18" t="n">
        <v>452.63</v>
      </c>
      <c r="R18" t="n">
        <v>105.47</v>
      </c>
      <c r="S18" t="n">
        <v>57.64</v>
      </c>
      <c r="T18" t="n">
        <v>21638.11</v>
      </c>
      <c r="U18" t="n">
        <v>0.55</v>
      </c>
      <c r="V18" t="n">
        <v>0.85</v>
      </c>
      <c r="W18" t="n">
        <v>6.88</v>
      </c>
      <c r="X18" t="n">
        <v>1.33</v>
      </c>
      <c r="Y18" t="n">
        <v>1</v>
      </c>
      <c r="Z18" t="n">
        <v>10</v>
      </c>
      <c r="AA18" t="n">
        <v>428.9813904035188</v>
      </c>
      <c r="AB18" t="n">
        <v>586.9512636733577</v>
      </c>
      <c r="AC18" t="n">
        <v>530.9334588596442</v>
      </c>
      <c r="AD18" t="n">
        <v>428981.3904035188</v>
      </c>
      <c r="AE18" t="n">
        <v>586951.2636733578</v>
      </c>
      <c r="AF18" t="n">
        <v>1.855324431918554e-06</v>
      </c>
      <c r="AG18" t="n">
        <v>12</v>
      </c>
      <c r="AH18" t="n">
        <v>530933.4588596442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3.4716</v>
      </c>
      <c r="E19" t="n">
        <v>28.81</v>
      </c>
      <c r="F19" t="n">
        <v>24.94</v>
      </c>
      <c r="G19" t="n">
        <v>34.01</v>
      </c>
      <c r="H19" t="n">
        <v>0.53</v>
      </c>
      <c r="I19" t="n">
        <v>44</v>
      </c>
      <c r="J19" t="n">
        <v>174.08</v>
      </c>
      <c r="K19" t="n">
        <v>51.39</v>
      </c>
      <c r="L19" t="n">
        <v>5.25</v>
      </c>
      <c r="M19" t="n">
        <v>42</v>
      </c>
      <c r="N19" t="n">
        <v>32.44</v>
      </c>
      <c r="O19" t="n">
        <v>21704.07</v>
      </c>
      <c r="P19" t="n">
        <v>314.7</v>
      </c>
      <c r="Q19" t="n">
        <v>452.68</v>
      </c>
      <c r="R19" t="n">
        <v>101.92</v>
      </c>
      <c r="S19" t="n">
        <v>57.64</v>
      </c>
      <c r="T19" t="n">
        <v>19878.17</v>
      </c>
      <c r="U19" t="n">
        <v>0.57</v>
      </c>
      <c r="V19" t="n">
        <v>0.85</v>
      </c>
      <c r="W19" t="n">
        <v>6.86</v>
      </c>
      <c r="X19" t="n">
        <v>1.21</v>
      </c>
      <c r="Y19" t="n">
        <v>1</v>
      </c>
      <c r="Z19" t="n">
        <v>10</v>
      </c>
      <c r="AA19" t="n">
        <v>425.1224466447539</v>
      </c>
      <c r="AB19" t="n">
        <v>581.6712865780324</v>
      </c>
      <c r="AC19" t="n">
        <v>526.1573953678023</v>
      </c>
      <c r="AD19" t="n">
        <v>425122.446644754</v>
      </c>
      <c r="AE19" t="n">
        <v>581671.2865780324</v>
      </c>
      <c r="AF19" t="n">
        <v>1.869161698786515e-06</v>
      </c>
      <c r="AG19" t="n">
        <v>12</v>
      </c>
      <c r="AH19" t="n">
        <v>526157.3953678024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3.4844</v>
      </c>
      <c r="E20" t="n">
        <v>28.7</v>
      </c>
      <c r="F20" t="n">
        <v>24.9</v>
      </c>
      <c r="G20" t="n">
        <v>35.58</v>
      </c>
      <c r="H20" t="n">
        <v>0.5600000000000001</v>
      </c>
      <c r="I20" t="n">
        <v>42</v>
      </c>
      <c r="J20" t="n">
        <v>174.45</v>
      </c>
      <c r="K20" t="n">
        <v>51.39</v>
      </c>
      <c r="L20" t="n">
        <v>5.5</v>
      </c>
      <c r="M20" t="n">
        <v>40</v>
      </c>
      <c r="N20" t="n">
        <v>32.56</v>
      </c>
      <c r="O20" t="n">
        <v>21749.39</v>
      </c>
      <c r="P20" t="n">
        <v>313.91</v>
      </c>
      <c r="Q20" t="n">
        <v>452.64</v>
      </c>
      <c r="R20" t="n">
        <v>100.63</v>
      </c>
      <c r="S20" t="n">
        <v>57.64</v>
      </c>
      <c r="T20" t="n">
        <v>19244.28</v>
      </c>
      <c r="U20" t="n">
        <v>0.57</v>
      </c>
      <c r="V20" t="n">
        <v>0.85</v>
      </c>
      <c r="W20" t="n">
        <v>6.87</v>
      </c>
      <c r="X20" t="n">
        <v>1.18</v>
      </c>
      <c r="Y20" t="n">
        <v>1</v>
      </c>
      <c r="Z20" t="n">
        <v>10</v>
      </c>
      <c r="AA20" t="n">
        <v>423.3401963625288</v>
      </c>
      <c r="AB20" t="n">
        <v>579.2327331145586</v>
      </c>
      <c r="AC20" t="n">
        <v>523.9515740243512</v>
      </c>
      <c r="AD20" t="n">
        <v>423340.1963625288</v>
      </c>
      <c r="AE20" t="n">
        <v>579232.7331145586</v>
      </c>
      <c r="AF20" t="n">
        <v>1.876053411467834e-06</v>
      </c>
      <c r="AG20" t="n">
        <v>12</v>
      </c>
      <c r="AH20" t="n">
        <v>523951.5740243512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3.4984</v>
      </c>
      <c r="E21" t="n">
        <v>28.58</v>
      </c>
      <c r="F21" t="n">
        <v>24.86</v>
      </c>
      <c r="G21" t="n">
        <v>37.28</v>
      </c>
      <c r="H21" t="n">
        <v>0.58</v>
      </c>
      <c r="I21" t="n">
        <v>40</v>
      </c>
      <c r="J21" t="n">
        <v>174.82</v>
      </c>
      <c r="K21" t="n">
        <v>51.39</v>
      </c>
      <c r="L21" t="n">
        <v>5.75</v>
      </c>
      <c r="M21" t="n">
        <v>38</v>
      </c>
      <c r="N21" t="n">
        <v>32.67</v>
      </c>
      <c r="O21" t="n">
        <v>21794.75</v>
      </c>
      <c r="P21" t="n">
        <v>312.79</v>
      </c>
      <c r="Q21" t="n">
        <v>452.7</v>
      </c>
      <c r="R21" t="n">
        <v>99</v>
      </c>
      <c r="S21" t="n">
        <v>57.64</v>
      </c>
      <c r="T21" t="n">
        <v>18438.81</v>
      </c>
      <c r="U21" t="n">
        <v>0.58</v>
      </c>
      <c r="V21" t="n">
        <v>0.85</v>
      </c>
      <c r="W21" t="n">
        <v>6.86</v>
      </c>
      <c r="X21" t="n">
        <v>1.13</v>
      </c>
      <c r="Y21" t="n">
        <v>1</v>
      </c>
      <c r="Z21" t="n">
        <v>10</v>
      </c>
      <c r="AA21" t="n">
        <v>421.2409764128341</v>
      </c>
      <c r="AB21" t="n">
        <v>576.3604877683383</v>
      </c>
      <c r="AC21" t="n">
        <v>521.3534517427524</v>
      </c>
      <c r="AD21" t="n">
        <v>421240.9764128341</v>
      </c>
      <c r="AE21" t="n">
        <v>576360.4877683383</v>
      </c>
      <c r="AF21" t="n">
        <v>1.883591222213027e-06</v>
      </c>
      <c r="AG21" t="n">
        <v>12</v>
      </c>
      <c r="AH21" t="n">
        <v>521353.4517427525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3.5096</v>
      </c>
      <c r="E22" t="n">
        <v>28.49</v>
      </c>
      <c r="F22" t="n">
        <v>24.8</v>
      </c>
      <c r="G22" t="n">
        <v>38.15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311.89</v>
      </c>
      <c r="Q22" t="n">
        <v>452.58</v>
      </c>
      <c r="R22" t="n">
        <v>97.40000000000001</v>
      </c>
      <c r="S22" t="n">
        <v>57.64</v>
      </c>
      <c r="T22" t="n">
        <v>17644.3</v>
      </c>
      <c r="U22" t="n">
        <v>0.59</v>
      </c>
      <c r="V22" t="n">
        <v>0.86</v>
      </c>
      <c r="W22" t="n">
        <v>6.85</v>
      </c>
      <c r="X22" t="n">
        <v>1.07</v>
      </c>
      <c r="Y22" t="n">
        <v>1</v>
      </c>
      <c r="Z22" t="n">
        <v>10</v>
      </c>
      <c r="AA22" t="n">
        <v>409.2197696867149</v>
      </c>
      <c r="AB22" t="n">
        <v>559.9125423874505</v>
      </c>
      <c r="AC22" t="n">
        <v>506.4752751841802</v>
      </c>
      <c r="AD22" t="n">
        <v>409219.7696867149</v>
      </c>
      <c r="AE22" t="n">
        <v>559912.5423874505</v>
      </c>
      <c r="AF22" t="n">
        <v>1.889621470809181e-06</v>
      </c>
      <c r="AG22" t="n">
        <v>11</v>
      </c>
      <c r="AH22" t="n">
        <v>506475.2751841802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3.5197</v>
      </c>
      <c r="E23" t="n">
        <v>28.41</v>
      </c>
      <c r="F23" t="n">
        <v>24.79</v>
      </c>
      <c r="G23" t="n">
        <v>40.19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311.44</v>
      </c>
      <c r="Q23" t="n">
        <v>452.57</v>
      </c>
      <c r="R23" t="n">
        <v>97.06</v>
      </c>
      <c r="S23" t="n">
        <v>57.64</v>
      </c>
      <c r="T23" t="n">
        <v>17484.58</v>
      </c>
      <c r="U23" t="n">
        <v>0.59</v>
      </c>
      <c r="V23" t="n">
        <v>0.86</v>
      </c>
      <c r="W23" t="n">
        <v>6.85</v>
      </c>
      <c r="X23" t="n">
        <v>1.06</v>
      </c>
      <c r="Y23" t="n">
        <v>1</v>
      </c>
      <c r="Z23" t="n">
        <v>10</v>
      </c>
      <c r="AA23" t="n">
        <v>408.0321967937164</v>
      </c>
      <c r="AB23" t="n">
        <v>558.2876527632316</v>
      </c>
      <c r="AC23" t="n">
        <v>505.0054627451499</v>
      </c>
      <c r="AD23" t="n">
        <v>408032.1967937164</v>
      </c>
      <c r="AE23" t="n">
        <v>558287.6527632315</v>
      </c>
      <c r="AF23" t="n">
        <v>1.895059462846784e-06</v>
      </c>
      <c r="AG23" t="n">
        <v>11</v>
      </c>
      <c r="AH23" t="n">
        <v>505005.4627451499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3.5301</v>
      </c>
      <c r="E24" t="n">
        <v>28.33</v>
      </c>
      <c r="F24" t="n">
        <v>24.74</v>
      </c>
      <c r="G24" t="n">
        <v>41.23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310.54</v>
      </c>
      <c r="Q24" t="n">
        <v>452.64</v>
      </c>
      <c r="R24" t="n">
        <v>95.34</v>
      </c>
      <c r="S24" t="n">
        <v>57.64</v>
      </c>
      <c r="T24" t="n">
        <v>16627.13</v>
      </c>
      <c r="U24" t="n">
        <v>0.6</v>
      </c>
      <c r="V24" t="n">
        <v>0.86</v>
      </c>
      <c r="W24" t="n">
        <v>6.85</v>
      </c>
      <c r="X24" t="n">
        <v>1.01</v>
      </c>
      <c r="Y24" t="n">
        <v>1</v>
      </c>
      <c r="Z24" t="n">
        <v>10</v>
      </c>
      <c r="AA24" t="n">
        <v>406.3900430614245</v>
      </c>
      <c r="AB24" t="n">
        <v>556.0407855800001</v>
      </c>
      <c r="AC24" t="n">
        <v>502.9730334123882</v>
      </c>
      <c r="AD24" t="n">
        <v>406390.0430614245</v>
      </c>
      <c r="AE24" t="n">
        <v>556040.7855800001</v>
      </c>
      <c r="AF24" t="n">
        <v>1.900658979400356e-06</v>
      </c>
      <c r="AG24" t="n">
        <v>11</v>
      </c>
      <c r="AH24" t="n">
        <v>502973.0334123882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3.5476</v>
      </c>
      <c r="E25" t="n">
        <v>28.19</v>
      </c>
      <c r="F25" t="n">
        <v>24.66</v>
      </c>
      <c r="G25" t="n">
        <v>43.52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309.16</v>
      </c>
      <c r="Q25" t="n">
        <v>452.6</v>
      </c>
      <c r="R25" t="n">
        <v>92.89</v>
      </c>
      <c r="S25" t="n">
        <v>57.64</v>
      </c>
      <c r="T25" t="n">
        <v>15412.63</v>
      </c>
      <c r="U25" t="n">
        <v>0.62</v>
      </c>
      <c r="V25" t="n">
        <v>0.86</v>
      </c>
      <c r="W25" t="n">
        <v>6.85</v>
      </c>
      <c r="X25" t="n">
        <v>0.9399999999999999</v>
      </c>
      <c r="Y25" t="n">
        <v>1</v>
      </c>
      <c r="Z25" t="n">
        <v>10</v>
      </c>
      <c r="AA25" t="n">
        <v>403.7533667715972</v>
      </c>
      <c r="AB25" t="n">
        <v>552.4331687583101</v>
      </c>
      <c r="AC25" t="n">
        <v>499.7097224768383</v>
      </c>
      <c r="AD25" t="n">
        <v>403753.3667715972</v>
      </c>
      <c r="AE25" t="n">
        <v>552433.1687583101</v>
      </c>
      <c r="AF25" t="n">
        <v>1.910081242831847e-06</v>
      </c>
      <c r="AG25" t="n">
        <v>11</v>
      </c>
      <c r="AH25" t="n">
        <v>499709.7224768383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3.5536</v>
      </c>
      <c r="E26" t="n">
        <v>28.14</v>
      </c>
      <c r="F26" t="n">
        <v>24.65</v>
      </c>
      <c r="G26" t="n">
        <v>44.82</v>
      </c>
      <c r="H26" t="n">
        <v>0.7</v>
      </c>
      <c r="I26" t="n">
        <v>33</v>
      </c>
      <c r="J26" t="n">
        <v>176.66</v>
      </c>
      <c r="K26" t="n">
        <v>51.39</v>
      </c>
      <c r="L26" t="n">
        <v>7</v>
      </c>
      <c r="M26" t="n">
        <v>31</v>
      </c>
      <c r="N26" t="n">
        <v>33.27</v>
      </c>
      <c r="O26" t="n">
        <v>22022.17</v>
      </c>
      <c r="P26" t="n">
        <v>308.85</v>
      </c>
      <c r="Q26" t="n">
        <v>452.66</v>
      </c>
      <c r="R26" t="n">
        <v>92.45999999999999</v>
      </c>
      <c r="S26" t="n">
        <v>57.64</v>
      </c>
      <c r="T26" t="n">
        <v>15201.34</v>
      </c>
      <c r="U26" t="n">
        <v>0.62</v>
      </c>
      <c r="V26" t="n">
        <v>0.86</v>
      </c>
      <c r="W26" t="n">
        <v>6.85</v>
      </c>
      <c r="X26" t="n">
        <v>0.92</v>
      </c>
      <c r="Y26" t="n">
        <v>1</v>
      </c>
      <c r="Z26" t="n">
        <v>10</v>
      </c>
      <c r="AA26" t="n">
        <v>403.0218690391827</v>
      </c>
      <c r="AB26" t="n">
        <v>551.4323012894182</v>
      </c>
      <c r="AC26" t="n">
        <v>498.8043763944512</v>
      </c>
      <c r="AD26" t="n">
        <v>403021.8690391827</v>
      </c>
      <c r="AE26" t="n">
        <v>551432.3012894182</v>
      </c>
      <c r="AF26" t="n">
        <v>1.913311733151215e-06</v>
      </c>
      <c r="AG26" t="n">
        <v>11</v>
      </c>
      <c r="AH26" t="n">
        <v>498804.3763944512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3.5605</v>
      </c>
      <c r="E27" t="n">
        <v>28.09</v>
      </c>
      <c r="F27" t="n">
        <v>24.63</v>
      </c>
      <c r="G27" t="n">
        <v>46.18</v>
      </c>
      <c r="H27" t="n">
        <v>0.73</v>
      </c>
      <c r="I27" t="n">
        <v>32</v>
      </c>
      <c r="J27" t="n">
        <v>177.03</v>
      </c>
      <c r="K27" t="n">
        <v>51.39</v>
      </c>
      <c r="L27" t="n">
        <v>7.25</v>
      </c>
      <c r="M27" t="n">
        <v>30</v>
      </c>
      <c r="N27" t="n">
        <v>33.39</v>
      </c>
      <c r="O27" t="n">
        <v>22067.77</v>
      </c>
      <c r="P27" t="n">
        <v>308.28</v>
      </c>
      <c r="Q27" t="n">
        <v>452.62</v>
      </c>
      <c r="R27" t="n">
        <v>91.64</v>
      </c>
      <c r="S27" t="n">
        <v>57.64</v>
      </c>
      <c r="T27" t="n">
        <v>14795.64</v>
      </c>
      <c r="U27" t="n">
        <v>0.63</v>
      </c>
      <c r="V27" t="n">
        <v>0.86</v>
      </c>
      <c r="W27" t="n">
        <v>6.85</v>
      </c>
      <c r="X27" t="n">
        <v>0.9</v>
      </c>
      <c r="Y27" t="n">
        <v>1</v>
      </c>
      <c r="Z27" t="n">
        <v>10</v>
      </c>
      <c r="AA27" t="n">
        <v>402.0116539582397</v>
      </c>
      <c r="AB27" t="n">
        <v>550.0500804481283</v>
      </c>
      <c r="AC27" t="n">
        <v>497.5540727702946</v>
      </c>
      <c r="AD27" t="n">
        <v>402011.6539582397</v>
      </c>
      <c r="AE27" t="n">
        <v>550050.0804481283</v>
      </c>
      <c r="AF27" t="n">
        <v>1.917026797018489e-06</v>
      </c>
      <c r="AG27" t="n">
        <v>11</v>
      </c>
      <c r="AH27" t="n">
        <v>497554.0727702946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3.571</v>
      </c>
      <c r="E28" t="n">
        <v>28</v>
      </c>
      <c r="F28" t="n">
        <v>24.58</v>
      </c>
      <c r="G28" t="n">
        <v>47.57</v>
      </c>
      <c r="H28" t="n">
        <v>0.75</v>
      </c>
      <c r="I28" t="n">
        <v>31</v>
      </c>
      <c r="J28" t="n">
        <v>177.4</v>
      </c>
      <c r="K28" t="n">
        <v>51.39</v>
      </c>
      <c r="L28" t="n">
        <v>7.5</v>
      </c>
      <c r="M28" t="n">
        <v>29</v>
      </c>
      <c r="N28" t="n">
        <v>33.51</v>
      </c>
      <c r="O28" t="n">
        <v>22113.42</v>
      </c>
      <c r="P28" t="n">
        <v>307.36</v>
      </c>
      <c r="Q28" t="n">
        <v>452.63</v>
      </c>
      <c r="R28" t="n">
        <v>90.15000000000001</v>
      </c>
      <c r="S28" t="n">
        <v>57.64</v>
      </c>
      <c r="T28" t="n">
        <v>14058.64</v>
      </c>
      <c r="U28" t="n">
        <v>0.64</v>
      </c>
      <c r="V28" t="n">
        <v>0.86</v>
      </c>
      <c r="W28" t="n">
        <v>6.84</v>
      </c>
      <c r="X28" t="n">
        <v>0.85</v>
      </c>
      <c r="Y28" t="n">
        <v>1</v>
      </c>
      <c r="Z28" t="n">
        <v>10</v>
      </c>
      <c r="AA28" t="n">
        <v>400.3842402930862</v>
      </c>
      <c r="AB28" t="n">
        <v>547.8233812750414</v>
      </c>
      <c r="AC28" t="n">
        <v>495.5398866410952</v>
      </c>
      <c r="AD28" t="n">
        <v>400384.2402930862</v>
      </c>
      <c r="AE28" t="n">
        <v>547823.3812750414</v>
      </c>
      <c r="AF28" t="n">
        <v>1.922680155077384e-06</v>
      </c>
      <c r="AG28" t="n">
        <v>11</v>
      </c>
      <c r="AH28" t="n">
        <v>495539.8866410952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3.5763</v>
      </c>
      <c r="E29" t="n">
        <v>27.96</v>
      </c>
      <c r="F29" t="n">
        <v>24.57</v>
      </c>
      <c r="G29" t="n">
        <v>49.15</v>
      </c>
      <c r="H29" t="n">
        <v>0.77</v>
      </c>
      <c r="I29" t="n">
        <v>30</v>
      </c>
      <c r="J29" t="n">
        <v>177.77</v>
      </c>
      <c r="K29" t="n">
        <v>51.39</v>
      </c>
      <c r="L29" t="n">
        <v>7.75</v>
      </c>
      <c r="M29" t="n">
        <v>28</v>
      </c>
      <c r="N29" t="n">
        <v>33.63</v>
      </c>
      <c r="O29" t="n">
        <v>22159.1</v>
      </c>
      <c r="P29" t="n">
        <v>306.99</v>
      </c>
      <c r="Q29" t="n">
        <v>452.62</v>
      </c>
      <c r="R29" t="n">
        <v>90.05</v>
      </c>
      <c r="S29" t="n">
        <v>57.64</v>
      </c>
      <c r="T29" t="n">
        <v>14012.53</v>
      </c>
      <c r="U29" t="n">
        <v>0.64</v>
      </c>
      <c r="V29" t="n">
        <v>0.86</v>
      </c>
      <c r="W29" t="n">
        <v>6.84</v>
      </c>
      <c r="X29" t="n">
        <v>0.85</v>
      </c>
      <c r="Y29" t="n">
        <v>1</v>
      </c>
      <c r="Z29" t="n">
        <v>10</v>
      </c>
      <c r="AA29" t="n">
        <v>399.6784500212198</v>
      </c>
      <c r="AB29" t="n">
        <v>546.8576878878044</v>
      </c>
      <c r="AC29" t="n">
        <v>494.6663576753771</v>
      </c>
      <c r="AD29" t="n">
        <v>399678.4500212198</v>
      </c>
      <c r="AE29" t="n">
        <v>546857.6878878045</v>
      </c>
      <c r="AF29" t="n">
        <v>1.925533754859492e-06</v>
      </c>
      <c r="AG29" t="n">
        <v>11</v>
      </c>
      <c r="AH29" t="n">
        <v>494666.357675377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3.586</v>
      </c>
      <c r="E30" t="n">
        <v>27.89</v>
      </c>
      <c r="F30" t="n">
        <v>24.53</v>
      </c>
      <c r="G30" t="n">
        <v>50.75</v>
      </c>
      <c r="H30" t="n">
        <v>0.8</v>
      </c>
      <c r="I30" t="n">
        <v>29</v>
      </c>
      <c r="J30" t="n">
        <v>178.14</v>
      </c>
      <c r="K30" t="n">
        <v>51.39</v>
      </c>
      <c r="L30" t="n">
        <v>8</v>
      </c>
      <c r="M30" t="n">
        <v>27</v>
      </c>
      <c r="N30" t="n">
        <v>33.75</v>
      </c>
      <c r="O30" t="n">
        <v>22204.83</v>
      </c>
      <c r="P30" t="n">
        <v>306.03</v>
      </c>
      <c r="Q30" t="n">
        <v>452.65</v>
      </c>
      <c r="R30" t="n">
        <v>88.64</v>
      </c>
      <c r="S30" t="n">
        <v>57.64</v>
      </c>
      <c r="T30" t="n">
        <v>13311.43</v>
      </c>
      <c r="U30" t="n">
        <v>0.65</v>
      </c>
      <c r="V30" t="n">
        <v>0.86</v>
      </c>
      <c r="W30" t="n">
        <v>6.84</v>
      </c>
      <c r="X30" t="n">
        <v>0.8100000000000001</v>
      </c>
      <c r="Y30" t="n">
        <v>1</v>
      </c>
      <c r="Z30" t="n">
        <v>10</v>
      </c>
      <c r="AA30" t="n">
        <v>398.1329050303085</v>
      </c>
      <c r="AB30" t="n">
        <v>544.743005046607</v>
      </c>
      <c r="AC30" t="n">
        <v>492.7534971965675</v>
      </c>
      <c r="AD30" t="n">
        <v>398132.9050303085</v>
      </c>
      <c r="AE30" t="n">
        <v>544743.005046607</v>
      </c>
      <c r="AF30" t="n">
        <v>1.930756380875804e-06</v>
      </c>
      <c r="AG30" t="n">
        <v>11</v>
      </c>
      <c r="AH30" t="n">
        <v>492753.4971965675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3.5964</v>
      </c>
      <c r="E31" t="n">
        <v>27.81</v>
      </c>
      <c r="F31" t="n">
        <v>24.48</v>
      </c>
      <c r="G31" t="n">
        <v>52.47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26</v>
      </c>
      <c r="N31" t="n">
        <v>33.87</v>
      </c>
      <c r="O31" t="n">
        <v>22250.6</v>
      </c>
      <c r="P31" t="n">
        <v>305.02</v>
      </c>
      <c r="Q31" t="n">
        <v>452.68</v>
      </c>
      <c r="R31" t="n">
        <v>87.02</v>
      </c>
      <c r="S31" t="n">
        <v>57.64</v>
      </c>
      <c r="T31" t="n">
        <v>12507.02</v>
      </c>
      <c r="U31" t="n">
        <v>0.66</v>
      </c>
      <c r="V31" t="n">
        <v>0.87</v>
      </c>
      <c r="W31" t="n">
        <v>6.84</v>
      </c>
      <c r="X31" t="n">
        <v>0.76</v>
      </c>
      <c r="Y31" t="n">
        <v>1</v>
      </c>
      <c r="Z31" t="n">
        <v>10</v>
      </c>
      <c r="AA31" t="n">
        <v>396.4756740316036</v>
      </c>
      <c r="AB31" t="n">
        <v>542.4755084823072</v>
      </c>
      <c r="AC31" t="n">
        <v>490.7024073219131</v>
      </c>
      <c r="AD31" t="n">
        <v>396475.6740316036</v>
      </c>
      <c r="AE31" t="n">
        <v>542475.5084823072</v>
      </c>
      <c r="AF31" t="n">
        <v>1.936355897429376e-06</v>
      </c>
      <c r="AG31" t="n">
        <v>11</v>
      </c>
      <c r="AH31" t="n">
        <v>490702.4073219131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3.6009</v>
      </c>
      <c r="E32" t="n">
        <v>27.77</v>
      </c>
      <c r="F32" t="n">
        <v>24.48</v>
      </c>
      <c r="G32" t="n">
        <v>54.41</v>
      </c>
      <c r="H32" t="n">
        <v>0.84</v>
      </c>
      <c r="I32" t="n">
        <v>27</v>
      </c>
      <c r="J32" t="n">
        <v>178.88</v>
      </c>
      <c r="K32" t="n">
        <v>51.39</v>
      </c>
      <c r="L32" t="n">
        <v>8.5</v>
      </c>
      <c r="M32" t="n">
        <v>25</v>
      </c>
      <c r="N32" t="n">
        <v>33.99</v>
      </c>
      <c r="O32" t="n">
        <v>22296.41</v>
      </c>
      <c r="P32" t="n">
        <v>304.88</v>
      </c>
      <c r="Q32" t="n">
        <v>452.61</v>
      </c>
      <c r="R32" t="n">
        <v>86.98</v>
      </c>
      <c r="S32" t="n">
        <v>57.64</v>
      </c>
      <c r="T32" t="n">
        <v>12490.96</v>
      </c>
      <c r="U32" t="n">
        <v>0.66</v>
      </c>
      <c r="V32" t="n">
        <v>0.87</v>
      </c>
      <c r="W32" t="n">
        <v>6.84</v>
      </c>
      <c r="X32" t="n">
        <v>0.76</v>
      </c>
      <c r="Y32" t="n">
        <v>1</v>
      </c>
      <c r="Z32" t="n">
        <v>10</v>
      </c>
      <c r="AA32" t="n">
        <v>396.0290472657038</v>
      </c>
      <c r="AB32" t="n">
        <v>541.8644140374206</v>
      </c>
      <c r="AC32" t="n">
        <v>490.14963487317</v>
      </c>
      <c r="AD32" t="n">
        <v>396029.0472657038</v>
      </c>
      <c r="AE32" t="n">
        <v>541864.4140374206</v>
      </c>
      <c r="AF32" t="n">
        <v>1.938778765168903e-06</v>
      </c>
      <c r="AG32" t="n">
        <v>11</v>
      </c>
      <c r="AH32" t="n">
        <v>490149.6348731701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3.6096</v>
      </c>
      <c r="E33" t="n">
        <v>27.7</v>
      </c>
      <c r="F33" t="n">
        <v>24.45</v>
      </c>
      <c r="G33" t="n">
        <v>56.42</v>
      </c>
      <c r="H33" t="n">
        <v>0.87</v>
      </c>
      <c r="I33" t="n">
        <v>26</v>
      </c>
      <c r="J33" t="n">
        <v>179.26</v>
      </c>
      <c r="K33" t="n">
        <v>51.39</v>
      </c>
      <c r="L33" t="n">
        <v>8.75</v>
      </c>
      <c r="M33" t="n">
        <v>24</v>
      </c>
      <c r="N33" t="n">
        <v>34.11</v>
      </c>
      <c r="O33" t="n">
        <v>22342.26</v>
      </c>
      <c r="P33" t="n">
        <v>303.88</v>
      </c>
      <c r="Q33" t="n">
        <v>452.58</v>
      </c>
      <c r="R33" t="n">
        <v>85.93000000000001</v>
      </c>
      <c r="S33" t="n">
        <v>57.64</v>
      </c>
      <c r="T33" t="n">
        <v>11974.7</v>
      </c>
      <c r="U33" t="n">
        <v>0.67</v>
      </c>
      <c r="V33" t="n">
        <v>0.87</v>
      </c>
      <c r="W33" t="n">
        <v>6.84</v>
      </c>
      <c r="X33" t="n">
        <v>0.73</v>
      </c>
      <c r="Y33" t="n">
        <v>1</v>
      </c>
      <c r="Z33" t="n">
        <v>10</v>
      </c>
      <c r="AA33" t="n">
        <v>394.5859970723288</v>
      </c>
      <c r="AB33" t="n">
        <v>539.8899690999637</v>
      </c>
      <c r="AC33" t="n">
        <v>488.3636281893931</v>
      </c>
      <c r="AD33" t="n">
        <v>394585.9970723288</v>
      </c>
      <c r="AE33" t="n">
        <v>539889.9690999637</v>
      </c>
      <c r="AF33" t="n">
        <v>1.943462976131986e-06</v>
      </c>
      <c r="AG33" t="n">
        <v>11</v>
      </c>
      <c r="AH33" t="n">
        <v>488363.6281893931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3.6088</v>
      </c>
      <c r="E34" t="n">
        <v>27.71</v>
      </c>
      <c r="F34" t="n">
        <v>24.46</v>
      </c>
      <c r="G34" t="n">
        <v>56.44</v>
      </c>
      <c r="H34" t="n">
        <v>0.89</v>
      </c>
      <c r="I34" t="n">
        <v>26</v>
      </c>
      <c r="J34" t="n">
        <v>179.63</v>
      </c>
      <c r="K34" t="n">
        <v>51.39</v>
      </c>
      <c r="L34" t="n">
        <v>9</v>
      </c>
      <c r="M34" t="n">
        <v>24</v>
      </c>
      <c r="N34" t="n">
        <v>34.24</v>
      </c>
      <c r="O34" t="n">
        <v>22388.15</v>
      </c>
      <c r="P34" t="n">
        <v>303.54</v>
      </c>
      <c r="Q34" t="n">
        <v>452.63</v>
      </c>
      <c r="R34" t="n">
        <v>86.25</v>
      </c>
      <c r="S34" t="n">
        <v>57.64</v>
      </c>
      <c r="T34" t="n">
        <v>12134.24</v>
      </c>
      <c r="U34" t="n">
        <v>0.67</v>
      </c>
      <c r="V34" t="n">
        <v>0.87</v>
      </c>
      <c r="W34" t="n">
        <v>6.84</v>
      </c>
      <c r="X34" t="n">
        <v>0.73</v>
      </c>
      <c r="Y34" t="n">
        <v>1</v>
      </c>
      <c r="Z34" t="n">
        <v>10</v>
      </c>
      <c r="AA34" t="n">
        <v>394.451604138823</v>
      </c>
      <c r="AB34" t="n">
        <v>539.7060867593433</v>
      </c>
      <c r="AC34" t="n">
        <v>488.197295321281</v>
      </c>
      <c r="AD34" t="n">
        <v>394451.604138823</v>
      </c>
      <c r="AE34" t="n">
        <v>539706.0867593433</v>
      </c>
      <c r="AF34" t="n">
        <v>1.943032244089404e-06</v>
      </c>
      <c r="AG34" t="n">
        <v>11</v>
      </c>
      <c r="AH34" t="n">
        <v>488197.2953212811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3.6165</v>
      </c>
      <c r="E35" t="n">
        <v>27.65</v>
      </c>
      <c r="F35" t="n">
        <v>24.43</v>
      </c>
      <c r="G35" t="n">
        <v>58.64</v>
      </c>
      <c r="H35" t="n">
        <v>0.91</v>
      </c>
      <c r="I35" t="n">
        <v>25</v>
      </c>
      <c r="J35" t="n">
        <v>180</v>
      </c>
      <c r="K35" t="n">
        <v>51.39</v>
      </c>
      <c r="L35" t="n">
        <v>9.25</v>
      </c>
      <c r="M35" t="n">
        <v>23</v>
      </c>
      <c r="N35" t="n">
        <v>34.36</v>
      </c>
      <c r="O35" t="n">
        <v>22434.08</v>
      </c>
      <c r="P35" t="n">
        <v>302.96</v>
      </c>
      <c r="Q35" t="n">
        <v>452.67</v>
      </c>
      <c r="R35" t="n">
        <v>85.45</v>
      </c>
      <c r="S35" t="n">
        <v>57.64</v>
      </c>
      <c r="T35" t="n">
        <v>11737</v>
      </c>
      <c r="U35" t="n">
        <v>0.67</v>
      </c>
      <c r="V35" t="n">
        <v>0.87</v>
      </c>
      <c r="W35" t="n">
        <v>6.83</v>
      </c>
      <c r="X35" t="n">
        <v>0.71</v>
      </c>
      <c r="Y35" t="n">
        <v>1</v>
      </c>
      <c r="Z35" t="n">
        <v>10</v>
      </c>
      <c r="AA35" t="n">
        <v>393.3734462172701</v>
      </c>
      <c r="AB35" t="n">
        <v>538.2309035261042</v>
      </c>
      <c r="AC35" t="n">
        <v>486.8629015053895</v>
      </c>
      <c r="AD35" t="n">
        <v>393373.4462172701</v>
      </c>
      <c r="AE35" t="n">
        <v>538230.9035261042</v>
      </c>
      <c r="AF35" t="n">
        <v>1.94717803999926e-06</v>
      </c>
      <c r="AG35" t="n">
        <v>11</v>
      </c>
      <c r="AH35" t="n">
        <v>486862.9015053895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3.6278</v>
      </c>
      <c r="E36" t="n">
        <v>27.56</v>
      </c>
      <c r="F36" t="n">
        <v>24.38</v>
      </c>
      <c r="G36" t="n">
        <v>60.95</v>
      </c>
      <c r="H36" t="n">
        <v>0.93</v>
      </c>
      <c r="I36" t="n">
        <v>24</v>
      </c>
      <c r="J36" t="n">
        <v>180.37</v>
      </c>
      <c r="K36" t="n">
        <v>51.39</v>
      </c>
      <c r="L36" t="n">
        <v>9.5</v>
      </c>
      <c r="M36" t="n">
        <v>22</v>
      </c>
      <c r="N36" t="n">
        <v>34.48</v>
      </c>
      <c r="O36" t="n">
        <v>22480.05</v>
      </c>
      <c r="P36" t="n">
        <v>302.32</v>
      </c>
      <c r="Q36" t="n">
        <v>452.59</v>
      </c>
      <c r="R36" t="n">
        <v>83.47</v>
      </c>
      <c r="S36" t="n">
        <v>57.64</v>
      </c>
      <c r="T36" t="n">
        <v>10754.93</v>
      </c>
      <c r="U36" t="n">
        <v>0.6899999999999999</v>
      </c>
      <c r="V36" t="n">
        <v>0.87</v>
      </c>
      <c r="W36" t="n">
        <v>6.84</v>
      </c>
      <c r="X36" t="n">
        <v>0.65</v>
      </c>
      <c r="Y36" t="n">
        <v>1</v>
      </c>
      <c r="Z36" t="n">
        <v>10</v>
      </c>
      <c r="AA36" t="n">
        <v>391.9216559181824</v>
      </c>
      <c r="AB36" t="n">
        <v>536.2444999904245</v>
      </c>
      <c r="AC36" t="n">
        <v>485.0660775352203</v>
      </c>
      <c r="AD36" t="n">
        <v>391921.6559181823</v>
      </c>
      <c r="AE36" t="n">
        <v>536244.4999904245</v>
      </c>
      <c r="AF36" t="n">
        <v>1.953262130100737e-06</v>
      </c>
      <c r="AG36" t="n">
        <v>11</v>
      </c>
      <c r="AH36" t="n">
        <v>485066.0775352203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3.626</v>
      </c>
      <c r="E37" t="n">
        <v>27.58</v>
      </c>
      <c r="F37" t="n">
        <v>24.39</v>
      </c>
      <c r="G37" t="n">
        <v>60.98</v>
      </c>
      <c r="H37" t="n">
        <v>0.96</v>
      </c>
      <c r="I37" t="n">
        <v>24</v>
      </c>
      <c r="J37" t="n">
        <v>180.75</v>
      </c>
      <c r="K37" t="n">
        <v>51.39</v>
      </c>
      <c r="L37" t="n">
        <v>9.75</v>
      </c>
      <c r="M37" t="n">
        <v>22</v>
      </c>
      <c r="N37" t="n">
        <v>34.6</v>
      </c>
      <c r="O37" t="n">
        <v>22526.07</v>
      </c>
      <c r="P37" t="n">
        <v>301.85</v>
      </c>
      <c r="Q37" t="n">
        <v>452.63</v>
      </c>
      <c r="R37" t="n">
        <v>83.95</v>
      </c>
      <c r="S37" t="n">
        <v>57.64</v>
      </c>
      <c r="T37" t="n">
        <v>10993.3</v>
      </c>
      <c r="U37" t="n">
        <v>0.6899999999999999</v>
      </c>
      <c r="V37" t="n">
        <v>0.87</v>
      </c>
      <c r="W37" t="n">
        <v>6.84</v>
      </c>
      <c r="X37" t="n">
        <v>0.67</v>
      </c>
      <c r="Y37" t="n">
        <v>1</v>
      </c>
      <c r="Z37" t="n">
        <v>10</v>
      </c>
      <c r="AA37" t="n">
        <v>391.7771542417721</v>
      </c>
      <c r="AB37" t="n">
        <v>536.0467864217961</v>
      </c>
      <c r="AC37" t="n">
        <v>484.8872334720891</v>
      </c>
      <c r="AD37" t="n">
        <v>391777.1542417721</v>
      </c>
      <c r="AE37" t="n">
        <v>536046.7864217961</v>
      </c>
      <c r="AF37" t="n">
        <v>1.952292983004926e-06</v>
      </c>
      <c r="AG37" t="n">
        <v>11</v>
      </c>
      <c r="AH37" t="n">
        <v>484887.2334720891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3.6347</v>
      </c>
      <c r="E38" t="n">
        <v>27.51</v>
      </c>
      <c r="F38" t="n">
        <v>24.36</v>
      </c>
      <c r="G38" t="n">
        <v>63.55</v>
      </c>
      <c r="H38" t="n">
        <v>0.98</v>
      </c>
      <c r="I38" t="n">
        <v>23</v>
      </c>
      <c r="J38" t="n">
        <v>181.12</v>
      </c>
      <c r="K38" t="n">
        <v>51.39</v>
      </c>
      <c r="L38" t="n">
        <v>10</v>
      </c>
      <c r="M38" t="n">
        <v>21</v>
      </c>
      <c r="N38" t="n">
        <v>34.73</v>
      </c>
      <c r="O38" t="n">
        <v>22572.13</v>
      </c>
      <c r="P38" t="n">
        <v>301.35</v>
      </c>
      <c r="Q38" t="n">
        <v>452.66</v>
      </c>
      <c r="R38" t="n">
        <v>82.84999999999999</v>
      </c>
      <c r="S38" t="n">
        <v>57.64</v>
      </c>
      <c r="T38" t="n">
        <v>10449.9</v>
      </c>
      <c r="U38" t="n">
        <v>0.7</v>
      </c>
      <c r="V38" t="n">
        <v>0.87</v>
      </c>
      <c r="W38" t="n">
        <v>6.84</v>
      </c>
      <c r="X38" t="n">
        <v>0.64</v>
      </c>
      <c r="Y38" t="n">
        <v>1</v>
      </c>
      <c r="Z38" t="n">
        <v>10</v>
      </c>
      <c r="AA38" t="n">
        <v>390.6869629239999</v>
      </c>
      <c r="AB38" t="n">
        <v>534.5551385649736</v>
      </c>
      <c r="AC38" t="n">
        <v>483.5379463931807</v>
      </c>
      <c r="AD38" t="n">
        <v>390686.9629239999</v>
      </c>
      <c r="AE38" t="n">
        <v>534555.1385649736</v>
      </c>
      <c r="AF38" t="n">
        <v>1.956977193968011e-06</v>
      </c>
      <c r="AG38" t="n">
        <v>11</v>
      </c>
      <c r="AH38" t="n">
        <v>483537.9463931808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3.6426</v>
      </c>
      <c r="E39" t="n">
        <v>27.45</v>
      </c>
      <c r="F39" t="n">
        <v>24.34</v>
      </c>
      <c r="G39" t="n">
        <v>66.37</v>
      </c>
      <c r="H39" t="n">
        <v>1</v>
      </c>
      <c r="I39" t="n">
        <v>22</v>
      </c>
      <c r="J39" t="n">
        <v>181.49</v>
      </c>
      <c r="K39" t="n">
        <v>51.39</v>
      </c>
      <c r="L39" t="n">
        <v>10.25</v>
      </c>
      <c r="M39" t="n">
        <v>20</v>
      </c>
      <c r="N39" t="n">
        <v>34.85</v>
      </c>
      <c r="O39" t="n">
        <v>22618.23</v>
      </c>
      <c r="P39" t="n">
        <v>300.51</v>
      </c>
      <c r="Q39" t="n">
        <v>452.59</v>
      </c>
      <c r="R39" t="n">
        <v>82.22</v>
      </c>
      <c r="S39" t="n">
        <v>57.64</v>
      </c>
      <c r="T39" t="n">
        <v>10137.26</v>
      </c>
      <c r="U39" t="n">
        <v>0.7</v>
      </c>
      <c r="V39" t="n">
        <v>0.87</v>
      </c>
      <c r="W39" t="n">
        <v>6.83</v>
      </c>
      <c r="X39" t="n">
        <v>0.61</v>
      </c>
      <c r="Y39" t="n">
        <v>1</v>
      </c>
      <c r="Z39" t="n">
        <v>10</v>
      </c>
      <c r="AA39" t="n">
        <v>389.4677376003308</v>
      </c>
      <c r="AB39" t="n">
        <v>532.8869406887045</v>
      </c>
      <c r="AC39" t="n">
        <v>482.0289589808924</v>
      </c>
      <c r="AD39" t="n">
        <v>389467.7376003308</v>
      </c>
      <c r="AE39" t="n">
        <v>532886.9406887045</v>
      </c>
      <c r="AF39" t="n">
        <v>1.961230672888512e-06</v>
      </c>
      <c r="AG39" t="n">
        <v>11</v>
      </c>
      <c r="AH39" t="n">
        <v>482028.9589808924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3.6446</v>
      </c>
      <c r="E40" t="n">
        <v>27.44</v>
      </c>
      <c r="F40" t="n">
        <v>24.32</v>
      </c>
      <c r="G40" t="n">
        <v>66.33</v>
      </c>
      <c r="H40" t="n">
        <v>1.02</v>
      </c>
      <c r="I40" t="n">
        <v>22</v>
      </c>
      <c r="J40" t="n">
        <v>181.87</v>
      </c>
      <c r="K40" t="n">
        <v>51.39</v>
      </c>
      <c r="L40" t="n">
        <v>10.5</v>
      </c>
      <c r="M40" t="n">
        <v>20</v>
      </c>
      <c r="N40" t="n">
        <v>34.98</v>
      </c>
      <c r="O40" t="n">
        <v>22664.49</v>
      </c>
      <c r="P40" t="n">
        <v>300.15</v>
      </c>
      <c r="Q40" t="n">
        <v>452.6</v>
      </c>
      <c r="R40" t="n">
        <v>81.91</v>
      </c>
      <c r="S40" t="n">
        <v>57.64</v>
      </c>
      <c r="T40" t="n">
        <v>9982.530000000001</v>
      </c>
      <c r="U40" t="n">
        <v>0.7</v>
      </c>
      <c r="V40" t="n">
        <v>0.87</v>
      </c>
      <c r="W40" t="n">
        <v>6.82</v>
      </c>
      <c r="X40" t="n">
        <v>0.59</v>
      </c>
      <c r="Y40" t="n">
        <v>1</v>
      </c>
      <c r="Z40" t="n">
        <v>10</v>
      </c>
      <c r="AA40" t="n">
        <v>389.0157634695928</v>
      </c>
      <c r="AB40" t="n">
        <v>532.2685297433375</v>
      </c>
      <c r="AC40" t="n">
        <v>481.4695683082058</v>
      </c>
      <c r="AD40" t="n">
        <v>389015.7634695928</v>
      </c>
      <c r="AE40" t="n">
        <v>532268.5297433374</v>
      </c>
      <c r="AF40" t="n">
        <v>1.962307502994968e-06</v>
      </c>
      <c r="AG40" t="n">
        <v>11</v>
      </c>
      <c r="AH40" t="n">
        <v>481469.5683082058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3.653</v>
      </c>
      <c r="E41" t="n">
        <v>27.38</v>
      </c>
      <c r="F41" t="n">
        <v>24.29</v>
      </c>
      <c r="G41" t="n">
        <v>69.40000000000001</v>
      </c>
      <c r="H41" t="n">
        <v>1.05</v>
      </c>
      <c r="I41" t="n">
        <v>21</v>
      </c>
      <c r="J41" t="n">
        <v>182.24</v>
      </c>
      <c r="K41" t="n">
        <v>51.39</v>
      </c>
      <c r="L41" t="n">
        <v>10.75</v>
      </c>
      <c r="M41" t="n">
        <v>19</v>
      </c>
      <c r="N41" t="n">
        <v>35.1</v>
      </c>
      <c r="O41" t="n">
        <v>22710.68</v>
      </c>
      <c r="P41" t="n">
        <v>299.38</v>
      </c>
      <c r="Q41" t="n">
        <v>452.59</v>
      </c>
      <c r="R41" t="n">
        <v>80.68000000000001</v>
      </c>
      <c r="S41" t="n">
        <v>57.64</v>
      </c>
      <c r="T41" t="n">
        <v>9373.75</v>
      </c>
      <c r="U41" t="n">
        <v>0.71</v>
      </c>
      <c r="V41" t="n">
        <v>0.87</v>
      </c>
      <c r="W41" t="n">
        <v>6.83</v>
      </c>
      <c r="X41" t="n">
        <v>0.57</v>
      </c>
      <c r="Y41" t="n">
        <v>1</v>
      </c>
      <c r="Z41" t="n">
        <v>10</v>
      </c>
      <c r="AA41" t="n">
        <v>387.7814015442924</v>
      </c>
      <c r="AB41" t="n">
        <v>530.5796213009364</v>
      </c>
      <c r="AC41" t="n">
        <v>479.9418469171499</v>
      </c>
      <c r="AD41" t="n">
        <v>387781.4015442923</v>
      </c>
      <c r="AE41" t="n">
        <v>530579.6213009364</v>
      </c>
      <c r="AF41" t="n">
        <v>1.966830189442084e-06</v>
      </c>
      <c r="AG41" t="n">
        <v>11</v>
      </c>
      <c r="AH41" t="n">
        <v>479941.8469171498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3.6519</v>
      </c>
      <c r="E42" t="n">
        <v>27.38</v>
      </c>
      <c r="F42" t="n">
        <v>24.3</v>
      </c>
      <c r="G42" t="n">
        <v>69.43000000000001</v>
      </c>
      <c r="H42" t="n">
        <v>1.07</v>
      </c>
      <c r="I42" t="n">
        <v>21</v>
      </c>
      <c r="J42" t="n">
        <v>182.62</v>
      </c>
      <c r="K42" t="n">
        <v>51.39</v>
      </c>
      <c r="L42" t="n">
        <v>11</v>
      </c>
      <c r="M42" t="n">
        <v>19</v>
      </c>
      <c r="N42" t="n">
        <v>35.22</v>
      </c>
      <c r="O42" t="n">
        <v>22756.91</v>
      </c>
      <c r="P42" t="n">
        <v>299.4</v>
      </c>
      <c r="Q42" t="n">
        <v>452.61</v>
      </c>
      <c r="R42" t="n">
        <v>81</v>
      </c>
      <c r="S42" t="n">
        <v>57.64</v>
      </c>
      <c r="T42" t="n">
        <v>9531.780000000001</v>
      </c>
      <c r="U42" t="n">
        <v>0.71</v>
      </c>
      <c r="V42" t="n">
        <v>0.87</v>
      </c>
      <c r="W42" t="n">
        <v>6.83</v>
      </c>
      <c r="X42" t="n">
        <v>0.57</v>
      </c>
      <c r="Y42" t="n">
        <v>1</v>
      </c>
      <c r="Z42" t="n">
        <v>10</v>
      </c>
      <c r="AA42" t="n">
        <v>387.9079951983297</v>
      </c>
      <c r="AB42" t="n">
        <v>530.7528323233081</v>
      </c>
      <c r="AC42" t="n">
        <v>480.0985269226495</v>
      </c>
      <c r="AD42" t="n">
        <v>387907.9951983297</v>
      </c>
      <c r="AE42" t="n">
        <v>530752.8323233081</v>
      </c>
      <c r="AF42" t="n">
        <v>1.966237932883533e-06</v>
      </c>
      <c r="AG42" t="n">
        <v>11</v>
      </c>
      <c r="AH42" t="n">
        <v>480098.5269226495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3.6606</v>
      </c>
      <c r="E43" t="n">
        <v>27.32</v>
      </c>
      <c r="F43" t="n">
        <v>24.27</v>
      </c>
      <c r="G43" t="n">
        <v>72.8</v>
      </c>
      <c r="H43" t="n">
        <v>1.09</v>
      </c>
      <c r="I43" t="n">
        <v>20</v>
      </c>
      <c r="J43" t="n">
        <v>182.99</v>
      </c>
      <c r="K43" t="n">
        <v>51.39</v>
      </c>
      <c r="L43" t="n">
        <v>11.25</v>
      </c>
      <c r="M43" t="n">
        <v>18</v>
      </c>
      <c r="N43" t="n">
        <v>35.35</v>
      </c>
      <c r="O43" t="n">
        <v>22803.18</v>
      </c>
      <c r="P43" t="n">
        <v>298</v>
      </c>
      <c r="Q43" t="n">
        <v>452.61</v>
      </c>
      <c r="R43" t="n">
        <v>79.88</v>
      </c>
      <c r="S43" t="n">
        <v>57.64</v>
      </c>
      <c r="T43" t="n">
        <v>8975.92</v>
      </c>
      <c r="U43" t="n">
        <v>0.72</v>
      </c>
      <c r="V43" t="n">
        <v>0.87</v>
      </c>
      <c r="W43" t="n">
        <v>6.83</v>
      </c>
      <c r="X43" t="n">
        <v>0.54</v>
      </c>
      <c r="Y43" t="n">
        <v>1</v>
      </c>
      <c r="Z43" t="n">
        <v>10</v>
      </c>
      <c r="AA43" t="n">
        <v>386.2400609455262</v>
      </c>
      <c r="AB43" t="n">
        <v>528.4706910945565</v>
      </c>
      <c r="AC43" t="n">
        <v>478.0341900497646</v>
      </c>
      <c r="AD43" t="n">
        <v>386240.0609455262</v>
      </c>
      <c r="AE43" t="n">
        <v>528470.6910945565</v>
      </c>
      <c r="AF43" t="n">
        <v>1.970922143846617e-06</v>
      </c>
      <c r="AG43" t="n">
        <v>11</v>
      </c>
      <c r="AH43" t="n">
        <v>478034.1900497646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3.6619</v>
      </c>
      <c r="E44" t="n">
        <v>27.31</v>
      </c>
      <c r="F44" t="n">
        <v>24.26</v>
      </c>
      <c r="G44" t="n">
        <v>72.77</v>
      </c>
      <c r="H44" t="n">
        <v>1.11</v>
      </c>
      <c r="I44" t="n">
        <v>20</v>
      </c>
      <c r="J44" t="n">
        <v>183.37</v>
      </c>
      <c r="K44" t="n">
        <v>51.39</v>
      </c>
      <c r="L44" t="n">
        <v>11.5</v>
      </c>
      <c r="M44" t="n">
        <v>18</v>
      </c>
      <c r="N44" t="n">
        <v>35.48</v>
      </c>
      <c r="O44" t="n">
        <v>22849.49</v>
      </c>
      <c r="P44" t="n">
        <v>298.25</v>
      </c>
      <c r="Q44" t="n">
        <v>452.58</v>
      </c>
      <c r="R44" t="n">
        <v>79.67</v>
      </c>
      <c r="S44" t="n">
        <v>57.64</v>
      </c>
      <c r="T44" t="n">
        <v>8874.790000000001</v>
      </c>
      <c r="U44" t="n">
        <v>0.72</v>
      </c>
      <c r="V44" t="n">
        <v>0.87</v>
      </c>
      <c r="W44" t="n">
        <v>6.83</v>
      </c>
      <c r="X44" t="n">
        <v>0.53</v>
      </c>
      <c r="Y44" t="n">
        <v>1</v>
      </c>
      <c r="Z44" t="n">
        <v>10</v>
      </c>
      <c r="AA44" t="n">
        <v>386.2777576274179</v>
      </c>
      <c r="AB44" t="n">
        <v>528.5222693577808</v>
      </c>
      <c r="AC44" t="n">
        <v>478.0808457559374</v>
      </c>
      <c r="AD44" t="n">
        <v>386277.7576274179</v>
      </c>
      <c r="AE44" t="n">
        <v>528522.2693577808</v>
      </c>
      <c r="AF44" t="n">
        <v>1.971622083415814e-06</v>
      </c>
      <c r="AG44" t="n">
        <v>11</v>
      </c>
      <c r="AH44" t="n">
        <v>478080.8457559375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3.6601</v>
      </c>
      <c r="E45" t="n">
        <v>27.32</v>
      </c>
      <c r="F45" t="n">
        <v>24.27</v>
      </c>
      <c r="G45" t="n">
        <v>72.81</v>
      </c>
      <c r="H45" t="n">
        <v>1.13</v>
      </c>
      <c r="I45" t="n">
        <v>20</v>
      </c>
      <c r="J45" t="n">
        <v>183.74</v>
      </c>
      <c r="K45" t="n">
        <v>51.39</v>
      </c>
      <c r="L45" t="n">
        <v>11.75</v>
      </c>
      <c r="M45" t="n">
        <v>18</v>
      </c>
      <c r="N45" t="n">
        <v>35.6</v>
      </c>
      <c r="O45" t="n">
        <v>22895.85</v>
      </c>
      <c r="P45" t="n">
        <v>297.54</v>
      </c>
      <c r="Q45" t="n">
        <v>452.6</v>
      </c>
      <c r="R45" t="n">
        <v>80.16</v>
      </c>
      <c r="S45" t="n">
        <v>57.64</v>
      </c>
      <c r="T45" t="n">
        <v>9120.24</v>
      </c>
      <c r="U45" t="n">
        <v>0.72</v>
      </c>
      <c r="V45" t="n">
        <v>0.87</v>
      </c>
      <c r="W45" t="n">
        <v>6.83</v>
      </c>
      <c r="X45" t="n">
        <v>0.55</v>
      </c>
      <c r="Y45" t="n">
        <v>1</v>
      </c>
      <c r="Z45" t="n">
        <v>10</v>
      </c>
      <c r="AA45" t="n">
        <v>385.9732310636457</v>
      </c>
      <c r="AB45" t="n">
        <v>528.105602678464</v>
      </c>
      <c r="AC45" t="n">
        <v>477.7039451596992</v>
      </c>
      <c r="AD45" t="n">
        <v>385973.2310636457</v>
      </c>
      <c r="AE45" t="n">
        <v>528105.602678464</v>
      </c>
      <c r="AF45" t="n">
        <v>1.970652936320004e-06</v>
      </c>
      <c r="AG45" t="n">
        <v>11</v>
      </c>
      <c r="AH45" t="n">
        <v>477703.9451596992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3.6679</v>
      </c>
      <c r="E46" t="n">
        <v>27.26</v>
      </c>
      <c r="F46" t="n">
        <v>24.25</v>
      </c>
      <c r="G46" t="n">
        <v>76.56999999999999</v>
      </c>
      <c r="H46" t="n">
        <v>1.16</v>
      </c>
      <c r="I46" t="n">
        <v>19</v>
      </c>
      <c r="J46" t="n">
        <v>184.12</v>
      </c>
      <c r="K46" t="n">
        <v>51.39</v>
      </c>
      <c r="L46" t="n">
        <v>12</v>
      </c>
      <c r="M46" t="n">
        <v>17</v>
      </c>
      <c r="N46" t="n">
        <v>35.73</v>
      </c>
      <c r="O46" t="n">
        <v>22942.24</v>
      </c>
      <c r="P46" t="n">
        <v>296.94</v>
      </c>
      <c r="Q46" t="n">
        <v>452.56</v>
      </c>
      <c r="R46" t="n">
        <v>79.41</v>
      </c>
      <c r="S46" t="n">
        <v>57.64</v>
      </c>
      <c r="T46" t="n">
        <v>8748.08</v>
      </c>
      <c r="U46" t="n">
        <v>0.73</v>
      </c>
      <c r="V46" t="n">
        <v>0.87</v>
      </c>
      <c r="W46" t="n">
        <v>6.83</v>
      </c>
      <c r="X46" t="n">
        <v>0.52</v>
      </c>
      <c r="Y46" t="n">
        <v>1</v>
      </c>
      <c r="Z46" t="n">
        <v>10</v>
      </c>
      <c r="AA46" t="n">
        <v>384.9382323025658</v>
      </c>
      <c r="AB46" t="n">
        <v>526.6894717126318</v>
      </c>
      <c r="AC46" t="n">
        <v>476.4229677456938</v>
      </c>
      <c r="AD46" t="n">
        <v>384938.2323025658</v>
      </c>
      <c r="AE46" t="n">
        <v>526689.4717126318</v>
      </c>
      <c r="AF46" t="n">
        <v>1.974852573735182e-06</v>
      </c>
      <c r="AG46" t="n">
        <v>11</v>
      </c>
      <c r="AH46" t="n">
        <v>476422.9677456937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3.6676</v>
      </c>
      <c r="E47" t="n">
        <v>27.27</v>
      </c>
      <c r="F47" t="n">
        <v>24.25</v>
      </c>
      <c r="G47" t="n">
        <v>76.58</v>
      </c>
      <c r="H47" t="n">
        <v>1.18</v>
      </c>
      <c r="I47" t="n">
        <v>19</v>
      </c>
      <c r="J47" t="n">
        <v>184.5</v>
      </c>
      <c r="K47" t="n">
        <v>51.39</v>
      </c>
      <c r="L47" t="n">
        <v>12.25</v>
      </c>
      <c r="M47" t="n">
        <v>17</v>
      </c>
      <c r="N47" t="n">
        <v>35.85</v>
      </c>
      <c r="O47" t="n">
        <v>22988.69</v>
      </c>
      <c r="P47" t="n">
        <v>297.06</v>
      </c>
      <c r="Q47" t="n">
        <v>452.59</v>
      </c>
      <c r="R47" t="n">
        <v>79.31</v>
      </c>
      <c r="S47" t="n">
        <v>57.64</v>
      </c>
      <c r="T47" t="n">
        <v>8699.82</v>
      </c>
      <c r="U47" t="n">
        <v>0.73</v>
      </c>
      <c r="V47" t="n">
        <v>0.87</v>
      </c>
      <c r="W47" t="n">
        <v>6.83</v>
      </c>
      <c r="X47" t="n">
        <v>0.52</v>
      </c>
      <c r="Y47" t="n">
        <v>1</v>
      </c>
      <c r="Z47" t="n">
        <v>10</v>
      </c>
      <c r="AA47" t="n">
        <v>385.0395028142872</v>
      </c>
      <c r="AB47" t="n">
        <v>526.8280344945086</v>
      </c>
      <c r="AC47" t="n">
        <v>476.5483062901424</v>
      </c>
      <c r="AD47" t="n">
        <v>385039.5028142872</v>
      </c>
      <c r="AE47" t="n">
        <v>526828.0344945086</v>
      </c>
      <c r="AF47" t="n">
        <v>1.974691049219214e-06</v>
      </c>
      <c r="AG47" t="n">
        <v>11</v>
      </c>
      <c r="AH47" t="n">
        <v>476548.3062901424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3.6785</v>
      </c>
      <c r="E48" t="n">
        <v>27.19</v>
      </c>
      <c r="F48" t="n">
        <v>24.2</v>
      </c>
      <c r="G48" t="n">
        <v>80.68000000000001</v>
      </c>
      <c r="H48" t="n">
        <v>1.2</v>
      </c>
      <c r="I48" t="n">
        <v>18</v>
      </c>
      <c r="J48" t="n">
        <v>184.87</v>
      </c>
      <c r="K48" t="n">
        <v>51.39</v>
      </c>
      <c r="L48" t="n">
        <v>12.5</v>
      </c>
      <c r="M48" t="n">
        <v>16</v>
      </c>
      <c r="N48" t="n">
        <v>35.98</v>
      </c>
      <c r="O48" t="n">
        <v>23035.17</v>
      </c>
      <c r="P48" t="n">
        <v>295.89</v>
      </c>
      <c r="Q48" t="n">
        <v>452.62</v>
      </c>
      <c r="R48" t="n">
        <v>77.92</v>
      </c>
      <c r="S48" t="n">
        <v>57.64</v>
      </c>
      <c r="T48" t="n">
        <v>8010.23</v>
      </c>
      <c r="U48" t="n">
        <v>0.74</v>
      </c>
      <c r="V48" t="n">
        <v>0.88</v>
      </c>
      <c r="W48" t="n">
        <v>6.82</v>
      </c>
      <c r="X48" t="n">
        <v>0.48</v>
      </c>
      <c r="Y48" t="n">
        <v>1</v>
      </c>
      <c r="Z48" t="n">
        <v>10</v>
      </c>
      <c r="AA48" t="n">
        <v>383.3142800965524</v>
      </c>
      <c r="AB48" t="n">
        <v>524.4675086606492</v>
      </c>
      <c r="AC48" t="n">
        <v>474.4130657288476</v>
      </c>
      <c r="AD48" t="n">
        <v>383314.2800965523</v>
      </c>
      <c r="AE48" t="n">
        <v>524467.5086606492</v>
      </c>
      <c r="AF48" t="n">
        <v>1.9805597732994e-06</v>
      </c>
      <c r="AG48" t="n">
        <v>11</v>
      </c>
      <c r="AH48" t="n">
        <v>474413.0657288476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3.6759</v>
      </c>
      <c r="E49" t="n">
        <v>27.2</v>
      </c>
      <c r="F49" t="n">
        <v>24.22</v>
      </c>
      <c r="G49" t="n">
        <v>80.73999999999999</v>
      </c>
      <c r="H49" t="n">
        <v>1.22</v>
      </c>
      <c r="I49" t="n">
        <v>18</v>
      </c>
      <c r="J49" t="n">
        <v>185.25</v>
      </c>
      <c r="K49" t="n">
        <v>51.39</v>
      </c>
      <c r="L49" t="n">
        <v>12.75</v>
      </c>
      <c r="M49" t="n">
        <v>16</v>
      </c>
      <c r="N49" t="n">
        <v>36.11</v>
      </c>
      <c r="O49" t="n">
        <v>23081.7</v>
      </c>
      <c r="P49" t="n">
        <v>296.33</v>
      </c>
      <c r="Q49" t="n">
        <v>452.57</v>
      </c>
      <c r="R49" t="n">
        <v>78.54000000000001</v>
      </c>
      <c r="S49" t="n">
        <v>57.64</v>
      </c>
      <c r="T49" t="n">
        <v>8316.66</v>
      </c>
      <c r="U49" t="n">
        <v>0.73</v>
      </c>
      <c r="V49" t="n">
        <v>0.88</v>
      </c>
      <c r="W49" t="n">
        <v>6.82</v>
      </c>
      <c r="X49" t="n">
        <v>0.5</v>
      </c>
      <c r="Y49" t="n">
        <v>1</v>
      </c>
      <c r="Z49" t="n">
        <v>10</v>
      </c>
      <c r="AA49" t="n">
        <v>383.8556004175127</v>
      </c>
      <c r="AB49" t="n">
        <v>525.2081670051542</v>
      </c>
      <c r="AC49" t="n">
        <v>475.0830366804736</v>
      </c>
      <c r="AD49" t="n">
        <v>383855.6004175127</v>
      </c>
      <c r="AE49" t="n">
        <v>525208.1670051542</v>
      </c>
      <c r="AF49" t="n">
        <v>1.979159894161007e-06</v>
      </c>
      <c r="AG49" t="n">
        <v>11</v>
      </c>
      <c r="AH49" t="n">
        <v>475083.0366804736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3.6786</v>
      </c>
      <c r="E50" t="n">
        <v>27.18</v>
      </c>
      <c r="F50" t="n">
        <v>24.2</v>
      </c>
      <c r="G50" t="n">
        <v>80.67</v>
      </c>
      <c r="H50" t="n">
        <v>1.24</v>
      </c>
      <c r="I50" t="n">
        <v>18</v>
      </c>
      <c r="J50" t="n">
        <v>185.63</v>
      </c>
      <c r="K50" t="n">
        <v>51.39</v>
      </c>
      <c r="L50" t="n">
        <v>13</v>
      </c>
      <c r="M50" t="n">
        <v>16</v>
      </c>
      <c r="N50" t="n">
        <v>36.24</v>
      </c>
      <c r="O50" t="n">
        <v>23128.27</v>
      </c>
      <c r="P50" t="n">
        <v>295.43</v>
      </c>
      <c r="Q50" t="n">
        <v>452.56</v>
      </c>
      <c r="R50" t="n">
        <v>77.78</v>
      </c>
      <c r="S50" t="n">
        <v>57.64</v>
      </c>
      <c r="T50" t="n">
        <v>7939.76</v>
      </c>
      <c r="U50" t="n">
        <v>0.74</v>
      </c>
      <c r="V50" t="n">
        <v>0.88</v>
      </c>
      <c r="W50" t="n">
        <v>6.83</v>
      </c>
      <c r="X50" t="n">
        <v>0.48</v>
      </c>
      <c r="Y50" t="n">
        <v>1</v>
      </c>
      <c r="Z50" t="n">
        <v>10</v>
      </c>
      <c r="AA50" t="n">
        <v>383.0045219149412</v>
      </c>
      <c r="AB50" t="n">
        <v>524.0436838510022</v>
      </c>
      <c r="AC50" t="n">
        <v>474.0296901641915</v>
      </c>
      <c r="AD50" t="n">
        <v>383004.5219149411</v>
      </c>
      <c r="AE50" t="n">
        <v>524043.6838510022</v>
      </c>
      <c r="AF50" t="n">
        <v>1.980613614804722e-06</v>
      </c>
      <c r="AG50" t="n">
        <v>11</v>
      </c>
      <c r="AH50" t="n">
        <v>474029.6901641915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3.6882</v>
      </c>
      <c r="E51" t="n">
        <v>27.11</v>
      </c>
      <c r="F51" t="n">
        <v>24.16</v>
      </c>
      <c r="G51" t="n">
        <v>85.29000000000001</v>
      </c>
      <c r="H51" t="n">
        <v>1.26</v>
      </c>
      <c r="I51" t="n">
        <v>17</v>
      </c>
      <c r="J51" t="n">
        <v>186.01</v>
      </c>
      <c r="K51" t="n">
        <v>51.39</v>
      </c>
      <c r="L51" t="n">
        <v>13.25</v>
      </c>
      <c r="M51" t="n">
        <v>15</v>
      </c>
      <c r="N51" t="n">
        <v>36.36</v>
      </c>
      <c r="O51" t="n">
        <v>23174.88</v>
      </c>
      <c r="P51" t="n">
        <v>294.17</v>
      </c>
      <c r="Q51" t="n">
        <v>452.63</v>
      </c>
      <c r="R51" t="n">
        <v>76.7</v>
      </c>
      <c r="S51" t="n">
        <v>57.64</v>
      </c>
      <c r="T51" t="n">
        <v>7401.76</v>
      </c>
      <c r="U51" t="n">
        <v>0.75</v>
      </c>
      <c r="V51" t="n">
        <v>0.88</v>
      </c>
      <c r="W51" t="n">
        <v>6.82</v>
      </c>
      <c r="X51" t="n">
        <v>0.44</v>
      </c>
      <c r="Y51" t="n">
        <v>1</v>
      </c>
      <c r="Z51" t="n">
        <v>10</v>
      </c>
      <c r="AA51" t="n">
        <v>381.3562071719159</v>
      </c>
      <c r="AB51" t="n">
        <v>521.7883869010808</v>
      </c>
      <c r="AC51" t="n">
        <v>471.9896355898414</v>
      </c>
      <c r="AD51" t="n">
        <v>381356.2071719159</v>
      </c>
      <c r="AE51" t="n">
        <v>521788.3869010808</v>
      </c>
      <c r="AF51" t="n">
        <v>1.985782399315712e-06</v>
      </c>
      <c r="AG51" t="n">
        <v>11</v>
      </c>
      <c r="AH51" t="n">
        <v>471989.6355898415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3.687</v>
      </c>
      <c r="E52" t="n">
        <v>27.12</v>
      </c>
      <c r="F52" t="n">
        <v>24.17</v>
      </c>
      <c r="G52" t="n">
        <v>85.31999999999999</v>
      </c>
      <c r="H52" t="n">
        <v>1.29</v>
      </c>
      <c r="I52" t="n">
        <v>17</v>
      </c>
      <c r="J52" t="n">
        <v>186.38</v>
      </c>
      <c r="K52" t="n">
        <v>51.39</v>
      </c>
      <c r="L52" t="n">
        <v>13.5</v>
      </c>
      <c r="M52" t="n">
        <v>15</v>
      </c>
      <c r="N52" t="n">
        <v>36.49</v>
      </c>
      <c r="O52" t="n">
        <v>23221.54</v>
      </c>
      <c r="P52" t="n">
        <v>294.59</v>
      </c>
      <c r="Q52" t="n">
        <v>452.62</v>
      </c>
      <c r="R52" t="n">
        <v>76.87</v>
      </c>
      <c r="S52" t="n">
        <v>57.64</v>
      </c>
      <c r="T52" t="n">
        <v>7487.4</v>
      </c>
      <c r="U52" t="n">
        <v>0.75</v>
      </c>
      <c r="V52" t="n">
        <v>0.88</v>
      </c>
      <c r="W52" t="n">
        <v>6.82</v>
      </c>
      <c r="X52" t="n">
        <v>0.45</v>
      </c>
      <c r="Y52" t="n">
        <v>1</v>
      </c>
      <c r="Z52" t="n">
        <v>10</v>
      </c>
      <c r="AA52" t="n">
        <v>381.7493184807938</v>
      </c>
      <c r="AB52" t="n">
        <v>522.3262591367344</v>
      </c>
      <c r="AC52" t="n">
        <v>472.4761740542327</v>
      </c>
      <c r="AD52" t="n">
        <v>381749.3184807937</v>
      </c>
      <c r="AE52" t="n">
        <v>522326.2591367344</v>
      </c>
      <c r="AF52" t="n">
        <v>1.985136301251838e-06</v>
      </c>
      <c r="AG52" t="n">
        <v>11</v>
      </c>
      <c r="AH52" t="n">
        <v>472476.1740542327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3.6863</v>
      </c>
      <c r="E53" t="n">
        <v>27.13</v>
      </c>
      <c r="F53" t="n">
        <v>24.18</v>
      </c>
      <c r="G53" t="n">
        <v>85.34</v>
      </c>
      <c r="H53" t="n">
        <v>1.31</v>
      </c>
      <c r="I53" t="n">
        <v>17</v>
      </c>
      <c r="J53" t="n">
        <v>186.76</v>
      </c>
      <c r="K53" t="n">
        <v>51.39</v>
      </c>
      <c r="L53" t="n">
        <v>13.75</v>
      </c>
      <c r="M53" t="n">
        <v>15</v>
      </c>
      <c r="N53" t="n">
        <v>36.62</v>
      </c>
      <c r="O53" t="n">
        <v>23268.24</v>
      </c>
      <c r="P53" t="n">
        <v>294.49</v>
      </c>
      <c r="Q53" t="n">
        <v>452.59</v>
      </c>
      <c r="R53" t="n">
        <v>77.23</v>
      </c>
      <c r="S53" t="n">
        <v>57.64</v>
      </c>
      <c r="T53" t="n">
        <v>7669.93</v>
      </c>
      <c r="U53" t="n">
        <v>0.75</v>
      </c>
      <c r="V53" t="n">
        <v>0.88</v>
      </c>
      <c r="W53" t="n">
        <v>6.82</v>
      </c>
      <c r="X53" t="n">
        <v>0.45</v>
      </c>
      <c r="Y53" t="n">
        <v>1</v>
      </c>
      <c r="Z53" t="n">
        <v>10</v>
      </c>
      <c r="AA53" t="n">
        <v>381.765179171558</v>
      </c>
      <c r="AB53" t="n">
        <v>522.3479604335624</v>
      </c>
      <c r="AC53" t="n">
        <v>472.4958042097493</v>
      </c>
      <c r="AD53" t="n">
        <v>381765.179171558</v>
      </c>
      <c r="AE53" t="n">
        <v>522347.9604335624</v>
      </c>
      <c r="AF53" t="n">
        <v>1.984759410714578e-06</v>
      </c>
      <c r="AG53" t="n">
        <v>11</v>
      </c>
      <c r="AH53" t="n">
        <v>472495.8042097493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3.6841</v>
      </c>
      <c r="E54" t="n">
        <v>27.14</v>
      </c>
      <c r="F54" t="n">
        <v>24.19</v>
      </c>
      <c r="G54" t="n">
        <v>85.39</v>
      </c>
      <c r="H54" t="n">
        <v>1.33</v>
      </c>
      <c r="I54" t="n">
        <v>17</v>
      </c>
      <c r="J54" t="n">
        <v>187.14</v>
      </c>
      <c r="K54" t="n">
        <v>51.39</v>
      </c>
      <c r="L54" t="n">
        <v>14</v>
      </c>
      <c r="M54" t="n">
        <v>15</v>
      </c>
      <c r="N54" t="n">
        <v>36.75</v>
      </c>
      <c r="O54" t="n">
        <v>23314.98</v>
      </c>
      <c r="P54" t="n">
        <v>294.31</v>
      </c>
      <c r="Q54" t="n">
        <v>452.61</v>
      </c>
      <c r="R54" t="n">
        <v>77.65000000000001</v>
      </c>
      <c r="S54" t="n">
        <v>57.64</v>
      </c>
      <c r="T54" t="n">
        <v>7878.46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381.8374184212391</v>
      </c>
      <c r="AB54" t="n">
        <v>522.4468013619469</v>
      </c>
      <c r="AC54" t="n">
        <v>472.5852118986529</v>
      </c>
      <c r="AD54" t="n">
        <v>381837.4184212391</v>
      </c>
      <c r="AE54" t="n">
        <v>522446.8013619469</v>
      </c>
      <c r="AF54" t="n">
        <v>1.983574897597477e-06</v>
      </c>
      <c r="AG54" t="n">
        <v>11</v>
      </c>
      <c r="AH54" t="n">
        <v>472585.2118986529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3.6939</v>
      </c>
      <c r="E55" t="n">
        <v>27.07</v>
      </c>
      <c r="F55" t="n">
        <v>24.16</v>
      </c>
      <c r="G55" t="n">
        <v>90.59</v>
      </c>
      <c r="H55" t="n">
        <v>1.35</v>
      </c>
      <c r="I55" t="n">
        <v>16</v>
      </c>
      <c r="J55" t="n">
        <v>187.52</v>
      </c>
      <c r="K55" t="n">
        <v>51.39</v>
      </c>
      <c r="L55" t="n">
        <v>14.25</v>
      </c>
      <c r="M55" t="n">
        <v>14</v>
      </c>
      <c r="N55" t="n">
        <v>36.88</v>
      </c>
      <c r="O55" t="n">
        <v>23361.77</v>
      </c>
      <c r="P55" t="n">
        <v>293.46</v>
      </c>
      <c r="Q55" t="n">
        <v>452.61</v>
      </c>
      <c r="R55" t="n">
        <v>76.31</v>
      </c>
      <c r="S55" t="n">
        <v>57.64</v>
      </c>
      <c r="T55" t="n">
        <v>7213.22</v>
      </c>
      <c r="U55" t="n">
        <v>0.76</v>
      </c>
      <c r="V55" t="n">
        <v>0.88</v>
      </c>
      <c r="W55" t="n">
        <v>6.82</v>
      </c>
      <c r="X55" t="n">
        <v>0.43</v>
      </c>
      <c r="Y55" t="n">
        <v>1</v>
      </c>
      <c r="Z55" t="n">
        <v>10</v>
      </c>
      <c r="AA55" t="n">
        <v>380.4792804689355</v>
      </c>
      <c r="AB55" t="n">
        <v>520.5885370987875</v>
      </c>
      <c r="AC55" t="n">
        <v>470.9042977686791</v>
      </c>
      <c r="AD55" t="n">
        <v>380479.2804689355</v>
      </c>
      <c r="AE55" t="n">
        <v>520588.5370987875</v>
      </c>
      <c r="AF55" t="n">
        <v>1.988851365119112e-06</v>
      </c>
      <c r="AG55" t="n">
        <v>11</v>
      </c>
      <c r="AH55" t="n">
        <v>470904.2977686791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3.6941</v>
      </c>
      <c r="E56" t="n">
        <v>27.07</v>
      </c>
      <c r="F56" t="n">
        <v>24.16</v>
      </c>
      <c r="G56" t="n">
        <v>90.58</v>
      </c>
      <c r="H56" t="n">
        <v>1.37</v>
      </c>
      <c r="I56" t="n">
        <v>16</v>
      </c>
      <c r="J56" t="n">
        <v>187.9</v>
      </c>
      <c r="K56" t="n">
        <v>51.39</v>
      </c>
      <c r="L56" t="n">
        <v>14.5</v>
      </c>
      <c r="M56" t="n">
        <v>14</v>
      </c>
      <c r="N56" t="n">
        <v>37.01</v>
      </c>
      <c r="O56" t="n">
        <v>23408.6</v>
      </c>
      <c r="P56" t="n">
        <v>293.26</v>
      </c>
      <c r="Q56" t="n">
        <v>452.62</v>
      </c>
      <c r="R56" t="n">
        <v>76.38</v>
      </c>
      <c r="S56" t="n">
        <v>57.64</v>
      </c>
      <c r="T56" t="n">
        <v>7246.81</v>
      </c>
      <c r="U56" t="n">
        <v>0.75</v>
      </c>
      <c r="V56" t="n">
        <v>0.88</v>
      </c>
      <c r="W56" t="n">
        <v>6.82</v>
      </c>
      <c r="X56" t="n">
        <v>0.43</v>
      </c>
      <c r="Y56" t="n">
        <v>1</v>
      </c>
      <c r="Z56" t="n">
        <v>10</v>
      </c>
      <c r="AA56" t="n">
        <v>380.3339245899942</v>
      </c>
      <c r="AB56" t="n">
        <v>520.389654772571</v>
      </c>
      <c r="AC56" t="n">
        <v>470.7243964925437</v>
      </c>
      <c r="AD56" t="n">
        <v>380333.9245899942</v>
      </c>
      <c r="AE56" t="n">
        <v>520389.6547725711</v>
      </c>
      <c r="AF56" t="n">
        <v>1.988959048129757e-06</v>
      </c>
      <c r="AG56" t="n">
        <v>11</v>
      </c>
      <c r="AH56" t="n">
        <v>470724.3964925437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3.6944</v>
      </c>
      <c r="E57" t="n">
        <v>27.07</v>
      </c>
      <c r="F57" t="n">
        <v>24.15</v>
      </c>
      <c r="G57" t="n">
        <v>90.58</v>
      </c>
      <c r="H57" t="n">
        <v>1.39</v>
      </c>
      <c r="I57" t="n">
        <v>16</v>
      </c>
      <c r="J57" t="n">
        <v>188.28</v>
      </c>
      <c r="K57" t="n">
        <v>51.39</v>
      </c>
      <c r="L57" t="n">
        <v>14.75</v>
      </c>
      <c r="M57" t="n">
        <v>14</v>
      </c>
      <c r="N57" t="n">
        <v>37.14</v>
      </c>
      <c r="O57" t="n">
        <v>23455.48</v>
      </c>
      <c r="P57" t="n">
        <v>292.97</v>
      </c>
      <c r="Q57" t="n">
        <v>452.6</v>
      </c>
      <c r="R57" t="n">
        <v>76.51000000000001</v>
      </c>
      <c r="S57" t="n">
        <v>57.64</v>
      </c>
      <c r="T57" t="n">
        <v>7312.44</v>
      </c>
      <c r="U57" t="n">
        <v>0.75</v>
      </c>
      <c r="V57" t="n">
        <v>0.88</v>
      </c>
      <c r="W57" t="n">
        <v>6.82</v>
      </c>
      <c r="X57" t="n">
        <v>0.43</v>
      </c>
      <c r="Y57" t="n">
        <v>1</v>
      </c>
      <c r="Z57" t="n">
        <v>10</v>
      </c>
      <c r="AA57" t="n">
        <v>380.0918423993101</v>
      </c>
      <c r="AB57" t="n">
        <v>520.0584272393645</v>
      </c>
      <c r="AC57" t="n">
        <v>470.4247808502257</v>
      </c>
      <c r="AD57" t="n">
        <v>380091.8423993101</v>
      </c>
      <c r="AE57" t="n">
        <v>520058.4272393645</v>
      </c>
      <c r="AF57" t="n">
        <v>1.989120572645726e-06</v>
      </c>
      <c r="AG57" t="n">
        <v>11</v>
      </c>
      <c r="AH57" t="n">
        <v>470424.7808502257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3.7022</v>
      </c>
      <c r="E58" t="n">
        <v>27.01</v>
      </c>
      <c r="F58" t="n">
        <v>24.13</v>
      </c>
      <c r="G58" t="n">
        <v>96.52</v>
      </c>
      <c r="H58" t="n">
        <v>1.41</v>
      </c>
      <c r="I58" t="n">
        <v>15</v>
      </c>
      <c r="J58" t="n">
        <v>188.66</v>
      </c>
      <c r="K58" t="n">
        <v>51.39</v>
      </c>
      <c r="L58" t="n">
        <v>15</v>
      </c>
      <c r="M58" t="n">
        <v>13</v>
      </c>
      <c r="N58" t="n">
        <v>37.27</v>
      </c>
      <c r="O58" t="n">
        <v>23502.4</v>
      </c>
      <c r="P58" t="n">
        <v>291.96</v>
      </c>
      <c r="Q58" t="n">
        <v>452.59</v>
      </c>
      <c r="R58" t="n">
        <v>75.45999999999999</v>
      </c>
      <c r="S58" t="n">
        <v>57.64</v>
      </c>
      <c r="T58" t="n">
        <v>6794.35</v>
      </c>
      <c r="U58" t="n">
        <v>0.76</v>
      </c>
      <c r="V58" t="n">
        <v>0.88</v>
      </c>
      <c r="W58" t="n">
        <v>6.82</v>
      </c>
      <c r="X58" t="n">
        <v>0.41</v>
      </c>
      <c r="Y58" t="n">
        <v>1</v>
      </c>
      <c r="Z58" t="n">
        <v>10</v>
      </c>
      <c r="AA58" t="n">
        <v>378.8109707804089</v>
      </c>
      <c r="AB58" t="n">
        <v>518.3058821823164</v>
      </c>
      <c r="AC58" t="n">
        <v>468.8394962337098</v>
      </c>
      <c r="AD58" t="n">
        <v>378810.9707804089</v>
      </c>
      <c r="AE58" t="n">
        <v>518305.8821823164</v>
      </c>
      <c r="AF58" t="n">
        <v>1.993320210060905e-06</v>
      </c>
      <c r="AG58" t="n">
        <v>11</v>
      </c>
      <c r="AH58" t="n">
        <v>468839.4962337098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3.7034</v>
      </c>
      <c r="E59" t="n">
        <v>27</v>
      </c>
      <c r="F59" t="n">
        <v>24.12</v>
      </c>
      <c r="G59" t="n">
        <v>96.48999999999999</v>
      </c>
      <c r="H59" t="n">
        <v>1.43</v>
      </c>
      <c r="I59" t="n">
        <v>15</v>
      </c>
      <c r="J59" t="n">
        <v>189.04</v>
      </c>
      <c r="K59" t="n">
        <v>51.39</v>
      </c>
      <c r="L59" t="n">
        <v>15.25</v>
      </c>
      <c r="M59" t="n">
        <v>13</v>
      </c>
      <c r="N59" t="n">
        <v>37.4</v>
      </c>
      <c r="O59" t="n">
        <v>23549.36</v>
      </c>
      <c r="P59" t="n">
        <v>291.77</v>
      </c>
      <c r="Q59" t="n">
        <v>452.58</v>
      </c>
      <c r="R59" t="n">
        <v>75.34999999999999</v>
      </c>
      <c r="S59" t="n">
        <v>57.64</v>
      </c>
      <c r="T59" t="n">
        <v>6739.48</v>
      </c>
      <c r="U59" t="n">
        <v>0.76</v>
      </c>
      <c r="V59" t="n">
        <v>0.88</v>
      </c>
      <c r="W59" t="n">
        <v>6.82</v>
      </c>
      <c r="X59" t="n">
        <v>0.4</v>
      </c>
      <c r="Y59" t="n">
        <v>1</v>
      </c>
      <c r="Z59" t="n">
        <v>10</v>
      </c>
      <c r="AA59" t="n">
        <v>378.5706354090727</v>
      </c>
      <c r="AB59" t="n">
        <v>517.9770447244059</v>
      </c>
      <c r="AC59" t="n">
        <v>468.5420425612559</v>
      </c>
      <c r="AD59" t="n">
        <v>378570.6354090727</v>
      </c>
      <c r="AE59" t="n">
        <v>517977.0447244059</v>
      </c>
      <c r="AF59" t="n">
        <v>1.993966308124778e-06</v>
      </c>
      <c r="AG59" t="n">
        <v>11</v>
      </c>
      <c r="AH59" t="n">
        <v>468542.0425612559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3.7035</v>
      </c>
      <c r="E60" t="n">
        <v>27</v>
      </c>
      <c r="F60" t="n">
        <v>24.12</v>
      </c>
      <c r="G60" t="n">
        <v>96.48</v>
      </c>
      <c r="H60" t="n">
        <v>1.45</v>
      </c>
      <c r="I60" t="n">
        <v>15</v>
      </c>
      <c r="J60" t="n">
        <v>189.42</v>
      </c>
      <c r="K60" t="n">
        <v>51.39</v>
      </c>
      <c r="L60" t="n">
        <v>15.5</v>
      </c>
      <c r="M60" t="n">
        <v>13</v>
      </c>
      <c r="N60" t="n">
        <v>37.53</v>
      </c>
      <c r="O60" t="n">
        <v>23596.37</v>
      </c>
      <c r="P60" t="n">
        <v>291.3</v>
      </c>
      <c r="Q60" t="n">
        <v>452.56</v>
      </c>
      <c r="R60" t="n">
        <v>75.25</v>
      </c>
      <c r="S60" t="n">
        <v>57.64</v>
      </c>
      <c r="T60" t="n">
        <v>6689.99</v>
      </c>
      <c r="U60" t="n">
        <v>0.77</v>
      </c>
      <c r="V60" t="n">
        <v>0.88</v>
      </c>
      <c r="W60" t="n">
        <v>6.82</v>
      </c>
      <c r="X60" t="n">
        <v>0.4</v>
      </c>
      <c r="Y60" t="n">
        <v>1</v>
      </c>
      <c r="Z60" t="n">
        <v>10</v>
      </c>
      <c r="AA60" t="n">
        <v>378.2565572222426</v>
      </c>
      <c r="AB60" t="n">
        <v>517.547309093033</v>
      </c>
      <c r="AC60" t="n">
        <v>468.1533202954037</v>
      </c>
      <c r="AD60" t="n">
        <v>378256.5572222426</v>
      </c>
      <c r="AE60" t="n">
        <v>517547.3090930331</v>
      </c>
      <c r="AF60" t="n">
        <v>1.994020149630101e-06</v>
      </c>
      <c r="AG60" t="n">
        <v>11</v>
      </c>
      <c r="AH60" t="n">
        <v>468153.3202954037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3.7039</v>
      </c>
      <c r="E61" t="n">
        <v>27</v>
      </c>
      <c r="F61" t="n">
        <v>24.12</v>
      </c>
      <c r="G61" t="n">
        <v>96.47</v>
      </c>
      <c r="H61" t="n">
        <v>1.47</v>
      </c>
      <c r="I61" t="n">
        <v>15</v>
      </c>
      <c r="J61" t="n">
        <v>189.81</v>
      </c>
      <c r="K61" t="n">
        <v>51.39</v>
      </c>
      <c r="L61" t="n">
        <v>15.75</v>
      </c>
      <c r="M61" t="n">
        <v>13</v>
      </c>
      <c r="N61" t="n">
        <v>37.66</v>
      </c>
      <c r="O61" t="n">
        <v>23643.43</v>
      </c>
      <c r="P61" t="n">
        <v>290.77</v>
      </c>
      <c r="Q61" t="n">
        <v>452.55</v>
      </c>
      <c r="R61" t="n">
        <v>75.09</v>
      </c>
      <c r="S61" t="n">
        <v>57.64</v>
      </c>
      <c r="T61" t="n">
        <v>6608.56</v>
      </c>
      <c r="U61" t="n">
        <v>0.77</v>
      </c>
      <c r="V61" t="n">
        <v>0.88</v>
      </c>
      <c r="W61" t="n">
        <v>6.82</v>
      </c>
      <c r="X61" t="n">
        <v>0.39</v>
      </c>
      <c r="Y61" t="n">
        <v>1</v>
      </c>
      <c r="Z61" t="n">
        <v>10</v>
      </c>
      <c r="AA61" t="n">
        <v>377.8819646338213</v>
      </c>
      <c r="AB61" t="n">
        <v>517.0347749876963</v>
      </c>
      <c r="AC61" t="n">
        <v>467.6897017257342</v>
      </c>
      <c r="AD61" t="n">
        <v>377881.9646338213</v>
      </c>
      <c r="AE61" t="n">
        <v>517034.7749876963</v>
      </c>
      <c r="AF61" t="n">
        <v>1.994235515651392e-06</v>
      </c>
      <c r="AG61" t="n">
        <v>11</v>
      </c>
      <c r="AH61" t="n">
        <v>467689.7017257342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3.7126</v>
      </c>
      <c r="E62" t="n">
        <v>26.94</v>
      </c>
      <c r="F62" t="n">
        <v>24.09</v>
      </c>
      <c r="G62" t="n">
        <v>103.24</v>
      </c>
      <c r="H62" t="n">
        <v>1.49</v>
      </c>
      <c r="I62" t="n">
        <v>14</v>
      </c>
      <c r="J62" t="n">
        <v>190.19</v>
      </c>
      <c r="K62" t="n">
        <v>51.39</v>
      </c>
      <c r="L62" t="n">
        <v>16</v>
      </c>
      <c r="M62" t="n">
        <v>12</v>
      </c>
      <c r="N62" t="n">
        <v>37.79</v>
      </c>
      <c r="O62" t="n">
        <v>23690.52</v>
      </c>
      <c r="P62" t="n">
        <v>290.13</v>
      </c>
      <c r="Q62" t="n">
        <v>452.56</v>
      </c>
      <c r="R62" t="n">
        <v>74.3</v>
      </c>
      <c r="S62" t="n">
        <v>57.64</v>
      </c>
      <c r="T62" t="n">
        <v>6220.21</v>
      </c>
      <c r="U62" t="n">
        <v>0.78</v>
      </c>
      <c r="V62" t="n">
        <v>0.88</v>
      </c>
      <c r="W62" t="n">
        <v>6.81</v>
      </c>
      <c r="X62" t="n">
        <v>0.36</v>
      </c>
      <c r="Y62" t="n">
        <v>1</v>
      </c>
      <c r="Z62" t="n">
        <v>10</v>
      </c>
      <c r="AA62" t="n">
        <v>376.7560041240989</v>
      </c>
      <c r="AB62" t="n">
        <v>515.4941861444225</v>
      </c>
      <c r="AC62" t="n">
        <v>466.2961445194323</v>
      </c>
      <c r="AD62" t="n">
        <v>376756.0041240989</v>
      </c>
      <c r="AE62" t="n">
        <v>515494.1861444225</v>
      </c>
      <c r="AF62" t="n">
        <v>1.998919726614476e-06</v>
      </c>
      <c r="AG62" t="n">
        <v>11</v>
      </c>
      <c r="AH62" t="n">
        <v>466296.1445194323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3.7118</v>
      </c>
      <c r="E63" t="n">
        <v>26.94</v>
      </c>
      <c r="F63" t="n">
        <v>24.09</v>
      </c>
      <c r="G63" t="n">
        <v>103.26</v>
      </c>
      <c r="H63" t="n">
        <v>1.51</v>
      </c>
      <c r="I63" t="n">
        <v>14</v>
      </c>
      <c r="J63" t="n">
        <v>190.57</v>
      </c>
      <c r="K63" t="n">
        <v>51.39</v>
      </c>
      <c r="L63" t="n">
        <v>16.25</v>
      </c>
      <c r="M63" t="n">
        <v>12</v>
      </c>
      <c r="N63" t="n">
        <v>37.93</v>
      </c>
      <c r="O63" t="n">
        <v>23737.67</v>
      </c>
      <c r="P63" t="n">
        <v>290.63</v>
      </c>
      <c r="Q63" t="n">
        <v>452.55</v>
      </c>
      <c r="R63" t="n">
        <v>74.28</v>
      </c>
      <c r="S63" t="n">
        <v>57.64</v>
      </c>
      <c r="T63" t="n">
        <v>6208.99</v>
      </c>
      <c r="U63" t="n">
        <v>0.78</v>
      </c>
      <c r="V63" t="n">
        <v>0.88</v>
      </c>
      <c r="W63" t="n">
        <v>6.82</v>
      </c>
      <c r="X63" t="n">
        <v>0.37</v>
      </c>
      <c r="Y63" t="n">
        <v>1</v>
      </c>
      <c r="Z63" t="n">
        <v>10</v>
      </c>
      <c r="AA63" t="n">
        <v>377.1383694220456</v>
      </c>
      <c r="AB63" t="n">
        <v>516.0173552138394</v>
      </c>
      <c r="AC63" t="n">
        <v>466.7693830671366</v>
      </c>
      <c r="AD63" t="n">
        <v>377138.3694220457</v>
      </c>
      <c r="AE63" t="n">
        <v>516017.3552138394</v>
      </c>
      <c r="AF63" t="n">
        <v>1.998488994571894e-06</v>
      </c>
      <c r="AG63" t="n">
        <v>11</v>
      </c>
      <c r="AH63" t="n">
        <v>466769.3830671366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3.7124</v>
      </c>
      <c r="E64" t="n">
        <v>26.94</v>
      </c>
      <c r="F64" t="n">
        <v>24.09</v>
      </c>
      <c r="G64" t="n">
        <v>103.24</v>
      </c>
      <c r="H64" t="n">
        <v>1.53</v>
      </c>
      <c r="I64" t="n">
        <v>14</v>
      </c>
      <c r="J64" t="n">
        <v>190.95</v>
      </c>
      <c r="K64" t="n">
        <v>51.39</v>
      </c>
      <c r="L64" t="n">
        <v>16.5</v>
      </c>
      <c r="M64" t="n">
        <v>12</v>
      </c>
      <c r="N64" t="n">
        <v>38.06</v>
      </c>
      <c r="O64" t="n">
        <v>23784.85</v>
      </c>
      <c r="P64" t="n">
        <v>290.06</v>
      </c>
      <c r="Q64" t="n">
        <v>452.63</v>
      </c>
      <c r="R64" t="n">
        <v>74.28</v>
      </c>
      <c r="S64" t="n">
        <v>57.64</v>
      </c>
      <c r="T64" t="n">
        <v>6208.64</v>
      </c>
      <c r="U64" t="n">
        <v>0.78</v>
      </c>
      <c r="V64" t="n">
        <v>0.88</v>
      </c>
      <c r="W64" t="n">
        <v>6.81</v>
      </c>
      <c r="X64" t="n">
        <v>0.36</v>
      </c>
      <c r="Y64" t="n">
        <v>1</v>
      </c>
      <c r="Z64" t="n">
        <v>10</v>
      </c>
      <c r="AA64" t="n">
        <v>376.7245364668134</v>
      </c>
      <c r="AB64" t="n">
        <v>515.4511307074695</v>
      </c>
      <c r="AC64" t="n">
        <v>466.2571982329533</v>
      </c>
      <c r="AD64" t="n">
        <v>376724.5364668134</v>
      </c>
      <c r="AE64" t="n">
        <v>515451.1307074694</v>
      </c>
      <c r="AF64" t="n">
        <v>1.998812043603831e-06</v>
      </c>
      <c r="AG64" t="n">
        <v>11</v>
      </c>
      <c r="AH64" t="n">
        <v>466257.1982329533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3.7126</v>
      </c>
      <c r="E65" t="n">
        <v>26.94</v>
      </c>
      <c r="F65" t="n">
        <v>24.09</v>
      </c>
      <c r="G65" t="n">
        <v>103.24</v>
      </c>
      <c r="H65" t="n">
        <v>1.55</v>
      </c>
      <c r="I65" t="n">
        <v>14</v>
      </c>
      <c r="J65" t="n">
        <v>191.34</v>
      </c>
      <c r="K65" t="n">
        <v>51.39</v>
      </c>
      <c r="L65" t="n">
        <v>16.75</v>
      </c>
      <c r="M65" t="n">
        <v>12</v>
      </c>
      <c r="N65" t="n">
        <v>38.19</v>
      </c>
      <c r="O65" t="n">
        <v>23832.09</v>
      </c>
      <c r="P65" t="n">
        <v>289.46</v>
      </c>
      <c r="Q65" t="n">
        <v>452.57</v>
      </c>
      <c r="R65" t="n">
        <v>74.13</v>
      </c>
      <c r="S65" t="n">
        <v>57.64</v>
      </c>
      <c r="T65" t="n">
        <v>6130.6</v>
      </c>
      <c r="U65" t="n">
        <v>0.78</v>
      </c>
      <c r="V65" t="n">
        <v>0.88</v>
      </c>
      <c r="W65" t="n">
        <v>6.82</v>
      </c>
      <c r="X65" t="n">
        <v>0.36</v>
      </c>
      <c r="Y65" t="n">
        <v>1</v>
      </c>
      <c r="Z65" t="n">
        <v>10</v>
      </c>
      <c r="AA65" t="n">
        <v>376.3195190923617</v>
      </c>
      <c r="AB65" t="n">
        <v>514.896968067639</v>
      </c>
      <c r="AC65" t="n">
        <v>465.7559240976962</v>
      </c>
      <c r="AD65" t="n">
        <v>376319.5190923617</v>
      </c>
      <c r="AE65" t="n">
        <v>514896.968067639</v>
      </c>
      <c r="AF65" t="n">
        <v>1.998919726614476e-06</v>
      </c>
      <c r="AG65" t="n">
        <v>11</v>
      </c>
      <c r="AH65" t="n">
        <v>465755.9240976961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3.7121</v>
      </c>
      <c r="E66" t="n">
        <v>26.94</v>
      </c>
      <c r="F66" t="n">
        <v>24.09</v>
      </c>
      <c r="G66" t="n">
        <v>103.25</v>
      </c>
      <c r="H66" t="n">
        <v>1.57</v>
      </c>
      <c r="I66" t="n">
        <v>14</v>
      </c>
      <c r="J66" t="n">
        <v>191.72</v>
      </c>
      <c r="K66" t="n">
        <v>51.39</v>
      </c>
      <c r="L66" t="n">
        <v>17</v>
      </c>
      <c r="M66" t="n">
        <v>12</v>
      </c>
      <c r="N66" t="n">
        <v>38.33</v>
      </c>
      <c r="O66" t="n">
        <v>23879.37</v>
      </c>
      <c r="P66" t="n">
        <v>288.17</v>
      </c>
      <c r="Q66" t="n">
        <v>452.56</v>
      </c>
      <c r="R66" t="n">
        <v>74.34999999999999</v>
      </c>
      <c r="S66" t="n">
        <v>57.64</v>
      </c>
      <c r="T66" t="n">
        <v>6243.53</v>
      </c>
      <c r="U66" t="n">
        <v>0.78</v>
      </c>
      <c r="V66" t="n">
        <v>0.88</v>
      </c>
      <c r="W66" t="n">
        <v>6.82</v>
      </c>
      <c r="X66" t="n">
        <v>0.37</v>
      </c>
      <c r="Y66" t="n">
        <v>1</v>
      </c>
      <c r="Z66" t="n">
        <v>10</v>
      </c>
      <c r="AA66" t="n">
        <v>375.5142976891823</v>
      </c>
      <c r="AB66" t="n">
        <v>513.7952286199479</v>
      </c>
      <c r="AC66" t="n">
        <v>464.7593331165917</v>
      </c>
      <c r="AD66" t="n">
        <v>375514.2976891823</v>
      </c>
      <c r="AE66" t="n">
        <v>513795.2286199479</v>
      </c>
      <c r="AF66" t="n">
        <v>1.998650519087862e-06</v>
      </c>
      <c r="AG66" t="n">
        <v>11</v>
      </c>
      <c r="AH66" t="n">
        <v>464759.3331165917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3.7185</v>
      </c>
      <c r="E67" t="n">
        <v>26.89</v>
      </c>
      <c r="F67" t="n">
        <v>24.08</v>
      </c>
      <c r="G67" t="n">
        <v>111.13</v>
      </c>
      <c r="H67" t="n">
        <v>1.59</v>
      </c>
      <c r="I67" t="n">
        <v>13</v>
      </c>
      <c r="J67" t="n">
        <v>192.1</v>
      </c>
      <c r="K67" t="n">
        <v>51.39</v>
      </c>
      <c r="L67" t="n">
        <v>17.25</v>
      </c>
      <c r="M67" t="n">
        <v>11</v>
      </c>
      <c r="N67" t="n">
        <v>38.46</v>
      </c>
      <c r="O67" t="n">
        <v>23926.69</v>
      </c>
      <c r="P67" t="n">
        <v>287.85</v>
      </c>
      <c r="Q67" t="n">
        <v>452.58</v>
      </c>
      <c r="R67" t="n">
        <v>73.97</v>
      </c>
      <c r="S67" t="n">
        <v>57.64</v>
      </c>
      <c r="T67" t="n">
        <v>6056.65</v>
      </c>
      <c r="U67" t="n">
        <v>0.78</v>
      </c>
      <c r="V67" t="n">
        <v>0.88</v>
      </c>
      <c r="W67" t="n">
        <v>6.81</v>
      </c>
      <c r="X67" t="n">
        <v>0.35</v>
      </c>
      <c r="Y67" t="n">
        <v>1</v>
      </c>
      <c r="Z67" t="n">
        <v>10</v>
      </c>
      <c r="AA67" t="n">
        <v>374.8262042588144</v>
      </c>
      <c r="AB67" t="n">
        <v>512.8537488319787</v>
      </c>
      <c r="AC67" t="n">
        <v>463.9077068382111</v>
      </c>
      <c r="AD67" t="n">
        <v>374826.2042588143</v>
      </c>
      <c r="AE67" t="n">
        <v>512853.7488319786</v>
      </c>
      <c r="AF67" t="n">
        <v>2.002096375428522e-06</v>
      </c>
      <c r="AG67" t="n">
        <v>11</v>
      </c>
      <c r="AH67" t="n">
        <v>463907.7068382112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3.7184</v>
      </c>
      <c r="E68" t="n">
        <v>26.89</v>
      </c>
      <c r="F68" t="n">
        <v>24.08</v>
      </c>
      <c r="G68" t="n">
        <v>111.14</v>
      </c>
      <c r="H68" t="n">
        <v>1.61</v>
      </c>
      <c r="I68" t="n">
        <v>13</v>
      </c>
      <c r="J68" t="n">
        <v>192.49</v>
      </c>
      <c r="K68" t="n">
        <v>51.39</v>
      </c>
      <c r="L68" t="n">
        <v>17.5</v>
      </c>
      <c r="M68" t="n">
        <v>11</v>
      </c>
      <c r="N68" t="n">
        <v>38.59</v>
      </c>
      <c r="O68" t="n">
        <v>23974.06</v>
      </c>
      <c r="P68" t="n">
        <v>288.47</v>
      </c>
      <c r="Q68" t="n">
        <v>452.55</v>
      </c>
      <c r="R68" t="n">
        <v>73.84</v>
      </c>
      <c r="S68" t="n">
        <v>57.64</v>
      </c>
      <c r="T68" t="n">
        <v>5992.4</v>
      </c>
      <c r="U68" t="n">
        <v>0.78</v>
      </c>
      <c r="V68" t="n">
        <v>0.88</v>
      </c>
      <c r="W68" t="n">
        <v>6.82</v>
      </c>
      <c r="X68" t="n">
        <v>0.36</v>
      </c>
      <c r="Y68" t="n">
        <v>1</v>
      </c>
      <c r="Z68" t="n">
        <v>10</v>
      </c>
      <c r="AA68" t="n">
        <v>375.2364913069017</v>
      </c>
      <c r="AB68" t="n">
        <v>513.4151216717588</v>
      </c>
      <c r="AC68" t="n">
        <v>464.4155030420544</v>
      </c>
      <c r="AD68" t="n">
        <v>375236.4913069017</v>
      </c>
      <c r="AE68" t="n">
        <v>513415.1216717588</v>
      </c>
      <c r="AF68" t="n">
        <v>2.002042533923199e-06</v>
      </c>
      <c r="AG68" t="n">
        <v>11</v>
      </c>
      <c r="AH68" t="n">
        <v>464415.5030420544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3.7213</v>
      </c>
      <c r="E69" t="n">
        <v>26.87</v>
      </c>
      <c r="F69" t="n">
        <v>24.06</v>
      </c>
      <c r="G69" t="n">
        <v>111.04</v>
      </c>
      <c r="H69" t="n">
        <v>1.63</v>
      </c>
      <c r="I69" t="n">
        <v>13</v>
      </c>
      <c r="J69" t="n">
        <v>192.87</v>
      </c>
      <c r="K69" t="n">
        <v>51.39</v>
      </c>
      <c r="L69" t="n">
        <v>17.75</v>
      </c>
      <c r="M69" t="n">
        <v>11</v>
      </c>
      <c r="N69" t="n">
        <v>38.73</v>
      </c>
      <c r="O69" t="n">
        <v>24021.47</v>
      </c>
      <c r="P69" t="n">
        <v>288.69</v>
      </c>
      <c r="Q69" t="n">
        <v>452.61</v>
      </c>
      <c r="R69" t="n">
        <v>73.23</v>
      </c>
      <c r="S69" t="n">
        <v>57.64</v>
      </c>
      <c r="T69" t="n">
        <v>5686.82</v>
      </c>
      <c r="U69" t="n">
        <v>0.79</v>
      </c>
      <c r="V69" t="n">
        <v>0.88</v>
      </c>
      <c r="W69" t="n">
        <v>6.82</v>
      </c>
      <c r="X69" t="n">
        <v>0.33</v>
      </c>
      <c r="Y69" t="n">
        <v>1</v>
      </c>
      <c r="Z69" t="n">
        <v>10</v>
      </c>
      <c r="AA69" t="n">
        <v>375.1153506606466</v>
      </c>
      <c r="AB69" t="n">
        <v>513.2493716952044</v>
      </c>
      <c r="AC69" t="n">
        <v>464.2655720106308</v>
      </c>
      <c r="AD69" t="n">
        <v>375115.3506606466</v>
      </c>
      <c r="AE69" t="n">
        <v>513249.3716952044</v>
      </c>
      <c r="AF69" t="n">
        <v>2.00360393757756e-06</v>
      </c>
      <c r="AG69" t="n">
        <v>11</v>
      </c>
      <c r="AH69" t="n">
        <v>464265.5720106307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3.7198</v>
      </c>
      <c r="E70" t="n">
        <v>26.88</v>
      </c>
      <c r="F70" t="n">
        <v>24.07</v>
      </c>
      <c r="G70" t="n">
        <v>111.09</v>
      </c>
      <c r="H70" t="n">
        <v>1.65</v>
      </c>
      <c r="I70" t="n">
        <v>13</v>
      </c>
      <c r="J70" t="n">
        <v>193.26</v>
      </c>
      <c r="K70" t="n">
        <v>51.39</v>
      </c>
      <c r="L70" t="n">
        <v>18</v>
      </c>
      <c r="M70" t="n">
        <v>11</v>
      </c>
      <c r="N70" t="n">
        <v>38.86</v>
      </c>
      <c r="O70" t="n">
        <v>24068.93</v>
      </c>
      <c r="P70" t="n">
        <v>288.59</v>
      </c>
      <c r="Q70" t="n">
        <v>452.56</v>
      </c>
      <c r="R70" t="n">
        <v>73.66</v>
      </c>
      <c r="S70" t="n">
        <v>57.64</v>
      </c>
      <c r="T70" t="n">
        <v>5904.5</v>
      </c>
      <c r="U70" t="n">
        <v>0.78</v>
      </c>
      <c r="V70" t="n">
        <v>0.88</v>
      </c>
      <c r="W70" t="n">
        <v>6.81</v>
      </c>
      <c r="X70" t="n">
        <v>0.35</v>
      </c>
      <c r="Y70" t="n">
        <v>1</v>
      </c>
      <c r="Z70" t="n">
        <v>10</v>
      </c>
      <c r="AA70" t="n">
        <v>375.1859056235604</v>
      </c>
      <c r="AB70" t="n">
        <v>513.3459081081286</v>
      </c>
      <c r="AC70" t="n">
        <v>464.3528951237951</v>
      </c>
      <c r="AD70" t="n">
        <v>375185.9056235604</v>
      </c>
      <c r="AE70" t="n">
        <v>513345.9081081286</v>
      </c>
      <c r="AF70" t="n">
        <v>2.002796314997719e-06</v>
      </c>
      <c r="AG70" t="n">
        <v>11</v>
      </c>
      <c r="AH70" t="n">
        <v>464352.8951237951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3.7213</v>
      </c>
      <c r="E71" t="n">
        <v>26.87</v>
      </c>
      <c r="F71" t="n">
        <v>24.06</v>
      </c>
      <c r="G71" t="n">
        <v>111.04</v>
      </c>
      <c r="H71" t="n">
        <v>1.67</v>
      </c>
      <c r="I71" t="n">
        <v>13</v>
      </c>
      <c r="J71" t="n">
        <v>193.64</v>
      </c>
      <c r="K71" t="n">
        <v>51.39</v>
      </c>
      <c r="L71" t="n">
        <v>18.25</v>
      </c>
      <c r="M71" t="n">
        <v>11</v>
      </c>
      <c r="N71" t="n">
        <v>39</v>
      </c>
      <c r="O71" t="n">
        <v>24116.44</v>
      </c>
      <c r="P71" t="n">
        <v>287.52</v>
      </c>
      <c r="Q71" t="n">
        <v>452.55</v>
      </c>
      <c r="R71" t="n">
        <v>73.22</v>
      </c>
      <c r="S71" t="n">
        <v>57.64</v>
      </c>
      <c r="T71" t="n">
        <v>5683.84</v>
      </c>
      <c r="U71" t="n">
        <v>0.79</v>
      </c>
      <c r="V71" t="n">
        <v>0.88</v>
      </c>
      <c r="W71" t="n">
        <v>6.82</v>
      </c>
      <c r="X71" t="n">
        <v>0.34</v>
      </c>
      <c r="Y71" t="n">
        <v>1</v>
      </c>
      <c r="Z71" t="n">
        <v>10</v>
      </c>
      <c r="AA71" t="n">
        <v>374.3549125194543</v>
      </c>
      <c r="AB71" t="n">
        <v>512.2089066822621</v>
      </c>
      <c r="AC71" t="n">
        <v>463.3244075182219</v>
      </c>
      <c r="AD71" t="n">
        <v>374354.9125194543</v>
      </c>
      <c r="AE71" t="n">
        <v>512208.9066822621</v>
      </c>
      <c r="AF71" t="n">
        <v>2.00360393757756e-06</v>
      </c>
      <c r="AG71" t="n">
        <v>11</v>
      </c>
      <c r="AH71" t="n">
        <v>463324.4075182219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3.7197</v>
      </c>
      <c r="E72" t="n">
        <v>26.88</v>
      </c>
      <c r="F72" t="n">
        <v>24.07</v>
      </c>
      <c r="G72" t="n">
        <v>111.09</v>
      </c>
      <c r="H72" t="n">
        <v>1.69</v>
      </c>
      <c r="I72" t="n">
        <v>13</v>
      </c>
      <c r="J72" t="n">
        <v>194.03</v>
      </c>
      <c r="K72" t="n">
        <v>51.39</v>
      </c>
      <c r="L72" t="n">
        <v>18.5</v>
      </c>
      <c r="M72" t="n">
        <v>11</v>
      </c>
      <c r="N72" t="n">
        <v>39.13</v>
      </c>
      <c r="O72" t="n">
        <v>24163.99</v>
      </c>
      <c r="P72" t="n">
        <v>286.36</v>
      </c>
      <c r="Q72" t="n">
        <v>452.59</v>
      </c>
      <c r="R72" t="n">
        <v>73.67</v>
      </c>
      <c r="S72" t="n">
        <v>57.64</v>
      </c>
      <c r="T72" t="n">
        <v>5906.87</v>
      </c>
      <c r="U72" t="n">
        <v>0.78</v>
      </c>
      <c r="V72" t="n">
        <v>0.88</v>
      </c>
      <c r="W72" t="n">
        <v>6.81</v>
      </c>
      <c r="X72" t="n">
        <v>0.35</v>
      </c>
      <c r="Y72" t="n">
        <v>1</v>
      </c>
      <c r="Z72" t="n">
        <v>10</v>
      </c>
      <c r="AA72" t="n">
        <v>373.7429128584441</v>
      </c>
      <c r="AB72" t="n">
        <v>511.3715417465486</v>
      </c>
      <c r="AC72" t="n">
        <v>462.5669595167238</v>
      </c>
      <c r="AD72" t="n">
        <v>373742.9128584441</v>
      </c>
      <c r="AE72" t="n">
        <v>511371.5417465486</v>
      </c>
      <c r="AF72" t="n">
        <v>2.002742473492395e-06</v>
      </c>
      <c r="AG72" t="n">
        <v>11</v>
      </c>
      <c r="AH72" t="n">
        <v>462566.9595167238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3.731</v>
      </c>
      <c r="E73" t="n">
        <v>26.8</v>
      </c>
      <c r="F73" t="n">
        <v>24.02</v>
      </c>
      <c r="G73" t="n">
        <v>120.12</v>
      </c>
      <c r="H73" t="n">
        <v>1.71</v>
      </c>
      <c r="I73" t="n">
        <v>12</v>
      </c>
      <c r="J73" t="n">
        <v>194.41</v>
      </c>
      <c r="K73" t="n">
        <v>51.39</v>
      </c>
      <c r="L73" t="n">
        <v>18.75</v>
      </c>
      <c r="M73" t="n">
        <v>10</v>
      </c>
      <c r="N73" t="n">
        <v>39.27</v>
      </c>
      <c r="O73" t="n">
        <v>24211.59</v>
      </c>
      <c r="P73" t="n">
        <v>285.46</v>
      </c>
      <c r="Q73" t="n">
        <v>452.61</v>
      </c>
      <c r="R73" t="n">
        <v>72.13</v>
      </c>
      <c r="S73" t="n">
        <v>57.64</v>
      </c>
      <c r="T73" t="n">
        <v>5142.33</v>
      </c>
      <c r="U73" t="n">
        <v>0.8</v>
      </c>
      <c r="V73" t="n">
        <v>0.88</v>
      </c>
      <c r="W73" t="n">
        <v>6.81</v>
      </c>
      <c r="X73" t="n">
        <v>0.3</v>
      </c>
      <c r="Y73" t="n">
        <v>1</v>
      </c>
      <c r="Z73" t="n">
        <v>10</v>
      </c>
      <c r="AA73" t="n">
        <v>372.2221869496822</v>
      </c>
      <c r="AB73" t="n">
        <v>509.2908174684881</v>
      </c>
      <c r="AC73" t="n">
        <v>460.6848166434466</v>
      </c>
      <c r="AD73" t="n">
        <v>372222.1869496822</v>
      </c>
      <c r="AE73" t="n">
        <v>509290.8174684881</v>
      </c>
      <c r="AF73" t="n">
        <v>2.008826563593872e-06</v>
      </c>
      <c r="AG73" t="n">
        <v>11</v>
      </c>
      <c r="AH73" t="n">
        <v>460684.8166434466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3.7307</v>
      </c>
      <c r="E74" t="n">
        <v>26.8</v>
      </c>
      <c r="F74" t="n">
        <v>24.03</v>
      </c>
      <c r="G74" t="n">
        <v>120.13</v>
      </c>
      <c r="H74" t="n">
        <v>1.73</v>
      </c>
      <c r="I74" t="n">
        <v>12</v>
      </c>
      <c r="J74" t="n">
        <v>194.8</v>
      </c>
      <c r="K74" t="n">
        <v>51.39</v>
      </c>
      <c r="L74" t="n">
        <v>19</v>
      </c>
      <c r="M74" t="n">
        <v>10</v>
      </c>
      <c r="N74" t="n">
        <v>39.41</v>
      </c>
      <c r="O74" t="n">
        <v>24259.23</v>
      </c>
      <c r="P74" t="n">
        <v>285.72</v>
      </c>
      <c r="Q74" t="n">
        <v>452.61</v>
      </c>
      <c r="R74" t="n">
        <v>72.09</v>
      </c>
      <c r="S74" t="n">
        <v>57.64</v>
      </c>
      <c r="T74" t="n">
        <v>5125.11</v>
      </c>
      <c r="U74" t="n">
        <v>0.8</v>
      </c>
      <c r="V74" t="n">
        <v>0.88</v>
      </c>
      <c r="W74" t="n">
        <v>6.81</v>
      </c>
      <c r="X74" t="n">
        <v>0.3</v>
      </c>
      <c r="Y74" t="n">
        <v>1</v>
      </c>
      <c r="Z74" t="n">
        <v>10</v>
      </c>
      <c r="AA74" t="n">
        <v>372.4418120807331</v>
      </c>
      <c r="AB74" t="n">
        <v>509.5913182619691</v>
      </c>
      <c r="AC74" t="n">
        <v>460.9566380629532</v>
      </c>
      <c r="AD74" t="n">
        <v>372441.8120807331</v>
      </c>
      <c r="AE74" t="n">
        <v>509591.3182619691</v>
      </c>
      <c r="AF74" t="n">
        <v>2.008665039077904e-06</v>
      </c>
      <c r="AG74" t="n">
        <v>11</v>
      </c>
      <c r="AH74" t="n">
        <v>460956.6380629533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3.7304</v>
      </c>
      <c r="E75" t="n">
        <v>26.81</v>
      </c>
      <c r="F75" t="n">
        <v>24.03</v>
      </c>
      <c r="G75" t="n">
        <v>120.14</v>
      </c>
      <c r="H75" t="n">
        <v>1.75</v>
      </c>
      <c r="I75" t="n">
        <v>12</v>
      </c>
      <c r="J75" t="n">
        <v>195.19</v>
      </c>
      <c r="K75" t="n">
        <v>51.39</v>
      </c>
      <c r="L75" t="n">
        <v>19.25</v>
      </c>
      <c r="M75" t="n">
        <v>10</v>
      </c>
      <c r="N75" t="n">
        <v>39.54</v>
      </c>
      <c r="O75" t="n">
        <v>24306.92</v>
      </c>
      <c r="P75" t="n">
        <v>285.87</v>
      </c>
      <c r="Q75" t="n">
        <v>452.56</v>
      </c>
      <c r="R75" t="n">
        <v>72.13</v>
      </c>
      <c r="S75" t="n">
        <v>57.64</v>
      </c>
      <c r="T75" t="n">
        <v>5142.12</v>
      </c>
      <c r="U75" t="n">
        <v>0.8</v>
      </c>
      <c r="V75" t="n">
        <v>0.88</v>
      </c>
      <c r="W75" t="n">
        <v>6.81</v>
      </c>
      <c r="X75" t="n">
        <v>0.3</v>
      </c>
      <c r="Y75" t="n">
        <v>1</v>
      </c>
      <c r="Z75" t="n">
        <v>10</v>
      </c>
      <c r="AA75" t="n">
        <v>372.5598236211262</v>
      </c>
      <c r="AB75" t="n">
        <v>509.7527868578366</v>
      </c>
      <c r="AC75" t="n">
        <v>461.1026963226537</v>
      </c>
      <c r="AD75" t="n">
        <v>372559.8236211262</v>
      </c>
      <c r="AE75" t="n">
        <v>509752.7868578365</v>
      </c>
      <c r="AF75" t="n">
        <v>2.008503514561935e-06</v>
      </c>
      <c r="AG75" t="n">
        <v>11</v>
      </c>
      <c r="AH75" t="n">
        <v>461102.6963226537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3.7291</v>
      </c>
      <c r="E76" t="n">
        <v>26.82</v>
      </c>
      <c r="F76" t="n">
        <v>24.04</v>
      </c>
      <c r="G76" t="n">
        <v>120.18</v>
      </c>
      <c r="H76" t="n">
        <v>1.77</v>
      </c>
      <c r="I76" t="n">
        <v>12</v>
      </c>
      <c r="J76" t="n">
        <v>195.57</v>
      </c>
      <c r="K76" t="n">
        <v>51.39</v>
      </c>
      <c r="L76" t="n">
        <v>19.5</v>
      </c>
      <c r="M76" t="n">
        <v>10</v>
      </c>
      <c r="N76" t="n">
        <v>39.68</v>
      </c>
      <c r="O76" t="n">
        <v>24354.66</v>
      </c>
      <c r="P76" t="n">
        <v>285.91</v>
      </c>
      <c r="Q76" t="n">
        <v>452.58</v>
      </c>
      <c r="R76" t="n">
        <v>72.51000000000001</v>
      </c>
      <c r="S76" t="n">
        <v>57.64</v>
      </c>
      <c r="T76" t="n">
        <v>5333.26</v>
      </c>
      <c r="U76" t="n">
        <v>0.79</v>
      </c>
      <c r="V76" t="n">
        <v>0.88</v>
      </c>
      <c r="W76" t="n">
        <v>6.81</v>
      </c>
      <c r="X76" t="n">
        <v>0.31</v>
      </c>
      <c r="Y76" t="n">
        <v>1</v>
      </c>
      <c r="Z76" t="n">
        <v>10</v>
      </c>
      <c r="AA76" t="n">
        <v>372.7061276100602</v>
      </c>
      <c r="AB76" t="n">
        <v>509.9529664299725</v>
      </c>
      <c r="AC76" t="n">
        <v>461.2837710373788</v>
      </c>
      <c r="AD76" t="n">
        <v>372706.1276100602</v>
      </c>
      <c r="AE76" t="n">
        <v>509952.9664299726</v>
      </c>
      <c r="AF76" t="n">
        <v>2.007803574992739e-06</v>
      </c>
      <c r="AG76" t="n">
        <v>11</v>
      </c>
      <c r="AH76" t="n">
        <v>461283.7710373788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3.7292</v>
      </c>
      <c r="E77" t="n">
        <v>26.82</v>
      </c>
      <c r="F77" t="n">
        <v>24.04</v>
      </c>
      <c r="G77" t="n">
        <v>120.18</v>
      </c>
      <c r="H77" t="n">
        <v>1.79</v>
      </c>
      <c r="I77" t="n">
        <v>12</v>
      </c>
      <c r="J77" t="n">
        <v>195.96</v>
      </c>
      <c r="K77" t="n">
        <v>51.39</v>
      </c>
      <c r="L77" t="n">
        <v>19.75</v>
      </c>
      <c r="M77" t="n">
        <v>10</v>
      </c>
      <c r="N77" t="n">
        <v>39.82</v>
      </c>
      <c r="O77" t="n">
        <v>24402.44</v>
      </c>
      <c r="P77" t="n">
        <v>285.54</v>
      </c>
      <c r="Q77" t="n">
        <v>452.58</v>
      </c>
      <c r="R77" t="n">
        <v>72.45</v>
      </c>
      <c r="S77" t="n">
        <v>57.64</v>
      </c>
      <c r="T77" t="n">
        <v>5303.8</v>
      </c>
      <c r="U77" t="n">
        <v>0.8</v>
      </c>
      <c r="V77" t="n">
        <v>0.88</v>
      </c>
      <c r="W77" t="n">
        <v>6.82</v>
      </c>
      <c r="X77" t="n">
        <v>0.31</v>
      </c>
      <c r="Y77" t="n">
        <v>1</v>
      </c>
      <c r="Z77" t="n">
        <v>10</v>
      </c>
      <c r="AA77" t="n">
        <v>372.4592281975998</v>
      </c>
      <c r="AB77" t="n">
        <v>509.6151477614109</v>
      </c>
      <c r="AC77" t="n">
        <v>460.9781933084132</v>
      </c>
      <c r="AD77" t="n">
        <v>372459.2281975998</v>
      </c>
      <c r="AE77" t="n">
        <v>509615.1477614109</v>
      </c>
      <c r="AF77" t="n">
        <v>2.007857416498062e-06</v>
      </c>
      <c r="AG77" t="n">
        <v>11</v>
      </c>
      <c r="AH77" t="n">
        <v>460978.1933084132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3.7291</v>
      </c>
      <c r="E78" t="n">
        <v>26.82</v>
      </c>
      <c r="F78" t="n">
        <v>24.04</v>
      </c>
      <c r="G78" t="n">
        <v>120.18</v>
      </c>
      <c r="H78" t="n">
        <v>1.81</v>
      </c>
      <c r="I78" t="n">
        <v>12</v>
      </c>
      <c r="J78" t="n">
        <v>196.35</v>
      </c>
      <c r="K78" t="n">
        <v>51.39</v>
      </c>
      <c r="L78" t="n">
        <v>20</v>
      </c>
      <c r="M78" t="n">
        <v>10</v>
      </c>
      <c r="N78" t="n">
        <v>39.96</v>
      </c>
      <c r="O78" t="n">
        <v>24450.27</v>
      </c>
      <c r="P78" t="n">
        <v>284.68</v>
      </c>
      <c r="Q78" t="n">
        <v>452.56</v>
      </c>
      <c r="R78" t="n">
        <v>72.59</v>
      </c>
      <c r="S78" t="n">
        <v>57.64</v>
      </c>
      <c r="T78" t="n">
        <v>5375.02</v>
      </c>
      <c r="U78" t="n">
        <v>0.79</v>
      </c>
      <c r="V78" t="n">
        <v>0.88</v>
      </c>
      <c r="W78" t="n">
        <v>6.81</v>
      </c>
      <c r="X78" t="n">
        <v>0.31</v>
      </c>
      <c r="Y78" t="n">
        <v>1</v>
      </c>
      <c r="Z78" t="n">
        <v>10</v>
      </c>
      <c r="AA78" t="n">
        <v>371.9083647852667</v>
      </c>
      <c r="AB78" t="n">
        <v>508.8614321382781</v>
      </c>
      <c r="AC78" t="n">
        <v>460.2964112465057</v>
      </c>
      <c r="AD78" t="n">
        <v>371908.3647852667</v>
      </c>
      <c r="AE78" t="n">
        <v>508861.4321382781</v>
      </c>
      <c r="AF78" t="n">
        <v>2.007803574992739e-06</v>
      </c>
      <c r="AG78" t="n">
        <v>11</v>
      </c>
      <c r="AH78" t="n">
        <v>460296.4112465057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3.7278</v>
      </c>
      <c r="E79" t="n">
        <v>26.83</v>
      </c>
      <c r="F79" t="n">
        <v>24.05</v>
      </c>
      <c r="G79" t="n">
        <v>120.23</v>
      </c>
      <c r="H79" t="n">
        <v>1.83</v>
      </c>
      <c r="I79" t="n">
        <v>12</v>
      </c>
      <c r="J79" t="n">
        <v>196.74</v>
      </c>
      <c r="K79" t="n">
        <v>51.39</v>
      </c>
      <c r="L79" t="n">
        <v>20.25</v>
      </c>
      <c r="M79" t="n">
        <v>10</v>
      </c>
      <c r="N79" t="n">
        <v>40.09</v>
      </c>
      <c r="O79" t="n">
        <v>24498.15</v>
      </c>
      <c r="P79" t="n">
        <v>283.78</v>
      </c>
      <c r="Q79" t="n">
        <v>452.58</v>
      </c>
      <c r="R79" t="n">
        <v>72.83</v>
      </c>
      <c r="S79" t="n">
        <v>57.64</v>
      </c>
      <c r="T79" t="n">
        <v>5493.69</v>
      </c>
      <c r="U79" t="n">
        <v>0.79</v>
      </c>
      <c r="V79" t="n">
        <v>0.88</v>
      </c>
      <c r="W79" t="n">
        <v>6.81</v>
      </c>
      <c r="X79" t="n">
        <v>0.32</v>
      </c>
      <c r="Y79" t="n">
        <v>1</v>
      </c>
      <c r="Z79" t="n">
        <v>10</v>
      </c>
      <c r="AA79" t="n">
        <v>371.4446075965187</v>
      </c>
      <c r="AB79" t="n">
        <v>508.22689909311</v>
      </c>
      <c r="AC79" t="n">
        <v>459.7224371445957</v>
      </c>
      <c r="AD79" t="n">
        <v>371444.6075965187</v>
      </c>
      <c r="AE79" t="n">
        <v>508226.89909311</v>
      </c>
      <c r="AF79" t="n">
        <v>2.007103635423543e-06</v>
      </c>
      <c r="AG79" t="n">
        <v>11</v>
      </c>
      <c r="AH79" t="n">
        <v>459722.4371445957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3.7382</v>
      </c>
      <c r="E80" t="n">
        <v>26.75</v>
      </c>
      <c r="F80" t="n">
        <v>24.01</v>
      </c>
      <c r="G80" t="n">
        <v>130.94</v>
      </c>
      <c r="H80" t="n">
        <v>1.85</v>
      </c>
      <c r="I80" t="n">
        <v>11</v>
      </c>
      <c r="J80" t="n">
        <v>197.12</v>
      </c>
      <c r="K80" t="n">
        <v>51.39</v>
      </c>
      <c r="L80" t="n">
        <v>20.5</v>
      </c>
      <c r="M80" t="n">
        <v>9</v>
      </c>
      <c r="N80" t="n">
        <v>40.23</v>
      </c>
      <c r="O80" t="n">
        <v>24546.08</v>
      </c>
      <c r="P80" t="n">
        <v>283.24</v>
      </c>
      <c r="Q80" t="n">
        <v>452.6</v>
      </c>
      <c r="R80" t="n">
        <v>71.29000000000001</v>
      </c>
      <c r="S80" t="n">
        <v>57.64</v>
      </c>
      <c r="T80" t="n">
        <v>4729.94</v>
      </c>
      <c r="U80" t="n">
        <v>0.8100000000000001</v>
      </c>
      <c r="V80" t="n">
        <v>0.88</v>
      </c>
      <c r="W80" t="n">
        <v>6.82</v>
      </c>
      <c r="X80" t="n">
        <v>0.28</v>
      </c>
      <c r="Y80" t="n">
        <v>1</v>
      </c>
      <c r="Z80" t="n">
        <v>10</v>
      </c>
      <c r="AA80" t="n">
        <v>370.258848999855</v>
      </c>
      <c r="AB80" t="n">
        <v>506.6044918691775</v>
      </c>
      <c r="AC80" t="n">
        <v>458.2548701890525</v>
      </c>
      <c r="AD80" t="n">
        <v>370258.848999855</v>
      </c>
      <c r="AE80" t="n">
        <v>506604.4918691776</v>
      </c>
      <c r="AF80" t="n">
        <v>2.012703151977114e-06</v>
      </c>
      <c r="AG80" t="n">
        <v>11</v>
      </c>
      <c r="AH80" t="n">
        <v>458254.8701890525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3.7384</v>
      </c>
      <c r="E81" t="n">
        <v>26.75</v>
      </c>
      <c r="F81" t="n">
        <v>24</v>
      </c>
      <c r="G81" t="n">
        <v>130.93</v>
      </c>
      <c r="H81" t="n">
        <v>1.87</v>
      </c>
      <c r="I81" t="n">
        <v>11</v>
      </c>
      <c r="J81" t="n">
        <v>197.51</v>
      </c>
      <c r="K81" t="n">
        <v>51.39</v>
      </c>
      <c r="L81" t="n">
        <v>20.75</v>
      </c>
      <c r="M81" t="n">
        <v>9</v>
      </c>
      <c r="N81" t="n">
        <v>40.37</v>
      </c>
      <c r="O81" t="n">
        <v>24594.05</v>
      </c>
      <c r="P81" t="n">
        <v>283.4</v>
      </c>
      <c r="Q81" t="n">
        <v>452.58</v>
      </c>
      <c r="R81" t="n">
        <v>71.48999999999999</v>
      </c>
      <c r="S81" t="n">
        <v>57.64</v>
      </c>
      <c r="T81" t="n">
        <v>4828.41</v>
      </c>
      <c r="U81" t="n">
        <v>0.8100000000000001</v>
      </c>
      <c r="V81" t="n">
        <v>0.88</v>
      </c>
      <c r="W81" t="n">
        <v>6.81</v>
      </c>
      <c r="X81" t="n">
        <v>0.28</v>
      </c>
      <c r="Y81" t="n">
        <v>1</v>
      </c>
      <c r="Z81" t="n">
        <v>10</v>
      </c>
      <c r="AA81" t="n">
        <v>370.3184088379297</v>
      </c>
      <c r="AB81" t="n">
        <v>506.6859842672259</v>
      </c>
      <c r="AC81" t="n">
        <v>458.3285850670065</v>
      </c>
      <c r="AD81" t="n">
        <v>370318.4088379297</v>
      </c>
      <c r="AE81" t="n">
        <v>506685.984267226</v>
      </c>
      <c r="AF81" t="n">
        <v>2.01281083498776e-06</v>
      </c>
      <c r="AG81" t="n">
        <v>11</v>
      </c>
      <c r="AH81" t="n">
        <v>458328.5850670065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3.7381</v>
      </c>
      <c r="E82" t="n">
        <v>26.75</v>
      </c>
      <c r="F82" t="n">
        <v>24.01</v>
      </c>
      <c r="G82" t="n">
        <v>130.94</v>
      </c>
      <c r="H82" t="n">
        <v>1.88</v>
      </c>
      <c r="I82" t="n">
        <v>11</v>
      </c>
      <c r="J82" t="n">
        <v>197.9</v>
      </c>
      <c r="K82" t="n">
        <v>51.39</v>
      </c>
      <c r="L82" t="n">
        <v>21</v>
      </c>
      <c r="M82" t="n">
        <v>9</v>
      </c>
      <c r="N82" t="n">
        <v>40.51</v>
      </c>
      <c r="O82" t="n">
        <v>24642.07</v>
      </c>
      <c r="P82" t="n">
        <v>283.51</v>
      </c>
      <c r="Q82" t="n">
        <v>452.57</v>
      </c>
      <c r="R82" t="n">
        <v>71.42</v>
      </c>
      <c r="S82" t="n">
        <v>57.64</v>
      </c>
      <c r="T82" t="n">
        <v>4792.2</v>
      </c>
      <c r="U82" t="n">
        <v>0.8100000000000001</v>
      </c>
      <c r="V82" t="n">
        <v>0.88</v>
      </c>
      <c r="W82" t="n">
        <v>6.81</v>
      </c>
      <c r="X82" t="n">
        <v>0.28</v>
      </c>
      <c r="Y82" t="n">
        <v>1</v>
      </c>
      <c r="Z82" t="n">
        <v>10</v>
      </c>
      <c r="AA82" t="n">
        <v>370.4403924941137</v>
      </c>
      <c r="AB82" t="n">
        <v>506.8528876871559</v>
      </c>
      <c r="AC82" t="n">
        <v>458.4795594587887</v>
      </c>
      <c r="AD82" t="n">
        <v>370440.3924941137</v>
      </c>
      <c r="AE82" t="n">
        <v>506852.8876871559</v>
      </c>
      <c r="AF82" t="n">
        <v>2.012649310471791e-06</v>
      </c>
      <c r="AG82" t="n">
        <v>11</v>
      </c>
      <c r="AH82" t="n">
        <v>458479.5594587887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3.7388</v>
      </c>
      <c r="E83" t="n">
        <v>26.75</v>
      </c>
      <c r="F83" t="n">
        <v>24</v>
      </c>
      <c r="G83" t="n">
        <v>130.92</v>
      </c>
      <c r="H83" t="n">
        <v>1.9</v>
      </c>
      <c r="I83" t="n">
        <v>11</v>
      </c>
      <c r="J83" t="n">
        <v>198.29</v>
      </c>
      <c r="K83" t="n">
        <v>51.39</v>
      </c>
      <c r="L83" t="n">
        <v>21.25</v>
      </c>
      <c r="M83" t="n">
        <v>9</v>
      </c>
      <c r="N83" t="n">
        <v>40.65</v>
      </c>
      <c r="O83" t="n">
        <v>24690.13</v>
      </c>
      <c r="P83" t="n">
        <v>283.16</v>
      </c>
      <c r="Q83" t="n">
        <v>452.55</v>
      </c>
      <c r="R83" t="n">
        <v>71.41</v>
      </c>
      <c r="S83" t="n">
        <v>57.64</v>
      </c>
      <c r="T83" t="n">
        <v>4787.46</v>
      </c>
      <c r="U83" t="n">
        <v>0.8100000000000001</v>
      </c>
      <c r="V83" t="n">
        <v>0.88</v>
      </c>
      <c r="W83" t="n">
        <v>6.81</v>
      </c>
      <c r="X83" t="n">
        <v>0.28</v>
      </c>
      <c r="Y83" t="n">
        <v>1</v>
      </c>
      <c r="Z83" t="n">
        <v>10</v>
      </c>
      <c r="AA83" t="n">
        <v>370.1357646109519</v>
      </c>
      <c r="AB83" t="n">
        <v>506.4360823781802</v>
      </c>
      <c r="AC83" t="n">
        <v>458.1025334635118</v>
      </c>
      <c r="AD83" t="n">
        <v>370135.7646109519</v>
      </c>
      <c r="AE83" t="n">
        <v>506436.0823781802</v>
      </c>
      <c r="AF83" t="n">
        <v>2.013026201009051e-06</v>
      </c>
      <c r="AG83" t="n">
        <v>11</v>
      </c>
      <c r="AH83" t="n">
        <v>458102.5334635118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3.7369</v>
      </c>
      <c r="E84" t="n">
        <v>26.76</v>
      </c>
      <c r="F84" t="n">
        <v>24.01</v>
      </c>
      <c r="G84" t="n">
        <v>130.99</v>
      </c>
      <c r="H84" t="n">
        <v>1.92</v>
      </c>
      <c r="I84" t="n">
        <v>11</v>
      </c>
      <c r="J84" t="n">
        <v>198.68</v>
      </c>
      <c r="K84" t="n">
        <v>51.39</v>
      </c>
      <c r="L84" t="n">
        <v>21.5</v>
      </c>
      <c r="M84" t="n">
        <v>9</v>
      </c>
      <c r="N84" t="n">
        <v>40.79</v>
      </c>
      <c r="O84" t="n">
        <v>24738.25</v>
      </c>
      <c r="P84" t="n">
        <v>282.86</v>
      </c>
      <c r="Q84" t="n">
        <v>452.56</v>
      </c>
      <c r="R84" t="n">
        <v>71.73999999999999</v>
      </c>
      <c r="S84" t="n">
        <v>57.64</v>
      </c>
      <c r="T84" t="n">
        <v>4953.11</v>
      </c>
      <c r="U84" t="n">
        <v>0.8</v>
      </c>
      <c r="V84" t="n">
        <v>0.88</v>
      </c>
      <c r="W84" t="n">
        <v>6.81</v>
      </c>
      <c r="X84" t="n">
        <v>0.29</v>
      </c>
      <c r="Y84" t="n">
        <v>1</v>
      </c>
      <c r="Z84" t="n">
        <v>10</v>
      </c>
      <c r="AA84" t="n">
        <v>370.1019325360328</v>
      </c>
      <c r="AB84" t="n">
        <v>506.3897918407102</v>
      </c>
      <c r="AC84" t="n">
        <v>458.0606608299686</v>
      </c>
      <c r="AD84" t="n">
        <v>370101.9325360329</v>
      </c>
      <c r="AE84" t="n">
        <v>506389.7918407102</v>
      </c>
      <c r="AF84" t="n">
        <v>2.012003212407918e-06</v>
      </c>
      <c r="AG84" t="n">
        <v>11</v>
      </c>
      <c r="AH84" t="n">
        <v>458060.6608299686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3.7396</v>
      </c>
      <c r="E85" t="n">
        <v>26.74</v>
      </c>
      <c r="F85" t="n">
        <v>24</v>
      </c>
      <c r="G85" t="n">
        <v>130.89</v>
      </c>
      <c r="H85" t="n">
        <v>1.94</v>
      </c>
      <c r="I85" t="n">
        <v>11</v>
      </c>
      <c r="J85" t="n">
        <v>199.07</v>
      </c>
      <c r="K85" t="n">
        <v>51.39</v>
      </c>
      <c r="L85" t="n">
        <v>21.75</v>
      </c>
      <c r="M85" t="n">
        <v>9</v>
      </c>
      <c r="N85" t="n">
        <v>40.93</v>
      </c>
      <c r="O85" t="n">
        <v>24786.41</v>
      </c>
      <c r="P85" t="n">
        <v>282.46</v>
      </c>
      <c r="Q85" t="n">
        <v>452.63</v>
      </c>
      <c r="R85" t="n">
        <v>71.18000000000001</v>
      </c>
      <c r="S85" t="n">
        <v>57.64</v>
      </c>
      <c r="T85" t="n">
        <v>4672.07</v>
      </c>
      <c r="U85" t="n">
        <v>0.8100000000000001</v>
      </c>
      <c r="V85" t="n">
        <v>0.88</v>
      </c>
      <c r="W85" t="n">
        <v>6.81</v>
      </c>
      <c r="X85" t="n">
        <v>0.27</v>
      </c>
      <c r="Y85" t="n">
        <v>1</v>
      </c>
      <c r="Z85" t="n">
        <v>10</v>
      </c>
      <c r="AA85" t="n">
        <v>369.6283047297601</v>
      </c>
      <c r="AB85" t="n">
        <v>505.7417533811839</v>
      </c>
      <c r="AC85" t="n">
        <v>457.4744702514918</v>
      </c>
      <c r="AD85" t="n">
        <v>369628.3047297602</v>
      </c>
      <c r="AE85" t="n">
        <v>505741.7533811838</v>
      </c>
      <c r="AF85" t="n">
        <v>2.013456933051634e-06</v>
      </c>
      <c r="AG85" t="n">
        <v>11</v>
      </c>
      <c r="AH85" t="n">
        <v>457474.4702514918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3.7391</v>
      </c>
      <c r="E86" t="n">
        <v>26.74</v>
      </c>
      <c r="F86" t="n">
        <v>24</v>
      </c>
      <c r="G86" t="n">
        <v>130.91</v>
      </c>
      <c r="H86" t="n">
        <v>1.96</v>
      </c>
      <c r="I86" t="n">
        <v>11</v>
      </c>
      <c r="J86" t="n">
        <v>199.46</v>
      </c>
      <c r="K86" t="n">
        <v>51.39</v>
      </c>
      <c r="L86" t="n">
        <v>22</v>
      </c>
      <c r="M86" t="n">
        <v>9</v>
      </c>
      <c r="N86" t="n">
        <v>41.07</v>
      </c>
      <c r="O86" t="n">
        <v>24834.62</v>
      </c>
      <c r="P86" t="n">
        <v>281.51</v>
      </c>
      <c r="Q86" t="n">
        <v>452.63</v>
      </c>
      <c r="R86" t="n">
        <v>71.3</v>
      </c>
      <c r="S86" t="n">
        <v>57.64</v>
      </c>
      <c r="T86" t="n">
        <v>4732.52</v>
      </c>
      <c r="U86" t="n">
        <v>0.8100000000000001</v>
      </c>
      <c r="V86" t="n">
        <v>0.88</v>
      </c>
      <c r="W86" t="n">
        <v>6.81</v>
      </c>
      <c r="X86" t="n">
        <v>0.27</v>
      </c>
      <c r="Y86" t="n">
        <v>1</v>
      </c>
      <c r="Z86" t="n">
        <v>10</v>
      </c>
      <c r="AA86" t="n">
        <v>369.0479330969475</v>
      </c>
      <c r="AB86" t="n">
        <v>504.9476633089802</v>
      </c>
      <c r="AC86" t="n">
        <v>456.7561670212668</v>
      </c>
      <c r="AD86" t="n">
        <v>369047.9330969475</v>
      </c>
      <c r="AE86" t="n">
        <v>504947.6633089802</v>
      </c>
      <c r="AF86" t="n">
        <v>2.01318772552502e-06</v>
      </c>
      <c r="AG86" t="n">
        <v>11</v>
      </c>
      <c r="AH86" t="n">
        <v>456756.1670212668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3.7378</v>
      </c>
      <c r="E87" t="n">
        <v>26.75</v>
      </c>
      <c r="F87" t="n">
        <v>24.01</v>
      </c>
      <c r="G87" t="n">
        <v>130.95</v>
      </c>
      <c r="H87" t="n">
        <v>1.98</v>
      </c>
      <c r="I87" t="n">
        <v>11</v>
      </c>
      <c r="J87" t="n">
        <v>199.86</v>
      </c>
      <c r="K87" t="n">
        <v>51.39</v>
      </c>
      <c r="L87" t="n">
        <v>22.25</v>
      </c>
      <c r="M87" t="n">
        <v>9</v>
      </c>
      <c r="N87" t="n">
        <v>41.21</v>
      </c>
      <c r="O87" t="n">
        <v>24882.88</v>
      </c>
      <c r="P87" t="n">
        <v>280.61</v>
      </c>
      <c r="Q87" t="n">
        <v>452.58</v>
      </c>
      <c r="R87" t="n">
        <v>71.69</v>
      </c>
      <c r="S87" t="n">
        <v>57.64</v>
      </c>
      <c r="T87" t="n">
        <v>4925.98</v>
      </c>
      <c r="U87" t="n">
        <v>0.8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368.5844217776128</v>
      </c>
      <c r="AB87" t="n">
        <v>504.31346667319</v>
      </c>
      <c r="AC87" t="n">
        <v>456.182497222296</v>
      </c>
      <c r="AD87" t="n">
        <v>368584.4217776128</v>
      </c>
      <c r="AE87" t="n">
        <v>504313.46667319</v>
      </c>
      <c r="AF87" t="n">
        <v>2.012487785955823e-06</v>
      </c>
      <c r="AG87" t="n">
        <v>11</v>
      </c>
      <c r="AH87" t="n">
        <v>456182.497222296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3.7456</v>
      </c>
      <c r="E88" t="n">
        <v>26.7</v>
      </c>
      <c r="F88" t="n">
        <v>23.99</v>
      </c>
      <c r="G88" t="n">
        <v>143.92</v>
      </c>
      <c r="H88" t="n">
        <v>2</v>
      </c>
      <c r="I88" t="n">
        <v>10</v>
      </c>
      <c r="J88" t="n">
        <v>200.25</v>
      </c>
      <c r="K88" t="n">
        <v>51.39</v>
      </c>
      <c r="L88" t="n">
        <v>22.5</v>
      </c>
      <c r="M88" t="n">
        <v>8</v>
      </c>
      <c r="N88" t="n">
        <v>41.35</v>
      </c>
      <c r="O88" t="n">
        <v>24931.18</v>
      </c>
      <c r="P88" t="n">
        <v>280.45</v>
      </c>
      <c r="Q88" t="n">
        <v>452.56</v>
      </c>
      <c r="R88" t="n">
        <v>70.95</v>
      </c>
      <c r="S88" t="n">
        <v>57.64</v>
      </c>
      <c r="T88" t="n">
        <v>4563.33</v>
      </c>
      <c r="U88" t="n">
        <v>0.8100000000000001</v>
      </c>
      <c r="V88" t="n">
        <v>0.88</v>
      </c>
      <c r="W88" t="n">
        <v>6.81</v>
      </c>
      <c r="X88" t="n">
        <v>0.26</v>
      </c>
      <c r="Y88" t="n">
        <v>1</v>
      </c>
      <c r="Z88" t="n">
        <v>10</v>
      </c>
      <c r="AA88" t="n">
        <v>367.8912260246061</v>
      </c>
      <c r="AB88" t="n">
        <v>503.365005662288</v>
      </c>
      <c r="AC88" t="n">
        <v>455.3245559991011</v>
      </c>
      <c r="AD88" t="n">
        <v>367891.226024606</v>
      </c>
      <c r="AE88" t="n">
        <v>503365.0056622879</v>
      </c>
      <c r="AF88" t="n">
        <v>2.016687423371002e-06</v>
      </c>
      <c r="AG88" t="n">
        <v>11</v>
      </c>
      <c r="AH88" t="n">
        <v>455324.555999101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3.7479</v>
      </c>
      <c r="E89" t="n">
        <v>26.68</v>
      </c>
      <c r="F89" t="n">
        <v>23.97</v>
      </c>
      <c r="G89" t="n">
        <v>143.82</v>
      </c>
      <c r="H89" t="n">
        <v>2.01</v>
      </c>
      <c r="I89" t="n">
        <v>10</v>
      </c>
      <c r="J89" t="n">
        <v>200.64</v>
      </c>
      <c r="K89" t="n">
        <v>51.39</v>
      </c>
      <c r="L89" t="n">
        <v>22.75</v>
      </c>
      <c r="M89" t="n">
        <v>8</v>
      </c>
      <c r="N89" t="n">
        <v>41.5</v>
      </c>
      <c r="O89" t="n">
        <v>24979.54</v>
      </c>
      <c r="P89" t="n">
        <v>280.36</v>
      </c>
      <c r="Q89" t="n">
        <v>452.61</v>
      </c>
      <c r="R89" t="n">
        <v>70.28</v>
      </c>
      <c r="S89" t="n">
        <v>57.64</v>
      </c>
      <c r="T89" t="n">
        <v>4227.66</v>
      </c>
      <c r="U89" t="n">
        <v>0.82</v>
      </c>
      <c r="V89" t="n">
        <v>0.88</v>
      </c>
      <c r="W89" t="n">
        <v>6.81</v>
      </c>
      <c r="X89" t="n">
        <v>0.25</v>
      </c>
      <c r="Y89" t="n">
        <v>1</v>
      </c>
      <c r="Z89" t="n">
        <v>10</v>
      </c>
      <c r="AA89" t="n">
        <v>367.6171672977538</v>
      </c>
      <c r="AB89" t="n">
        <v>502.9900264215912</v>
      </c>
      <c r="AC89" t="n">
        <v>454.9853642508496</v>
      </c>
      <c r="AD89" t="n">
        <v>367617.1672977539</v>
      </c>
      <c r="AE89" t="n">
        <v>502990.0264215912</v>
      </c>
      <c r="AF89" t="n">
        <v>2.017925777993426e-06</v>
      </c>
      <c r="AG89" t="n">
        <v>11</v>
      </c>
      <c r="AH89" t="n">
        <v>454985.3642508496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3.7454</v>
      </c>
      <c r="E90" t="n">
        <v>26.7</v>
      </c>
      <c r="F90" t="n">
        <v>23.99</v>
      </c>
      <c r="G90" t="n">
        <v>143.93</v>
      </c>
      <c r="H90" t="n">
        <v>2.03</v>
      </c>
      <c r="I90" t="n">
        <v>10</v>
      </c>
      <c r="J90" t="n">
        <v>201.03</v>
      </c>
      <c r="K90" t="n">
        <v>51.39</v>
      </c>
      <c r="L90" t="n">
        <v>23</v>
      </c>
      <c r="M90" t="n">
        <v>8</v>
      </c>
      <c r="N90" t="n">
        <v>41.64</v>
      </c>
      <c r="O90" t="n">
        <v>25027.94</v>
      </c>
      <c r="P90" t="n">
        <v>280.48</v>
      </c>
      <c r="Q90" t="n">
        <v>452.56</v>
      </c>
      <c r="R90" t="n">
        <v>70.89</v>
      </c>
      <c r="S90" t="n">
        <v>57.64</v>
      </c>
      <c r="T90" t="n">
        <v>4530.77</v>
      </c>
      <c r="U90" t="n">
        <v>0.8100000000000001</v>
      </c>
      <c r="V90" t="n">
        <v>0.88</v>
      </c>
      <c r="W90" t="n">
        <v>6.81</v>
      </c>
      <c r="X90" t="n">
        <v>0.26</v>
      </c>
      <c r="Y90" t="n">
        <v>1</v>
      </c>
      <c r="Z90" t="n">
        <v>10</v>
      </c>
      <c r="AA90" t="n">
        <v>367.9241387545338</v>
      </c>
      <c r="AB90" t="n">
        <v>503.4100383113824</v>
      </c>
      <c r="AC90" t="n">
        <v>455.3652907953695</v>
      </c>
      <c r="AD90" t="n">
        <v>367924.1387545338</v>
      </c>
      <c r="AE90" t="n">
        <v>503410.0383113824</v>
      </c>
      <c r="AF90" t="n">
        <v>2.016579740360356e-06</v>
      </c>
      <c r="AG90" t="n">
        <v>11</v>
      </c>
      <c r="AH90" t="n">
        <v>455365.2907953695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3.7457</v>
      </c>
      <c r="E91" t="n">
        <v>26.7</v>
      </c>
      <c r="F91" t="n">
        <v>23.99</v>
      </c>
      <c r="G91" t="n">
        <v>143.91</v>
      </c>
      <c r="H91" t="n">
        <v>2.05</v>
      </c>
      <c r="I91" t="n">
        <v>10</v>
      </c>
      <c r="J91" t="n">
        <v>201.42</v>
      </c>
      <c r="K91" t="n">
        <v>51.39</v>
      </c>
      <c r="L91" t="n">
        <v>23.25</v>
      </c>
      <c r="M91" t="n">
        <v>8</v>
      </c>
      <c r="N91" t="n">
        <v>41.78</v>
      </c>
      <c r="O91" t="n">
        <v>25076.39</v>
      </c>
      <c r="P91" t="n">
        <v>280.62</v>
      </c>
      <c r="Q91" t="n">
        <v>452.62</v>
      </c>
      <c r="R91" t="n">
        <v>70.84999999999999</v>
      </c>
      <c r="S91" t="n">
        <v>57.64</v>
      </c>
      <c r="T91" t="n">
        <v>4512.02</v>
      </c>
      <c r="U91" t="n">
        <v>0.8100000000000001</v>
      </c>
      <c r="V91" t="n">
        <v>0.88</v>
      </c>
      <c r="W91" t="n">
        <v>6.81</v>
      </c>
      <c r="X91" t="n">
        <v>0.26</v>
      </c>
      <c r="Y91" t="n">
        <v>1</v>
      </c>
      <c r="Z91" t="n">
        <v>10</v>
      </c>
      <c r="AA91" t="n">
        <v>367.9942279354053</v>
      </c>
      <c r="AB91" t="n">
        <v>503.5059374207672</v>
      </c>
      <c r="AC91" t="n">
        <v>455.45203742835</v>
      </c>
      <c r="AD91" t="n">
        <v>367994.2279354053</v>
      </c>
      <c r="AE91" t="n">
        <v>503505.9374207671</v>
      </c>
      <c r="AF91" t="n">
        <v>2.016741264876325e-06</v>
      </c>
      <c r="AG91" t="n">
        <v>11</v>
      </c>
      <c r="AH91" t="n">
        <v>455452.03742835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3.7475</v>
      </c>
      <c r="E92" t="n">
        <v>26.68</v>
      </c>
      <c r="F92" t="n">
        <v>23.97</v>
      </c>
      <c r="G92" t="n">
        <v>143.84</v>
      </c>
      <c r="H92" t="n">
        <v>2.07</v>
      </c>
      <c r="I92" t="n">
        <v>10</v>
      </c>
      <c r="J92" t="n">
        <v>201.82</v>
      </c>
      <c r="K92" t="n">
        <v>51.39</v>
      </c>
      <c r="L92" t="n">
        <v>23.5</v>
      </c>
      <c r="M92" t="n">
        <v>8</v>
      </c>
      <c r="N92" t="n">
        <v>41.93</v>
      </c>
      <c r="O92" t="n">
        <v>25124.89</v>
      </c>
      <c r="P92" t="n">
        <v>279.99</v>
      </c>
      <c r="Q92" t="n">
        <v>452.58</v>
      </c>
      <c r="R92" t="n">
        <v>70.38</v>
      </c>
      <c r="S92" t="n">
        <v>57.64</v>
      </c>
      <c r="T92" t="n">
        <v>4276.41</v>
      </c>
      <c r="U92" t="n">
        <v>0.82</v>
      </c>
      <c r="V92" t="n">
        <v>0.88</v>
      </c>
      <c r="W92" t="n">
        <v>6.81</v>
      </c>
      <c r="X92" t="n">
        <v>0.25</v>
      </c>
      <c r="Y92" t="n">
        <v>1</v>
      </c>
      <c r="Z92" t="n">
        <v>10</v>
      </c>
      <c r="AA92" t="n">
        <v>367.4054032698686</v>
      </c>
      <c r="AB92" t="n">
        <v>502.700281536269</v>
      </c>
      <c r="AC92" t="n">
        <v>454.7232722107231</v>
      </c>
      <c r="AD92" t="n">
        <v>367405.4032698686</v>
      </c>
      <c r="AE92" t="n">
        <v>502700.281536269</v>
      </c>
      <c r="AF92" t="n">
        <v>2.017710411972135e-06</v>
      </c>
      <c r="AG92" t="n">
        <v>11</v>
      </c>
      <c r="AH92" t="n">
        <v>454723.2722107231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3.7457</v>
      </c>
      <c r="E93" t="n">
        <v>26.7</v>
      </c>
      <c r="F93" t="n">
        <v>23.99</v>
      </c>
      <c r="G93" t="n">
        <v>143.92</v>
      </c>
      <c r="H93" t="n">
        <v>2.09</v>
      </c>
      <c r="I93" t="n">
        <v>10</v>
      </c>
      <c r="J93" t="n">
        <v>202.21</v>
      </c>
      <c r="K93" t="n">
        <v>51.39</v>
      </c>
      <c r="L93" t="n">
        <v>23.75</v>
      </c>
      <c r="M93" t="n">
        <v>8</v>
      </c>
      <c r="N93" t="n">
        <v>42.07</v>
      </c>
      <c r="O93" t="n">
        <v>25173.44</v>
      </c>
      <c r="P93" t="n">
        <v>279.91</v>
      </c>
      <c r="Q93" t="n">
        <v>452.61</v>
      </c>
      <c r="R93" t="n">
        <v>70.88</v>
      </c>
      <c r="S93" t="n">
        <v>57.64</v>
      </c>
      <c r="T93" t="n">
        <v>4526.67</v>
      </c>
      <c r="U93" t="n">
        <v>0.8100000000000001</v>
      </c>
      <c r="V93" t="n">
        <v>0.88</v>
      </c>
      <c r="W93" t="n">
        <v>6.81</v>
      </c>
      <c r="X93" t="n">
        <v>0.26</v>
      </c>
      <c r="Y93" t="n">
        <v>1</v>
      </c>
      <c r="Z93" t="n">
        <v>10</v>
      </c>
      <c r="AA93" t="n">
        <v>367.5357715029876</v>
      </c>
      <c r="AB93" t="n">
        <v>502.878657104263</v>
      </c>
      <c r="AC93" t="n">
        <v>454.8846238648594</v>
      </c>
      <c r="AD93" t="n">
        <v>367535.7715029876</v>
      </c>
      <c r="AE93" t="n">
        <v>502878.657104263</v>
      </c>
      <c r="AF93" t="n">
        <v>2.016741264876325e-06</v>
      </c>
      <c r="AG93" t="n">
        <v>11</v>
      </c>
      <c r="AH93" t="n">
        <v>454884.6238648594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3.7468</v>
      </c>
      <c r="E94" t="n">
        <v>26.69</v>
      </c>
      <c r="F94" t="n">
        <v>23.98</v>
      </c>
      <c r="G94" t="n">
        <v>143.87</v>
      </c>
      <c r="H94" t="n">
        <v>2.1</v>
      </c>
      <c r="I94" t="n">
        <v>10</v>
      </c>
      <c r="J94" t="n">
        <v>202.61</v>
      </c>
      <c r="K94" t="n">
        <v>51.39</v>
      </c>
      <c r="L94" t="n">
        <v>24</v>
      </c>
      <c r="M94" t="n">
        <v>8</v>
      </c>
      <c r="N94" t="n">
        <v>42.21</v>
      </c>
      <c r="O94" t="n">
        <v>25222.04</v>
      </c>
      <c r="P94" t="n">
        <v>279.09</v>
      </c>
      <c r="Q94" t="n">
        <v>452.56</v>
      </c>
      <c r="R94" t="n">
        <v>70.7</v>
      </c>
      <c r="S94" t="n">
        <v>57.64</v>
      </c>
      <c r="T94" t="n">
        <v>4439.56</v>
      </c>
      <c r="U94" t="n">
        <v>0.82</v>
      </c>
      <c r="V94" t="n">
        <v>0.88</v>
      </c>
      <c r="W94" t="n">
        <v>6.81</v>
      </c>
      <c r="X94" t="n">
        <v>0.25</v>
      </c>
      <c r="Y94" t="n">
        <v>1</v>
      </c>
      <c r="Z94" t="n">
        <v>10</v>
      </c>
      <c r="AA94" t="n">
        <v>366.9019090673843</v>
      </c>
      <c r="AB94" t="n">
        <v>502.0113785558336</v>
      </c>
      <c r="AC94" t="n">
        <v>454.100117163859</v>
      </c>
      <c r="AD94" t="n">
        <v>366901.9090673843</v>
      </c>
      <c r="AE94" t="n">
        <v>502011.3785558336</v>
      </c>
      <c r="AF94" t="n">
        <v>2.017333521434876e-06</v>
      </c>
      <c r="AG94" t="n">
        <v>11</v>
      </c>
      <c r="AH94" t="n">
        <v>454100.117163859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3.7458</v>
      </c>
      <c r="E95" t="n">
        <v>26.7</v>
      </c>
      <c r="F95" t="n">
        <v>23.98</v>
      </c>
      <c r="G95" t="n">
        <v>143.91</v>
      </c>
      <c r="H95" t="n">
        <v>2.12</v>
      </c>
      <c r="I95" t="n">
        <v>10</v>
      </c>
      <c r="J95" t="n">
        <v>203</v>
      </c>
      <c r="K95" t="n">
        <v>51.39</v>
      </c>
      <c r="L95" t="n">
        <v>24.25</v>
      </c>
      <c r="M95" t="n">
        <v>8</v>
      </c>
      <c r="N95" t="n">
        <v>42.36</v>
      </c>
      <c r="O95" t="n">
        <v>25270.81</v>
      </c>
      <c r="P95" t="n">
        <v>278.17</v>
      </c>
      <c r="Q95" t="n">
        <v>452.56</v>
      </c>
      <c r="R95" t="n">
        <v>71.02</v>
      </c>
      <c r="S95" t="n">
        <v>57.64</v>
      </c>
      <c r="T95" t="n">
        <v>4595.53</v>
      </c>
      <c r="U95" t="n">
        <v>0.8100000000000001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366.3752962601815</v>
      </c>
      <c r="AB95" t="n">
        <v>501.2908436805011</v>
      </c>
      <c r="AC95" t="n">
        <v>453.4483491257512</v>
      </c>
      <c r="AD95" t="n">
        <v>366375.2962601815</v>
      </c>
      <c r="AE95" t="n">
        <v>501290.8436805011</v>
      </c>
      <c r="AF95" t="n">
        <v>2.016795106381647e-06</v>
      </c>
      <c r="AG95" t="n">
        <v>11</v>
      </c>
      <c r="AH95" t="n">
        <v>453448.3491257512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3.7469</v>
      </c>
      <c r="E96" t="n">
        <v>26.69</v>
      </c>
      <c r="F96" t="n">
        <v>23.98</v>
      </c>
      <c r="G96" t="n">
        <v>143.86</v>
      </c>
      <c r="H96" t="n">
        <v>2.14</v>
      </c>
      <c r="I96" t="n">
        <v>10</v>
      </c>
      <c r="J96" t="n">
        <v>203.4</v>
      </c>
      <c r="K96" t="n">
        <v>51.39</v>
      </c>
      <c r="L96" t="n">
        <v>24.5</v>
      </c>
      <c r="M96" t="n">
        <v>8</v>
      </c>
      <c r="N96" t="n">
        <v>42.5</v>
      </c>
      <c r="O96" t="n">
        <v>25319.51</v>
      </c>
      <c r="P96" t="n">
        <v>276.72</v>
      </c>
      <c r="Q96" t="n">
        <v>452.59</v>
      </c>
      <c r="R96" t="n">
        <v>70.64</v>
      </c>
      <c r="S96" t="n">
        <v>57.64</v>
      </c>
      <c r="T96" t="n">
        <v>4408.53</v>
      </c>
      <c r="U96" t="n">
        <v>0.82</v>
      </c>
      <c r="V96" t="n">
        <v>0.88</v>
      </c>
      <c r="W96" t="n">
        <v>6.81</v>
      </c>
      <c r="X96" t="n">
        <v>0.25</v>
      </c>
      <c r="Y96" t="n">
        <v>1</v>
      </c>
      <c r="Z96" t="n">
        <v>10</v>
      </c>
      <c r="AA96" t="n">
        <v>365.3653179197539</v>
      </c>
      <c r="AB96" t="n">
        <v>499.9089467580284</v>
      </c>
      <c r="AC96" t="n">
        <v>452.1983385060548</v>
      </c>
      <c r="AD96" t="n">
        <v>365365.3179197538</v>
      </c>
      <c r="AE96" t="n">
        <v>499908.9467580284</v>
      </c>
      <c r="AF96" t="n">
        <v>2.017387362940199e-06</v>
      </c>
      <c r="AG96" t="n">
        <v>11</v>
      </c>
      <c r="AH96" t="n">
        <v>452198.3385060548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3.7545</v>
      </c>
      <c r="E97" t="n">
        <v>26.63</v>
      </c>
      <c r="F97" t="n">
        <v>23.96</v>
      </c>
      <c r="G97" t="n">
        <v>159.71</v>
      </c>
      <c r="H97" t="n">
        <v>2.16</v>
      </c>
      <c r="I97" t="n">
        <v>9</v>
      </c>
      <c r="J97" t="n">
        <v>203.79</v>
      </c>
      <c r="K97" t="n">
        <v>51.39</v>
      </c>
      <c r="L97" t="n">
        <v>24.75</v>
      </c>
      <c r="M97" t="n">
        <v>7</v>
      </c>
      <c r="N97" t="n">
        <v>42.65</v>
      </c>
      <c r="O97" t="n">
        <v>25368.26</v>
      </c>
      <c r="P97" t="n">
        <v>276.06</v>
      </c>
      <c r="Q97" t="n">
        <v>452.57</v>
      </c>
      <c r="R97" t="n">
        <v>69.75</v>
      </c>
      <c r="S97" t="n">
        <v>57.64</v>
      </c>
      <c r="T97" t="n">
        <v>3968.38</v>
      </c>
      <c r="U97" t="n">
        <v>0.83</v>
      </c>
      <c r="V97" t="n">
        <v>0.89</v>
      </c>
      <c r="W97" t="n">
        <v>6.81</v>
      </c>
      <c r="X97" t="n">
        <v>0.23</v>
      </c>
      <c r="Y97" t="n">
        <v>1</v>
      </c>
      <c r="Z97" t="n">
        <v>10</v>
      </c>
      <c r="AA97" t="n">
        <v>364.3717255855228</v>
      </c>
      <c r="AB97" t="n">
        <v>498.5494698921334</v>
      </c>
      <c r="AC97" t="n">
        <v>450.968608204203</v>
      </c>
      <c r="AD97" t="n">
        <v>364371.7255855228</v>
      </c>
      <c r="AE97" t="n">
        <v>498549.4698921334</v>
      </c>
      <c r="AF97" t="n">
        <v>2.021479317344732e-06</v>
      </c>
      <c r="AG97" t="n">
        <v>11</v>
      </c>
      <c r="AH97" t="n">
        <v>450968.608204203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3.7563</v>
      </c>
      <c r="E98" t="n">
        <v>26.62</v>
      </c>
      <c r="F98" t="n">
        <v>23.94</v>
      </c>
      <c r="G98" t="n">
        <v>159.63</v>
      </c>
      <c r="H98" t="n">
        <v>2.17</v>
      </c>
      <c r="I98" t="n">
        <v>9</v>
      </c>
      <c r="J98" t="n">
        <v>204.19</v>
      </c>
      <c r="K98" t="n">
        <v>51.39</v>
      </c>
      <c r="L98" t="n">
        <v>25</v>
      </c>
      <c r="M98" t="n">
        <v>7</v>
      </c>
      <c r="N98" t="n">
        <v>42.79</v>
      </c>
      <c r="O98" t="n">
        <v>25417.05</v>
      </c>
      <c r="P98" t="n">
        <v>276.12</v>
      </c>
      <c r="Q98" t="n">
        <v>452.55</v>
      </c>
      <c r="R98" t="n">
        <v>69.48999999999999</v>
      </c>
      <c r="S98" t="n">
        <v>57.64</v>
      </c>
      <c r="T98" t="n">
        <v>3837.23</v>
      </c>
      <c r="U98" t="n">
        <v>0.83</v>
      </c>
      <c r="V98" t="n">
        <v>0.89</v>
      </c>
      <c r="W98" t="n">
        <v>6.81</v>
      </c>
      <c r="X98" t="n">
        <v>0.22</v>
      </c>
      <c r="Y98" t="n">
        <v>1</v>
      </c>
      <c r="Z98" t="n">
        <v>10</v>
      </c>
      <c r="AA98" t="n">
        <v>364.2303011423203</v>
      </c>
      <c r="AB98" t="n">
        <v>498.3559667297376</v>
      </c>
      <c r="AC98" t="n">
        <v>450.7935727120429</v>
      </c>
      <c r="AD98" t="n">
        <v>364230.3011423203</v>
      </c>
      <c r="AE98" t="n">
        <v>498355.9667297376</v>
      </c>
      <c r="AF98" t="n">
        <v>2.022448464440542e-06</v>
      </c>
      <c r="AG98" t="n">
        <v>11</v>
      </c>
      <c r="AH98" t="n">
        <v>450793.572712043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3.7554</v>
      </c>
      <c r="E99" t="n">
        <v>26.63</v>
      </c>
      <c r="F99" t="n">
        <v>23.95</v>
      </c>
      <c r="G99" t="n">
        <v>159.67</v>
      </c>
      <c r="H99" t="n">
        <v>2.19</v>
      </c>
      <c r="I99" t="n">
        <v>9</v>
      </c>
      <c r="J99" t="n">
        <v>204.58</v>
      </c>
      <c r="K99" t="n">
        <v>51.39</v>
      </c>
      <c r="L99" t="n">
        <v>25.25</v>
      </c>
      <c r="M99" t="n">
        <v>7</v>
      </c>
      <c r="N99" t="n">
        <v>42.94</v>
      </c>
      <c r="O99" t="n">
        <v>25465.9</v>
      </c>
      <c r="P99" t="n">
        <v>276.52</v>
      </c>
      <c r="Q99" t="n">
        <v>452.58</v>
      </c>
      <c r="R99" t="n">
        <v>69.69</v>
      </c>
      <c r="S99" t="n">
        <v>57.64</v>
      </c>
      <c r="T99" t="n">
        <v>3940.15</v>
      </c>
      <c r="U99" t="n">
        <v>0.83</v>
      </c>
      <c r="V99" t="n">
        <v>0.89</v>
      </c>
      <c r="W99" t="n">
        <v>6.81</v>
      </c>
      <c r="X99" t="n">
        <v>0.23</v>
      </c>
      <c r="Y99" t="n">
        <v>1</v>
      </c>
      <c r="Z99" t="n">
        <v>10</v>
      </c>
      <c r="AA99" t="n">
        <v>364.5779359573477</v>
      </c>
      <c r="AB99" t="n">
        <v>498.8316160202238</v>
      </c>
      <c r="AC99" t="n">
        <v>451.223826701823</v>
      </c>
      <c r="AD99" t="n">
        <v>364577.9359573477</v>
      </c>
      <c r="AE99" t="n">
        <v>498831.6160202238</v>
      </c>
      <c r="AF99" t="n">
        <v>2.021963890892637e-06</v>
      </c>
      <c r="AG99" t="n">
        <v>11</v>
      </c>
      <c r="AH99" t="n">
        <v>451223.826701823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3.7554</v>
      </c>
      <c r="E100" t="n">
        <v>26.63</v>
      </c>
      <c r="F100" t="n">
        <v>23.95</v>
      </c>
      <c r="G100" t="n">
        <v>159.67</v>
      </c>
      <c r="H100" t="n">
        <v>2.21</v>
      </c>
      <c r="I100" t="n">
        <v>9</v>
      </c>
      <c r="J100" t="n">
        <v>204.98</v>
      </c>
      <c r="K100" t="n">
        <v>51.39</v>
      </c>
      <c r="L100" t="n">
        <v>25.5</v>
      </c>
      <c r="M100" t="n">
        <v>7</v>
      </c>
      <c r="N100" t="n">
        <v>43.09</v>
      </c>
      <c r="O100" t="n">
        <v>25514.8</v>
      </c>
      <c r="P100" t="n">
        <v>276.97</v>
      </c>
      <c r="Q100" t="n">
        <v>452.59</v>
      </c>
      <c r="R100" t="n">
        <v>69.66</v>
      </c>
      <c r="S100" t="n">
        <v>57.64</v>
      </c>
      <c r="T100" t="n">
        <v>3924.07</v>
      </c>
      <c r="U100" t="n">
        <v>0.83</v>
      </c>
      <c r="V100" t="n">
        <v>0.89</v>
      </c>
      <c r="W100" t="n">
        <v>6.81</v>
      </c>
      <c r="X100" t="n">
        <v>0.23</v>
      </c>
      <c r="Y100" t="n">
        <v>1</v>
      </c>
      <c r="Z100" t="n">
        <v>10</v>
      </c>
      <c r="AA100" t="n">
        <v>364.8677564061393</v>
      </c>
      <c r="AB100" t="n">
        <v>499.2281611442362</v>
      </c>
      <c r="AC100" t="n">
        <v>451.5825261157543</v>
      </c>
      <c r="AD100" t="n">
        <v>364867.7564061393</v>
      </c>
      <c r="AE100" t="n">
        <v>499228.1611442362</v>
      </c>
      <c r="AF100" t="n">
        <v>2.021963890892637e-06</v>
      </c>
      <c r="AG100" t="n">
        <v>11</v>
      </c>
      <c r="AH100" t="n">
        <v>451582.5261157543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3.7566</v>
      </c>
      <c r="E101" t="n">
        <v>26.62</v>
      </c>
      <c r="F101" t="n">
        <v>23.94</v>
      </c>
      <c r="G101" t="n">
        <v>159.61</v>
      </c>
      <c r="H101" t="n">
        <v>2.23</v>
      </c>
      <c r="I101" t="n">
        <v>9</v>
      </c>
      <c r="J101" t="n">
        <v>205.38</v>
      </c>
      <c r="K101" t="n">
        <v>51.39</v>
      </c>
      <c r="L101" t="n">
        <v>25.75</v>
      </c>
      <c r="M101" t="n">
        <v>7</v>
      </c>
      <c r="N101" t="n">
        <v>43.23</v>
      </c>
      <c r="O101" t="n">
        <v>25563.75</v>
      </c>
      <c r="P101" t="n">
        <v>277.13</v>
      </c>
      <c r="Q101" t="n">
        <v>452.57</v>
      </c>
      <c r="R101" t="n">
        <v>69.48999999999999</v>
      </c>
      <c r="S101" t="n">
        <v>57.64</v>
      </c>
      <c r="T101" t="n">
        <v>3835.53</v>
      </c>
      <c r="U101" t="n">
        <v>0.83</v>
      </c>
      <c r="V101" t="n">
        <v>0.89</v>
      </c>
      <c r="W101" t="n">
        <v>6.81</v>
      </c>
      <c r="X101" t="n">
        <v>0.22</v>
      </c>
      <c r="Y101" t="n">
        <v>1</v>
      </c>
      <c r="Z101" t="n">
        <v>10</v>
      </c>
      <c r="AA101" t="n">
        <v>364.8606224901609</v>
      </c>
      <c r="AB101" t="n">
        <v>499.2184002056684</v>
      </c>
      <c r="AC101" t="n">
        <v>451.5736967474638</v>
      </c>
      <c r="AD101" t="n">
        <v>364860.6224901609</v>
      </c>
      <c r="AE101" t="n">
        <v>499218.4002056684</v>
      </c>
      <c r="AF101" t="n">
        <v>2.022609988956511e-06</v>
      </c>
      <c r="AG101" t="n">
        <v>11</v>
      </c>
      <c r="AH101" t="n">
        <v>451573.6967474638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3.7552</v>
      </c>
      <c r="E102" t="n">
        <v>26.63</v>
      </c>
      <c r="F102" t="n">
        <v>23.95</v>
      </c>
      <c r="G102" t="n">
        <v>159.68</v>
      </c>
      <c r="H102" t="n">
        <v>2.24</v>
      </c>
      <c r="I102" t="n">
        <v>9</v>
      </c>
      <c r="J102" t="n">
        <v>205.77</v>
      </c>
      <c r="K102" t="n">
        <v>51.39</v>
      </c>
      <c r="L102" t="n">
        <v>26</v>
      </c>
      <c r="M102" t="n">
        <v>7</v>
      </c>
      <c r="N102" t="n">
        <v>43.38</v>
      </c>
      <c r="O102" t="n">
        <v>25612.75</v>
      </c>
      <c r="P102" t="n">
        <v>277.03</v>
      </c>
      <c r="Q102" t="n">
        <v>452.57</v>
      </c>
      <c r="R102" t="n">
        <v>69.7</v>
      </c>
      <c r="S102" t="n">
        <v>57.64</v>
      </c>
      <c r="T102" t="n">
        <v>3942.99</v>
      </c>
      <c r="U102" t="n">
        <v>0.83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364.9197446071158</v>
      </c>
      <c r="AB102" t="n">
        <v>499.2992936943699</v>
      </c>
      <c r="AC102" t="n">
        <v>451.6468698751384</v>
      </c>
      <c r="AD102" t="n">
        <v>364919.7446071158</v>
      </c>
      <c r="AE102" t="n">
        <v>499299.2936943698</v>
      </c>
      <c r="AF102" t="n">
        <v>2.021856207881991e-06</v>
      </c>
      <c r="AG102" t="n">
        <v>11</v>
      </c>
      <c r="AH102" t="n">
        <v>451646.8698751384</v>
      </c>
    </row>
    <row r="103">
      <c r="A103" t="n">
        <v>101</v>
      </c>
      <c r="B103" t="n">
        <v>85</v>
      </c>
      <c r="C103" t="inlineStr">
        <is>
          <t xml:space="preserve">CONCLUIDO	</t>
        </is>
      </c>
      <c r="D103" t="n">
        <v>3.7538</v>
      </c>
      <c r="E103" t="n">
        <v>26.64</v>
      </c>
      <c r="F103" t="n">
        <v>23.96</v>
      </c>
      <c r="G103" t="n">
        <v>159.75</v>
      </c>
      <c r="H103" t="n">
        <v>2.26</v>
      </c>
      <c r="I103" t="n">
        <v>9</v>
      </c>
      <c r="J103" t="n">
        <v>206.17</v>
      </c>
      <c r="K103" t="n">
        <v>51.39</v>
      </c>
      <c r="L103" t="n">
        <v>26.25</v>
      </c>
      <c r="M103" t="n">
        <v>7</v>
      </c>
      <c r="N103" t="n">
        <v>43.53</v>
      </c>
      <c r="O103" t="n">
        <v>25661.8</v>
      </c>
      <c r="P103" t="n">
        <v>276.89</v>
      </c>
      <c r="Q103" t="n">
        <v>452.6</v>
      </c>
      <c r="R103" t="n">
        <v>70.02</v>
      </c>
      <c r="S103" t="n">
        <v>57.64</v>
      </c>
      <c r="T103" t="n">
        <v>4102.46</v>
      </c>
      <c r="U103" t="n">
        <v>0.82</v>
      </c>
      <c r="V103" t="n">
        <v>0.88</v>
      </c>
      <c r="W103" t="n">
        <v>6.81</v>
      </c>
      <c r="X103" t="n">
        <v>0.24</v>
      </c>
      <c r="Y103" t="n">
        <v>1</v>
      </c>
      <c r="Z103" t="n">
        <v>10</v>
      </c>
      <c r="AA103" t="n">
        <v>364.9531380256447</v>
      </c>
      <c r="AB103" t="n">
        <v>499.3449840428147</v>
      </c>
      <c r="AC103" t="n">
        <v>451.6881996008545</v>
      </c>
      <c r="AD103" t="n">
        <v>364953.1380256447</v>
      </c>
      <c r="AE103" t="n">
        <v>499344.9840428147</v>
      </c>
      <c r="AF103" t="n">
        <v>2.021102426807472e-06</v>
      </c>
      <c r="AG103" t="n">
        <v>11</v>
      </c>
      <c r="AH103" t="n">
        <v>451688.1996008545</v>
      </c>
    </row>
    <row r="104">
      <c r="A104" t="n">
        <v>102</v>
      </c>
      <c r="B104" t="n">
        <v>85</v>
      </c>
      <c r="C104" t="inlineStr">
        <is>
          <t xml:space="preserve">CONCLUIDO	</t>
        </is>
      </c>
      <c r="D104" t="n">
        <v>3.7545</v>
      </c>
      <c r="E104" t="n">
        <v>26.63</v>
      </c>
      <c r="F104" t="n">
        <v>23.96</v>
      </c>
      <c r="G104" t="n">
        <v>159.71</v>
      </c>
      <c r="H104" t="n">
        <v>2.28</v>
      </c>
      <c r="I104" t="n">
        <v>9</v>
      </c>
      <c r="J104" t="n">
        <v>206.57</v>
      </c>
      <c r="K104" t="n">
        <v>51.39</v>
      </c>
      <c r="L104" t="n">
        <v>26.5</v>
      </c>
      <c r="M104" t="n">
        <v>7</v>
      </c>
      <c r="N104" t="n">
        <v>43.68</v>
      </c>
      <c r="O104" t="n">
        <v>25710.89</v>
      </c>
      <c r="P104" t="n">
        <v>276.69</v>
      </c>
      <c r="Q104" t="n">
        <v>452.6</v>
      </c>
      <c r="R104" t="n">
        <v>69.94</v>
      </c>
      <c r="S104" t="n">
        <v>57.64</v>
      </c>
      <c r="T104" t="n">
        <v>4064.66</v>
      </c>
      <c r="U104" t="n">
        <v>0.82</v>
      </c>
      <c r="V104" t="n">
        <v>0.89</v>
      </c>
      <c r="W104" t="n">
        <v>6.81</v>
      </c>
      <c r="X104" t="n">
        <v>0.23</v>
      </c>
      <c r="Y104" t="n">
        <v>1</v>
      </c>
      <c r="Z104" t="n">
        <v>10</v>
      </c>
      <c r="AA104" t="n">
        <v>364.7775714767862</v>
      </c>
      <c r="AB104" t="n">
        <v>499.104766145217</v>
      </c>
      <c r="AC104" t="n">
        <v>451.4709077622556</v>
      </c>
      <c r="AD104" t="n">
        <v>364777.5714767862</v>
      </c>
      <c r="AE104" t="n">
        <v>499104.766145217</v>
      </c>
      <c r="AF104" t="n">
        <v>2.021479317344732e-06</v>
      </c>
      <c r="AG104" t="n">
        <v>11</v>
      </c>
      <c r="AH104" t="n">
        <v>451470.9077622556</v>
      </c>
    </row>
    <row r="105">
      <c r="A105" t="n">
        <v>103</v>
      </c>
      <c r="B105" t="n">
        <v>85</v>
      </c>
      <c r="C105" t="inlineStr">
        <is>
          <t xml:space="preserve">CONCLUIDO	</t>
        </is>
      </c>
      <c r="D105" t="n">
        <v>3.755</v>
      </c>
      <c r="E105" t="n">
        <v>26.63</v>
      </c>
      <c r="F105" t="n">
        <v>23.95</v>
      </c>
      <c r="G105" t="n">
        <v>159.69</v>
      </c>
      <c r="H105" t="n">
        <v>2.3</v>
      </c>
      <c r="I105" t="n">
        <v>9</v>
      </c>
      <c r="J105" t="n">
        <v>206.97</v>
      </c>
      <c r="K105" t="n">
        <v>51.39</v>
      </c>
      <c r="L105" t="n">
        <v>26.75</v>
      </c>
      <c r="M105" t="n">
        <v>7</v>
      </c>
      <c r="N105" t="n">
        <v>43.82</v>
      </c>
      <c r="O105" t="n">
        <v>25760.05</v>
      </c>
      <c r="P105" t="n">
        <v>276.27</v>
      </c>
      <c r="Q105" t="n">
        <v>452.55</v>
      </c>
      <c r="R105" t="n">
        <v>69.78</v>
      </c>
      <c r="S105" t="n">
        <v>57.64</v>
      </c>
      <c r="T105" t="n">
        <v>3983.82</v>
      </c>
      <c r="U105" t="n">
        <v>0.83</v>
      </c>
      <c r="V105" t="n">
        <v>0.89</v>
      </c>
      <c r="W105" t="n">
        <v>6.81</v>
      </c>
      <c r="X105" t="n">
        <v>0.23</v>
      </c>
      <c r="Y105" t="n">
        <v>1</v>
      </c>
      <c r="Z105" t="n">
        <v>10</v>
      </c>
      <c r="AA105" t="n">
        <v>364.4435648263761</v>
      </c>
      <c r="AB105" t="n">
        <v>498.6477635107925</v>
      </c>
      <c r="AC105" t="n">
        <v>451.0575208178533</v>
      </c>
      <c r="AD105" t="n">
        <v>364443.5648263762</v>
      </c>
      <c r="AE105" t="n">
        <v>498647.7635107925</v>
      </c>
      <c r="AF105" t="n">
        <v>2.021748524871346e-06</v>
      </c>
      <c r="AG105" t="n">
        <v>11</v>
      </c>
      <c r="AH105" t="n">
        <v>451057.5208178533</v>
      </c>
    </row>
    <row r="106">
      <c r="A106" t="n">
        <v>104</v>
      </c>
      <c r="B106" t="n">
        <v>85</v>
      </c>
      <c r="C106" t="inlineStr">
        <is>
          <t xml:space="preserve">CONCLUIDO	</t>
        </is>
      </c>
      <c r="D106" t="n">
        <v>3.7545</v>
      </c>
      <c r="E106" t="n">
        <v>26.63</v>
      </c>
      <c r="F106" t="n">
        <v>23.96</v>
      </c>
      <c r="G106" t="n">
        <v>159.71</v>
      </c>
      <c r="H106" t="n">
        <v>2.31</v>
      </c>
      <c r="I106" t="n">
        <v>9</v>
      </c>
      <c r="J106" t="n">
        <v>207.37</v>
      </c>
      <c r="K106" t="n">
        <v>51.39</v>
      </c>
      <c r="L106" t="n">
        <v>27</v>
      </c>
      <c r="M106" t="n">
        <v>7</v>
      </c>
      <c r="N106" t="n">
        <v>43.97</v>
      </c>
      <c r="O106" t="n">
        <v>25809.25</v>
      </c>
      <c r="P106" t="n">
        <v>275.18</v>
      </c>
      <c r="Q106" t="n">
        <v>452.56</v>
      </c>
      <c r="R106" t="n">
        <v>69.78</v>
      </c>
      <c r="S106" t="n">
        <v>57.64</v>
      </c>
      <c r="T106" t="n">
        <v>3981.21</v>
      </c>
      <c r="U106" t="n">
        <v>0.83</v>
      </c>
      <c r="V106" t="n">
        <v>0.89</v>
      </c>
      <c r="W106" t="n">
        <v>6.81</v>
      </c>
      <c r="X106" t="n">
        <v>0.23</v>
      </c>
      <c r="Y106" t="n">
        <v>1</v>
      </c>
      <c r="Z106" t="n">
        <v>10</v>
      </c>
      <c r="AA106" t="n">
        <v>363.8048297374089</v>
      </c>
      <c r="AB106" t="n">
        <v>497.7738179830642</v>
      </c>
      <c r="AC106" t="n">
        <v>450.2669834247012</v>
      </c>
      <c r="AD106" t="n">
        <v>363804.8297374089</v>
      </c>
      <c r="AE106" t="n">
        <v>497773.8179830642</v>
      </c>
      <c r="AF106" t="n">
        <v>2.021479317344732e-06</v>
      </c>
      <c r="AG106" t="n">
        <v>11</v>
      </c>
      <c r="AH106" t="n">
        <v>450266.9834247011</v>
      </c>
    </row>
    <row r="107">
      <c r="A107" t="n">
        <v>105</v>
      </c>
      <c r="B107" t="n">
        <v>85</v>
      </c>
      <c r="C107" t="inlineStr">
        <is>
          <t xml:space="preserve">CONCLUIDO	</t>
        </is>
      </c>
      <c r="D107" t="n">
        <v>3.7535</v>
      </c>
      <c r="E107" t="n">
        <v>26.64</v>
      </c>
      <c r="F107" t="n">
        <v>23.96</v>
      </c>
      <c r="G107" t="n">
        <v>159.76</v>
      </c>
      <c r="H107" t="n">
        <v>2.33</v>
      </c>
      <c r="I107" t="n">
        <v>9</v>
      </c>
      <c r="J107" t="n">
        <v>207.77</v>
      </c>
      <c r="K107" t="n">
        <v>51.39</v>
      </c>
      <c r="L107" t="n">
        <v>27.25</v>
      </c>
      <c r="M107" t="n">
        <v>7</v>
      </c>
      <c r="N107" t="n">
        <v>44.12</v>
      </c>
      <c r="O107" t="n">
        <v>25858.5</v>
      </c>
      <c r="P107" t="n">
        <v>274.87</v>
      </c>
      <c r="Q107" t="n">
        <v>452.57</v>
      </c>
      <c r="R107" t="n">
        <v>70.15000000000001</v>
      </c>
      <c r="S107" t="n">
        <v>57.64</v>
      </c>
      <c r="T107" t="n">
        <v>4170.33</v>
      </c>
      <c r="U107" t="n">
        <v>0.82</v>
      </c>
      <c r="V107" t="n">
        <v>0.88</v>
      </c>
      <c r="W107" t="n">
        <v>6.81</v>
      </c>
      <c r="X107" t="n">
        <v>0.24</v>
      </c>
      <c r="Y107" t="n">
        <v>1</v>
      </c>
      <c r="Z107" t="n">
        <v>10</v>
      </c>
      <c r="AA107" t="n">
        <v>363.6715387026836</v>
      </c>
      <c r="AB107" t="n">
        <v>497.5914433089675</v>
      </c>
      <c r="AC107" t="n">
        <v>450.1020143335359</v>
      </c>
      <c r="AD107" t="n">
        <v>363671.5387026836</v>
      </c>
      <c r="AE107" t="n">
        <v>497591.4433089675</v>
      </c>
      <c r="AF107" t="n">
        <v>2.020940902291504e-06</v>
      </c>
      <c r="AG107" t="n">
        <v>11</v>
      </c>
      <c r="AH107" t="n">
        <v>450102.0143335359</v>
      </c>
    </row>
    <row r="108">
      <c r="A108" t="n">
        <v>106</v>
      </c>
      <c r="B108" t="n">
        <v>85</v>
      </c>
      <c r="C108" t="inlineStr">
        <is>
          <t xml:space="preserve">CONCLUIDO	</t>
        </is>
      </c>
      <c r="D108" t="n">
        <v>3.7532</v>
      </c>
      <c r="E108" t="n">
        <v>26.64</v>
      </c>
      <c r="F108" t="n">
        <v>23.97</v>
      </c>
      <c r="G108" t="n">
        <v>159.77</v>
      </c>
      <c r="H108" t="n">
        <v>2.35</v>
      </c>
      <c r="I108" t="n">
        <v>9</v>
      </c>
      <c r="J108" t="n">
        <v>208.17</v>
      </c>
      <c r="K108" t="n">
        <v>51.39</v>
      </c>
      <c r="L108" t="n">
        <v>27.5</v>
      </c>
      <c r="M108" t="n">
        <v>7</v>
      </c>
      <c r="N108" t="n">
        <v>44.27</v>
      </c>
      <c r="O108" t="n">
        <v>25907.8</v>
      </c>
      <c r="P108" t="n">
        <v>274.6</v>
      </c>
      <c r="Q108" t="n">
        <v>452.57</v>
      </c>
      <c r="R108" t="n">
        <v>70.06999999999999</v>
      </c>
      <c r="S108" t="n">
        <v>57.64</v>
      </c>
      <c r="T108" t="n">
        <v>4128.67</v>
      </c>
      <c r="U108" t="n">
        <v>0.82</v>
      </c>
      <c r="V108" t="n">
        <v>0.88</v>
      </c>
      <c r="W108" t="n">
        <v>6.81</v>
      </c>
      <c r="X108" t="n">
        <v>0.24</v>
      </c>
      <c r="Y108" t="n">
        <v>1</v>
      </c>
      <c r="Z108" t="n">
        <v>10</v>
      </c>
      <c r="AA108" t="n">
        <v>363.5476195692476</v>
      </c>
      <c r="AB108" t="n">
        <v>497.4218916836741</v>
      </c>
      <c r="AC108" t="n">
        <v>449.9486444773932</v>
      </c>
      <c r="AD108" t="n">
        <v>363547.6195692475</v>
      </c>
      <c r="AE108" t="n">
        <v>497421.8916836741</v>
      </c>
      <c r="AF108" t="n">
        <v>2.020779377775535e-06</v>
      </c>
      <c r="AG108" t="n">
        <v>11</v>
      </c>
      <c r="AH108" t="n">
        <v>449948.6444773932</v>
      </c>
    </row>
    <row r="109">
      <c r="A109" t="n">
        <v>107</v>
      </c>
      <c r="B109" t="n">
        <v>85</v>
      </c>
      <c r="C109" t="inlineStr">
        <is>
          <t xml:space="preserve">CONCLUIDO	</t>
        </is>
      </c>
      <c r="D109" t="n">
        <v>3.7549</v>
      </c>
      <c r="E109" t="n">
        <v>26.63</v>
      </c>
      <c r="F109" t="n">
        <v>23.95</v>
      </c>
      <c r="G109" t="n">
        <v>159.7</v>
      </c>
      <c r="H109" t="n">
        <v>2.36</v>
      </c>
      <c r="I109" t="n">
        <v>9</v>
      </c>
      <c r="J109" t="n">
        <v>208.57</v>
      </c>
      <c r="K109" t="n">
        <v>51.39</v>
      </c>
      <c r="L109" t="n">
        <v>27.75</v>
      </c>
      <c r="M109" t="n">
        <v>7</v>
      </c>
      <c r="N109" t="n">
        <v>44.42</v>
      </c>
      <c r="O109" t="n">
        <v>25957.16</v>
      </c>
      <c r="P109" t="n">
        <v>273.33</v>
      </c>
      <c r="Q109" t="n">
        <v>452.58</v>
      </c>
      <c r="R109" t="n">
        <v>69.87</v>
      </c>
      <c r="S109" t="n">
        <v>57.64</v>
      </c>
      <c r="T109" t="n">
        <v>4029.91</v>
      </c>
      <c r="U109" t="n">
        <v>0.82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362.5564800354657</v>
      </c>
      <c r="AB109" t="n">
        <v>496.0657708475635</v>
      </c>
      <c r="AC109" t="n">
        <v>448.7219499105534</v>
      </c>
      <c r="AD109" t="n">
        <v>362556.4800354657</v>
      </c>
      <c r="AE109" t="n">
        <v>496065.7708475635</v>
      </c>
      <c r="AF109" t="n">
        <v>2.021694683366023e-06</v>
      </c>
      <c r="AG109" t="n">
        <v>11</v>
      </c>
      <c r="AH109" t="n">
        <v>448721.9499105534</v>
      </c>
    </row>
    <row r="110">
      <c r="A110" t="n">
        <v>108</v>
      </c>
      <c r="B110" t="n">
        <v>85</v>
      </c>
      <c r="C110" t="inlineStr">
        <is>
          <t xml:space="preserve">CONCLUIDO	</t>
        </is>
      </c>
      <c r="D110" t="n">
        <v>3.7648</v>
      </c>
      <c r="E110" t="n">
        <v>26.56</v>
      </c>
      <c r="F110" t="n">
        <v>23.92</v>
      </c>
      <c r="G110" t="n">
        <v>179.39</v>
      </c>
      <c r="H110" t="n">
        <v>2.38</v>
      </c>
      <c r="I110" t="n">
        <v>8</v>
      </c>
      <c r="J110" t="n">
        <v>208.97</v>
      </c>
      <c r="K110" t="n">
        <v>51.39</v>
      </c>
      <c r="L110" t="n">
        <v>28</v>
      </c>
      <c r="M110" t="n">
        <v>6</v>
      </c>
      <c r="N110" t="n">
        <v>44.57</v>
      </c>
      <c r="O110" t="n">
        <v>26006.56</v>
      </c>
      <c r="P110" t="n">
        <v>272.39</v>
      </c>
      <c r="Q110" t="n">
        <v>452.59</v>
      </c>
      <c r="R110" t="n">
        <v>68.64</v>
      </c>
      <c r="S110" t="n">
        <v>57.64</v>
      </c>
      <c r="T110" t="n">
        <v>3418.07</v>
      </c>
      <c r="U110" t="n">
        <v>0.84</v>
      </c>
      <c r="V110" t="n">
        <v>0.89</v>
      </c>
      <c r="W110" t="n">
        <v>6.81</v>
      </c>
      <c r="X110" t="n">
        <v>0.19</v>
      </c>
      <c r="Y110" t="n">
        <v>1</v>
      </c>
      <c r="Z110" t="n">
        <v>10</v>
      </c>
      <c r="AA110" t="n">
        <v>361.2096957708384</v>
      </c>
      <c r="AB110" t="n">
        <v>494.2230412007719</v>
      </c>
      <c r="AC110" t="n">
        <v>447.0550877949644</v>
      </c>
      <c r="AD110" t="n">
        <v>361209.6957708384</v>
      </c>
      <c r="AE110" t="n">
        <v>494223.0412007719</v>
      </c>
      <c r="AF110" t="n">
        <v>2.027024992392981e-06</v>
      </c>
      <c r="AG110" t="n">
        <v>11</v>
      </c>
      <c r="AH110" t="n">
        <v>447055.0877949644</v>
      </c>
    </row>
    <row r="111">
      <c r="A111" t="n">
        <v>109</v>
      </c>
      <c r="B111" t="n">
        <v>85</v>
      </c>
      <c r="C111" t="inlineStr">
        <is>
          <t xml:space="preserve">CONCLUIDO	</t>
        </is>
      </c>
      <c r="D111" t="n">
        <v>3.7638</v>
      </c>
      <c r="E111" t="n">
        <v>26.57</v>
      </c>
      <c r="F111" t="n">
        <v>23.93</v>
      </c>
      <c r="G111" t="n">
        <v>179.44</v>
      </c>
      <c r="H111" t="n">
        <v>2.4</v>
      </c>
      <c r="I111" t="n">
        <v>8</v>
      </c>
      <c r="J111" t="n">
        <v>209.37</v>
      </c>
      <c r="K111" t="n">
        <v>51.39</v>
      </c>
      <c r="L111" t="n">
        <v>28.25</v>
      </c>
      <c r="M111" t="n">
        <v>6</v>
      </c>
      <c r="N111" t="n">
        <v>44.72</v>
      </c>
      <c r="O111" t="n">
        <v>26056.02</v>
      </c>
      <c r="P111" t="n">
        <v>272.38</v>
      </c>
      <c r="Q111" t="n">
        <v>452.57</v>
      </c>
      <c r="R111" t="n">
        <v>68.89</v>
      </c>
      <c r="S111" t="n">
        <v>57.64</v>
      </c>
      <c r="T111" t="n">
        <v>3543.7</v>
      </c>
      <c r="U111" t="n">
        <v>0.84</v>
      </c>
      <c r="V111" t="n">
        <v>0.89</v>
      </c>
      <c r="W111" t="n">
        <v>6.81</v>
      </c>
      <c r="X111" t="n">
        <v>0.2</v>
      </c>
      <c r="Y111" t="n">
        <v>1</v>
      </c>
      <c r="Z111" t="n">
        <v>10</v>
      </c>
      <c r="AA111" t="n">
        <v>361.2989224164459</v>
      </c>
      <c r="AB111" t="n">
        <v>494.345125033694</v>
      </c>
      <c r="AC111" t="n">
        <v>447.1655201182181</v>
      </c>
      <c r="AD111" t="n">
        <v>361298.9224164459</v>
      </c>
      <c r="AE111" t="n">
        <v>494345.125033694</v>
      </c>
      <c r="AF111" t="n">
        <v>2.026486577339752e-06</v>
      </c>
      <c r="AG111" t="n">
        <v>11</v>
      </c>
      <c r="AH111" t="n">
        <v>447165.5201182181</v>
      </c>
    </row>
    <row r="112">
      <c r="A112" t="n">
        <v>110</v>
      </c>
      <c r="B112" t="n">
        <v>85</v>
      </c>
      <c r="C112" t="inlineStr">
        <is>
          <t xml:space="preserve">CONCLUIDO	</t>
        </is>
      </c>
      <c r="D112" t="n">
        <v>3.764</v>
      </c>
      <c r="E112" t="n">
        <v>26.57</v>
      </c>
      <c r="F112" t="n">
        <v>23.92</v>
      </c>
      <c r="G112" t="n">
        <v>179.43</v>
      </c>
      <c r="H112" t="n">
        <v>2.41</v>
      </c>
      <c r="I112" t="n">
        <v>8</v>
      </c>
      <c r="J112" t="n">
        <v>209.77</v>
      </c>
      <c r="K112" t="n">
        <v>51.39</v>
      </c>
      <c r="L112" t="n">
        <v>28.5</v>
      </c>
      <c r="M112" t="n">
        <v>6</v>
      </c>
      <c r="N112" t="n">
        <v>44.88</v>
      </c>
      <c r="O112" t="n">
        <v>26105.53</v>
      </c>
      <c r="P112" t="n">
        <v>272.57</v>
      </c>
      <c r="Q112" t="n">
        <v>452.55</v>
      </c>
      <c r="R112" t="n">
        <v>68.87</v>
      </c>
      <c r="S112" t="n">
        <v>57.64</v>
      </c>
      <c r="T112" t="n">
        <v>3534.51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361.3778304747709</v>
      </c>
      <c r="AB112" t="n">
        <v>494.453090520272</v>
      </c>
      <c r="AC112" t="n">
        <v>447.2631815302877</v>
      </c>
      <c r="AD112" t="n">
        <v>361377.8304747709</v>
      </c>
      <c r="AE112" t="n">
        <v>494453.090520272</v>
      </c>
      <c r="AF112" t="n">
        <v>2.026594260350398e-06</v>
      </c>
      <c r="AG112" t="n">
        <v>11</v>
      </c>
      <c r="AH112" t="n">
        <v>447263.1815302877</v>
      </c>
    </row>
    <row r="113">
      <c r="A113" t="n">
        <v>111</v>
      </c>
      <c r="B113" t="n">
        <v>85</v>
      </c>
      <c r="C113" t="inlineStr">
        <is>
          <t xml:space="preserve">CONCLUIDO	</t>
        </is>
      </c>
      <c r="D113" t="n">
        <v>3.7652</v>
      </c>
      <c r="E113" t="n">
        <v>26.56</v>
      </c>
      <c r="F113" t="n">
        <v>23.92</v>
      </c>
      <c r="G113" t="n">
        <v>179.36</v>
      </c>
      <c r="H113" t="n">
        <v>2.43</v>
      </c>
      <c r="I113" t="n">
        <v>8</v>
      </c>
      <c r="J113" t="n">
        <v>210.17</v>
      </c>
      <c r="K113" t="n">
        <v>51.39</v>
      </c>
      <c r="L113" t="n">
        <v>28.75</v>
      </c>
      <c r="M113" t="n">
        <v>6</v>
      </c>
      <c r="N113" t="n">
        <v>45.03</v>
      </c>
      <c r="O113" t="n">
        <v>26155.09</v>
      </c>
      <c r="P113" t="n">
        <v>272.79</v>
      </c>
      <c r="Q113" t="n">
        <v>452.55</v>
      </c>
      <c r="R113" t="n">
        <v>68.59999999999999</v>
      </c>
      <c r="S113" t="n">
        <v>57.64</v>
      </c>
      <c r="T113" t="n">
        <v>3396.17</v>
      </c>
      <c r="U113" t="n">
        <v>0.84</v>
      </c>
      <c r="V113" t="n">
        <v>0.89</v>
      </c>
      <c r="W113" t="n">
        <v>6.81</v>
      </c>
      <c r="X113" t="n">
        <v>0.19</v>
      </c>
      <c r="Y113" t="n">
        <v>1</v>
      </c>
      <c r="Z113" t="n">
        <v>10</v>
      </c>
      <c r="AA113" t="n">
        <v>361.4404160860063</v>
      </c>
      <c r="AB113" t="n">
        <v>494.5387229146467</v>
      </c>
      <c r="AC113" t="n">
        <v>447.3406412891291</v>
      </c>
      <c r="AD113" t="n">
        <v>361440.4160860063</v>
      </c>
      <c r="AE113" t="n">
        <v>494538.7229146467</v>
      </c>
      <c r="AF113" t="n">
        <v>2.027240358414272e-06</v>
      </c>
      <c r="AG113" t="n">
        <v>11</v>
      </c>
      <c r="AH113" t="n">
        <v>447340.641289129</v>
      </c>
    </row>
    <row r="114">
      <c r="A114" t="n">
        <v>112</v>
      </c>
      <c r="B114" t="n">
        <v>85</v>
      </c>
      <c r="C114" t="inlineStr">
        <is>
          <t xml:space="preserve">CONCLUIDO	</t>
        </is>
      </c>
      <c r="D114" t="n">
        <v>3.7648</v>
      </c>
      <c r="E114" t="n">
        <v>26.56</v>
      </c>
      <c r="F114" t="n">
        <v>23.92</v>
      </c>
      <c r="G114" t="n">
        <v>179.39</v>
      </c>
      <c r="H114" t="n">
        <v>2.45</v>
      </c>
      <c r="I114" t="n">
        <v>8</v>
      </c>
      <c r="J114" t="n">
        <v>210.57</v>
      </c>
      <c r="K114" t="n">
        <v>51.39</v>
      </c>
      <c r="L114" t="n">
        <v>29</v>
      </c>
      <c r="M114" t="n">
        <v>6</v>
      </c>
      <c r="N114" t="n">
        <v>45.18</v>
      </c>
      <c r="O114" t="n">
        <v>26204.71</v>
      </c>
      <c r="P114" t="n">
        <v>272.62</v>
      </c>
      <c r="Q114" t="n">
        <v>452.57</v>
      </c>
      <c r="R114" t="n">
        <v>68.61</v>
      </c>
      <c r="S114" t="n">
        <v>57.64</v>
      </c>
      <c r="T114" t="n">
        <v>3401.61</v>
      </c>
      <c r="U114" t="n">
        <v>0.84</v>
      </c>
      <c r="V114" t="n">
        <v>0.89</v>
      </c>
      <c r="W114" t="n">
        <v>6.81</v>
      </c>
      <c r="X114" t="n">
        <v>0.19</v>
      </c>
      <c r="Y114" t="n">
        <v>1</v>
      </c>
      <c r="Z114" t="n">
        <v>10</v>
      </c>
      <c r="AA114" t="n">
        <v>361.3574563684679</v>
      </c>
      <c r="AB114" t="n">
        <v>494.4252137691863</v>
      </c>
      <c r="AC114" t="n">
        <v>447.2379652972002</v>
      </c>
      <c r="AD114" t="n">
        <v>361357.4563684679</v>
      </c>
      <c r="AE114" t="n">
        <v>494425.2137691863</v>
      </c>
      <c r="AF114" t="n">
        <v>2.027024992392981e-06</v>
      </c>
      <c r="AG114" t="n">
        <v>11</v>
      </c>
      <c r="AH114" t="n">
        <v>447237.9652972002</v>
      </c>
    </row>
    <row r="115">
      <c r="A115" t="n">
        <v>113</v>
      </c>
      <c r="B115" t="n">
        <v>85</v>
      </c>
      <c r="C115" t="inlineStr">
        <is>
          <t xml:space="preserve">CONCLUIDO	</t>
        </is>
      </c>
      <c r="D115" t="n">
        <v>3.7663</v>
      </c>
      <c r="E115" t="n">
        <v>26.55</v>
      </c>
      <c r="F115" t="n">
        <v>23.91</v>
      </c>
      <c r="G115" t="n">
        <v>179.31</v>
      </c>
      <c r="H115" t="n">
        <v>2.46</v>
      </c>
      <c r="I115" t="n">
        <v>8</v>
      </c>
      <c r="J115" t="n">
        <v>210.98</v>
      </c>
      <c r="K115" t="n">
        <v>51.39</v>
      </c>
      <c r="L115" t="n">
        <v>29.25</v>
      </c>
      <c r="M115" t="n">
        <v>6</v>
      </c>
      <c r="N115" t="n">
        <v>45.33</v>
      </c>
      <c r="O115" t="n">
        <v>26254.37</v>
      </c>
      <c r="P115" t="n">
        <v>272.45</v>
      </c>
      <c r="Q115" t="n">
        <v>452.57</v>
      </c>
      <c r="R115" t="n">
        <v>68.37</v>
      </c>
      <c r="S115" t="n">
        <v>57.64</v>
      </c>
      <c r="T115" t="n">
        <v>3281.49</v>
      </c>
      <c r="U115" t="n">
        <v>0.84</v>
      </c>
      <c r="V115" t="n">
        <v>0.89</v>
      </c>
      <c r="W115" t="n">
        <v>6.8</v>
      </c>
      <c r="X115" t="n">
        <v>0.18</v>
      </c>
      <c r="Y115" t="n">
        <v>1</v>
      </c>
      <c r="Z115" t="n">
        <v>10</v>
      </c>
      <c r="AA115" t="n">
        <v>361.1198628316693</v>
      </c>
      <c r="AB115" t="n">
        <v>494.1001278102514</v>
      </c>
      <c r="AC115" t="n">
        <v>446.9439050859251</v>
      </c>
      <c r="AD115" t="n">
        <v>361119.8628316693</v>
      </c>
      <c r="AE115" t="n">
        <v>494100.1278102514</v>
      </c>
      <c r="AF115" t="n">
        <v>2.027832614972823e-06</v>
      </c>
      <c r="AG115" t="n">
        <v>11</v>
      </c>
      <c r="AH115" t="n">
        <v>446943.9050859251</v>
      </c>
    </row>
    <row r="116">
      <c r="A116" t="n">
        <v>114</v>
      </c>
      <c r="B116" t="n">
        <v>85</v>
      </c>
      <c r="C116" t="inlineStr">
        <is>
          <t xml:space="preserve">CONCLUIDO	</t>
        </is>
      </c>
      <c r="D116" t="n">
        <v>3.765</v>
      </c>
      <c r="E116" t="n">
        <v>26.56</v>
      </c>
      <c r="F116" t="n">
        <v>23.92</v>
      </c>
      <c r="G116" t="n">
        <v>179.38</v>
      </c>
      <c r="H116" t="n">
        <v>2.48</v>
      </c>
      <c r="I116" t="n">
        <v>8</v>
      </c>
      <c r="J116" t="n">
        <v>211.38</v>
      </c>
      <c r="K116" t="n">
        <v>51.39</v>
      </c>
      <c r="L116" t="n">
        <v>29.5</v>
      </c>
      <c r="M116" t="n">
        <v>6</v>
      </c>
      <c r="N116" t="n">
        <v>45.49</v>
      </c>
      <c r="O116" t="n">
        <v>26304.09</v>
      </c>
      <c r="P116" t="n">
        <v>272.29</v>
      </c>
      <c r="Q116" t="n">
        <v>452.6</v>
      </c>
      <c r="R116" t="n">
        <v>68.59</v>
      </c>
      <c r="S116" t="n">
        <v>57.64</v>
      </c>
      <c r="T116" t="n">
        <v>3391.56</v>
      </c>
      <c r="U116" t="n">
        <v>0.84</v>
      </c>
      <c r="V116" t="n">
        <v>0.89</v>
      </c>
      <c r="W116" t="n">
        <v>6.81</v>
      </c>
      <c r="X116" t="n">
        <v>0.19</v>
      </c>
      <c r="Y116" t="n">
        <v>1</v>
      </c>
      <c r="Z116" t="n">
        <v>10</v>
      </c>
      <c r="AA116" t="n">
        <v>361.1323410801984</v>
      </c>
      <c r="AB116" t="n">
        <v>494.1172011003904</v>
      </c>
      <c r="AC116" t="n">
        <v>446.9593489252157</v>
      </c>
      <c r="AD116" t="n">
        <v>361132.3410801985</v>
      </c>
      <c r="AE116" t="n">
        <v>494117.2011003904</v>
      </c>
      <c r="AF116" t="n">
        <v>2.027132675403626e-06</v>
      </c>
      <c r="AG116" t="n">
        <v>11</v>
      </c>
      <c r="AH116" t="n">
        <v>446959.3489252157</v>
      </c>
    </row>
    <row r="117">
      <c r="A117" t="n">
        <v>115</v>
      </c>
      <c r="B117" t="n">
        <v>85</v>
      </c>
      <c r="C117" t="inlineStr">
        <is>
          <t xml:space="preserve">CONCLUIDO	</t>
        </is>
      </c>
      <c r="D117" t="n">
        <v>3.7645</v>
      </c>
      <c r="E117" t="n">
        <v>26.56</v>
      </c>
      <c r="F117" t="n">
        <v>23.92</v>
      </c>
      <c r="G117" t="n">
        <v>179.4</v>
      </c>
      <c r="H117" t="n">
        <v>2.5</v>
      </c>
      <c r="I117" t="n">
        <v>8</v>
      </c>
      <c r="J117" t="n">
        <v>211.78</v>
      </c>
      <c r="K117" t="n">
        <v>51.39</v>
      </c>
      <c r="L117" t="n">
        <v>29.75</v>
      </c>
      <c r="M117" t="n">
        <v>6</v>
      </c>
      <c r="N117" t="n">
        <v>45.64</v>
      </c>
      <c r="O117" t="n">
        <v>26353.87</v>
      </c>
      <c r="P117" t="n">
        <v>272.23</v>
      </c>
      <c r="Q117" t="n">
        <v>452.55</v>
      </c>
      <c r="R117" t="n">
        <v>68.73999999999999</v>
      </c>
      <c r="S117" t="n">
        <v>57.64</v>
      </c>
      <c r="T117" t="n">
        <v>3466.88</v>
      </c>
      <c r="U117" t="n">
        <v>0.84</v>
      </c>
      <c r="V117" t="n">
        <v>0.89</v>
      </c>
      <c r="W117" t="n">
        <v>6.81</v>
      </c>
      <c r="X117" t="n">
        <v>0.2</v>
      </c>
      <c r="Y117" t="n">
        <v>1</v>
      </c>
      <c r="Z117" t="n">
        <v>10</v>
      </c>
      <c r="AA117" t="n">
        <v>361.1265717589577</v>
      </c>
      <c r="AB117" t="n">
        <v>494.1093072605443</v>
      </c>
      <c r="AC117" t="n">
        <v>446.9522084623654</v>
      </c>
      <c r="AD117" t="n">
        <v>361126.5717589577</v>
      </c>
      <c r="AE117" t="n">
        <v>494109.3072605443</v>
      </c>
      <c r="AF117" t="n">
        <v>2.026863467877012e-06</v>
      </c>
      <c r="AG117" t="n">
        <v>11</v>
      </c>
      <c r="AH117" t="n">
        <v>446952.2084623654</v>
      </c>
    </row>
    <row r="118">
      <c r="A118" t="n">
        <v>116</v>
      </c>
      <c r="B118" t="n">
        <v>85</v>
      </c>
      <c r="C118" t="inlineStr">
        <is>
          <t xml:space="preserve">CONCLUIDO	</t>
        </is>
      </c>
      <c r="D118" t="n">
        <v>3.7645</v>
      </c>
      <c r="E118" t="n">
        <v>26.56</v>
      </c>
      <c r="F118" t="n">
        <v>23.92</v>
      </c>
      <c r="G118" t="n">
        <v>179.4</v>
      </c>
      <c r="H118" t="n">
        <v>2.51</v>
      </c>
      <c r="I118" t="n">
        <v>8</v>
      </c>
      <c r="J118" t="n">
        <v>212.19</v>
      </c>
      <c r="K118" t="n">
        <v>51.39</v>
      </c>
      <c r="L118" t="n">
        <v>30</v>
      </c>
      <c r="M118" t="n">
        <v>6</v>
      </c>
      <c r="N118" t="n">
        <v>45.79</v>
      </c>
      <c r="O118" t="n">
        <v>26403.69</v>
      </c>
      <c r="P118" t="n">
        <v>271.82</v>
      </c>
      <c r="Q118" t="n">
        <v>452.56</v>
      </c>
      <c r="R118" t="n">
        <v>68.72</v>
      </c>
      <c r="S118" t="n">
        <v>57.64</v>
      </c>
      <c r="T118" t="n">
        <v>3455.52</v>
      </c>
      <c r="U118" t="n">
        <v>0.84</v>
      </c>
      <c r="V118" t="n">
        <v>0.89</v>
      </c>
      <c r="W118" t="n">
        <v>6.81</v>
      </c>
      <c r="X118" t="n">
        <v>0.2</v>
      </c>
      <c r="Y118" t="n">
        <v>1</v>
      </c>
      <c r="Z118" t="n">
        <v>10</v>
      </c>
      <c r="AA118" t="n">
        <v>360.8631514419666</v>
      </c>
      <c r="AB118" t="n">
        <v>493.748883961553</v>
      </c>
      <c r="AC118" t="n">
        <v>446.6261834571727</v>
      </c>
      <c r="AD118" t="n">
        <v>360863.1514419666</v>
      </c>
      <c r="AE118" t="n">
        <v>493748.883961553</v>
      </c>
      <c r="AF118" t="n">
        <v>2.026863467877012e-06</v>
      </c>
      <c r="AG118" t="n">
        <v>11</v>
      </c>
      <c r="AH118" t="n">
        <v>446626.1834571727</v>
      </c>
    </row>
    <row r="119">
      <c r="A119" t="n">
        <v>117</v>
      </c>
      <c r="B119" t="n">
        <v>85</v>
      </c>
      <c r="C119" t="inlineStr">
        <is>
          <t xml:space="preserve">CONCLUIDO	</t>
        </is>
      </c>
      <c r="D119" t="n">
        <v>3.7643</v>
      </c>
      <c r="E119" t="n">
        <v>26.57</v>
      </c>
      <c r="F119" t="n">
        <v>23.92</v>
      </c>
      <c r="G119" t="n">
        <v>179.41</v>
      </c>
      <c r="H119" t="n">
        <v>2.53</v>
      </c>
      <c r="I119" t="n">
        <v>8</v>
      </c>
      <c r="J119" t="n">
        <v>212.59</v>
      </c>
      <c r="K119" t="n">
        <v>51.39</v>
      </c>
      <c r="L119" t="n">
        <v>30.25</v>
      </c>
      <c r="M119" t="n">
        <v>6</v>
      </c>
      <c r="N119" t="n">
        <v>45.95</v>
      </c>
      <c r="O119" t="n">
        <v>26453.57</v>
      </c>
      <c r="P119" t="n">
        <v>270.79</v>
      </c>
      <c r="Q119" t="n">
        <v>452.6</v>
      </c>
      <c r="R119" t="n">
        <v>68.75</v>
      </c>
      <c r="S119" t="n">
        <v>57.64</v>
      </c>
      <c r="T119" t="n">
        <v>3471.09</v>
      </c>
      <c r="U119" t="n">
        <v>0.84</v>
      </c>
      <c r="V119" t="n">
        <v>0.89</v>
      </c>
      <c r="W119" t="n">
        <v>6.81</v>
      </c>
      <c r="X119" t="n">
        <v>0.2</v>
      </c>
      <c r="Y119" t="n">
        <v>1</v>
      </c>
      <c r="Z119" t="n">
        <v>10</v>
      </c>
      <c r="AA119" t="n">
        <v>360.2144514384214</v>
      </c>
      <c r="AB119" t="n">
        <v>492.861303998078</v>
      </c>
      <c r="AC119" t="n">
        <v>445.8233128796853</v>
      </c>
      <c r="AD119" t="n">
        <v>360214.4514384214</v>
      </c>
      <c r="AE119" t="n">
        <v>492861.303998078</v>
      </c>
      <c r="AF119" t="n">
        <v>2.026755784866367e-06</v>
      </c>
      <c r="AG119" t="n">
        <v>11</v>
      </c>
      <c r="AH119" t="n">
        <v>445823.3128796853</v>
      </c>
    </row>
    <row r="120">
      <c r="A120" t="n">
        <v>118</v>
      </c>
      <c r="B120" t="n">
        <v>85</v>
      </c>
      <c r="C120" t="inlineStr">
        <is>
          <t xml:space="preserve">CONCLUIDO	</t>
        </is>
      </c>
      <c r="D120" t="n">
        <v>3.765</v>
      </c>
      <c r="E120" t="n">
        <v>26.56</v>
      </c>
      <c r="F120" t="n">
        <v>23.92</v>
      </c>
      <c r="G120" t="n">
        <v>179.38</v>
      </c>
      <c r="H120" t="n">
        <v>2.54</v>
      </c>
      <c r="I120" t="n">
        <v>8</v>
      </c>
      <c r="J120" t="n">
        <v>213</v>
      </c>
      <c r="K120" t="n">
        <v>51.39</v>
      </c>
      <c r="L120" t="n">
        <v>30.5</v>
      </c>
      <c r="M120" t="n">
        <v>6</v>
      </c>
      <c r="N120" t="n">
        <v>46.1</v>
      </c>
      <c r="O120" t="n">
        <v>26503.5</v>
      </c>
      <c r="P120" t="n">
        <v>269.98</v>
      </c>
      <c r="Q120" t="n">
        <v>452.57</v>
      </c>
      <c r="R120" t="n">
        <v>68.67</v>
      </c>
      <c r="S120" t="n">
        <v>57.64</v>
      </c>
      <c r="T120" t="n">
        <v>3433.16</v>
      </c>
      <c r="U120" t="n">
        <v>0.84</v>
      </c>
      <c r="V120" t="n">
        <v>0.89</v>
      </c>
      <c r="W120" t="n">
        <v>6.8</v>
      </c>
      <c r="X120" t="n">
        <v>0.19</v>
      </c>
      <c r="Y120" t="n">
        <v>1</v>
      </c>
      <c r="Z120" t="n">
        <v>10</v>
      </c>
      <c r="AA120" t="n">
        <v>359.6483895630464</v>
      </c>
      <c r="AB120" t="n">
        <v>492.0867931673024</v>
      </c>
      <c r="AC120" t="n">
        <v>445.1227202755662</v>
      </c>
      <c r="AD120" t="n">
        <v>359648.3895630464</v>
      </c>
      <c r="AE120" t="n">
        <v>492086.7931673024</v>
      </c>
      <c r="AF120" t="n">
        <v>2.027132675403626e-06</v>
      </c>
      <c r="AG120" t="n">
        <v>11</v>
      </c>
      <c r="AH120" t="n">
        <v>445122.7202755662</v>
      </c>
    </row>
    <row r="121">
      <c r="A121" t="n">
        <v>119</v>
      </c>
      <c r="B121" t="n">
        <v>85</v>
      </c>
      <c r="C121" t="inlineStr">
        <is>
          <t xml:space="preserve">CONCLUIDO	</t>
        </is>
      </c>
      <c r="D121" t="n">
        <v>3.7638</v>
      </c>
      <c r="E121" t="n">
        <v>26.57</v>
      </c>
      <c r="F121" t="n">
        <v>23.93</v>
      </c>
      <c r="G121" t="n">
        <v>179.44</v>
      </c>
      <c r="H121" t="n">
        <v>2.56</v>
      </c>
      <c r="I121" t="n">
        <v>8</v>
      </c>
      <c r="J121" t="n">
        <v>213.4</v>
      </c>
      <c r="K121" t="n">
        <v>51.39</v>
      </c>
      <c r="L121" t="n">
        <v>30.75</v>
      </c>
      <c r="M121" t="n">
        <v>6</v>
      </c>
      <c r="N121" t="n">
        <v>46.26</v>
      </c>
      <c r="O121" t="n">
        <v>26553.48</v>
      </c>
      <c r="P121" t="n">
        <v>269.13</v>
      </c>
      <c r="Q121" t="n">
        <v>452.57</v>
      </c>
      <c r="R121" t="n">
        <v>68.8</v>
      </c>
      <c r="S121" t="n">
        <v>57.64</v>
      </c>
      <c r="T121" t="n">
        <v>3499.42</v>
      </c>
      <c r="U121" t="n">
        <v>0.84</v>
      </c>
      <c r="V121" t="n">
        <v>0.89</v>
      </c>
      <c r="W121" t="n">
        <v>6.81</v>
      </c>
      <c r="X121" t="n">
        <v>0.2</v>
      </c>
      <c r="Y121" t="n">
        <v>1</v>
      </c>
      <c r="Z121" t="n">
        <v>10</v>
      </c>
      <c r="AA121" t="n">
        <v>359.2104461905731</v>
      </c>
      <c r="AB121" t="n">
        <v>491.4875797243865</v>
      </c>
      <c r="AC121" t="n">
        <v>444.5806949226409</v>
      </c>
      <c r="AD121" t="n">
        <v>359210.4461905731</v>
      </c>
      <c r="AE121" t="n">
        <v>491487.5797243865</v>
      </c>
      <c r="AF121" t="n">
        <v>2.026486577339752e-06</v>
      </c>
      <c r="AG121" t="n">
        <v>11</v>
      </c>
      <c r="AH121" t="n">
        <v>444580.6949226409</v>
      </c>
    </row>
    <row r="122">
      <c r="A122" t="n">
        <v>120</v>
      </c>
      <c r="B122" t="n">
        <v>85</v>
      </c>
      <c r="C122" t="inlineStr">
        <is>
          <t xml:space="preserve">CONCLUIDO	</t>
        </is>
      </c>
      <c r="D122" t="n">
        <v>3.7645</v>
      </c>
      <c r="E122" t="n">
        <v>26.56</v>
      </c>
      <c r="F122" t="n">
        <v>23.92</v>
      </c>
      <c r="G122" t="n">
        <v>179.4</v>
      </c>
      <c r="H122" t="n">
        <v>2.58</v>
      </c>
      <c r="I122" t="n">
        <v>8</v>
      </c>
      <c r="J122" t="n">
        <v>213.81</v>
      </c>
      <c r="K122" t="n">
        <v>51.39</v>
      </c>
      <c r="L122" t="n">
        <v>31</v>
      </c>
      <c r="M122" t="n">
        <v>6</v>
      </c>
      <c r="N122" t="n">
        <v>46.41</v>
      </c>
      <c r="O122" t="n">
        <v>26603.52</v>
      </c>
      <c r="P122" t="n">
        <v>268.23</v>
      </c>
      <c r="Q122" t="n">
        <v>452.56</v>
      </c>
      <c r="R122" t="n">
        <v>68.81999999999999</v>
      </c>
      <c r="S122" t="n">
        <v>57.64</v>
      </c>
      <c r="T122" t="n">
        <v>3509.42</v>
      </c>
      <c r="U122" t="n">
        <v>0.84</v>
      </c>
      <c r="V122" t="n">
        <v>0.89</v>
      </c>
      <c r="W122" t="n">
        <v>6.8</v>
      </c>
      <c r="X122" t="n">
        <v>0.2</v>
      </c>
      <c r="Y122" t="n">
        <v>1</v>
      </c>
      <c r="Z122" t="n">
        <v>10</v>
      </c>
      <c r="AA122" t="n">
        <v>358.5566174468507</v>
      </c>
      <c r="AB122" t="n">
        <v>490.5929823923371</v>
      </c>
      <c r="AC122" t="n">
        <v>443.7714767043871</v>
      </c>
      <c r="AD122" t="n">
        <v>358556.6174468508</v>
      </c>
      <c r="AE122" t="n">
        <v>490592.9823923372</v>
      </c>
      <c r="AF122" t="n">
        <v>2.026863467877012e-06</v>
      </c>
      <c r="AG122" t="n">
        <v>11</v>
      </c>
      <c r="AH122" t="n">
        <v>443771.4767043871</v>
      </c>
    </row>
    <row r="123">
      <c r="A123" t="n">
        <v>121</v>
      </c>
      <c r="B123" t="n">
        <v>85</v>
      </c>
      <c r="C123" t="inlineStr">
        <is>
          <t xml:space="preserve">CONCLUIDO	</t>
        </is>
      </c>
      <c r="D123" t="n">
        <v>3.7634</v>
      </c>
      <c r="E123" t="n">
        <v>26.57</v>
      </c>
      <c r="F123" t="n">
        <v>23.93</v>
      </c>
      <c r="G123" t="n">
        <v>179.46</v>
      </c>
      <c r="H123" t="n">
        <v>2.59</v>
      </c>
      <c r="I123" t="n">
        <v>8</v>
      </c>
      <c r="J123" t="n">
        <v>214.21</v>
      </c>
      <c r="K123" t="n">
        <v>51.39</v>
      </c>
      <c r="L123" t="n">
        <v>31.25</v>
      </c>
      <c r="M123" t="n">
        <v>6</v>
      </c>
      <c r="N123" t="n">
        <v>46.57</v>
      </c>
      <c r="O123" t="n">
        <v>26653.61</v>
      </c>
      <c r="P123" t="n">
        <v>266.14</v>
      </c>
      <c r="Q123" t="n">
        <v>452.55</v>
      </c>
      <c r="R123" t="n">
        <v>69.04000000000001</v>
      </c>
      <c r="S123" t="n">
        <v>57.64</v>
      </c>
      <c r="T123" t="n">
        <v>3620.13</v>
      </c>
      <c r="U123" t="n">
        <v>0.83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357.3148712309264</v>
      </c>
      <c r="AB123" t="n">
        <v>488.8939704377328</v>
      </c>
      <c r="AC123" t="n">
        <v>442.2346160661518</v>
      </c>
      <c r="AD123" t="n">
        <v>357314.8712309264</v>
      </c>
      <c r="AE123" t="n">
        <v>488893.9704377328</v>
      </c>
      <c r="AF123" t="n">
        <v>2.026271211318461e-06</v>
      </c>
      <c r="AG123" t="n">
        <v>11</v>
      </c>
      <c r="AH123" t="n">
        <v>442234.6160661518</v>
      </c>
    </row>
    <row r="124">
      <c r="A124" t="n">
        <v>122</v>
      </c>
      <c r="B124" t="n">
        <v>85</v>
      </c>
      <c r="C124" t="inlineStr">
        <is>
          <t xml:space="preserve">CONCLUIDO	</t>
        </is>
      </c>
      <c r="D124" t="n">
        <v>3.7618</v>
      </c>
      <c r="E124" t="n">
        <v>26.58</v>
      </c>
      <c r="F124" t="n">
        <v>23.94</v>
      </c>
      <c r="G124" t="n">
        <v>179.55</v>
      </c>
      <c r="H124" t="n">
        <v>2.61</v>
      </c>
      <c r="I124" t="n">
        <v>8</v>
      </c>
      <c r="J124" t="n">
        <v>214.62</v>
      </c>
      <c r="K124" t="n">
        <v>51.39</v>
      </c>
      <c r="L124" t="n">
        <v>31.5</v>
      </c>
      <c r="M124" t="n">
        <v>6</v>
      </c>
      <c r="N124" t="n">
        <v>46.73</v>
      </c>
      <c r="O124" t="n">
        <v>26703.76</v>
      </c>
      <c r="P124" t="n">
        <v>265.11</v>
      </c>
      <c r="Q124" t="n">
        <v>452.57</v>
      </c>
      <c r="R124" t="n">
        <v>69.33</v>
      </c>
      <c r="S124" t="n">
        <v>57.64</v>
      </c>
      <c r="T124" t="n">
        <v>3760.95</v>
      </c>
      <c r="U124" t="n">
        <v>0.83</v>
      </c>
      <c r="V124" t="n">
        <v>0.89</v>
      </c>
      <c r="W124" t="n">
        <v>6.81</v>
      </c>
      <c r="X124" t="n">
        <v>0.22</v>
      </c>
      <c r="Y124" t="n">
        <v>1</v>
      </c>
      <c r="Z124" t="n">
        <v>10</v>
      </c>
      <c r="AA124" t="n">
        <v>356.7860565857132</v>
      </c>
      <c r="AB124" t="n">
        <v>488.1704229104964</v>
      </c>
      <c r="AC124" t="n">
        <v>441.5801228994096</v>
      </c>
      <c r="AD124" t="n">
        <v>356786.0565857132</v>
      </c>
      <c r="AE124" t="n">
        <v>488170.4229104964</v>
      </c>
      <c r="AF124" t="n">
        <v>2.025409747233297e-06</v>
      </c>
      <c r="AG124" t="n">
        <v>11</v>
      </c>
      <c r="AH124" t="n">
        <v>441580.1228994096</v>
      </c>
    </row>
    <row r="125">
      <c r="A125" t="n">
        <v>123</v>
      </c>
      <c r="B125" t="n">
        <v>85</v>
      </c>
      <c r="C125" t="inlineStr">
        <is>
          <t xml:space="preserve">CONCLUIDO	</t>
        </is>
      </c>
      <c r="D125" t="n">
        <v>3.7712</v>
      </c>
      <c r="E125" t="n">
        <v>26.52</v>
      </c>
      <c r="F125" t="n">
        <v>23.91</v>
      </c>
      <c r="G125" t="n">
        <v>204.92</v>
      </c>
      <c r="H125" t="n">
        <v>2.62</v>
      </c>
      <c r="I125" t="n">
        <v>7</v>
      </c>
      <c r="J125" t="n">
        <v>215.03</v>
      </c>
      <c r="K125" t="n">
        <v>51.39</v>
      </c>
      <c r="L125" t="n">
        <v>31.75</v>
      </c>
      <c r="M125" t="n">
        <v>5</v>
      </c>
      <c r="N125" t="n">
        <v>46.88</v>
      </c>
      <c r="O125" t="n">
        <v>26753.96</v>
      </c>
      <c r="P125" t="n">
        <v>265.09</v>
      </c>
      <c r="Q125" t="n">
        <v>452.55</v>
      </c>
      <c r="R125" t="n">
        <v>68.37</v>
      </c>
      <c r="S125" t="n">
        <v>57.64</v>
      </c>
      <c r="T125" t="n">
        <v>3290.34</v>
      </c>
      <c r="U125" t="n">
        <v>0.84</v>
      </c>
      <c r="V125" t="n">
        <v>0.89</v>
      </c>
      <c r="W125" t="n">
        <v>6.8</v>
      </c>
      <c r="X125" t="n">
        <v>0.18</v>
      </c>
      <c r="Y125" t="n">
        <v>1</v>
      </c>
      <c r="Z125" t="n">
        <v>10</v>
      </c>
      <c r="AA125" t="n">
        <v>356.0788910488992</v>
      </c>
      <c r="AB125" t="n">
        <v>487.2028478250858</v>
      </c>
      <c r="AC125" t="n">
        <v>440.7048918221504</v>
      </c>
      <c r="AD125" t="n">
        <v>356078.8910488992</v>
      </c>
      <c r="AE125" t="n">
        <v>487202.8478250857</v>
      </c>
      <c r="AF125" t="n">
        <v>2.03047084873364e-06</v>
      </c>
      <c r="AG125" t="n">
        <v>11</v>
      </c>
      <c r="AH125" t="n">
        <v>440704.8918221504</v>
      </c>
    </row>
    <row r="126">
      <c r="A126" t="n">
        <v>124</v>
      </c>
      <c r="B126" t="n">
        <v>85</v>
      </c>
      <c r="C126" t="inlineStr">
        <is>
          <t xml:space="preserve">CONCLUIDO	</t>
        </is>
      </c>
      <c r="D126" t="n">
        <v>3.771</v>
      </c>
      <c r="E126" t="n">
        <v>26.52</v>
      </c>
      <c r="F126" t="n">
        <v>23.91</v>
      </c>
      <c r="G126" t="n">
        <v>204.93</v>
      </c>
      <c r="H126" t="n">
        <v>2.64</v>
      </c>
      <c r="I126" t="n">
        <v>7</v>
      </c>
      <c r="J126" t="n">
        <v>215.43</v>
      </c>
      <c r="K126" t="n">
        <v>51.39</v>
      </c>
      <c r="L126" t="n">
        <v>32</v>
      </c>
      <c r="M126" t="n">
        <v>5</v>
      </c>
      <c r="N126" t="n">
        <v>47.04</v>
      </c>
      <c r="O126" t="n">
        <v>26804.21</v>
      </c>
      <c r="P126" t="n">
        <v>265.69</v>
      </c>
      <c r="Q126" t="n">
        <v>452.57</v>
      </c>
      <c r="R126" t="n">
        <v>68.37</v>
      </c>
      <c r="S126" t="n">
        <v>57.64</v>
      </c>
      <c r="T126" t="n">
        <v>3290.08</v>
      </c>
      <c r="U126" t="n">
        <v>0.84</v>
      </c>
      <c r="V126" t="n">
        <v>0.89</v>
      </c>
      <c r="W126" t="n">
        <v>6.81</v>
      </c>
      <c r="X126" t="n">
        <v>0.18</v>
      </c>
      <c r="Y126" t="n">
        <v>1</v>
      </c>
      <c r="Z126" t="n">
        <v>10</v>
      </c>
      <c r="AA126" t="n">
        <v>356.4765411086461</v>
      </c>
      <c r="AB126" t="n">
        <v>487.7469301799141</v>
      </c>
      <c r="AC126" t="n">
        <v>441.1970477206582</v>
      </c>
      <c r="AD126" t="n">
        <v>356476.5411086461</v>
      </c>
      <c r="AE126" t="n">
        <v>487746.9301799141</v>
      </c>
      <c r="AF126" t="n">
        <v>2.030363165722994e-06</v>
      </c>
      <c r="AG126" t="n">
        <v>11</v>
      </c>
      <c r="AH126" t="n">
        <v>441197.0477206582</v>
      </c>
    </row>
    <row r="127">
      <c r="A127" t="n">
        <v>125</v>
      </c>
      <c r="B127" t="n">
        <v>85</v>
      </c>
      <c r="C127" t="inlineStr">
        <is>
          <t xml:space="preserve">CONCLUIDO	</t>
        </is>
      </c>
      <c r="D127" t="n">
        <v>3.7718</v>
      </c>
      <c r="E127" t="n">
        <v>26.51</v>
      </c>
      <c r="F127" t="n">
        <v>23.9</v>
      </c>
      <c r="G127" t="n">
        <v>204.88</v>
      </c>
      <c r="H127" t="n">
        <v>2.65</v>
      </c>
      <c r="I127" t="n">
        <v>7</v>
      </c>
      <c r="J127" t="n">
        <v>215.84</v>
      </c>
      <c r="K127" t="n">
        <v>51.39</v>
      </c>
      <c r="L127" t="n">
        <v>32.25</v>
      </c>
      <c r="M127" t="n">
        <v>5</v>
      </c>
      <c r="N127" t="n">
        <v>47.2</v>
      </c>
      <c r="O127" t="n">
        <v>26854.52</v>
      </c>
      <c r="P127" t="n">
        <v>266.13</v>
      </c>
      <c r="Q127" t="n">
        <v>452.57</v>
      </c>
      <c r="R127" t="n">
        <v>68.18000000000001</v>
      </c>
      <c r="S127" t="n">
        <v>57.64</v>
      </c>
      <c r="T127" t="n">
        <v>3190.53</v>
      </c>
      <c r="U127" t="n">
        <v>0.85</v>
      </c>
      <c r="V127" t="n">
        <v>0.89</v>
      </c>
      <c r="W127" t="n">
        <v>6.81</v>
      </c>
      <c r="X127" t="n">
        <v>0.18</v>
      </c>
      <c r="Y127" t="n">
        <v>1</v>
      </c>
      <c r="Z127" t="n">
        <v>10</v>
      </c>
      <c r="AA127" t="n">
        <v>356.6773337297833</v>
      </c>
      <c r="AB127" t="n">
        <v>488.0216635024992</v>
      </c>
      <c r="AC127" t="n">
        <v>441.4455608805265</v>
      </c>
      <c r="AD127" t="n">
        <v>356677.3337297833</v>
      </c>
      <c r="AE127" t="n">
        <v>488021.6635024992</v>
      </c>
      <c r="AF127" t="n">
        <v>2.030793897765577e-06</v>
      </c>
      <c r="AG127" t="n">
        <v>11</v>
      </c>
      <c r="AH127" t="n">
        <v>441445.5608805265</v>
      </c>
    </row>
    <row r="128">
      <c r="A128" t="n">
        <v>126</v>
      </c>
      <c r="B128" t="n">
        <v>85</v>
      </c>
      <c r="C128" t="inlineStr">
        <is>
          <t xml:space="preserve">CONCLUIDO	</t>
        </is>
      </c>
      <c r="D128" t="n">
        <v>3.772</v>
      </c>
      <c r="E128" t="n">
        <v>26.51</v>
      </c>
      <c r="F128" t="n">
        <v>23.9</v>
      </c>
      <c r="G128" t="n">
        <v>204.87</v>
      </c>
      <c r="H128" t="n">
        <v>2.67</v>
      </c>
      <c r="I128" t="n">
        <v>7</v>
      </c>
      <c r="J128" t="n">
        <v>216.25</v>
      </c>
      <c r="K128" t="n">
        <v>51.39</v>
      </c>
      <c r="L128" t="n">
        <v>32.5</v>
      </c>
      <c r="M128" t="n">
        <v>5</v>
      </c>
      <c r="N128" t="n">
        <v>47.36</v>
      </c>
      <c r="O128" t="n">
        <v>26904.88</v>
      </c>
      <c r="P128" t="n">
        <v>266.82</v>
      </c>
      <c r="Q128" t="n">
        <v>452.59</v>
      </c>
      <c r="R128" t="n">
        <v>68.12</v>
      </c>
      <c r="S128" t="n">
        <v>57.64</v>
      </c>
      <c r="T128" t="n">
        <v>3163.12</v>
      </c>
      <c r="U128" t="n">
        <v>0.85</v>
      </c>
      <c r="V128" t="n">
        <v>0.89</v>
      </c>
      <c r="W128" t="n">
        <v>6.81</v>
      </c>
      <c r="X128" t="n">
        <v>0.18</v>
      </c>
      <c r="Y128" t="n">
        <v>1</v>
      </c>
      <c r="Z128" t="n">
        <v>10</v>
      </c>
      <c r="AA128" t="n">
        <v>357.1069196739017</v>
      </c>
      <c r="AB128" t="n">
        <v>488.6094419432363</v>
      </c>
      <c r="AC128" t="n">
        <v>441.9772425718319</v>
      </c>
      <c r="AD128" t="n">
        <v>357106.9196739017</v>
      </c>
      <c r="AE128" t="n">
        <v>488609.4419432363</v>
      </c>
      <c r="AF128" t="n">
        <v>2.030901580776222e-06</v>
      </c>
      <c r="AG128" t="n">
        <v>11</v>
      </c>
      <c r="AH128" t="n">
        <v>441977.2425718319</v>
      </c>
    </row>
    <row r="129">
      <c r="A129" t="n">
        <v>127</v>
      </c>
      <c r="B129" t="n">
        <v>85</v>
      </c>
      <c r="C129" t="inlineStr">
        <is>
          <t xml:space="preserve">CONCLUIDO	</t>
        </is>
      </c>
      <c r="D129" t="n">
        <v>3.7736</v>
      </c>
      <c r="E129" t="n">
        <v>26.5</v>
      </c>
      <c r="F129" t="n">
        <v>23.89</v>
      </c>
      <c r="G129" t="n">
        <v>204.77</v>
      </c>
      <c r="H129" t="n">
        <v>2.69</v>
      </c>
      <c r="I129" t="n">
        <v>7</v>
      </c>
      <c r="J129" t="n">
        <v>216.66</v>
      </c>
      <c r="K129" t="n">
        <v>51.39</v>
      </c>
      <c r="L129" t="n">
        <v>32.75</v>
      </c>
      <c r="M129" t="n">
        <v>4</v>
      </c>
      <c r="N129" t="n">
        <v>47.52</v>
      </c>
      <c r="O129" t="n">
        <v>26955.3</v>
      </c>
      <c r="P129" t="n">
        <v>267.02</v>
      </c>
      <c r="Q129" t="n">
        <v>452.56</v>
      </c>
      <c r="R129" t="n">
        <v>67.76000000000001</v>
      </c>
      <c r="S129" t="n">
        <v>57.64</v>
      </c>
      <c r="T129" t="n">
        <v>2981.5</v>
      </c>
      <c r="U129" t="n">
        <v>0.85</v>
      </c>
      <c r="V129" t="n">
        <v>0.89</v>
      </c>
      <c r="W129" t="n">
        <v>6.81</v>
      </c>
      <c r="X129" t="n">
        <v>0.17</v>
      </c>
      <c r="Y129" t="n">
        <v>1</v>
      </c>
      <c r="Z129" t="n">
        <v>10</v>
      </c>
      <c r="AA129" t="n">
        <v>357.1021893383361</v>
      </c>
      <c r="AB129" t="n">
        <v>488.6029696894278</v>
      </c>
      <c r="AC129" t="n">
        <v>441.9713880208429</v>
      </c>
      <c r="AD129" t="n">
        <v>357102.1893383361</v>
      </c>
      <c r="AE129" t="n">
        <v>488602.9696894278</v>
      </c>
      <c r="AF129" t="n">
        <v>2.031763044861388e-06</v>
      </c>
      <c r="AG129" t="n">
        <v>11</v>
      </c>
      <c r="AH129" t="n">
        <v>441971.3880208429</v>
      </c>
    </row>
    <row r="130">
      <c r="A130" t="n">
        <v>128</v>
      </c>
      <c r="B130" t="n">
        <v>85</v>
      </c>
      <c r="C130" t="inlineStr">
        <is>
          <t xml:space="preserve">CONCLUIDO	</t>
        </is>
      </c>
      <c r="D130" t="n">
        <v>3.773</v>
      </c>
      <c r="E130" t="n">
        <v>26.5</v>
      </c>
      <c r="F130" t="n">
        <v>23.89</v>
      </c>
      <c r="G130" t="n">
        <v>204.81</v>
      </c>
      <c r="H130" t="n">
        <v>2.7</v>
      </c>
      <c r="I130" t="n">
        <v>7</v>
      </c>
      <c r="J130" t="n">
        <v>217.07</v>
      </c>
      <c r="K130" t="n">
        <v>51.39</v>
      </c>
      <c r="L130" t="n">
        <v>33</v>
      </c>
      <c r="M130" t="n">
        <v>4</v>
      </c>
      <c r="N130" t="n">
        <v>47.68</v>
      </c>
      <c r="O130" t="n">
        <v>27005.77</v>
      </c>
      <c r="P130" t="n">
        <v>267.67</v>
      </c>
      <c r="Q130" t="n">
        <v>452.6</v>
      </c>
      <c r="R130" t="n">
        <v>67.93000000000001</v>
      </c>
      <c r="S130" t="n">
        <v>57.64</v>
      </c>
      <c r="T130" t="n">
        <v>3066.47</v>
      </c>
      <c r="U130" t="n">
        <v>0.85</v>
      </c>
      <c r="V130" t="n">
        <v>0.89</v>
      </c>
      <c r="W130" t="n">
        <v>6.8</v>
      </c>
      <c r="X130" t="n">
        <v>0.17</v>
      </c>
      <c r="Y130" t="n">
        <v>1</v>
      </c>
      <c r="Z130" t="n">
        <v>10</v>
      </c>
      <c r="AA130" t="n">
        <v>357.557472565241</v>
      </c>
      <c r="AB130" t="n">
        <v>489.2259082861575</v>
      </c>
      <c r="AC130" t="n">
        <v>442.5348742322006</v>
      </c>
      <c r="AD130" t="n">
        <v>357557.472565241</v>
      </c>
      <c r="AE130" t="n">
        <v>489225.9082861575</v>
      </c>
      <c r="AF130" t="n">
        <v>2.031439995829451e-06</v>
      </c>
      <c r="AG130" t="n">
        <v>11</v>
      </c>
      <c r="AH130" t="n">
        <v>442534.8742322006</v>
      </c>
    </row>
    <row r="131">
      <c r="A131" t="n">
        <v>129</v>
      </c>
      <c r="B131" t="n">
        <v>85</v>
      </c>
      <c r="C131" t="inlineStr">
        <is>
          <t xml:space="preserve">CONCLUIDO	</t>
        </is>
      </c>
      <c r="D131" t="n">
        <v>3.7728</v>
      </c>
      <c r="E131" t="n">
        <v>26.51</v>
      </c>
      <c r="F131" t="n">
        <v>23.9</v>
      </c>
      <c r="G131" t="n">
        <v>204.82</v>
      </c>
      <c r="H131" t="n">
        <v>2.72</v>
      </c>
      <c r="I131" t="n">
        <v>7</v>
      </c>
      <c r="J131" t="n">
        <v>217.48</v>
      </c>
      <c r="K131" t="n">
        <v>51.39</v>
      </c>
      <c r="L131" t="n">
        <v>33.25</v>
      </c>
      <c r="M131" t="n">
        <v>4</v>
      </c>
      <c r="N131" t="n">
        <v>47.83</v>
      </c>
      <c r="O131" t="n">
        <v>27056.3</v>
      </c>
      <c r="P131" t="n">
        <v>267.85</v>
      </c>
      <c r="Q131" t="n">
        <v>452.58</v>
      </c>
      <c r="R131" t="n">
        <v>67.93000000000001</v>
      </c>
      <c r="S131" t="n">
        <v>57.64</v>
      </c>
      <c r="T131" t="n">
        <v>3066.91</v>
      </c>
      <c r="U131" t="n">
        <v>0.85</v>
      </c>
      <c r="V131" t="n">
        <v>0.89</v>
      </c>
      <c r="W131" t="n">
        <v>6.81</v>
      </c>
      <c r="X131" t="n">
        <v>0.17</v>
      </c>
      <c r="Y131" t="n">
        <v>1</v>
      </c>
      <c r="Z131" t="n">
        <v>10</v>
      </c>
      <c r="AA131" t="n">
        <v>357.7157480189434</v>
      </c>
      <c r="AB131" t="n">
        <v>489.4424677445333</v>
      </c>
      <c r="AC131" t="n">
        <v>442.7307655598121</v>
      </c>
      <c r="AD131" t="n">
        <v>357715.7480189434</v>
      </c>
      <c r="AE131" t="n">
        <v>489442.4677445333</v>
      </c>
      <c r="AF131" t="n">
        <v>2.031332312818805e-06</v>
      </c>
      <c r="AG131" t="n">
        <v>11</v>
      </c>
      <c r="AH131" t="n">
        <v>442730.7655598121</v>
      </c>
    </row>
    <row r="132">
      <c r="A132" t="n">
        <v>130</v>
      </c>
      <c r="B132" t="n">
        <v>85</v>
      </c>
      <c r="C132" t="inlineStr">
        <is>
          <t xml:space="preserve">CONCLUIDO	</t>
        </is>
      </c>
      <c r="D132" t="n">
        <v>3.7728</v>
      </c>
      <c r="E132" t="n">
        <v>26.51</v>
      </c>
      <c r="F132" t="n">
        <v>23.9</v>
      </c>
      <c r="G132" t="n">
        <v>204.82</v>
      </c>
      <c r="H132" t="n">
        <v>2.73</v>
      </c>
      <c r="I132" t="n">
        <v>7</v>
      </c>
      <c r="J132" t="n">
        <v>217.89</v>
      </c>
      <c r="K132" t="n">
        <v>51.39</v>
      </c>
      <c r="L132" t="n">
        <v>33.5</v>
      </c>
      <c r="M132" t="n">
        <v>4</v>
      </c>
      <c r="N132" t="n">
        <v>47.99</v>
      </c>
      <c r="O132" t="n">
        <v>27106.88</v>
      </c>
      <c r="P132" t="n">
        <v>267.94</v>
      </c>
      <c r="Q132" t="n">
        <v>452.56</v>
      </c>
      <c r="R132" t="n">
        <v>67.89</v>
      </c>
      <c r="S132" t="n">
        <v>57.64</v>
      </c>
      <c r="T132" t="n">
        <v>3048.41</v>
      </c>
      <c r="U132" t="n">
        <v>0.85</v>
      </c>
      <c r="V132" t="n">
        <v>0.89</v>
      </c>
      <c r="W132" t="n">
        <v>6.81</v>
      </c>
      <c r="X132" t="n">
        <v>0.17</v>
      </c>
      <c r="Y132" t="n">
        <v>1</v>
      </c>
      <c r="Z132" t="n">
        <v>10</v>
      </c>
      <c r="AA132" t="n">
        <v>357.7734447806796</v>
      </c>
      <c r="AB132" t="n">
        <v>489.5214109993422</v>
      </c>
      <c r="AC132" t="n">
        <v>442.8021745811797</v>
      </c>
      <c r="AD132" t="n">
        <v>357773.4447806796</v>
      </c>
      <c r="AE132" t="n">
        <v>489521.4109993422</v>
      </c>
      <c r="AF132" t="n">
        <v>2.031332312818805e-06</v>
      </c>
      <c r="AG132" t="n">
        <v>11</v>
      </c>
      <c r="AH132" t="n">
        <v>442802.1745811797</v>
      </c>
    </row>
    <row r="133">
      <c r="A133" t="n">
        <v>131</v>
      </c>
      <c r="B133" t="n">
        <v>85</v>
      </c>
      <c r="C133" t="inlineStr">
        <is>
          <t xml:space="preserve">CONCLUIDO	</t>
        </is>
      </c>
      <c r="D133" t="n">
        <v>3.7726</v>
      </c>
      <c r="E133" t="n">
        <v>26.51</v>
      </c>
      <c r="F133" t="n">
        <v>23.9</v>
      </c>
      <c r="G133" t="n">
        <v>204.83</v>
      </c>
      <c r="H133" t="n">
        <v>2.75</v>
      </c>
      <c r="I133" t="n">
        <v>7</v>
      </c>
      <c r="J133" t="n">
        <v>218.3</v>
      </c>
      <c r="K133" t="n">
        <v>51.39</v>
      </c>
      <c r="L133" t="n">
        <v>33.75</v>
      </c>
      <c r="M133" t="n">
        <v>4</v>
      </c>
      <c r="N133" t="n">
        <v>48.16</v>
      </c>
      <c r="O133" t="n">
        <v>27157.52</v>
      </c>
      <c r="P133" t="n">
        <v>268.31</v>
      </c>
      <c r="Q133" t="n">
        <v>452.57</v>
      </c>
      <c r="R133" t="n">
        <v>67.95</v>
      </c>
      <c r="S133" t="n">
        <v>57.64</v>
      </c>
      <c r="T133" t="n">
        <v>3076.16</v>
      </c>
      <c r="U133" t="n">
        <v>0.85</v>
      </c>
      <c r="V133" t="n">
        <v>0.89</v>
      </c>
      <c r="W133" t="n">
        <v>6.81</v>
      </c>
      <c r="X133" t="n">
        <v>0.17</v>
      </c>
      <c r="Y133" t="n">
        <v>1</v>
      </c>
      <c r="Z133" t="n">
        <v>10</v>
      </c>
      <c r="AA133" t="n">
        <v>358.0235609308403</v>
      </c>
      <c r="AB133" t="n">
        <v>489.8636309503379</v>
      </c>
      <c r="AC133" t="n">
        <v>443.1117335403611</v>
      </c>
      <c r="AD133" t="n">
        <v>358023.5609308403</v>
      </c>
      <c r="AE133" t="n">
        <v>489863.630950338</v>
      </c>
      <c r="AF133" t="n">
        <v>2.03122462980816e-06</v>
      </c>
      <c r="AG133" t="n">
        <v>11</v>
      </c>
      <c r="AH133" t="n">
        <v>443111.7335403611</v>
      </c>
    </row>
    <row r="134">
      <c r="A134" t="n">
        <v>132</v>
      </c>
      <c r="B134" t="n">
        <v>85</v>
      </c>
      <c r="C134" t="inlineStr">
        <is>
          <t xml:space="preserve">CONCLUIDO	</t>
        </is>
      </c>
      <c r="D134" t="n">
        <v>3.7727</v>
      </c>
      <c r="E134" t="n">
        <v>26.51</v>
      </c>
      <c r="F134" t="n">
        <v>23.9</v>
      </c>
      <c r="G134" t="n">
        <v>204.83</v>
      </c>
      <c r="H134" t="n">
        <v>2.76</v>
      </c>
      <c r="I134" t="n">
        <v>7</v>
      </c>
      <c r="J134" t="n">
        <v>218.71</v>
      </c>
      <c r="K134" t="n">
        <v>51.39</v>
      </c>
      <c r="L134" t="n">
        <v>34</v>
      </c>
      <c r="M134" t="n">
        <v>4</v>
      </c>
      <c r="N134" t="n">
        <v>48.32</v>
      </c>
      <c r="O134" t="n">
        <v>27208.22</v>
      </c>
      <c r="P134" t="n">
        <v>268.05</v>
      </c>
      <c r="Q134" t="n">
        <v>452.56</v>
      </c>
      <c r="R134" t="n">
        <v>67.94</v>
      </c>
      <c r="S134" t="n">
        <v>57.64</v>
      </c>
      <c r="T134" t="n">
        <v>3074.53</v>
      </c>
      <c r="U134" t="n">
        <v>0.85</v>
      </c>
      <c r="V134" t="n">
        <v>0.89</v>
      </c>
      <c r="W134" t="n">
        <v>6.81</v>
      </c>
      <c r="X134" t="n">
        <v>0.17</v>
      </c>
      <c r="Y134" t="n">
        <v>1</v>
      </c>
      <c r="Z134" t="n">
        <v>10</v>
      </c>
      <c r="AA134" t="n">
        <v>357.8504176317278</v>
      </c>
      <c r="AB134" t="n">
        <v>489.626728649949</v>
      </c>
      <c r="AC134" t="n">
        <v>442.8974408630267</v>
      </c>
      <c r="AD134" t="n">
        <v>357850.4176317278</v>
      </c>
      <c r="AE134" t="n">
        <v>489626.728649949</v>
      </c>
      <c r="AF134" t="n">
        <v>2.031278471313482e-06</v>
      </c>
      <c r="AG134" t="n">
        <v>11</v>
      </c>
      <c r="AH134" t="n">
        <v>442897.4408630267</v>
      </c>
    </row>
    <row r="135">
      <c r="A135" t="n">
        <v>133</v>
      </c>
      <c r="B135" t="n">
        <v>85</v>
      </c>
      <c r="C135" t="inlineStr">
        <is>
          <t xml:space="preserve">CONCLUIDO	</t>
        </is>
      </c>
      <c r="D135" t="n">
        <v>3.7732</v>
      </c>
      <c r="E135" t="n">
        <v>26.5</v>
      </c>
      <c r="F135" t="n">
        <v>23.89</v>
      </c>
      <c r="G135" t="n">
        <v>204.8</v>
      </c>
      <c r="H135" t="n">
        <v>2.78</v>
      </c>
      <c r="I135" t="n">
        <v>7</v>
      </c>
      <c r="J135" t="n">
        <v>219.12</v>
      </c>
      <c r="K135" t="n">
        <v>51.39</v>
      </c>
      <c r="L135" t="n">
        <v>34.25</v>
      </c>
      <c r="M135" t="n">
        <v>4</v>
      </c>
      <c r="N135" t="n">
        <v>48.48</v>
      </c>
      <c r="O135" t="n">
        <v>27258.97</v>
      </c>
      <c r="P135" t="n">
        <v>268.02</v>
      </c>
      <c r="Q135" t="n">
        <v>452.56</v>
      </c>
      <c r="R135" t="n">
        <v>67.66</v>
      </c>
      <c r="S135" t="n">
        <v>57.64</v>
      </c>
      <c r="T135" t="n">
        <v>2933.02</v>
      </c>
      <c r="U135" t="n">
        <v>0.85</v>
      </c>
      <c r="V135" t="n">
        <v>0.89</v>
      </c>
      <c r="W135" t="n">
        <v>6.81</v>
      </c>
      <c r="X135" t="n">
        <v>0.17</v>
      </c>
      <c r="Y135" t="n">
        <v>1</v>
      </c>
      <c r="Z135" t="n">
        <v>10</v>
      </c>
      <c r="AA135" t="n">
        <v>357.7689327973446</v>
      </c>
      <c r="AB135" t="n">
        <v>489.5152375046887</v>
      </c>
      <c r="AC135" t="n">
        <v>442.7965902761913</v>
      </c>
      <c r="AD135" t="n">
        <v>357768.9327973446</v>
      </c>
      <c r="AE135" t="n">
        <v>489515.2375046887</v>
      </c>
      <c r="AF135" t="n">
        <v>2.031547678840096e-06</v>
      </c>
      <c r="AG135" t="n">
        <v>11</v>
      </c>
      <c r="AH135" t="n">
        <v>442796.5902761913</v>
      </c>
    </row>
    <row r="136">
      <c r="A136" t="n">
        <v>134</v>
      </c>
      <c r="B136" t="n">
        <v>85</v>
      </c>
      <c r="C136" t="inlineStr">
        <is>
          <t xml:space="preserve">CONCLUIDO	</t>
        </is>
      </c>
      <c r="D136" t="n">
        <v>3.7726</v>
      </c>
      <c r="E136" t="n">
        <v>26.51</v>
      </c>
      <c r="F136" t="n">
        <v>23.9</v>
      </c>
      <c r="G136" t="n">
        <v>204.83</v>
      </c>
      <c r="H136" t="n">
        <v>2.79</v>
      </c>
      <c r="I136" t="n">
        <v>7</v>
      </c>
      <c r="J136" t="n">
        <v>219.53</v>
      </c>
      <c r="K136" t="n">
        <v>51.39</v>
      </c>
      <c r="L136" t="n">
        <v>34.5</v>
      </c>
      <c r="M136" t="n">
        <v>4</v>
      </c>
      <c r="N136" t="n">
        <v>48.64</v>
      </c>
      <c r="O136" t="n">
        <v>27309.77</v>
      </c>
      <c r="P136" t="n">
        <v>268.28</v>
      </c>
      <c r="Q136" t="n">
        <v>452.56</v>
      </c>
      <c r="R136" t="n">
        <v>67.91</v>
      </c>
      <c r="S136" t="n">
        <v>57.64</v>
      </c>
      <c r="T136" t="n">
        <v>3056.33</v>
      </c>
      <c r="U136" t="n">
        <v>0.85</v>
      </c>
      <c r="V136" t="n">
        <v>0.89</v>
      </c>
      <c r="W136" t="n">
        <v>6.81</v>
      </c>
      <c r="X136" t="n">
        <v>0.17</v>
      </c>
      <c r="Y136" t="n">
        <v>1</v>
      </c>
      <c r="Z136" t="n">
        <v>10</v>
      </c>
      <c r="AA136" t="n">
        <v>358.0043276573527</v>
      </c>
      <c r="AB136" t="n">
        <v>489.83731513704</v>
      </c>
      <c r="AC136" t="n">
        <v>443.0879292713498</v>
      </c>
      <c r="AD136" t="n">
        <v>358004.3276573527</v>
      </c>
      <c r="AE136" t="n">
        <v>489837.31513704</v>
      </c>
      <c r="AF136" t="n">
        <v>2.03122462980816e-06</v>
      </c>
      <c r="AG136" t="n">
        <v>11</v>
      </c>
      <c r="AH136" t="n">
        <v>443087.9292713498</v>
      </c>
    </row>
    <row r="137">
      <c r="A137" t="n">
        <v>135</v>
      </c>
      <c r="B137" t="n">
        <v>85</v>
      </c>
      <c r="C137" t="inlineStr">
        <is>
          <t xml:space="preserve">CONCLUIDO	</t>
        </is>
      </c>
      <c r="D137" t="n">
        <v>3.7721</v>
      </c>
      <c r="E137" t="n">
        <v>26.51</v>
      </c>
      <c r="F137" t="n">
        <v>23.9</v>
      </c>
      <c r="G137" t="n">
        <v>204.86</v>
      </c>
      <c r="H137" t="n">
        <v>2.81</v>
      </c>
      <c r="I137" t="n">
        <v>7</v>
      </c>
      <c r="J137" t="n">
        <v>219.94</v>
      </c>
      <c r="K137" t="n">
        <v>51.39</v>
      </c>
      <c r="L137" t="n">
        <v>34.75</v>
      </c>
      <c r="M137" t="n">
        <v>4</v>
      </c>
      <c r="N137" t="n">
        <v>48.8</v>
      </c>
      <c r="O137" t="n">
        <v>27360.64</v>
      </c>
      <c r="P137" t="n">
        <v>268.25</v>
      </c>
      <c r="Q137" t="n">
        <v>452.56</v>
      </c>
      <c r="R137" t="n">
        <v>68.08</v>
      </c>
      <c r="S137" t="n">
        <v>57.64</v>
      </c>
      <c r="T137" t="n">
        <v>3141.6</v>
      </c>
      <c r="U137" t="n">
        <v>0.85</v>
      </c>
      <c r="V137" t="n">
        <v>0.89</v>
      </c>
      <c r="W137" t="n">
        <v>6.81</v>
      </c>
      <c r="X137" t="n">
        <v>0.18</v>
      </c>
      <c r="Y137" t="n">
        <v>1</v>
      </c>
      <c r="Z137" t="n">
        <v>10</v>
      </c>
      <c r="AA137" t="n">
        <v>358.0173911580649</v>
      </c>
      <c r="AB137" t="n">
        <v>489.8551891950355</v>
      </c>
      <c r="AC137" t="n">
        <v>443.1040974543366</v>
      </c>
      <c r="AD137" t="n">
        <v>358017.3911580649</v>
      </c>
      <c r="AE137" t="n">
        <v>489855.1891950355</v>
      </c>
      <c r="AF137" t="n">
        <v>2.030955422281545e-06</v>
      </c>
      <c r="AG137" t="n">
        <v>11</v>
      </c>
      <c r="AH137" t="n">
        <v>443104.0974543366</v>
      </c>
    </row>
    <row r="138">
      <c r="A138" t="n">
        <v>136</v>
      </c>
      <c r="B138" t="n">
        <v>85</v>
      </c>
      <c r="C138" t="inlineStr">
        <is>
          <t xml:space="preserve">CONCLUIDO	</t>
        </is>
      </c>
      <c r="D138" t="n">
        <v>3.7717</v>
      </c>
      <c r="E138" t="n">
        <v>26.51</v>
      </c>
      <c r="F138" t="n">
        <v>23.9</v>
      </c>
      <c r="G138" t="n">
        <v>204.89</v>
      </c>
      <c r="H138" t="n">
        <v>2.82</v>
      </c>
      <c r="I138" t="n">
        <v>7</v>
      </c>
      <c r="J138" t="n">
        <v>220.36</v>
      </c>
      <c r="K138" t="n">
        <v>51.39</v>
      </c>
      <c r="L138" t="n">
        <v>35</v>
      </c>
      <c r="M138" t="n">
        <v>2</v>
      </c>
      <c r="N138" t="n">
        <v>48.97</v>
      </c>
      <c r="O138" t="n">
        <v>27411.55</v>
      </c>
      <c r="P138" t="n">
        <v>268.37</v>
      </c>
      <c r="Q138" t="n">
        <v>452.56</v>
      </c>
      <c r="R138" t="n">
        <v>68.09999999999999</v>
      </c>
      <c r="S138" t="n">
        <v>57.64</v>
      </c>
      <c r="T138" t="n">
        <v>3150.96</v>
      </c>
      <c r="U138" t="n">
        <v>0.85</v>
      </c>
      <c r="V138" t="n">
        <v>0.89</v>
      </c>
      <c r="W138" t="n">
        <v>6.81</v>
      </c>
      <c r="X138" t="n">
        <v>0.18</v>
      </c>
      <c r="Y138" t="n">
        <v>1</v>
      </c>
      <c r="Z138" t="n">
        <v>10</v>
      </c>
      <c r="AA138" t="n">
        <v>358.1201861943922</v>
      </c>
      <c r="AB138" t="n">
        <v>489.9958378987353</v>
      </c>
      <c r="AC138" t="n">
        <v>443.231322843157</v>
      </c>
      <c r="AD138" t="n">
        <v>358120.1861943922</v>
      </c>
      <c r="AE138" t="n">
        <v>489995.8378987353</v>
      </c>
      <c r="AF138" t="n">
        <v>2.030740056260254e-06</v>
      </c>
      <c r="AG138" t="n">
        <v>11</v>
      </c>
      <c r="AH138" t="n">
        <v>443231.322843157</v>
      </c>
    </row>
    <row r="139">
      <c r="A139" t="n">
        <v>137</v>
      </c>
      <c r="B139" t="n">
        <v>85</v>
      </c>
      <c r="C139" t="inlineStr">
        <is>
          <t xml:space="preserve">CONCLUIDO	</t>
        </is>
      </c>
      <c r="D139" t="n">
        <v>3.7718</v>
      </c>
      <c r="E139" t="n">
        <v>26.51</v>
      </c>
      <c r="F139" t="n">
        <v>23.9</v>
      </c>
      <c r="G139" t="n">
        <v>204.88</v>
      </c>
      <c r="H139" t="n">
        <v>2.84</v>
      </c>
      <c r="I139" t="n">
        <v>7</v>
      </c>
      <c r="J139" t="n">
        <v>220.77</v>
      </c>
      <c r="K139" t="n">
        <v>51.39</v>
      </c>
      <c r="L139" t="n">
        <v>35.25</v>
      </c>
      <c r="M139" t="n">
        <v>2</v>
      </c>
      <c r="N139" t="n">
        <v>49.13</v>
      </c>
      <c r="O139" t="n">
        <v>27462.53</v>
      </c>
      <c r="P139" t="n">
        <v>268.7</v>
      </c>
      <c r="Q139" t="n">
        <v>452.59</v>
      </c>
      <c r="R139" t="n">
        <v>67.98999999999999</v>
      </c>
      <c r="S139" t="n">
        <v>57.64</v>
      </c>
      <c r="T139" t="n">
        <v>3096.08</v>
      </c>
      <c r="U139" t="n">
        <v>0.85</v>
      </c>
      <c r="V139" t="n">
        <v>0.89</v>
      </c>
      <c r="W139" t="n">
        <v>6.81</v>
      </c>
      <c r="X139" t="n">
        <v>0.18</v>
      </c>
      <c r="Y139" t="n">
        <v>1</v>
      </c>
      <c r="Z139" t="n">
        <v>10</v>
      </c>
      <c r="AA139" t="n">
        <v>358.3253336257462</v>
      </c>
      <c r="AB139" t="n">
        <v>490.2765296647798</v>
      </c>
      <c r="AC139" t="n">
        <v>443.4852257810036</v>
      </c>
      <c r="AD139" t="n">
        <v>358325.3336257462</v>
      </c>
      <c r="AE139" t="n">
        <v>490276.5296647798</v>
      </c>
      <c r="AF139" t="n">
        <v>2.030793897765577e-06</v>
      </c>
      <c r="AG139" t="n">
        <v>11</v>
      </c>
      <c r="AH139" t="n">
        <v>443485.2257810036</v>
      </c>
    </row>
    <row r="140">
      <c r="A140" t="n">
        <v>138</v>
      </c>
      <c r="B140" t="n">
        <v>85</v>
      </c>
      <c r="C140" t="inlineStr">
        <is>
          <t xml:space="preserve">CONCLUIDO	</t>
        </is>
      </c>
      <c r="D140" t="n">
        <v>3.7725</v>
      </c>
      <c r="E140" t="n">
        <v>26.51</v>
      </c>
      <c r="F140" t="n">
        <v>23.9</v>
      </c>
      <c r="G140" t="n">
        <v>204.84</v>
      </c>
      <c r="H140" t="n">
        <v>2.85</v>
      </c>
      <c r="I140" t="n">
        <v>7</v>
      </c>
      <c r="J140" t="n">
        <v>221.18</v>
      </c>
      <c r="K140" t="n">
        <v>51.39</v>
      </c>
      <c r="L140" t="n">
        <v>35.5</v>
      </c>
      <c r="M140" t="n">
        <v>2</v>
      </c>
      <c r="N140" t="n">
        <v>49.29</v>
      </c>
      <c r="O140" t="n">
        <v>27513.56</v>
      </c>
      <c r="P140" t="n">
        <v>269.15</v>
      </c>
      <c r="Q140" t="n">
        <v>452.6</v>
      </c>
      <c r="R140" t="n">
        <v>67.94</v>
      </c>
      <c r="S140" t="n">
        <v>57.64</v>
      </c>
      <c r="T140" t="n">
        <v>3074.17</v>
      </c>
      <c r="U140" t="n">
        <v>0.85</v>
      </c>
      <c r="V140" t="n">
        <v>0.89</v>
      </c>
      <c r="W140" t="n">
        <v>6.81</v>
      </c>
      <c r="X140" t="n">
        <v>0.17</v>
      </c>
      <c r="Y140" t="n">
        <v>1</v>
      </c>
      <c r="Z140" t="n">
        <v>10</v>
      </c>
      <c r="AA140" t="n">
        <v>358.5685665532952</v>
      </c>
      <c r="AB140" t="n">
        <v>490.609331686932</v>
      </c>
      <c r="AC140" t="n">
        <v>443.7862656452521</v>
      </c>
      <c r="AD140" t="n">
        <v>358568.5665532952</v>
      </c>
      <c r="AE140" t="n">
        <v>490609.331686932</v>
      </c>
      <c r="AF140" t="n">
        <v>2.031170788302836e-06</v>
      </c>
      <c r="AG140" t="n">
        <v>11</v>
      </c>
      <c r="AH140" t="n">
        <v>443786.2656452521</v>
      </c>
    </row>
    <row r="141">
      <c r="A141" t="n">
        <v>139</v>
      </c>
      <c r="B141" t="n">
        <v>85</v>
      </c>
      <c r="C141" t="inlineStr">
        <is>
          <t xml:space="preserve">CONCLUIDO	</t>
        </is>
      </c>
      <c r="D141" t="n">
        <v>3.7725</v>
      </c>
      <c r="E141" t="n">
        <v>26.51</v>
      </c>
      <c r="F141" t="n">
        <v>23.9</v>
      </c>
      <c r="G141" t="n">
        <v>204.84</v>
      </c>
      <c r="H141" t="n">
        <v>2.87</v>
      </c>
      <c r="I141" t="n">
        <v>7</v>
      </c>
      <c r="J141" t="n">
        <v>221.6</v>
      </c>
      <c r="K141" t="n">
        <v>51.39</v>
      </c>
      <c r="L141" t="n">
        <v>35.75</v>
      </c>
      <c r="M141" t="n">
        <v>2</v>
      </c>
      <c r="N141" t="n">
        <v>49.46</v>
      </c>
      <c r="O141" t="n">
        <v>27564.65</v>
      </c>
      <c r="P141" t="n">
        <v>269.39</v>
      </c>
      <c r="Q141" t="n">
        <v>452.59</v>
      </c>
      <c r="R141" t="n">
        <v>67.95</v>
      </c>
      <c r="S141" t="n">
        <v>57.64</v>
      </c>
      <c r="T141" t="n">
        <v>3080.22</v>
      </c>
      <c r="U141" t="n">
        <v>0.85</v>
      </c>
      <c r="V141" t="n">
        <v>0.89</v>
      </c>
      <c r="W141" t="n">
        <v>6.81</v>
      </c>
      <c r="X141" t="n">
        <v>0.17</v>
      </c>
      <c r="Y141" t="n">
        <v>1</v>
      </c>
      <c r="Z141" t="n">
        <v>10</v>
      </c>
      <c r="AA141" t="n">
        <v>358.7224368198229</v>
      </c>
      <c r="AB141" t="n">
        <v>490.8198637738722</v>
      </c>
      <c r="AC141" t="n">
        <v>443.9767048452983</v>
      </c>
      <c r="AD141" t="n">
        <v>358722.4368198229</v>
      </c>
      <c r="AE141" t="n">
        <v>490819.8637738721</v>
      </c>
      <c r="AF141" t="n">
        <v>2.031170788302836e-06</v>
      </c>
      <c r="AG141" t="n">
        <v>11</v>
      </c>
      <c r="AH141" t="n">
        <v>443976.7048452983</v>
      </c>
    </row>
    <row r="142">
      <c r="A142" t="n">
        <v>140</v>
      </c>
      <c r="B142" t="n">
        <v>85</v>
      </c>
      <c r="C142" t="inlineStr">
        <is>
          <t xml:space="preserve">CONCLUIDO	</t>
        </is>
      </c>
      <c r="D142" t="n">
        <v>3.7734</v>
      </c>
      <c r="E142" t="n">
        <v>26.5</v>
      </c>
      <c r="F142" t="n">
        <v>23.89</v>
      </c>
      <c r="G142" t="n">
        <v>204.78</v>
      </c>
      <c r="H142" t="n">
        <v>2.88</v>
      </c>
      <c r="I142" t="n">
        <v>7</v>
      </c>
      <c r="J142" t="n">
        <v>222.01</v>
      </c>
      <c r="K142" t="n">
        <v>51.39</v>
      </c>
      <c r="L142" t="n">
        <v>36</v>
      </c>
      <c r="M142" t="n">
        <v>2</v>
      </c>
      <c r="N142" t="n">
        <v>49.62</v>
      </c>
      <c r="O142" t="n">
        <v>27615.8</v>
      </c>
      <c r="P142" t="n">
        <v>268.96</v>
      </c>
      <c r="Q142" t="n">
        <v>452.62</v>
      </c>
      <c r="R142" t="n">
        <v>67.65000000000001</v>
      </c>
      <c r="S142" t="n">
        <v>57.64</v>
      </c>
      <c r="T142" t="n">
        <v>2927.02</v>
      </c>
      <c r="U142" t="n">
        <v>0.85</v>
      </c>
      <c r="V142" t="n">
        <v>0.89</v>
      </c>
      <c r="W142" t="n">
        <v>6.81</v>
      </c>
      <c r="X142" t="n">
        <v>0.17</v>
      </c>
      <c r="Y142" t="n">
        <v>1</v>
      </c>
      <c r="Z142" t="n">
        <v>10</v>
      </c>
      <c r="AA142" t="n">
        <v>358.3585447982977</v>
      </c>
      <c r="AB142" t="n">
        <v>490.3219706562384</v>
      </c>
      <c r="AC142" t="n">
        <v>443.5263299480141</v>
      </c>
      <c r="AD142" t="n">
        <v>358358.5447982977</v>
      </c>
      <c r="AE142" t="n">
        <v>490321.9706562384</v>
      </c>
      <c r="AF142" t="n">
        <v>2.031655361850742e-06</v>
      </c>
      <c r="AG142" t="n">
        <v>11</v>
      </c>
      <c r="AH142" t="n">
        <v>443526.3299480141</v>
      </c>
    </row>
    <row r="143">
      <c r="A143" t="n">
        <v>141</v>
      </c>
      <c r="B143" t="n">
        <v>85</v>
      </c>
      <c r="C143" t="inlineStr">
        <is>
          <t xml:space="preserve">CONCLUIDO	</t>
        </is>
      </c>
      <c r="D143" t="n">
        <v>3.7727</v>
      </c>
      <c r="E143" t="n">
        <v>26.51</v>
      </c>
      <c r="F143" t="n">
        <v>23.9</v>
      </c>
      <c r="G143" t="n">
        <v>204.83</v>
      </c>
      <c r="H143" t="n">
        <v>2.9</v>
      </c>
      <c r="I143" t="n">
        <v>7</v>
      </c>
      <c r="J143" t="n">
        <v>222.43</v>
      </c>
      <c r="K143" t="n">
        <v>51.39</v>
      </c>
      <c r="L143" t="n">
        <v>36.25</v>
      </c>
      <c r="M143" t="n">
        <v>2</v>
      </c>
      <c r="N143" t="n">
        <v>49.79</v>
      </c>
      <c r="O143" t="n">
        <v>27667.13</v>
      </c>
      <c r="P143" t="n">
        <v>268.97</v>
      </c>
      <c r="Q143" t="n">
        <v>452.57</v>
      </c>
      <c r="R143" t="n">
        <v>67.67</v>
      </c>
      <c r="S143" t="n">
        <v>57.64</v>
      </c>
      <c r="T143" t="n">
        <v>2937.79</v>
      </c>
      <c r="U143" t="n">
        <v>0.85</v>
      </c>
      <c r="V143" t="n">
        <v>0.89</v>
      </c>
      <c r="W143" t="n">
        <v>6.81</v>
      </c>
      <c r="X143" t="n">
        <v>0.17</v>
      </c>
      <c r="Y143" t="n">
        <v>1</v>
      </c>
      <c r="Z143" t="n">
        <v>10</v>
      </c>
      <c r="AA143" t="n">
        <v>358.4402223847754</v>
      </c>
      <c r="AB143" t="n">
        <v>490.4337255334181</v>
      </c>
      <c r="AC143" t="n">
        <v>443.6274190965648</v>
      </c>
      <c r="AD143" t="n">
        <v>358440.2223847755</v>
      </c>
      <c r="AE143" t="n">
        <v>490433.7255334181</v>
      </c>
      <c r="AF143" t="n">
        <v>2.031278471313482e-06</v>
      </c>
      <c r="AG143" t="n">
        <v>11</v>
      </c>
      <c r="AH143" t="n">
        <v>443627.4190965648</v>
      </c>
    </row>
    <row r="144">
      <c r="A144" t="n">
        <v>142</v>
      </c>
      <c r="B144" t="n">
        <v>85</v>
      </c>
      <c r="C144" t="inlineStr">
        <is>
          <t xml:space="preserve">CONCLUIDO	</t>
        </is>
      </c>
      <c r="D144" t="n">
        <v>3.773</v>
      </c>
      <c r="E144" t="n">
        <v>26.5</v>
      </c>
      <c r="F144" t="n">
        <v>23.89</v>
      </c>
      <c r="G144" t="n">
        <v>204.81</v>
      </c>
      <c r="H144" t="n">
        <v>2.91</v>
      </c>
      <c r="I144" t="n">
        <v>7</v>
      </c>
      <c r="J144" t="n">
        <v>222.85</v>
      </c>
      <c r="K144" t="n">
        <v>51.39</v>
      </c>
      <c r="L144" t="n">
        <v>36.5</v>
      </c>
      <c r="M144" t="n">
        <v>1</v>
      </c>
      <c r="N144" t="n">
        <v>49.95</v>
      </c>
      <c r="O144" t="n">
        <v>27718.39</v>
      </c>
      <c r="P144" t="n">
        <v>269.13</v>
      </c>
      <c r="Q144" t="n">
        <v>452.58</v>
      </c>
      <c r="R144" t="n">
        <v>67.8</v>
      </c>
      <c r="S144" t="n">
        <v>57.64</v>
      </c>
      <c r="T144" t="n">
        <v>3004.82</v>
      </c>
      <c r="U144" t="n">
        <v>0.85</v>
      </c>
      <c r="V144" t="n">
        <v>0.89</v>
      </c>
      <c r="W144" t="n">
        <v>6.81</v>
      </c>
      <c r="X144" t="n">
        <v>0.17</v>
      </c>
      <c r="Y144" t="n">
        <v>1</v>
      </c>
      <c r="Z144" t="n">
        <v>10</v>
      </c>
      <c r="AA144" t="n">
        <v>358.4933926415445</v>
      </c>
      <c r="AB144" t="n">
        <v>490.5064754244357</v>
      </c>
      <c r="AC144" t="n">
        <v>443.6932258400888</v>
      </c>
      <c r="AD144" t="n">
        <v>358493.3926415445</v>
      </c>
      <c r="AE144" t="n">
        <v>490506.4754244357</v>
      </c>
      <c r="AF144" t="n">
        <v>2.031439995829451e-06</v>
      </c>
      <c r="AG144" t="n">
        <v>11</v>
      </c>
      <c r="AH144" t="n">
        <v>443693.2258400887</v>
      </c>
    </row>
    <row r="145">
      <c r="A145" t="n">
        <v>143</v>
      </c>
      <c r="B145" t="n">
        <v>85</v>
      </c>
      <c r="C145" t="inlineStr">
        <is>
          <t xml:space="preserve">CONCLUIDO	</t>
        </is>
      </c>
      <c r="D145" t="n">
        <v>3.7729</v>
      </c>
      <c r="E145" t="n">
        <v>26.5</v>
      </c>
      <c r="F145" t="n">
        <v>23.89</v>
      </c>
      <c r="G145" t="n">
        <v>204.81</v>
      </c>
      <c r="H145" t="n">
        <v>2.93</v>
      </c>
      <c r="I145" t="n">
        <v>7</v>
      </c>
      <c r="J145" t="n">
        <v>223.26</v>
      </c>
      <c r="K145" t="n">
        <v>51.39</v>
      </c>
      <c r="L145" t="n">
        <v>36.75</v>
      </c>
      <c r="M145" t="n">
        <v>1</v>
      </c>
      <c r="N145" t="n">
        <v>50.12</v>
      </c>
      <c r="O145" t="n">
        <v>27769.71</v>
      </c>
      <c r="P145" t="n">
        <v>269.46</v>
      </c>
      <c r="Q145" t="n">
        <v>452.61</v>
      </c>
      <c r="R145" t="n">
        <v>67.81</v>
      </c>
      <c r="S145" t="n">
        <v>57.64</v>
      </c>
      <c r="T145" t="n">
        <v>3006.52</v>
      </c>
      <c r="U145" t="n">
        <v>0.85</v>
      </c>
      <c r="V145" t="n">
        <v>0.89</v>
      </c>
      <c r="W145" t="n">
        <v>6.81</v>
      </c>
      <c r="X145" t="n">
        <v>0.17</v>
      </c>
      <c r="Y145" t="n">
        <v>1</v>
      </c>
      <c r="Z145" t="n">
        <v>10</v>
      </c>
      <c r="AA145" t="n">
        <v>358.7114132849148</v>
      </c>
      <c r="AB145" t="n">
        <v>490.8047808870867</v>
      </c>
      <c r="AC145" t="n">
        <v>443.9630614480588</v>
      </c>
      <c r="AD145" t="n">
        <v>358711.4132849148</v>
      </c>
      <c r="AE145" t="n">
        <v>490804.7808870868</v>
      </c>
      <c r="AF145" t="n">
        <v>2.031386154324128e-06</v>
      </c>
      <c r="AG145" t="n">
        <v>11</v>
      </c>
      <c r="AH145" t="n">
        <v>443963.0614480588</v>
      </c>
    </row>
    <row r="146">
      <c r="A146" t="n">
        <v>144</v>
      </c>
      <c r="B146" t="n">
        <v>85</v>
      </c>
      <c r="C146" t="inlineStr">
        <is>
          <t xml:space="preserve">CONCLUIDO	</t>
        </is>
      </c>
      <c r="D146" t="n">
        <v>3.7731</v>
      </c>
      <c r="E146" t="n">
        <v>26.5</v>
      </c>
      <c r="F146" t="n">
        <v>23.89</v>
      </c>
      <c r="G146" t="n">
        <v>204.8</v>
      </c>
      <c r="H146" t="n">
        <v>2.94</v>
      </c>
      <c r="I146" t="n">
        <v>7</v>
      </c>
      <c r="J146" t="n">
        <v>223.68</v>
      </c>
      <c r="K146" t="n">
        <v>51.39</v>
      </c>
      <c r="L146" t="n">
        <v>37</v>
      </c>
      <c r="M146" t="n">
        <v>0</v>
      </c>
      <c r="N146" t="n">
        <v>50.29</v>
      </c>
      <c r="O146" t="n">
        <v>27821.09</v>
      </c>
      <c r="P146" t="n">
        <v>269.61</v>
      </c>
      <c r="Q146" t="n">
        <v>452.64</v>
      </c>
      <c r="R146" t="n">
        <v>67.75</v>
      </c>
      <c r="S146" t="n">
        <v>57.64</v>
      </c>
      <c r="T146" t="n">
        <v>2977.15</v>
      </c>
      <c r="U146" t="n">
        <v>0.85</v>
      </c>
      <c r="V146" t="n">
        <v>0.89</v>
      </c>
      <c r="W146" t="n">
        <v>6.81</v>
      </c>
      <c r="X146" t="n">
        <v>0.17</v>
      </c>
      <c r="Y146" t="n">
        <v>1</v>
      </c>
      <c r="Z146" t="n">
        <v>10</v>
      </c>
      <c r="AA146" t="n">
        <v>358.7946131230409</v>
      </c>
      <c r="AB146" t="n">
        <v>490.9186185761287</v>
      </c>
      <c r="AC146" t="n">
        <v>444.0660346278307</v>
      </c>
      <c r="AD146" t="n">
        <v>358794.6131230409</v>
      </c>
      <c r="AE146" t="n">
        <v>490918.6185761287</v>
      </c>
      <c r="AF146" t="n">
        <v>2.031493837334773e-06</v>
      </c>
      <c r="AG146" t="n">
        <v>11</v>
      </c>
      <c r="AH146" t="n">
        <v>444066.0346278307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3.3414</v>
      </c>
      <c r="E2" t="n">
        <v>29.93</v>
      </c>
      <c r="F2" t="n">
        <v>26.85</v>
      </c>
      <c r="G2" t="n">
        <v>14.78</v>
      </c>
      <c r="H2" t="n">
        <v>0.34</v>
      </c>
      <c r="I2" t="n">
        <v>109</v>
      </c>
      <c r="J2" t="n">
        <v>51.33</v>
      </c>
      <c r="K2" t="n">
        <v>24.83</v>
      </c>
      <c r="L2" t="n">
        <v>1</v>
      </c>
      <c r="M2" t="n">
        <v>107</v>
      </c>
      <c r="N2" t="n">
        <v>5.51</v>
      </c>
      <c r="O2" t="n">
        <v>6564.78</v>
      </c>
      <c r="P2" t="n">
        <v>150.26</v>
      </c>
      <c r="Q2" t="n">
        <v>452.94</v>
      </c>
      <c r="R2" t="n">
        <v>163.6</v>
      </c>
      <c r="S2" t="n">
        <v>57.64</v>
      </c>
      <c r="T2" t="n">
        <v>50394.75</v>
      </c>
      <c r="U2" t="n">
        <v>0.35</v>
      </c>
      <c r="V2" t="n">
        <v>0.79</v>
      </c>
      <c r="W2" t="n">
        <v>6.98</v>
      </c>
      <c r="X2" t="n">
        <v>3.12</v>
      </c>
      <c r="Y2" t="n">
        <v>1</v>
      </c>
      <c r="Z2" t="n">
        <v>10</v>
      </c>
      <c r="AA2" t="n">
        <v>265.3761481738075</v>
      </c>
      <c r="AB2" t="n">
        <v>363.0993535007831</v>
      </c>
      <c r="AC2" t="n">
        <v>328.4456608158109</v>
      </c>
      <c r="AD2" t="n">
        <v>265376.1481738075</v>
      </c>
      <c r="AE2" t="n">
        <v>363099.3535007832</v>
      </c>
      <c r="AF2" t="n">
        <v>2.153036565202944e-06</v>
      </c>
      <c r="AG2" t="n">
        <v>12</v>
      </c>
      <c r="AH2" t="n">
        <v>328445.6608158109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3.4603</v>
      </c>
      <c r="E3" t="n">
        <v>28.9</v>
      </c>
      <c r="F3" t="n">
        <v>26.12</v>
      </c>
      <c r="G3" t="n">
        <v>18.66</v>
      </c>
      <c r="H3" t="n">
        <v>0.42</v>
      </c>
      <c r="I3" t="n">
        <v>84</v>
      </c>
      <c r="J3" t="n">
        <v>51.62</v>
      </c>
      <c r="K3" t="n">
        <v>24.83</v>
      </c>
      <c r="L3" t="n">
        <v>1.25</v>
      </c>
      <c r="M3" t="n">
        <v>82</v>
      </c>
      <c r="N3" t="n">
        <v>5.54</v>
      </c>
      <c r="O3" t="n">
        <v>6599.8</v>
      </c>
      <c r="P3" t="n">
        <v>144.62</v>
      </c>
      <c r="Q3" t="n">
        <v>452.82</v>
      </c>
      <c r="R3" t="n">
        <v>140.21</v>
      </c>
      <c r="S3" t="n">
        <v>57.64</v>
      </c>
      <c r="T3" t="n">
        <v>38824.78</v>
      </c>
      <c r="U3" t="n">
        <v>0.41</v>
      </c>
      <c r="V3" t="n">
        <v>0.8100000000000001</v>
      </c>
      <c r="W3" t="n">
        <v>6.94</v>
      </c>
      <c r="X3" t="n">
        <v>2.39</v>
      </c>
      <c r="Y3" t="n">
        <v>1</v>
      </c>
      <c r="Z3" t="n">
        <v>10</v>
      </c>
      <c r="AA3" t="n">
        <v>254.6224188669262</v>
      </c>
      <c r="AB3" t="n">
        <v>348.3856266418895</v>
      </c>
      <c r="AC3" t="n">
        <v>315.1361913975895</v>
      </c>
      <c r="AD3" t="n">
        <v>254622.4188669262</v>
      </c>
      <c r="AE3" t="n">
        <v>348385.6266418895</v>
      </c>
      <c r="AF3" t="n">
        <v>2.229649975031947e-06</v>
      </c>
      <c r="AG3" t="n">
        <v>12</v>
      </c>
      <c r="AH3" t="n">
        <v>315136.1913975895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3.5349</v>
      </c>
      <c r="E4" t="n">
        <v>28.29</v>
      </c>
      <c r="F4" t="n">
        <v>25.7</v>
      </c>
      <c r="G4" t="n">
        <v>22.35</v>
      </c>
      <c r="H4" t="n">
        <v>0.5</v>
      </c>
      <c r="I4" t="n">
        <v>69</v>
      </c>
      <c r="J4" t="n">
        <v>51.9</v>
      </c>
      <c r="K4" t="n">
        <v>24.83</v>
      </c>
      <c r="L4" t="n">
        <v>1.5</v>
      </c>
      <c r="M4" t="n">
        <v>67</v>
      </c>
      <c r="N4" t="n">
        <v>5.57</v>
      </c>
      <c r="O4" t="n">
        <v>6634.84</v>
      </c>
      <c r="P4" t="n">
        <v>140.62</v>
      </c>
      <c r="Q4" t="n">
        <v>452.81</v>
      </c>
      <c r="R4" t="n">
        <v>126.39</v>
      </c>
      <c r="S4" t="n">
        <v>57.64</v>
      </c>
      <c r="T4" t="n">
        <v>31987.06</v>
      </c>
      <c r="U4" t="n">
        <v>0.46</v>
      </c>
      <c r="V4" t="n">
        <v>0.83</v>
      </c>
      <c r="W4" t="n">
        <v>6.91</v>
      </c>
      <c r="X4" t="n">
        <v>1.97</v>
      </c>
      <c r="Y4" t="n">
        <v>1</v>
      </c>
      <c r="Z4" t="n">
        <v>10</v>
      </c>
      <c r="AA4" t="n">
        <v>239.2942364877048</v>
      </c>
      <c r="AB4" t="n">
        <v>327.4129312789688</v>
      </c>
      <c r="AC4" t="n">
        <v>296.1651006447365</v>
      </c>
      <c r="AD4" t="n">
        <v>239294.2364877048</v>
      </c>
      <c r="AE4" t="n">
        <v>327412.9312789688</v>
      </c>
      <c r="AF4" t="n">
        <v>2.27771860727117e-06</v>
      </c>
      <c r="AG4" t="n">
        <v>11</v>
      </c>
      <c r="AH4" t="n">
        <v>296165.1006447365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3.5937</v>
      </c>
      <c r="E5" t="n">
        <v>27.83</v>
      </c>
      <c r="F5" t="n">
        <v>25.37</v>
      </c>
      <c r="G5" t="n">
        <v>26.24</v>
      </c>
      <c r="H5" t="n">
        <v>0.58</v>
      </c>
      <c r="I5" t="n">
        <v>58</v>
      </c>
      <c r="J5" t="n">
        <v>52.19</v>
      </c>
      <c r="K5" t="n">
        <v>24.83</v>
      </c>
      <c r="L5" t="n">
        <v>1.75</v>
      </c>
      <c r="M5" t="n">
        <v>56</v>
      </c>
      <c r="N5" t="n">
        <v>5.61</v>
      </c>
      <c r="O5" t="n">
        <v>6670.02</v>
      </c>
      <c r="P5" t="n">
        <v>137.15</v>
      </c>
      <c r="Q5" t="n">
        <v>452.65</v>
      </c>
      <c r="R5" t="n">
        <v>115.71</v>
      </c>
      <c r="S5" t="n">
        <v>57.64</v>
      </c>
      <c r="T5" t="n">
        <v>26704.4</v>
      </c>
      <c r="U5" t="n">
        <v>0.5</v>
      </c>
      <c r="V5" t="n">
        <v>0.84</v>
      </c>
      <c r="W5" t="n">
        <v>6.89</v>
      </c>
      <c r="X5" t="n">
        <v>1.64</v>
      </c>
      <c r="Y5" t="n">
        <v>1</v>
      </c>
      <c r="Z5" t="n">
        <v>10</v>
      </c>
      <c r="AA5" t="n">
        <v>234.0541737976335</v>
      </c>
      <c r="AB5" t="n">
        <v>320.2432463311665</v>
      </c>
      <c r="AC5" t="n">
        <v>289.6796803656341</v>
      </c>
      <c r="AD5" t="n">
        <v>234054.1737976335</v>
      </c>
      <c r="AE5" t="n">
        <v>320243.2463311665</v>
      </c>
      <c r="AF5" t="n">
        <v>2.315606483620585e-06</v>
      </c>
      <c r="AG5" t="n">
        <v>11</v>
      </c>
      <c r="AH5" t="n">
        <v>289679.6803656341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3.6423</v>
      </c>
      <c r="E6" t="n">
        <v>27.46</v>
      </c>
      <c r="F6" t="n">
        <v>25.11</v>
      </c>
      <c r="G6" t="n">
        <v>30.74</v>
      </c>
      <c r="H6" t="n">
        <v>0.66</v>
      </c>
      <c r="I6" t="n">
        <v>49</v>
      </c>
      <c r="J6" t="n">
        <v>52.47</v>
      </c>
      <c r="K6" t="n">
        <v>24.83</v>
      </c>
      <c r="L6" t="n">
        <v>2</v>
      </c>
      <c r="M6" t="n">
        <v>47</v>
      </c>
      <c r="N6" t="n">
        <v>5.64</v>
      </c>
      <c r="O6" t="n">
        <v>6705.1</v>
      </c>
      <c r="P6" t="n">
        <v>133.98</v>
      </c>
      <c r="Q6" t="n">
        <v>452.67</v>
      </c>
      <c r="R6" t="n">
        <v>107.53</v>
      </c>
      <c r="S6" t="n">
        <v>57.64</v>
      </c>
      <c r="T6" t="n">
        <v>22658.4</v>
      </c>
      <c r="U6" t="n">
        <v>0.54</v>
      </c>
      <c r="V6" t="n">
        <v>0.84</v>
      </c>
      <c r="W6" t="n">
        <v>6.87</v>
      </c>
      <c r="X6" t="n">
        <v>1.38</v>
      </c>
      <c r="Y6" t="n">
        <v>1</v>
      </c>
      <c r="Z6" t="n">
        <v>10</v>
      </c>
      <c r="AA6" t="n">
        <v>229.6724136306203</v>
      </c>
      <c r="AB6" t="n">
        <v>314.2479287610465</v>
      </c>
      <c r="AC6" t="n">
        <v>284.2565474899234</v>
      </c>
      <c r="AD6" t="n">
        <v>229672.4136306203</v>
      </c>
      <c r="AE6" t="n">
        <v>314247.9287610465</v>
      </c>
      <c r="AF6" t="n">
        <v>2.346921973256325e-06</v>
      </c>
      <c r="AG6" t="n">
        <v>11</v>
      </c>
      <c r="AH6" t="n">
        <v>284256.5474899234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3.6777</v>
      </c>
      <c r="E7" t="n">
        <v>27.19</v>
      </c>
      <c r="F7" t="n">
        <v>24.92</v>
      </c>
      <c r="G7" t="n">
        <v>34.77</v>
      </c>
      <c r="H7" t="n">
        <v>0.74</v>
      </c>
      <c r="I7" t="n">
        <v>43</v>
      </c>
      <c r="J7" t="n">
        <v>52.75</v>
      </c>
      <c r="K7" t="n">
        <v>24.83</v>
      </c>
      <c r="L7" t="n">
        <v>2.25</v>
      </c>
      <c r="M7" t="n">
        <v>41</v>
      </c>
      <c r="N7" t="n">
        <v>5.68</v>
      </c>
      <c r="O7" t="n">
        <v>6740.19</v>
      </c>
      <c r="P7" t="n">
        <v>131.38</v>
      </c>
      <c r="Q7" t="n">
        <v>452.65</v>
      </c>
      <c r="R7" t="n">
        <v>101.16</v>
      </c>
      <c r="S7" t="n">
        <v>57.64</v>
      </c>
      <c r="T7" t="n">
        <v>19500.94</v>
      </c>
      <c r="U7" t="n">
        <v>0.57</v>
      </c>
      <c r="V7" t="n">
        <v>0.85</v>
      </c>
      <c r="W7" t="n">
        <v>6.86</v>
      </c>
      <c r="X7" t="n">
        <v>1.19</v>
      </c>
      <c r="Y7" t="n">
        <v>1</v>
      </c>
      <c r="Z7" t="n">
        <v>10</v>
      </c>
      <c r="AA7" t="n">
        <v>226.3612315498875</v>
      </c>
      <c r="AB7" t="n">
        <v>309.7174233591465</v>
      </c>
      <c r="AC7" t="n">
        <v>280.158427164975</v>
      </c>
      <c r="AD7" t="n">
        <v>226361.2315498875</v>
      </c>
      <c r="AE7" t="n">
        <v>309717.4233591465</v>
      </c>
      <c r="AF7" t="n">
        <v>2.369732021262605e-06</v>
      </c>
      <c r="AG7" t="n">
        <v>11</v>
      </c>
      <c r="AH7" t="n">
        <v>280158.427164975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3.7046</v>
      </c>
      <c r="E8" t="n">
        <v>26.99</v>
      </c>
      <c r="F8" t="n">
        <v>24.78</v>
      </c>
      <c r="G8" t="n">
        <v>39.13</v>
      </c>
      <c r="H8" t="n">
        <v>0.82</v>
      </c>
      <c r="I8" t="n">
        <v>38</v>
      </c>
      <c r="J8" t="n">
        <v>53.04</v>
      </c>
      <c r="K8" t="n">
        <v>24.83</v>
      </c>
      <c r="L8" t="n">
        <v>2.5</v>
      </c>
      <c r="M8" t="n">
        <v>36</v>
      </c>
      <c r="N8" t="n">
        <v>5.71</v>
      </c>
      <c r="O8" t="n">
        <v>6775.31</v>
      </c>
      <c r="P8" t="n">
        <v>128.65</v>
      </c>
      <c r="Q8" t="n">
        <v>452.69</v>
      </c>
      <c r="R8" t="n">
        <v>96.58</v>
      </c>
      <c r="S8" t="n">
        <v>57.64</v>
      </c>
      <c r="T8" t="n">
        <v>17238.97</v>
      </c>
      <c r="U8" t="n">
        <v>0.6</v>
      </c>
      <c r="V8" t="n">
        <v>0.86</v>
      </c>
      <c r="W8" t="n">
        <v>6.86</v>
      </c>
      <c r="X8" t="n">
        <v>1.05</v>
      </c>
      <c r="Y8" t="n">
        <v>1</v>
      </c>
      <c r="Z8" t="n">
        <v>10</v>
      </c>
      <c r="AA8" t="n">
        <v>223.4024195694928</v>
      </c>
      <c r="AB8" t="n">
        <v>305.6690462740007</v>
      </c>
      <c r="AC8" t="n">
        <v>276.4964215069013</v>
      </c>
      <c r="AD8" t="n">
        <v>223402.4195694928</v>
      </c>
      <c r="AE8" t="n">
        <v>305669.0462740007</v>
      </c>
      <c r="AF8" t="n">
        <v>2.387065080340824e-06</v>
      </c>
      <c r="AG8" t="n">
        <v>11</v>
      </c>
      <c r="AH8" t="n">
        <v>276496.4215069013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3.7301</v>
      </c>
      <c r="E9" t="n">
        <v>26.81</v>
      </c>
      <c r="F9" t="n">
        <v>24.65</v>
      </c>
      <c r="G9" t="n">
        <v>43.49</v>
      </c>
      <c r="H9" t="n">
        <v>0.89</v>
      </c>
      <c r="I9" t="n">
        <v>34</v>
      </c>
      <c r="J9" t="n">
        <v>53.32</v>
      </c>
      <c r="K9" t="n">
        <v>24.83</v>
      </c>
      <c r="L9" t="n">
        <v>2.75</v>
      </c>
      <c r="M9" t="n">
        <v>32</v>
      </c>
      <c r="N9" t="n">
        <v>5.75</v>
      </c>
      <c r="O9" t="n">
        <v>6810.44</v>
      </c>
      <c r="P9" t="n">
        <v>126.03</v>
      </c>
      <c r="Q9" t="n">
        <v>452.6</v>
      </c>
      <c r="R9" t="n">
        <v>92.45</v>
      </c>
      <c r="S9" t="n">
        <v>57.64</v>
      </c>
      <c r="T9" t="n">
        <v>15191.36</v>
      </c>
      <c r="U9" t="n">
        <v>0.62</v>
      </c>
      <c r="V9" t="n">
        <v>0.86</v>
      </c>
      <c r="W9" t="n">
        <v>6.84</v>
      </c>
      <c r="X9" t="n">
        <v>0.92</v>
      </c>
      <c r="Y9" t="n">
        <v>1</v>
      </c>
      <c r="Z9" t="n">
        <v>10</v>
      </c>
      <c r="AA9" t="n">
        <v>220.6207892460611</v>
      </c>
      <c r="AB9" t="n">
        <v>301.8630969486142</v>
      </c>
      <c r="AC9" t="n">
        <v>273.0537066434451</v>
      </c>
      <c r="AD9" t="n">
        <v>220620.7892460611</v>
      </c>
      <c r="AE9" t="n">
        <v>301863.0969486142</v>
      </c>
      <c r="AF9" t="n">
        <v>2.403496047125008e-06</v>
      </c>
      <c r="AG9" t="n">
        <v>11</v>
      </c>
      <c r="AH9" t="n">
        <v>273053.7066434451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3.742</v>
      </c>
      <c r="E10" t="n">
        <v>26.72</v>
      </c>
      <c r="F10" t="n">
        <v>24.6</v>
      </c>
      <c r="G10" t="n">
        <v>47.61</v>
      </c>
      <c r="H10" t="n">
        <v>0.97</v>
      </c>
      <c r="I10" t="n">
        <v>31</v>
      </c>
      <c r="J10" t="n">
        <v>53.61</v>
      </c>
      <c r="K10" t="n">
        <v>24.83</v>
      </c>
      <c r="L10" t="n">
        <v>3</v>
      </c>
      <c r="M10" t="n">
        <v>29</v>
      </c>
      <c r="N10" t="n">
        <v>5.78</v>
      </c>
      <c r="O10" t="n">
        <v>6845.59</v>
      </c>
      <c r="P10" t="n">
        <v>124.18</v>
      </c>
      <c r="Q10" t="n">
        <v>452.68</v>
      </c>
      <c r="R10" t="n">
        <v>90.53</v>
      </c>
      <c r="S10" t="n">
        <v>57.64</v>
      </c>
      <c r="T10" t="n">
        <v>14249.06</v>
      </c>
      <c r="U10" t="n">
        <v>0.64</v>
      </c>
      <c r="V10" t="n">
        <v>0.86</v>
      </c>
      <c r="W10" t="n">
        <v>6.85</v>
      </c>
      <c r="X10" t="n">
        <v>0.87</v>
      </c>
      <c r="Y10" t="n">
        <v>1</v>
      </c>
      <c r="Z10" t="n">
        <v>10</v>
      </c>
      <c r="AA10" t="n">
        <v>218.9481826418531</v>
      </c>
      <c r="AB10" t="n">
        <v>299.5745628025424</v>
      </c>
      <c r="AC10" t="n">
        <v>270.9835869842959</v>
      </c>
      <c r="AD10" t="n">
        <v>218948.1826418531</v>
      </c>
      <c r="AE10" t="n">
        <v>299574.5628025424</v>
      </c>
      <c r="AF10" t="n">
        <v>2.411163831624294e-06</v>
      </c>
      <c r="AG10" t="n">
        <v>11</v>
      </c>
      <c r="AH10" t="n">
        <v>270983.5869842959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3.7589</v>
      </c>
      <c r="E11" t="n">
        <v>26.6</v>
      </c>
      <c r="F11" t="n">
        <v>24.51</v>
      </c>
      <c r="G11" t="n">
        <v>52.53</v>
      </c>
      <c r="H11" t="n">
        <v>1.04</v>
      </c>
      <c r="I11" t="n">
        <v>28</v>
      </c>
      <c r="J11" t="n">
        <v>53.89</v>
      </c>
      <c r="K11" t="n">
        <v>24.83</v>
      </c>
      <c r="L11" t="n">
        <v>3.25</v>
      </c>
      <c r="M11" t="n">
        <v>26</v>
      </c>
      <c r="N11" t="n">
        <v>5.82</v>
      </c>
      <c r="O11" t="n">
        <v>6880.77</v>
      </c>
      <c r="P11" t="n">
        <v>122.04</v>
      </c>
      <c r="Q11" t="n">
        <v>452.61</v>
      </c>
      <c r="R11" t="n">
        <v>87.93000000000001</v>
      </c>
      <c r="S11" t="n">
        <v>57.64</v>
      </c>
      <c r="T11" t="n">
        <v>12961.36</v>
      </c>
      <c r="U11" t="n">
        <v>0.66</v>
      </c>
      <c r="V11" t="n">
        <v>0.87</v>
      </c>
      <c r="W11" t="n">
        <v>6.84</v>
      </c>
      <c r="X11" t="n">
        <v>0.79</v>
      </c>
      <c r="Y11" t="n">
        <v>1</v>
      </c>
      <c r="Z11" t="n">
        <v>10</v>
      </c>
      <c r="AA11" t="n">
        <v>216.8726688050206</v>
      </c>
      <c r="AB11" t="n">
        <v>296.7347532057815</v>
      </c>
      <c r="AC11" t="n">
        <v>268.4148048297511</v>
      </c>
      <c r="AD11" t="n">
        <v>216872.6688050206</v>
      </c>
      <c r="AE11" t="n">
        <v>296734.7532057816</v>
      </c>
      <c r="AF11" t="n">
        <v>2.422053374316558e-06</v>
      </c>
      <c r="AG11" t="n">
        <v>11</v>
      </c>
      <c r="AH11" t="n">
        <v>268414.8048297511</v>
      </c>
    </row>
    <row r="12">
      <c r="A12" t="n">
        <v>10</v>
      </c>
      <c r="B12" t="n">
        <v>20</v>
      </c>
      <c r="C12" t="inlineStr">
        <is>
          <t xml:space="preserve">CONCLUIDO	</t>
        </is>
      </c>
      <c r="D12" t="n">
        <v>3.7686</v>
      </c>
      <c r="E12" t="n">
        <v>26.53</v>
      </c>
      <c r="F12" t="n">
        <v>24.47</v>
      </c>
      <c r="G12" t="n">
        <v>56.47</v>
      </c>
      <c r="H12" t="n">
        <v>1.12</v>
      </c>
      <c r="I12" t="n">
        <v>26</v>
      </c>
      <c r="J12" t="n">
        <v>54.18</v>
      </c>
      <c r="K12" t="n">
        <v>24.83</v>
      </c>
      <c r="L12" t="n">
        <v>3.5</v>
      </c>
      <c r="M12" t="n">
        <v>19</v>
      </c>
      <c r="N12" t="n">
        <v>5.85</v>
      </c>
      <c r="O12" t="n">
        <v>6915.96</v>
      </c>
      <c r="P12" t="n">
        <v>119.79</v>
      </c>
      <c r="Q12" t="n">
        <v>452.62</v>
      </c>
      <c r="R12" t="n">
        <v>86.34</v>
      </c>
      <c r="S12" t="n">
        <v>57.64</v>
      </c>
      <c r="T12" t="n">
        <v>12178.44</v>
      </c>
      <c r="U12" t="n">
        <v>0.67</v>
      </c>
      <c r="V12" t="n">
        <v>0.87</v>
      </c>
      <c r="W12" t="n">
        <v>6.85</v>
      </c>
      <c r="X12" t="n">
        <v>0.74</v>
      </c>
      <c r="Y12" t="n">
        <v>1</v>
      </c>
      <c r="Z12" t="n">
        <v>10</v>
      </c>
      <c r="AA12" t="n">
        <v>215.0536020861119</v>
      </c>
      <c r="AB12" t="n">
        <v>294.2458258694121</v>
      </c>
      <c r="AC12" t="n">
        <v>266.1634172251325</v>
      </c>
      <c r="AD12" t="n">
        <v>215053.6020861118</v>
      </c>
      <c r="AE12" t="n">
        <v>294245.8258694121</v>
      </c>
      <c r="AF12" t="n">
        <v>2.428303585210934e-06</v>
      </c>
      <c r="AG12" t="n">
        <v>11</v>
      </c>
      <c r="AH12" t="n">
        <v>266163.4172251325</v>
      </c>
    </row>
    <row r="13">
      <c r="A13" t="n">
        <v>11</v>
      </c>
      <c r="B13" t="n">
        <v>20</v>
      </c>
      <c r="C13" t="inlineStr">
        <is>
          <t xml:space="preserve">CONCLUIDO	</t>
        </is>
      </c>
      <c r="D13" t="n">
        <v>3.7731</v>
      </c>
      <c r="E13" t="n">
        <v>26.5</v>
      </c>
      <c r="F13" t="n">
        <v>24.45</v>
      </c>
      <c r="G13" t="n">
        <v>58.68</v>
      </c>
      <c r="H13" t="n">
        <v>1.19</v>
      </c>
      <c r="I13" t="n">
        <v>25</v>
      </c>
      <c r="J13" t="n">
        <v>54.46</v>
      </c>
      <c r="K13" t="n">
        <v>24.83</v>
      </c>
      <c r="L13" t="n">
        <v>3.75</v>
      </c>
      <c r="M13" t="n">
        <v>8</v>
      </c>
      <c r="N13" t="n">
        <v>5.89</v>
      </c>
      <c r="O13" t="n">
        <v>6951.16</v>
      </c>
      <c r="P13" t="n">
        <v>118.79</v>
      </c>
      <c r="Q13" t="n">
        <v>452.8</v>
      </c>
      <c r="R13" t="n">
        <v>85.31999999999999</v>
      </c>
      <c r="S13" t="n">
        <v>57.64</v>
      </c>
      <c r="T13" t="n">
        <v>11673.29</v>
      </c>
      <c r="U13" t="n">
        <v>0.68</v>
      </c>
      <c r="V13" t="n">
        <v>0.87</v>
      </c>
      <c r="W13" t="n">
        <v>6.86</v>
      </c>
      <c r="X13" t="n">
        <v>0.72</v>
      </c>
      <c r="Y13" t="n">
        <v>1</v>
      </c>
      <c r="Z13" t="n">
        <v>10</v>
      </c>
      <c r="AA13" t="n">
        <v>214.2385529003202</v>
      </c>
      <c r="AB13" t="n">
        <v>293.1306396159802</v>
      </c>
      <c r="AC13" t="n">
        <v>265.1546627825541</v>
      </c>
      <c r="AD13" t="n">
        <v>214238.5529003202</v>
      </c>
      <c r="AE13" t="n">
        <v>293130.6396159802</v>
      </c>
      <c r="AF13" t="n">
        <v>2.431203167584614e-06</v>
      </c>
      <c r="AG13" t="n">
        <v>11</v>
      </c>
      <c r="AH13" t="n">
        <v>265154.6627825541</v>
      </c>
    </row>
    <row r="14">
      <c r="A14" t="n">
        <v>12</v>
      </c>
      <c r="B14" t="n">
        <v>20</v>
      </c>
      <c r="C14" t="inlineStr">
        <is>
          <t xml:space="preserve">CONCLUIDO	</t>
        </is>
      </c>
      <c r="D14" t="n">
        <v>3.7805</v>
      </c>
      <c r="E14" t="n">
        <v>26.45</v>
      </c>
      <c r="F14" t="n">
        <v>24.41</v>
      </c>
      <c r="G14" t="n">
        <v>61.03</v>
      </c>
      <c r="H14" t="n">
        <v>1.27</v>
      </c>
      <c r="I14" t="n">
        <v>24</v>
      </c>
      <c r="J14" t="n">
        <v>54.75</v>
      </c>
      <c r="K14" t="n">
        <v>24.83</v>
      </c>
      <c r="L14" t="n">
        <v>4</v>
      </c>
      <c r="M14" t="n">
        <v>3</v>
      </c>
      <c r="N14" t="n">
        <v>5.92</v>
      </c>
      <c r="O14" t="n">
        <v>6986.39</v>
      </c>
      <c r="P14" t="n">
        <v>118.51</v>
      </c>
      <c r="Q14" t="n">
        <v>452.85</v>
      </c>
      <c r="R14" t="n">
        <v>83.92</v>
      </c>
      <c r="S14" t="n">
        <v>57.64</v>
      </c>
      <c r="T14" t="n">
        <v>10975.86</v>
      </c>
      <c r="U14" t="n">
        <v>0.6899999999999999</v>
      </c>
      <c r="V14" t="n">
        <v>0.87</v>
      </c>
      <c r="W14" t="n">
        <v>6.85</v>
      </c>
      <c r="X14" t="n">
        <v>0.68</v>
      </c>
      <c r="Y14" t="n">
        <v>1</v>
      </c>
      <c r="Z14" t="n">
        <v>10</v>
      </c>
      <c r="AA14" t="n">
        <v>213.7635263133295</v>
      </c>
      <c r="AB14" t="n">
        <v>292.4806872829657</v>
      </c>
      <c r="AC14" t="n">
        <v>264.5667409879885</v>
      </c>
      <c r="AD14" t="n">
        <v>213763.5263133295</v>
      </c>
      <c r="AE14" t="n">
        <v>292480.6872829658</v>
      </c>
      <c r="AF14" t="n">
        <v>2.43597136971022e-06</v>
      </c>
      <c r="AG14" t="n">
        <v>11</v>
      </c>
      <c r="AH14" t="n">
        <v>264566.7409879885</v>
      </c>
    </row>
    <row r="15">
      <c r="A15" t="n">
        <v>13</v>
      </c>
      <c r="B15" t="n">
        <v>20</v>
      </c>
      <c r="C15" t="inlineStr">
        <is>
          <t xml:space="preserve">CONCLUIDO	</t>
        </is>
      </c>
      <c r="D15" t="n">
        <v>3.7806</v>
      </c>
      <c r="E15" t="n">
        <v>26.45</v>
      </c>
      <c r="F15" t="n">
        <v>24.41</v>
      </c>
      <c r="G15" t="n">
        <v>61.02</v>
      </c>
      <c r="H15" t="n">
        <v>1.34</v>
      </c>
      <c r="I15" t="n">
        <v>24</v>
      </c>
      <c r="J15" t="n">
        <v>55.04</v>
      </c>
      <c r="K15" t="n">
        <v>24.83</v>
      </c>
      <c r="L15" t="n">
        <v>4.25</v>
      </c>
      <c r="M15" t="n">
        <v>0</v>
      </c>
      <c r="N15" t="n">
        <v>5.96</v>
      </c>
      <c r="O15" t="n">
        <v>7021.64</v>
      </c>
      <c r="P15" t="n">
        <v>119.09</v>
      </c>
      <c r="Q15" t="n">
        <v>452.76</v>
      </c>
      <c r="R15" t="n">
        <v>83.73</v>
      </c>
      <c r="S15" t="n">
        <v>57.64</v>
      </c>
      <c r="T15" t="n">
        <v>10884.09</v>
      </c>
      <c r="U15" t="n">
        <v>0.6899999999999999</v>
      </c>
      <c r="V15" t="n">
        <v>0.87</v>
      </c>
      <c r="W15" t="n">
        <v>6.86</v>
      </c>
      <c r="X15" t="n">
        <v>0.68</v>
      </c>
      <c r="Y15" t="n">
        <v>1</v>
      </c>
      <c r="Z15" t="n">
        <v>10</v>
      </c>
      <c r="AA15" t="n">
        <v>214.1314993219674</v>
      </c>
      <c r="AB15" t="n">
        <v>292.9841641872073</v>
      </c>
      <c r="AC15" t="n">
        <v>265.0221667631237</v>
      </c>
      <c r="AD15" t="n">
        <v>214131.4993219674</v>
      </c>
      <c r="AE15" t="n">
        <v>292984.1641872074</v>
      </c>
      <c r="AF15" t="n">
        <v>2.43603580487408e-06</v>
      </c>
      <c r="AG15" t="n">
        <v>11</v>
      </c>
      <c r="AH15" t="n">
        <v>265022.1667631237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1.7299</v>
      </c>
      <c r="E2" t="n">
        <v>57.81</v>
      </c>
      <c r="F2" t="n">
        <v>36.24</v>
      </c>
      <c r="G2" t="n">
        <v>5.25</v>
      </c>
      <c r="H2" t="n">
        <v>0.08</v>
      </c>
      <c r="I2" t="n">
        <v>414</v>
      </c>
      <c r="J2" t="n">
        <v>232.68</v>
      </c>
      <c r="K2" t="n">
        <v>57.72</v>
      </c>
      <c r="L2" t="n">
        <v>1</v>
      </c>
      <c r="M2" t="n">
        <v>412</v>
      </c>
      <c r="N2" t="n">
        <v>53.95</v>
      </c>
      <c r="O2" t="n">
        <v>28931.02</v>
      </c>
      <c r="P2" t="n">
        <v>570.9400000000001</v>
      </c>
      <c r="Q2" t="n">
        <v>453.7</v>
      </c>
      <c r="R2" t="n">
        <v>471.11</v>
      </c>
      <c r="S2" t="n">
        <v>57.64</v>
      </c>
      <c r="T2" t="n">
        <v>202624.53</v>
      </c>
      <c r="U2" t="n">
        <v>0.12</v>
      </c>
      <c r="V2" t="n">
        <v>0.59</v>
      </c>
      <c r="W2" t="n">
        <v>7.47</v>
      </c>
      <c r="X2" t="n">
        <v>12.48</v>
      </c>
      <c r="Y2" t="n">
        <v>1</v>
      </c>
      <c r="Z2" t="n">
        <v>10</v>
      </c>
      <c r="AA2" t="n">
        <v>1320.205676765544</v>
      </c>
      <c r="AB2" t="n">
        <v>1806.363650314466</v>
      </c>
      <c r="AC2" t="n">
        <v>1633.966838775759</v>
      </c>
      <c r="AD2" t="n">
        <v>1320205.676765544</v>
      </c>
      <c r="AE2" t="n">
        <v>1806363.650314466</v>
      </c>
      <c r="AF2" t="n">
        <v>8.824349062581023e-07</v>
      </c>
      <c r="AG2" t="n">
        <v>23</v>
      </c>
      <c r="AH2" t="n">
        <v>1633966.838775759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2.0455</v>
      </c>
      <c r="E3" t="n">
        <v>48.89</v>
      </c>
      <c r="F3" t="n">
        <v>32.6</v>
      </c>
      <c r="G3" t="n">
        <v>6.56</v>
      </c>
      <c r="H3" t="n">
        <v>0.1</v>
      </c>
      <c r="I3" t="n">
        <v>298</v>
      </c>
      <c r="J3" t="n">
        <v>233.1</v>
      </c>
      <c r="K3" t="n">
        <v>57.72</v>
      </c>
      <c r="L3" t="n">
        <v>1.25</v>
      </c>
      <c r="M3" t="n">
        <v>296</v>
      </c>
      <c r="N3" t="n">
        <v>54.13</v>
      </c>
      <c r="O3" t="n">
        <v>28983.75</v>
      </c>
      <c r="P3" t="n">
        <v>513.8</v>
      </c>
      <c r="Q3" t="n">
        <v>453.52</v>
      </c>
      <c r="R3" t="n">
        <v>351.65</v>
      </c>
      <c r="S3" t="n">
        <v>57.64</v>
      </c>
      <c r="T3" t="n">
        <v>143471.5</v>
      </c>
      <c r="U3" t="n">
        <v>0.16</v>
      </c>
      <c r="V3" t="n">
        <v>0.65</v>
      </c>
      <c r="W3" t="n">
        <v>7.29</v>
      </c>
      <c r="X3" t="n">
        <v>8.859999999999999</v>
      </c>
      <c r="Y3" t="n">
        <v>1</v>
      </c>
      <c r="Z3" t="n">
        <v>10</v>
      </c>
      <c r="AA3" t="n">
        <v>1021.166681889176</v>
      </c>
      <c r="AB3" t="n">
        <v>1397.205304855258</v>
      </c>
      <c r="AC3" t="n">
        <v>1263.857991549833</v>
      </c>
      <c r="AD3" t="n">
        <v>1021166.681889176</v>
      </c>
      <c r="AE3" t="n">
        <v>1397205.304855258</v>
      </c>
      <c r="AF3" t="n">
        <v>1.04342482267816e-06</v>
      </c>
      <c r="AG3" t="n">
        <v>19</v>
      </c>
      <c r="AH3" t="n">
        <v>1263857.991549833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2.2753</v>
      </c>
      <c r="E4" t="n">
        <v>43.95</v>
      </c>
      <c r="F4" t="n">
        <v>30.63</v>
      </c>
      <c r="G4" t="n">
        <v>7.89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482.68</v>
      </c>
      <c r="Q4" t="n">
        <v>453.16</v>
      </c>
      <c r="R4" t="n">
        <v>286.1</v>
      </c>
      <c r="S4" t="n">
        <v>57.64</v>
      </c>
      <c r="T4" t="n">
        <v>111024.13</v>
      </c>
      <c r="U4" t="n">
        <v>0.2</v>
      </c>
      <c r="V4" t="n">
        <v>0.6899999999999999</v>
      </c>
      <c r="W4" t="n">
        <v>7.21</v>
      </c>
      <c r="X4" t="n">
        <v>6.88</v>
      </c>
      <c r="Y4" t="n">
        <v>1</v>
      </c>
      <c r="Z4" t="n">
        <v>10</v>
      </c>
      <c r="AA4" t="n">
        <v>872.9663080223903</v>
      </c>
      <c r="AB4" t="n">
        <v>1194.431015191665</v>
      </c>
      <c r="AC4" t="n">
        <v>1080.436195496231</v>
      </c>
      <c r="AD4" t="n">
        <v>872966.3080223904</v>
      </c>
      <c r="AE4" t="n">
        <v>1194431.015191665</v>
      </c>
      <c r="AF4" t="n">
        <v>1.160647518474513e-06</v>
      </c>
      <c r="AG4" t="n">
        <v>17</v>
      </c>
      <c r="AH4" t="n">
        <v>1080436.195496231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2.4548</v>
      </c>
      <c r="E5" t="n">
        <v>40.74</v>
      </c>
      <c r="F5" t="n">
        <v>29.33</v>
      </c>
      <c r="G5" t="n">
        <v>9.210000000000001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462.12</v>
      </c>
      <c r="Q5" t="n">
        <v>452.99</v>
      </c>
      <c r="R5" t="n">
        <v>244.74</v>
      </c>
      <c r="S5" t="n">
        <v>57.64</v>
      </c>
      <c r="T5" t="n">
        <v>90550.59</v>
      </c>
      <c r="U5" t="n">
        <v>0.24</v>
      </c>
      <c r="V5" t="n">
        <v>0.72</v>
      </c>
      <c r="W5" t="n">
        <v>7.11</v>
      </c>
      <c r="X5" t="n">
        <v>5.59</v>
      </c>
      <c r="Y5" t="n">
        <v>1</v>
      </c>
      <c r="Z5" t="n">
        <v>10</v>
      </c>
      <c r="AA5" t="n">
        <v>784.7191751789073</v>
      </c>
      <c r="AB5" t="n">
        <v>1073.687394846479</v>
      </c>
      <c r="AC5" t="n">
        <v>971.2161768120529</v>
      </c>
      <c r="AD5" t="n">
        <v>784719.1751789073</v>
      </c>
      <c r="AE5" t="n">
        <v>1073687.394846478</v>
      </c>
      <c r="AF5" t="n">
        <v>1.252211808707087e-06</v>
      </c>
      <c r="AG5" t="n">
        <v>16</v>
      </c>
      <c r="AH5" t="n">
        <v>971216.176812053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2.5955</v>
      </c>
      <c r="E6" t="n">
        <v>38.53</v>
      </c>
      <c r="F6" t="n">
        <v>28.44</v>
      </c>
      <c r="G6" t="n">
        <v>10.53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448.04</v>
      </c>
      <c r="Q6" t="n">
        <v>452.99</v>
      </c>
      <c r="R6" t="n">
        <v>215.27</v>
      </c>
      <c r="S6" t="n">
        <v>57.64</v>
      </c>
      <c r="T6" t="n">
        <v>75963.82000000001</v>
      </c>
      <c r="U6" t="n">
        <v>0.27</v>
      </c>
      <c r="V6" t="n">
        <v>0.75</v>
      </c>
      <c r="W6" t="n">
        <v>7.07</v>
      </c>
      <c r="X6" t="n">
        <v>4.7</v>
      </c>
      <c r="Y6" t="n">
        <v>1</v>
      </c>
      <c r="Z6" t="n">
        <v>10</v>
      </c>
      <c r="AA6" t="n">
        <v>723.2493643769449</v>
      </c>
      <c r="AB6" t="n">
        <v>989.5816878505739</v>
      </c>
      <c r="AC6" t="n">
        <v>895.1374004487363</v>
      </c>
      <c r="AD6" t="n">
        <v>723249.3643769448</v>
      </c>
      <c r="AE6" t="n">
        <v>989581.6878505739</v>
      </c>
      <c r="AF6" t="n">
        <v>1.323983929240363e-06</v>
      </c>
      <c r="AG6" t="n">
        <v>15</v>
      </c>
      <c r="AH6" t="n">
        <v>895137.4004487364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2.7069</v>
      </c>
      <c r="E7" t="n">
        <v>36.94</v>
      </c>
      <c r="F7" t="n">
        <v>27.81</v>
      </c>
      <c r="G7" t="n">
        <v>11.83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438.03</v>
      </c>
      <c r="Q7" t="n">
        <v>452.94</v>
      </c>
      <c r="R7" t="n">
        <v>195.84</v>
      </c>
      <c r="S7" t="n">
        <v>57.64</v>
      </c>
      <c r="T7" t="n">
        <v>66354.77</v>
      </c>
      <c r="U7" t="n">
        <v>0.29</v>
      </c>
      <c r="V7" t="n">
        <v>0.76</v>
      </c>
      <c r="W7" t="n">
        <v>7.01</v>
      </c>
      <c r="X7" t="n">
        <v>4.08</v>
      </c>
      <c r="Y7" t="n">
        <v>1</v>
      </c>
      <c r="Z7" t="n">
        <v>10</v>
      </c>
      <c r="AA7" t="n">
        <v>688.2334761856856</v>
      </c>
      <c r="AB7" t="n">
        <v>941.6714048353321</v>
      </c>
      <c r="AC7" t="n">
        <v>851.7996076019646</v>
      </c>
      <c r="AD7" t="n">
        <v>688233.4761856856</v>
      </c>
      <c r="AE7" t="n">
        <v>941671.4048353321</v>
      </c>
      <c r="AF7" t="n">
        <v>1.380809901005872e-06</v>
      </c>
      <c r="AG7" t="n">
        <v>15</v>
      </c>
      <c r="AH7" t="n">
        <v>851799.6076019646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2.7977</v>
      </c>
      <c r="E8" t="n">
        <v>35.74</v>
      </c>
      <c r="F8" t="n">
        <v>27.34</v>
      </c>
      <c r="G8" t="n">
        <v>13.12</v>
      </c>
      <c r="H8" t="n">
        <v>0.19</v>
      </c>
      <c r="I8" t="n">
        <v>125</v>
      </c>
      <c r="J8" t="n">
        <v>235.25</v>
      </c>
      <c r="K8" t="n">
        <v>57.72</v>
      </c>
      <c r="L8" t="n">
        <v>2.5</v>
      </c>
      <c r="M8" t="n">
        <v>123</v>
      </c>
      <c r="N8" t="n">
        <v>55.03</v>
      </c>
      <c r="O8" t="n">
        <v>29248.33</v>
      </c>
      <c r="P8" t="n">
        <v>430.56</v>
      </c>
      <c r="Q8" t="n">
        <v>452.8</v>
      </c>
      <c r="R8" t="n">
        <v>180.06</v>
      </c>
      <c r="S8" t="n">
        <v>57.64</v>
      </c>
      <c r="T8" t="n">
        <v>58543.64</v>
      </c>
      <c r="U8" t="n">
        <v>0.32</v>
      </c>
      <c r="V8" t="n">
        <v>0.78</v>
      </c>
      <c r="W8" t="n">
        <v>7</v>
      </c>
      <c r="X8" t="n">
        <v>3.61</v>
      </c>
      <c r="Y8" t="n">
        <v>1</v>
      </c>
      <c r="Z8" t="n">
        <v>10</v>
      </c>
      <c r="AA8" t="n">
        <v>651.7664058533525</v>
      </c>
      <c r="AB8" t="n">
        <v>891.7755503930351</v>
      </c>
      <c r="AC8" t="n">
        <v>806.6657434783689</v>
      </c>
      <c r="AD8" t="n">
        <v>651766.4058533525</v>
      </c>
      <c r="AE8" t="n">
        <v>891775.5503930352</v>
      </c>
      <c r="AF8" t="n">
        <v>1.427127658961959e-06</v>
      </c>
      <c r="AG8" t="n">
        <v>14</v>
      </c>
      <c r="AH8" t="n">
        <v>806665.7434783689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2.8777</v>
      </c>
      <c r="E9" t="n">
        <v>34.75</v>
      </c>
      <c r="F9" t="n">
        <v>26.94</v>
      </c>
      <c r="G9" t="n">
        <v>14.43</v>
      </c>
      <c r="H9" t="n">
        <v>0.21</v>
      </c>
      <c r="I9" t="n">
        <v>112</v>
      </c>
      <c r="J9" t="n">
        <v>235.68</v>
      </c>
      <c r="K9" t="n">
        <v>57.72</v>
      </c>
      <c r="L9" t="n">
        <v>2.75</v>
      </c>
      <c r="M9" t="n">
        <v>110</v>
      </c>
      <c r="N9" t="n">
        <v>55.21</v>
      </c>
      <c r="O9" t="n">
        <v>29301.44</v>
      </c>
      <c r="P9" t="n">
        <v>424.08</v>
      </c>
      <c r="Q9" t="n">
        <v>452.89</v>
      </c>
      <c r="R9" t="n">
        <v>167.08</v>
      </c>
      <c r="S9" t="n">
        <v>57.64</v>
      </c>
      <c r="T9" t="n">
        <v>52119.75</v>
      </c>
      <c r="U9" t="n">
        <v>0.34</v>
      </c>
      <c r="V9" t="n">
        <v>0.79</v>
      </c>
      <c r="W9" t="n">
        <v>6.97</v>
      </c>
      <c r="X9" t="n">
        <v>3.21</v>
      </c>
      <c r="Y9" t="n">
        <v>1</v>
      </c>
      <c r="Z9" t="n">
        <v>10</v>
      </c>
      <c r="AA9" t="n">
        <v>630.6325467193507</v>
      </c>
      <c r="AB9" t="n">
        <v>862.8592719658317</v>
      </c>
      <c r="AC9" t="n">
        <v>780.509194080006</v>
      </c>
      <c r="AD9" t="n">
        <v>630632.5467193506</v>
      </c>
      <c r="AE9" t="n">
        <v>862859.2719658316</v>
      </c>
      <c r="AF9" t="n">
        <v>1.467936256280098e-06</v>
      </c>
      <c r="AG9" t="n">
        <v>14</v>
      </c>
      <c r="AH9" t="n">
        <v>780509.194080006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2.939</v>
      </c>
      <c r="E10" t="n">
        <v>34.02</v>
      </c>
      <c r="F10" t="n">
        <v>26.67</v>
      </c>
      <c r="G10" t="n">
        <v>15.69</v>
      </c>
      <c r="H10" t="n">
        <v>0.23</v>
      </c>
      <c r="I10" t="n">
        <v>102</v>
      </c>
      <c r="J10" t="n">
        <v>236.11</v>
      </c>
      <c r="K10" t="n">
        <v>57.72</v>
      </c>
      <c r="L10" t="n">
        <v>3</v>
      </c>
      <c r="M10" t="n">
        <v>100</v>
      </c>
      <c r="N10" t="n">
        <v>55.39</v>
      </c>
      <c r="O10" t="n">
        <v>29354.61</v>
      </c>
      <c r="P10" t="n">
        <v>419.76</v>
      </c>
      <c r="Q10" t="n">
        <v>452.92</v>
      </c>
      <c r="R10" t="n">
        <v>157.9</v>
      </c>
      <c r="S10" t="n">
        <v>57.64</v>
      </c>
      <c r="T10" t="n">
        <v>47576.48</v>
      </c>
      <c r="U10" t="n">
        <v>0.37</v>
      </c>
      <c r="V10" t="n">
        <v>0.8</v>
      </c>
      <c r="W10" t="n">
        <v>6.97</v>
      </c>
      <c r="X10" t="n">
        <v>2.94</v>
      </c>
      <c r="Y10" t="n">
        <v>1</v>
      </c>
      <c r="Z10" t="n">
        <v>10</v>
      </c>
      <c r="AA10" t="n">
        <v>615.9098157500051</v>
      </c>
      <c r="AB10" t="n">
        <v>842.7149819325233</v>
      </c>
      <c r="AC10" t="n">
        <v>762.287446814788</v>
      </c>
      <c r="AD10" t="n">
        <v>615909.8157500051</v>
      </c>
      <c r="AE10" t="n">
        <v>842714.9819325233</v>
      </c>
      <c r="AF10" t="n">
        <v>1.499205843975122e-06</v>
      </c>
      <c r="AG10" t="n">
        <v>14</v>
      </c>
      <c r="AH10" t="n">
        <v>762287.446814788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2.9969</v>
      </c>
      <c r="E11" t="n">
        <v>33.37</v>
      </c>
      <c r="F11" t="n">
        <v>26.42</v>
      </c>
      <c r="G11" t="n">
        <v>17.05</v>
      </c>
      <c r="H11" t="n">
        <v>0.24</v>
      </c>
      <c r="I11" t="n">
        <v>93</v>
      </c>
      <c r="J11" t="n">
        <v>236.54</v>
      </c>
      <c r="K11" t="n">
        <v>57.72</v>
      </c>
      <c r="L11" t="n">
        <v>3.25</v>
      </c>
      <c r="M11" t="n">
        <v>91</v>
      </c>
      <c r="N11" t="n">
        <v>55.57</v>
      </c>
      <c r="O11" t="n">
        <v>29407.85</v>
      </c>
      <c r="P11" t="n">
        <v>415.73</v>
      </c>
      <c r="Q11" t="n">
        <v>452.92</v>
      </c>
      <c r="R11" t="n">
        <v>149.73</v>
      </c>
      <c r="S11" t="n">
        <v>57.64</v>
      </c>
      <c r="T11" t="n">
        <v>43538.45</v>
      </c>
      <c r="U11" t="n">
        <v>0.38</v>
      </c>
      <c r="V11" t="n">
        <v>0.8</v>
      </c>
      <c r="W11" t="n">
        <v>6.96</v>
      </c>
      <c r="X11" t="n">
        <v>2.69</v>
      </c>
      <c r="Y11" t="n">
        <v>1</v>
      </c>
      <c r="Z11" t="n">
        <v>10</v>
      </c>
      <c r="AA11" t="n">
        <v>591.8324314248498</v>
      </c>
      <c r="AB11" t="n">
        <v>809.7712424796173</v>
      </c>
      <c r="AC11" t="n">
        <v>732.487811618439</v>
      </c>
      <c r="AD11" t="n">
        <v>591832.4314248498</v>
      </c>
      <c r="AE11" t="n">
        <v>809771.2424796172</v>
      </c>
      <c r="AF11" t="n">
        <v>1.528741066284124e-06</v>
      </c>
      <c r="AG11" t="n">
        <v>13</v>
      </c>
      <c r="AH11" t="n">
        <v>732487.8116184389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3.0487</v>
      </c>
      <c r="E12" t="n">
        <v>32.8</v>
      </c>
      <c r="F12" t="n">
        <v>26.17</v>
      </c>
      <c r="G12" t="n">
        <v>18.26</v>
      </c>
      <c r="H12" t="n">
        <v>0.26</v>
      </c>
      <c r="I12" t="n">
        <v>86</v>
      </c>
      <c r="J12" t="n">
        <v>236.98</v>
      </c>
      <c r="K12" t="n">
        <v>57.72</v>
      </c>
      <c r="L12" t="n">
        <v>3.5</v>
      </c>
      <c r="M12" t="n">
        <v>84</v>
      </c>
      <c r="N12" t="n">
        <v>55.75</v>
      </c>
      <c r="O12" t="n">
        <v>29461.15</v>
      </c>
      <c r="P12" t="n">
        <v>411.63</v>
      </c>
      <c r="Q12" t="n">
        <v>452.71</v>
      </c>
      <c r="R12" t="n">
        <v>142.07</v>
      </c>
      <c r="S12" t="n">
        <v>57.64</v>
      </c>
      <c r="T12" t="n">
        <v>39745.34</v>
      </c>
      <c r="U12" t="n">
        <v>0.41</v>
      </c>
      <c r="V12" t="n">
        <v>0.8100000000000001</v>
      </c>
      <c r="W12" t="n">
        <v>6.93</v>
      </c>
      <c r="X12" t="n">
        <v>2.44</v>
      </c>
      <c r="Y12" t="n">
        <v>1</v>
      </c>
      <c r="Z12" t="n">
        <v>10</v>
      </c>
      <c r="AA12" t="n">
        <v>579.8652335576626</v>
      </c>
      <c r="AB12" t="n">
        <v>793.3971944022232</v>
      </c>
      <c r="AC12" t="n">
        <v>717.6764797084303</v>
      </c>
      <c r="AD12" t="n">
        <v>579865.2335576626</v>
      </c>
      <c r="AE12" t="n">
        <v>793397.1944022232</v>
      </c>
      <c r="AF12" t="n">
        <v>1.555164633047619e-06</v>
      </c>
      <c r="AG12" t="n">
        <v>13</v>
      </c>
      <c r="AH12" t="n">
        <v>717676.4797084302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3.0898</v>
      </c>
      <c r="E13" t="n">
        <v>32.36</v>
      </c>
      <c r="F13" t="n">
        <v>26.01</v>
      </c>
      <c r="G13" t="n">
        <v>19.51</v>
      </c>
      <c r="H13" t="n">
        <v>0.28</v>
      </c>
      <c r="I13" t="n">
        <v>80</v>
      </c>
      <c r="J13" t="n">
        <v>237.41</v>
      </c>
      <c r="K13" t="n">
        <v>57.72</v>
      </c>
      <c r="L13" t="n">
        <v>3.75</v>
      </c>
      <c r="M13" t="n">
        <v>78</v>
      </c>
      <c r="N13" t="n">
        <v>55.93</v>
      </c>
      <c r="O13" t="n">
        <v>29514.51</v>
      </c>
      <c r="P13" t="n">
        <v>409.04</v>
      </c>
      <c r="Q13" t="n">
        <v>452.74</v>
      </c>
      <c r="R13" t="n">
        <v>136.65</v>
      </c>
      <c r="S13" t="n">
        <v>57.64</v>
      </c>
      <c r="T13" t="n">
        <v>37064.04</v>
      </c>
      <c r="U13" t="n">
        <v>0.42</v>
      </c>
      <c r="V13" t="n">
        <v>0.82</v>
      </c>
      <c r="W13" t="n">
        <v>6.93</v>
      </c>
      <c r="X13" t="n">
        <v>2.28</v>
      </c>
      <c r="Y13" t="n">
        <v>1</v>
      </c>
      <c r="Z13" t="n">
        <v>10</v>
      </c>
      <c r="AA13" t="n">
        <v>571.3359914715883</v>
      </c>
      <c r="AB13" t="n">
        <v>781.7271090964522</v>
      </c>
      <c r="AC13" t="n">
        <v>707.1201709651745</v>
      </c>
      <c r="AD13" t="n">
        <v>571335.9914715883</v>
      </c>
      <c r="AE13" t="n">
        <v>781727.1090964521</v>
      </c>
      <c r="AF13" t="n">
        <v>1.576130049919813e-06</v>
      </c>
      <c r="AG13" t="n">
        <v>13</v>
      </c>
      <c r="AH13" t="n">
        <v>707120.1709651744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3.133</v>
      </c>
      <c r="E14" t="n">
        <v>31.92</v>
      </c>
      <c r="F14" t="n">
        <v>25.84</v>
      </c>
      <c r="G14" t="n">
        <v>20.95</v>
      </c>
      <c r="H14" t="n">
        <v>0.3</v>
      </c>
      <c r="I14" t="n">
        <v>74</v>
      </c>
      <c r="J14" t="n">
        <v>237.84</v>
      </c>
      <c r="K14" t="n">
        <v>57.72</v>
      </c>
      <c r="L14" t="n">
        <v>4</v>
      </c>
      <c r="M14" t="n">
        <v>72</v>
      </c>
      <c r="N14" t="n">
        <v>56.12</v>
      </c>
      <c r="O14" t="n">
        <v>29567.95</v>
      </c>
      <c r="P14" t="n">
        <v>406.17</v>
      </c>
      <c r="Q14" t="n">
        <v>452.73</v>
      </c>
      <c r="R14" t="n">
        <v>131.07</v>
      </c>
      <c r="S14" t="n">
        <v>57.64</v>
      </c>
      <c r="T14" t="n">
        <v>34302.4</v>
      </c>
      <c r="U14" t="n">
        <v>0.44</v>
      </c>
      <c r="V14" t="n">
        <v>0.82</v>
      </c>
      <c r="W14" t="n">
        <v>6.92</v>
      </c>
      <c r="X14" t="n">
        <v>2.11</v>
      </c>
      <c r="Y14" t="n">
        <v>1</v>
      </c>
      <c r="Z14" t="n">
        <v>10</v>
      </c>
      <c r="AA14" t="n">
        <v>562.4906033999957</v>
      </c>
      <c r="AB14" t="n">
        <v>769.6244589059188</v>
      </c>
      <c r="AC14" t="n">
        <v>696.1725807226494</v>
      </c>
      <c r="AD14" t="n">
        <v>562490.6033999957</v>
      </c>
      <c r="AE14" t="n">
        <v>769624.4589059188</v>
      </c>
      <c r="AF14" t="n">
        <v>1.598166692471608e-06</v>
      </c>
      <c r="AG14" t="n">
        <v>13</v>
      </c>
      <c r="AH14" t="n">
        <v>696172.5807226493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3.1618</v>
      </c>
      <c r="E15" t="n">
        <v>31.63</v>
      </c>
      <c r="F15" t="n">
        <v>25.73</v>
      </c>
      <c r="G15" t="n">
        <v>22.05</v>
      </c>
      <c r="H15" t="n">
        <v>0.32</v>
      </c>
      <c r="I15" t="n">
        <v>70</v>
      </c>
      <c r="J15" t="n">
        <v>238.28</v>
      </c>
      <c r="K15" t="n">
        <v>57.72</v>
      </c>
      <c r="L15" t="n">
        <v>4.25</v>
      </c>
      <c r="M15" t="n">
        <v>68</v>
      </c>
      <c r="N15" t="n">
        <v>56.3</v>
      </c>
      <c r="O15" t="n">
        <v>29621.44</v>
      </c>
      <c r="P15" t="n">
        <v>404.38</v>
      </c>
      <c r="Q15" t="n">
        <v>452.75</v>
      </c>
      <c r="R15" t="n">
        <v>127.54</v>
      </c>
      <c r="S15" t="n">
        <v>57.64</v>
      </c>
      <c r="T15" t="n">
        <v>32559.29</v>
      </c>
      <c r="U15" t="n">
        <v>0.45</v>
      </c>
      <c r="V15" t="n">
        <v>0.82</v>
      </c>
      <c r="W15" t="n">
        <v>6.91</v>
      </c>
      <c r="X15" t="n">
        <v>2</v>
      </c>
      <c r="Y15" t="n">
        <v>1</v>
      </c>
      <c r="Z15" t="n">
        <v>10</v>
      </c>
      <c r="AA15" t="n">
        <v>556.8360146737622</v>
      </c>
      <c r="AB15" t="n">
        <v>761.8876011478375</v>
      </c>
      <c r="AC15" t="n">
        <v>689.1741178102513</v>
      </c>
      <c r="AD15" t="n">
        <v>556836.0146737621</v>
      </c>
      <c r="AE15" t="n">
        <v>761887.6011478375</v>
      </c>
      <c r="AF15" t="n">
        <v>1.612857787506138e-06</v>
      </c>
      <c r="AG15" t="n">
        <v>13</v>
      </c>
      <c r="AH15" t="n">
        <v>689174.1178102513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3.2013</v>
      </c>
      <c r="E16" t="n">
        <v>31.24</v>
      </c>
      <c r="F16" t="n">
        <v>25.57</v>
      </c>
      <c r="G16" t="n">
        <v>23.6</v>
      </c>
      <c r="H16" t="n">
        <v>0.34</v>
      </c>
      <c r="I16" t="n">
        <v>65</v>
      </c>
      <c r="J16" t="n">
        <v>238.71</v>
      </c>
      <c r="K16" t="n">
        <v>57.72</v>
      </c>
      <c r="L16" t="n">
        <v>4.5</v>
      </c>
      <c r="M16" t="n">
        <v>63</v>
      </c>
      <c r="N16" t="n">
        <v>56.49</v>
      </c>
      <c r="O16" t="n">
        <v>29675.01</v>
      </c>
      <c r="P16" t="n">
        <v>401.62</v>
      </c>
      <c r="Q16" t="n">
        <v>452.78</v>
      </c>
      <c r="R16" t="n">
        <v>122.23</v>
      </c>
      <c r="S16" t="n">
        <v>57.64</v>
      </c>
      <c r="T16" t="n">
        <v>29927.29</v>
      </c>
      <c r="U16" t="n">
        <v>0.47</v>
      </c>
      <c r="V16" t="n">
        <v>0.83</v>
      </c>
      <c r="W16" t="n">
        <v>6.9</v>
      </c>
      <c r="X16" t="n">
        <v>1.84</v>
      </c>
      <c r="Y16" t="n">
        <v>1</v>
      </c>
      <c r="Z16" t="n">
        <v>10</v>
      </c>
      <c r="AA16" t="n">
        <v>548.9785538325025</v>
      </c>
      <c r="AB16" t="n">
        <v>751.1366765781187</v>
      </c>
      <c r="AC16" t="n">
        <v>679.449246392449</v>
      </c>
      <c r="AD16" t="n">
        <v>548978.5538325025</v>
      </c>
      <c r="AE16" t="n">
        <v>751136.6765781187</v>
      </c>
      <c r="AF16" t="n">
        <v>1.633007032431969e-06</v>
      </c>
      <c r="AG16" t="n">
        <v>13</v>
      </c>
      <c r="AH16" t="n">
        <v>679449.246392449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3.2253</v>
      </c>
      <c r="E17" t="n">
        <v>31</v>
      </c>
      <c r="F17" t="n">
        <v>25.47</v>
      </c>
      <c r="G17" t="n">
        <v>24.65</v>
      </c>
      <c r="H17" t="n">
        <v>0.35</v>
      </c>
      <c r="I17" t="n">
        <v>62</v>
      </c>
      <c r="J17" t="n">
        <v>239.14</v>
      </c>
      <c r="K17" t="n">
        <v>57.72</v>
      </c>
      <c r="L17" t="n">
        <v>4.75</v>
      </c>
      <c r="M17" t="n">
        <v>60</v>
      </c>
      <c r="N17" t="n">
        <v>56.67</v>
      </c>
      <c r="O17" t="n">
        <v>29728.63</v>
      </c>
      <c r="P17" t="n">
        <v>399.93</v>
      </c>
      <c r="Q17" t="n">
        <v>452.71</v>
      </c>
      <c r="R17" t="n">
        <v>118.91</v>
      </c>
      <c r="S17" t="n">
        <v>57.64</v>
      </c>
      <c r="T17" t="n">
        <v>28282.57</v>
      </c>
      <c r="U17" t="n">
        <v>0.48</v>
      </c>
      <c r="V17" t="n">
        <v>0.83</v>
      </c>
      <c r="W17" t="n">
        <v>6.9</v>
      </c>
      <c r="X17" t="n">
        <v>1.74</v>
      </c>
      <c r="Y17" t="n">
        <v>1</v>
      </c>
      <c r="Z17" t="n">
        <v>10</v>
      </c>
      <c r="AA17" t="n">
        <v>533.4905655578784</v>
      </c>
      <c r="AB17" t="n">
        <v>729.9453277389591</v>
      </c>
      <c r="AC17" t="n">
        <v>660.280370144254</v>
      </c>
      <c r="AD17" t="n">
        <v>533490.5655578785</v>
      </c>
      <c r="AE17" t="n">
        <v>729945.3277389591</v>
      </c>
      <c r="AF17" t="n">
        <v>1.64524961162741e-06</v>
      </c>
      <c r="AG17" t="n">
        <v>12</v>
      </c>
      <c r="AH17" t="n">
        <v>660280.3701442539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3.2455</v>
      </c>
      <c r="E18" t="n">
        <v>30.81</v>
      </c>
      <c r="F18" t="n">
        <v>25.42</v>
      </c>
      <c r="G18" t="n">
        <v>25.85</v>
      </c>
      <c r="H18" t="n">
        <v>0.37</v>
      </c>
      <c r="I18" t="n">
        <v>59</v>
      </c>
      <c r="J18" t="n">
        <v>239.58</v>
      </c>
      <c r="K18" t="n">
        <v>57.72</v>
      </c>
      <c r="L18" t="n">
        <v>5</v>
      </c>
      <c r="M18" t="n">
        <v>57</v>
      </c>
      <c r="N18" t="n">
        <v>56.86</v>
      </c>
      <c r="O18" t="n">
        <v>29782.33</v>
      </c>
      <c r="P18" t="n">
        <v>398.98</v>
      </c>
      <c r="Q18" t="n">
        <v>452.66</v>
      </c>
      <c r="R18" t="n">
        <v>117.62</v>
      </c>
      <c r="S18" t="n">
        <v>57.64</v>
      </c>
      <c r="T18" t="n">
        <v>27654.17</v>
      </c>
      <c r="U18" t="n">
        <v>0.49</v>
      </c>
      <c r="V18" t="n">
        <v>0.83</v>
      </c>
      <c r="W18" t="n">
        <v>6.88</v>
      </c>
      <c r="X18" t="n">
        <v>1.69</v>
      </c>
      <c r="Y18" t="n">
        <v>1</v>
      </c>
      <c r="Z18" t="n">
        <v>10</v>
      </c>
      <c r="AA18" t="n">
        <v>530.0765819154336</v>
      </c>
      <c r="AB18" t="n">
        <v>725.2741647050376</v>
      </c>
      <c r="AC18" t="n">
        <v>656.0550163542714</v>
      </c>
      <c r="AD18" t="n">
        <v>530076.5819154336</v>
      </c>
      <c r="AE18" t="n">
        <v>725274.1647050376</v>
      </c>
      <c r="AF18" t="n">
        <v>1.655553782450241e-06</v>
      </c>
      <c r="AG18" t="n">
        <v>12</v>
      </c>
      <c r="AH18" t="n">
        <v>656055.0163542714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3.2713</v>
      </c>
      <c r="E19" t="n">
        <v>30.57</v>
      </c>
      <c r="F19" t="n">
        <v>25.31</v>
      </c>
      <c r="G19" t="n">
        <v>27.12</v>
      </c>
      <c r="H19" t="n">
        <v>0.39</v>
      </c>
      <c r="I19" t="n">
        <v>56</v>
      </c>
      <c r="J19" t="n">
        <v>240.02</v>
      </c>
      <c r="K19" t="n">
        <v>57.72</v>
      </c>
      <c r="L19" t="n">
        <v>5.25</v>
      </c>
      <c r="M19" t="n">
        <v>54</v>
      </c>
      <c r="N19" t="n">
        <v>57.04</v>
      </c>
      <c r="O19" t="n">
        <v>29836.09</v>
      </c>
      <c r="P19" t="n">
        <v>397.21</v>
      </c>
      <c r="Q19" t="n">
        <v>452.72</v>
      </c>
      <c r="R19" t="n">
        <v>114.31</v>
      </c>
      <c r="S19" t="n">
        <v>57.64</v>
      </c>
      <c r="T19" t="n">
        <v>26013.14</v>
      </c>
      <c r="U19" t="n">
        <v>0.5</v>
      </c>
      <c r="V19" t="n">
        <v>0.84</v>
      </c>
      <c r="W19" t="n">
        <v>6.87</v>
      </c>
      <c r="X19" t="n">
        <v>1.58</v>
      </c>
      <c r="Y19" t="n">
        <v>1</v>
      </c>
      <c r="Z19" t="n">
        <v>10</v>
      </c>
      <c r="AA19" t="n">
        <v>525.1825260287344</v>
      </c>
      <c r="AB19" t="n">
        <v>718.5779015303481</v>
      </c>
      <c r="AC19" t="n">
        <v>649.99783513871</v>
      </c>
      <c r="AD19" t="n">
        <v>525182.5260287344</v>
      </c>
      <c r="AE19" t="n">
        <v>718577.9015303481</v>
      </c>
      <c r="AF19" t="n">
        <v>1.66871455508534e-06</v>
      </c>
      <c r="AG19" t="n">
        <v>12</v>
      </c>
      <c r="AH19" t="n">
        <v>649997.83513871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3.2919</v>
      </c>
      <c r="E20" t="n">
        <v>30.38</v>
      </c>
      <c r="F20" t="n">
        <v>25.25</v>
      </c>
      <c r="G20" t="n">
        <v>28.59</v>
      </c>
      <c r="H20" t="n">
        <v>0.41</v>
      </c>
      <c r="I20" t="n">
        <v>53</v>
      </c>
      <c r="J20" t="n">
        <v>240.45</v>
      </c>
      <c r="K20" t="n">
        <v>57.72</v>
      </c>
      <c r="L20" t="n">
        <v>5.5</v>
      </c>
      <c r="M20" t="n">
        <v>51</v>
      </c>
      <c r="N20" t="n">
        <v>57.23</v>
      </c>
      <c r="O20" t="n">
        <v>29890.04</v>
      </c>
      <c r="P20" t="n">
        <v>396.28</v>
      </c>
      <c r="Q20" t="n">
        <v>452.75</v>
      </c>
      <c r="R20" t="n">
        <v>112.22</v>
      </c>
      <c r="S20" t="n">
        <v>57.64</v>
      </c>
      <c r="T20" t="n">
        <v>24984.5</v>
      </c>
      <c r="U20" t="n">
        <v>0.51</v>
      </c>
      <c r="V20" t="n">
        <v>0.84</v>
      </c>
      <c r="W20" t="n">
        <v>6.88</v>
      </c>
      <c r="X20" t="n">
        <v>1.53</v>
      </c>
      <c r="Y20" t="n">
        <v>1</v>
      </c>
      <c r="Z20" t="n">
        <v>10</v>
      </c>
      <c r="AA20" t="n">
        <v>521.7949309374438</v>
      </c>
      <c r="AB20" t="n">
        <v>713.9428444762967</v>
      </c>
      <c r="AC20" t="n">
        <v>645.8051414245537</v>
      </c>
      <c r="AD20" t="n">
        <v>521794.9309374438</v>
      </c>
      <c r="AE20" t="n">
        <v>713942.8444762967</v>
      </c>
      <c r="AF20" t="n">
        <v>1.679222768894761e-06</v>
      </c>
      <c r="AG20" t="n">
        <v>12</v>
      </c>
      <c r="AH20" t="n">
        <v>645805.1414245537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3.3106</v>
      </c>
      <c r="E21" t="n">
        <v>30.21</v>
      </c>
      <c r="F21" t="n">
        <v>25.17</v>
      </c>
      <c r="G21" t="n">
        <v>29.62</v>
      </c>
      <c r="H21" t="n">
        <v>0.42</v>
      </c>
      <c r="I21" t="n">
        <v>51</v>
      </c>
      <c r="J21" t="n">
        <v>240.89</v>
      </c>
      <c r="K21" t="n">
        <v>57.72</v>
      </c>
      <c r="L21" t="n">
        <v>5.75</v>
      </c>
      <c r="M21" t="n">
        <v>49</v>
      </c>
      <c r="N21" t="n">
        <v>57.42</v>
      </c>
      <c r="O21" t="n">
        <v>29943.94</v>
      </c>
      <c r="P21" t="n">
        <v>394.92</v>
      </c>
      <c r="Q21" t="n">
        <v>452.65</v>
      </c>
      <c r="R21" t="n">
        <v>109.36</v>
      </c>
      <c r="S21" t="n">
        <v>57.64</v>
      </c>
      <c r="T21" t="n">
        <v>23561.8</v>
      </c>
      <c r="U21" t="n">
        <v>0.53</v>
      </c>
      <c r="V21" t="n">
        <v>0.84</v>
      </c>
      <c r="W21" t="n">
        <v>6.88</v>
      </c>
      <c r="X21" t="n">
        <v>1.45</v>
      </c>
      <c r="Y21" t="n">
        <v>1</v>
      </c>
      <c r="Z21" t="n">
        <v>10</v>
      </c>
      <c r="AA21" t="n">
        <v>518.2791891480234</v>
      </c>
      <c r="AB21" t="n">
        <v>709.1324514564304</v>
      </c>
      <c r="AC21" t="n">
        <v>641.4538455630745</v>
      </c>
      <c r="AD21" t="n">
        <v>518279.1891480234</v>
      </c>
      <c r="AE21" t="n">
        <v>709132.4514564305</v>
      </c>
      <c r="AF21" t="n">
        <v>1.688761778517876e-06</v>
      </c>
      <c r="AG21" t="n">
        <v>12</v>
      </c>
      <c r="AH21" t="n">
        <v>641453.8455630746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3.3349</v>
      </c>
      <c r="E22" t="n">
        <v>29.99</v>
      </c>
      <c r="F22" t="n">
        <v>25.09</v>
      </c>
      <c r="G22" t="n">
        <v>31.36</v>
      </c>
      <c r="H22" t="n">
        <v>0.44</v>
      </c>
      <c r="I22" t="n">
        <v>48</v>
      </c>
      <c r="J22" t="n">
        <v>241.33</v>
      </c>
      <c r="K22" t="n">
        <v>57.72</v>
      </c>
      <c r="L22" t="n">
        <v>6</v>
      </c>
      <c r="M22" t="n">
        <v>46</v>
      </c>
      <c r="N22" t="n">
        <v>57.6</v>
      </c>
      <c r="O22" t="n">
        <v>29997.9</v>
      </c>
      <c r="P22" t="n">
        <v>393.24</v>
      </c>
      <c r="Q22" t="n">
        <v>452.61</v>
      </c>
      <c r="R22" t="n">
        <v>106.81</v>
      </c>
      <c r="S22" t="n">
        <v>57.64</v>
      </c>
      <c r="T22" t="n">
        <v>22305.04</v>
      </c>
      <c r="U22" t="n">
        <v>0.54</v>
      </c>
      <c r="V22" t="n">
        <v>0.85</v>
      </c>
      <c r="W22" t="n">
        <v>6.87</v>
      </c>
      <c r="X22" t="n">
        <v>1.36</v>
      </c>
      <c r="Y22" t="n">
        <v>1</v>
      </c>
      <c r="Z22" t="n">
        <v>10</v>
      </c>
      <c r="AA22" t="n">
        <v>513.9262135774512</v>
      </c>
      <c r="AB22" t="n">
        <v>703.1765182410451</v>
      </c>
      <c r="AC22" t="n">
        <v>636.0663382545607</v>
      </c>
      <c r="AD22" t="n">
        <v>513926.2135774512</v>
      </c>
      <c r="AE22" t="n">
        <v>703176.5182410451</v>
      </c>
      <c r="AF22" t="n">
        <v>1.701157389953261e-06</v>
      </c>
      <c r="AG22" t="n">
        <v>12</v>
      </c>
      <c r="AH22" t="n">
        <v>636066.3382545607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3.3532</v>
      </c>
      <c r="E23" t="n">
        <v>29.82</v>
      </c>
      <c r="F23" t="n">
        <v>25.02</v>
      </c>
      <c r="G23" t="n">
        <v>32.63</v>
      </c>
      <c r="H23" t="n">
        <v>0.46</v>
      </c>
      <c r="I23" t="n">
        <v>46</v>
      </c>
      <c r="J23" t="n">
        <v>241.77</v>
      </c>
      <c r="K23" t="n">
        <v>57.72</v>
      </c>
      <c r="L23" t="n">
        <v>6.25</v>
      </c>
      <c r="M23" t="n">
        <v>44</v>
      </c>
      <c r="N23" t="n">
        <v>57.79</v>
      </c>
      <c r="O23" t="n">
        <v>30051.93</v>
      </c>
      <c r="P23" t="n">
        <v>392.02</v>
      </c>
      <c r="Q23" t="n">
        <v>452.65</v>
      </c>
      <c r="R23" t="n">
        <v>104.43</v>
      </c>
      <c r="S23" t="n">
        <v>57.64</v>
      </c>
      <c r="T23" t="n">
        <v>21121</v>
      </c>
      <c r="U23" t="n">
        <v>0.55</v>
      </c>
      <c r="V23" t="n">
        <v>0.85</v>
      </c>
      <c r="W23" t="n">
        <v>6.87</v>
      </c>
      <c r="X23" t="n">
        <v>1.29</v>
      </c>
      <c r="Y23" t="n">
        <v>1</v>
      </c>
      <c r="Z23" t="n">
        <v>10</v>
      </c>
      <c r="AA23" t="n">
        <v>510.6844666520863</v>
      </c>
      <c r="AB23" t="n">
        <v>698.7410170819797</v>
      </c>
      <c r="AC23" t="n">
        <v>632.0541551008517</v>
      </c>
      <c r="AD23" t="n">
        <v>510684.4666520862</v>
      </c>
      <c r="AE23" t="n">
        <v>698741.0170819798</v>
      </c>
      <c r="AF23" t="n">
        <v>1.710492356589785e-06</v>
      </c>
      <c r="AG23" t="n">
        <v>12</v>
      </c>
      <c r="AH23" t="n">
        <v>632054.1551008518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3.3621</v>
      </c>
      <c r="E24" t="n">
        <v>29.74</v>
      </c>
      <c r="F24" t="n">
        <v>24.98</v>
      </c>
      <c r="G24" t="n">
        <v>33.31</v>
      </c>
      <c r="H24" t="n">
        <v>0.48</v>
      </c>
      <c r="I24" t="n">
        <v>45</v>
      </c>
      <c r="J24" t="n">
        <v>242.2</v>
      </c>
      <c r="K24" t="n">
        <v>57.72</v>
      </c>
      <c r="L24" t="n">
        <v>6.5</v>
      </c>
      <c r="M24" t="n">
        <v>43</v>
      </c>
      <c r="N24" t="n">
        <v>57.98</v>
      </c>
      <c r="O24" t="n">
        <v>30106.03</v>
      </c>
      <c r="P24" t="n">
        <v>391.38</v>
      </c>
      <c r="Q24" t="n">
        <v>452.63</v>
      </c>
      <c r="R24" t="n">
        <v>103.32</v>
      </c>
      <c r="S24" t="n">
        <v>57.64</v>
      </c>
      <c r="T24" t="n">
        <v>20575.2</v>
      </c>
      <c r="U24" t="n">
        <v>0.5600000000000001</v>
      </c>
      <c r="V24" t="n">
        <v>0.85</v>
      </c>
      <c r="W24" t="n">
        <v>6.87</v>
      </c>
      <c r="X24" t="n">
        <v>1.26</v>
      </c>
      <c r="Y24" t="n">
        <v>1</v>
      </c>
      <c r="Z24" t="n">
        <v>10</v>
      </c>
      <c r="AA24" t="n">
        <v>509.0640278024335</v>
      </c>
      <c r="AB24" t="n">
        <v>696.5238611591684</v>
      </c>
      <c r="AC24" t="n">
        <v>630.0486014275155</v>
      </c>
      <c r="AD24" t="n">
        <v>509064.0278024335</v>
      </c>
      <c r="AE24" t="n">
        <v>696523.8611591684</v>
      </c>
      <c r="AF24" t="n">
        <v>1.715032313041428e-06</v>
      </c>
      <c r="AG24" t="n">
        <v>12</v>
      </c>
      <c r="AH24" t="n">
        <v>630048.6014275155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3.3808</v>
      </c>
      <c r="E25" t="n">
        <v>29.58</v>
      </c>
      <c r="F25" t="n">
        <v>24.91</v>
      </c>
      <c r="G25" t="n">
        <v>34.76</v>
      </c>
      <c r="H25" t="n">
        <v>0.49</v>
      </c>
      <c r="I25" t="n">
        <v>43</v>
      </c>
      <c r="J25" t="n">
        <v>242.64</v>
      </c>
      <c r="K25" t="n">
        <v>57.72</v>
      </c>
      <c r="L25" t="n">
        <v>6.75</v>
      </c>
      <c r="M25" t="n">
        <v>41</v>
      </c>
      <c r="N25" t="n">
        <v>58.17</v>
      </c>
      <c r="O25" t="n">
        <v>30160.2</v>
      </c>
      <c r="P25" t="n">
        <v>390.23</v>
      </c>
      <c r="Q25" t="n">
        <v>452.67</v>
      </c>
      <c r="R25" t="n">
        <v>100.97</v>
      </c>
      <c r="S25" t="n">
        <v>57.64</v>
      </c>
      <c r="T25" t="n">
        <v>19408.99</v>
      </c>
      <c r="U25" t="n">
        <v>0.57</v>
      </c>
      <c r="V25" t="n">
        <v>0.85</v>
      </c>
      <c r="W25" t="n">
        <v>6.86</v>
      </c>
      <c r="X25" t="n">
        <v>1.18</v>
      </c>
      <c r="Y25" t="n">
        <v>1</v>
      </c>
      <c r="Z25" t="n">
        <v>10</v>
      </c>
      <c r="AA25" t="n">
        <v>505.880400738913</v>
      </c>
      <c r="AB25" t="n">
        <v>692.167882159146</v>
      </c>
      <c r="AC25" t="n">
        <v>626.1083509496003</v>
      </c>
      <c r="AD25" t="n">
        <v>505880.4007389129</v>
      </c>
      <c r="AE25" t="n">
        <v>692167.882159146</v>
      </c>
      <c r="AF25" t="n">
        <v>1.724571322664543e-06</v>
      </c>
      <c r="AG25" t="n">
        <v>12</v>
      </c>
      <c r="AH25" t="n">
        <v>626108.3509496003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3.3958</v>
      </c>
      <c r="E26" t="n">
        <v>29.45</v>
      </c>
      <c r="F26" t="n">
        <v>24.87</v>
      </c>
      <c r="G26" t="n">
        <v>36.4</v>
      </c>
      <c r="H26" t="n">
        <v>0.51</v>
      </c>
      <c r="I26" t="n">
        <v>41</v>
      </c>
      <c r="J26" t="n">
        <v>243.08</v>
      </c>
      <c r="K26" t="n">
        <v>57.72</v>
      </c>
      <c r="L26" t="n">
        <v>7</v>
      </c>
      <c r="M26" t="n">
        <v>39</v>
      </c>
      <c r="N26" t="n">
        <v>58.36</v>
      </c>
      <c r="O26" t="n">
        <v>30214.44</v>
      </c>
      <c r="P26" t="n">
        <v>389.49</v>
      </c>
      <c r="Q26" t="n">
        <v>452.69</v>
      </c>
      <c r="R26" t="n">
        <v>99.45999999999999</v>
      </c>
      <c r="S26" t="n">
        <v>57.64</v>
      </c>
      <c r="T26" t="n">
        <v>18661.37</v>
      </c>
      <c r="U26" t="n">
        <v>0.58</v>
      </c>
      <c r="V26" t="n">
        <v>0.85</v>
      </c>
      <c r="W26" t="n">
        <v>6.87</v>
      </c>
      <c r="X26" t="n">
        <v>1.14</v>
      </c>
      <c r="Y26" t="n">
        <v>1</v>
      </c>
      <c r="Z26" t="n">
        <v>10</v>
      </c>
      <c r="AA26" t="n">
        <v>503.5438257304137</v>
      </c>
      <c r="AB26" t="n">
        <v>688.9708771501032</v>
      </c>
      <c r="AC26" t="n">
        <v>623.2164636115958</v>
      </c>
      <c r="AD26" t="n">
        <v>503543.8257304137</v>
      </c>
      <c r="AE26" t="n">
        <v>688970.8771501032</v>
      </c>
      <c r="AF26" t="n">
        <v>1.732222934661694e-06</v>
      </c>
      <c r="AG26" t="n">
        <v>12</v>
      </c>
      <c r="AH26" t="n">
        <v>623216.4636115958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3.4012</v>
      </c>
      <c r="E27" t="n">
        <v>29.4</v>
      </c>
      <c r="F27" t="n">
        <v>24.87</v>
      </c>
      <c r="G27" t="n">
        <v>37.31</v>
      </c>
      <c r="H27" t="n">
        <v>0.53</v>
      </c>
      <c r="I27" t="n">
        <v>40</v>
      </c>
      <c r="J27" t="n">
        <v>243.52</v>
      </c>
      <c r="K27" t="n">
        <v>57.72</v>
      </c>
      <c r="L27" t="n">
        <v>7.25</v>
      </c>
      <c r="M27" t="n">
        <v>38</v>
      </c>
      <c r="N27" t="n">
        <v>58.55</v>
      </c>
      <c r="O27" t="n">
        <v>30268.74</v>
      </c>
      <c r="P27" t="n">
        <v>389.48</v>
      </c>
      <c r="Q27" t="n">
        <v>452.63</v>
      </c>
      <c r="R27" t="n">
        <v>99.53</v>
      </c>
      <c r="S27" t="n">
        <v>57.64</v>
      </c>
      <c r="T27" t="n">
        <v>18704.52</v>
      </c>
      <c r="U27" t="n">
        <v>0.58</v>
      </c>
      <c r="V27" t="n">
        <v>0.85</v>
      </c>
      <c r="W27" t="n">
        <v>6.86</v>
      </c>
      <c r="X27" t="n">
        <v>1.14</v>
      </c>
      <c r="Y27" t="n">
        <v>1</v>
      </c>
      <c r="Z27" t="n">
        <v>10</v>
      </c>
      <c r="AA27" t="n">
        <v>502.9450838454616</v>
      </c>
      <c r="AB27" t="n">
        <v>688.151652088484</v>
      </c>
      <c r="AC27" t="n">
        <v>622.4754242400679</v>
      </c>
      <c r="AD27" t="n">
        <v>502945.0838454615</v>
      </c>
      <c r="AE27" t="n">
        <v>688151.6520884839</v>
      </c>
      <c r="AF27" t="n">
        <v>1.734977514980668e-06</v>
      </c>
      <c r="AG27" t="n">
        <v>12</v>
      </c>
      <c r="AH27" t="n">
        <v>622475.424240068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3.4227</v>
      </c>
      <c r="E28" t="n">
        <v>29.22</v>
      </c>
      <c r="F28" t="n">
        <v>24.78</v>
      </c>
      <c r="G28" t="n">
        <v>39.12</v>
      </c>
      <c r="H28" t="n">
        <v>0.55</v>
      </c>
      <c r="I28" t="n">
        <v>38</v>
      </c>
      <c r="J28" t="n">
        <v>243.96</v>
      </c>
      <c r="K28" t="n">
        <v>57.72</v>
      </c>
      <c r="L28" t="n">
        <v>7.5</v>
      </c>
      <c r="M28" t="n">
        <v>36</v>
      </c>
      <c r="N28" t="n">
        <v>58.74</v>
      </c>
      <c r="O28" t="n">
        <v>30323.11</v>
      </c>
      <c r="P28" t="n">
        <v>387.62</v>
      </c>
      <c r="Q28" t="n">
        <v>452.62</v>
      </c>
      <c r="R28" t="n">
        <v>96.38</v>
      </c>
      <c r="S28" t="n">
        <v>57.64</v>
      </c>
      <c r="T28" t="n">
        <v>17136.42</v>
      </c>
      <c r="U28" t="n">
        <v>0.6</v>
      </c>
      <c r="V28" t="n">
        <v>0.86</v>
      </c>
      <c r="W28" t="n">
        <v>6.86</v>
      </c>
      <c r="X28" t="n">
        <v>1.05</v>
      </c>
      <c r="Y28" t="n">
        <v>1</v>
      </c>
      <c r="Z28" t="n">
        <v>10</v>
      </c>
      <c r="AA28" t="n">
        <v>498.951807827908</v>
      </c>
      <c r="AB28" t="n">
        <v>682.6878756703629</v>
      </c>
      <c r="AC28" t="n">
        <v>617.533102974834</v>
      </c>
      <c r="AD28" t="n">
        <v>498951.807827908</v>
      </c>
      <c r="AE28" t="n">
        <v>682687.875670363</v>
      </c>
      <c r="AF28" t="n">
        <v>1.745944825509918e-06</v>
      </c>
      <c r="AG28" t="n">
        <v>12</v>
      </c>
      <c r="AH28" t="n">
        <v>617533.102974834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3.4277</v>
      </c>
      <c r="E29" t="n">
        <v>29.17</v>
      </c>
      <c r="F29" t="n">
        <v>24.78</v>
      </c>
      <c r="G29" t="n">
        <v>40.18</v>
      </c>
      <c r="H29" t="n">
        <v>0.5600000000000001</v>
      </c>
      <c r="I29" t="n">
        <v>37</v>
      </c>
      <c r="J29" t="n">
        <v>244.41</v>
      </c>
      <c r="K29" t="n">
        <v>57.72</v>
      </c>
      <c r="L29" t="n">
        <v>7.75</v>
      </c>
      <c r="M29" t="n">
        <v>35</v>
      </c>
      <c r="N29" t="n">
        <v>58.93</v>
      </c>
      <c r="O29" t="n">
        <v>30377.55</v>
      </c>
      <c r="P29" t="n">
        <v>387.47</v>
      </c>
      <c r="Q29" t="n">
        <v>452.68</v>
      </c>
      <c r="R29" t="n">
        <v>96.87</v>
      </c>
      <c r="S29" t="n">
        <v>57.64</v>
      </c>
      <c r="T29" t="n">
        <v>17386.85</v>
      </c>
      <c r="U29" t="n">
        <v>0.6</v>
      </c>
      <c r="V29" t="n">
        <v>0.86</v>
      </c>
      <c r="W29" t="n">
        <v>6.85</v>
      </c>
      <c r="X29" t="n">
        <v>1.05</v>
      </c>
      <c r="Y29" t="n">
        <v>1</v>
      </c>
      <c r="Z29" t="n">
        <v>10</v>
      </c>
      <c r="AA29" t="n">
        <v>498.3090923971075</v>
      </c>
      <c r="AB29" t="n">
        <v>681.8084840633379</v>
      </c>
      <c r="AC29" t="n">
        <v>616.7376392685496</v>
      </c>
      <c r="AD29" t="n">
        <v>498309.0923971075</v>
      </c>
      <c r="AE29" t="n">
        <v>681808.4840633379</v>
      </c>
      <c r="AF29" t="n">
        <v>1.748495362842302e-06</v>
      </c>
      <c r="AG29" t="n">
        <v>12</v>
      </c>
      <c r="AH29" t="n">
        <v>616737.6392685496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3.4386</v>
      </c>
      <c r="E30" t="n">
        <v>29.08</v>
      </c>
      <c r="F30" t="n">
        <v>24.73</v>
      </c>
      <c r="G30" t="n">
        <v>41.22</v>
      </c>
      <c r="H30" t="n">
        <v>0.58</v>
      </c>
      <c r="I30" t="n">
        <v>36</v>
      </c>
      <c r="J30" t="n">
        <v>244.85</v>
      </c>
      <c r="K30" t="n">
        <v>57.72</v>
      </c>
      <c r="L30" t="n">
        <v>8</v>
      </c>
      <c r="M30" t="n">
        <v>34</v>
      </c>
      <c r="N30" t="n">
        <v>59.12</v>
      </c>
      <c r="O30" t="n">
        <v>30432.06</v>
      </c>
      <c r="P30" t="n">
        <v>386.76</v>
      </c>
      <c r="Q30" t="n">
        <v>452.64</v>
      </c>
      <c r="R30" t="n">
        <v>95.16</v>
      </c>
      <c r="S30" t="n">
        <v>57.64</v>
      </c>
      <c r="T30" t="n">
        <v>16538.4</v>
      </c>
      <c r="U30" t="n">
        <v>0.61</v>
      </c>
      <c r="V30" t="n">
        <v>0.86</v>
      </c>
      <c r="W30" t="n">
        <v>6.85</v>
      </c>
      <c r="X30" t="n">
        <v>1.01</v>
      </c>
      <c r="Y30" t="n">
        <v>1</v>
      </c>
      <c r="Z30" t="n">
        <v>10</v>
      </c>
      <c r="AA30" t="n">
        <v>496.4559904602051</v>
      </c>
      <c r="AB30" t="n">
        <v>679.2729882401806</v>
      </c>
      <c r="AC30" t="n">
        <v>614.4441276081637</v>
      </c>
      <c r="AD30" t="n">
        <v>496455.9904602051</v>
      </c>
      <c r="AE30" t="n">
        <v>679272.9882401805</v>
      </c>
      <c r="AF30" t="n">
        <v>1.754055534226898e-06</v>
      </c>
      <c r="AG30" t="n">
        <v>12</v>
      </c>
      <c r="AH30" t="n">
        <v>614444.1276081637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3.4456</v>
      </c>
      <c r="E31" t="n">
        <v>29.02</v>
      </c>
      <c r="F31" t="n">
        <v>24.72</v>
      </c>
      <c r="G31" t="n">
        <v>42.38</v>
      </c>
      <c r="H31" t="n">
        <v>0.6</v>
      </c>
      <c r="I31" t="n">
        <v>35</v>
      </c>
      <c r="J31" t="n">
        <v>245.29</v>
      </c>
      <c r="K31" t="n">
        <v>57.72</v>
      </c>
      <c r="L31" t="n">
        <v>8.25</v>
      </c>
      <c r="M31" t="n">
        <v>33</v>
      </c>
      <c r="N31" t="n">
        <v>59.32</v>
      </c>
      <c r="O31" t="n">
        <v>30486.64</v>
      </c>
      <c r="P31" t="n">
        <v>386.62</v>
      </c>
      <c r="Q31" t="n">
        <v>452.59</v>
      </c>
      <c r="R31" t="n">
        <v>94.84</v>
      </c>
      <c r="S31" t="n">
        <v>57.64</v>
      </c>
      <c r="T31" t="n">
        <v>16380.71</v>
      </c>
      <c r="U31" t="n">
        <v>0.61</v>
      </c>
      <c r="V31" t="n">
        <v>0.86</v>
      </c>
      <c r="W31" t="n">
        <v>6.85</v>
      </c>
      <c r="X31" t="n">
        <v>0.99</v>
      </c>
      <c r="Y31" t="n">
        <v>1</v>
      </c>
      <c r="Z31" t="n">
        <v>10</v>
      </c>
      <c r="AA31" t="n">
        <v>495.5773341373676</v>
      </c>
      <c r="AB31" t="n">
        <v>678.0707718956932</v>
      </c>
      <c r="AC31" t="n">
        <v>613.3566491042729</v>
      </c>
      <c r="AD31" t="n">
        <v>495577.3341373677</v>
      </c>
      <c r="AE31" t="n">
        <v>678070.7718956931</v>
      </c>
      <c r="AF31" t="n">
        <v>1.757626286492235e-06</v>
      </c>
      <c r="AG31" t="n">
        <v>12</v>
      </c>
      <c r="AH31" t="n">
        <v>613356.6491042729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3.4586</v>
      </c>
      <c r="E32" t="n">
        <v>28.91</v>
      </c>
      <c r="F32" t="n">
        <v>24.66</v>
      </c>
      <c r="G32" t="n">
        <v>43.51</v>
      </c>
      <c r="H32" t="n">
        <v>0.62</v>
      </c>
      <c r="I32" t="n">
        <v>34</v>
      </c>
      <c r="J32" t="n">
        <v>245.73</v>
      </c>
      <c r="K32" t="n">
        <v>57.72</v>
      </c>
      <c r="L32" t="n">
        <v>8.5</v>
      </c>
      <c r="M32" t="n">
        <v>32</v>
      </c>
      <c r="N32" t="n">
        <v>59.51</v>
      </c>
      <c r="O32" t="n">
        <v>30541.29</v>
      </c>
      <c r="P32" t="n">
        <v>385.13</v>
      </c>
      <c r="Q32" t="n">
        <v>452.66</v>
      </c>
      <c r="R32" t="n">
        <v>92.36</v>
      </c>
      <c r="S32" t="n">
        <v>57.64</v>
      </c>
      <c r="T32" t="n">
        <v>15148.11</v>
      </c>
      <c r="U32" t="n">
        <v>0.62</v>
      </c>
      <c r="V32" t="n">
        <v>0.86</v>
      </c>
      <c r="W32" t="n">
        <v>6.86</v>
      </c>
      <c r="X32" t="n">
        <v>0.93</v>
      </c>
      <c r="Y32" t="n">
        <v>1</v>
      </c>
      <c r="Z32" t="n">
        <v>10</v>
      </c>
      <c r="AA32" t="n">
        <v>492.939074750971</v>
      </c>
      <c r="AB32" t="n">
        <v>674.4609890114357</v>
      </c>
      <c r="AC32" t="n">
        <v>610.091378832127</v>
      </c>
      <c r="AD32" t="n">
        <v>492939.074750971</v>
      </c>
      <c r="AE32" t="n">
        <v>674460.9890114357</v>
      </c>
      <c r="AF32" t="n">
        <v>1.764257683556433e-06</v>
      </c>
      <c r="AG32" t="n">
        <v>12</v>
      </c>
      <c r="AH32" t="n">
        <v>610091.378832127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3.4649</v>
      </c>
      <c r="E33" t="n">
        <v>28.86</v>
      </c>
      <c r="F33" t="n">
        <v>24.65</v>
      </c>
      <c r="G33" t="n">
        <v>44.82</v>
      </c>
      <c r="H33" t="n">
        <v>0.63</v>
      </c>
      <c r="I33" t="n">
        <v>33</v>
      </c>
      <c r="J33" t="n">
        <v>246.18</v>
      </c>
      <c r="K33" t="n">
        <v>57.72</v>
      </c>
      <c r="L33" t="n">
        <v>8.75</v>
      </c>
      <c r="M33" t="n">
        <v>31</v>
      </c>
      <c r="N33" t="n">
        <v>59.7</v>
      </c>
      <c r="O33" t="n">
        <v>30596.01</v>
      </c>
      <c r="P33" t="n">
        <v>385.24</v>
      </c>
      <c r="Q33" t="n">
        <v>452.62</v>
      </c>
      <c r="R33" t="n">
        <v>92.29000000000001</v>
      </c>
      <c r="S33" t="n">
        <v>57.64</v>
      </c>
      <c r="T33" t="n">
        <v>15118.11</v>
      </c>
      <c r="U33" t="n">
        <v>0.62</v>
      </c>
      <c r="V33" t="n">
        <v>0.86</v>
      </c>
      <c r="W33" t="n">
        <v>6.85</v>
      </c>
      <c r="X33" t="n">
        <v>0.92</v>
      </c>
      <c r="Y33" t="n">
        <v>1</v>
      </c>
      <c r="Z33" t="n">
        <v>10</v>
      </c>
      <c r="AA33" t="n">
        <v>492.3200689257085</v>
      </c>
      <c r="AB33" t="n">
        <v>673.6140379327018</v>
      </c>
      <c r="AC33" t="n">
        <v>609.3252595756441</v>
      </c>
      <c r="AD33" t="n">
        <v>492320.0689257085</v>
      </c>
      <c r="AE33" t="n">
        <v>673614.0379327018</v>
      </c>
      <c r="AF33" t="n">
        <v>1.767471360595236e-06</v>
      </c>
      <c r="AG33" t="n">
        <v>12</v>
      </c>
      <c r="AH33" t="n">
        <v>609325.259575644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3.4721</v>
      </c>
      <c r="E34" t="n">
        <v>28.8</v>
      </c>
      <c r="F34" t="n">
        <v>24.63</v>
      </c>
      <c r="G34" t="n">
        <v>46.19</v>
      </c>
      <c r="H34" t="n">
        <v>0.65</v>
      </c>
      <c r="I34" t="n">
        <v>32</v>
      </c>
      <c r="J34" t="n">
        <v>246.62</v>
      </c>
      <c r="K34" t="n">
        <v>57.72</v>
      </c>
      <c r="L34" t="n">
        <v>9</v>
      </c>
      <c r="M34" t="n">
        <v>30</v>
      </c>
      <c r="N34" t="n">
        <v>59.9</v>
      </c>
      <c r="O34" t="n">
        <v>30650.8</v>
      </c>
      <c r="P34" t="n">
        <v>384.82</v>
      </c>
      <c r="Q34" t="n">
        <v>452.61</v>
      </c>
      <c r="R34" t="n">
        <v>91.84</v>
      </c>
      <c r="S34" t="n">
        <v>57.64</v>
      </c>
      <c r="T34" t="n">
        <v>14898.37</v>
      </c>
      <c r="U34" t="n">
        <v>0.63</v>
      </c>
      <c r="V34" t="n">
        <v>0.86</v>
      </c>
      <c r="W34" t="n">
        <v>6.85</v>
      </c>
      <c r="X34" t="n">
        <v>0.91</v>
      </c>
      <c r="Y34" t="n">
        <v>1</v>
      </c>
      <c r="Z34" t="n">
        <v>10</v>
      </c>
      <c r="AA34" t="n">
        <v>491.203143766312</v>
      </c>
      <c r="AB34" t="n">
        <v>672.0858116543551</v>
      </c>
      <c r="AC34" t="n">
        <v>607.9428850684237</v>
      </c>
      <c r="AD34" t="n">
        <v>491203.143766312</v>
      </c>
      <c r="AE34" t="n">
        <v>672085.8116543551</v>
      </c>
      <c r="AF34" t="n">
        <v>1.771144134353869e-06</v>
      </c>
      <c r="AG34" t="n">
        <v>12</v>
      </c>
      <c r="AH34" t="n">
        <v>607942.8850684237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3.4837</v>
      </c>
      <c r="E35" t="n">
        <v>28.71</v>
      </c>
      <c r="F35" t="n">
        <v>24.58</v>
      </c>
      <c r="G35" t="n">
        <v>47.58</v>
      </c>
      <c r="H35" t="n">
        <v>0.67</v>
      </c>
      <c r="I35" t="n">
        <v>31</v>
      </c>
      <c r="J35" t="n">
        <v>247.07</v>
      </c>
      <c r="K35" t="n">
        <v>57.72</v>
      </c>
      <c r="L35" t="n">
        <v>9.25</v>
      </c>
      <c r="M35" t="n">
        <v>29</v>
      </c>
      <c r="N35" t="n">
        <v>60.09</v>
      </c>
      <c r="O35" t="n">
        <v>30705.66</v>
      </c>
      <c r="P35" t="n">
        <v>383.88</v>
      </c>
      <c r="Q35" t="n">
        <v>452.62</v>
      </c>
      <c r="R35" t="n">
        <v>90.27</v>
      </c>
      <c r="S35" t="n">
        <v>57.64</v>
      </c>
      <c r="T35" t="n">
        <v>14119.09</v>
      </c>
      <c r="U35" t="n">
        <v>0.64</v>
      </c>
      <c r="V35" t="n">
        <v>0.86</v>
      </c>
      <c r="W35" t="n">
        <v>6.85</v>
      </c>
      <c r="X35" t="n">
        <v>0.86</v>
      </c>
      <c r="Y35" t="n">
        <v>1</v>
      </c>
      <c r="Z35" t="n">
        <v>10</v>
      </c>
      <c r="AA35" t="n">
        <v>489.164185217792</v>
      </c>
      <c r="AB35" t="n">
        <v>669.2960186157674</v>
      </c>
      <c r="AC35" t="n">
        <v>605.4193459619397</v>
      </c>
      <c r="AD35" t="n">
        <v>489164.1852177919</v>
      </c>
      <c r="AE35" t="n">
        <v>669296.0186157674</v>
      </c>
      <c r="AF35" t="n">
        <v>1.777061380964998e-06</v>
      </c>
      <c r="AG35" t="n">
        <v>12</v>
      </c>
      <c r="AH35" t="n">
        <v>605419.3459619397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3.4945</v>
      </c>
      <c r="E36" t="n">
        <v>28.62</v>
      </c>
      <c r="F36" t="n">
        <v>24.54</v>
      </c>
      <c r="G36" t="n">
        <v>49.08</v>
      </c>
      <c r="H36" t="n">
        <v>0.68</v>
      </c>
      <c r="I36" t="n">
        <v>30</v>
      </c>
      <c r="J36" t="n">
        <v>247.51</v>
      </c>
      <c r="K36" t="n">
        <v>57.72</v>
      </c>
      <c r="L36" t="n">
        <v>9.5</v>
      </c>
      <c r="M36" t="n">
        <v>28</v>
      </c>
      <c r="N36" t="n">
        <v>60.29</v>
      </c>
      <c r="O36" t="n">
        <v>30760.6</v>
      </c>
      <c r="P36" t="n">
        <v>383.19</v>
      </c>
      <c r="Q36" t="n">
        <v>452.58</v>
      </c>
      <c r="R36" t="n">
        <v>88.87</v>
      </c>
      <c r="S36" t="n">
        <v>57.64</v>
      </c>
      <c r="T36" t="n">
        <v>13423.06</v>
      </c>
      <c r="U36" t="n">
        <v>0.65</v>
      </c>
      <c r="V36" t="n">
        <v>0.86</v>
      </c>
      <c r="W36" t="n">
        <v>6.84</v>
      </c>
      <c r="X36" t="n">
        <v>0.82</v>
      </c>
      <c r="Y36" t="n">
        <v>1</v>
      </c>
      <c r="Z36" t="n">
        <v>10</v>
      </c>
      <c r="AA36" t="n">
        <v>487.430554229053</v>
      </c>
      <c r="AB36" t="n">
        <v>666.9239882145735</v>
      </c>
      <c r="AC36" t="n">
        <v>603.27369881307</v>
      </c>
      <c r="AD36" t="n">
        <v>487430.554229053</v>
      </c>
      <c r="AE36" t="n">
        <v>666923.9882145735</v>
      </c>
      <c r="AF36" t="n">
        <v>1.782570541602947e-06</v>
      </c>
      <c r="AG36" t="n">
        <v>12</v>
      </c>
      <c r="AH36" t="n">
        <v>603273.6988130701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3.491</v>
      </c>
      <c r="E37" t="n">
        <v>28.64</v>
      </c>
      <c r="F37" t="n">
        <v>24.57</v>
      </c>
      <c r="G37" t="n">
        <v>49.14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383.27</v>
      </c>
      <c r="Q37" t="n">
        <v>452.6</v>
      </c>
      <c r="R37" t="n">
        <v>89.81999999999999</v>
      </c>
      <c r="S37" t="n">
        <v>57.64</v>
      </c>
      <c r="T37" t="n">
        <v>13898.52</v>
      </c>
      <c r="U37" t="n">
        <v>0.64</v>
      </c>
      <c r="V37" t="n">
        <v>0.86</v>
      </c>
      <c r="W37" t="n">
        <v>6.84</v>
      </c>
      <c r="X37" t="n">
        <v>0.84</v>
      </c>
      <c r="Y37" t="n">
        <v>1</v>
      </c>
      <c r="Z37" t="n">
        <v>10</v>
      </c>
      <c r="AA37" t="n">
        <v>487.9551625057948</v>
      </c>
      <c r="AB37" t="n">
        <v>667.6417804028953</v>
      </c>
      <c r="AC37" t="n">
        <v>603.9229859223663</v>
      </c>
      <c r="AD37" t="n">
        <v>487955.1625057948</v>
      </c>
      <c r="AE37" t="n">
        <v>667641.7804028953</v>
      </c>
      <c r="AF37" t="n">
        <v>1.780785165470279e-06</v>
      </c>
      <c r="AG37" t="n">
        <v>12</v>
      </c>
      <c r="AH37" t="n">
        <v>603922.9859223663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3.5005</v>
      </c>
      <c r="E38" t="n">
        <v>28.57</v>
      </c>
      <c r="F38" t="n">
        <v>24.54</v>
      </c>
      <c r="G38" t="n">
        <v>50.77</v>
      </c>
      <c r="H38" t="n">
        <v>0.72</v>
      </c>
      <c r="I38" t="n">
        <v>29</v>
      </c>
      <c r="J38" t="n">
        <v>248.4</v>
      </c>
      <c r="K38" t="n">
        <v>57.72</v>
      </c>
      <c r="L38" t="n">
        <v>10</v>
      </c>
      <c r="M38" t="n">
        <v>27</v>
      </c>
      <c r="N38" t="n">
        <v>60.68</v>
      </c>
      <c r="O38" t="n">
        <v>30870.67</v>
      </c>
      <c r="P38" t="n">
        <v>382.74</v>
      </c>
      <c r="Q38" t="n">
        <v>452.64</v>
      </c>
      <c r="R38" t="n">
        <v>88.56</v>
      </c>
      <c r="S38" t="n">
        <v>57.64</v>
      </c>
      <c r="T38" t="n">
        <v>13271.22</v>
      </c>
      <c r="U38" t="n">
        <v>0.65</v>
      </c>
      <c r="V38" t="n">
        <v>0.86</v>
      </c>
      <c r="W38" t="n">
        <v>6.85</v>
      </c>
      <c r="X38" t="n">
        <v>0.8100000000000001</v>
      </c>
      <c r="Y38" t="n">
        <v>1</v>
      </c>
      <c r="Z38" t="n">
        <v>10</v>
      </c>
      <c r="AA38" t="n">
        <v>486.5085287112619</v>
      </c>
      <c r="AB38" t="n">
        <v>665.6624322242366</v>
      </c>
      <c r="AC38" t="n">
        <v>602.132543955846</v>
      </c>
      <c r="AD38" t="n">
        <v>486508.5287112619</v>
      </c>
      <c r="AE38" t="n">
        <v>665662.4322242365</v>
      </c>
      <c r="AF38" t="n">
        <v>1.785631186401808e-06</v>
      </c>
      <c r="AG38" t="n">
        <v>12</v>
      </c>
      <c r="AH38" t="n">
        <v>602132.543955846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3.5132</v>
      </c>
      <c r="E39" t="n">
        <v>28.46</v>
      </c>
      <c r="F39" t="n">
        <v>24.48</v>
      </c>
      <c r="G39" t="n">
        <v>52.46</v>
      </c>
      <c r="H39" t="n">
        <v>0.73</v>
      </c>
      <c r="I39" t="n">
        <v>28</v>
      </c>
      <c r="J39" t="n">
        <v>248.85</v>
      </c>
      <c r="K39" t="n">
        <v>57.72</v>
      </c>
      <c r="L39" t="n">
        <v>10.25</v>
      </c>
      <c r="M39" t="n">
        <v>26</v>
      </c>
      <c r="N39" t="n">
        <v>60.88</v>
      </c>
      <c r="O39" t="n">
        <v>30925.82</v>
      </c>
      <c r="P39" t="n">
        <v>381.79</v>
      </c>
      <c r="Q39" t="n">
        <v>452.6</v>
      </c>
      <c r="R39" t="n">
        <v>87.01000000000001</v>
      </c>
      <c r="S39" t="n">
        <v>57.64</v>
      </c>
      <c r="T39" t="n">
        <v>12503.27</v>
      </c>
      <c r="U39" t="n">
        <v>0.66</v>
      </c>
      <c r="V39" t="n">
        <v>0.87</v>
      </c>
      <c r="W39" t="n">
        <v>6.83</v>
      </c>
      <c r="X39" t="n">
        <v>0.75</v>
      </c>
      <c r="Y39" t="n">
        <v>1</v>
      </c>
      <c r="Z39" t="n">
        <v>10</v>
      </c>
      <c r="AA39" t="n">
        <v>473.5601307601552</v>
      </c>
      <c r="AB39" t="n">
        <v>647.9458629045311</v>
      </c>
      <c r="AC39" t="n">
        <v>586.106819146652</v>
      </c>
      <c r="AD39" t="n">
        <v>473560.1307601552</v>
      </c>
      <c r="AE39" t="n">
        <v>647945.8629045311</v>
      </c>
      <c r="AF39" t="n">
        <v>1.792109551226062e-06</v>
      </c>
      <c r="AG39" t="n">
        <v>11</v>
      </c>
      <c r="AH39" t="n">
        <v>586106.819146652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3.5205</v>
      </c>
      <c r="E40" t="n">
        <v>28.4</v>
      </c>
      <c r="F40" t="n">
        <v>24.47</v>
      </c>
      <c r="G40" t="n">
        <v>54.37</v>
      </c>
      <c r="H40" t="n">
        <v>0.75</v>
      </c>
      <c r="I40" t="n">
        <v>27</v>
      </c>
      <c r="J40" t="n">
        <v>249.3</v>
      </c>
      <c r="K40" t="n">
        <v>57.72</v>
      </c>
      <c r="L40" t="n">
        <v>10.5</v>
      </c>
      <c r="M40" t="n">
        <v>25</v>
      </c>
      <c r="N40" t="n">
        <v>61.07</v>
      </c>
      <c r="O40" t="n">
        <v>30981.04</v>
      </c>
      <c r="P40" t="n">
        <v>381.3</v>
      </c>
      <c r="Q40" t="n">
        <v>452.63</v>
      </c>
      <c r="R40" t="n">
        <v>86.75</v>
      </c>
      <c r="S40" t="n">
        <v>57.64</v>
      </c>
      <c r="T40" t="n">
        <v>12376.75</v>
      </c>
      <c r="U40" t="n">
        <v>0.66</v>
      </c>
      <c r="V40" t="n">
        <v>0.87</v>
      </c>
      <c r="W40" t="n">
        <v>6.83</v>
      </c>
      <c r="X40" t="n">
        <v>0.74</v>
      </c>
      <c r="Y40" t="n">
        <v>1</v>
      </c>
      <c r="Z40" t="n">
        <v>10</v>
      </c>
      <c r="AA40" t="n">
        <v>472.453670109009</v>
      </c>
      <c r="AB40" t="n">
        <v>646.4319546280341</v>
      </c>
      <c r="AC40" t="n">
        <v>584.7373961512802</v>
      </c>
      <c r="AD40" t="n">
        <v>472453.670109009</v>
      </c>
      <c r="AE40" t="n">
        <v>646431.954628034</v>
      </c>
      <c r="AF40" t="n">
        <v>1.795833335731342e-06</v>
      </c>
      <c r="AG40" t="n">
        <v>11</v>
      </c>
      <c r="AH40" t="n">
        <v>584737.3961512803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3.5206</v>
      </c>
      <c r="E41" t="n">
        <v>28.4</v>
      </c>
      <c r="F41" t="n">
        <v>24.47</v>
      </c>
      <c r="G41" t="n">
        <v>54.37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381.23</v>
      </c>
      <c r="Q41" t="n">
        <v>452.64</v>
      </c>
      <c r="R41" t="n">
        <v>86.33</v>
      </c>
      <c r="S41" t="n">
        <v>57.64</v>
      </c>
      <c r="T41" t="n">
        <v>12166.58</v>
      </c>
      <c r="U41" t="n">
        <v>0.67</v>
      </c>
      <c r="V41" t="n">
        <v>0.87</v>
      </c>
      <c r="W41" t="n">
        <v>6.84</v>
      </c>
      <c r="X41" t="n">
        <v>0.74</v>
      </c>
      <c r="Y41" t="n">
        <v>1</v>
      </c>
      <c r="Z41" t="n">
        <v>10</v>
      </c>
      <c r="AA41" t="n">
        <v>472.3955723372499</v>
      </c>
      <c r="AB41" t="n">
        <v>646.3524626936205</v>
      </c>
      <c r="AC41" t="n">
        <v>584.6654908155193</v>
      </c>
      <c r="AD41" t="n">
        <v>472395.5723372499</v>
      </c>
      <c r="AE41" t="n">
        <v>646352.4626936205</v>
      </c>
      <c r="AF41" t="n">
        <v>1.79588434647799e-06</v>
      </c>
      <c r="AG41" t="n">
        <v>11</v>
      </c>
      <c r="AH41" t="n">
        <v>584665.4908155194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3.5312</v>
      </c>
      <c r="E42" t="n">
        <v>28.32</v>
      </c>
      <c r="F42" t="n">
        <v>24.43</v>
      </c>
      <c r="G42" t="n">
        <v>56.37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380.37</v>
      </c>
      <c r="Q42" t="n">
        <v>452.62</v>
      </c>
      <c r="R42" t="n">
        <v>85.19</v>
      </c>
      <c r="S42" t="n">
        <v>57.64</v>
      </c>
      <c r="T42" t="n">
        <v>11601.9</v>
      </c>
      <c r="U42" t="n">
        <v>0.68</v>
      </c>
      <c r="V42" t="n">
        <v>0.87</v>
      </c>
      <c r="W42" t="n">
        <v>6.83</v>
      </c>
      <c r="X42" t="n">
        <v>0.7</v>
      </c>
      <c r="Y42" t="n">
        <v>1</v>
      </c>
      <c r="Z42" t="n">
        <v>10</v>
      </c>
      <c r="AA42" t="n">
        <v>470.6017671921769</v>
      </c>
      <c r="AB42" t="n">
        <v>643.8980993570337</v>
      </c>
      <c r="AC42" t="n">
        <v>582.445368471056</v>
      </c>
      <c r="AD42" t="n">
        <v>470601.7671921768</v>
      </c>
      <c r="AE42" t="n">
        <v>643898.0993570337</v>
      </c>
      <c r="AF42" t="n">
        <v>1.801291485622643e-06</v>
      </c>
      <c r="AG42" t="n">
        <v>11</v>
      </c>
      <c r="AH42" t="n">
        <v>582445.368471056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3.5281</v>
      </c>
      <c r="E43" t="n">
        <v>28.34</v>
      </c>
      <c r="F43" t="n">
        <v>24.45</v>
      </c>
      <c r="G43" t="n">
        <v>56.42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380.47</v>
      </c>
      <c r="Q43" t="n">
        <v>452.59</v>
      </c>
      <c r="R43" t="n">
        <v>85.98999999999999</v>
      </c>
      <c r="S43" t="n">
        <v>57.64</v>
      </c>
      <c r="T43" t="n">
        <v>12004.31</v>
      </c>
      <c r="U43" t="n">
        <v>0.67</v>
      </c>
      <c r="V43" t="n">
        <v>0.87</v>
      </c>
      <c r="W43" t="n">
        <v>6.84</v>
      </c>
      <c r="X43" t="n">
        <v>0.73</v>
      </c>
      <c r="Y43" t="n">
        <v>1</v>
      </c>
      <c r="Z43" t="n">
        <v>10</v>
      </c>
      <c r="AA43" t="n">
        <v>471.0519855625695</v>
      </c>
      <c r="AB43" t="n">
        <v>644.5141079936377</v>
      </c>
      <c r="AC43" t="n">
        <v>583.0025861079561</v>
      </c>
      <c r="AD43" t="n">
        <v>471051.9855625695</v>
      </c>
      <c r="AE43" t="n">
        <v>644514.1079936377</v>
      </c>
      <c r="AF43" t="n">
        <v>1.799710152476565e-06</v>
      </c>
      <c r="AG43" t="n">
        <v>11</v>
      </c>
      <c r="AH43" t="n">
        <v>583002.586107956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3.5389</v>
      </c>
      <c r="E44" t="n">
        <v>28.26</v>
      </c>
      <c r="F44" t="n">
        <v>24.41</v>
      </c>
      <c r="G44" t="n">
        <v>58.58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379.91</v>
      </c>
      <c r="Q44" t="n">
        <v>452.62</v>
      </c>
      <c r="R44" t="n">
        <v>84.8</v>
      </c>
      <c r="S44" t="n">
        <v>57.64</v>
      </c>
      <c r="T44" t="n">
        <v>11413.4</v>
      </c>
      <c r="U44" t="n">
        <v>0.68</v>
      </c>
      <c r="V44" t="n">
        <v>0.87</v>
      </c>
      <c r="W44" t="n">
        <v>6.83</v>
      </c>
      <c r="X44" t="n">
        <v>0.68</v>
      </c>
      <c r="Y44" t="n">
        <v>1</v>
      </c>
      <c r="Z44" t="n">
        <v>10</v>
      </c>
      <c r="AA44" t="n">
        <v>469.451308750227</v>
      </c>
      <c r="AB44" t="n">
        <v>642.3239913621135</v>
      </c>
      <c r="AC44" t="n">
        <v>581.0214911338967</v>
      </c>
      <c r="AD44" t="n">
        <v>469451.308750227</v>
      </c>
      <c r="AE44" t="n">
        <v>642323.9913621135</v>
      </c>
      <c r="AF44" t="n">
        <v>1.805219313114514e-06</v>
      </c>
      <c r="AG44" t="n">
        <v>11</v>
      </c>
      <c r="AH44" t="n">
        <v>581021.4911338966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3.5408</v>
      </c>
      <c r="E45" t="n">
        <v>28.24</v>
      </c>
      <c r="F45" t="n">
        <v>24.39</v>
      </c>
      <c r="G45" t="n">
        <v>58.55</v>
      </c>
      <c r="H45" t="n">
        <v>0.83</v>
      </c>
      <c r="I45" t="n">
        <v>25</v>
      </c>
      <c r="J45" t="n">
        <v>251.55</v>
      </c>
      <c r="K45" t="n">
        <v>57.72</v>
      </c>
      <c r="L45" t="n">
        <v>11.75</v>
      </c>
      <c r="M45" t="n">
        <v>23</v>
      </c>
      <c r="N45" t="n">
        <v>62.07</v>
      </c>
      <c r="O45" t="n">
        <v>31258.21</v>
      </c>
      <c r="P45" t="n">
        <v>379.56</v>
      </c>
      <c r="Q45" t="n">
        <v>452.63</v>
      </c>
      <c r="R45" t="n">
        <v>83.97</v>
      </c>
      <c r="S45" t="n">
        <v>57.64</v>
      </c>
      <c r="T45" t="n">
        <v>10995.84</v>
      </c>
      <c r="U45" t="n">
        <v>0.6899999999999999</v>
      </c>
      <c r="V45" t="n">
        <v>0.87</v>
      </c>
      <c r="W45" t="n">
        <v>6.84</v>
      </c>
      <c r="X45" t="n">
        <v>0.67</v>
      </c>
      <c r="Y45" t="n">
        <v>1</v>
      </c>
      <c r="Z45" t="n">
        <v>10</v>
      </c>
      <c r="AA45" t="n">
        <v>468.9513340957294</v>
      </c>
      <c r="AB45" t="n">
        <v>641.639903982505</v>
      </c>
      <c r="AC45" t="n">
        <v>580.402692093675</v>
      </c>
      <c r="AD45" t="n">
        <v>468951.3340957294</v>
      </c>
      <c r="AE45" t="n">
        <v>641639.903982505</v>
      </c>
      <c r="AF45" t="n">
        <v>1.80618851730082e-06</v>
      </c>
      <c r="AG45" t="n">
        <v>11</v>
      </c>
      <c r="AH45" t="n">
        <v>580402.692093675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3.5474</v>
      </c>
      <c r="E46" t="n">
        <v>28.19</v>
      </c>
      <c r="F46" t="n">
        <v>24.39</v>
      </c>
      <c r="G46" t="n">
        <v>60.97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379.7</v>
      </c>
      <c r="Q46" t="n">
        <v>452.58</v>
      </c>
      <c r="R46" t="n">
        <v>83.90000000000001</v>
      </c>
      <c r="S46" t="n">
        <v>57.64</v>
      </c>
      <c r="T46" t="n">
        <v>10968.77</v>
      </c>
      <c r="U46" t="n">
        <v>0.6899999999999999</v>
      </c>
      <c r="V46" t="n">
        <v>0.87</v>
      </c>
      <c r="W46" t="n">
        <v>6.83</v>
      </c>
      <c r="X46" t="n">
        <v>0.66</v>
      </c>
      <c r="Y46" t="n">
        <v>1</v>
      </c>
      <c r="Z46" t="n">
        <v>10</v>
      </c>
      <c r="AA46" t="n">
        <v>468.3977754585039</v>
      </c>
      <c r="AB46" t="n">
        <v>640.8825006337694</v>
      </c>
      <c r="AC46" t="n">
        <v>579.7175742575207</v>
      </c>
      <c r="AD46" t="n">
        <v>468397.7754585039</v>
      </c>
      <c r="AE46" t="n">
        <v>640882.5006337694</v>
      </c>
      <c r="AF46" t="n">
        <v>1.809555226579567e-06</v>
      </c>
      <c r="AG46" t="n">
        <v>11</v>
      </c>
      <c r="AH46" t="n">
        <v>579717.5742575207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3.5469</v>
      </c>
      <c r="E47" t="n">
        <v>28.19</v>
      </c>
      <c r="F47" t="n">
        <v>24.39</v>
      </c>
      <c r="G47" t="n">
        <v>60.98</v>
      </c>
      <c r="H47" t="n">
        <v>0.86</v>
      </c>
      <c r="I47" t="n">
        <v>24</v>
      </c>
      <c r="J47" t="n">
        <v>252.45</v>
      </c>
      <c r="K47" t="n">
        <v>57.72</v>
      </c>
      <c r="L47" t="n">
        <v>12.25</v>
      </c>
      <c r="M47" t="n">
        <v>22</v>
      </c>
      <c r="N47" t="n">
        <v>62.48</v>
      </c>
      <c r="O47" t="n">
        <v>31369.6</v>
      </c>
      <c r="P47" t="n">
        <v>379.28</v>
      </c>
      <c r="Q47" t="n">
        <v>452.6</v>
      </c>
      <c r="R47" t="n">
        <v>84.01000000000001</v>
      </c>
      <c r="S47" t="n">
        <v>57.64</v>
      </c>
      <c r="T47" t="n">
        <v>11025.08</v>
      </c>
      <c r="U47" t="n">
        <v>0.6899999999999999</v>
      </c>
      <c r="V47" t="n">
        <v>0.87</v>
      </c>
      <c r="W47" t="n">
        <v>6.83</v>
      </c>
      <c r="X47" t="n">
        <v>0.67</v>
      </c>
      <c r="Y47" t="n">
        <v>1</v>
      </c>
      <c r="Z47" t="n">
        <v>10</v>
      </c>
      <c r="AA47" t="n">
        <v>468.1604718905775</v>
      </c>
      <c r="AB47" t="n">
        <v>640.5578114230382</v>
      </c>
      <c r="AC47" t="n">
        <v>579.4238729293575</v>
      </c>
      <c r="AD47" t="n">
        <v>468160.4718905775</v>
      </c>
      <c r="AE47" t="n">
        <v>640557.8114230381</v>
      </c>
      <c r="AF47" t="n">
        <v>1.809300172846328e-06</v>
      </c>
      <c r="AG47" t="n">
        <v>11</v>
      </c>
      <c r="AH47" t="n">
        <v>579423.8729293575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3.5575</v>
      </c>
      <c r="E48" t="n">
        <v>28.11</v>
      </c>
      <c r="F48" t="n">
        <v>24.35</v>
      </c>
      <c r="G48" t="n">
        <v>63.53</v>
      </c>
      <c r="H48" t="n">
        <v>0.88</v>
      </c>
      <c r="I48" t="n">
        <v>23</v>
      </c>
      <c r="J48" t="n">
        <v>252.9</v>
      </c>
      <c r="K48" t="n">
        <v>57.72</v>
      </c>
      <c r="L48" t="n">
        <v>12.5</v>
      </c>
      <c r="M48" t="n">
        <v>21</v>
      </c>
      <c r="N48" t="n">
        <v>62.68</v>
      </c>
      <c r="O48" t="n">
        <v>31425.4</v>
      </c>
      <c r="P48" t="n">
        <v>378.64</v>
      </c>
      <c r="Q48" t="n">
        <v>452.6</v>
      </c>
      <c r="R48" t="n">
        <v>82.76000000000001</v>
      </c>
      <c r="S48" t="n">
        <v>57.64</v>
      </c>
      <c r="T48" t="n">
        <v>10402.71</v>
      </c>
      <c r="U48" t="n">
        <v>0.7</v>
      </c>
      <c r="V48" t="n">
        <v>0.87</v>
      </c>
      <c r="W48" t="n">
        <v>6.83</v>
      </c>
      <c r="X48" t="n">
        <v>0.63</v>
      </c>
      <c r="Y48" t="n">
        <v>1</v>
      </c>
      <c r="Z48" t="n">
        <v>10</v>
      </c>
      <c r="AA48" t="n">
        <v>466.542119101228</v>
      </c>
      <c r="AB48" t="n">
        <v>638.3435097399639</v>
      </c>
      <c r="AC48" t="n">
        <v>577.4209010911239</v>
      </c>
      <c r="AD48" t="n">
        <v>466542.119101228</v>
      </c>
      <c r="AE48" t="n">
        <v>638343.5097399639</v>
      </c>
      <c r="AF48" t="n">
        <v>1.814707311990981e-06</v>
      </c>
      <c r="AG48" t="n">
        <v>11</v>
      </c>
      <c r="AH48" t="n">
        <v>577420.9010911239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3.5587</v>
      </c>
      <c r="E49" t="n">
        <v>28.1</v>
      </c>
      <c r="F49" t="n">
        <v>24.34</v>
      </c>
      <c r="G49" t="n">
        <v>63.5</v>
      </c>
      <c r="H49" t="n">
        <v>0.9</v>
      </c>
      <c r="I49" t="n">
        <v>23</v>
      </c>
      <c r="J49" t="n">
        <v>253.35</v>
      </c>
      <c r="K49" t="n">
        <v>57.72</v>
      </c>
      <c r="L49" t="n">
        <v>12.75</v>
      </c>
      <c r="M49" t="n">
        <v>21</v>
      </c>
      <c r="N49" t="n">
        <v>62.88</v>
      </c>
      <c r="O49" t="n">
        <v>31481.28</v>
      </c>
      <c r="P49" t="n">
        <v>378.25</v>
      </c>
      <c r="Q49" t="n">
        <v>452.55</v>
      </c>
      <c r="R49" t="n">
        <v>82.39</v>
      </c>
      <c r="S49" t="n">
        <v>57.64</v>
      </c>
      <c r="T49" t="n">
        <v>10219.16</v>
      </c>
      <c r="U49" t="n">
        <v>0.7</v>
      </c>
      <c r="V49" t="n">
        <v>0.87</v>
      </c>
      <c r="W49" t="n">
        <v>6.84</v>
      </c>
      <c r="X49" t="n">
        <v>0.62</v>
      </c>
      <c r="Y49" t="n">
        <v>1</v>
      </c>
      <c r="Z49" t="n">
        <v>10</v>
      </c>
      <c r="AA49" t="n">
        <v>466.1237059226458</v>
      </c>
      <c r="AB49" t="n">
        <v>637.7710183699412</v>
      </c>
      <c r="AC49" t="n">
        <v>576.9030474939593</v>
      </c>
      <c r="AD49" t="n">
        <v>466123.7059226458</v>
      </c>
      <c r="AE49" t="n">
        <v>637771.0183699412</v>
      </c>
      <c r="AF49" t="n">
        <v>1.815319440950754e-06</v>
      </c>
      <c r="AG49" t="n">
        <v>11</v>
      </c>
      <c r="AH49" t="n">
        <v>576903.0474939593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3.5674</v>
      </c>
      <c r="E50" t="n">
        <v>28.03</v>
      </c>
      <c r="F50" t="n">
        <v>24.32</v>
      </c>
      <c r="G50" t="n">
        <v>66.33</v>
      </c>
      <c r="H50" t="n">
        <v>0.91</v>
      </c>
      <c r="I50" t="n">
        <v>22</v>
      </c>
      <c r="J50" t="n">
        <v>253.81</v>
      </c>
      <c r="K50" t="n">
        <v>57.72</v>
      </c>
      <c r="L50" t="n">
        <v>13</v>
      </c>
      <c r="M50" t="n">
        <v>20</v>
      </c>
      <c r="N50" t="n">
        <v>63.08</v>
      </c>
      <c r="O50" t="n">
        <v>31537.23</v>
      </c>
      <c r="P50" t="n">
        <v>378.02</v>
      </c>
      <c r="Q50" t="n">
        <v>452.57</v>
      </c>
      <c r="R50" t="n">
        <v>81.79000000000001</v>
      </c>
      <c r="S50" t="n">
        <v>57.64</v>
      </c>
      <c r="T50" t="n">
        <v>9920.67</v>
      </c>
      <c r="U50" t="n">
        <v>0.7</v>
      </c>
      <c r="V50" t="n">
        <v>0.87</v>
      </c>
      <c r="W50" t="n">
        <v>6.83</v>
      </c>
      <c r="X50" t="n">
        <v>0.6</v>
      </c>
      <c r="Y50" t="n">
        <v>1</v>
      </c>
      <c r="Z50" t="n">
        <v>10</v>
      </c>
      <c r="AA50" t="n">
        <v>465.0510497521969</v>
      </c>
      <c r="AB50" t="n">
        <v>636.3033628752826</v>
      </c>
      <c r="AC50" t="n">
        <v>575.5754629798435</v>
      </c>
      <c r="AD50" t="n">
        <v>465051.0497521969</v>
      </c>
      <c r="AE50" t="n">
        <v>636303.3628752825</v>
      </c>
      <c r="AF50" t="n">
        <v>1.819757375909101e-06</v>
      </c>
      <c r="AG50" t="n">
        <v>11</v>
      </c>
      <c r="AH50" t="n">
        <v>575575.4629798435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3.5669</v>
      </c>
      <c r="E51" t="n">
        <v>28.04</v>
      </c>
      <c r="F51" t="n">
        <v>24.32</v>
      </c>
      <c r="G51" t="n">
        <v>66.34</v>
      </c>
      <c r="H51" t="n">
        <v>0.93</v>
      </c>
      <c r="I51" t="n">
        <v>22</v>
      </c>
      <c r="J51" t="n">
        <v>254.26</v>
      </c>
      <c r="K51" t="n">
        <v>57.72</v>
      </c>
      <c r="L51" t="n">
        <v>13.25</v>
      </c>
      <c r="M51" t="n">
        <v>20</v>
      </c>
      <c r="N51" t="n">
        <v>63.29</v>
      </c>
      <c r="O51" t="n">
        <v>31593.26</v>
      </c>
      <c r="P51" t="n">
        <v>377.96</v>
      </c>
      <c r="Q51" t="n">
        <v>452.57</v>
      </c>
      <c r="R51" t="n">
        <v>81.89</v>
      </c>
      <c r="S51" t="n">
        <v>57.64</v>
      </c>
      <c r="T51" t="n">
        <v>9970.49</v>
      </c>
      <c r="U51" t="n">
        <v>0.7</v>
      </c>
      <c r="V51" t="n">
        <v>0.87</v>
      </c>
      <c r="W51" t="n">
        <v>6.83</v>
      </c>
      <c r="X51" t="n">
        <v>0.6</v>
      </c>
      <c r="Y51" t="n">
        <v>1</v>
      </c>
      <c r="Z51" t="n">
        <v>10</v>
      </c>
      <c r="AA51" t="n">
        <v>465.0587169093315</v>
      </c>
      <c r="AB51" t="n">
        <v>636.3138534179251</v>
      </c>
      <c r="AC51" t="n">
        <v>575.5849523198199</v>
      </c>
      <c r="AD51" t="n">
        <v>465058.7169093314</v>
      </c>
      <c r="AE51" t="n">
        <v>636313.8534179251</v>
      </c>
      <c r="AF51" t="n">
        <v>1.819502322175863e-06</v>
      </c>
      <c r="AG51" t="n">
        <v>11</v>
      </c>
      <c r="AH51" t="n">
        <v>575584.9523198198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3.576</v>
      </c>
      <c r="E52" t="n">
        <v>27.96</v>
      </c>
      <c r="F52" t="n">
        <v>24.3</v>
      </c>
      <c r="G52" t="n">
        <v>69.42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19</v>
      </c>
      <c r="N52" t="n">
        <v>63.49</v>
      </c>
      <c r="O52" t="n">
        <v>31649.36</v>
      </c>
      <c r="P52" t="n">
        <v>377.24</v>
      </c>
      <c r="Q52" t="n">
        <v>452.64</v>
      </c>
      <c r="R52" t="n">
        <v>80.81</v>
      </c>
      <c r="S52" t="n">
        <v>57.64</v>
      </c>
      <c r="T52" t="n">
        <v>9440.35</v>
      </c>
      <c r="U52" t="n">
        <v>0.71</v>
      </c>
      <c r="V52" t="n">
        <v>0.87</v>
      </c>
      <c r="W52" t="n">
        <v>6.83</v>
      </c>
      <c r="X52" t="n">
        <v>0.57</v>
      </c>
      <c r="Y52" t="n">
        <v>1</v>
      </c>
      <c r="Z52" t="n">
        <v>10</v>
      </c>
      <c r="AA52" t="n">
        <v>463.6212330081294</v>
      </c>
      <c r="AB52" t="n">
        <v>634.3470245269864</v>
      </c>
      <c r="AC52" t="n">
        <v>573.8058348177707</v>
      </c>
      <c r="AD52" t="n">
        <v>463621.2330081293</v>
      </c>
      <c r="AE52" t="n">
        <v>634347.0245269864</v>
      </c>
      <c r="AF52" t="n">
        <v>1.824144300120801e-06</v>
      </c>
      <c r="AG52" t="n">
        <v>11</v>
      </c>
      <c r="AH52" t="n">
        <v>573805.8348177706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3.5757</v>
      </c>
      <c r="E53" t="n">
        <v>27.97</v>
      </c>
      <c r="F53" t="n">
        <v>24.3</v>
      </c>
      <c r="G53" t="n">
        <v>69.43000000000001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19</v>
      </c>
      <c r="N53" t="n">
        <v>63.7</v>
      </c>
      <c r="O53" t="n">
        <v>31705.54</v>
      </c>
      <c r="P53" t="n">
        <v>377.43</v>
      </c>
      <c r="Q53" t="n">
        <v>452.63</v>
      </c>
      <c r="R53" t="n">
        <v>80.95999999999999</v>
      </c>
      <c r="S53" t="n">
        <v>57.64</v>
      </c>
      <c r="T53" t="n">
        <v>9515.26</v>
      </c>
      <c r="U53" t="n">
        <v>0.71</v>
      </c>
      <c r="V53" t="n">
        <v>0.87</v>
      </c>
      <c r="W53" t="n">
        <v>6.83</v>
      </c>
      <c r="X53" t="n">
        <v>0.58</v>
      </c>
      <c r="Y53" t="n">
        <v>1</v>
      </c>
      <c r="Z53" t="n">
        <v>10</v>
      </c>
      <c r="AA53" t="n">
        <v>463.7785712494791</v>
      </c>
      <c r="AB53" t="n">
        <v>634.5623016500746</v>
      </c>
      <c r="AC53" t="n">
        <v>574.0005661943745</v>
      </c>
      <c r="AD53" t="n">
        <v>463778.5712494791</v>
      </c>
      <c r="AE53" t="n">
        <v>634562.3016500745</v>
      </c>
      <c r="AF53" t="n">
        <v>1.823991267880858e-06</v>
      </c>
      <c r="AG53" t="n">
        <v>11</v>
      </c>
      <c r="AH53" t="n">
        <v>574000.5661943746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3.5763</v>
      </c>
      <c r="E54" t="n">
        <v>27.96</v>
      </c>
      <c r="F54" t="n">
        <v>24.3</v>
      </c>
      <c r="G54" t="n">
        <v>69.42</v>
      </c>
      <c r="H54" t="n">
        <v>0.97</v>
      </c>
      <c r="I54" t="n">
        <v>21</v>
      </c>
      <c r="J54" t="n">
        <v>255.63</v>
      </c>
      <c r="K54" t="n">
        <v>57.72</v>
      </c>
      <c r="L54" t="n">
        <v>14</v>
      </c>
      <c r="M54" t="n">
        <v>19</v>
      </c>
      <c r="N54" t="n">
        <v>63.91</v>
      </c>
      <c r="O54" t="n">
        <v>31761.8</v>
      </c>
      <c r="P54" t="n">
        <v>377.3</v>
      </c>
      <c r="Q54" t="n">
        <v>452.58</v>
      </c>
      <c r="R54" t="n">
        <v>80.97</v>
      </c>
      <c r="S54" t="n">
        <v>57.64</v>
      </c>
      <c r="T54" t="n">
        <v>9516.120000000001</v>
      </c>
      <c r="U54" t="n">
        <v>0.71</v>
      </c>
      <c r="V54" t="n">
        <v>0.87</v>
      </c>
      <c r="W54" t="n">
        <v>6.83</v>
      </c>
      <c r="X54" t="n">
        <v>0.57</v>
      </c>
      <c r="Y54" t="n">
        <v>1</v>
      </c>
      <c r="Z54" t="n">
        <v>10</v>
      </c>
      <c r="AA54" t="n">
        <v>463.6329959232654</v>
      </c>
      <c r="AB54" t="n">
        <v>634.3631190664189</v>
      </c>
      <c r="AC54" t="n">
        <v>573.8203933169483</v>
      </c>
      <c r="AD54" t="n">
        <v>463632.9959232654</v>
      </c>
      <c r="AE54" t="n">
        <v>634363.1190664188</v>
      </c>
      <c r="AF54" t="n">
        <v>1.824297332360744e-06</v>
      </c>
      <c r="AG54" t="n">
        <v>11</v>
      </c>
      <c r="AH54" t="n">
        <v>573820.3933169483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3.5868</v>
      </c>
      <c r="E55" t="n">
        <v>27.88</v>
      </c>
      <c r="F55" t="n">
        <v>24.26</v>
      </c>
      <c r="G55" t="n">
        <v>72.78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18</v>
      </c>
      <c r="N55" t="n">
        <v>64.11</v>
      </c>
      <c r="O55" t="n">
        <v>31818.13</v>
      </c>
      <c r="P55" t="n">
        <v>376.31</v>
      </c>
      <c r="Q55" t="n">
        <v>452.63</v>
      </c>
      <c r="R55" t="n">
        <v>79.84999999999999</v>
      </c>
      <c r="S55" t="n">
        <v>57.64</v>
      </c>
      <c r="T55" t="n">
        <v>8961.969999999999</v>
      </c>
      <c r="U55" t="n">
        <v>0.72</v>
      </c>
      <c r="V55" t="n">
        <v>0.87</v>
      </c>
      <c r="W55" t="n">
        <v>6.82</v>
      </c>
      <c r="X55" t="n">
        <v>0.53</v>
      </c>
      <c r="Y55" t="n">
        <v>1</v>
      </c>
      <c r="Z55" t="n">
        <v>10</v>
      </c>
      <c r="AA55" t="n">
        <v>461.8148086474613</v>
      </c>
      <c r="AB55" t="n">
        <v>631.8753950229021</v>
      </c>
      <c r="AC55" t="n">
        <v>571.5700941646024</v>
      </c>
      <c r="AD55" t="n">
        <v>461814.8086474614</v>
      </c>
      <c r="AE55" t="n">
        <v>631875.3950229022</v>
      </c>
      <c r="AF55" t="n">
        <v>1.82965346075875e-06</v>
      </c>
      <c r="AG55" t="n">
        <v>11</v>
      </c>
      <c r="AH55" t="n">
        <v>571570.0941646025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3.5852</v>
      </c>
      <c r="E56" t="n">
        <v>27.89</v>
      </c>
      <c r="F56" t="n">
        <v>24.27</v>
      </c>
      <c r="G56" t="n">
        <v>72.81999999999999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18</v>
      </c>
      <c r="N56" t="n">
        <v>64.31999999999999</v>
      </c>
      <c r="O56" t="n">
        <v>31874.54</v>
      </c>
      <c r="P56" t="n">
        <v>376.85</v>
      </c>
      <c r="Q56" t="n">
        <v>452.62</v>
      </c>
      <c r="R56" t="n">
        <v>80.11</v>
      </c>
      <c r="S56" t="n">
        <v>57.64</v>
      </c>
      <c r="T56" t="n">
        <v>9091.459999999999</v>
      </c>
      <c r="U56" t="n">
        <v>0.72</v>
      </c>
      <c r="V56" t="n">
        <v>0.87</v>
      </c>
      <c r="W56" t="n">
        <v>6.83</v>
      </c>
      <c r="X56" t="n">
        <v>0.55</v>
      </c>
      <c r="Y56" t="n">
        <v>1</v>
      </c>
      <c r="Z56" t="n">
        <v>10</v>
      </c>
      <c r="AA56" t="n">
        <v>462.3678629958247</v>
      </c>
      <c r="AB56" t="n">
        <v>632.6321083813688</v>
      </c>
      <c r="AC56" t="n">
        <v>572.2545878621909</v>
      </c>
      <c r="AD56" t="n">
        <v>462367.8629958247</v>
      </c>
      <c r="AE56" t="n">
        <v>632632.1083813688</v>
      </c>
      <c r="AF56" t="n">
        <v>1.828837288812387e-06</v>
      </c>
      <c r="AG56" t="n">
        <v>11</v>
      </c>
      <c r="AH56" t="n">
        <v>572254.5878621909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3.5877</v>
      </c>
      <c r="E57" t="n">
        <v>27.87</v>
      </c>
      <c r="F57" t="n">
        <v>24.25</v>
      </c>
      <c r="G57" t="n">
        <v>72.76000000000001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18</v>
      </c>
      <c r="N57" t="n">
        <v>64.53</v>
      </c>
      <c r="O57" t="n">
        <v>31931.15</v>
      </c>
      <c r="P57" t="n">
        <v>376.04</v>
      </c>
      <c r="Q57" t="n">
        <v>452.6</v>
      </c>
      <c r="R57" t="n">
        <v>79.59</v>
      </c>
      <c r="S57" t="n">
        <v>57.64</v>
      </c>
      <c r="T57" t="n">
        <v>8833.23</v>
      </c>
      <c r="U57" t="n">
        <v>0.72</v>
      </c>
      <c r="V57" t="n">
        <v>0.87</v>
      </c>
      <c r="W57" t="n">
        <v>6.82</v>
      </c>
      <c r="X57" t="n">
        <v>0.53</v>
      </c>
      <c r="Y57" t="n">
        <v>1</v>
      </c>
      <c r="Z57" t="n">
        <v>10</v>
      </c>
      <c r="AA57" t="n">
        <v>461.5108291727481</v>
      </c>
      <c r="AB57" t="n">
        <v>631.4594768949715</v>
      </c>
      <c r="AC57" t="n">
        <v>571.1938706790568</v>
      </c>
      <c r="AD57" t="n">
        <v>461510.8291727481</v>
      </c>
      <c r="AE57" t="n">
        <v>631459.4768949716</v>
      </c>
      <c r="AF57" t="n">
        <v>1.830112557478579e-06</v>
      </c>
      <c r="AG57" t="n">
        <v>11</v>
      </c>
      <c r="AH57" t="n">
        <v>571193.8706790567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3.5933</v>
      </c>
      <c r="E58" t="n">
        <v>27.83</v>
      </c>
      <c r="F58" t="n">
        <v>24.25</v>
      </c>
      <c r="G58" t="n">
        <v>76.59</v>
      </c>
      <c r="H58" t="n">
        <v>1.04</v>
      </c>
      <c r="I58" t="n">
        <v>19</v>
      </c>
      <c r="J58" t="n">
        <v>257.46</v>
      </c>
      <c r="K58" t="n">
        <v>57.72</v>
      </c>
      <c r="L58" t="n">
        <v>15</v>
      </c>
      <c r="M58" t="n">
        <v>17</v>
      </c>
      <c r="N58" t="n">
        <v>64.73999999999999</v>
      </c>
      <c r="O58" t="n">
        <v>31987.71</v>
      </c>
      <c r="P58" t="n">
        <v>375.54</v>
      </c>
      <c r="Q58" t="n">
        <v>452.59</v>
      </c>
      <c r="R58" t="n">
        <v>79.58</v>
      </c>
      <c r="S58" t="n">
        <v>57.64</v>
      </c>
      <c r="T58" t="n">
        <v>8832.6</v>
      </c>
      <c r="U58" t="n">
        <v>0.72</v>
      </c>
      <c r="V58" t="n">
        <v>0.87</v>
      </c>
      <c r="W58" t="n">
        <v>6.83</v>
      </c>
      <c r="X58" t="n">
        <v>0.53</v>
      </c>
      <c r="Y58" t="n">
        <v>1</v>
      </c>
      <c r="Z58" t="n">
        <v>10</v>
      </c>
      <c r="AA58" t="n">
        <v>460.6422326394093</v>
      </c>
      <c r="AB58" t="n">
        <v>630.2710247982828</v>
      </c>
      <c r="AC58" t="n">
        <v>570.1188427824732</v>
      </c>
      <c r="AD58" t="n">
        <v>460642.2326394093</v>
      </c>
      <c r="AE58" t="n">
        <v>630271.0247982829</v>
      </c>
      <c r="AF58" t="n">
        <v>1.832969159290849e-06</v>
      </c>
      <c r="AG58" t="n">
        <v>11</v>
      </c>
      <c r="AH58" t="n">
        <v>570118.8427824732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3.5959</v>
      </c>
      <c r="E59" t="n">
        <v>27.81</v>
      </c>
      <c r="F59" t="n">
        <v>24.23</v>
      </c>
      <c r="G59" t="n">
        <v>76.53</v>
      </c>
      <c r="H59" t="n">
        <v>1.05</v>
      </c>
      <c r="I59" t="n">
        <v>19</v>
      </c>
      <c r="J59" t="n">
        <v>257.92</v>
      </c>
      <c r="K59" t="n">
        <v>57.72</v>
      </c>
      <c r="L59" t="n">
        <v>15.25</v>
      </c>
      <c r="M59" t="n">
        <v>17</v>
      </c>
      <c r="N59" t="n">
        <v>64.95</v>
      </c>
      <c r="O59" t="n">
        <v>32044.35</v>
      </c>
      <c r="P59" t="n">
        <v>375.55</v>
      </c>
      <c r="Q59" t="n">
        <v>452.59</v>
      </c>
      <c r="R59" t="n">
        <v>78.91</v>
      </c>
      <c r="S59" t="n">
        <v>57.64</v>
      </c>
      <c r="T59" t="n">
        <v>8498.950000000001</v>
      </c>
      <c r="U59" t="n">
        <v>0.73</v>
      </c>
      <c r="V59" t="n">
        <v>0.87</v>
      </c>
      <c r="W59" t="n">
        <v>6.83</v>
      </c>
      <c r="X59" t="n">
        <v>0.51</v>
      </c>
      <c r="Y59" t="n">
        <v>1</v>
      </c>
      <c r="Z59" t="n">
        <v>10</v>
      </c>
      <c r="AA59" t="n">
        <v>460.330425554005</v>
      </c>
      <c r="AB59" t="n">
        <v>629.844396588075</v>
      </c>
      <c r="AC59" t="n">
        <v>569.7329313698709</v>
      </c>
      <c r="AD59" t="n">
        <v>460330.425554005</v>
      </c>
      <c r="AE59" t="n">
        <v>629844.396588075</v>
      </c>
      <c r="AF59" t="n">
        <v>1.834295438703688e-06</v>
      </c>
      <c r="AG59" t="n">
        <v>11</v>
      </c>
      <c r="AH59" t="n">
        <v>569732.9313698709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3.5953</v>
      </c>
      <c r="E60" t="n">
        <v>27.81</v>
      </c>
      <c r="F60" t="n">
        <v>24.24</v>
      </c>
      <c r="G60" t="n">
        <v>76.55</v>
      </c>
      <c r="H60" t="n">
        <v>1.07</v>
      </c>
      <c r="I60" t="n">
        <v>19</v>
      </c>
      <c r="J60" t="n">
        <v>258.38</v>
      </c>
      <c r="K60" t="n">
        <v>57.72</v>
      </c>
      <c r="L60" t="n">
        <v>15.5</v>
      </c>
      <c r="M60" t="n">
        <v>17</v>
      </c>
      <c r="N60" t="n">
        <v>65.16</v>
      </c>
      <c r="O60" t="n">
        <v>32101.07</v>
      </c>
      <c r="P60" t="n">
        <v>375.7</v>
      </c>
      <c r="Q60" t="n">
        <v>452.64</v>
      </c>
      <c r="R60" t="n">
        <v>79.22</v>
      </c>
      <c r="S60" t="n">
        <v>57.64</v>
      </c>
      <c r="T60" t="n">
        <v>8653.33</v>
      </c>
      <c r="U60" t="n">
        <v>0.73</v>
      </c>
      <c r="V60" t="n">
        <v>0.87</v>
      </c>
      <c r="W60" t="n">
        <v>6.82</v>
      </c>
      <c r="X60" t="n">
        <v>0.51</v>
      </c>
      <c r="Y60" t="n">
        <v>1</v>
      </c>
      <c r="Z60" t="n">
        <v>10</v>
      </c>
      <c r="AA60" t="n">
        <v>460.5242757158622</v>
      </c>
      <c r="AB60" t="n">
        <v>630.1096309315935</v>
      </c>
      <c r="AC60" t="n">
        <v>569.9728521199029</v>
      </c>
      <c r="AD60" t="n">
        <v>460524.2757158622</v>
      </c>
      <c r="AE60" t="n">
        <v>630109.6309315935</v>
      </c>
      <c r="AF60" t="n">
        <v>1.833989374223802e-06</v>
      </c>
      <c r="AG60" t="n">
        <v>11</v>
      </c>
      <c r="AH60" t="n">
        <v>569972.8521199028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3.5951</v>
      </c>
      <c r="E61" t="n">
        <v>27.82</v>
      </c>
      <c r="F61" t="n">
        <v>24.24</v>
      </c>
      <c r="G61" t="n">
        <v>76.55</v>
      </c>
      <c r="H61" t="n">
        <v>1.08</v>
      </c>
      <c r="I61" t="n">
        <v>19</v>
      </c>
      <c r="J61" t="n">
        <v>258.84</v>
      </c>
      <c r="K61" t="n">
        <v>57.72</v>
      </c>
      <c r="L61" t="n">
        <v>15.75</v>
      </c>
      <c r="M61" t="n">
        <v>17</v>
      </c>
      <c r="N61" t="n">
        <v>65.37</v>
      </c>
      <c r="O61" t="n">
        <v>32157.87</v>
      </c>
      <c r="P61" t="n">
        <v>375.37</v>
      </c>
      <c r="Q61" t="n">
        <v>452.59</v>
      </c>
      <c r="R61" t="n">
        <v>79.08</v>
      </c>
      <c r="S61" t="n">
        <v>57.64</v>
      </c>
      <c r="T61" t="n">
        <v>8583.58</v>
      </c>
      <c r="U61" t="n">
        <v>0.73</v>
      </c>
      <c r="V61" t="n">
        <v>0.87</v>
      </c>
      <c r="W61" t="n">
        <v>6.83</v>
      </c>
      <c r="X61" t="n">
        <v>0.52</v>
      </c>
      <c r="Y61" t="n">
        <v>1</v>
      </c>
      <c r="Z61" t="n">
        <v>10</v>
      </c>
      <c r="AA61" t="n">
        <v>460.3212013850229</v>
      </c>
      <c r="AB61" t="n">
        <v>629.831775673132</v>
      </c>
      <c r="AC61" t="n">
        <v>569.7215149773366</v>
      </c>
      <c r="AD61" t="n">
        <v>460321.2013850229</v>
      </c>
      <c r="AE61" t="n">
        <v>629831.775673132</v>
      </c>
      <c r="AF61" t="n">
        <v>1.833887352730507e-06</v>
      </c>
      <c r="AG61" t="n">
        <v>11</v>
      </c>
      <c r="AH61" t="n">
        <v>569721.5149773366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3.6043</v>
      </c>
      <c r="E62" t="n">
        <v>27.74</v>
      </c>
      <c r="F62" t="n">
        <v>24.22</v>
      </c>
      <c r="G62" t="n">
        <v>80.72</v>
      </c>
      <c r="H62" t="n">
        <v>1.1</v>
      </c>
      <c r="I62" t="n">
        <v>18</v>
      </c>
      <c r="J62" t="n">
        <v>259.3</v>
      </c>
      <c r="K62" t="n">
        <v>57.72</v>
      </c>
      <c r="L62" t="n">
        <v>16</v>
      </c>
      <c r="M62" t="n">
        <v>16</v>
      </c>
      <c r="N62" t="n">
        <v>65.58</v>
      </c>
      <c r="O62" t="n">
        <v>32214.75</v>
      </c>
      <c r="P62" t="n">
        <v>375.26</v>
      </c>
      <c r="Q62" t="n">
        <v>452.62</v>
      </c>
      <c r="R62" t="n">
        <v>78.20999999999999</v>
      </c>
      <c r="S62" t="n">
        <v>57.64</v>
      </c>
      <c r="T62" t="n">
        <v>8152.74</v>
      </c>
      <c r="U62" t="n">
        <v>0.74</v>
      </c>
      <c r="V62" t="n">
        <v>0.88</v>
      </c>
      <c r="W62" t="n">
        <v>6.83</v>
      </c>
      <c r="X62" t="n">
        <v>0.49</v>
      </c>
      <c r="Y62" t="n">
        <v>1</v>
      </c>
      <c r="Z62" t="n">
        <v>10</v>
      </c>
      <c r="AA62" t="n">
        <v>459.3068640666913</v>
      </c>
      <c r="AB62" t="n">
        <v>628.4439146047865</v>
      </c>
      <c r="AC62" t="n">
        <v>568.4661094214788</v>
      </c>
      <c r="AD62" t="n">
        <v>459306.8640666913</v>
      </c>
      <c r="AE62" t="n">
        <v>628443.9146047866</v>
      </c>
      <c r="AF62" t="n">
        <v>1.838580341422093e-06</v>
      </c>
      <c r="AG62" t="n">
        <v>11</v>
      </c>
      <c r="AH62" t="n">
        <v>568466.1094214788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3.6042</v>
      </c>
      <c r="E63" t="n">
        <v>27.75</v>
      </c>
      <c r="F63" t="n">
        <v>24.22</v>
      </c>
      <c r="G63" t="n">
        <v>80.72</v>
      </c>
      <c r="H63" t="n">
        <v>1.11</v>
      </c>
      <c r="I63" t="n">
        <v>18</v>
      </c>
      <c r="J63" t="n">
        <v>259.76</v>
      </c>
      <c r="K63" t="n">
        <v>57.72</v>
      </c>
      <c r="L63" t="n">
        <v>16.25</v>
      </c>
      <c r="M63" t="n">
        <v>16</v>
      </c>
      <c r="N63" t="n">
        <v>65.79000000000001</v>
      </c>
      <c r="O63" t="n">
        <v>32271.71</v>
      </c>
      <c r="P63" t="n">
        <v>375.29</v>
      </c>
      <c r="Q63" t="n">
        <v>452.6</v>
      </c>
      <c r="R63" t="n">
        <v>78.41</v>
      </c>
      <c r="S63" t="n">
        <v>57.64</v>
      </c>
      <c r="T63" t="n">
        <v>8254.15</v>
      </c>
      <c r="U63" t="n">
        <v>0.74</v>
      </c>
      <c r="V63" t="n">
        <v>0.88</v>
      </c>
      <c r="W63" t="n">
        <v>6.82</v>
      </c>
      <c r="X63" t="n">
        <v>0.49</v>
      </c>
      <c r="Y63" t="n">
        <v>1</v>
      </c>
      <c r="Z63" t="n">
        <v>10</v>
      </c>
      <c r="AA63" t="n">
        <v>459.3364069346152</v>
      </c>
      <c r="AB63" t="n">
        <v>628.4843364600192</v>
      </c>
      <c r="AC63" t="n">
        <v>568.5026734715805</v>
      </c>
      <c r="AD63" t="n">
        <v>459336.4069346152</v>
      </c>
      <c r="AE63" t="n">
        <v>628484.3364600192</v>
      </c>
      <c r="AF63" t="n">
        <v>1.838529330675445e-06</v>
      </c>
      <c r="AG63" t="n">
        <v>11</v>
      </c>
      <c r="AH63" t="n">
        <v>568502.6734715805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3.606</v>
      </c>
      <c r="E64" t="n">
        <v>27.73</v>
      </c>
      <c r="F64" t="n">
        <v>24.2</v>
      </c>
      <c r="G64" t="n">
        <v>80.68000000000001</v>
      </c>
      <c r="H64" t="n">
        <v>1.13</v>
      </c>
      <c r="I64" t="n">
        <v>18</v>
      </c>
      <c r="J64" t="n">
        <v>260.23</v>
      </c>
      <c r="K64" t="n">
        <v>57.72</v>
      </c>
      <c r="L64" t="n">
        <v>16.5</v>
      </c>
      <c r="M64" t="n">
        <v>16</v>
      </c>
      <c r="N64" t="n">
        <v>66</v>
      </c>
      <c r="O64" t="n">
        <v>32328.74</v>
      </c>
      <c r="P64" t="n">
        <v>374.65</v>
      </c>
      <c r="Q64" t="n">
        <v>452.56</v>
      </c>
      <c r="R64" t="n">
        <v>77.79000000000001</v>
      </c>
      <c r="S64" t="n">
        <v>57.64</v>
      </c>
      <c r="T64" t="n">
        <v>7941.3</v>
      </c>
      <c r="U64" t="n">
        <v>0.74</v>
      </c>
      <c r="V64" t="n">
        <v>0.88</v>
      </c>
      <c r="W64" t="n">
        <v>6.83</v>
      </c>
      <c r="X64" t="n">
        <v>0.48</v>
      </c>
      <c r="Y64" t="n">
        <v>1</v>
      </c>
      <c r="Z64" t="n">
        <v>10</v>
      </c>
      <c r="AA64" t="n">
        <v>458.6656975544233</v>
      </c>
      <c r="AB64" t="n">
        <v>627.5666422964314</v>
      </c>
      <c r="AC64" t="n">
        <v>567.6725627509735</v>
      </c>
      <c r="AD64" t="n">
        <v>458665.6975544233</v>
      </c>
      <c r="AE64" t="n">
        <v>627566.6422964314</v>
      </c>
      <c r="AF64" t="n">
        <v>1.839447524115103e-06</v>
      </c>
      <c r="AG64" t="n">
        <v>11</v>
      </c>
      <c r="AH64" t="n">
        <v>567672.5627509735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3.6151</v>
      </c>
      <c r="E65" t="n">
        <v>27.66</v>
      </c>
      <c r="F65" t="n">
        <v>24.18</v>
      </c>
      <c r="G65" t="n">
        <v>85.34</v>
      </c>
      <c r="H65" t="n">
        <v>1.14</v>
      </c>
      <c r="I65" t="n">
        <v>17</v>
      </c>
      <c r="J65" t="n">
        <v>260.69</v>
      </c>
      <c r="K65" t="n">
        <v>57.72</v>
      </c>
      <c r="L65" t="n">
        <v>16.75</v>
      </c>
      <c r="M65" t="n">
        <v>15</v>
      </c>
      <c r="N65" t="n">
        <v>66.20999999999999</v>
      </c>
      <c r="O65" t="n">
        <v>32385.86</v>
      </c>
      <c r="P65" t="n">
        <v>373.78</v>
      </c>
      <c r="Q65" t="n">
        <v>452.58</v>
      </c>
      <c r="R65" t="n">
        <v>76.89</v>
      </c>
      <c r="S65" t="n">
        <v>57.64</v>
      </c>
      <c r="T65" t="n">
        <v>7500.47</v>
      </c>
      <c r="U65" t="n">
        <v>0.75</v>
      </c>
      <c r="V65" t="n">
        <v>0.88</v>
      </c>
      <c r="W65" t="n">
        <v>6.83</v>
      </c>
      <c r="X65" t="n">
        <v>0.45</v>
      </c>
      <c r="Y65" t="n">
        <v>1</v>
      </c>
      <c r="Z65" t="n">
        <v>10</v>
      </c>
      <c r="AA65" t="n">
        <v>457.1594976727142</v>
      </c>
      <c r="AB65" t="n">
        <v>625.5057931694279</v>
      </c>
      <c r="AC65" t="n">
        <v>565.8083981722314</v>
      </c>
      <c r="AD65" t="n">
        <v>457159.4976727142</v>
      </c>
      <c r="AE65" t="n">
        <v>625505.7931694279</v>
      </c>
      <c r="AF65" t="n">
        <v>1.844089502060042e-06</v>
      </c>
      <c r="AG65" t="n">
        <v>11</v>
      </c>
      <c r="AH65" t="n">
        <v>565808.3981722314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3.6162</v>
      </c>
      <c r="E66" t="n">
        <v>27.65</v>
      </c>
      <c r="F66" t="n">
        <v>24.17</v>
      </c>
      <c r="G66" t="n">
        <v>85.31</v>
      </c>
      <c r="H66" t="n">
        <v>1.16</v>
      </c>
      <c r="I66" t="n">
        <v>17</v>
      </c>
      <c r="J66" t="n">
        <v>261.15</v>
      </c>
      <c r="K66" t="n">
        <v>57.72</v>
      </c>
      <c r="L66" t="n">
        <v>17</v>
      </c>
      <c r="M66" t="n">
        <v>15</v>
      </c>
      <c r="N66" t="n">
        <v>66.43000000000001</v>
      </c>
      <c r="O66" t="n">
        <v>32443.05</v>
      </c>
      <c r="P66" t="n">
        <v>374.04</v>
      </c>
      <c r="Q66" t="n">
        <v>452.62</v>
      </c>
      <c r="R66" t="n">
        <v>76.69</v>
      </c>
      <c r="S66" t="n">
        <v>57.64</v>
      </c>
      <c r="T66" t="n">
        <v>7400.26</v>
      </c>
      <c r="U66" t="n">
        <v>0.75</v>
      </c>
      <c r="V66" t="n">
        <v>0.88</v>
      </c>
      <c r="W66" t="n">
        <v>6.82</v>
      </c>
      <c r="X66" t="n">
        <v>0.45</v>
      </c>
      <c r="Y66" t="n">
        <v>1</v>
      </c>
      <c r="Z66" t="n">
        <v>10</v>
      </c>
      <c r="AA66" t="n">
        <v>457.1949154458614</v>
      </c>
      <c r="AB66" t="n">
        <v>625.5542533291697</v>
      </c>
      <c r="AC66" t="n">
        <v>565.8522333623416</v>
      </c>
      <c r="AD66" t="n">
        <v>457194.9154458614</v>
      </c>
      <c r="AE66" t="n">
        <v>625554.2533291697</v>
      </c>
      <c r="AF66" t="n">
        <v>1.844650620273166e-06</v>
      </c>
      <c r="AG66" t="n">
        <v>11</v>
      </c>
      <c r="AH66" t="n">
        <v>565852.2333623416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3.6156</v>
      </c>
      <c r="E67" t="n">
        <v>27.66</v>
      </c>
      <c r="F67" t="n">
        <v>24.17</v>
      </c>
      <c r="G67" t="n">
        <v>85.31999999999999</v>
      </c>
      <c r="H67" t="n">
        <v>1.17</v>
      </c>
      <c r="I67" t="n">
        <v>17</v>
      </c>
      <c r="J67" t="n">
        <v>261.62</v>
      </c>
      <c r="K67" t="n">
        <v>57.72</v>
      </c>
      <c r="L67" t="n">
        <v>17.25</v>
      </c>
      <c r="M67" t="n">
        <v>15</v>
      </c>
      <c r="N67" t="n">
        <v>66.64</v>
      </c>
      <c r="O67" t="n">
        <v>32500.33</v>
      </c>
      <c r="P67" t="n">
        <v>374.26</v>
      </c>
      <c r="Q67" t="n">
        <v>452.58</v>
      </c>
      <c r="R67" t="n">
        <v>76.78</v>
      </c>
      <c r="S67" t="n">
        <v>57.64</v>
      </c>
      <c r="T67" t="n">
        <v>7441.43</v>
      </c>
      <c r="U67" t="n">
        <v>0.75</v>
      </c>
      <c r="V67" t="n">
        <v>0.88</v>
      </c>
      <c r="W67" t="n">
        <v>6.83</v>
      </c>
      <c r="X67" t="n">
        <v>0.45</v>
      </c>
      <c r="Y67" t="n">
        <v>1</v>
      </c>
      <c r="Z67" t="n">
        <v>10</v>
      </c>
      <c r="AA67" t="n">
        <v>457.3980212065468</v>
      </c>
      <c r="AB67" t="n">
        <v>625.8321515913332</v>
      </c>
      <c r="AC67" t="n">
        <v>566.1036094043969</v>
      </c>
      <c r="AD67" t="n">
        <v>457398.0212065468</v>
      </c>
      <c r="AE67" t="n">
        <v>625832.1515913332</v>
      </c>
      <c r="AF67" t="n">
        <v>1.84434455579328e-06</v>
      </c>
      <c r="AG67" t="n">
        <v>11</v>
      </c>
      <c r="AH67" t="n">
        <v>566103.609404397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3.6143</v>
      </c>
      <c r="E68" t="n">
        <v>27.67</v>
      </c>
      <c r="F68" t="n">
        <v>24.18</v>
      </c>
      <c r="G68" t="n">
        <v>85.36</v>
      </c>
      <c r="H68" t="n">
        <v>1.19</v>
      </c>
      <c r="I68" t="n">
        <v>17</v>
      </c>
      <c r="J68" t="n">
        <v>262.08</v>
      </c>
      <c r="K68" t="n">
        <v>57.72</v>
      </c>
      <c r="L68" t="n">
        <v>17.5</v>
      </c>
      <c r="M68" t="n">
        <v>15</v>
      </c>
      <c r="N68" t="n">
        <v>66.86</v>
      </c>
      <c r="O68" t="n">
        <v>32557.69</v>
      </c>
      <c r="P68" t="n">
        <v>374.17</v>
      </c>
      <c r="Q68" t="n">
        <v>452.58</v>
      </c>
      <c r="R68" t="n">
        <v>77.36</v>
      </c>
      <c r="S68" t="n">
        <v>57.64</v>
      </c>
      <c r="T68" t="n">
        <v>7734.43</v>
      </c>
      <c r="U68" t="n">
        <v>0.75</v>
      </c>
      <c r="V68" t="n">
        <v>0.88</v>
      </c>
      <c r="W68" t="n">
        <v>6.82</v>
      </c>
      <c r="X68" t="n">
        <v>0.46</v>
      </c>
      <c r="Y68" t="n">
        <v>1</v>
      </c>
      <c r="Z68" t="n">
        <v>10</v>
      </c>
      <c r="AA68" t="n">
        <v>457.4950831474265</v>
      </c>
      <c r="AB68" t="n">
        <v>625.9649560209155</v>
      </c>
      <c r="AC68" t="n">
        <v>566.2237391656121</v>
      </c>
      <c r="AD68" t="n">
        <v>457495.0831474265</v>
      </c>
      <c r="AE68" t="n">
        <v>625964.9560209154</v>
      </c>
      <c r="AF68" t="n">
        <v>1.84368141608686e-06</v>
      </c>
      <c r="AG68" t="n">
        <v>11</v>
      </c>
      <c r="AH68" t="n">
        <v>566223.739165612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3.6136</v>
      </c>
      <c r="E69" t="n">
        <v>27.67</v>
      </c>
      <c r="F69" t="n">
        <v>24.19</v>
      </c>
      <c r="G69" t="n">
        <v>85.38</v>
      </c>
      <c r="H69" t="n">
        <v>1.2</v>
      </c>
      <c r="I69" t="n">
        <v>17</v>
      </c>
      <c r="J69" t="n">
        <v>262.55</v>
      </c>
      <c r="K69" t="n">
        <v>57.72</v>
      </c>
      <c r="L69" t="n">
        <v>17.75</v>
      </c>
      <c r="M69" t="n">
        <v>15</v>
      </c>
      <c r="N69" t="n">
        <v>67.06999999999999</v>
      </c>
      <c r="O69" t="n">
        <v>32615.12</v>
      </c>
      <c r="P69" t="n">
        <v>374.07</v>
      </c>
      <c r="Q69" t="n">
        <v>452.58</v>
      </c>
      <c r="R69" t="n">
        <v>77.45</v>
      </c>
      <c r="S69" t="n">
        <v>57.64</v>
      </c>
      <c r="T69" t="n">
        <v>7780</v>
      </c>
      <c r="U69" t="n">
        <v>0.74</v>
      </c>
      <c r="V69" t="n">
        <v>0.88</v>
      </c>
      <c r="W69" t="n">
        <v>6.83</v>
      </c>
      <c r="X69" t="n">
        <v>0.47</v>
      </c>
      <c r="Y69" t="n">
        <v>1</v>
      </c>
      <c r="Z69" t="n">
        <v>10</v>
      </c>
      <c r="AA69" t="n">
        <v>457.5294876187032</v>
      </c>
      <c r="AB69" t="n">
        <v>626.0120297363342</v>
      </c>
      <c r="AC69" t="n">
        <v>566.2663202316998</v>
      </c>
      <c r="AD69" t="n">
        <v>457529.4876187032</v>
      </c>
      <c r="AE69" t="n">
        <v>626012.0297363342</v>
      </c>
      <c r="AF69" t="n">
        <v>1.843324340860326e-06</v>
      </c>
      <c r="AG69" t="n">
        <v>11</v>
      </c>
      <c r="AH69" t="n">
        <v>566266.3202316997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3.6245</v>
      </c>
      <c r="E70" t="n">
        <v>27.59</v>
      </c>
      <c r="F70" t="n">
        <v>24.15</v>
      </c>
      <c r="G70" t="n">
        <v>90.56999999999999</v>
      </c>
      <c r="H70" t="n">
        <v>1.22</v>
      </c>
      <c r="I70" t="n">
        <v>16</v>
      </c>
      <c r="J70" t="n">
        <v>263.01</v>
      </c>
      <c r="K70" t="n">
        <v>57.72</v>
      </c>
      <c r="L70" t="n">
        <v>18</v>
      </c>
      <c r="M70" t="n">
        <v>14</v>
      </c>
      <c r="N70" t="n">
        <v>67.29000000000001</v>
      </c>
      <c r="O70" t="n">
        <v>32672.64</v>
      </c>
      <c r="P70" t="n">
        <v>373.37</v>
      </c>
      <c r="Q70" t="n">
        <v>452.59</v>
      </c>
      <c r="R70" t="n">
        <v>76.27</v>
      </c>
      <c r="S70" t="n">
        <v>57.64</v>
      </c>
      <c r="T70" t="n">
        <v>7192.67</v>
      </c>
      <c r="U70" t="n">
        <v>0.76</v>
      </c>
      <c r="V70" t="n">
        <v>0.88</v>
      </c>
      <c r="W70" t="n">
        <v>6.82</v>
      </c>
      <c r="X70" t="n">
        <v>0.43</v>
      </c>
      <c r="Y70" t="n">
        <v>1</v>
      </c>
      <c r="Z70" t="n">
        <v>10</v>
      </c>
      <c r="AA70" t="n">
        <v>455.9041753913478</v>
      </c>
      <c r="AB70" t="n">
        <v>623.7882058431519</v>
      </c>
      <c r="AC70" t="n">
        <v>564.2547349697263</v>
      </c>
      <c r="AD70" t="n">
        <v>455904.1753913478</v>
      </c>
      <c r="AE70" t="n">
        <v>623788.2058431519</v>
      </c>
      <c r="AF70" t="n">
        <v>1.848884512244923e-06</v>
      </c>
      <c r="AG70" t="n">
        <v>11</v>
      </c>
      <c r="AH70" t="n">
        <v>564254.7349697263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3.6252</v>
      </c>
      <c r="E71" t="n">
        <v>27.58</v>
      </c>
      <c r="F71" t="n">
        <v>24.15</v>
      </c>
      <c r="G71" t="n">
        <v>90.55</v>
      </c>
      <c r="H71" t="n">
        <v>1.23</v>
      </c>
      <c r="I71" t="n">
        <v>16</v>
      </c>
      <c r="J71" t="n">
        <v>263.48</v>
      </c>
      <c r="K71" t="n">
        <v>57.72</v>
      </c>
      <c r="L71" t="n">
        <v>18.25</v>
      </c>
      <c r="M71" t="n">
        <v>14</v>
      </c>
      <c r="N71" t="n">
        <v>67.51000000000001</v>
      </c>
      <c r="O71" t="n">
        <v>32730.24</v>
      </c>
      <c r="P71" t="n">
        <v>373.45</v>
      </c>
      <c r="Q71" t="n">
        <v>452.61</v>
      </c>
      <c r="R71" t="n">
        <v>76.18000000000001</v>
      </c>
      <c r="S71" t="n">
        <v>57.64</v>
      </c>
      <c r="T71" t="n">
        <v>7149.43</v>
      </c>
      <c r="U71" t="n">
        <v>0.76</v>
      </c>
      <c r="V71" t="n">
        <v>0.88</v>
      </c>
      <c r="W71" t="n">
        <v>6.82</v>
      </c>
      <c r="X71" t="n">
        <v>0.42</v>
      </c>
      <c r="Y71" t="n">
        <v>1</v>
      </c>
      <c r="Z71" t="n">
        <v>10</v>
      </c>
      <c r="AA71" t="n">
        <v>455.8927114840182</v>
      </c>
      <c r="AB71" t="n">
        <v>623.7725204193914</v>
      </c>
      <c r="AC71" t="n">
        <v>564.2405465407949</v>
      </c>
      <c r="AD71" t="n">
        <v>455892.7114840181</v>
      </c>
      <c r="AE71" t="n">
        <v>623772.5204193915</v>
      </c>
      <c r="AF71" t="n">
        <v>1.849241587471457e-06</v>
      </c>
      <c r="AG71" t="n">
        <v>11</v>
      </c>
      <c r="AH71" t="n">
        <v>564240.5465407949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3.6239</v>
      </c>
      <c r="E72" t="n">
        <v>27.59</v>
      </c>
      <c r="F72" t="n">
        <v>24.16</v>
      </c>
      <c r="G72" t="n">
        <v>90.59</v>
      </c>
      <c r="H72" t="n">
        <v>1.25</v>
      </c>
      <c r="I72" t="n">
        <v>16</v>
      </c>
      <c r="J72" t="n">
        <v>263.95</v>
      </c>
      <c r="K72" t="n">
        <v>57.72</v>
      </c>
      <c r="L72" t="n">
        <v>18.5</v>
      </c>
      <c r="M72" t="n">
        <v>14</v>
      </c>
      <c r="N72" t="n">
        <v>67.72</v>
      </c>
      <c r="O72" t="n">
        <v>32787.92</v>
      </c>
      <c r="P72" t="n">
        <v>373.46</v>
      </c>
      <c r="Q72" t="n">
        <v>452.6</v>
      </c>
      <c r="R72" t="n">
        <v>76.29000000000001</v>
      </c>
      <c r="S72" t="n">
        <v>57.64</v>
      </c>
      <c r="T72" t="n">
        <v>7203.35</v>
      </c>
      <c r="U72" t="n">
        <v>0.76</v>
      </c>
      <c r="V72" t="n">
        <v>0.88</v>
      </c>
      <c r="W72" t="n">
        <v>6.82</v>
      </c>
      <c r="X72" t="n">
        <v>0.43</v>
      </c>
      <c r="Y72" t="n">
        <v>1</v>
      </c>
      <c r="Z72" t="n">
        <v>10</v>
      </c>
      <c r="AA72" t="n">
        <v>456.0557178847137</v>
      </c>
      <c r="AB72" t="n">
        <v>623.9955529681579</v>
      </c>
      <c r="AC72" t="n">
        <v>564.4422931761353</v>
      </c>
      <c r="AD72" t="n">
        <v>456055.7178847137</v>
      </c>
      <c r="AE72" t="n">
        <v>623995.5529681579</v>
      </c>
      <c r="AF72" t="n">
        <v>1.848578447765037e-06</v>
      </c>
      <c r="AG72" t="n">
        <v>11</v>
      </c>
      <c r="AH72" t="n">
        <v>564442.2931761353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3.6228</v>
      </c>
      <c r="E73" t="n">
        <v>27.6</v>
      </c>
      <c r="F73" t="n">
        <v>24.17</v>
      </c>
      <c r="G73" t="n">
        <v>90.62</v>
      </c>
      <c r="H73" t="n">
        <v>1.26</v>
      </c>
      <c r="I73" t="n">
        <v>16</v>
      </c>
      <c r="J73" t="n">
        <v>264.42</v>
      </c>
      <c r="K73" t="n">
        <v>57.72</v>
      </c>
      <c r="L73" t="n">
        <v>18.75</v>
      </c>
      <c r="M73" t="n">
        <v>14</v>
      </c>
      <c r="N73" t="n">
        <v>67.94</v>
      </c>
      <c r="O73" t="n">
        <v>32845.69</v>
      </c>
      <c r="P73" t="n">
        <v>373.74</v>
      </c>
      <c r="Q73" t="n">
        <v>452.59</v>
      </c>
      <c r="R73" t="n">
        <v>76.66</v>
      </c>
      <c r="S73" t="n">
        <v>57.64</v>
      </c>
      <c r="T73" t="n">
        <v>7388.62</v>
      </c>
      <c r="U73" t="n">
        <v>0.75</v>
      </c>
      <c r="V73" t="n">
        <v>0.88</v>
      </c>
      <c r="W73" t="n">
        <v>6.82</v>
      </c>
      <c r="X73" t="n">
        <v>0.44</v>
      </c>
      <c r="Y73" t="n">
        <v>1</v>
      </c>
      <c r="Z73" t="n">
        <v>10</v>
      </c>
      <c r="AA73" t="n">
        <v>456.3805434746025</v>
      </c>
      <c r="AB73" t="n">
        <v>624.4399936705374</v>
      </c>
      <c r="AC73" t="n">
        <v>564.8443170816562</v>
      </c>
      <c r="AD73" t="n">
        <v>456380.5434746025</v>
      </c>
      <c r="AE73" t="n">
        <v>624439.9936705375</v>
      </c>
      <c r="AF73" t="n">
        <v>1.848017329551912e-06</v>
      </c>
      <c r="AG73" t="n">
        <v>11</v>
      </c>
      <c r="AH73" t="n">
        <v>564844.3170816562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3.6211</v>
      </c>
      <c r="E74" t="n">
        <v>27.62</v>
      </c>
      <c r="F74" t="n">
        <v>24.18</v>
      </c>
      <c r="G74" t="n">
        <v>90.67</v>
      </c>
      <c r="H74" t="n">
        <v>1.28</v>
      </c>
      <c r="I74" t="n">
        <v>16</v>
      </c>
      <c r="J74" t="n">
        <v>264.89</v>
      </c>
      <c r="K74" t="n">
        <v>57.72</v>
      </c>
      <c r="L74" t="n">
        <v>19</v>
      </c>
      <c r="M74" t="n">
        <v>14</v>
      </c>
      <c r="N74" t="n">
        <v>68.16</v>
      </c>
      <c r="O74" t="n">
        <v>32903.54</v>
      </c>
      <c r="P74" t="n">
        <v>373.36</v>
      </c>
      <c r="Q74" t="n">
        <v>452.56</v>
      </c>
      <c r="R74" t="n">
        <v>76.97</v>
      </c>
      <c r="S74" t="n">
        <v>57.64</v>
      </c>
      <c r="T74" t="n">
        <v>7544.97</v>
      </c>
      <c r="U74" t="n">
        <v>0.75</v>
      </c>
      <c r="V74" t="n">
        <v>0.88</v>
      </c>
      <c r="W74" t="n">
        <v>6.83</v>
      </c>
      <c r="X74" t="n">
        <v>0.45</v>
      </c>
      <c r="Y74" t="n">
        <v>1</v>
      </c>
      <c r="Z74" t="n">
        <v>10</v>
      </c>
      <c r="AA74" t="n">
        <v>456.320502481149</v>
      </c>
      <c r="AB74" t="n">
        <v>624.3578429344727</v>
      </c>
      <c r="AC74" t="n">
        <v>564.7700066965421</v>
      </c>
      <c r="AD74" t="n">
        <v>456320.502481149</v>
      </c>
      <c r="AE74" t="n">
        <v>624357.8429344727</v>
      </c>
      <c r="AF74" t="n">
        <v>1.847150146858902e-06</v>
      </c>
      <c r="AG74" t="n">
        <v>11</v>
      </c>
      <c r="AH74" t="n">
        <v>564770.006696542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3.6361</v>
      </c>
      <c r="E75" t="n">
        <v>27.5</v>
      </c>
      <c r="F75" t="n">
        <v>24.11</v>
      </c>
      <c r="G75" t="n">
        <v>96.44</v>
      </c>
      <c r="H75" t="n">
        <v>1.29</v>
      </c>
      <c r="I75" t="n">
        <v>15</v>
      </c>
      <c r="J75" t="n">
        <v>265.36</v>
      </c>
      <c r="K75" t="n">
        <v>57.72</v>
      </c>
      <c r="L75" t="n">
        <v>19.25</v>
      </c>
      <c r="M75" t="n">
        <v>13</v>
      </c>
      <c r="N75" t="n">
        <v>68.38</v>
      </c>
      <c r="O75" t="n">
        <v>32961.47</v>
      </c>
      <c r="P75" t="n">
        <v>372.16</v>
      </c>
      <c r="Q75" t="n">
        <v>452.59</v>
      </c>
      <c r="R75" t="n">
        <v>74.93000000000001</v>
      </c>
      <c r="S75" t="n">
        <v>57.64</v>
      </c>
      <c r="T75" t="n">
        <v>6526.02</v>
      </c>
      <c r="U75" t="n">
        <v>0.77</v>
      </c>
      <c r="V75" t="n">
        <v>0.88</v>
      </c>
      <c r="W75" t="n">
        <v>6.82</v>
      </c>
      <c r="X75" t="n">
        <v>0.39</v>
      </c>
      <c r="Y75" t="n">
        <v>1</v>
      </c>
      <c r="Z75" t="n">
        <v>10</v>
      </c>
      <c r="AA75" t="n">
        <v>453.8850368389726</v>
      </c>
      <c r="AB75" t="n">
        <v>621.0255313976859</v>
      </c>
      <c r="AC75" t="n">
        <v>561.7557262958977</v>
      </c>
      <c r="AD75" t="n">
        <v>453885.0368389726</v>
      </c>
      <c r="AE75" t="n">
        <v>621025.5313976859</v>
      </c>
      <c r="AF75" t="n">
        <v>1.854801758856053e-06</v>
      </c>
      <c r="AG75" t="n">
        <v>11</v>
      </c>
      <c r="AH75" t="n">
        <v>561755.7262958977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3.634</v>
      </c>
      <c r="E76" t="n">
        <v>27.52</v>
      </c>
      <c r="F76" t="n">
        <v>24.13</v>
      </c>
      <c r="G76" t="n">
        <v>96.5</v>
      </c>
      <c r="H76" t="n">
        <v>1.31</v>
      </c>
      <c r="I76" t="n">
        <v>15</v>
      </c>
      <c r="J76" t="n">
        <v>265.83</v>
      </c>
      <c r="K76" t="n">
        <v>57.72</v>
      </c>
      <c r="L76" t="n">
        <v>19.5</v>
      </c>
      <c r="M76" t="n">
        <v>13</v>
      </c>
      <c r="N76" t="n">
        <v>68.59999999999999</v>
      </c>
      <c r="O76" t="n">
        <v>33019.48</v>
      </c>
      <c r="P76" t="n">
        <v>372.56</v>
      </c>
      <c r="Q76" t="n">
        <v>452.57</v>
      </c>
      <c r="R76" t="n">
        <v>75.39</v>
      </c>
      <c r="S76" t="n">
        <v>57.64</v>
      </c>
      <c r="T76" t="n">
        <v>6755.97</v>
      </c>
      <c r="U76" t="n">
        <v>0.76</v>
      </c>
      <c r="V76" t="n">
        <v>0.88</v>
      </c>
      <c r="W76" t="n">
        <v>6.82</v>
      </c>
      <c r="X76" t="n">
        <v>0.4</v>
      </c>
      <c r="Y76" t="n">
        <v>1</v>
      </c>
      <c r="Z76" t="n">
        <v>10</v>
      </c>
      <c r="AA76" t="n">
        <v>454.4156973511331</v>
      </c>
      <c r="AB76" t="n">
        <v>621.7516045215134</v>
      </c>
      <c r="AC76" t="n">
        <v>562.4125040198371</v>
      </c>
      <c r="AD76" t="n">
        <v>454415.6973511332</v>
      </c>
      <c r="AE76" t="n">
        <v>621751.6045215135</v>
      </c>
      <c r="AF76" t="n">
        <v>1.853730533176452e-06</v>
      </c>
      <c r="AG76" t="n">
        <v>11</v>
      </c>
      <c r="AH76" t="n">
        <v>562412.5040198371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3.6346</v>
      </c>
      <c r="E77" t="n">
        <v>27.51</v>
      </c>
      <c r="F77" t="n">
        <v>24.12</v>
      </c>
      <c r="G77" t="n">
        <v>96.48999999999999</v>
      </c>
      <c r="H77" t="n">
        <v>1.32</v>
      </c>
      <c r="I77" t="n">
        <v>15</v>
      </c>
      <c r="J77" t="n">
        <v>266.3</v>
      </c>
      <c r="K77" t="n">
        <v>57.72</v>
      </c>
      <c r="L77" t="n">
        <v>19.75</v>
      </c>
      <c r="M77" t="n">
        <v>13</v>
      </c>
      <c r="N77" t="n">
        <v>68.81999999999999</v>
      </c>
      <c r="O77" t="n">
        <v>33077.58</v>
      </c>
      <c r="P77" t="n">
        <v>372.49</v>
      </c>
      <c r="Q77" t="n">
        <v>452.66</v>
      </c>
      <c r="R77" t="n">
        <v>75.17</v>
      </c>
      <c r="S77" t="n">
        <v>57.64</v>
      </c>
      <c r="T77" t="n">
        <v>6649.86</v>
      </c>
      <c r="U77" t="n">
        <v>0.77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454.2781557262377</v>
      </c>
      <c r="AB77" t="n">
        <v>621.5634140024233</v>
      </c>
      <c r="AC77" t="n">
        <v>562.2422741397618</v>
      </c>
      <c r="AD77" t="n">
        <v>454278.1557262377</v>
      </c>
      <c r="AE77" t="n">
        <v>621563.4140024233</v>
      </c>
      <c r="AF77" t="n">
        <v>1.854036597656337e-06</v>
      </c>
      <c r="AG77" t="n">
        <v>11</v>
      </c>
      <c r="AH77" t="n">
        <v>562242.2741397618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3.6334</v>
      </c>
      <c r="E78" t="n">
        <v>27.52</v>
      </c>
      <c r="F78" t="n">
        <v>24.13</v>
      </c>
      <c r="G78" t="n">
        <v>96.52</v>
      </c>
      <c r="H78" t="n">
        <v>1.33</v>
      </c>
      <c r="I78" t="n">
        <v>15</v>
      </c>
      <c r="J78" t="n">
        <v>266.77</v>
      </c>
      <c r="K78" t="n">
        <v>57.72</v>
      </c>
      <c r="L78" t="n">
        <v>20</v>
      </c>
      <c r="M78" t="n">
        <v>13</v>
      </c>
      <c r="N78" t="n">
        <v>69.05</v>
      </c>
      <c r="O78" t="n">
        <v>33135.76</v>
      </c>
      <c r="P78" t="n">
        <v>372.45</v>
      </c>
      <c r="Q78" t="n">
        <v>452.57</v>
      </c>
      <c r="R78" t="n">
        <v>75.54000000000001</v>
      </c>
      <c r="S78" t="n">
        <v>57.64</v>
      </c>
      <c r="T78" t="n">
        <v>6831.54</v>
      </c>
      <c r="U78" t="n">
        <v>0.76</v>
      </c>
      <c r="V78" t="n">
        <v>0.88</v>
      </c>
      <c r="W78" t="n">
        <v>6.82</v>
      </c>
      <c r="X78" t="n">
        <v>0.41</v>
      </c>
      <c r="Y78" t="n">
        <v>1</v>
      </c>
      <c r="Z78" t="n">
        <v>10</v>
      </c>
      <c r="AA78" t="n">
        <v>454.3976777921315</v>
      </c>
      <c r="AB78" t="n">
        <v>621.7269493659206</v>
      </c>
      <c r="AC78" t="n">
        <v>562.3902019176903</v>
      </c>
      <c r="AD78" t="n">
        <v>454397.6777921315</v>
      </c>
      <c r="AE78" t="n">
        <v>621726.9493659206</v>
      </c>
      <c r="AF78" t="n">
        <v>1.853424468696566e-06</v>
      </c>
      <c r="AG78" t="n">
        <v>11</v>
      </c>
      <c r="AH78" t="n">
        <v>562390.2019176903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3.636</v>
      </c>
      <c r="E79" t="n">
        <v>27.5</v>
      </c>
      <c r="F79" t="n">
        <v>24.11</v>
      </c>
      <c r="G79" t="n">
        <v>96.44</v>
      </c>
      <c r="H79" t="n">
        <v>1.35</v>
      </c>
      <c r="I79" t="n">
        <v>15</v>
      </c>
      <c r="J79" t="n">
        <v>267.24</v>
      </c>
      <c r="K79" t="n">
        <v>57.72</v>
      </c>
      <c r="L79" t="n">
        <v>20.25</v>
      </c>
      <c r="M79" t="n">
        <v>13</v>
      </c>
      <c r="N79" t="n">
        <v>69.27</v>
      </c>
      <c r="O79" t="n">
        <v>33194.02</v>
      </c>
      <c r="P79" t="n">
        <v>371.79</v>
      </c>
      <c r="Q79" t="n">
        <v>452.57</v>
      </c>
      <c r="R79" t="n">
        <v>74.98</v>
      </c>
      <c r="S79" t="n">
        <v>57.64</v>
      </c>
      <c r="T79" t="n">
        <v>6553.02</v>
      </c>
      <c r="U79" t="n">
        <v>0.77</v>
      </c>
      <c r="V79" t="n">
        <v>0.88</v>
      </c>
      <c r="W79" t="n">
        <v>6.82</v>
      </c>
      <c r="X79" t="n">
        <v>0.39</v>
      </c>
      <c r="Y79" t="n">
        <v>1</v>
      </c>
      <c r="Z79" t="n">
        <v>10</v>
      </c>
      <c r="AA79" t="n">
        <v>453.6480942980089</v>
      </c>
      <c r="AB79" t="n">
        <v>620.7013361599722</v>
      </c>
      <c r="AC79" t="n">
        <v>561.4624717966605</v>
      </c>
      <c r="AD79" t="n">
        <v>453648.0942980088</v>
      </c>
      <c r="AE79" t="n">
        <v>620701.3361599722</v>
      </c>
      <c r="AF79" t="n">
        <v>1.854750748109405e-06</v>
      </c>
      <c r="AG79" t="n">
        <v>11</v>
      </c>
      <c r="AH79" t="n">
        <v>561462.4717966605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3.6442</v>
      </c>
      <c r="E80" t="n">
        <v>27.44</v>
      </c>
      <c r="F80" t="n">
        <v>24.09</v>
      </c>
      <c r="G80" t="n">
        <v>103.26</v>
      </c>
      <c r="H80" t="n">
        <v>1.36</v>
      </c>
      <c r="I80" t="n">
        <v>14</v>
      </c>
      <c r="J80" t="n">
        <v>267.71</v>
      </c>
      <c r="K80" t="n">
        <v>57.72</v>
      </c>
      <c r="L80" t="n">
        <v>20.5</v>
      </c>
      <c r="M80" t="n">
        <v>12</v>
      </c>
      <c r="N80" t="n">
        <v>69.48999999999999</v>
      </c>
      <c r="O80" t="n">
        <v>33252.37</v>
      </c>
      <c r="P80" t="n">
        <v>371.48</v>
      </c>
      <c r="Q80" t="n">
        <v>452.57</v>
      </c>
      <c r="R80" t="n">
        <v>74.36</v>
      </c>
      <c r="S80" t="n">
        <v>57.64</v>
      </c>
      <c r="T80" t="n">
        <v>6248.81</v>
      </c>
      <c r="U80" t="n">
        <v>0.78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452.6204936555334</v>
      </c>
      <c r="AB80" t="n">
        <v>619.2953276263964</v>
      </c>
      <c r="AC80" t="n">
        <v>560.1906507441838</v>
      </c>
      <c r="AD80" t="n">
        <v>452620.4936555334</v>
      </c>
      <c r="AE80" t="n">
        <v>619295.3276263964</v>
      </c>
      <c r="AF80" t="n">
        <v>1.858933629334515e-06</v>
      </c>
      <c r="AG80" t="n">
        <v>11</v>
      </c>
      <c r="AH80" t="n">
        <v>560190.6507441838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3.6434</v>
      </c>
      <c r="E81" t="n">
        <v>27.45</v>
      </c>
      <c r="F81" t="n">
        <v>24.1</v>
      </c>
      <c r="G81" t="n">
        <v>103.29</v>
      </c>
      <c r="H81" t="n">
        <v>1.38</v>
      </c>
      <c r="I81" t="n">
        <v>14</v>
      </c>
      <c r="J81" t="n">
        <v>268.19</v>
      </c>
      <c r="K81" t="n">
        <v>57.72</v>
      </c>
      <c r="L81" t="n">
        <v>20.75</v>
      </c>
      <c r="M81" t="n">
        <v>12</v>
      </c>
      <c r="N81" t="n">
        <v>69.70999999999999</v>
      </c>
      <c r="O81" t="n">
        <v>33310.81</v>
      </c>
      <c r="P81" t="n">
        <v>372.16</v>
      </c>
      <c r="Q81" t="n">
        <v>452.57</v>
      </c>
      <c r="R81" t="n">
        <v>74.64</v>
      </c>
      <c r="S81" t="n">
        <v>57.64</v>
      </c>
      <c r="T81" t="n">
        <v>6388.69</v>
      </c>
      <c r="U81" t="n">
        <v>0.77</v>
      </c>
      <c r="V81" t="n">
        <v>0.88</v>
      </c>
      <c r="W81" t="n">
        <v>6.82</v>
      </c>
      <c r="X81" t="n">
        <v>0.38</v>
      </c>
      <c r="Y81" t="n">
        <v>1</v>
      </c>
      <c r="Z81" t="n">
        <v>10</v>
      </c>
      <c r="AA81" t="n">
        <v>453.1806044699588</v>
      </c>
      <c r="AB81" t="n">
        <v>620.0616959530386</v>
      </c>
      <c r="AC81" t="n">
        <v>560.8838779533359</v>
      </c>
      <c r="AD81" t="n">
        <v>453180.6044699588</v>
      </c>
      <c r="AE81" t="n">
        <v>620061.6959530385</v>
      </c>
      <c r="AF81" t="n">
        <v>1.858525543361333e-06</v>
      </c>
      <c r="AG81" t="n">
        <v>11</v>
      </c>
      <c r="AH81" t="n">
        <v>560883.8779533359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3.6449</v>
      </c>
      <c r="E82" t="n">
        <v>27.44</v>
      </c>
      <c r="F82" t="n">
        <v>24.09</v>
      </c>
      <c r="G82" t="n">
        <v>103.24</v>
      </c>
      <c r="H82" t="n">
        <v>1.39</v>
      </c>
      <c r="I82" t="n">
        <v>14</v>
      </c>
      <c r="J82" t="n">
        <v>268.66</v>
      </c>
      <c r="K82" t="n">
        <v>57.72</v>
      </c>
      <c r="L82" t="n">
        <v>21</v>
      </c>
      <c r="M82" t="n">
        <v>12</v>
      </c>
      <c r="N82" t="n">
        <v>69.94</v>
      </c>
      <c r="O82" t="n">
        <v>33369.33</v>
      </c>
      <c r="P82" t="n">
        <v>371.85</v>
      </c>
      <c r="Q82" t="n">
        <v>452.6</v>
      </c>
      <c r="R82" t="n">
        <v>74.23</v>
      </c>
      <c r="S82" t="n">
        <v>57.64</v>
      </c>
      <c r="T82" t="n">
        <v>6183.02</v>
      </c>
      <c r="U82" t="n">
        <v>0.78</v>
      </c>
      <c r="V82" t="n">
        <v>0.88</v>
      </c>
      <c r="W82" t="n">
        <v>6.82</v>
      </c>
      <c r="X82" t="n">
        <v>0.36</v>
      </c>
      <c r="Y82" t="n">
        <v>1</v>
      </c>
      <c r="Z82" t="n">
        <v>10</v>
      </c>
      <c r="AA82" t="n">
        <v>452.8021577926672</v>
      </c>
      <c r="AB82" t="n">
        <v>619.5438885132789</v>
      </c>
      <c r="AC82" t="n">
        <v>560.4154893288796</v>
      </c>
      <c r="AD82" t="n">
        <v>452802.1577926672</v>
      </c>
      <c r="AE82" t="n">
        <v>619543.8885132789</v>
      </c>
      <c r="AF82" t="n">
        <v>1.859290704561048e-06</v>
      </c>
      <c r="AG82" t="n">
        <v>11</v>
      </c>
      <c r="AH82" t="n">
        <v>560415.4893288796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3.6429</v>
      </c>
      <c r="E83" t="n">
        <v>27.45</v>
      </c>
      <c r="F83" t="n">
        <v>24.1</v>
      </c>
      <c r="G83" t="n">
        <v>103.3</v>
      </c>
      <c r="H83" t="n">
        <v>1.41</v>
      </c>
      <c r="I83" t="n">
        <v>14</v>
      </c>
      <c r="J83" t="n">
        <v>269.14</v>
      </c>
      <c r="K83" t="n">
        <v>57.72</v>
      </c>
      <c r="L83" t="n">
        <v>21.25</v>
      </c>
      <c r="M83" t="n">
        <v>12</v>
      </c>
      <c r="N83" t="n">
        <v>70.16</v>
      </c>
      <c r="O83" t="n">
        <v>33427.94</v>
      </c>
      <c r="P83" t="n">
        <v>371.79</v>
      </c>
      <c r="Q83" t="n">
        <v>452.6</v>
      </c>
      <c r="R83" t="n">
        <v>74.79000000000001</v>
      </c>
      <c r="S83" t="n">
        <v>57.64</v>
      </c>
      <c r="T83" t="n">
        <v>6461.1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452.9806626110079</v>
      </c>
      <c r="AB83" t="n">
        <v>619.7881266808096</v>
      </c>
      <c r="AC83" t="n">
        <v>560.6364177484916</v>
      </c>
      <c r="AD83" t="n">
        <v>452980.6626110079</v>
      </c>
      <c r="AE83" t="n">
        <v>619788.1266808095</v>
      </c>
      <c r="AF83" t="n">
        <v>1.858270489628095e-06</v>
      </c>
      <c r="AG83" t="n">
        <v>11</v>
      </c>
      <c r="AH83" t="n">
        <v>560636.4177484915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3.6448</v>
      </c>
      <c r="E84" t="n">
        <v>27.44</v>
      </c>
      <c r="F84" t="n">
        <v>24.09</v>
      </c>
      <c r="G84" t="n">
        <v>103.24</v>
      </c>
      <c r="H84" t="n">
        <v>1.42</v>
      </c>
      <c r="I84" t="n">
        <v>14</v>
      </c>
      <c r="J84" t="n">
        <v>269.61</v>
      </c>
      <c r="K84" t="n">
        <v>57.72</v>
      </c>
      <c r="L84" t="n">
        <v>21.5</v>
      </c>
      <c r="M84" t="n">
        <v>12</v>
      </c>
      <c r="N84" t="n">
        <v>70.39</v>
      </c>
      <c r="O84" t="n">
        <v>33486.63</v>
      </c>
      <c r="P84" t="n">
        <v>371.32</v>
      </c>
      <c r="Q84" t="n">
        <v>452.6</v>
      </c>
      <c r="R84" t="n">
        <v>74.19</v>
      </c>
      <c r="S84" t="n">
        <v>57.64</v>
      </c>
      <c r="T84" t="n">
        <v>6164.2</v>
      </c>
      <c r="U84" t="n">
        <v>0.78</v>
      </c>
      <c r="V84" t="n">
        <v>0.88</v>
      </c>
      <c r="W84" t="n">
        <v>6.82</v>
      </c>
      <c r="X84" t="n">
        <v>0.37</v>
      </c>
      <c r="Y84" t="n">
        <v>1</v>
      </c>
      <c r="Z84" t="n">
        <v>10</v>
      </c>
      <c r="AA84" t="n">
        <v>452.4595834162496</v>
      </c>
      <c r="AB84" t="n">
        <v>619.0751631381497</v>
      </c>
      <c r="AC84" t="n">
        <v>559.9914984456926</v>
      </c>
      <c r="AD84" t="n">
        <v>452459.5834162497</v>
      </c>
      <c r="AE84" t="n">
        <v>619075.1631381498</v>
      </c>
      <c r="AF84" t="n">
        <v>1.8592396938144e-06</v>
      </c>
      <c r="AG84" t="n">
        <v>11</v>
      </c>
      <c r="AH84" t="n">
        <v>559991.4984456926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3.6438</v>
      </c>
      <c r="E85" t="n">
        <v>27.44</v>
      </c>
      <c r="F85" t="n">
        <v>24.1</v>
      </c>
      <c r="G85" t="n">
        <v>103.27</v>
      </c>
      <c r="H85" t="n">
        <v>1.43</v>
      </c>
      <c r="I85" t="n">
        <v>14</v>
      </c>
      <c r="J85" t="n">
        <v>270.09</v>
      </c>
      <c r="K85" t="n">
        <v>57.72</v>
      </c>
      <c r="L85" t="n">
        <v>21.75</v>
      </c>
      <c r="M85" t="n">
        <v>12</v>
      </c>
      <c r="N85" t="n">
        <v>70.62</v>
      </c>
      <c r="O85" t="n">
        <v>33545.41</v>
      </c>
      <c r="P85" t="n">
        <v>370.73</v>
      </c>
      <c r="Q85" t="n">
        <v>452.56</v>
      </c>
      <c r="R85" t="n">
        <v>74.45</v>
      </c>
      <c r="S85" t="n">
        <v>57.64</v>
      </c>
      <c r="T85" t="n">
        <v>6291.89</v>
      </c>
      <c r="U85" t="n">
        <v>0.77</v>
      </c>
      <c r="V85" t="n">
        <v>0.88</v>
      </c>
      <c r="W85" t="n">
        <v>6.82</v>
      </c>
      <c r="X85" t="n">
        <v>0.37</v>
      </c>
      <c r="Y85" t="n">
        <v>1</v>
      </c>
      <c r="Z85" t="n">
        <v>10</v>
      </c>
      <c r="AA85" t="n">
        <v>452.1948499487057</v>
      </c>
      <c r="AB85" t="n">
        <v>618.7129431286397</v>
      </c>
      <c r="AC85" t="n">
        <v>559.6638482055112</v>
      </c>
      <c r="AD85" t="n">
        <v>452194.8499487056</v>
      </c>
      <c r="AE85" t="n">
        <v>618712.9431286397</v>
      </c>
      <c r="AF85" t="n">
        <v>1.858729586347924e-06</v>
      </c>
      <c r="AG85" t="n">
        <v>11</v>
      </c>
      <c r="AH85" t="n">
        <v>559663.8482055111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3.6423</v>
      </c>
      <c r="E86" t="n">
        <v>27.46</v>
      </c>
      <c r="F86" t="n">
        <v>24.11</v>
      </c>
      <c r="G86" t="n">
        <v>103.32</v>
      </c>
      <c r="H86" t="n">
        <v>1.45</v>
      </c>
      <c r="I86" t="n">
        <v>14</v>
      </c>
      <c r="J86" t="n">
        <v>270.57</v>
      </c>
      <c r="K86" t="n">
        <v>57.72</v>
      </c>
      <c r="L86" t="n">
        <v>22</v>
      </c>
      <c r="M86" t="n">
        <v>12</v>
      </c>
      <c r="N86" t="n">
        <v>70.84</v>
      </c>
      <c r="O86" t="n">
        <v>33604.28</v>
      </c>
      <c r="P86" t="n">
        <v>370.16</v>
      </c>
      <c r="Q86" t="n">
        <v>452.61</v>
      </c>
      <c r="R86" t="n">
        <v>74.7</v>
      </c>
      <c r="S86" t="n">
        <v>57.64</v>
      </c>
      <c r="T86" t="n">
        <v>6419.73</v>
      </c>
      <c r="U86" t="n">
        <v>0.77</v>
      </c>
      <c r="V86" t="n">
        <v>0.88</v>
      </c>
      <c r="W86" t="n">
        <v>6.82</v>
      </c>
      <c r="X86" t="n">
        <v>0.38</v>
      </c>
      <c r="Y86" t="n">
        <v>1</v>
      </c>
      <c r="Z86" t="n">
        <v>10</v>
      </c>
      <c r="AA86" t="n">
        <v>451.9888019022886</v>
      </c>
      <c r="AB86" t="n">
        <v>618.4310191013336</v>
      </c>
      <c r="AC86" t="n">
        <v>559.4088306116882</v>
      </c>
      <c r="AD86" t="n">
        <v>451988.8019022886</v>
      </c>
      <c r="AE86" t="n">
        <v>618431.0191013336</v>
      </c>
      <c r="AF86" t="n">
        <v>1.857964425148209e-06</v>
      </c>
      <c r="AG86" t="n">
        <v>11</v>
      </c>
      <c r="AH86" t="n">
        <v>559408.8306116882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3.6514</v>
      </c>
      <c r="E87" t="n">
        <v>27.39</v>
      </c>
      <c r="F87" t="n">
        <v>24.09</v>
      </c>
      <c r="G87" t="n">
        <v>111.17</v>
      </c>
      <c r="H87" t="n">
        <v>1.46</v>
      </c>
      <c r="I87" t="n">
        <v>13</v>
      </c>
      <c r="J87" t="n">
        <v>271.05</v>
      </c>
      <c r="K87" t="n">
        <v>57.72</v>
      </c>
      <c r="L87" t="n">
        <v>22.25</v>
      </c>
      <c r="M87" t="n">
        <v>11</v>
      </c>
      <c r="N87" t="n">
        <v>71.06999999999999</v>
      </c>
      <c r="O87" t="n">
        <v>33663.24</v>
      </c>
      <c r="P87" t="n">
        <v>370.45</v>
      </c>
      <c r="Q87" t="n">
        <v>452.58</v>
      </c>
      <c r="R87" t="n">
        <v>74.09999999999999</v>
      </c>
      <c r="S87" t="n">
        <v>57.64</v>
      </c>
      <c r="T87" t="n">
        <v>6121.27</v>
      </c>
      <c r="U87" t="n">
        <v>0.78</v>
      </c>
      <c r="V87" t="n">
        <v>0.88</v>
      </c>
      <c r="W87" t="n">
        <v>6.82</v>
      </c>
      <c r="X87" t="n">
        <v>0.36</v>
      </c>
      <c r="Y87" t="n">
        <v>1</v>
      </c>
      <c r="Z87" t="n">
        <v>10</v>
      </c>
      <c r="AA87" t="n">
        <v>451.2825874449207</v>
      </c>
      <c r="AB87" t="n">
        <v>617.4647453247799</v>
      </c>
      <c r="AC87" t="n">
        <v>558.534776648195</v>
      </c>
      <c r="AD87" t="n">
        <v>451282.5874449207</v>
      </c>
      <c r="AE87" t="n">
        <v>617464.7453247799</v>
      </c>
      <c r="AF87" t="n">
        <v>1.862606403093147e-06</v>
      </c>
      <c r="AG87" t="n">
        <v>11</v>
      </c>
      <c r="AH87" t="n">
        <v>558534.776648195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3.6529</v>
      </c>
      <c r="E88" t="n">
        <v>27.38</v>
      </c>
      <c r="F88" t="n">
        <v>24.07</v>
      </c>
      <c r="G88" t="n">
        <v>111.11</v>
      </c>
      <c r="H88" t="n">
        <v>1.47</v>
      </c>
      <c r="I88" t="n">
        <v>13</v>
      </c>
      <c r="J88" t="n">
        <v>271.52</v>
      </c>
      <c r="K88" t="n">
        <v>57.72</v>
      </c>
      <c r="L88" t="n">
        <v>22.5</v>
      </c>
      <c r="M88" t="n">
        <v>11</v>
      </c>
      <c r="N88" t="n">
        <v>71.3</v>
      </c>
      <c r="O88" t="n">
        <v>33722.28</v>
      </c>
      <c r="P88" t="n">
        <v>370.8</v>
      </c>
      <c r="Q88" t="n">
        <v>452.59</v>
      </c>
      <c r="R88" t="n">
        <v>73.72</v>
      </c>
      <c r="S88" t="n">
        <v>57.64</v>
      </c>
      <c r="T88" t="n">
        <v>5931.24</v>
      </c>
      <c r="U88" t="n">
        <v>0.78</v>
      </c>
      <c r="V88" t="n">
        <v>0.88</v>
      </c>
      <c r="W88" t="n">
        <v>6.82</v>
      </c>
      <c r="X88" t="n">
        <v>0.35</v>
      </c>
      <c r="Y88" t="n">
        <v>1</v>
      </c>
      <c r="Z88" t="n">
        <v>10</v>
      </c>
      <c r="AA88" t="n">
        <v>451.3071515467631</v>
      </c>
      <c r="AB88" t="n">
        <v>617.4983550126124</v>
      </c>
      <c r="AC88" t="n">
        <v>558.5651786745924</v>
      </c>
      <c r="AD88" t="n">
        <v>451307.1515467631</v>
      </c>
      <c r="AE88" t="n">
        <v>617498.3550126124</v>
      </c>
      <c r="AF88" t="n">
        <v>1.863371564292862e-06</v>
      </c>
      <c r="AG88" t="n">
        <v>11</v>
      </c>
      <c r="AH88" t="n">
        <v>558565.1786745924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3.653</v>
      </c>
      <c r="E89" t="n">
        <v>27.37</v>
      </c>
      <c r="F89" t="n">
        <v>24.07</v>
      </c>
      <c r="G89" t="n">
        <v>111.11</v>
      </c>
      <c r="H89" t="n">
        <v>1.49</v>
      </c>
      <c r="I89" t="n">
        <v>13</v>
      </c>
      <c r="J89" t="n">
        <v>272</v>
      </c>
      <c r="K89" t="n">
        <v>57.72</v>
      </c>
      <c r="L89" t="n">
        <v>22.75</v>
      </c>
      <c r="M89" t="n">
        <v>11</v>
      </c>
      <c r="N89" t="n">
        <v>71.53</v>
      </c>
      <c r="O89" t="n">
        <v>33781.41</v>
      </c>
      <c r="P89" t="n">
        <v>371.3</v>
      </c>
      <c r="Q89" t="n">
        <v>452.6</v>
      </c>
      <c r="R89" t="n">
        <v>73.72</v>
      </c>
      <c r="S89" t="n">
        <v>57.64</v>
      </c>
      <c r="T89" t="n">
        <v>5933.69</v>
      </c>
      <c r="U89" t="n">
        <v>0.78</v>
      </c>
      <c r="V89" t="n">
        <v>0.88</v>
      </c>
      <c r="W89" t="n">
        <v>6.82</v>
      </c>
      <c r="X89" t="n">
        <v>0.35</v>
      </c>
      <c r="Y89" t="n">
        <v>1</v>
      </c>
      <c r="Z89" t="n">
        <v>10</v>
      </c>
      <c r="AA89" t="n">
        <v>451.629134886547</v>
      </c>
      <c r="AB89" t="n">
        <v>617.9389068230072</v>
      </c>
      <c r="AC89" t="n">
        <v>558.9636848385215</v>
      </c>
      <c r="AD89" t="n">
        <v>451629.134886547</v>
      </c>
      <c r="AE89" t="n">
        <v>617938.9068230072</v>
      </c>
      <c r="AF89" t="n">
        <v>1.86342257503951e-06</v>
      </c>
      <c r="AG89" t="n">
        <v>11</v>
      </c>
      <c r="AH89" t="n">
        <v>558963.6848385215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3.6547</v>
      </c>
      <c r="E90" t="n">
        <v>27.36</v>
      </c>
      <c r="F90" t="n">
        <v>24.06</v>
      </c>
      <c r="G90" t="n">
        <v>111.05</v>
      </c>
      <c r="H90" t="n">
        <v>1.5</v>
      </c>
      <c r="I90" t="n">
        <v>13</v>
      </c>
      <c r="J90" t="n">
        <v>272.49</v>
      </c>
      <c r="K90" t="n">
        <v>57.72</v>
      </c>
      <c r="L90" t="n">
        <v>23</v>
      </c>
      <c r="M90" t="n">
        <v>11</v>
      </c>
      <c r="N90" t="n">
        <v>71.76000000000001</v>
      </c>
      <c r="O90" t="n">
        <v>33840.76</v>
      </c>
      <c r="P90" t="n">
        <v>371.39</v>
      </c>
      <c r="Q90" t="n">
        <v>452.6</v>
      </c>
      <c r="R90" t="n">
        <v>73.19</v>
      </c>
      <c r="S90" t="n">
        <v>57.64</v>
      </c>
      <c r="T90" t="n">
        <v>5667.36</v>
      </c>
      <c r="U90" t="n">
        <v>0.79</v>
      </c>
      <c r="V90" t="n">
        <v>0.88</v>
      </c>
      <c r="W90" t="n">
        <v>6.82</v>
      </c>
      <c r="X90" t="n">
        <v>0.34</v>
      </c>
      <c r="Y90" t="n">
        <v>1</v>
      </c>
      <c r="Z90" t="n">
        <v>10</v>
      </c>
      <c r="AA90" t="n">
        <v>451.4989145792495</v>
      </c>
      <c r="AB90" t="n">
        <v>617.760733653648</v>
      </c>
      <c r="AC90" t="n">
        <v>558.8025162663783</v>
      </c>
      <c r="AD90" t="n">
        <v>451498.9145792495</v>
      </c>
      <c r="AE90" t="n">
        <v>617760.7336536481</v>
      </c>
      <c r="AF90" t="n">
        <v>1.86428975773252e-06</v>
      </c>
      <c r="AG90" t="n">
        <v>11</v>
      </c>
      <c r="AH90" t="n">
        <v>558802.5162663783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3.6536</v>
      </c>
      <c r="E91" t="n">
        <v>27.37</v>
      </c>
      <c r="F91" t="n">
        <v>24.07</v>
      </c>
      <c r="G91" t="n">
        <v>111.09</v>
      </c>
      <c r="H91" t="n">
        <v>1.52</v>
      </c>
      <c r="I91" t="n">
        <v>13</v>
      </c>
      <c r="J91" t="n">
        <v>272.97</v>
      </c>
      <c r="K91" t="n">
        <v>57.72</v>
      </c>
      <c r="L91" t="n">
        <v>23.25</v>
      </c>
      <c r="M91" t="n">
        <v>11</v>
      </c>
      <c r="N91" t="n">
        <v>71.98999999999999</v>
      </c>
      <c r="O91" t="n">
        <v>33900.07</v>
      </c>
      <c r="P91" t="n">
        <v>371.28</v>
      </c>
      <c r="Q91" t="n">
        <v>452.6</v>
      </c>
      <c r="R91" t="n">
        <v>73.59999999999999</v>
      </c>
      <c r="S91" t="n">
        <v>57.64</v>
      </c>
      <c r="T91" t="n">
        <v>5872.76</v>
      </c>
      <c r="U91" t="n">
        <v>0.78</v>
      </c>
      <c r="V91" t="n">
        <v>0.88</v>
      </c>
      <c r="W91" t="n">
        <v>6.81</v>
      </c>
      <c r="X91" t="n">
        <v>0.34</v>
      </c>
      <c r="Y91" t="n">
        <v>1</v>
      </c>
      <c r="Z91" t="n">
        <v>10</v>
      </c>
      <c r="AA91" t="n">
        <v>451.5614536763429</v>
      </c>
      <c r="AB91" t="n">
        <v>617.8463024053215</v>
      </c>
      <c r="AC91" t="n">
        <v>558.8799184564886</v>
      </c>
      <c r="AD91" t="n">
        <v>451561.4536763428</v>
      </c>
      <c r="AE91" t="n">
        <v>617846.3024053215</v>
      </c>
      <c r="AF91" t="n">
        <v>1.863728639519396e-06</v>
      </c>
      <c r="AG91" t="n">
        <v>11</v>
      </c>
      <c r="AH91" t="n">
        <v>558879.9184564885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3.6559</v>
      </c>
      <c r="E92" t="n">
        <v>27.35</v>
      </c>
      <c r="F92" t="n">
        <v>24.05</v>
      </c>
      <c r="G92" t="n">
        <v>111.01</v>
      </c>
      <c r="H92" t="n">
        <v>1.53</v>
      </c>
      <c r="I92" t="n">
        <v>13</v>
      </c>
      <c r="J92" t="n">
        <v>273.45</v>
      </c>
      <c r="K92" t="n">
        <v>57.72</v>
      </c>
      <c r="L92" t="n">
        <v>23.5</v>
      </c>
      <c r="M92" t="n">
        <v>11</v>
      </c>
      <c r="N92" t="n">
        <v>72.22</v>
      </c>
      <c r="O92" t="n">
        <v>33959.47</v>
      </c>
      <c r="P92" t="n">
        <v>370.62</v>
      </c>
      <c r="Q92" t="n">
        <v>452.59</v>
      </c>
      <c r="R92" t="n">
        <v>73.08</v>
      </c>
      <c r="S92" t="n">
        <v>57.64</v>
      </c>
      <c r="T92" t="n">
        <v>5615.34</v>
      </c>
      <c r="U92" t="n">
        <v>0.79</v>
      </c>
      <c r="V92" t="n">
        <v>0.88</v>
      </c>
      <c r="W92" t="n">
        <v>6.81</v>
      </c>
      <c r="X92" t="n">
        <v>0.33</v>
      </c>
      <c r="Y92" t="n">
        <v>1</v>
      </c>
      <c r="Z92" t="n">
        <v>10</v>
      </c>
      <c r="AA92" t="n">
        <v>450.8451654425261</v>
      </c>
      <c r="AB92" t="n">
        <v>616.8662452434069</v>
      </c>
      <c r="AC92" t="n">
        <v>557.9933965745882</v>
      </c>
      <c r="AD92" t="n">
        <v>450845.1654425261</v>
      </c>
      <c r="AE92" t="n">
        <v>616866.2452434069</v>
      </c>
      <c r="AF92" t="n">
        <v>1.864901886692292e-06</v>
      </c>
      <c r="AG92" t="n">
        <v>11</v>
      </c>
      <c r="AH92" t="n">
        <v>557993.3965745883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3.6529</v>
      </c>
      <c r="E93" t="n">
        <v>27.38</v>
      </c>
      <c r="F93" t="n">
        <v>24.07</v>
      </c>
      <c r="G93" t="n">
        <v>111.11</v>
      </c>
      <c r="H93" t="n">
        <v>1.54</v>
      </c>
      <c r="I93" t="n">
        <v>13</v>
      </c>
      <c r="J93" t="n">
        <v>273.93</v>
      </c>
      <c r="K93" t="n">
        <v>57.72</v>
      </c>
      <c r="L93" t="n">
        <v>23.75</v>
      </c>
      <c r="M93" t="n">
        <v>11</v>
      </c>
      <c r="N93" t="n">
        <v>72.45999999999999</v>
      </c>
      <c r="O93" t="n">
        <v>34018.96</v>
      </c>
      <c r="P93" t="n">
        <v>370.45</v>
      </c>
      <c r="Q93" t="n">
        <v>452.55</v>
      </c>
      <c r="R93" t="n">
        <v>73.76000000000001</v>
      </c>
      <c r="S93" t="n">
        <v>57.64</v>
      </c>
      <c r="T93" t="n">
        <v>5953.84</v>
      </c>
      <c r="U93" t="n">
        <v>0.78</v>
      </c>
      <c r="V93" t="n">
        <v>0.88</v>
      </c>
      <c r="W93" t="n">
        <v>6.82</v>
      </c>
      <c r="X93" t="n">
        <v>0.35</v>
      </c>
      <c r="Y93" t="n">
        <v>1</v>
      </c>
      <c r="Z93" t="n">
        <v>10</v>
      </c>
      <c r="AA93" t="n">
        <v>451.075410494943</v>
      </c>
      <c r="AB93" t="n">
        <v>617.1812766818185</v>
      </c>
      <c r="AC93" t="n">
        <v>558.2783618546672</v>
      </c>
      <c r="AD93" t="n">
        <v>451075.410494943</v>
      </c>
      <c r="AE93" t="n">
        <v>617181.2766818185</v>
      </c>
      <c r="AF93" t="n">
        <v>1.863371564292862e-06</v>
      </c>
      <c r="AG93" t="n">
        <v>11</v>
      </c>
      <c r="AH93" t="n">
        <v>558278.3618546672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3.6638</v>
      </c>
      <c r="E94" t="n">
        <v>27.29</v>
      </c>
      <c r="F94" t="n">
        <v>24.04</v>
      </c>
      <c r="G94" t="n">
        <v>120.19</v>
      </c>
      <c r="H94" t="n">
        <v>1.56</v>
      </c>
      <c r="I94" t="n">
        <v>12</v>
      </c>
      <c r="J94" t="n">
        <v>274.41</v>
      </c>
      <c r="K94" t="n">
        <v>57.72</v>
      </c>
      <c r="L94" t="n">
        <v>24</v>
      </c>
      <c r="M94" t="n">
        <v>10</v>
      </c>
      <c r="N94" t="n">
        <v>72.69</v>
      </c>
      <c r="O94" t="n">
        <v>34078.55</v>
      </c>
      <c r="P94" t="n">
        <v>368.98</v>
      </c>
      <c r="Q94" t="n">
        <v>452.56</v>
      </c>
      <c r="R94" t="n">
        <v>72.47</v>
      </c>
      <c r="S94" t="n">
        <v>57.64</v>
      </c>
      <c r="T94" t="n">
        <v>5312.45</v>
      </c>
      <c r="U94" t="n">
        <v>0.8</v>
      </c>
      <c r="V94" t="n">
        <v>0.88</v>
      </c>
      <c r="W94" t="n">
        <v>6.82</v>
      </c>
      <c r="X94" t="n">
        <v>0.31</v>
      </c>
      <c r="Y94" t="n">
        <v>1</v>
      </c>
      <c r="Z94" t="n">
        <v>10</v>
      </c>
      <c r="AA94" t="n">
        <v>449.0139089088134</v>
      </c>
      <c r="AB94" t="n">
        <v>614.3606392646445</v>
      </c>
      <c r="AC94" t="n">
        <v>555.726922113799</v>
      </c>
      <c r="AD94" t="n">
        <v>449013.9089088134</v>
      </c>
      <c r="AE94" t="n">
        <v>614360.6392646446</v>
      </c>
      <c r="AF94" t="n">
        <v>1.868931735677458e-06</v>
      </c>
      <c r="AG94" t="n">
        <v>11</v>
      </c>
      <c r="AH94" t="n">
        <v>555726.922113799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3.6656</v>
      </c>
      <c r="E95" t="n">
        <v>27.28</v>
      </c>
      <c r="F95" t="n">
        <v>24.02</v>
      </c>
      <c r="G95" t="n">
        <v>120.12</v>
      </c>
      <c r="H95" t="n">
        <v>1.57</v>
      </c>
      <c r="I95" t="n">
        <v>12</v>
      </c>
      <c r="J95" t="n">
        <v>274.9</v>
      </c>
      <c r="K95" t="n">
        <v>57.72</v>
      </c>
      <c r="L95" t="n">
        <v>24.25</v>
      </c>
      <c r="M95" t="n">
        <v>10</v>
      </c>
      <c r="N95" t="n">
        <v>72.92</v>
      </c>
      <c r="O95" t="n">
        <v>34138.22</v>
      </c>
      <c r="P95" t="n">
        <v>368.94</v>
      </c>
      <c r="Q95" t="n">
        <v>452.56</v>
      </c>
      <c r="R95" t="n">
        <v>72.16</v>
      </c>
      <c r="S95" t="n">
        <v>57.64</v>
      </c>
      <c r="T95" t="n">
        <v>5156.75</v>
      </c>
      <c r="U95" t="n">
        <v>0.8</v>
      </c>
      <c r="V95" t="n">
        <v>0.88</v>
      </c>
      <c r="W95" t="n">
        <v>6.81</v>
      </c>
      <c r="X95" t="n">
        <v>0.3</v>
      </c>
      <c r="Y95" t="n">
        <v>1</v>
      </c>
      <c r="Z95" t="n">
        <v>10</v>
      </c>
      <c r="AA95" t="n">
        <v>448.7550676338961</v>
      </c>
      <c r="AB95" t="n">
        <v>614.0064812130316</v>
      </c>
      <c r="AC95" t="n">
        <v>555.4065644095681</v>
      </c>
      <c r="AD95" t="n">
        <v>448755.0676338961</v>
      </c>
      <c r="AE95" t="n">
        <v>614006.4812130317</v>
      </c>
      <c r="AF95" t="n">
        <v>1.869849929117117e-06</v>
      </c>
      <c r="AG95" t="n">
        <v>11</v>
      </c>
      <c r="AH95" t="n">
        <v>555406.5644095681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3.6654</v>
      </c>
      <c r="E96" t="n">
        <v>27.28</v>
      </c>
      <c r="F96" t="n">
        <v>24.03</v>
      </c>
      <c r="G96" t="n">
        <v>120.13</v>
      </c>
      <c r="H96" t="n">
        <v>1.58</v>
      </c>
      <c r="I96" t="n">
        <v>12</v>
      </c>
      <c r="J96" t="n">
        <v>275.38</v>
      </c>
      <c r="K96" t="n">
        <v>57.72</v>
      </c>
      <c r="L96" t="n">
        <v>24.5</v>
      </c>
      <c r="M96" t="n">
        <v>10</v>
      </c>
      <c r="N96" t="n">
        <v>73.16</v>
      </c>
      <c r="O96" t="n">
        <v>34197.98</v>
      </c>
      <c r="P96" t="n">
        <v>369.35</v>
      </c>
      <c r="Q96" t="n">
        <v>452.57</v>
      </c>
      <c r="R96" t="n">
        <v>72.15000000000001</v>
      </c>
      <c r="S96" t="n">
        <v>57.64</v>
      </c>
      <c r="T96" t="n">
        <v>5151.34</v>
      </c>
      <c r="U96" t="n">
        <v>0.8</v>
      </c>
      <c r="V96" t="n">
        <v>0.88</v>
      </c>
      <c r="W96" t="n">
        <v>6.81</v>
      </c>
      <c r="X96" t="n">
        <v>0.3</v>
      </c>
      <c r="Y96" t="n">
        <v>1</v>
      </c>
      <c r="Z96" t="n">
        <v>10</v>
      </c>
      <c r="AA96" t="n">
        <v>449.0790152816874</v>
      </c>
      <c r="AB96" t="n">
        <v>614.4497206763014</v>
      </c>
      <c r="AC96" t="n">
        <v>555.8075017205538</v>
      </c>
      <c r="AD96" t="n">
        <v>449079.0152816874</v>
      </c>
      <c r="AE96" t="n">
        <v>614449.7206763014</v>
      </c>
      <c r="AF96" t="n">
        <v>1.869747907623821e-06</v>
      </c>
      <c r="AG96" t="n">
        <v>11</v>
      </c>
      <c r="AH96" t="n">
        <v>555807.5017205537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3.6662</v>
      </c>
      <c r="E97" t="n">
        <v>27.28</v>
      </c>
      <c r="F97" t="n">
        <v>24.02</v>
      </c>
      <c r="G97" t="n">
        <v>120.1</v>
      </c>
      <c r="H97" t="n">
        <v>1.6</v>
      </c>
      <c r="I97" t="n">
        <v>12</v>
      </c>
      <c r="J97" t="n">
        <v>275.87</v>
      </c>
      <c r="K97" t="n">
        <v>57.72</v>
      </c>
      <c r="L97" t="n">
        <v>24.75</v>
      </c>
      <c r="M97" t="n">
        <v>10</v>
      </c>
      <c r="N97" t="n">
        <v>73.39</v>
      </c>
      <c r="O97" t="n">
        <v>34257.84</v>
      </c>
      <c r="P97" t="n">
        <v>369.75</v>
      </c>
      <c r="Q97" t="n">
        <v>452.6</v>
      </c>
      <c r="R97" t="n">
        <v>71.92</v>
      </c>
      <c r="S97" t="n">
        <v>57.64</v>
      </c>
      <c r="T97" t="n">
        <v>5040.38</v>
      </c>
      <c r="U97" t="n">
        <v>0.8</v>
      </c>
      <c r="V97" t="n">
        <v>0.88</v>
      </c>
      <c r="W97" t="n">
        <v>6.81</v>
      </c>
      <c r="X97" t="n">
        <v>0.3</v>
      </c>
      <c r="Y97" t="n">
        <v>1</v>
      </c>
      <c r="Z97" t="n">
        <v>10</v>
      </c>
      <c r="AA97" t="n">
        <v>449.2356530956533</v>
      </c>
      <c r="AB97" t="n">
        <v>614.6640394437421</v>
      </c>
      <c r="AC97" t="n">
        <v>556.0013662056283</v>
      </c>
      <c r="AD97" t="n">
        <v>449235.6530956533</v>
      </c>
      <c r="AE97" t="n">
        <v>614664.0394437421</v>
      </c>
      <c r="AF97" t="n">
        <v>1.870155993597002e-06</v>
      </c>
      <c r="AG97" t="n">
        <v>11</v>
      </c>
      <c r="AH97" t="n">
        <v>556001.3662056283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3.6639</v>
      </c>
      <c r="E98" t="n">
        <v>27.29</v>
      </c>
      <c r="F98" t="n">
        <v>24.04</v>
      </c>
      <c r="G98" t="n">
        <v>120.19</v>
      </c>
      <c r="H98" t="n">
        <v>1.61</v>
      </c>
      <c r="I98" t="n">
        <v>12</v>
      </c>
      <c r="J98" t="n">
        <v>276.35</v>
      </c>
      <c r="K98" t="n">
        <v>57.72</v>
      </c>
      <c r="L98" t="n">
        <v>25</v>
      </c>
      <c r="M98" t="n">
        <v>10</v>
      </c>
      <c r="N98" t="n">
        <v>73.63</v>
      </c>
      <c r="O98" t="n">
        <v>34317.79</v>
      </c>
      <c r="P98" t="n">
        <v>369.98</v>
      </c>
      <c r="Q98" t="n">
        <v>452.57</v>
      </c>
      <c r="R98" t="n">
        <v>72.47</v>
      </c>
      <c r="S98" t="n">
        <v>57.64</v>
      </c>
      <c r="T98" t="n">
        <v>5314.18</v>
      </c>
      <c r="U98" t="n">
        <v>0.8</v>
      </c>
      <c r="V98" t="n">
        <v>0.88</v>
      </c>
      <c r="W98" t="n">
        <v>6.82</v>
      </c>
      <c r="X98" t="n">
        <v>0.31</v>
      </c>
      <c r="Y98" t="n">
        <v>1</v>
      </c>
      <c r="Z98" t="n">
        <v>10</v>
      </c>
      <c r="AA98" t="n">
        <v>449.665061666936</v>
      </c>
      <c r="AB98" t="n">
        <v>615.2515751951402</v>
      </c>
      <c r="AC98" t="n">
        <v>556.5328283695245</v>
      </c>
      <c r="AD98" t="n">
        <v>449665.061666936</v>
      </c>
      <c r="AE98" t="n">
        <v>615251.5751951402</v>
      </c>
      <c r="AF98" t="n">
        <v>1.868982746424106e-06</v>
      </c>
      <c r="AG98" t="n">
        <v>11</v>
      </c>
      <c r="AH98" t="n">
        <v>556532.8283695246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3.664</v>
      </c>
      <c r="E99" t="n">
        <v>27.29</v>
      </c>
      <c r="F99" t="n">
        <v>24.04</v>
      </c>
      <c r="G99" t="n">
        <v>120.18</v>
      </c>
      <c r="H99" t="n">
        <v>1.62</v>
      </c>
      <c r="I99" t="n">
        <v>12</v>
      </c>
      <c r="J99" t="n">
        <v>276.84</v>
      </c>
      <c r="K99" t="n">
        <v>57.72</v>
      </c>
      <c r="L99" t="n">
        <v>25.25</v>
      </c>
      <c r="M99" t="n">
        <v>10</v>
      </c>
      <c r="N99" t="n">
        <v>73.87</v>
      </c>
      <c r="O99" t="n">
        <v>34377.83</v>
      </c>
      <c r="P99" t="n">
        <v>369.9</v>
      </c>
      <c r="Q99" t="n">
        <v>452.66</v>
      </c>
      <c r="R99" t="n">
        <v>72.45</v>
      </c>
      <c r="S99" t="n">
        <v>57.64</v>
      </c>
      <c r="T99" t="n">
        <v>5301.83</v>
      </c>
      <c r="U99" t="n">
        <v>0.8</v>
      </c>
      <c r="V99" t="n">
        <v>0.88</v>
      </c>
      <c r="W99" t="n">
        <v>6.81</v>
      </c>
      <c r="X99" t="n">
        <v>0.31</v>
      </c>
      <c r="Y99" t="n">
        <v>1</v>
      </c>
      <c r="Z99" t="n">
        <v>10</v>
      </c>
      <c r="AA99" t="n">
        <v>449.6032585455031</v>
      </c>
      <c r="AB99" t="n">
        <v>615.1670134378345</v>
      </c>
      <c r="AC99" t="n">
        <v>556.4563370676527</v>
      </c>
      <c r="AD99" t="n">
        <v>449603.2585455031</v>
      </c>
      <c r="AE99" t="n">
        <v>615167.0134378345</v>
      </c>
      <c r="AF99" t="n">
        <v>1.869033757170754e-06</v>
      </c>
      <c r="AG99" t="n">
        <v>11</v>
      </c>
      <c r="AH99" t="n">
        <v>556456.3370676527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3.6649</v>
      </c>
      <c r="E100" t="n">
        <v>27.29</v>
      </c>
      <c r="F100" t="n">
        <v>24.03</v>
      </c>
      <c r="G100" t="n">
        <v>120.15</v>
      </c>
      <c r="H100" t="n">
        <v>1.64</v>
      </c>
      <c r="I100" t="n">
        <v>12</v>
      </c>
      <c r="J100" t="n">
        <v>277.33</v>
      </c>
      <c r="K100" t="n">
        <v>57.72</v>
      </c>
      <c r="L100" t="n">
        <v>25.5</v>
      </c>
      <c r="M100" t="n">
        <v>10</v>
      </c>
      <c r="N100" t="n">
        <v>74.09999999999999</v>
      </c>
      <c r="O100" t="n">
        <v>34437.96</v>
      </c>
      <c r="P100" t="n">
        <v>369.93</v>
      </c>
      <c r="Q100" t="n">
        <v>452.58</v>
      </c>
      <c r="R100" t="n">
        <v>72.33</v>
      </c>
      <c r="S100" t="n">
        <v>57.64</v>
      </c>
      <c r="T100" t="n">
        <v>5241.46</v>
      </c>
      <c r="U100" t="n">
        <v>0.8</v>
      </c>
      <c r="V100" t="n">
        <v>0.88</v>
      </c>
      <c r="W100" t="n">
        <v>6.81</v>
      </c>
      <c r="X100" t="n">
        <v>0.31</v>
      </c>
      <c r="Y100" t="n">
        <v>1</v>
      </c>
      <c r="Z100" t="n">
        <v>10</v>
      </c>
      <c r="AA100" t="n">
        <v>449.5066659261296</v>
      </c>
      <c r="AB100" t="n">
        <v>615.034851154642</v>
      </c>
      <c r="AC100" t="n">
        <v>556.3367881672774</v>
      </c>
      <c r="AD100" t="n">
        <v>449506.6659261296</v>
      </c>
      <c r="AE100" t="n">
        <v>615034.8511546419</v>
      </c>
      <c r="AF100" t="n">
        <v>1.869492853890583e-06</v>
      </c>
      <c r="AG100" t="n">
        <v>11</v>
      </c>
      <c r="AH100" t="n">
        <v>556336.7881672774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3.6641</v>
      </c>
      <c r="E101" t="n">
        <v>27.29</v>
      </c>
      <c r="F101" t="n">
        <v>24.04</v>
      </c>
      <c r="G101" t="n">
        <v>120.18</v>
      </c>
      <c r="H101" t="n">
        <v>1.65</v>
      </c>
      <c r="I101" t="n">
        <v>12</v>
      </c>
      <c r="J101" t="n">
        <v>277.82</v>
      </c>
      <c r="K101" t="n">
        <v>57.72</v>
      </c>
      <c r="L101" t="n">
        <v>25.75</v>
      </c>
      <c r="M101" t="n">
        <v>10</v>
      </c>
      <c r="N101" t="n">
        <v>74.34</v>
      </c>
      <c r="O101" t="n">
        <v>34498.19</v>
      </c>
      <c r="P101" t="n">
        <v>369.54</v>
      </c>
      <c r="Q101" t="n">
        <v>452.59</v>
      </c>
      <c r="R101" t="n">
        <v>72.68000000000001</v>
      </c>
      <c r="S101" t="n">
        <v>57.64</v>
      </c>
      <c r="T101" t="n">
        <v>5416.87</v>
      </c>
      <c r="U101" t="n">
        <v>0.79</v>
      </c>
      <c r="V101" t="n">
        <v>0.88</v>
      </c>
      <c r="W101" t="n">
        <v>6.81</v>
      </c>
      <c r="X101" t="n">
        <v>0.31</v>
      </c>
      <c r="Y101" t="n">
        <v>1</v>
      </c>
      <c r="Z101" t="n">
        <v>10</v>
      </c>
      <c r="AA101" t="n">
        <v>449.3566326435973</v>
      </c>
      <c r="AB101" t="n">
        <v>614.82956899848</v>
      </c>
      <c r="AC101" t="n">
        <v>556.1510978519842</v>
      </c>
      <c r="AD101" t="n">
        <v>449356.6326435973</v>
      </c>
      <c r="AE101" t="n">
        <v>614829.56899848</v>
      </c>
      <c r="AF101" t="n">
        <v>1.869084767917401e-06</v>
      </c>
      <c r="AG101" t="n">
        <v>11</v>
      </c>
      <c r="AH101" t="n">
        <v>556151.0978519842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3.6644</v>
      </c>
      <c r="E102" t="n">
        <v>27.29</v>
      </c>
      <c r="F102" t="n">
        <v>24.03</v>
      </c>
      <c r="G102" t="n">
        <v>120.17</v>
      </c>
      <c r="H102" t="n">
        <v>1.66</v>
      </c>
      <c r="I102" t="n">
        <v>12</v>
      </c>
      <c r="J102" t="n">
        <v>278.31</v>
      </c>
      <c r="K102" t="n">
        <v>57.72</v>
      </c>
      <c r="L102" t="n">
        <v>26</v>
      </c>
      <c r="M102" t="n">
        <v>10</v>
      </c>
      <c r="N102" t="n">
        <v>74.58</v>
      </c>
      <c r="O102" t="n">
        <v>34558.51</v>
      </c>
      <c r="P102" t="n">
        <v>368.89</v>
      </c>
      <c r="Q102" t="n">
        <v>452.59</v>
      </c>
      <c r="R102" t="n">
        <v>72.44</v>
      </c>
      <c r="S102" t="n">
        <v>57.64</v>
      </c>
      <c r="T102" t="n">
        <v>5296.14</v>
      </c>
      <c r="U102" t="n">
        <v>0.8</v>
      </c>
      <c r="V102" t="n">
        <v>0.88</v>
      </c>
      <c r="W102" t="n">
        <v>6.81</v>
      </c>
      <c r="X102" t="n">
        <v>0.31</v>
      </c>
      <c r="Y102" t="n">
        <v>1</v>
      </c>
      <c r="Z102" t="n">
        <v>10</v>
      </c>
      <c r="AA102" t="n">
        <v>448.8651695021387</v>
      </c>
      <c r="AB102" t="n">
        <v>614.157127446513</v>
      </c>
      <c r="AC102" t="n">
        <v>555.5428331779589</v>
      </c>
      <c r="AD102" t="n">
        <v>448865.1695021387</v>
      </c>
      <c r="AE102" t="n">
        <v>614157.1274465129</v>
      </c>
      <c r="AF102" t="n">
        <v>1.869237800157344e-06</v>
      </c>
      <c r="AG102" t="n">
        <v>11</v>
      </c>
      <c r="AH102" t="n">
        <v>555542.8331779588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3.6622</v>
      </c>
      <c r="E103" t="n">
        <v>27.31</v>
      </c>
      <c r="F103" t="n">
        <v>24.05</v>
      </c>
      <c r="G103" t="n">
        <v>120.25</v>
      </c>
      <c r="H103" t="n">
        <v>1.68</v>
      </c>
      <c r="I103" t="n">
        <v>12</v>
      </c>
      <c r="J103" t="n">
        <v>278.79</v>
      </c>
      <c r="K103" t="n">
        <v>57.72</v>
      </c>
      <c r="L103" t="n">
        <v>26.25</v>
      </c>
      <c r="M103" t="n">
        <v>10</v>
      </c>
      <c r="N103" t="n">
        <v>74.81999999999999</v>
      </c>
      <c r="O103" t="n">
        <v>34618.92</v>
      </c>
      <c r="P103" t="n">
        <v>368.71</v>
      </c>
      <c r="Q103" t="n">
        <v>452.57</v>
      </c>
      <c r="R103" t="n">
        <v>72.7</v>
      </c>
      <c r="S103" t="n">
        <v>57.64</v>
      </c>
      <c r="T103" t="n">
        <v>5428.23</v>
      </c>
      <c r="U103" t="n">
        <v>0.79</v>
      </c>
      <c r="V103" t="n">
        <v>0.88</v>
      </c>
      <c r="W103" t="n">
        <v>6.82</v>
      </c>
      <c r="X103" t="n">
        <v>0.33</v>
      </c>
      <c r="Y103" t="n">
        <v>1</v>
      </c>
      <c r="Z103" t="n">
        <v>10</v>
      </c>
      <c r="AA103" t="n">
        <v>449.0147892337727</v>
      </c>
      <c r="AB103" t="n">
        <v>614.3618437640912</v>
      </c>
      <c r="AC103" t="n">
        <v>555.7280116575088</v>
      </c>
      <c r="AD103" t="n">
        <v>449014.7892337727</v>
      </c>
      <c r="AE103" t="n">
        <v>614361.8437640911</v>
      </c>
      <c r="AF103" t="n">
        <v>1.868115563731096e-06</v>
      </c>
      <c r="AG103" t="n">
        <v>11</v>
      </c>
      <c r="AH103" t="n">
        <v>555728.0116575088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3.6742</v>
      </c>
      <c r="E104" t="n">
        <v>27.22</v>
      </c>
      <c r="F104" t="n">
        <v>24.01</v>
      </c>
      <c r="G104" t="n">
        <v>130.95</v>
      </c>
      <c r="H104" t="n">
        <v>1.69</v>
      </c>
      <c r="I104" t="n">
        <v>11</v>
      </c>
      <c r="J104" t="n">
        <v>279.29</v>
      </c>
      <c r="K104" t="n">
        <v>57.72</v>
      </c>
      <c r="L104" t="n">
        <v>26.5</v>
      </c>
      <c r="M104" t="n">
        <v>9</v>
      </c>
      <c r="N104" t="n">
        <v>75.06</v>
      </c>
      <c r="O104" t="n">
        <v>34679.43</v>
      </c>
      <c r="P104" t="n">
        <v>368.06</v>
      </c>
      <c r="Q104" t="n">
        <v>452.58</v>
      </c>
      <c r="R104" t="n">
        <v>71.64</v>
      </c>
      <c r="S104" t="n">
        <v>57.64</v>
      </c>
      <c r="T104" t="n">
        <v>4901.91</v>
      </c>
      <c r="U104" t="n">
        <v>0.8</v>
      </c>
      <c r="V104" t="n">
        <v>0.88</v>
      </c>
      <c r="W104" t="n">
        <v>6.81</v>
      </c>
      <c r="X104" t="n">
        <v>0.28</v>
      </c>
      <c r="Y104" t="n">
        <v>1</v>
      </c>
      <c r="Z104" t="n">
        <v>10</v>
      </c>
      <c r="AA104" t="n">
        <v>447.3711691837297</v>
      </c>
      <c r="AB104" t="n">
        <v>612.1129703002232</v>
      </c>
      <c r="AC104" t="n">
        <v>553.6937675207188</v>
      </c>
      <c r="AD104" t="n">
        <v>447371.1691837297</v>
      </c>
      <c r="AE104" t="n">
        <v>612112.9703002232</v>
      </c>
      <c r="AF104" t="n">
        <v>1.874236853328816e-06</v>
      </c>
      <c r="AG104" t="n">
        <v>11</v>
      </c>
      <c r="AH104" t="n">
        <v>553693.7675207187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3.6756</v>
      </c>
      <c r="E105" t="n">
        <v>27.21</v>
      </c>
      <c r="F105" t="n">
        <v>24</v>
      </c>
      <c r="G105" t="n">
        <v>130.89</v>
      </c>
      <c r="H105" t="n">
        <v>1.7</v>
      </c>
      <c r="I105" t="n">
        <v>11</v>
      </c>
      <c r="J105" t="n">
        <v>279.78</v>
      </c>
      <c r="K105" t="n">
        <v>57.72</v>
      </c>
      <c r="L105" t="n">
        <v>26.75</v>
      </c>
      <c r="M105" t="n">
        <v>9</v>
      </c>
      <c r="N105" t="n">
        <v>75.3</v>
      </c>
      <c r="O105" t="n">
        <v>34740.03</v>
      </c>
      <c r="P105" t="n">
        <v>368.28</v>
      </c>
      <c r="Q105" t="n">
        <v>452.6</v>
      </c>
      <c r="R105" t="n">
        <v>71.15000000000001</v>
      </c>
      <c r="S105" t="n">
        <v>57.64</v>
      </c>
      <c r="T105" t="n">
        <v>4658.92</v>
      </c>
      <c r="U105" t="n">
        <v>0.8100000000000001</v>
      </c>
      <c r="V105" t="n">
        <v>0.88</v>
      </c>
      <c r="W105" t="n">
        <v>6.81</v>
      </c>
      <c r="X105" t="n">
        <v>0.27</v>
      </c>
      <c r="Y105" t="n">
        <v>1</v>
      </c>
      <c r="Z105" t="n">
        <v>10</v>
      </c>
      <c r="AA105" t="n">
        <v>447.3559125779896</v>
      </c>
      <c r="AB105" t="n">
        <v>612.0920955391757</v>
      </c>
      <c r="AC105" t="n">
        <v>553.6748850175678</v>
      </c>
      <c r="AD105" t="n">
        <v>447355.9125779896</v>
      </c>
      <c r="AE105" t="n">
        <v>612092.0955391757</v>
      </c>
      <c r="AF105" t="n">
        <v>1.874951003781884e-06</v>
      </c>
      <c r="AG105" t="n">
        <v>11</v>
      </c>
      <c r="AH105" t="n">
        <v>553674.8850175678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3.674</v>
      </c>
      <c r="E106" t="n">
        <v>27.22</v>
      </c>
      <c r="F106" t="n">
        <v>24.01</v>
      </c>
      <c r="G106" t="n">
        <v>130.96</v>
      </c>
      <c r="H106" t="n">
        <v>1.72</v>
      </c>
      <c r="I106" t="n">
        <v>11</v>
      </c>
      <c r="J106" t="n">
        <v>280.27</v>
      </c>
      <c r="K106" t="n">
        <v>57.72</v>
      </c>
      <c r="L106" t="n">
        <v>27</v>
      </c>
      <c r="M106" t="n">
        <v>9</v>
      </c>
      <c r="N106" t="n">
        <v>75.54000000000001</v>
      </c>
      <c r="O106" t="n">
        <v>34800.73</v>
      </c>
      <c r="P106" t="n">
        <v>368.67</v>
      </c>
      <c r="Q106" t="n">
        <v>452.6</v>
      </c>
      <c r="R106" t="n">
        <v>71.45999999999999</v>
      </c>
      <c r="S106" t="n">
        <v>57.64</v>
      </c>
      <c r="T106" t="n">
        <v>4813.61</v>
      </c>
      <c r="U106" t="n">
        <v>0.8100000000000001</v>
      </c>
      <c r="V106" t="n">
        <v>0.88</v>
      </c>
      <c r="W106" t="n">
        <v>6.82</v>
      </c>
      <c r="X106" t="n">
        <v>0.28</v>
      </c>
      <c r="Y106" t="n">
        <v>1</v>
      </c>
      <c r="Z106" t="n">
        <v>10</v>
      </c>
      <c r="AA106" t="n">
        <v>447.7905557402773</v>
      </c>
      <c r="AB106" t="n">
        <v>612.6867934889208</v>
      </c>
      <c r="AC106" t="n">
        <v>554.2128258296528</v>
      </c>
      <c r="AD106" t="n">
        <v>447790.5557402773</v>
      </c>
      <c r="AE106" t="n">
        <v>612686.7934889208</v>
      </c>
      <c r="AF106" t="n">
        <v>1.874134831835521e-06</v>
      </c>
      <c r="AG106" t="n">
        <v>11</v>
      </c>
      <c r="AH106" t="n">
        <v>554212.8258296528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3.6743</v>
      </c>
      <c r="E107" t="n">
        <v>27.22</v>
      </c>
      <c r="F107" t="n">
        <v>24.01</v>
      </c>
      <c r="G107" t="n">
        <v>130.94</v>
      </c>
      <c r="H107" t="n">
        <v>1.73</v>
      </c>
      <c r="I107" t="n">
        <v>11</v>
      </c>
      <c r="J107" t="n">
        <v>280.76</v>
      </c>
      <c r="K107" t="n">
        <v>57.72</v>
      </c>
      <c r="L107" t="n">
        <v>27.25</v>
      </c>
      <c r="M107" t="n">
        <v>9</v>
      </c>
      <c r="N107" t="n">
        <v>75.79000000000001</v>
      </c>
      <c r="O107" t="n">
        <v>34861.53</v>
      </c>
      <c r="P107" t="n">
        <v>368.9</v>
      </c>
      <c r="Q107" t="n">
        <v>452.6</v>
      </c>
      <c r="R107" t="n">
        <v>71.56999999999999</v>
      </c>
      <c r="S107" t="n">
        <v>57.64</v>
      </c>
      <c r="T107" t="n">
        <v>4869.71</v>
      </c>
      <c r="U107" t="n">
        <v>0.8100000000000001</v>
      </c>
      <c r="V107" t="n">
        <v>0.88</v>
      </c>
      <c r="W107" t="n">
        <v>6.81</v>
      </c>
      <c r="X107" t="n">
        <v>0.28</v>
      </c>
      <c r="Y107" t="n">
        <v>1</v>
      </c>
      <c r="Z107" t="n">
        <v>10</v>
      </c>
      <c r="AA107" t="n">
        <v>447.9152018278089</v>
      </c>
      <c r="AB107" t="n">
        <v>612.8573397648788</v>
      </c>
      <c r="AC107" t="n">
        <v>554.3670954083968</v>
      </c>
      <c r="AD107" t="n">
        <v>447915.2018278089</v>
      </c>
      <c r="AE107" t="n">
        <v>612857.3397648789</v>
      </c>
      <c r="AF107" t="n">
        <v>1.874287864075464e-06</v>
      </c>
      <c r="AG107" t="n">
        <v>11</v>
      </c>
      <c r="AH107" t="n">
        <v>554367.0954083968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3.674</v>
      </c>
      <c r="E108" t="n">
        <v>27.22</v>
      </c>
      <c r="F108" t="n">
        <v>24.01</v>
      </c>
      <c r="G108" t="n">
        <v>130.96</v>
      </c>
      <c r="H108" t="n">
        <v>1.74</v>
      </c>
      <c r="I108" t="n">
        <v>11</v>
      </c>
      <c r="J108" t="n">
        <v>281.26</v>
      </c>
      <c r="K108" t="n">
        <v>57.72</v>
      </c>
      <c r="L108" t="n">
        <v>27.5</v>
      </c>
      <c r="M108" t="n">
        <v>9</v>
      </c>
      <c r="N108" t="n">
        <v>76.03</v>
      </c>
      <c r="O108" t="n">
        <v>34922.42</v>
      </c>
      <c r="P108" t="n">
        <v>369.19</v>
      </c>
      <c r="Q108" t="n">
        <v>452.57</v>
      </c>
      <c r="R108" t="n">
        <v>71.63</v>
      </c>
      <c r="S108" t="n">
        <v>57.64</v>
      </c>
      <c r="T108" t="n">
        <v>4898.86</v>
      </c>
      <c r="U108" t="n">
        <v>0.8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448.1328793905304</v>
      </c>
      <c r="AB108" t="n">
        <v>613.1551758094507</v>
      </c>
      <c r="AC108" t="n">
        <v>554.6365063988902</v>
      </c>
      <c r="AD108" t="n">
        <v>448132.8793905304</v>
      </c>
      <c r="AE108" t="n">
        <v>613155.1758094507</v>
      </c>
      <c r="AF108" t="n">
        <v>1.874134831835521e-06</v>
      </c>
      <c r="AG108" t="n">
        <v>11</v>
      </c>
      <c r="AH108" t="n">
        <v>554636.5063988902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3.6745</v>
      </c>
      <c r="E109" t="n">
        <v>27.21</v>
      </c>
      <c r="F109" t="n">
        <v>24</v>
      </c>
      <c r="G109" t="n">
        <v>130.93</v>
      </c>
      <c r="H109" t="n">
        <v>1.75</v>
      </c>
      <c r="I109" t="n">
        <v>11</v>
      </c>
      <c r="J109" t="n">
        <v>281.75</v>
      </c>
      <c r="K109" t="n">
        <v>57.72</v>
      </c>
      <c r="L109" t="n">
        <v>27.75</v>
      </c>
      <c r="M109" t="n">
        <v>9</v>
      </c>
      <c r="N109" t="n">
        <v>76.28</v>
      </c>
      <c r="O109" t="n">
        <v>34983.41</v>
      </c>
      <c r="P109" t="n">
        <v>368.89</v>
      </c>
      <c r="Q109" t="n">
        <v>452.59</v>
      </c>
      <c r="R109" t="n">
        <v>71.47</v>
      </c>
      <c r="S109" t="n">
        <v>57.64</v>
      </c>
      <c r="T109" t="n">
        <v>4817.01</v>
      </c>
      <c r="U109" t="n">
        <v>0.8100000000000001</v>
      </c>
      <c r="V109" t="n">
        <v>0.88</v>
      </c>
      <c r="W109" t="n">
        <v>6.81</v>
      </c>
      <c r="X109" t="n">
        <v>0.28</v>
      </c>
      <c r="Y109" t="n">
        <v>1</v>
      </c>
      <c r="Z109" t="n">
        <v>10</v>
      </c>
      <c r="AA109" t="n">
        <v>447.855392211736</v>
      </c>
      <c r="AB109" t="n">
        <v>612.775505609554</v>
      </c>
      <c r="AC109" t="n">
        <v>554.2930713900012</v>
      </c>
      <c r="AD109" t="n">
        <v>447855.3922117361</v>
      </c>
      <c r="AE109" t="n">
        <v>612775.505609554</v>
      </c>
      <c r="AF109" t="n">
        <v>1.874389885568759e-06</v>
      </c>
      <c r="AG109" t="n">
        <v>11</v>
      </c>
      <c r="AH109" t="n">
        <v>554293.0713900011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3.6728</v>
      </c>
      <c r="E110" t="n">
        <v>27.23</v>
      </c>
      <c r="F110" t="n">
        <v>24.02</v>
      </c>
      <c r="G110" t="n">
        <v>131</v>
      </c>
      <c r="H110" t="n">
        <v>1.77</v>
      </c>
      <c r="I110" t="n">
        <v>11</v>
      </c>
      <c r="J110" t="n">
        <v>282.25</v>
      </c>
      <c r="K110" t="n">
        <v>57.72</v>
      </c>
      <c r="L110" t="n">
        <v>28</v>
      </c>
      <c r="M110" t="n">
        <v>9</v>
      </c>
      <c r="N110" t="n">
        <v>76.52</v>
      </c>
      <c r="O110" t="n">
        <v>35044.49</v>
      </c>
      <c r="P110" t="n">
        <v>368.92</v>
      </c>
      <c r="Q110" t="n">
        <v>452.59</v>
      </c>
      <c r="R110" t="n">
        <v>71.86</v>
      </c>
      <c r="S110" t="n">
        <v>57.64</v>
      </c>
      <c r="T110" t="n">
        <v>5014.57</v>
      </c>
      <c r="U110" t="n">
        <v>0.8</v>
      </c>
      <c r="V110" t="n">
        <v>0.88</v>
      </c>
      <c r="W110" t="n">
        <v>6.81</v>
      </c>
      <c r="X110" t="n">
        <v>0.29</v>
      </c>
      <c r="Y110" t="n">
        <v>1</v>
      </c>
      <c r="Z110" t="n">
        <v>10</v>
      </c>
      <c r="AA110" t="n">
        <v>448.0976496052602</v>
      </c>
      <c r="AB110" t="n">
        <v>613.1069728630155</v>
      </c>
      <c r="AC110" t="n">
        <v>554.5929038740095</v>
      </c>
      <c r="AD110" t="n">
        <v>448097.6496052602</v>
      </c>
      <c r="AE110" t="n">
        <v>613106.9728630155</v>
      </c>
      <c r="AF110" t="n">
        <v>1.873522702875749e-06</v>
      </c>
      <c r="AG110" t="n">
        <v>11</v>
      </c>
      <c r="AH110" t="n">
        <v>554592.9038740095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3.6741</v>
      </c>
      <c r="E111" t="n">
        <v>27.22</v>
      </c>
      <c r="F111" t="n">
        <v>24.01</v>
      </c>
      <c r="G111" t="n">
        <v>130.95</v>
      </c>
      <c r="H111" t="n">
        <v>1.78</v>
      </c>
      <c r="I111" t="n">
        <v>11</v>
      </c>
      <c r="J111" t="n">
        <v>282.74</v>
      </c>
      <c r="K111" t="n">
        <v>57.72</v>
      </c>
      <c r="L111" t="n">
        <v>28.25</v>
      </c>
      <c r="M111" t="n">
        <v>9</v>
      </c>
      <c r="N111" t="n">
        <v>76.77</v>
      </c>
      <c r="O111" t="n">
        <v>35105.68</v>
      </c>
      <c r="P111" t="n">
        <v>368.97</v>
      </c>
      <c r="Q111" t="n">
        <v>452.57</v>
      </c>
      <c r="R111" t="n">
        <v>71.41</v>
      </c>
      <c r="S111" t="n">
        <v>57.64</v>
      </c>
      <c r="T111" t="n">
        <v>4788.39</v>
      </c>
      <c r="U111" t="n">
        <v>0.8100000000000001</v>
      </c>
      <c r="V111" t="n">
        <v>0.88</v>
      </c>
      <c r="W111" t="n">
        <v>6.82</v>
      </c>
      <c r="X111" t="n">
        <v>0.28</v>
      </c>
      <c r="Y111" t="n">
        <v>1</v>
      </c>
      <c r="Z111" t="n">
        <v>10</v>
      </c>
      <c r="AA111" t="n">
        <v>447.9791263152248</v>
      </c>
      <c r="AB111" t="n">
        <v>612.9448040687107</v>
      </c>
      <c r="AC111" t="n">
        <v>554.4462122418278</v>
      </c>
      <c r="AD111" t="n">
        <v>447979.1263152249</v>
      </c>
      <c r="AE111" t="n">
        <v>612944.8040687107</v>
      </c>
      <c r="AF111" t="n">
        <v>1.874185842582169e-06</v>
      </c>
      <c r="AG111" t="n">
        <v>11</v>
      </c>
      <c r="AH111" t="n">
        <v>554446.2122418277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3.6749</v>
      </c>
      <c r="E112" t="n">
        <v>27.21</v>
      </c>
      <c r="F112" t="n">
        <v>24</v>
      </c>
      <c r="G112" t="n">
        <v>130.92</v>
      </c>
      <c r="H112" t="n">
        <v>1.79</v>
      </c>
      <c r="I112" t="n">
        <v>11</v>
      </c>
      <c r="J112" t="n">
        <v>283.24</v>
      </c>
      <c r="K112" t="n">
        <v>57.72</v>
      </c>
      <c r="L112" t="n">
        <v>28.5</v>
      </c>
      <c r="M112" t="n">
        <v>9</v>
      </c>
      <c r="N112" t="n">
        <v>77.01000000000001</v>
      </c>
      <c r="O112" t="n">
        <v>35166.96</v>
      </c>
      <c r="P112" t="n">
        <v>368.69</v>
      </c>
      <c r="Q112" t="n">
        <v>452.63</v>
      </c>
      <c r="R112" t="n">
        <v>71.42</v>
      </c>
      <c r="S112" t="n">
        <v>57.64</v>
      </c>
      <c r="T112" t="n">
        <v>4794.34</v>
      </c>
      <c r="U112" t="n">
        <v>0.8100000000000001</v>
      </c>
      <c r="V112" t="n">
        <v>0.88</v>
      </c>
      <c r="W112" t="n">
        <v>6.81</v>
      </c>
      <c r="X112" t="n">
        <v>0.28</v>
      </c>
      <c r="Y112" t="n">
        <v>1</v>
      </c>
      <c r="Z112" t="n">
        <v>10</v>
      </c>
      <c r="AA112" t="n">
        <v>447.6880883695358</v>
      </c>
      <c r="AB112" t="n">
        <v>612.5465931117309</v>
      </c>
      <c r="AC112" t="n">
        <v>554.0860059796895</v>
      </c>
      <c r="AD112" t="n">
        <v>447688.0883695357</v>
      </c>
      <c r="AE112" t="n">
        <v>612546.5931117309</v>
      </c>
      <c r="AF112" t="n">
        <v>1.87459392855535e-06</v>
      </c>
      <c r="AG112" t="n">
        <v>11</v>
      </c>
      <c r="AH112" t="n">
        <v>554086.0059796895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3.6734</v>
      </c>
      <c r="E113" t="n">
        <v>27.22</v>
      </c>
      <c r="F113" t="n">
        <v>24.01</v>
      </c>
      <c r="G113" t="n">
        <v>130.98</v>
      </c>
      <c r="H113" t="n">
        <v>1.8</v>
      </c>
      <c r="I113" t="n">
        <v>11</v>
      </c>
      <c r="J113" t="n">
        <v>283.74</v>
      </c>
      <c r="K113" t="n">
        <v>57.72</v>
      </c>
      <c r="L113" t="n">
        <v>28.75</v>
      </c>
      <c r="M113" t="n">
        <v>9</v>
      </c>
      <c r="N113" t="n">
        <v>77.26000000000001</v>
      </c>
      <c r="O113" t="n">
        <v>35228.34</v>
      </c>
      <c r="P113" t="n">
        <v>368.49</v>
      </c>
      <c r="Q113" t="n">
        <v>452.59</v>
      </c>
      <c r="R113" t="n">
        <v>71.59999999999999</v>
      </c>
      <c r="S113" t="n">
        <v>57.64</v>
      </c>
      <c r="T113" t="n">
        <v>4884.88</v>
      </c>
      <c r="U113" t="n">
        <v>0.8100000000000001</v>
      </c>
      <c r="V113" t="n">
        <v>0.88</v>
      </c>
      <c r="W113" t="n">
        <v>6.82</v>
      </c>
      <c r="X113" t="n">
        <v>0.29</v>
      </c>
      <c r="Y113" t="n">
        <v>1</v>
      </c>
      <c r="Z113" t="n">
        <v>10</v>
      </c>
      <c r="AA113" t="n">
        <v>447.7255607143389</v>
      </c>
      <c r="AB113" t="n">
        <v>612.5978644270539</v>
      </c>
      <c r="AC113" t="n">
        <v>554.1323840326378</v>
      </c>
      <c r="AD113" t="n">
        <v>447725.5607143389</v>
      </c>
      <c r="AE113" t="n">
        <v>612597.8644270538</v>
      </c>
      <c r="AF113" t="n">
        <v>1.873828767355635e-06</v>
      </c>
      <c r="AG113" t="n">
        <v>11</v>
      </c>
      <c r="AH113" t="n">
        <v>554132.3840326378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3.674</v>
      </c>
      <c r="E114" t="n">
        <v>27.22</v>
      </c>
      <c r="F114" t="n">
        <v>24.01</v>
      </c>
      <c r="G114" t="n">
        <v>130.95</v>
      </c>
      <c r="H114" t="n">
        <v>1.82</v>
      </c>
      <c r="I114" t="n">
        <v>11</v>
      </c>
      <c r="J114" t="n">
        <v>284.23</v>
      </c>
      <c r="K114" t="n">
        <v>57.72</v>
      </c>
      <c r="L114" t="n">
        <v>29</v>
      </c>
      <c r="M114" t="n">
        <v>9</v>
      </c>
      <c r="N114" t="n">
        <v>77.51000000000001</v>
      </c>
      <c r="O114" t="n">
        <v>35289.82</v>
      </c>
      <c r="P114" t="n">
        <v>367.5</v>
      </c>
      <c r="Q114" t="n">
        <v>452.58</v>
      </c>
      <c r="R114" t="n">
        <v>71.64</v>
      </c>
      <c r="S114" t="n">
        <v>57.64</v>
      </c>
      <c r="T114" t="n">
        <v>4901.7</v>
      </c>
      <c r="U114" t="n">
        <v>0.8</v>
      </c>
      <c r="V114" t="n">
        <v>0.88</v>
      </c>
      <c r="W114" t="n">
        <v>6.81</v>
      </c>
      <c r="X114" t="n">
        <v>0.28</v>
      </c>
      <c r="Y114" t="n">
        <v>1</v>
      </c>
      <c r="Z114" t="n">
        <v>10</v>
      </c>
      <c r="AA114" t="n">
        <v>447.0203275272074</v>
      </c>
      <c r="AB114" t="n">
        <v>611.6329332677279</v>
      </c>
      <c r="AC114" t="n">
        <v>553.2595445488687</v>
      </c>
      <c r="AD114" t="n">
        <v>447020.3275272074</v>
      </c>
      <c r="AE114" t="n">
        <v>611632.933267728</v>
      </c>
      <c r="AF114" t="n">
        <v>1.874134831835521e-06</v>
      </c>
      <c r="AG114" t="n">
        <v>11</v>
      </c>
      <c r="AH114" t="n">
        <v>553259.5445488687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3.6842</v>
      </c>
      <c r="E115" t="n">
        <v>27.14</v>
      </c>
      <c r="F115" t="n">
        <v>23.98</v>
      </c>
      <c r="G115" t="n">
        <v>143.87</v>
      </c>
      <c r="H115" t="n">
        <v>1.83</v>
      </c>
      <c r="I115" t="n">
        <v>10</v>
      </c>
      <c r="J115" t="n">
        <v>284.73</v>
      </c>
      <c r="K115" t="n">
        <v>57.72</v>
      </c>
      <c r="L115" t="n">
        <v>29.25</v>
      </c>
      <c r="M115" t="n">
        <v>8</v>
      </c>
      <c r="N115" t="n">
        <v>77.76000000000001</v>
      </c>
      <c r="O115" t="n">
        <v>35351.4</v>
      </c>
      <c r="P115" t="n">
        <v>366.93</v>
      </c>
      <c r="Q115" t="n">
        <v>452.55</v>
      </c>
      <c r="R115" t="n">
        <v>70.61</v>
      </c>
      <c r="S115" t="n">
        <v>57.64</v>
      </c>
      <c r="T115" t="n">
        <v>4393.69</v>
      </c>
      <c r="U115" t="n">
        <v>0.82</v>
      </c>
      <c r="V115" t="n">
        <v>0.88</v>
      </c>
      <c r="W115" t="n">
        <v>6.81</v>
      </c>
      <c r="X115" t="n">
        <v>0.25</v>
      </c>
      <c r="Y115" t="n">
        <v>1</v>
      </c>
      <c r="Z115" t="n">
        <v>10</v>
      </c>
      <c r="AA115" t="n">
        <v>445.6351927471669</v>
      </c>
      <c r="AB115" t="n">
        <v>609.7377307538429</v>
      </c>
      <c r="AC115" t="n">
        <v>551.5452175029752</v>
      </c>
      <c r="AD115" t="n">
        <v>445635.1927471669</v>
      </c>
      <c r="AE115" t="n">
        <v>609737.730753843</v>
      </c>
      <c r="AF115" t="n">
        <v>1.879337927993584e-06</v>
      </c>
      <c r="AG115" t="n">
        <v>11</v>
      </c>
      <c r="AH115" t="n">
        <v>551545.2175029753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3.6828</v>
      </c>
      <c r="E116" t="n">
        <v>27.15</v>
      </c>
      <c r="F116" t="n">
        <v>23.99</v>
      </c>
      <c r="G116" t="n">
        <v>143.93</v>
      </c>
      <c r="H116" t="n">
        <v>1.84</v>
      </c>
      <c r="I116" t="n">
        <v>10</v>
      </c>
      <c r="J116" t="n">
        <v>285.23</v>
      </c>
      <c r="K116" t="n">
        <v>57.72</v>
      </c>
      <c r="L116" t="n">
        <v>29.5</v>
      </c>
      <c r="M116" t="n">
        <v>8</v>
      </c>
      <c r="N116" t="n">
        <v>78.01000000000001</v>
      </c>
      <c r="O116" t="n">
        <v>35413.08</v>
      </c>
      <c r="P116" t="n">
        <v>367.43</v>
      </c>
      <c r="Q116" t="n">
        <v>452.56</v>
      </c>
      <c r="R116" t="n">
        <v>70.95999999999999</v>
      </c>
      <c r="S116" t="n">
        <v>57.64</v>
      </c>
      <c r="T116" t="n">
        <v>4566.58</v>
      </c>
      <c r="U116" t="n">
        <v>0.8100000000000001</v>
      </c>
      <c r="V116" t="n">
        <v>0.88</v>
      </c>
      <c r="W116" t="n">
        <v>6.81</v>
      </c>
      <c r="X116" t="n">
        <v>0.27</v>
      </c>
      <c r="Y116" t="n">
        <v>1</v>
      </c>
      <c r="Z116" t="n">
        <v>10</v>
      </c>
      <c r="AA116" t="n">
        <v>446.1226136102258</v>
      </c>
      <c r="AB116" t="n">
        <v>610.4046414821709</v>
      </c>
      <c r="AC116" t="n">
        <v>552.1484792074068</v>
      </c>
      <c r="AD116" t="n">
        <v>446122.6136102258</v>
      </c>
      <c r="AE116" t="n">
        <v>610404.6414821709</v>
      </c>
      <c r="AF116" t="n">
        <v>1.878623777540516e-06</v>
      </c>
      <c r="AG116" t="n">
        <v>11</v>
      </c>
      <c r="AH116" t="n">
        <v>552148.4792074068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3.6855</v>
      </c>
      <c r="E117" t="n">
        <v>27.13</v>
      </c>
      <c r="F117" t="n">
        <v>23.97</v>
      </c>
      <c r="G117" t="n">
        <v>143.81</v>
      </c>
      <c r="H117" t="n">
        <v>1.85</v>
      </c>
      <c r="I117" t="n">
        <v>10</v>
      </c>
      <c r="J117" t="n">
        <v>285.73</v>
      </c>
      <c r="K117" t="n">
        <v>57.72</v>
      </c>
      <c r="L117" t="n">
        <v>29.75</v>
      </c>
      <c r="M117" t="n">
        <v>8</v>
      </c>
      <c r="N117" t="n">
        <v>78.26000000000001</v>
      </c>
      <c r="O117" t="n">
        <v>35474.86</v>
      </c>
      <c r="P117" t="n">
        <v>367.32</v>
      </c>
      <c r="Q117" t="n">
        <v>452.56</v>
      </c>
      <c r="R117" t="n">
        <v>70.29000000000001</v>
      </c>
      <c r="S117" t="n">
        <v>57.64</v>
      </c>
      <c r="T117" t="n">
        <v>4234.58</v>
      </c>
      <c r="U117" t="n">
        <v>0.82</v>
      </c>
      <c r="V117" t="n">
        <v>0.88</v>
      </c>
      <c r="W117" t="n">
        <v>6.81</v>
      </c>
      <c r="X117" t="n">
        <v>0.24</v>
      </c>
      <c r="Y117" t="n">
        <v>1</v>
      </c>
      <c r="Z117" t="n">
        <v>10</v>
      </c>
      <c r="AA117" t="n">
        <v>445.7410332517579</v>
      </c>
      <c r="AB117" t="n">
        <v>609.8825464015778</v>
      </c>
      <c r="AC117" t="n">
        <v>551.6762121485405</v>
      </c>
      <c r="AD117" t="n">
        <v>445741.0332517578</v>
      </c>
      <c r="AE117" t="n">
        <v>609882.5464015778</v>
      </c>
      <c r="AF117" t="n">
        <v>1.880001067700004e-06</v>
      </c>
      <c r="AG117" t="n">
        <v>11</v>
      </c>
      <c r="AH117" t="n">
        <v>551676.2121485404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3.6847</v>
      </c>
      <c r="E118" t="n">
        <v>27.14</v>
      </c>
      <c r="F118" t="n">
        <v>23.97</v>
      </c>
      <c r="G118" t="n">
        <v>143.85</v>
      </c>
      <c r="H118" t="n">
        <v>1.87</v>
      </c>
      <c r="I118" t="n">
        <v>10</v>
      </c>
      <c r="J118" t="n">
        <v>286.24</v>
      </c>
      <c r="K118" t="n">
        <v>57.72</v>
      </c>
      <c r="L118" t="n">
        <v>30</v>
      </c>
      <c r="M118" t="n">
        <v>8</v>
      </c>
      <c r="N118" t="n">
        <v>78.51000000000001</v>
      </c>
      <c r="O118" t="n">
        <v>35536.74</v>
      </c>
      <c r="P118" t="n">
        <v>367.66</v>
      </c>
      <c r="Q118" t="n">
        <v>452.6</v>
      </c>
      <c r="R118" t="n">
        <v>70.47</v>
      </c>
      <c r="S118" t="n">
        <v>57.64</v>
      </c>
      <c r="T118" t="n">
        <v>4320.71</v>
      </c>
      <c r="U118" t="n">
        <v>0.82</v>
      </c>
      <c r="V118" t="n">
        <v>0.88</v>
      </c>
      <c r="W118" t="n">
        <v>6.81</v>
      </c>
      <c r="X118" t="n">
        <v>0.25</v>
      </c>
      <c r="Y118" t="n">
        <v>1</v>
      </c>
      <c r="Z118" t="n">
        <v>10</v>
      </c>
      <c r="AA118" t="n">
        <v>446.0349077590764</v>
      </c>
      <c r="AB118" t="n">
        <v>610.284638467319</v>
      </c>
      <c r="AC118" t="n">
        <v>552.0399291118672</v>
      </c>
      <c r="AD118" t="n">
        <v>446034.9077590763</v>
      </c>
      <c r="AE118" t="n">
        <v>610284.6384673191</v>
      </c>
      <c r="AF118" t="n">
        <v>1.879592981726822e-06</v>
      </c>
      <c r="AG118" t="n">
        <v>11</v>
      </c>
      <c r="AH118" t="n">
        <v>552039.9291118672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3.6836</v>
      </c>
      <c r="E119" t="n">
        <v>27.15</v>
      </c>
      <c r="F119" t="n">
        <v>23.98</v>
      </c>
      <c r="G119" t="n">
        <v>143.9</v>
      </c>
      <c r="H119" t="n">
        <v>1.88</v>
      </c>
      <c r="I119" t="n">
        <v>10</v>
      </c>
      <c r="J119" t="n">
        <v>286.74</v>
      </c>
      <c r="K119" t="n">
        <v>57.72</v>
      </c>
      <c r="L119" t="n">
        <v>30.25</v>
      </c>
      <c r="M119" t="n">
        <v>8</v>
      </c>
      <c r="N119" t="n">
        <v>78.77</v>
      </c>
      <c r="O119" t="n">
        <v>35598.85</v>
      </c>
      <c r="P119" t="n">
        <v>367.84</v>
      </c>
      <c r="Q119" t="n">
        <v>452.61</v>
      </c>
      <c r="R119" t="n">
        <v>70.89</v>
      </c>
      <c r="S119" t="n">
        <v>57.64</v>
      </c>
      <c r="T119" t="n">
        <v>4533.69</v>
      </c>
      <c r="U119" t="n">
        <v>0.8100000000000001</v>
      </c>
      <c r="V119" t="n">
        <v>0.88</v>
      </c>
      <c r="W119" t="n">
        <v>6.81</v>
      </c>
      <c r="X119" t="n">
        <v>0.26</v>
      </c>
      <c r="Y119" t="n">
        <v>1</v>
      </c>
      <c r="Z119" t="n">
        <v>10</v>
      </c>
      <c r="AA119" t="n">
        <v>446.2857195819432</v>
      </c>
      <c r="AB119" t="n">
        <v>610.6278102684023</v>
      </c>
      <c r="AC119" t="n">
        <v>552.3503490778998</v>
      </c>
      <c r="AD119" t="n">
        <v>446285.7195819432</v>
      </c>
      <c r="AE119" t="n">
        <v>610627.8102684023</v>
      </c>
      <c r="AF119" t="n">
        <v>1.879031863513698e-06</v>
      </c>
      <c r="AG119" t="n">
        <v>11</v>
      </c>
      <c r="AH119" t="n">
        <v>552350.3490778997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3.6833</v>
      </c>
      <c r="E120" t="n">
        <v>27.15</v>
      </c>
      <c r="F120" t="n">
        <v>23.99</v>
      </c>
      <c r="G120" t="n">
        <v>143.91</v>
      </c>
      <c r="H120" t="n">
        <v>1.89</v>
      </c>
      <c r="I120" t="n">
        <v>10</v>
      </c>
      <c r="J120" t="n">
        <v>287.24</v>
      </c>
      <c r="K120" t="n">
        <v>57.72</v>
      </c>
      <c r="L120" t="n">
        <v>30.5</v>
      </c>
      <c r="M120" t="n">
        <v>8</v>
      </c>
      <c r="N120" t="n">
        <v>79.02</v>
      </c>
      <c r="O120" t="n">
        <v>35660.94</v>
      </c>
      <c r="P120" t="n">
        <v>368.18</v>
      </c>
      <c r="Q120" t="n">
        <v>452.56</v>
      </c>
      <c r="R120" t="n">
        <v>70.75</v>
      </c>
      <c r="S120" t="n">
        <v>57.64</v>
      </c>
      <c r="T120" t="n">
        <v>4464.57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446.5708484890451</v>
      </c>
      <c r="AB120" t="n">
        <v>611.0179362180987</v>
      </c>
      <c r="AC120" t="n">
        <v>552.7032419545022</v>
      </c>
      <c r="AD120" t="n">
        <v>446570.8484890451</v>
      </c>
      <c r="AE120" t="n">
        <v>611017.9362180987</v>
      </c>
      <c r="AF120" t="n">
        <v>1.878878831273755e-06</v>
      </c>
      <c r="AG120" t="n">
        <v>11</v>
      </c>
      <c r="AH120" t="n">
        <v>552703.2419545022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3.6838</v>
      </c>
      <c r="E121" t="n">
        <v>27.15</v>
      </c>
      <c r="F121" t="n">
        <v>23.98</v>
      </c>
      <c r="G121" t="n">
        <v>143.89</v>
      </c>
      <c r="H121" t="n">
        <v>1.9</v>
      </c>
      <c r="I121" t="n">
        <v>10</v>
      </c>
      <c r="J121" t="n">
        <v>287.75</v>
      </c>
      <c r="K121" t="n">
        <v>57.72</v>
      </c>
      <c r="L121" t="n">
        <v>30.75</v>
      </c>
      <c r="M121" t="n">
        <v>8</v>
      </c>
      <c r="N121" t="n">
        <v>79.27</v>
      </c>
      <c r="O121" t="n">
        <v>35723.13</v>
      </c>
      <c r="P121" t="n">
        <v>368.2</v>
      </c>
      <c r="Q121" t="n">
        <v>452.63</v>
      </c>
      <c r="R121" t="n">
        <v>70.64</v>
      </c>
      <c r="S121" t="n">
        <v>57.64</v>
      </c>
      <c r="T121" t="n">
        <v>4409.09</v>
      </c>
      <c r="U121" t="n">
        <v>0.82</v>
      </c>
      <c r="V121" t="n">
        <v>0.88</v>
      </c>
      <c r="W121" t="n">
        <v>6.81</v>
      </c>
      <c r="X121" t="n">
        <v>0.26</v>
      </c>
      <c r="Y121" t="n">
        <v>1</v>
      </c>
      <c r="Z121" t="n">
        <v>10</v>
      </c>
      <c r="AA121" t="n">
        <v>446.5043741466827</v>
      </c>
      <c r="AB121" t="n">
        <v>610.9269830902375</v>
      </c>
      <c r="AC121" t="n">
        <v>552.6209692655104</v>
      </c>
      <c r="AD121" t="n">
        <v>446504.3741466827</v>
      </c>
      <c r="AE121" t="n">
        <v>610926.9830902375</v>
      </c>
      <c r="AF121" t="n">
        <v>1.879133885006993e-06</v>
      </c>
      <c r="AG121" t="n">
        <v>11</v>
      </c>
      <c r="AH121" t="n">
        <v>552620.9692655104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3.6846</v>
      </c>
      <c r="E122" t="n">
        <v>27.14</v>
      </c>
      <c r="F122" t="n">
        <v>23.98</v>
      </c>
      <c r="G122" t="n">
        <v>143.85</v>
      </c>
      <c r="H122" t="n">
        <v>1.92</v>
      </c>
      <c r="I122" t="n">
        <v>10</v>
      </c>
      <c r="J122" t="n">
        <v>288.25</v>
      </c>
      <c r="K122" t="n">
        <v>57.72</v>
      </c>
      <c r="L122" t="n">
        <v>31</v>
      </c>
      <c r="M122" t="n">
        <v>8</v>
      </c>
      <c r="N122" t="n">
        <v>79.53</v>
      </c>
      <c r="O122" t="n">
        <v>35785.42</v>
      </c>
      <c r="P122" t="n">
        <v>368.02</v>
      </c>
      <c r="Q122" t="n">
        <v>452.55</v>
      </c>
      <c r="R122" t="n">
        <v>70.44</v>
      </c>
      <c r="S122" t="n">
        <v>57.64</v>
      </c>
      <c r="T122" t="n">
        <v>4308.8</v>
      </c>
      <c r="U122" t="n">
        <v>0.82</v>
      </c>
      <c r="V122" t="n">
        <v>0.88</v>
      </c>
      <c r="W122" t="n">
        <v>6.81</v>
      </c>
      <c r="X122" t="n">
        <v>0.25</v>
      </c>
      <c r="Y122" t="n">
        <v>1</v>
      </c>
      <c r="Z122" t="n">
        <v>10</v>
      </c>
      <c r="AA122" t="n">
        <v>446.3153532625934</v>
      </c>
      <c r="AB122" t="n">
        <v>610.6683563776136</v>
      </c>
      <c r="AC122" t="n">
        <v>552.3870255233545</v>
      </c>
      <c r="AD122" t="n">
        <v>446315.3532625934</v>
      </c>
      <c r="AE122" t="n">
        <v>610668.3563776136</v>
      </c>
      <c r="AF122" t="n">
        <v>1.879541970980175e-06</v>
      </c>
      <c r="AG122" t="n">
        <v>11</v>
      </c>
      <c r="AH122" t="n">
        <v>552387.0255233545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3.6833</v>
      </c>
      <c r="E123" t="n">
        <v>27.15</v>
      </c>
      <c r="F123" t="n">
        <v>23.99</v>
      </c>
      <c r="G123" t="n">
        <v>143.91</v>
      </c>
      <c r="H123" t="n">
        <v>1.93</v>
      </c>
      <c r="I123" t="n">
        <v>10</v>
      </c>
      <c r="J123" t="n">
        <v>288.76</v>
      </c>
      <c r="K123" t="n">
        <v>57.72</v>
      </c>
      <c r="L123" t="n">
        <v>31.25</v>
      </c>
      <c r="M123" t="n">
        <v>8</v>
      </c>
      <c r="N123" t="n">
        <v>79.78</v>
      </c>
      <c r="O123" t="n">
        <v>35847.82</v>
      </c>
      <c r="P123" t="n">
        <v>368.07</v>
      </c>
      <c r="Q123" t="n">
        <v>452.57</v>
      </c>
      <c r="R123" t="n">
        <v>70.87</v>
      </c>
      <c r="S123" t="n">
        <v>57.64</v>
      </c>
      <c r="T123" t="n">
        <v>4521.43</v>
      </c>
      <c r="U123" t="n">
        <v>0.8100000000000001</v>
      </c>
      <c r="V123" t="n">
        <v>0.88</v>
      </c>
      <c r="W123" t="n">
        <v>6.81</v>
      </c>
      <c r="X123" t="n">
        <v>0.26</v>
      </c>
      <c r="Y123" t="n">
        <v>1</v>
      </c>
      <c r="Z123" t="n">
        <v>10</v>
      </c>
      <c r="AA123" t="n">
        <v>446.4986167110965</v>
      </c>
      <c r="AB123" t="n">
        <v>610.9191055128683</v>
      </c>
      <c r="AC123" t="n">
        <v>552.6138435130692</v>
      </c>
      <c r="AD123" t="n">
        <v>446498.6167110965</v>
      </c>
      <c r="AE123" t="n">
        <v>610919.1055128684</v>
      </c>
      <c r="AF123" t="n">
        <v>1.878878831273755e-06</v>
      </c>
      <c r="AG123" t="n">
        <v>11</v>
      </c>
      <c r="AH123" t="n">
        <v>552613.8435130692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3.6834</v>
      </c>
      <c r="E124" t="n">
        <v>27.15</v>
      </c>
      <c r="F124" t="n">
        <v>23.98</v>
      </c>
      <c r="G124" t="n">
        <v>143.91</v>
      </c>
      <c r="H124" t="n">
        <v>1.94</v>
      </c>
      <c r="I124" t="n">
        <v>10</v>
      </c>
      <c r="J124" t="n">
        <v>289.27</v>
      </c>
      <c r="K124" t="n">
        <v>57.72</v>
      </c>
      <c r="L124" t="n">
        <v>31.5</v>
      </c>
      <c r="M124" t="n">
        <v>8</v>
      </c>
      <c r="N124" t="n">
        <v>80.04000000000001</v>
      </c>
      <c r="O124" t="n">
        <v>35910.33</v>
      </c>
      <c r="P124" t="n">
        <v>367.96</v>
      </c>
      <c r="Q124" t="n">
        <v>452.56</v>
      </c>
      <c r="R124" t="n">
        <v>70.98</v>
      </c>
      <c r="S124" t="n">
        <v>57.64</v>
      </c>
      <c r="T124" t="n">
        <v>4579.72</v>
      </c>
      <c r="U124" t="n">
        <v>0.8100000000000001</v>
      </c>
      <c r="V124" t="n">
        <v>0.88</v>
      </c>
      <c r="W124" t="n">
        <v>6.81</v>
      </c>
      <c r="X124" t="n">
        <v>0.26</v>
      </c>
      <c r="Y124" t="n">
        <v>1</v>
      </c>
      <c r="Z124" t="n">
        <v>10</v>
      </c>
      <c r="AA124" t="n">
        <v>446.3822259280813</v>
      </c>
      <c r="AB124" t="n">
        <v>610.7598545087478</v>
      </c>
      <c r="AC124" t="n">
        <v>552.4697912012718</v>
      </c>
      <c r="AD124" t="n">
        <v>446382.2259280813</v>
      </c>
      <c r="AE124" t="n">
        <v>610759.8545087478</v>
      </c>
      <c r="AF124" t="n">
        <v>1.878929842020402e-06</v>
      </c>
      <c r="AG124" t="n">
        <v>11</v>
      </c>
      <c r="AH124" t="n">
        <v>552469.7912012718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3.6841</v>
      </c>
      <c r="E125" t="n">
        <v>27.14</v>
      </c>
      <c r="F125" t="n">
        <v>23.98</v>
      </c>
      <c r="G125" t="n">
        <v>143.88</v>
      </c>
      <c r="H125" t="n">
        <v>1.95</v>
      </c>
      <c r="I125" t="n">
        <v>10</v>
      </c>
      <c r="J125" t="n">
        <v>289.77</v>
      </c>
      <c r="K125" t="n">
        <v>57.72</v>
      </c>
      <c r="L125" t="n">
        <v>31.75</v>
      </c>
      <c r="M125" t="n">
        <v>8</v>
      </c>
      <c r="N125" t="n">
        <v>80.3</v>
      </c>
      <c r="O125" t="n">
        <v>35972.93</v>
      </c>
      <c r="P125" t="n">
        <v>367.28</v>
      </c>
      <c r="Q125" t="n">
        <v>452.55</v>
      </c>
      <c r="R125" t="n">
        <v>70.64</v>
      </c>
      <c r="S125" t="n">
        <v>57.64</v>
      </c>
      <c r="T125" t="n">
        <v>4408.05</v>
      </c>
      <c r="U125" t="n">
        <v>0.82</v>
      </c>
      <c r="V125" t="n">
        <v>0.88</v>
      </c>
      <c r="W125" t="n">
        <v>6.81</v>
      </c>
      <c r="X125" t="n">
        <v>0.26</v>
      </c>
      <c r="Y125" t="n">
        <v>1</v>
      </c>
      <c r="Z125" t="n">
        <v>10</v>
      </c>
      <c r="AA125" t="n">
        <v>445.8738069753565</v>
      </c>
      <c r="AB125" t="n">
        <v>610.0642132677688</v>
      </c>
      <c r="AC125" t="n">
        <v>551.8405409839932</v>
      </c>
      <c r="AD125" t="n">
        <v>445873.8069753565</v>
      </c>
      <c r="AE125" t="n">
        <v>610064.2132677687</v>
      </c>
      <c r="AF125" t="n">
        <v>1.879286917246936e-06</v>
      </c>
      <c r="AG125" t="n">
        <v>11</v>
      </c>
      <c r="AH125" t="n">
        <v>551840.5409839931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3.6827</v>
      </c>
      <c r="E126" t="n">
        <v>27.15</v>
      </c>
      <c r="F126" t="n">
        <v>23.99</v>
      </c>
      <c r="G126" t="n">
        <v>143.94</v>
      </c>
      <c r="H126" t="n">
        <v>1.96</v>
      </c>
      <c r="I126" t="n">
        <v>10</v>
      </c>
      <c r="J126" t="n">
        <v>290.28</v>
      </c>
      <c r="K126" t="n">
        <v>57.72</v>
      </c>
      <c r="L126" t="n">
        <v>32</v>
      </c>
      <c r="M126" t="n">
        <v>8</v>
      </c>
      <c r="N126" t="n">
        <v>80.56</v>
      </c>
      <c r="O126" t="n">
        <v>36035.65</v>
      </c>
      <c r="P126" t="n">
        <v>367.38</v>
      </c>
      <c r="Q126" t="n">
        <v>452.57</v>
      </c>
      <c r="R126" t="n">
        <v>70.97</v>
      </c>
      <c r="S126" t="n">
        <v>57.64</v>
      </c>
      <c r="T126" t="n">
        <v>4572.51</v>
      </c>
      <c r="U126" t="n">
        <v>0.8100000000000001</v>
      </c>
      <c r="V126" t="n">
        <v>0.88</v>
      </c>
      <c r="W126" t="n">
        <v>6.81</v>
      </c>
      <c r="X126" t="n">
        <v>0.26</v>
      </c>
      <c r="Y126" t="n">
        <v>1</v>
      </c>
      <c r="Z126" t="n">
        <v>10</v>
      </c>
      <c r="AA126" t="n">
        <v>446.0986279799455</v>
      </c>
      <c r="AB126" t="n">
        <v>610.3718232846501</v>
      </c>
      <c r="AC126" t="n">
        <v>552.1187931325967</v>
      </c>
      <c r="AD126" t="n">
        <v>446098.6279799455</v>
      </c>
      <c r="AE126" t="n">
        <v>610371.8232846501</v>
      </c>
      <c r="AF126" t="n">
        <v>1.878572766793869e-06</v>
      </c>
      <c r="AG126" t="n">
        <v>11</v>
      </c>
      <c r="AH126" t="n">
        <v>552118.7931325966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3.6837</v>
      </c>
      <c r="E127" t="n">
        <v>27.15</v>
      </c>
      <c r="F127" t="n">
        <v>23.98</v>
      </c>
      <c r="G127" t="n">
        <v>143.89</v>
      </c>
      <c r="H127" t="n">
        <v>1.97</v>
      </c>
      <c r="I127" t="n">
        <v>10</v>
      </c>
      <c r="J127" t="n">
        <v>290.79</v>
      </c>
      <c r="K127" t="n">
        <v>57.72</v>
      </c>
      <c r="L127" t="n">
        <v>32.25</v>
      </c>
      <c r="M127" t="n">
        <v>8</v>
      </c>
      <c r="N127" t="n">
        <v>80.81999999999999</v>
      </c>
      <c r="O127" t="n">
        <v>36098.46</v>
      </c>
      <c r="P127" t="n">
        <v>366.37</v>
      </c>
      <c r="Q127" t="n">
        <v>452.61</v>
      </c>
      <c r="R127" t="n">
        <v>70.69</v>
      </c>
      <c r="S127" t="n">
        <v>57.64</v>
      </c>
      <c r="T127" t="n">
        <v>4433.88</v>
      </c>
      <c r="U127" t="n">
        <v>0.82</v>
      </c>
      <c r="V127" t="n">
        <v>0.88</v>
      </c>
      <c r="W127" t="n">
        <v>6.81</v>
      </c>
      <c r="X127" t="n">
        <v>0.26</v>
      </c>
      <c r="Y127" t="n">
        <v>1</v>
      </c>
      <c r="Z127" t="n">
        <v>10</v>
      </c>
      <c r="AA127" t="n">
        <v>445.3116908138633</v>
      </c>
      <c r="AB127" t="n">
        <v>609.295101136799</v>
      </c>
      <c r="AC127" t="n">
        <v>551.1448318353473</v>
      </c>
      <c r="AD127" t="n">
        <v>445311.6908138633</v>
      </c>
      <c r="AE127" t="n">
        <v>609295.101136799</v>
      </c>
      <c r="AF127" t="n">
        <v>1.879082874260345e-06</v>
      </c>
      <c r="AG127" t="n">
        <v>11</v>
      </c>
      <c r="AH127" t="n">
        <v>551144.8318353473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3.6845</v>
      </c>
      <c r="E128" t="n">
        <v>27.14</v>
      </c>
      <c r="F128" t="n">
        <v>23.98</v>
      </c>
      <c r="G128" t="n">
        <v>143.86</v>
      </c>
      <c r="H128" t="n">
        <v>1.99</v>
      </c>
      <c r="I128" t="n">
        <v>10</v>
      </c>
      <c r="J128" t="n">
        <v>291.3</v>
      </c>
      <c r="K128" t="n">
        <v>57.72</v>
      </c>
      <c r="L128" t="n">
        <v>32.5</v>
      </c>
      <c r="M128" t="n">
        <v>8</v>
      </c>
      <c r="N128" t="n">
        <v>81.08</v>
      </c>
      <c r="O128" t="n">
        <v>36161.39</v>
      </c>
      <c r="P128" t="n">
        <v>365.54</v>
      </c>
      <c r="Q128" t="n">
        <v>452.55</v>
      </c>
      <c r="R128" t="n">
        <v>70.7</v>
      </c>
      <c r="S128" t="n">
        <v>57.64</v>
      </c>
      <c r="T128" t="n">
        <v>4439.7</v>
      </c>
      <c r="U128" t="n">
        <v>0.82</v>
      </c>
      <c r="V128" t="n">
        <v>0.88</v>
      </c>
      <c r="W128" t="n">
        <v>6.81</v>
      </c>
      <c r="X128" t="n">
        <v>0.25</v>
      </c>
      <c r="Y128" t="n">
        <v>1</v>
      </c>
      <c r="Z128" t="n">
        <v>10</v>
      </c>
      <c r="AA128" t="n">
        <v>444.6962386313048</v>
      </c>
      <c r="AB128" t="n">
        <v>608.4530123087883</v>
      </c>
      <c r="AC128" t="n">
        <v>550.3831107832031</v>
      </c>
      <c r="AD128" t="n">
        <v>444696.2386313048</v>
      </c>
      <c r="AE128" t="n">
        <v>608453.0123087883</v>
      </c>
      <c r="AF128" t="n">
        <v>1.879490960233527e-06</v>
      </c>
      <c r="AG128" t="n">
        <v>11</v>
      </c>
      <c r="AH128" t="n">
        <v>550383.110783203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3.694</v>
      </c>
      <c r="E129" t="n">
        <v>27.07</v>
      </c>
      <c r="F129" t="n">
        <v>23.95</v>
      </c>
      <c r="G129" t="n">
        <v>159.68</v>
      </c>
      <c r="H129" t="n">
        <v>2</v>
      </c>
      <c r="I129" t="n">
        <v>9</v>
      </c>
      <c r="J129" t="n">
        <v>291.81</v>
      </c>
      <c r="K129" t="n">
        <v>57.72</v>
      </c>
      <c r="L129" t="n">
        <v>32.75</v>
      </c>
      <c r="M129" t="n">
        <v>7</v>
      </c>
      <c r="N129" t="n">
        <v>81.34</v>
      </c>
      <c r="O129" t="n">
        <v>36224.42</v>
      </c>
      <c r="P129" t="n">
        <v>365.24</v>
      </c>
      <c r="Q129" t="n">
        <v>452.57</v>
      </c>
      <c r="R129" t="n">
        <v>69.70999999999999</v>
      </c>
      <c r="S129" t="n">
        <v>57.64</v>
      </c>
      <c r="T129" t="n">
        <v>3947.46</v>
      </c>
      <c r="U129" t="n">
        <v>0.83</v>
      </c>
      <c r="V129" t="n">
        <v>0.89</v>
      </c>
      <c r="W129" t="n">
        <v>6.81</v>
      </c>
      <c r="X129" t="n">
        <v>0.23</v>
      </c>
      <c r="Y129" t="n">
        <v>1</v>
      </c>
      <c r="Z129" t="n">
        <v>10</v>
      </c>
      <c r="AA129" t="n">
        <v>443.5594850956865</v>
      </c>
      <c r="AB129" t="n">
        <v>606.8976559713287</v>
      </c>
      <c r="AC129" t="n">
        <v>548.9761954716342</v>
      </c>
      <c r="AD129" t="n">
        <v>443559.4850956865</v>
      </c>
      <c r="AE129" t="n">
        <v>606897.6559713287</v>
      </c>
      <c r="AF129" t="n">
        <v>1.884336981165056e-06</v>
      </c>
      <c r="AG129" t="n">
        <v>11</v>
      </c>
      <c r="AH129" t="n">
        <v>548976.1954716343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3.6939</v>
      </c>
      <c r="E130" t="n">
        <v>27.07</v>
      </c>
      <c r="F130" t="n">
        <v>23.95</v>
      </c>
      <c r="G130" t="n">
        <v>159.69</v>
      </c>
      <c r="H130" t="n">
        <v>2.01</v>
      </c>
      <c r="I130" t="n">
        <v>9</v>
      </c>
      <c r="J130" t="n">
        <v>292.32</v>
      </c>
      <c r="K130" t="n">
        <v>57.72</v>
      </c>
      <c r="L130" t="n">
        <v>33</v>
      </c>
      <c r="M130" t="n">
        <v>7</v>
      </c>
      <c r="N130" t="n">
        <v>81.59999999999999</v>
      </c>
      <c r="O130" t="n">
        <v>36287.56</v>
      </c>
      <c r="P130" t="n">
        <v>365.63</v>
      </c>
      <c r="Q130" t="n">
        <v>452.58</v>
      </c>
      <c r="R130" t="n">
        <v>69.81</v>
      </c>
      <c r="S130" t="n">
        <v>57.64</v>
      </c>
      <c r="T130" t="n">
        <v>3998.69</v>
      </c>
      <c r="U130" t="n">
        <v>0.83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443.8236008100772</v>
      </c>
      <c r="AB130" t="n">
        <v>607.2590307437212</v>
      </c>
      <c r="AC130" t="n">
        <v>549.3030811429422</v>
      </c>
      <c r="AD130" t="n">
        <v>443823.6008100772</v>
      </c>
      <c r="AE130" t="n">
        <v>607259.0307437212</v>
      </c>
      <c r="AF130" t="n">
        <v>1.884285970418408e-06</v>
      </c>
      <c r="AG130" t="n">
        <v>11</v>
      </c>
      <c r="AH130" t="n">
        <v>549303.0811429422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3.6945</v>
      </c>
      <c r="E131" t="n">
        <v>27.07</v>
      </c>
      <c r="F131" t="n">
        <v>23.95</v>
      </c>
      <c r="G131" t="n">
        <v>159.65</v>
      </c>
      <c r="H131" t="n">
        <v>2.02</v>
      </c>
      <c r="I131" t="n">
        <v>9</v>
      </c>
      <c r="J131" t="n">
        <v>292.84</v>
      </c>
      <c r="K131" t="n">
        <v>57.72</v>
      </c>
      <c r="L131" t="n">
        <v>33.25</v>
      </c>
      <c r="M131" t="n">
        <v>7</v>
      </c>
      <c r="N131" t="n">
        <v>81.86</v>
      </c>
      <c r="O131" t="n">
        <v>36350.81</v>
      </c>
      <c r="P131" t="n">
        <v>365.84</v>
      </c>
      <c r="Q131" t="n">
        <v>452.57</v>
      </c>
      <c r="R131" t="n">
        <v>69.48</v>
      </c>
      <c r="S131" t="n">
        <v>57.64</v>
      </c>
      <c r="T131" t="n">
        <v>3834.41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443.9085087404599</v>
      </c>
      <c r="AB131" t="n">
        <v>607.3752055199442</v>
      </c>
      <c r="AC131" t="n">
        <v>549.4081683615749</v>
      </c>
      <c r="AD131" t="n">
        <v>443908.5087404599</v>
      </c>
      <c r="AE131" t="n">
        <v>607375.2055199442</v>
      </c>
      <c r="AF131" t="n">
        <v>1.884592034898294e-06</v>
      </c>
      <c r="AG131" t="n">
        <v>11</v>
      </c>
      <c r="AH131" t="n">
        <v>549408.1683615749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3.6948</v>
      </c>
      <c r="E132" t="n">
        <v>27.06</v>
      </c>
      <c r="F132" t="n">
        <v>23.95</v>
      </c>
      <c r="G132" t="n">
        <v>159.64</v>
      </c>
      <c r="H132" t="n">
        <v>2.03</v>
      </c>
      <c r="I132" t="n">
        <v>9</v>
      </c>
      <c r="J132" t="n">
        <v>293.35</v>
      </c>
      <c r="K132" t="n">
        <v>57.72</v>
      </c>
      <c r="L132" t="n">
        <v>33.5</v>
      </c>
      <c r="M132" t="n">
        <v>7</v>
      </c>
      <c r="N132" t="n">
        <v>82.13</v>
      </c>
      <c r="O132" t="n">
        <v>36414.16</v>
      </c>
      <c r="P132" t="n">
        <v>366.22</v>
      </c>
      <c r="Q132" t="n">
        <v>452.58</v>
      </c>
      <c r="R132" t="n">
        <v>69.68000000000001</v>
      </c>
      <c r="S132" t="n">
        <v>57.64</v>
      </c>
      <c r="T132" t="n">
        <v>3930.77</v>
      </c>
      <c r="U132" t="n">
        <v>0.83</v>
      </c>
      <c r="V132" t="n">
        <v>0.89</v>
      </c>
      <c r="W132" t="n">
        <v>6.81</v>
      </c>
      <c r="X132" t="n">
        <v>0.22</v>
      </c>
      <c r="Y132" t="n">
        <v>1</v>
      </c>
      <c r="Z132" t="n">
        <v>10</v>
      </c>
      <c r="AA132" t="n">
        <v>444.1309697590037</v>
      </c>
      <c r="AB132" t="n">
        <v>607.6795864998032</v>
      </c>
      <c r="AC132" t="n">
        <v>549.6834996479175</v>
      </c>
      <c r="AD132" t="n">
        <v>444130.9697590037</v>
      </c>
      <c r="AE132" t="n">
        <v>607679.5864998032</v>
      </c>
      <c r="AF132" t="n">
        <v>1.884745067138237e-06</v>
      </c>
      <c r="AG132" t="n">
        <v>11</v>
      </c>
      <c r="AH132" t="n">
        <v>549683.4996479176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3.6942</v>
      </c>
      <c r="E133" t="n">
        <v>27.07</v>
      </c>
      <c r="F133" t="n">
        <v>23.95</v>
      </c>
      <c r="G133" t="n">
        <v>159.67</v>
      </c>
      <c r="H133" t="n">
        <v>2.05</v>
      </c>
      <c r="I133" t="n">
        <v>9</v>
      </c>
      <c r="J133" t="n">
        <v>293.87</v>
      </c>
      <c r="K133" t="n">
        <v>57.72</v>
      </c>
      <c r="L133" t="n">
        <v>33.75</v>
      </c>
      <c r="M133" t="n">
        <v>7</v>
      </c>
      <c r="N133" t="n">
        <v>82.39</v>
      </c>
      <c r="O133" t="n">
        <v>36477.63</v>
      </c>
      <c r="P133" t="n">
        <v>366.83</v>
      </c>
      <c r="Q133" t="n">
        <v>452.56</v>
      </c>
      <c r="R133" t="n">
        <v>69.72</v>
      </c>
      <c r="S133" t="n">
        <v>57.64</v>
      </c>
      <c r="T133" t="n">
        <v>3953.31</v>
      </c>
      <c r="U133" t="n">
        <v>0.83</v>
      </c>
      <c r="V133" t="n">
        <v>0.89</v>
      </c>
      <c r="W133" t="n">
        <v>6.81</v>
      </c>
      <c r="X133" t="n">
        <v>0.23</v>
      </c>
      <c r="Y133" t="n">
        <v>1</v>
      </c>
      <c r="Z133" t="n">
        <v>10</v>
      </c>
      <c r="AA133" t="n">
        <v>444.5829711772255</v>
      </c>
      <c r="AB133" t="n">
        <v>608.2980347811095</v>
      </c>
      <c r="AC133" t="n">
        <v>550.2429240932537</v>
      </c>
      <c r="AD133" t="n">
        <v>444582.9711772255</v>
      </c>
      <c r="AE133" t="n">
        <v>608298.0347811095</v>
      </c>
      <c r="AF133" t="n">
        <v>1.884439002658351e-06</v>
      </c>
      <c r="AG133" t="n">
        <v>11</v>
      </c>
      <c r="AH133" t="n">
        <v>550242.9240932537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3.6949</v>
      </c>
      <c r="E134" t="n">
        <v>27.06</v>
      </c>
      <c r="F134" t="n">
        <v>23.95</v>
      </c>
      <c r="G134" t="n">
        <v>159.64</v>
      </c>
      <c r="H134" t="n">
        <v>2.06</v>
      </c>
      <c r="I134" t="n">
        <v>9</v>
      </c>
      <c r="J134" t="n">
        <v>294.38</v>
      </c>
      <c r="K134" t="n">
        <v>57.72</v>
      </c>
      <c r="L134" t="n">
        <v>34</v>
      </c>
      <c r="M134" t="n">
        <v>7</v>
      </c>
      <c r="N134" t="n">
        <v>82.66</v>
      </c>
      <c r="O134" t="n">
        <v>36541.2</v>
      </c>
      <c r="P134" t="n">
        <v>367.28</v>
      </c>
      <c r="Q134" t="n">
        <v>452.58</v>
      </c>
      <c r="R134" t="n">
        <v>69.5</v>
      </c>
      <c r="S134" t="n">
        <v>57.64</v>
      </c>
      <c r="T134" t="n">
        <v>3842.12</v>
      </c>
      <c r="U134" t="n">
        <v>0.83</v>
      </c>
      <c r="V134" t="n">
        <v>0.89</v>
      </c>
      <c r="W134" t="n">
        <v>6.81</v>
      </c>
      <c r="X134" t="n">
        <v>0.22</v>
      </c>
      <c r="Y134" t="n">
        <v>1</v>
      </c>
      <c r="Z134" t="n">
        <v>10</v>
      </c>
      <c r="AA134" t="n">
        <v>444.8160669956053</v>
      </c>
      <c r="AB134" t="n">
        <v>608.6169667632786</v>
      </c>
      <c r="AC134" t="n">
        <v>550.5314176546682</v>
      </c>
      <c r="AD134" t="n">
        <v>444816.0669956053</v>
      </c>
      <c r="AE134" t="n">
        <v>608616.9667632786</v>
      </c>
      <c r="AF134" t="n">
        <v>1.884796077884885e-06</v>
      </c>
      <c r="AG134" t="n">
        <v>11</v>
      </c>
      <c r="AH134" t="n">
        <v>550531.4176546682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3.6943</v>
      </c>
      <c r="E135" t="n">
        <v>27.07</v>
      </c>
      <c r="F135" t="n">
        <v>23.95</v>
      </c>
      <c r="G135" t="n">
        <v>159.66</v>
      </c>
      <c r="H135" t="n">
        <v>2.07</v>
      </c>
      <c r="I135" t="n">
        <v>9</v>
      </c>
      <c r="J135" t="n">
        <v>294.9</v>
      </c>
      <c r="K135" t="n">
        <v>57.72</v>
      </c>
      <c r="L135" t="n">
        <v>34.25</v>
      </c>
      <c r="M135" t="n">
        <v>7</v>
      </c>
      <c r="N135" t="n">
        <v>82.92</v>
      </c>
      <c r="O135" t="n">
        <v>36604.89</v>
      </c>
      <c r="P135" t="n">
        <v>367.44</v>
      </c>
      <c r="Q135" t="n">
        <v>452.59</v>
      </c>
      <c r="R135" t="n">
        <v>69.59</v>
      </c>
      <c r="S135" t="n">
        <v>57.64</v>
      </c>
      <c r="T135" t="n">
        <v>3890.26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444.9735536599654</v>
      </c>
      <c r="AB135" t="n">
        <v>608.8324469652773</v>
      </c>
      <c r="AC135" t="n">
        <v>550.7263327286165</v>
      </c>
      <c r="AD135" t="n">
        <v>444973.5536599654</v>
      </c>
      <c r="AE135" t="n">
        <v>608832.4469652773</v>
      </c>
      <c r="AF135" t="n">
        <v>1.884490013404999e-06</v>
      </c>
      <c r="AG135" t="n">
        <v>11</v>
      </c>
      <c r="AH135" t="n">
        <v>550726.3327286165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3.6944</v>
      </c>
      <c r="E136" t="n">
        <v>27.07</v>
      </c>
      <c r="F136" t="n">
        <v>23.95</v>
      </c>
      <c r="G136" t="n">
        <v>159.66</v>
      </c>
      <c r="H136" t="n">
        <v>2.08</v>
      </c>
      <c r="I136" t="n">
        <v>9</v>
      </c>
      <c r="J136" t="n">
        <v>295.41</v>
      </c>
      <c r="K136" t="n">
        <v>57.72</v>
      </c>
      <c r="L136" t="n">
        <v>34.5</v>
      </c>
      <c r="M136" t="n">
        <v>7</v>
      </c>
      <c r="N136" t="n">
        <v>83.19</v>
      </c>
      <c r="O136" t="n">
        <v>36668.68</v>
      </c>
      <c r="P136" t="n">
        <v>367.58</v>
      </c>
      <c r="Q136" t="n">
        <v>452.59</v>
      </c>
      <c r="R136" t="n">
        <v>69.56</v>
      </c>
      <c r="S136" t="n">
        <v>57.64</v>
      </c>
      <c r="T136" t="n">
        <v>3871.92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445.0564155940565</v>
      </c>
      <c r="AB136" t="n">
        <v>608.9458223191114</v>
      </c>
      <c r="AC136" t="n">
        <v>550.828887697804</v>
      </c>
      <c r="AD136" t="n">
        <v>445056.4155940565</v>
      </c>
      <c r="AE136" t="n">
        <v>608945.8223191113</v>
      </c>
      <c r="AF136" t="n">
        <v>1.884541024151646e-06</v>
      </c>
      <c r="AG136" t="n">
        <v>11</v>
      </c>
      <c r="AH136" t="n">
        <v>550828.887697804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3.6937</v>
      </c>
      <c r="E137" t="n">
        <v>27.07</v>
      </c>
      <c r="F137" t="n">
        <v>23.95</v>
      </c>
      <c r="G137" t="n">
        <v>159.69</v>
      </c>
      <c r="H137" t="n">
        <v>2.09</v>
      </c>
      <c r="I137" t="n">
        <v>9</v>
      </c>
      <c r="J137" t="n">
        <v>295.93</v>
      </c>
      <c r="K137" t="n">
        <v>57.72</v>
      </c>
      <c r="L137" t="n">
        <v>34.75</v>
      </c>
      <c r="M137" t="n">
        <v>7</v>
      </c>
      <c r="N137" t="n">
        <v>83.45999999999999</v>
      </c>
      <c r="O137" t="n">
        <v>36732.59</v>
      </c>
      <c r="P137" t="n">
        <v>367.77</v>
      </c>
      <c r="Q137" t="n">
        <v>452.59</v>
      </c>
      <c r="R137" t="n">
        <v>69.77</v>
      </c>
      <c r="S137" t="n">
        <v>57.64</v>
      </c>
      <c r="T137" t="n">
        <v>3978.86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445.2424081091575</v>
      </c>
      <c r="AB137" t="n">
        <v>609.2003054836831</v>
      </c>
      <c r="AC137" t="n">
        <v>551.0590833463184</v>
      </c>
      <c r="AD137" t="n">
        <v>445242.4081091575</v>
      </c>
      <c r="AE137" t="n">
        <v>609200.3054836831</v>
      </c>
      <c r="AF137" t="n">
        <v>1.884183948925113e-06</v>
      </c>
      <c r="AG137" t="n">
        <v>11</v>
      </c>
      <c r="AH137" t="n">
        <v>551059.0833463185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3.6932</v>
      </c>
      <c r="E138" t="n">
        <v>27.08</v>
      </c>
      <c r="F138" t="n">
        <v>23.96</v>
      </c>
      <c r="G138" t="n">
        <v>159.72</v>
      </c>
      <c r="H138" t="n">
        <v>2.1</v>
      </c>
      <c r="I138" t="n">
        <v>9</v>
      </c>
      <c r="J138" t="n">
        <v>296.45</v>
      </c>
      <c r="K138" t="n">
        <v>57.72</v>
      </c>
      <c r="L138" t="n">
        <v>35</v>
      </c>
      <c r="M138" t="n">
        <v>7</v>
      </c>
      <c r="N138" t="n">
        <v>83.73</v>
      </c>
      <c r="O138" t="n">
        <v>36796.61</v>
      </c>
      <c r="P138" t="n">
        <v>367.8</v>
      </c>
      <c r="Q138" t="n">
        <v>452.56</v>
      </c>
      <c r="R138" t="n">
        <v>69.95</v>
      </c>
      <c r="S138" t="n">
        <v>57.64</v>
      </c>
      <c r="T138" t="n">
        <v>4067.25</v>
      </c>
      <c r="U138" t="n">
        <v>0.82</v>
      </c>
      <c r="V138" t="n">
        <v>0.89</v>
      </c>
      <c r="W138" t="n">
        <v>6.81</v>
      </c>
      <c r="X138" t="n">
        <v>0.23</v>
      </c>
      <c r="Y138" t="n">
        <v>1</v>
      </c>
      <c r="Z138" t="n">
        <v>10</v>
      </c>
      <c r="AA138" t="n">
        <v>445.3412780254371</v>
      </c>
      <c r="AB138" t="n">
        <v>609.3355836649699</v>
      </c>
      <c r="AC138" t="n">
        <v>551.1814507678472</v>
      </c>
      <c r="AD138" t="n">
        <v>445341.2780254371</v>
      </c>
      <c r="AE138" t="n">
        <v>609335.5836649699</v>
      </c>
      <c r="AF138" t="n">
        <v>1.883928895191875e-06</v>
      </c>
      <c r="AG138" t="n">
        <v>11</v>
      </c>
      <c r="AH138" t="n">
        <v>551181.4507678472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3.6936</v>
      </c>
      <c r="E139" t="n">
        <v>27.07</v>
      </c>
      <c r="F139" t="n">
        <v>23.96</v>
      </c>
      <c r="G139" t="n">
        <v>159.7</v>
      </c>
      <c r="H139" t="n">
        <v>2.11</v>
      </c>
      <c r="I139" t="n">
        <v>9</v>
      </c>
      <c r="J139" t="n">
        <v>296.97</v>
      </c>
      <c r="K139" t="n">
        <v>57.72</v>
      </c>
      <c r="L139" t="n">
        <v>35.25</v>
      </c>
      <c r="M139" t="n">
        <v>7</v>
      </c>
      <c r="N139" t="n">
        <v>84</v>
      </c>
      <c r="O139" t="n">
        <v>36860.74</v>
      </c>
      <c r="P139" t="n">
        <v>367.77</v>
      </c>
      <c r="Q139" t="n">
        <v>452.55</v>
      </c>
      <c r="R139" t="n">
        <v>69.93000000000001</v>
      </c>
      <c r="S139" t="n">
        <v>57.64</v>
      </c>
      <c r="T139" t="n">
        <v>4058.88</v>
      </c>
      <c r="U139" t="n">
        <v>0.82</v>
      </c>
      <c r="V139" t="n">
        <v>0.89</v>
      </c>
      <c r="W139" t="n">
        <v>6.81</v>
      </c>
      <c r="X139" t="n">
        <v>0.23</v>
      </c>
      <c r="Y139" t="n">
        <v>1</v>
      </c>
      <c r="Z139" t="n">
        <v>10</v>
      </c>
      <c r="AA139" t="n">
        <v>445.2864131128342</v>
      </c>
      <c r="AB139" t="n">
        <v>609.2605150710774</v>
      </c>
      <c r="AC139" t="n">
        <v>551.1135466151965</v>
      </c>
      <c r="AD139" t="n">
        <v>445286.4131128342</v>
      </c>
      <c r="AE139" t="n">
        <v>609260.5150710774</v>
      </c>
      <c r="AF139" t="n">
        <v>1.884132938178465e-06</v>
      </c>
      <c r="AG139" t="n">
        <v>11</v>
      </c>
      <c r="AH139" t="n">
        <v>551113.5466151965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3.6939</v>
      </c>
      <c r="E140" t="n">
        <v>27.07</v>
      </c>
      <c r="F140" t="n">
        <v>23.95</v>
      </c>
      <c r="G140" t="n">
        <v>159.68</v>
      </c>
      <c r="H140" t="n">
        <v>2.13</v>
      </c>
      <c r="I140" t="n">
        <v>9</v>
      </c>
      <c r="J140" t="n">
        <v>297.49</v>
      </c>
      <c r="K140" t="n">
        <v>57.72</v>
      </c>
      <c r="L140" t="n">
        <v>35.5</v>
      </c>
      <c r="M140" t="n">
        <v>7</v>
      </c>
      <c r="N140" t="n">
        <v>84.27</v>
      </c>
      <c r="O140" t="n">
        <v>36924.99</v>
      </c>
      <c r="P140" t="n">
        <v>367.68</v>
      </c>
      <c r="Q140" t="n">
        <v>452.55</v>
      </c>
      <c r="R140" t="n">
        <v>69.75</v>
      </c>
      <c r="S140" t="n">
        <v>57.64</v>
      </c>
      <c r="T140" t="n">
        <v>3966.57</v>
      </c>
      <c r="U140" t="n">
        <v>0.83</v>
      </c>
      <c r="V140" t="n">
        <v>0.89</v>
      </c>
      <c r="W140" t="n">
        <v>6.81</v>
      </c>
      <c r="X140" t="n">
        <v>0.23</v>
      </c>
      <c r="Y140" t="n">
        <v>1</v>
      </c>
      <c r="Z140" t="n">
        <v>10</v>
      </c>
      <c r="AA140" t="n">
        <v>445.1658756189681</v>
      </c>
      <c r="AB140" t="n">
        <v>609.0955903542309</v>
      </c>
      <c r="AC140" t="n">
        <v>550.9643620818525</v>
      </c>
      <c r="AD140" t="n">
        <v>445165.8756189681</v>
      </c>
      <c r="AE140" t="n">
        <v>609095.590354231</v>
      </c>
      <c r="AF140" t="n">
        <v>1.884285970418408e-06</v>
      </c>
      <c r="AG140" t="n">
        <v>11</v>
      </c>
      <c r="AH140" t="n">
        <v>550964.3620818525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3.6941</v>
      </c>
      <c r="E141" t="n">
        <v>27.07</v>
      </c>
      <c r="F141" t="n">
        <v>23.95</v>
      </c>
      <c r="G141" t="n">
        <v>159.67</v>
      </c>
      <c r="H141" t="n">
        <v>2.14</v>
      </c>
      <c r="I141" t="n">
        <v>9</v>
      </c>
      <c r="J141" t="n">
        <v>298.01</v>
      </c>
      <c r="K141" t="n">
        <v>57.72</v>
      </c>
      <c r="L141" t="n">
        <v>35.75</v>
      </c>
      <c r="M141" t="n">
        <v>7</v>
      </c>
      <c r="N141" t="n">
        <v>84.54000000000001</v>
      </c>
      <c r="O141" t="n">
        <v>36989.35</v>
      </c>
      <c r="P141" t="n">
        <v>367.4</v>
      </c>
      <c r="Q141" t="n">
        <v>452.56</v>
      </c>
      <c r="R141" t="n">
        <v>69.75</v>
      </c>
      <c r="S141" t="n">
        <v>57.64</v>
      </c>
      <c r="T141" t="n">
        <v>3966.92</v>
      </c>
      <c r="U141" t="n">
        <v>0.83</v>
      </c>
      <c r="V141" t="n">
        <v>0.89</v>
      </c>
      <c r="W141" t="n">
        <v>6.81</v>
      </c>
      <c r="X141" t="n">
        <v>0.23</v>
      </c>
      <c r="Y141" t="n">
        <v>1</v>
      </c>
      <c r="Z141" t="n">
        <v>10</v>
      </c>
      <c r="AA141" t="n">
        <v>444.9649521932652</v>
      </c>
      <c r="AB141" t="n">
        <v>608.8206780590683</v>
      </c>
      <c r="AC141" t="n">
        <v>550.7156870302983</v>
      </c>
      <c r="AD141" t="n">
        <v>444964.9521932651</v>
      </c>
      <c r="AE141" t="n">
        <v>608820.6780590683</v>
      </c>
      <c r="AF141" t="n">
        <v>1.884387991911704e-06</v>
      </c>
      <c r="AG141" t="n">
        <v>11</v>
      </c>
      <c r="AH141" t="n">
        <v>550715.6870302983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3.6953</v>
      </c>
      <c r="E142" t="n">
        <v>27.06</v>
      </c>
      <c r="F142" t="n">
        <v>23.94</v>
      </c>
      <c r="G142" t="n">
        <v>159.62</v>
      </c>
      <c r="H142" t="n">
        <v>2.15</v>
      </c>
      <c r="I142" t="n">
        <v>9</v>
      </c>
      <c r="J142" t="n">
        <v>298.54</v>
      </c>
      <c r="K142" t="n">
        <v>57.72</v>
      </c>
      <c r="L142" t="n">
        <v>36</v>
      </c>
      <c r="M142" t="n">
        <v>7</v>
      </c>
      <c r="N142" t="n">
        <v>84.81</v>
      </c>
      <c r="O142" t="n">
        <v>37053.82</v>
      </c>
      <c r="P142" t="n">
        <v>366.73</v>
      </c>
      <c r="Q142" t="n">
        <v>452.58</v>
      </c>
      <c r="R142" t="n">
        <v>69.44</v>
      </c>
      <c r="S142" t="n">
        <v>57.64</v>
      </c>
      <c r="T142" t="n">
        <v>3811.36</v>
      </c>
      <c r="U142" t="n">
        <v>0.83</v>
      </c>
      <c r="V142" t="n">
        <v>0.89</v>
      </c>
      <c r="W142" t="n">
        <v>6.81</v>
      </c>
      <c r="X142" t="n">
        <v>0.22</v>
      </c>
      <c r="Y142" t="n">
        <v>1</v>
      </c>
      <c r="Z142" t="n">
        <v>10</v>
      </c>
      <c r="AA142" t="n">
        <v>444.3857472873345</v>
      </c>
      <c r="AB142" t="n">
        <v>608.0281843540567</v>
      </c>
      <c r="AC142" t="n">
        <v>549.9988278122214</v>
      </c>
      <c r="AD142" t="n">
        <v>444385.7472873345</v>
      </c>
      <c r="AE142" t="n">
        <v>608028.1843540567</v>
      </c>
      <c r="AF142" t="n">
        <v>1.885000120871476e-06</v>
      </c>
      <c r="AG142" t="n">
        <v>11</v>
      </c>
      <c r="AH142" t="n">
        <v>549998.8278122214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3.6943</v>
      </c>
      <c r="E143" t="n">
        <v>27.07</v>
      </c>
      <c r="F143" t="n">
        <v>23.95</v>
      </c>
      <c r="G143" t="n">
        <v>159.67</v>
      </c>
      <c r="H143" t="n">
        <v>2.16</v>
      </c>
      <c r="I143" t="n">
        <v>9</v>
      </c>
      <c r="J143" t="n">
        <v>299.06</v>
      </c>
      <c r="K143" t="n">
        <v>57.72</v>
      </c>
      <c r="L143" t="n">
        <v>36.25</v>
      </c>
      <c r="M143" t="n">
        <v>7</v>
      </c>
      <c r="N143" t="n">
        <v>85.09</v>
      </c>
      <c r="O143" t="n">
        <v>37118.41</v>
      </c>
      <c r="P143" t="n">
        <v>366.47</v>
      </c>
      <c r="Q143" t="n">
        <v>452.56</v>
      </c>
      <c r="R143" t="n">
        <v>69.70999999999999</v>
      </c>
      <c r="S143" t="n">
        <v>57.64</v>
      </c>
      <c r="T143" t="n">
        <v>3946.21</v>
      </c>
      <c r="U143" t="n">
        <v>0.83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444.338497274609</v>
      </c>
      <c r="AB143" t="n">
        <v>607.9635348021222</v>
      </c>
      <c r="AC143" t="n">
        <v>549.9403483227874</v>
      </c>
      <c r="AD143" t="n">
        <v>444338.497274609</v>
      </c>
      <c r="AE143" t="n">
        <v>607963.5348021223</v>
      </c>
      <c r="AF143" t="n">
        <v>1.884490013404999e-06</v>
      </c>
      <c r="AG143" t="n">
        <v>11</v>
      </c>
      <c r="AH143" t="n">
        <v>549940.3483227873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3.6923</v>
      </c>
      <c r="E144" t="n">
        <v>27.08</v>
      </c>
      <c r="F144" t="n">
        <v>23.96</v>
      </c>
      <c r="G144" t="n">
        <v>159.76</v>
      </c>
      <c r="H144" t="n">
        <v>2.17</v>
      </c>
      <c r="I144" t="n">
        <v>9</v>
      </c>
      <c r="J144" t="n">
        <v>299.59</v>
      </c>
      <c r="K144" t="n">
        <v>57.72</v>
      </c>
      <c r="L144" t="n">
        <v>36.5</v>
      </c>
      <c r="M144" t="n">
        <v>7</v>
      </c>
      <c r="N144" t="n">
        <v>85.36</v>
      </c>
      <c r="O144" t="n">
        <v>37183.24</v>
      </c>
      <c r="P144" t="n">
        <v>366.68</v>
      </c>
      <c r="Q144" t="n">
        <v>452.61</v>
      </c>
      <c r="R144" t="n">
        <v>70.15000000000001</v>
      </c>
      <c r="S144" t="n">
        <v>57.64</v>
      </c>
      <c r="T144" t="n">
        <v>4166.11</v>
      </c>
      <c r="U144" t="n">
        <v>0.82</v>
      </c>
      <c r="V144" t="n">
        <v>0.88</v>
      </c>
      <c r="W144" t="n">
        <v>6.81</v>
      </c>
      <c r="X144" t="n">
        <v>0.24</v>
      </c>
      <c r="Y144" t="n">
        <v>1</v>
      </c>
      <c r="Z144" t="n">
        <v>10</v>
      </c>
      <c r="AA144" t="n">
        <v>444.6868933718201</v>
      </c>
      <c r="AB144" t="n">
        <v>608.4402257124776</v>
      </c>
      <c r="AC144" t="n">
        <v>550.3715445216982</v>
      </c>
      <c r="AD144" t="n">
        <v>444686.8933718201</v>
      </c>
      <c r="AE144" t="n">
        <v>608440.2257124776</v>
      </c>
      <c r="AF144" t="n">
        <v>1.883469798472045e-06</v>
      </c>
      <c r="AG144" t="n">
        <v>11</v>
      </c>
      <c r="AH144" t="n">
        <v>550371.5445216981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3.6937</v>
      </c>
      <c r="E145" t="n">
        <v>27.07</v>
      </c>
      <c r="F145" t="n">
        <v>23.95</v>
      </c>
      <c r="G145" t="n">
        <v>159.69</v>
      </c>
      <c r="H145" t="n">
        <v>2.18</v>
      </c>
      <c r="I145" t="n">
        <v>9</v>
      </c>
      <c r="J145" t="n">
        <v>300.11</v>
      </c>
      <c r="K145" t="n">
        <v>57.72</v>
      </c>
      <c r="L145" t="n">
        <v>36.75</v>
      </c>
      <c r="M145" t="n">
        <v>7</v>
      </c>
      <c r="N145" t="n">
        <v>85.64</v>
      </c>
      <c r="O145" t="n">
        <v>37248.06</v>
      </c>
      <c r="P145" t="n">
        <v>366.59</v>
      </c>
      <c r="Q145" t="n">
        <v>452.64</v>
      </c>
      <c r="R145" t="n">
        <v>69.92</v>
      </c>
      <c r="S145" t="n">
        <v>57.64</v>
      </c>
      <c r="T145" t="n">
        <v>4051.47</v>
      </c>
      <c r="U145" t="n">
        <v>0.82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444.4697397989702</v>
      </c>
      <c r="AB145" t="n">
        <v>608.1431066139648</v>
      </c>
      <c r="AC145" t="n">
        <v>550.1027820529381</v>
      </c>
      <c r="AD145" t="n">
        <v>444469.7397989702</v>
      </c>
      <c r="AE145" t="n">
        <v>608143.1066139649</v>
      </c>
      <c r="AF145" t="n">
        <v>1.884183948925113e-06</v>
      </c>
      <c r="AG145" t="n">
        <v>11</v>
      </c>
      <c r="AH145" t="n">
        <v>550102.7820529381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3.6936</v>
      </c>
      <c r="E146" t="n">
        <v>27.07</v>
      </c>
      <c r="F146" t="n">
        <v>23.95</v>
      </c>
      <c r="G146" t="n">
        <v>159.7</v>
      </c>
      <c r="H146" t="n">
        <v>2.19</v>
      </c>
      <c r="I146" t="n">
        <v>9</v>
      </c>
      <c r="J146" t="n">
        <v>300.64</v>
      </c>
      <c r="K146" t="n">
        <v>57.72</v>
      </c>
      <c r="L146" t="n">
        <v>37</v>
      </c>
      <c r="M146" t="n">
        <v>7</v>
      </c>
      <c r="N146" t="n">
        <v>85.91</v>
      </c>
      <c r="O146" t="n">
        <v>37313</v>
      </c>
      <c r="P146" t="n">
        <v>366.02</v>
      </c>
      <c r="Q146" t="n">
        <v>452.55</v>
      </c>
      <c r="R146" t="n">
        <v>69.93000000000001</v>
      </c>
      <c r="S146" t="n">
        <v>57.64</v>
      </c>
      <c r="T146" t="n">
        <v>4059.72</v>
      </c>
      <c r="U146" t="n">
        <v>0.82</v>
      </c>
      <c r="V146" t="n">
        <v>0.89</v>
      </c>
      <c r="W146" t="n">
        <v>6.81</v>
      </c>
      <c r="X146" t="n">
        <v>0.23</v>
      </c>
      <c r="Y146" t="n">
        <v>1</v>
      </c>
      <c r="Z146" t="n">
        <v>10</v>
      </c>
      <c r="AA146" t="n">
        <v>444.1052730838293</v>
      </c>
      <c r="AB146" t="n">
        <v>607.6444271751725</v>
      </c>
      <c r="AC146" t="n">
        <v>549.6516958798832</v>
      </c>
      <c r="AD146" t="n">
        <v>444105.2730838293</v>
      </c>
      <c r="AE146" t="n">
        <v>607644.4271751725</v>
      </c>
      <c r="AF146" t="n">
        <v>1.884132938178465e-06</v>
      </c>
      <c r="AG146" t="n">
        <v>11</v>
      </c>
      <c r="AH146" t="n">
        <v>549651.6958798831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3.6937</v>
      </c>
      <c r="E147" t="n">
        <v>27.07</v>
      </c>
      <c r="F147" t="n">
        <v>23.95</v>
      </c>
      <c r="G147" t="n">
        <v>159.69</v>
      </c>
      <c r="H147" t="n">
        <v>2.2</v>
      </c>
      <c r="I147" t="n">
        <v>9</v>
      </c>
      <c r="J147" t="n">
        <v>301.17</v>
      </c>
      <c r="K147" t="n">
        <v>57.72</v>
      </c>
      <c r="L147" t="n">
        <v>37.25</v>
      </c>
      <c r="M147" t="n">
        <v>7</v>
      </c>
      <c r="N147" t="n">
        <v>86.19</v>
      </c>
      <c r="O147" t="n">
        <v>37378.06</v>
      </c>
      <c r="P147" t="n">
        <v>365.77</v>
      </c>
      <c r="Q147" t="n">
        <v>452.6</v>
      </c>
      <c r="R147" t="n">
        <v>69.93000000000001</v>
      </c>
      <c r="S147" t="n">
        <v>57.64</v>
      </c>
      <c r="T147" t="n">
        <v>4057.55</v>
      </c>
      <c r="U147" t="n">
        <v>0.82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443.9328008037555</v>
      </c>
      <c r="AB147" t="n">
        <v>607.4084429926355</v>
      </c>
      <c r="AC147" t="n">
        <v>549.4382336965215</v>
      </c>
      <c r="AD147" t="n">
        <v>443932.8008037555</v>
      </c>
      <c r="AE147" t="n">
        <v>607408.4429926355</v>
      </c>
      <c r="AF147" t="n">
        <v>1.884183948925113e-06</v>
      </c>
      <c r="AG147" t="n">
        <v>11</v>
      </c>
      <c r="AH147" t="n">
        <v>549438.2336965215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3.7044</v>
      </c>
      <c r="E148" t="n">
        <v>26.99</v>
      </c>
      <c r="F148" t="n">
        <v>23.92</v>
      </c>
      <c r="G148" t="n">
        <v>179.41</v>
      </c>
      <c r="H148" t="n">
        <v>2.21</v>
      </c>
      <c r="I148" t="n">
        <v>8</v>
      </c>
      <c r="J148" t="n">
        <v>301.69</v>
      </c>
      <c r="K148" t="n">
        <v>57.72</v>
      </c>
      <c r="L148" t="n">
        <v>37.5</v>
      </c>
      <c r="M148" t="n">
        <v>6</v>
      </c>
      <c r="N148" t="n">
        <v>86.47</v>
      </c>
      <c r="O148" t="n">
        <v>37443.23</v>
      </c>
      <c r="P148" t="n">
        <v>365.43</v>
      </c>
      <c r="Q148" t="n">
        <v>452.58</v>
      </c>
      <c r="R148" t="n">
        <v>68.69</v>
      </c>
      <c r="S148" t="n">
        <v>57.64</v>
      </c>
      <c r="T148" t="n">
        <v>3444.75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442.6701835271336</v>
      </c>
      <c r="AB148" t="n">
        <v>605.6808743320184</v>
      </c>
      <c r="AC148" t="n">
        <v>547.875541764216</v>
      </c>
      <c r="AD148" t="n">
        <v>442670.1835271336</v>
      </c>
      <c r="AE148" t="n">
        <v>605680.8743320184</v>
      </c>
      <c r="AF148" t="n">
        <v>1.889642098816414e-06</v>
      </c>
      <c r="AG148" t="n">
        <v>11</v>
      </c>
      <c r="AH148" t="n">
        <v>547875.541764216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3.7044</v>
      </c>
      <c r="E149" t="n">
        <v>27</v>
      </c>
      <c r="F149" t="n">
        <v>23.92</v>
      </c>
      <c r="G149" t="n">
        <v>179.41</v>
      </c>
      <c r="H149" t="n">
        <v>2.22</v>
      </c>
      <c r="I149" t="n">
        <v>8</v>
      </c>
      <c r="J149" t="n">
        <v>302.22</v>
      </c>
      <c r="K149" t="n">
        <v>57.72</v>
      </c>
      <c r="L149" t="n">
        <v>37.75</v>
      </c>
      <c r="M149" t="n">
        <v>6</v>
      </c>
      <c r="N149" t="n">
        <v>86.75</v>
      </c>
      <c r="O149" t="n">
        <v>37508.53</v>
      </c>
      <c r="P149" t="n">
        <v>365.5</v>
      </c>
      <c r="Q149" t="n">
        <v>452.56</v>
      </c>
      <c r="R149" t="n">
        <v>68.70999999999999</v>
      </c>
      <c r="S149" t="n">
        <v>57.64</v>
      </c>
      <c r="T149" t="n">
        <v>3453.36</v>
      </c>
      <c r="U149" t="n">
        <v>0.84</v>
      </c>
      <c r="V149" t="n">
        <v>0.89</v>
      </c>
      <c r="W149" t="n">
        <v>6.81</v>
      </c>
      <c r="X149" t="n">
        <v>0.2</v>
      </c>
      <c r="Y149" t="n">
        <v>1</v>
      </c>
      <c r="Z149" t="n">
        <v>10</v>
      </c>
      <c r="AA149" t="n">
        <v>442.7158873867705</v>
      </c>
      <c r="AB149" t="n">
        <v>605.7434083690857</v>
      </c>
      <c r="AC149" t="n">
        <v>547.9321076405525</v>
      </c>
      <c r="AD149" t="n">
        <v>442715.8873867705</v>
      </c>
      <c r="AE149" t="n">
        <v>605743.4083690858</v>
      </c>
      <c r="AF149" t="n">
        <v>1.889642098816414e-06</v>
      </c>
      <c r="AG149" t="n">
        <v>11</v>
      </c>
      <c r="AH149" t="n">
        <v>547932.1076405526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3.7042</v>
      </c>
      <c r="E150" t="n">
        <v>27</v>
      </c>
      <c r="F150" t="n">
        <v>23.92</v>
      </c>
      <c r="G150" t="n">
        <v>179.42</v>
      </c>
      <c r="H150" t="n">
        <v>2.24</v>
      </c>
      <c r="I150" t="n">
        <v>8</v>
      </c>
      <c r="J150" t="n">
        <v>302.75</v>
      </c>
      <c r="K150" t="n">
        <v>57.72</v>
      </c>
      <c r="L150" t="n">
        <v>38</v>
      </c>
      <c r="M150" t="n">
        <v>6</v>
      </c>
      <c r="N150" t="n">
        <v>87.03</v>
      </c>
      <c r="O150" t="n">
        <v>37573.94</v>
      </c>
      <c r="P150" t="n">
        <v>365.69</v>
      </c>
      <c r="Q150" t="n">
        <v>452.56</v>
      </c>
      <c r="R150" t="n">
        <v>68.76000000000001</v>
      </c>
      <c r="S150" t="n">
        <v>57.64</v>
      </c>
      <c r="T150" t="n">
        <v>3478.7</v>
      </c>
      <c r="U150" t="n">
        <v>0.84</v>
      </c>
      <c r="V150" t="n">
        <v>0.89</v>
      </c>
      <c r="W150" t="n">
        <v>6.81</v>
      </c>
      <c r="X150" t="n">
        <v>0.2</v>
      </c>
      <c r="Y150" t="n">
        <v>1</v>
      </c>
      <c r="Z150" t="n">
        <v>10</v>
      </c>
      <c r="AA150" t="n">
        <v>442.857365408088</v>
      </c>
      <c r="AB150" t="n">
        <v>605.9369848394219</v>
      </c>
      <c r="AC150" t="n">
        <v>548.1072094442462</v>
      </c>
      <c r="AD150" t="n">
        <v>442857.365408088</v>
      </c>
      <c r="AE150" t="n">
        <v>605936.9848394219</v>
      </c>
      <c r="AF150" t="n">
        <v>1.889540077323119e-06</v>
      </c>
      <c r="AG150" t="n">
        <v>11</v>
      </c>
      <c r="AH150" t="n">
        <v>548107.2094442463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3.7043</v>
      </c>
      <c r="E151" t="n">
        <v>27</v>
      </c>
      <c r="F151" t="n">
        <v>23.92</v>
      </c>
      <c r="G151" t="n">
        <v>179.42</v>
      </c>
      <c r="H151" t="n">
        <v>2.25</v>
      </c>
      <c r="I151" t="n">
        <v>8</v>
      </c>
      <c r="J151" t="n">
        <v>303.29</v>
      </c>
      <c r="K151" t="n">
        <v>57.72</v>
      </c>
      <c r="L151" t="n">
        <v>38.25</v>
      </c>
      <c r="M151" t="n">
        <v>6</v>
      </c>
      <c r="N151" t="n">
        <v>87.31</v>
      </c>
      <c r="O151" t="n">
        <v>37639.48</v>
      </c>
      <c r="P151" t="n">
        <v>366.08</v>
      </c>
      <c r="Q151" t="n">
        <v>452.59</v>
      </c>
      <c r="R151" t="n">
        <v>68.87</v>
      </c>
      <c r="S151" t="n">
        <v>57.64</v>
      </c>
      <c r="T151" t="n">
        <v>3531.12</v>
      </c>
      <c r="U151" t="n">
        <v>0.84</v>
      </c>
      <c r="V151" t="n">
        <v>0.89</v>
      </c>
      <c r="W151" t="n">
        <v>6.8</v>
      </c>
      <c r="X151" t="n">
        <v>0.2</v>
      </c>
      <c r="Y151" t="n">
        <v>1</v>
      </c>
      <c r="Z151" t="n">
        <v>10</v>
      </c>
      <c r="AA151" t="n">
        <v>443.1032954923488</v>
      </c>
      <c r="AB151" t="n">
        <v>606.2734772303772</v>
      </c>
      <c r="AC151" t="n">
        <v>548.4115874736788</v>
      </c>
      <c r="AD151" t="n">
        <v>443103.2954923488</v>
      </c>
      <c r="AE151" t="n">
        <v>606273.4772303773</v>
      </c>
      <c r="AF151" t="n">
        <v>1.889591088069766e-06</v>
      </c>
      <c r="AG151" t="n">
        <v>11</v>
      </c>
      <c r="AH151" t="n">
        <v>548411.5874736788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3.7044</v>
      </c>
      <c r="E152" t="n">
        <v>27</v>
      </c>
      <c r="F152" t="n">
        <v>23.92</v>
      </c>
      <c r="G152" t="n">
        <v>179.41</v>
      </c>
      <c r="H152" t="n">
        <v>2.26</v>
      </c>
      <c r="I152" t="n">
        <v>8</v>
      </c>
      <c r="J152" t="n">
        <v>303.82</v>
      </c>
      <c r="K152" t="n">
        <v>57.72</v>
      </c>
      <c r="L152" t="n">
        <v>38.5</v>
      </c>
      <c r="M152" t="n">
        <v>6</v>
      </c>
      <c r="N152" t="n">
        <v>87.59</v>
      </c>
      <c r="O152" t="n">
        <v>37705.13</v>
      </c>
      <c r="P152" t="n">
        <v>366.36</v>
      </c>
      <c r="Q152" t="n">
        <v>452.57</v>
      </c>
      <c r="R152" t="n">
        <v>68.81</v>
      </c>
      <c r="S152" t="n">
        <v>57.64</v>
      </c>
      <c r="T152" t="n">
        <v>3502.61</v>
      </c>
      <c r="U152" t="n">
        <v>0.84</v>
      </c>
      <c r="V152" t="n">
        <v>0.89</v>
      </c>
      <c r="W152" t="n">
        <v>6.81</v>
      </c>
      <c r="X152" t="n">
        <v>0.2</v>
      </c>
      <c r="Y152" t="n">
        <v>1</v>
      </c>
      <c r="Z152" t="n">
        <v>10</v>
      </c>
      <c r="AA152" t="n">
        <v>443.2773919480232</v>
      </c>
      <c r="AB152" t="n">
        <v>606.5116836816245</v>
      </c>
      <c r="AC152" t="n">
        <v>548.6270598355438</v>
      </c>
      <c r="AD152" t="n">
        <v>443277.3919480232</v>
      </c>
      <c r="AE152" t="n">
        <v>606511.6836816245</v>
      </c>
      <c r="AF152" t="n">
        <v>1.889642098816414e-06</v>
      </c>
      <c r="AG152" t="n">
        <v>11</v>
      </c>
      <c r="AH152" t="n">
        <v>548627.0598355439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3.7048</v>
      </c>
      <c r="E153" t="n">
        <v>26.99</v>
      </c>
      <c r="F153" t="n">
        <v>23.92</v>
      </c>
      <c r="G153" t="n">
        <v>179.39</v>
      </c>
      <c r="H153" t="n">
        <v>2.27</v>
      </c>
      <c r="I153" t="n">
        <v>8</v>
      </c>
      <c r="J153" t="n">
        <v>304.35</v>
      </c>
      <c r="K153" t="n">
        <v>57.72</v>
      </c>
      <c r="L153" t="n">
        <v>38.75</v>
      </c>
      <c r="M153" t="n">
        <v>6</v>
      </c>
      <c r="N153" t="n">
        <v>87.88</v>
      </c>
      <c r="O153" t="n">
        <v>37770.91</v>
      </c>
      <c r="P153" t="n">
        <v>366.67</v>
      </c>
      <c r="Q153" t="n">
        <v>452.56</v>
      </c>
      <c r="R153" t="n">
        <v>68.62</v>
      </c>
      <c r="S153" t="n">
        <v>57.64</v>
      </c>
      <c r="T153" t="n">
        <v>3409.07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443.4448819390928</v>
      </c>
      <c r="AB153" t="n">
        <v>606.7408508765427</v>
      </c>
      <c r="AC153" t="n">
        <v>548.8343556350173</v>
      </c>
      <c r="AD153" t="n">
        <v>443444.8819390928</v>
      </c>
      <c r="AE153" t="n">
        <v>606740.8508765427</v>
      </c>
      <c r="AF153" t="n">
        <v>1.889846141803005e-06</v>
      </c>
      <c r="AG153" t="n">
        <v>11</v>
      </c>
      <c r="AH153" t="n">
        <v>548834.3556350174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3.7035</v>
      </c>
      <c r="E154" t="n">
        <v>27</v>
      </c>
      <c r="F154" t="n">
        <v>23.93</v>
      </c>
      <c r="G154" t="n">
        <v>179.46</v>
      </c>
      <c r="H154" t="n">
        <v>2.28</v>
      </c>
      <c r="I154" t="n">
        <v>8</v>
      </c>
      <c r="J154" t="n">
        <v>304.89</v>
      </c>
      <c r="K154" t="n">
        <v>57.72</v>
      </c>
      <c r="L154" t="n">
        <v>39</v>
      </c>
      <c r="M154" t="n">
        <v>6</v>
      </c>
      <c r="N154" t="n">
        <v>88.16</v>
      </c>
      <c r="O154" t="n">
        <v>37836.81</v>
      </c>
      <c r="P154" t="n">
        <v>366.83</v>
      </c>
      <c r="Q154" t="n">
        <v>452.55</v>
      </c>
      <c r="R154" t="n">
        <v>68.98999999999999</v>
      </c>
      <c r="S154" t="n">
        <v>57.64</v>
      </c>
      <c r="T154" t="n">
        <v>3591.51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443.6979760270822</v>
      </c>
      <c r="AB154" t="n">
        <v>607.0871453734532</v>
      </c>
      <c r="AC154" t="n">
        <v>549.1476002711701</v>
      </c>
      <c r="AD154" t="n">
        <v>443697.9760270822</v>
      </c>
      <c r="AE154" t="n">
        <v>607087.1453734532</v>
      </c>
      <c r="AF154" t="n">
        <v>1.889183002096585e-06</v>
      </c>
      <c r="AG154" t="n">
        <v>11</v>
      </c>
      <c r="AH154" t="n">
        <v>549147.60027117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3.705</v>
      </c>
      <c r="E155" t="n">
        <v>26.99</v>
      </c>
      <c r="F155" t="n">
        <v>23.92</v>
      </c>
      <c r="G155" t="n">
        <v>179.38</v>
      </c>
      <c r="H155" t="n">
        <v>2.29</v>
      </c>
      <c r="I155" t="n">
        <v>8</v>
      </c>
      <c r="J155" t="n">
        <v>305.42</v>
      </c>
      <c r="K155" t="n">
        <v>57.72</v>
      </c>
      <c r="L155" t="n">
        <v>39.25</v>
      </c>
      <c r="M155" t="n">
        <v>6</v>
      </c>
      <c r="N155" t="n">
        <v>88.45</v>
      </c>
      <c r="O155" t="n">
        <v>37902.83</v>
      </c>
      <c r="P155" t="n">
        <v>367.07</v>
      </c>
      <c r="Q155" t="n">
        <v>452.56</v>
      </c>
      <c r="R155" t="n">
        <v>68.56</v>
      </c>
      <c r="S155" t="n">
        <v>57.64</v>
      </c>
      <c r="T155" t="n">
        <v>3376.07</v>
      </c>
      <c r="U155" t="n">
        <v>0.84</v>
      </c>
      <c r="V155" t="n">
        <v>0.89</v>
      </c>
      <c r="W155" t="n">
        <v>6.81</v>
      </c>
      <c r="X155" t="n">
        <v>0.19</v>
      </c>
      <c r="Y155" t="n">
        <v>1</v>
      </c>
      <c r="Z155" t="n">
        <v>10</v>
      </c>
      <c r="AA155" t="n">
        <v>443.6885509763922</v>
      </c>
      <c r="AB155" t="n">
        <v>607.0742496032952</v>
      </c>
      <c r="AC155" t="n">
        <v>549.1359352552164</v>
      </c>
      <c r="AD155" t="n">
        <v>443688.5509763922</v>
      </c>
      <c r="AE155" t="n">
        <v>607074.2496032952</v>
      </c>
      <c r="AF155" t="n">
        <v>1.8899481632963e-06</v>
      </c>
      <c r="AG155" t="n">
        <v>11</v>
      </c>
      <c r="AH155" t="n">
        <v>549135.9352552164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3.7063</v>
      </c>
      <c r="E156" t="n">
        <v>26.98</v>
      </c>
      <c r="F156" t="n">
        <v>23.91</v>
      </c>
      <c r="G156" t="n">
        <v>179.31</v>
      </c>
      <c r="H156" t="n">
        <v>2.3</v>
      </c>
      <c r="I156" t="n">
        <v>8</v>
      </c>
      <c r="J156" t="n">
        <v>305.96</v>
      </c>
      <c r="K156" t="n">
        <v>57.72</v>
      </c>
      <c r="L156" t="n">
        <v>39.5</v>
      </c>
      <c r="M156" t="n">
        <v>6</v>
      </c>
      <c r="N156" t="n">
        <v>88.73</v>
      </c>
      <c r="O156" t="n">
        <v>37968.98</v>
      </c>
      <c r="P156" t="n">
        <v>366.78</v>
      </c>
      <c r="Q156" t="n">
        <v>452.56</v>
      </c>
      <c r="R156" t="n">
        <v>68.37</v>
      </c>
      <c r="S156" t="n">
        <v>57.64</v>
      </c>
      <c r="T156" t="n">
        <v>3284.25</v>
      </c>
      <c r="U156" t="n">
        <v>0.84</v>
      </c>
      <c r="V156" t="n">
        <v>0.89</v>
      </c>
      <c r="W156" t="n">
        <v>6.8</v>
      </c>
      <c r="X156" t="n">
        <v>0.18</v>
      </c>
      <c r="Y156" t="n">
        <v>1</v>
      </c>
      <c r="Z156" t="n">
        <v>10</v>
      </c>
      <c r="AA156" t="n">
        <v>443.3507275413288</v>
      </c>
      <c r="AB156" t="n">
        <v>606.6120246757233</v>
      </c>
      <c r="AC156" t="n">
        <v>548.7178244259953</v>
      </c>
      <c r="AD156" t="n">
        <v>443350.7275413288</v>
      </c>
      <c r="AE156" t="n">
        <v>606612.0246757233</v>
      </c>
      <c r="AF156" t="n">
        <v>1.89061130300272e-06</v>
      </c>
      <c r="AG156" t="n">
        <v>11</v>
      </c>
      <c r="AH156" t="n">
        <v>548717.8244259953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3.706</v>
      </c>
      <c r="E157" t="n">
        <v>26.98</v>
      </c>
      <c r="F157" t="n">
        <v>23.91</v>
      </c>
      <c r="G157" t="n">
        <v>179.32</v>
      </c>
      <c r="H157" t="n">
        <v>2.31</v>
      </c>
      <c r="I157" t="n">
        <v>8</v>
      </c>
      <c r="J157" t="n">
        <v>306.49</v>
      </c>
      <c r="K157" t="n">
        <v>57.72</v>
      </c>
      <c r="L157" t="n">
        <v>39.75</v>
      </c>
      <c r="M157" t="n">
        <v>6</v>
      </c>
      <c r="N157" t="n">
        <v>89.02</v>
      </c>
      <c r="O157" t="n">
        <v>38035.25</v>
      </c>
      <c r="P157" t="n">
        <v>367.1</v>
      </c>
      <c r="Q157" t="n">
        <v>452.61</v>
      </c>
      <c r="R157" t="n">
        <v>68.42</v>
      </c>
      <c r="S157" t="n">
        <v>57.64</v>
      </c>
      <c r="T157" t="n">
        <v>3309.54</v>
      </c>
      <c r="U157" t="n">
        <v>0.84</v>
      </c>
      <c r="V157" t="n">
        <v>0.89</v>
      </c>
      <c r="W157" t="n">
        <v>6.81</v>
      </c>
      <c r="X157" t="n">
        <v>0.19</v>
      </c>
      <c r="Y157" t="n">
        <v>1</v>
      </c>
      <c r="Z157" t="n">
        <v>10</v>
      </c>
      <c r="AA157" t="n">
        <v>443.5857349538254</v>
      </c>
      <c r="AB157" t="n">
        <v>606.9335721852964</v>
      </c>
      <c r="AC157" t="n">
        <v>549.0086838925495</v>
      </c>
      <c r="AD157" t="n">
        <v>443585.7349538254</v>
      </c>
      <c r="AE157" t="n">
        <v>606933.5721852963</v>
      </c>
      <c r="AF157" t="n">
        <v>1.890458270762777e-06</v>
      </c>
      <c r="AG157" t="n">
        <v>11</v>
      </c>
      <c r="AH157" t="n">
        <v>549008.6838925495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3.7054</v>
      </c>
      <c r="E158" t="n">
        <v>26.99</v>
      </c>
      <c r="F158" t="n">
        <v>23.91</v>
      </c>
      <c r="G158" t="n">
        <v>179.36</v>
      </c>
      <c r="H158" t="n">
        <v>2.32</v>
      </c>
      <c r="I158" t="n">
        <v>8</v>
      </c>
      <c r="J158" t="n">
        <v>307.03</v>
      </c>
      <c r="K158" t="n">
        <v>57.72</v>
      </c>
      <c r="L158" t="n">
        <v>40</v>
      </c>
      <c r="M158" t="n">
        <v>6</v>
      </c>
      <c r="N158" t="n">
        <v>89.31</v>
      </c>
      <c r="O158" t="n">
        <v>38101.64</v>
      </c>
      <c r="P158" t="n">
        <v>367.21</v>
      </c>
      <c r="Q158" t="n">
        <v>452.59</v>
      </c>
      <c r="R158" t="n">
        <v>68.55</v>
      </c>
      <c r="S158" t="n">
        <v>57.64</v>
      </c>
      <c r="T158" t="n">
        <v>3372.44</v>
      </c>
      <c r="U158" t="n">
        <v>0.84</v>
      </c>
      <c r="V158" t="n">
        <v>0.89</v>
      </c>
      <c r="W158" t="n">
        <v>6.8</v>
      </c>
      <c r="X158" t="n">
        <v>0.19</v>
      </c>
      <c r="Y158" t="n">
        <v>1</v>
      </c>
      <c r="Z158" t="n">
        <v>10</v>
      </c>
      <c r="AA158" t="n">
        <v>443.7099138204311</v>
      </c>
      <c r="AB158" t="n">
        <v>607.1034791889713</v>
      </c>
      <c r="AC158" t="n">
        <v>549.1623752102597</v>
      </c>
      <c r="AD158" t="n">
        <v>443709.9138204311</v>
      </c>
      <c r="AE158" t="n">
        <v>607103.4791889712</v>
      </c>
      <c r="AF158" t="n">
        <v>1.890152206282891e-06</v>
      </c>
      <c r="AG158" t="n">
        <v>11</v>
      </c>
      <c r="AH158" t="n">
        <v>549162.3752102597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1.4297</v>
      </c>
      <c r="E2" t="n">
        <v>69.95</v>
      </c>
      <c r="F2" t="n">
        <v>39.41</v>
      </c>
      <c r="G2" t="n">
        <v>4.62</v>
      </c>
      <c r="H2" t="n">
        <v>0.06</v>
      </c>
      <c r="I2" t="n">
        <v>512</v>
      </c>
      <c r="J2" t="n">
        <v>285.18</v>
      </c>
      <c r="K2" t="n">
        <v>61.2</v>
      </c>
      <c r="L2" t="n">
        <v>1</v>
      </c>
      <c r="M2" t="n">
        <v>510</v>
      </c>
      <c r="N2" t="n">
        <v>77.98</v>
      </c>
      <c r="O2" t="n">
        <v>35406.83</v>
      </c>
      <c r="P2" t="n">
        <v>704.71</v>
      </c>
      <c r="Q2" t="n">
        <v>453.9</v>
      </c>
      <c r="R2" t="n">
        <v>574.37</v>
      </c>
      <c r="S2" t="n">
        <v>57.64</v>
      </c>
      <c r="T2" t="n">
        <v>253761.16</v>
      </c>
      <c r="U2" t="n">
        <v>0.1</v>
      </c>
      <c r="V2" t="n">
        <v>0.54</v>
      </c>
      <c r="W2" t="n">
        <v>7.66</v>
      </c>
      <c r="X2" t="n">
        <v>15.65</v>
      </c>
      <c r="Y2" t="n">
        <v>1</v>
      </c>
      <c r="Z2" t="n">
        <v>10</v>
      </c>
      <c r="AA2" t="n">
        <v>1880.396903349974</v>
      </c>
      <c r="AB2" t="n">
        <v>2572.84200041998</v>
      </c>
      <c r="AC2" t="n">
        <v>2327.293570906324</v>
      </c>
      <c r="AD2" t="n">
        <v>1880396.903349974</v>
      </c>
      <c r="AE2" t="n">
        <v>2572842.00041998</v>
      </c>
      <c r="AF2" t="n">
        <v>7.066072830115154e-07</v>
      </c>
      <c r="AG2" t="n">
        <v>27</v>
      </c>
      <c r="AH2" t="n">
        <v>2327293.570906324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1.7658</v>
      </c>
      <c r="E3" t="n">
        <v>56.63</v>
      </c>
      <c r="F3" t="n">
        <v>34.44</v>
      </c>
      <c r="G3" t="n">
        <v>5.79</v>
      </c>
      <c r="H3" t="n">
        <v>0.08</v>
      </c>
      <c r="I3" t="n">
        <v>357</v>
      </c>
      <c r="J3" t="n">
        <v>285.68</v>
      </c>
      <c r="K3" t="n">
        <v>61.2</v>
      </c>
      <c r="L3" t="n">
        <v>1.25</v>
      </c>
      <c r="M3" t="n">
        <v>355</v>
      </c>
      <c r="N3" t="n">
        <v>78.23999999999999</v>
      </c>
      <c r="O3" t="n">
        <v>35468.6</v>
      </c>
      <c r="P3" t="n">
        <v>616.3200000000001</v>
      </c>
      <c r="Q3" t="n">
        <v>453.64</v>
      </c>
      <c r="R3" t="n">
        <v>411.08</v>
      </c>
      <c r="S3" t="n">
        <v>57.64</v>
      </c>
      <c r="T3" t="n">
        <v>172892.3</v>
      </c>
      <c r="U3" t="n">
        <v>0.14</v>
      </c>
      <c r="V3" t="n">
        <v>0.62</v>
      </c>
      <c r="W3" t="n">
        <v>7.4</v>
      </c>
      <c r="X3" t="n">
        <v>10.69</v>
      </c>
      <c r="Y3" t="n">
        <v>1</v>
      </c>
      <c r="Z3" t="n">
        <v>10</v>
      </c>
      <c r="AA3" t="n">
        <v>1363.739779752467</v>
      </c>
      <c r="AB3" t="n">
        <v>1865.928930610249</v>
      </c>
      <c r="AC3" t="n">
        <v>1687.847292320509</v>
      </c>
      <c r="AD3" t="n">
        <v>1363739.779752467</v>
      </c>
      <c r="AE3" t="n">
        <v>1865928.930610249</v>
      </c>
      <c r="AF3" t="n">
        <v>8.727195497948759e-07</v>
      </c>
      <c r="AG3" t="n">
        <v>22</v>
      </c>
      <c r="AH3" t="n">
        <v>1687847.292320509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2.0119</v>
      </c>
      <c r="E4" t="n">
        <v>49.7</v>
      </c>
      <c r="F4" t="n">
        <v>31.88</v>
      </c>
      <c r="G4" t="n">
        <v>6.93</v>
      </c>
      <c r="H4" t="n">
        <v>0.09</v>
      </c>
      <c r="I4" t="n">
        <v>276</v>
      </c>
      <c r="J4" t="n">
        <v>286.19</v>
      </c>
      <c r="K4" t="n">
        <v>61.2</v>
      </c>
      <c r="L4" t="n">
        <v>1.5</v>
      </c>
      <c r="M4" t="n">
        <v>274</v>
      </c>
      <c r="N4" t="n">
        <v>78.48999999999999</v>
      </c>
      <c r="O4" t="n">
        <v>35530.47</v>
      </c>
      <c r="P4" t="n">
        <v>570.62</v>
      </c>
      <c r="Q4" t="n">
        <v>453.59</v>
      </c>
      <c r="R4" t="n">
        <v>328.9</v>
      </c>
      <c r="S4" t="n">
        <v>57.64</v>
      </c>
      <c r="T4" t="n">
        <v>132207.69</v>
      </c>
      <c r="U4" t="n">
        <v>0.18</v>
      </c>
      <c r="V4" t="n">
        <v>0.67</v>
      </c>
      <c r="W4" t="n">
        <v>7.22</v>
      </c>
      <c r="X4" t="n">
        <v>8.130000000000001</v>
      </c>
      <c r="Y4" t="n">
        <v>1</v>
      </c>
      <c r="Z4" t="n">
        <v>10</v>
      </c>
      <c r="AA4" t="n">
        <v>1131.983414297763</v>
      </c>
      <c r="AB4" t="n">
        <v>1548.82964702588</v>
      </c>
      <c r="AC4" t="n">
        <v>1401.011519309791</v>
      </c>
      <c r="AD4" t="n">
        <v>1131983.414297763</v>
      </c>
      <c r="AE4" t="n">
        <v>1548829.64702588</v>
      </c>
      <c r="AF4" t="n">
        <v>9.943506978323199e-07</v>
      </c>
      <c r="AG4" t="n">
        <v>20</v>
      </c>
      <c r="AH4" t="n">
        <v>1401011.519309791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2.2016</v>
      </c>
      <c r="E5" t="n">
        <v>45.42</v>
      </c>
      <c r="F5" t="n">
        <v>30.35</v>
      </c>
      <c r="G5" t="n">
        <v>8.09</v>
      </c>
      <c r="H5" t="n">
        <v>0.11</v>
      </c>
      <c r="I5" t="n">
        <v>225</v>
      </c>
      <c r="J5" t="n">
        <v>286.69</v>
      </c>
      <c r="K5" t="n">
        <v>61.2</v>
      </c>
      <c r="L5" t="n">
        <v>1.75</v>
      </c>
      <c r="M5" t="n">
        <v>223</v>
      </c>
      <c r="N5" t="n">
        <v>78.73999999999999</v>
      </c>
      <c r="O5" t="n">
        <v>35592.57</v>
      </c>
      <c r="P5" t="n">
        <v>543.28</v>
      </c>
      <c r="Q5" t="n">
        <v>453.03</v>
      </c>
      <c r="R5" t="n">
        <v>277.89</v>
      </c>
      <c r="S5" t="n">
        <v>57.64</v>
      </c>
      <c r="T5" t="n">
        <v>106959.32</v>
      </c>
      <c r="U5" t="n">
        <v>0.21</v>
      </c>
      <c r="V5" t="n">
        <v>0.7</v>
      </c>
      <c r="W5" t="n">
        <v>7.17</v>
      </c>
      <c r="X5" t="n">
        <v>6.61</v>
      </c>
      <c r="Y5" t="n">
        <v>1</v>
      </c>
      <c r="Z5" t="n">
        <v>10</v>
      </c>
      <c r="AA5" t="n">
        <v>991.7106423042765</v>
      </c>
      <c r="AB5" t="n">
        <v>1356.902251986447</v>
      </c>
      <c r="AC5" t="n">
        <v>1227.401405481131</v>
      </c>
      <c r="AD5" t="n">
        <v>991710.6423042765</v>
      </c>
      <c r="AE5" t="n">
        <v>1356902.251986447</v>
      </c>
      <c r="AF5" t="n">
        <v>1.088107011455657e-06</v>
      </c>
      <c r="AG5" t="n">
        <v>18</v>
      </c>
      <c r="AH5" t="n">
        <v>1227401.405481131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2.3536</v>
      </c>
      <c r="E6" t="n">
        <v>42.49</v>
      </c>
      <c r="F6" t="n">
        <v>29.3</v>
      </c>
      <c r="G6" t="n">
        <v>9.25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524.61</v>
      </c>
      <c r="Q6" t="n">
        <v>452.99</v>
      </c>
      <c r="R6" t="n">
        <v>244.04</v>
      </c>
      <c r="S6" t="n">
        <v>57.64</v>
      </c>
      <c r="T6" t="n">
        <v>90208.55</v>
      </c>
      <c r="U6" t="n">
        <v>0.24</v>
      </c>
      <c r="V6" t="n">
        <v>0.72</v>
      </c>
      <c r="W6" t="n">
        <v>7.11</v>
      </c>
      <c r="X6" t="n">
        <v>5.56</v>
      </c>
      <c r="Y6" t="n">
        <v>1</v>
      </c>
      <c r="Z6" t="n">
        <v>10</v>
      </c>
      <c r="AA6" t="n">
        <v>904.1164432566801</v>
      </c>
      <c r="AB6" t="n">
        <v>1237.052004466198</v>
      </c>
      <c r="AC6" t="n">
        <v>1118.989497373336</v>
      </c>
      <c r="AD6" t="n">
        <v>904116.4432566802</v>
      </c>
      <c r="AE6" t="n">
        <v>1237052.004466197</v>
      </c>
      <c r="AF6" t="n">
        <v>1.163230678670982e-06</v>
      </c>
      <c r="AG6" t="n">
        <v>17</v>
      </c>
      <c r="AH6" t="n">
        <v>1118989.497373336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2.4764</v>
      </c>
      <c r="E7" t="n">
        <v>40.38</v>
      </c>
      <c r="F7" t="n">
        <v>28.54</v>
      </c>
      <c r="G7" t="n">
        <v>10.38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511.08</v>
      </c>
      <c r="Q7" t="n">
        <v>452.86</v>
      </c>
      <c r="R7" t="n">
        <v>218.89</v>
      </c>
      <c r="S7" t="n">
        <v>57.64</v>
      </c>
      <c r="T7" t="n">
        <v>77760.41</v>
      </c>
      <c r="U7" t="n">
        <v>0.26</v>
      </c>
      <c r="V7" t="n">
        <v>0.74</v>
      </c>
      <c r="W7" t="n">
        <v>7.07</v>
      </c>
      <c r="X7" t="n">
        <v>4.81</v>
      </c>
      <c r="Y7" t="n">
        <v>1</v>
      </c>
      <c r="Z7" t="n">
        <v>10</v>
      </c>
      <c r="AA7" t="n">
        <v>840.090117384024</v>
      </c>
      <c r="AB7" t="n">
        <v>1149.448360765085</v>
      </c>
      <c r="AC7" t="n">
        <v>1039.746622474571</v>
      </c>
      <c r="AD7" t="n">
        <v>840090.117384024</v>
      </c>
      <c r="AE7" t="n">
        <v>1149448.360765085</v>
      </c>
      <c r="AF7" t="n">
        <v>1.223922694026521e-06</v>
      </c>
      <c r="AG7" t="n">
        <v>16</v>
      </c>
      <c r="AH7" t="n">
        <v>1039746.622474571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2.5835</v>
      </c>
      <c r="E8" t="n">
        <v>38.71</v>
      </c>
      <c r="F8" t="n">
        <v>27.94</v>
      </c>
      <c r="G8" t="n">
        <v>11.56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500.44</v>
      </c>
      <c r="Q8" t="n">
        <v>452.93</v>
      </c>
      <c r="R8" t="n">
        <v>199.15</v>
      </c>
      <c r="S8" t="n">
        <v>57.64</v>
      </c>
      <c r="T8" t="n">
        <v>67985.99000000001</v>
      </c>
      <c r="U8" t="n">
        <v>0.29</v>
      </c>
      <c r="V8" t="n">
        <v>0.76</v>
      </c>
      <c r="W8" t="n">
        <v>7.05</v>
      </c>
      <c r="X8" t="n">
        <v>4.21</v>
      </c>
      <c r="Y8" t="n">
        <v>1</v>
      </c>
      <c r="Z8" t="n">
        <v>10</v>
      </c>
      <c r="AA8" t="n">
        <v>788.3638910113493</v>
      </c>
      <c r="AB8" t="n">
        <v>1078.67425584194</v>
      </c>
      <c r="AC8" t="n">
        <v>975.7270987932106</v>
      </c>
      <c r="AD8" t="n">
        <v>788363.8910113493</v>
      </c>
      <c r="AE8" t="n">
        <v>1078674.25584194</v>
      </c>
      <c r="AF8" t="n">
        <v>1.276855225334161e-06</v>
      </c>
      <c r="AG8" t="n">
        <v>15</v>
      </c>
      <c r="AH8" t="n">
        <v>975727.0987932107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2.6703</v>
      </c>
      <c r="E9" t="n">
        <v>37.45</v>
      </c>
      <c r="F9" t="n">
        <v>27.49</v>
      </c>
      <c r="G9" t="n">
        <v>12.69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492.39</v>
      </c>
      <c r="Q9" t="n">
        <v>452.96</v>
      </c>
      <c r="R9" t="n">
        <v>184.75</v>
      </c>
      <c r="S9" t="n">
        <v>57.64</v>
      </c>
      <c r="T9" t="n">
        <v>60862.5</v>
      </c>
      <c r="U9" t="n">
        <v>0.31</v>
      </c>
      <c r="V9" t="n">
        <v>0.77</v>
      </c>
      <c r="W9" t="n">
        <v>7.01</v>
      </c>
      <c r="X9" t="n">
        <v>3.76</v>
      </c>
      <c r="Y9" t="n">
        <v>1</v>
      </c>
      <c r="Z9" t="n">
        <v>10</v>
      </c>
      <c r="AA9" t="n">
        <v>758.5448991932626</v>
      </c>
      <c r="AB9" t="n">
        <v>1037.874595715359</v>
      </c>
      <c r="AC9" t="n">
        <v>938.8213009664283</v>
      </c>
      <c r="AD9" t="n">
        <v>758544.8991932626</v>
      </c>
      <c r="AE9" t="n">
        <v>1037874.595715359</v>
      </c>
      <c r="AF9" t="n">
        <v>1.319754793191334e-06</v>
      </c>
      <c r="AG9" t="n">
        <v>15</v>
      </c>
      <c r="AH9" t="n">
        <v>938821.3009664284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2.7445</v>
      </c>
      <c r="E10" t="n">
        <v>36.44</v>
      </c>
      <c r="F10" t="n">
        <v>27.13</v>
      </c>
      <c r="G10" t="n">
        <v>13.79</v>
      </c>
      <c r="H10" t="n">
        <v>0.18</v>
      </c>
      <c r="I10" t="n">
        <v>118</v>
      </c>
      <c r="J10" t="n">
        <v>289.21</v>
      </c>
      <c r="K10" t="n">
        <v>61.2</v>
      </c>
      <c r="L10" t="n">
        <v>3</v>
      </c>
      <c r="M10" t="n">
        <v>116</v>
      </c>
      <c r="N10" t="n">
        <v>80.02</v>
      </c>
      <c r="O10" t="n">
        <v>35903.99</v>
      </c>
      <c r="P10" t="n">
        <v>485.82</v>
      </c>
      <c r="Q10" t="n">
        <v>452.99</v>
      </c>
      <c r="R10" t="n">
        <v>172.99</v>
      </c>
      <c r="S10" t="n">
        <v>57.64</v>
      </c>
      <c r="T10" t="n">
        <v>55042.02</v>
      </c>
      <c r="U10" t="n">
        <v>0.33</v>
      </c>
      <c r="V10" t="n">
        <v>0.78</v>
      </c>
      <c r="W10" t="n">
        <v>6.99</v>
      </c>
      <c r="X10" t="n">
        <v>3.4</v>
      </c>
      <c r="Y10" t="n">
        <v>1</v>
      </c>
      <c r="Z10" t="n">
        <v>10</v>
      </c>
      <c r="AA10" t="n">
        <v>734.9504698431411</v>
      </c>
      <c r="AB10" t="n">
        <v>1005.591656565764</v>
      </c>
      <c r="AC10" t="n">
        <v>909.619400219881</v>
      </c>
      <c r="AD10" t="n">
        <v>734950.4698431412</v>
      </c>
      <c r="AE10" t="n">
        <v>1005591.656565764</v>
      </c>
      <c r="AF10" t="n">
        <v>1.356427004424078e-06</v>
      </c>
      <c r="AG10" t="n">
        <v>15</v>
      </c>
      <c r="AH10" t="n">
        <v>909619.400219881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2.8158</v>
      </c>
      <c r="E11" t="n">
        <v>35.51</v>
      </c>
      <c r="F11" t="n">
        <v>26.8</v>
      </c>
      <c r="G11" t="n">
        <v>15.03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479.9</v>
      </c>
      <c r="Q11" t="n">
        <v>452.79</v>
      </c>
      <c r="R11" t="n">
        <v>162.47</v>
      </c>
      <c r="S11" t="n">
        <v>57.64</v>
      </c>
      <c r="T11" t="n">
        <v>49838.15</v>
      </c>
      <c r="U11" t="n">
        <v>0.35</v>
      </c>
      <c r="V11" t="n">
        <v>0.79</v>
      </c>
      <c r="W11" t="n">
        <v>6.96</v>
      </c>
      <c r="X11" t="n">
        <v>3.07</v>
      </c>
      <c r="Y11" t="n">
        <v>1</v>
      </c>
      <c r="Z11" t="n">
        <v>10</v>
      </c>
      <c r="AA11" t="n">
        <v>702.7587801025117</v>
      </c>
      <c r="AB11" t="n">
        <v>961.5455664655159</v>
      </c>
      <c r="AC11" t="n">
        <v>869.7770071397248</v>
      </c>
      <c r="AD11" t="n">
        <v>702758.7801025116</v>
      </c>
      <c r="AE11" t="n">
        <v>961545.5664655159</v>
      </c>
      <c r="AF11" t="n">
        <v>1.391665935163898e-06</v>
      </c>
      <c r="AG11" t="n">
        <v>14</v>
      </c>
      <c r="AH11" t="n">
        <v>869777.0071397248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2.8676</v>
      </c>
      <c r="E12" t="n">
        <v>34.87</v>
      </c>
      <c r="F12" t="n">
        <v>26.59</v>
      </c>
      <c r="G12" t="n">
        <v>16.11</v>
      </c>
      <c r="H12" t="n">
        <v>0.21</v>
      </c>
      <c r="I12" t="n">
        <v>99</v>
      </c>
      <c r="J12" t="n">
        <v>290.23</v>
      </c>
      <c r="K12" t="n">
        <v>61.2</v>
      </c>
      <c r="L12" t="n">
        <v>3.5</v>
      </c>
      <c r="M12" t="n">
        <v>97</v>
      </c>
      <c r="N12" t="n">
        <v>80.53</v>
      </c>
      <c r="O12" t="n">
        <v>36029.29</v>
      </c>
      <c r="P12" t="n">
        <v>476.16</v>
      </c>
      <c r="Q12" t="n">
        <v>452.82</v>
      </c>
      <c r="R12" t="n">
        <v>155.52</v>
      </c>
      <c r="S12" t="n">
        <v>57.64</v>
      </c>
      <c r="T12" t="n">
        <v>46403.95</v>
      </c>
      <c r="U12" t="n">
        <v>0.37</v>
      </c>
      <c r="V12" t="n">
        <v>0.8</v>
      </c>
      <c r="W12" t="n">
        <v>6.96</v>
      </c>
      <c r="X12" t="n">
        <v>2.86</v>
      </c>
      <c r="Y12" t="n">
        <v>1</v>
      </c>
      <c r="Z12" t="n">
        <v>10</v>
      </c>
      <c r="AA12" t="n">
        <v>688.7176263391234</v>
      </c>
      <c r="AB12" t="n">
        <v>942.3338404344627</v>
      </c>
      <c r="AC12" t="n">
        <v>852.3988212772485</v>
      </c>
      <c r="AD12" t="n">
        <v>688717.6263391234</v>
      </c>
      <c r="AE12" t="n">
        <v>942333.8404344626</v>
      </c>
      <c r="AF12" t="n">
        <v>1.417267290175437e-06</v>
      </c>
      <c r="AG12" t="n">
        <v>14</v>
      </c>
      <c r="AH12" t="n">
        <v>852398.8212772486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2.9174</v>
      </c>
      <c r="E13" t="n">
        <v>34.28</v>
      </c>
      <c r="F13" t="n">
        <v>26.37</v>
      </c>
      <c r="G13" t="n">
        <v>17.2</v>
      </c>
      <c r="H13" t="n">
        <v>0.23</v>
      </c>
      <c r="I13" t="n">
        <v>92</v>
      </c>
      <c r="J13" t="n">
        <v>290.74</v>
      </c>
      <c r="K13" t="n">
        <v>61.2</v>
      </c>
      <c r="L13" t="n">
        <v>3.75</v>
      </c>
      <c r="M13" t="n">
        <v>90</v>
      </c>
      <c r="N13" t="n">
        <v>80.79000000000001</v>
      </c>
      <c r="O13" t="n">
        <v>36092.1</v>
      </c>
      <c r="P13" t="n">
        <v>472.25</v>
      </c>
      <c r="Q13" t="n">
        <v>452.74</v>
      </c>
      <c r="R13" t="n">
        <v>148.29</v>
      </c>
      <c r="S13" t="n">
        <v>57.64</v>
      </c>
      <c r="T13" t="n">
        <v>42825.14</v>
      </c>
      <c r="U13" t="n">
        <v>0.39</v>
      </c>
      <c r="V13" t="n">
        <v>0.8</v>
      </c>
      <c r="W13" t="n">
        <v>6.95</v>
      </c>
      <c r="X13" t="n">
        <v>2.64</v>
      </c>
      <c r="Y13" t="n">
        <v>1</v>
      </c>
      <c r="Z13" t="n">
        <v>10</v>
      </c>
      <c r="AA13" t="n">
        <v>675.340953465604</v>
      </c>
      <c r="AB13" t="n">
        <v>924.0312864717564</v>
      </c>
      <c r="AC13" t="n">
        <v>835.8430373769471</v>
      </c>
      <c r="AD13" t="n">
        <v>675340.953465604</v>
      </c>
      <c r="AE13" t="n">
        <v>924031.2864717564</v>
      </c>
      <c r="AF13" t="n">
        <v>1.44188017588151e-06</v>
      </c>
      <c r="AG13" t="n">
        <v>14</v>
      </c>
      <c r="AH13" t="n">
        <v>835843.0373769471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2.9586</v>
      </c>
      <c r="E14" t="n">
        <v>33.8</v>
      </c>
      <c r="F14" t="n">
        <v>26.22</v>
      </c>
      <c r="G14" t="n">
        <v>18.29</v>
      </c>
      <c r="H14" t="n">
        <v>0.24</v>
      </c>
      <c r="I14" t="n">
        <v>86</v>
      </c>
      <c r="J14" t="n">
        <v>291.25</v>
      </c>
      <c r="K14" t="n">
        <v>61.2</v>
      </c>
      <c r="L14" t="n">
        <v>4</v>
      </c>
      <c r="M14" t="n">
        <v>84</v>
      </c>
      <c r="N14" t="n">
        <v>81.05</v>
      </c>
      <c r="O14" t="n">
        <v>36155.02</v>
      </c>
      <c r="P14" t="n">
        <v>469.43</v>
      </c>
      <c r="Q14" t="n">
        <v>452.76</v>
      </c>
      <c r="R14" t="n">
        <v>142.94</v>
      </c>
      <c r="S14" t="n">
        <v>57.64</v>
      </c>
      <c r="T14" t="n">
        <v>40176.66</v>
      </c>
      <c r="U14" t="n">
        <v>0.4</v>
      </c>
      <c r="V14" t="n">
        <v>0.8100000000000001</v>
      </c>
      <c r="W14" t="n">
        <v>6.95</v>
      </c>
      <c r="X14" t="n">
        <v>2.48</v>
      </c>
      <c r="Y14" t="n">
        <v>1</v>
      </c>
      <c r="Z14" t="n">
        <v>10</v>
      </c>
      <c r="AA14" t="n">
        <v>665.105601894646</v>
      </c>
      <c r="AB14" t="n">
        <v>910.0268269005293</v>
      </c>
      <c r="AC14" t="n">
        <v>823.1751437718153</v>
      </c>
      <c r="AD14" t="n">
        <v>665105.6018946461</v>
      </c>
      <c r="AE14" t="n">
        <v>910026.8269005293</v>
      </c>
      <c r="AF14" t="n">
        <v>1.462242643574085e-06</v>
      </c>
      <c r="AG14" t="n">
        <v>14</v>
      </c>
      <c r="AH14" t="n">
        <v>823175.1437718153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3.0037</v>
      </c>
      <c r="E15" t="n">
        <v>33.29</v>
      </c>
      <c r="F15" t="n">
        <v>26.03</v>
      </c>
      <c r="G15" t="n">
        <v>19.52</v>
      </c>
      <c r="H15" t="n">
        <v>0.26</v>
      </c>
      <c r="I15" t="n">
        <v>80</v>
      </c>
      <c r="J15" t="n">
        <v>291.76</v>
      </c>
      <c r="K15" t="n">
        <v>61.2</v>
      </c>
      <c r="L15" t="n">
        <v>4.25</v>
      </c>
      <c r="M15" t="n">
        <v>78</v>
      </c>
      <c r="N15" t="n">
        <v>81.31</v>
      </c>
      <c r="O15" t="n">
        <v>36218.04</v>
      </c>
      <c r="P15" t="n">
        <v>466.21</v>
      </c>
      <c r="Q15" t="n">
        <v>452.82</v>
      </c>
      <c r="R15" t="n">
        <v>137.21</v>
      </c>
      <c r="S15" t="n">
        <v>57.64</v>
      </c>
      <c r="T15" t="n">
        <v>37340.8</v>
      </c>
      <c r="U15" t="n">
        <v>0.42</v>
      </c>
      <c r="V15" t="n">
        <v>0.8100000000000001</v>
      </c>
      <c r="W15" t="n">
        <v>6.93</v>
      </c>
      <c r="X15" t="n">
        <v>2.3</v>
      </c>
      <c r="Y15" t="n">
        <v>1</v>
      </c>
      <c r="Z15" t="n">
        <v>10</v>
      </c>
      <c r="AA15" t="n">
        <v>642.8874869419537</v>
      </c>
      <c r="AB15" t="n">
        <v>879.6270218282026</v>
      </c>
      <c r="AC15" t="n">
        <v>795.6766534291974</v>
      </c>
      <c r="AD15" t="n">
        <v>642887.4869419538</v>
      </c>
      <c r="AE15" t="n">
        <v>879627.0218282026</v>
      </c>
      <c r="AF15" t="n">
        <v>1.484532626412317e-06</v>
      </c>
      <c r="AG15" t="n">
        <v>13</v>
      </c>
      <c r="AH15" t="n">
        <v>795676.6534291974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3.0422</v>
      </c>
      <c r="E16" t="n">
        <v>32.87</v>
      </c>
      <c r="F16" t="n">
        <v>25.88</v>
      </c>
      <c r="G16" t="n">
        <v>20.7</v>
      </c>
      <c r="H16" t="n">
        <v>0.27</v>
      </c>
      <c r="I16" t="n">
        <v>75</v>
      </c>
      <c r="J16" t="n">
        <v>292.27</v>
      </c>
      <c r="K16" t="n">
        <v>61.2</v>
      </c>
      <c r="L16" t="n">
        <v>4.5</v>
      </c>
      <c r="M16" t="n">
        <v>73</v>
      </c>
      <c r="N16" t="n">
        <v>81.56999999999999</v>
      </c>
      <c r="O16" t="n">
        <v>36281.16</v>
      </c>
      <c r="P16" t="n">
        <v>463.44</v>
      </c>
      <c r="Q16" t="n">
        <v>452.8</v>
      </c>
      <c r="R16" t="n">
        <v>132.3</v>
      </c>
      <c r="S16" t="n">
        <v>57.64</v>
      </c>
      <c r="T16" t="n">
        <v>34910.74</v>
      </c>
      <c r="U16" t="n">
        <v>0.44</v>
      </c>
      <c r="V16" t="n">
        <v>0.82</v>
      </c>
      <c r="W16" t="n">
        <v>6.92</v>
      </c>
      <c r="X16" t="n">
        <v>2.15</v>
      </c>
      <c r="Y16" t="n">
        <v>1</v>
      </c>
      <c r="Z16" t="n">
        <v>10</v>
      </c>
      <c r="AA16" t="n">
        <v>633.7033451401468</v>
      </c>
      <c r="AB16" t="n">
        <v>867.0608738392295</v>
      </c>
      <c r="AC16" t="n">
        <v>784.3098009675923</v>
      </c>
      <c r="AD16" t="n">
        <v>633703.3451401468</v>
      </c>
      <c r="AE16" t="n">
        <v>867060.8738392296</v>
      </c>
      <c r="AF16" t="n">
        <v>1.503560660542514e-06</v>
      </c>
      <c r="AG16" t="n">
        <v>13</v>
      </c>
      <c r="AH16" t="n">
        <v>784309.8009675923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3.0768</v>
      </c>
      <c r="E17" t="n">
        <v>32.5</v>
      </c>
      <c r="F17" t="n">
        <v>25.73</v>
      </c>
      <c r="G17" t="n">
        <v>21.74</v>
      </c>
      <c r="H17" t="n">
        <v>0.29</v>
      </c>
      <c r="I17" t="n">
        <v>71</v>
      </c>
      <c r="J17" t="n">
        <v>292.79</v>
      </c>
      <c r="K17" t="n">
        <v>61.2</v>
      </c>
      <c r="L17" t="n">
        <v>4.75</v>
      </c>
      <c r="M17" t="n">
        <v>69</v>
      </c>
      <c r="N17" t="n">
        <v>81.84</v>
      </c>
      <c r="O17" t="n">
        <v>36344.4</v>
      </c>
      <c r="P17" t="n">
        <v>460.69</v>
      </c>
      <c r="Q17" t="n">
        <v>452.79</v>
      </c>
      <c r="R17" t="n">
        <v>127.47</v>
      </c>
      <c r="S17" t="n">
        <v>57.64</v>
      </c>
      <c r="T17" t="n">
        <v>32515.68</v>
      </c>
      <c r="U17" t="n">
        <v>0.45</v>
      </c>
      <c r="V17" t="n">
        <v>0.82</v>
      </c>
      <c r="W17" t="n">
        <v>6.91</v>
      </c>
      <c r="X17" t="n">
        <v>2</v>
      </c>
      <c r="Y17" t="n">
        <v>1</v>
      </c>
      <c r="Z17" t="n">
        <v>10</v>
      </c>
      <c r="AA17" t="n">
        <v>625.3714827027325</v>
      </c>
      <c r="AB17" t="n">
        <v>855.660852076531</v>
      </c>
      <c r="AC17" t="n">
        <v>773.9977812818945</v>
      </c>
      <c r="AD17" t="n">
        <v>625371.4827027324</v>
      </c>
      <c r="AE17" t="n">
        <v>855660.852076531</v>
      </c>
      <c r="AF17" t="n">
        <v>1.520661179527055e-06</v>
      </c>
      <c r="AG17" t="n">
        <v>13</v>
      </c>
      <c r="AH17" t="n">
        <v>773997.7812818945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3.1085</v>
      </c>
      <c r="E18" t="n">
        <v>32.17</v>
      </c>
      <c r="F18" t="n">
        <v>25.61</v>
      </c>
      <c r="G18" t="n">
        <v>22.93</v>
      </c>
      <c r="H18" t="n">
        <v>0.3</v>
      </c>
      <c r="I18" t="n">
        <v>67</v>
      </c>
      <c r="J18" t="n">
        <v>293.3</v>
      </c>
      <c r="K18" t="n">
        <v>61.2</v>
      </c>
      <c r="L18" t="n">
        <v>5</v>
      </c>
      <c r="M18" t="n">
        <v>65</v>
      </c>
      <c r="N18" t="n">
        <v>82.09999999999999</v>
      </c>
      <c r="O18" t="n">
        <v>36407.75</v>
      </c>
      <c r="P18" t="n">
        <v>458.66</v>
      </c>
      <c r="Q18" t="n">
        <v>452.75</v>
      </c>
      <c r="R18" t="n">
        <v>123.6</v>
      </c>
      <c r="S18" t="n">
        <v>57.64</v>
      </c>
      <c r="T18" t="n">
        <v>30601.69</v>
      </c>
      <c r="U18" t="n">
        <v>0.47</v>
      </c>
      <c r="V18" t="n">
        <v>0.83</v>
      </c>
      <c r="W18" t="n">
        <v>6.9</v>
      </c>
      <c r="X18" t="n">
        <v>1.88</v>
      </c>
      <c r="Y18" t="n">
        <v>1</v>
      </c>
      <c r="Z18" t="n">
        <v>10</v>
      </c>
      <c r="AA18" t="n">
        <v>618.3603233193543</v>
      </c>
      <c r="AB18" t="n">
        <v>846.067874497671</v>
      </c>
      <c r="AC18" t="n">
        <v>765.3203440193324</v>
      </c>
      <c r="AD18" t="n">
        <v>618360.3233193543</v>
      </c>
      <c r="AE18" t="n">
        <v>846067.874497671</v>
      </c>
      <c r="AF18" t="n">
        <v>1.536328418018672e-06</v>
      </c>
      <c r="AG18" t="n">
        <v>13</v>
      </c>
      <c r="AH18" t="n">
        <v>765320.3440193324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3.1307</v>
      </c>
      <c r="E19" t="n">
        <v>31.94</v>
      </c>
      <c r="F19" t="n">
        <v>25.54</v>
      </c>
      <c r="G19" t="n">
        <v>23.95</v>
      </c>
      <c r="H19" t="n">
        <v>0.32</v>
      </c>
      <c r="I19" t="n">
        <v>64</v>
      </c>
      <c r="J19" t="n">
        <v>293.81</v>
      </c>
      <c r="K19" t="n">
        <v>61.2</v>
      </c>
      <c r="L19" t="n">
        <v>5.25</v>
      </c>
      <c r="M19" t="n">
        <v>62</v>
      </c>
      <c r="N19" t="n">
        <v>82.36</v>
      </c>
      <c r="O19" t="n">
        <v>36471.2</v>
      </c>
      <c r="P19" t="n">
        <v>457.41</v>
      </c>
      <c r="Q19" t="n">
        <v>452.67</v>
      </c>
      <c r="R19" t="n">
        <v>121.47</v>
      </c>
      <c r="S19" t="n">
        <v>57.64</v>
      </c>
      <c r="T19" t="n">
        <v>29551.81</v>
      </c>
      <c r="U19" t="n">
        <v>0.47</v>
      </c>
      <c r="V19" t="n">
        <v>0.83</v>
      </c>
      <c r="W19" t="n">
        <v>6.9</v>
      </c>
      <c r="X19" t="n">
        <v>1.81</v>
      </c>
      <c r="Y19" t="n">
        <v>1</v>
      </c>
      <c r="Z19" t="n">
        <v>10</v>
      </c>
      <c r="AA19" t="n">
        <v>613.7303629065021</v>
      </c>
      <c r="AB19" t="n">
        <v>839.7329584013694</v>
      </c>
      <c r="AC19" t="n">
        <v>759.5900234241511</v>
      </c>
      <c r="AD19" t="n">
        <v>613730.3629065021</v>
      </c>
      <c r="AE19" t="n">
        <v>839732.9584013694</v>
      </c>
      <c r="AF19" t="n">
        <v>1.547300427309332e-06</v>
      </c>
      <c r="AG19" t="n">
        <v>13</v>
      </c>
      <c r="AH19" t="n">
        <v>759590.0234241511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3.1558</v>
      </c>
      <c r="E20" t="n">
        <v>31.69</v>
      </c>
      <c r="F20" t="n">
        <v>25.45</v>
      </c>
      <c r="G20" t="n">
        <v>25.03</v>
      </c>
      <c r="H20" t="n">
        <v>0.33</v>
      </c>
      <c r="I20" t="n">
        <v>61</v>
      </c>
      <c r="J20" t="n">
        <v>294.33</v>
      </c>
      <c r="K20" t="n">
        <v>61.2</v>
      </c>
      <c r="L20" t="n">
        <v>5.5</v>
      </c>
      <c r="M20" t="n">
        <v>59</v>
      </c>
      <c r="N20" t="n">
        <v>82.63</v>
      </c>
      <c r="O20" t="n">
        <v>36534.76</v>
      </c>
      <c r="P20" t="n">
        <v>455.71</v>
      </c>
      <c r="Q20" t="n">
        <v>452.68</v>
      </c>
      <c r="R20" t="n">
        <v>118.62</v>
      </c>
      <c r="S20" t="n">
        <v>57.64</v>
      </c>
      <c r="T20" t="n">
        <v>28143.46</v>
      </c>
      <c r="U20" t="n">
        <v>0.49</v>
      </c>
      <c r="V20" t="n">
        <v>0.83</v>
      </c>
      <c r="W20" t="n">
        <v>6.89</v>
      </c>
      <c r="X20" t="n">
        <v>1.72</v>
      </c>
      <c r="Y20" t="n">
        <v>1</v>
      </c>
      <c r="Z20" t="n">
        <v>10</v>
      </c>
      <c r="AA20" t="n">
        <v>608.3060323678826</v>
      </c>
      <c r="AB20" t="n">
        <v>832.3111500538558</v>
      </c>
      <c r="AC20" t="n">
        <v>752.8765420487507</v>
      </c>
      <c r="AD20" t="n">
        <v>608306.0323678826</v>
      </c>
      <c r="AE20" t="n">
        <v>832311.1500538558</v>
      </c>
      <c r="AF20" t="n">
        <v>1.559705717092915e-06</v>
      </c>
      <c r="AG20" t="n">
        <v>13</v>
      </c>
      <c r="AH20" t="n">
        <v>752876.5420487507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3.1794</v>
      </c>
      <c r="E21" t="n">
        <v>31.45</v>
      </c>
      <c r="F21" t="n">
        <v>25.38</v>
      </c>
      <c r="G21" t="n">
        <v>26.25</v>
      </c>
      <c r="H21" t="n">
        <v>0.35</v>
      </c>
      <c r="I21" t="n">
        <v>58</v>
      </c>
      <c r="J21" t="n">
        <v>294.84</v>
      </c>
      <c r="K21" t="n">
        <v>61.2</v>
      </c>
      <c r="L21" t="n">
        <v>5.75</v>
      </c>
      <c r="M21" t="n">
        <v>56</v>
      </c>
      <c r="N21" t="n">
        <v>82.90000000000001</v>
      </c>
      <c r="O21" t="n">
        <v>36598.44</v>
      </c>
      <c r="P21" t="n">
        <v>454.45</v>
      </c>
      <c r="Q21" t="n">
        <v>452.77</v>
      </c>
      <c r="R21" t="n">
        <v>115.89</v>
      </c>
      <c r="S21" t="n">
        <v>57.64</v>
      </c>
      <c r="T21" t="n">
        <v>26795.37</v>
      </c>
      <c r="U21" t="n">
        <v>0.5</v>
      </c>
      <c r="V21" t="n">
        <v>0.84</v>
      </c>
      <c r="W21" t="n">
        <v>6.89</v>
      </c>
      <c r="X21" t="n">
        <v>1.65</v>
      </c>
      <c r="Y21" t="n">
        <v>1</v>
      </c>
      <c r="Z21" t="n">
        <v>10</v>
      </c>
      <c r="AA21" t="n">
        <v>603.6059593675116</v>
      </c>
      <c r="AB21" t="n">
        <v>825.8803028221616</v>
      </c>
      <c r="AC21" t="n">
        <v>747.0594458510988</v>
      </c>
      <c r="AD21" t="n">
        <v>603605.9593675116</v>
      </c>
      <c r="AE21" t="n">
        <v>825880.3028221616</v>
      </c>
      <c r="AF21" t="n">
        <v>1.5713696548974e-06</v>
      </c>
      <c r="AG21" t="n">
        <v>13</v>
      </c>
      <c r="AH21" t="n">
        <v>747059.4458510987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3.1965</v>
      </c>
      <c r="E22" t="n">
        <v>31.28</v>
      </c>
      <c r="F22" t="n">
        <v>25.32</v>
      </c>
      <c r="G22" t="n">
        <v>27.13</v>
      </c>
      <c r="H22" t="n">
        <v>0.36</v>
      </c>
      <c r="I22" t="n">
        <v>56</v>
      </c>
      <c r="J22" t="n">
        <v>295.36</v>
      </c>
      <c r="K22" t="n">
        <v>61.2</v>
      </c>
      <c r="L22" t="n">
        <v>6</v>
      </c>
      <c r="M22" t="n">
        <v>54</v>
      </c>
      <c r="N22" t="n">
        <v>83.16</v>
      </c>
      <c r="O22" t="n">
        <v>36662.22</v>
      </c>
      <c r="P22" t="n">
        <v>453.38</v>
      </c>
      <c r="Q22" t="n">
        <v>452.73</v>
      </c>
      <c r="R22" t="n">
        <v>114.15</v>
      </c>
      <c r="S22" t="n">
        <v>57.64</v>
      </c>
      <c r="T22" t="n">
        <v>25933.04</v>
      </c>
      <c r="U22" t="n">
        <v>0.5</v>
      </c>
      <c r="V22" t="n">
        <v>0.84</v>
      </c>
      <c r="W22" t="n">
        <v>6.89</v>
      </c>
      <c r="X22" t="n">
        <v>1.59</v>
      </c>
      <c r="Y22" t="n">
        <v>1</v>
      </c>
      <c r="Z22" t="n">
        <v>10</v>
      </c>
      <c r="AA22" t="n">
        <v>600.0841982120201</v>
      </c>
      <c r="AB22" t="n">
        <v>821.0616738400818</v>
      </c>
      <c r="AC22" t="n">
        <v>742.7007000560804</v>
      </c>
      <c r="AD22" t="n">
        <v>600084.1982120201</v>
      </c>
      <c r="AE22" t="n">
        <v>821061.6738400818</v>
      </c>
      <c r="AF22" t="n">
        <v>1.579821067459124e-06</v>
      </c>
      <c r="AG22" t="n">
        <v>13</v>
      </c>
      <c r="AH22" t="n">
        <v>742700.7000560805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3.2209</v>
      </c>
      <c r="E23" t="n">
        <v>31.05</v>
      </c>
      <c r="F23" t="n">
        <v>25.24</v>
      </c>
      <c r="G23" t="n">
        <v>28.58</v>
      </c>
      <c r="H23" t="n">
        <v>0.38</v>
      </c>
      <c r="I23" t="n">
        <v>53</v>
      </c>
      <c r="J23" t="n">
        <v>295.88</v>
      </c>
      <c r="K23" t="n">
        <v>61.2</v>
      </c>
      <c r="L23" t="n">
        <v>6.25</v>
      </c>
      <c r="M23" t="n">
        <v>51</v>
      </c>
      <c r="N23" t="n">
        <v>83.43000000000001</v>
      </c>
      <c r="O23" t="n">
        <v>36726.12</v>
      </c>
      <c r="P23" t="n">
        <v>452.04</v>
      </c>
      <c r="Q23" t="n">
        <v>452.68</v>
      </c>
      <c r="R23" t="n">
        <v>111.74</v>
      </c>
      <c r="S23" t="n">
        <v>57.64</v>
      </c>
      <c r="T23" t="n">
        <v>24741.67</v>
      </c>
      <c r="U23" t="n">
        <v>0.52</v>
      </c>
      <c r="V23" t="n">
        <v>0.84</v>
      </c>
      <c r="W23" t="n">
        <v>6.88</v>
      </c>
      <c r="X23" t="n">
        <v>1.52</v>
      </c>
      <c r="Y23" t="n">
        <v>1</v>
      </c>
      <c r="Z23" t="n">
        <v>10</v>
      </c>
      <c r="AA23" t="n">
        <v>584.180358003238</v>
      </c>
      <c r="AB23" t="n">
        <v>799.3013380385141</v>
      </c>
      <c r="AC23" t="n">
        <v>723.0171401625913</v>
      </c>
      <c r="AD23" t="n">
        <v>584180.358003238</v>
      </c>
      <c r="AE23" t="n">
        <v>799301.3380385141</v>
      </c>
      <c r="AF23" t="n">
        <v>1.591880392985794e-06</v>
      </c>
      <c r="AG23" t="n">
        <v>12</v>
      </c>
      <c r="AH23" t="n">
        <v>723017.1401625914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3.239</v>
      </c>
      <c r="E24" t="n">
        <v>30.87</v>
      </c>
      <c r="F24" t="n">
        <v>25.18</v>
      </c>
      <c r="G24" t="n">
        <v>29.62</v>
      </c>
      <c r="H24" t="n">
        <v>0.39</v>
      </c>
      <c r="I24" t="n">
        <v>51</v>
      </c>
      <c r="J24" t="n">
        <v>296.4</v>
      </c>
      <c r="K24" t="n">
        <v>61.2</v>
      </c>
      <c r="L24" t="n">
        <v>6.5</v>
      </c>
      <c r="M24" t="n">
        <v>49</v>
      </c>
      <c r="N24" t="n">
        <v>83.7</v>
      </c>
      <c r="O24" t="n">
        <v>36790.13</v>
      </c>
      <c r="P24" t="n">
        <v>450.89</v>
      </c>
      <c r="Q24" t="n">
        <v>452.67</v>
      </c>
      <c r="R24" t="n">
        <v>109.15</v>
      </c>
      <c r="S24" t="n">
        <v>57.64</v>
      </c>
      <c r="T24" t="n">
        <v>23458.77</v>
      </c>
      <c r="U24" t="n">
        <v>0.53</v>
      </c>
      <c r="V24" t="n">
        <v>0.84</v>
      </c>
      <c r="W24" t="n">
        <v>6.89</v>
      </c>
      <c r="X24" t="n">
        <v>1.45</v>
      </c>
      <c r="Y24" t="n">
        <v>1</v>
      </c>
      <c r="Z24" t="n">
        <v>10</v>
      </c>
      <c r="AA24" t="n">
        <v>580.5502273795373</v>
      </c>
      <c r="AB24" t="n">
        <v>794.3344331691068</v>
      </c>
      <c r="AC24" t="n">
        <v>718.5242697228254</v>
      </c>
      <c r="AD24" t="n">
        <v>580550.2273795373</v>
      </c>
      <c r="AE24" t="n">
        <v>794334.4331691067</v>
      </c>
      <c r="AF24" t="n">
        <v>1.600826040200251e-06</v>
      </c>
      <c r="AG24" t="n">
        <v>12</v>
      </c>
      <c r="AH24" t="n">
        <v>718524.2697228254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3.2571</v>
      </c>
      <c r="E25" t="n">
        <v>30.7</v>
      </c>
      <c r="F25" t="n">
        <v>25.11</v>
      </c>
      <c r="G25" t="n">
        <v>30.75</v>
      </c>
      <c r="H25" t="n">
        <v>0.4</v>
      </c>
      <c r="I25" t="n">
        <v>49</v>
      </c>
      <c r="J25" t="n">
        <v>296.92</v>
      </c>
      <c r="K25" t="n">
        <v>61.2</v>
      </c>
      <c r="L25" t="n">
        <v>6.75</v>
      </c>
      <c r="M25" t="n">
        <v>47</v>
      </c>
      <c r="N25" t="n">
        <v>83.97</v>
      </c>
      <c r="O25" t="n">
        <v>36854.25</v>
      </c>
      <c r="P25" t="n">
        <v>449.69</v>
      </c>
      <c r="Q25" t="n">
        <v>452.74</v>
      </c>
      <c r="R25" t="n">
        <v>106.94</v>
      </c>
      <c r="S25" t="n">
        <v>57.64</v>
      </c>
      <c r="T25" t="n">
        <v>22365.01</v>
      </c>
      <c r="U25" t="n">
        <v>0.54</v>
      </c>
      <c r="V25" t="n">
        <v>0.84</v>
      </c>
      <c r="W25" t="n">
        <v>6.89</v>
      </c>
      <c r="X25" t="n">
        <v>1.38</v>
      </c>
      <c r="Y25" t="n">
        <v>1</v>
      </c>
      <c r="Z25" t="n">
        <v>10</v>
      </c>
      <c r="AA25" t="n">
        <v>576.8802269323675</v>
      </c>
      <c r="AB25" t="n">
        <v>789.3129766482963</v>
      </c>
      <c r="AC25" t="n">
        <v>713.9820539647025</v>
      </c>
      <c r="AD25" t="n">
        <v>576880.2269323674</v>
      </c>
      <c r="AE25" t="n">
        <v>789312.9766482962</v>
      </c>
      <c r="AF25" t="n">
        <v>1.609771687414707e-06</v>
      </c>
      <c r="AG25" t="n">
        <v>12</v>
      </c>
      <c r="AH25" t="n">
        <v>713982.0539647024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3.2758</v>
      </c>
      <c r="E26" t="n">
        <v>30.53</v>
      </c>
      <c r="F26" t="n">
        <v>25.05</v>
      </c>
      <c r="G26" t="n">
        <v>31.97</v>
      </c>
      <c r="H26" t="n">
        <v>0.42</v>
      </c>
      <c r="I26" t="n">
        <v>47</v>
      </c>
      <c r="J26" t="n">
        <v>297.44</v>
      </c>
      <c r="K26" t="n">
        <v>61.2</v>
      </c>
      <c r="L26" t="n">
        <v>7</v>
      </c>
      <c r="M26" t="n">
        <v>45</v>
      </c>
      <c r="N26" t="n">
        <v>84.23999999999999</v>
      </c>
      <c r="O26" t="n">
        <v>36918.48</v>
      </c>
      <c r="P26" t="n">
        <v>448.49</v>
      </c>
      <c r="Q26" t="n">
        <v>452.73</v>
      </c>
      <c r="R26" t="n">
        <v>105.14</v>
      </c>
      <c r="S26" t="n">
        <v>57.64</v>
      </c>
      <c r="T26" t="n">
        <v>21474.84</v>
      </c>
      <c r="U26" t="n">
        <v>0.55</v>
      </c>
      <c r="V26" t="n">
        <v>0.85</v>
      </c>
      <c r="W26" t="n">
        <v>6.87</v>
      </c>
      <c r="X26" t="n">
        <v>1.32</v>
      </c>
      <c r="Y26" t="n">
        <v>1</v>
      </c>
      <c r="Z26" t="n">
        <v>10</v>
      </c>
      <c r="AA26" t="n">
        <v>573.2133163847366</v>
      </c>
      <c r="AB26" t="n">
        <v>784.2957478643516</v>
      </c>
      <c r="AC26" t="n">
        <v>709.4436624541727</v>
      </c>
      <c r="AD26" t="n">
        <v>573213.3163847366</v>
      </c>
      <c r="AE26" t="n">
        <v>784295.7478643516</v>
      </c>
      <c r="AF26" t="n">
        <v>1.619013875420803e-06</v>
      </c>
      <c r="AG26" t="n">
        <v>12</v>
      </c>
      <c r="AH26" t="n">
        <v>709443.6624541727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3.2846</v>
      </c>
      <c r="E27" t="n">
        <v>30.44</v>
      </c>
      <c r="F27" t="n">
        <v>25.02</v>
      </c>
      <c r="G27" t="n">
        <v>32.63</v>
      </c>
      <c r="H27" t="n">
        <v>0.43</v>
      </c>
      <c r="I27" t="n">
        <v>46</v>
      </c>
      <c r="J27" t="n">
        <v>297.96</v>
      </c>
      <c r="K27" t="n">
        <v>61.2</v>
      </c>
      <c r="L27" t="n">
        <v>7.25</v>
      </c>
      <c r="M27" t="n">
        <v>44</v>
      </c>
      <c r="N27" t="n">
        <v>84.51000000000001</v>
      </c>
      <c r="O27" t="n">
        <v>36982.83</v>
      </c>
      <c r="P27" t="n">
        <v>447.95</v>
      </c>
      <c r="Q27" t="n">
        <v>452.63</v>
      </c>
      <c r="R27" t="n">
        <v>104.32</v>
      </c>
      <c r="S27" t="n">
        <v>57.64</v>
      </c>
      <c r="T27" t="n">
        <v>21066.88</v>
      </c>
      <c r="U27" t="n">
        <v>0.55</v>
      </c>
      <c r="V27" t="n">
        <v>0.85</v>
      </c>
      <c r="W27" t="n">
        <v>6.87</v>
      </c>
      <c r="X27" t="n">
        <v>1.29</v>
      </c>
      <c r="Y27" t="n">
        <v>1</v>
      </c>
      <c r="Z27" t="n">
        <v>10</v>
      </c>
      <c r="AA27" t="n">
        <v>571.5128113998754</v>
      </c>
      <c r="AB27" t="n">
        <v>781.9690419230792</v>
      </c>
      <c r="AC27" t="n">
        <v>707.3390140623831</v>
      </c>
      <c r="AD27" t="n">
        <v>571512.8113998754</v>
      </c>
      <c r="AE27" t="n">
        <v>781969.0419230792</v>
      </c>
      <c r="AF27" t="n">
        <v>1.623363140364848e-06</v>
      </c>
      <c r="AG27" t="n">
        <v>12</v>
      </c>
      <c r="AH27" t="n">
        <v>707339.0140623831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3.3048</v>
      </c>
      <c r="E28" t="n">
        <v>30.26</v>
      </c>
      <c r="F28" t="n">
        <v>24.94</v>
      </c>
      <c r="G28" t="n">
        <v>34.01</v>
      </c>
      <c r="H28" t="n">
        <v>0.45</v>
      </c>
      <c r="I28" t="n">
        <v>44</v>
      </c>
      <c r="J28" t="n">
        <v>298.48</v>
      </c>
      <c r="K28" t="n">
        <v>61.2</v>
      </c>
      <c r="L28" t="n">
        <v>7.5</v>
      </c>
      <c r="M28" t="n">
        <v>42</v>
      </c>
      <c r="N28" t="n">
        <v>84.79000000000001</v>
      </c>
      <c r="O28" t="n">
        <v>37047.29</v>
      </c>
      <c r="P28" t="n">
        <v>446.75</v>
      </c>
      <c r="Q28" t="n">
        <v>452.61</v>
      </c>
      <c r="R28" t="n">
        <v>102.16</v>
      </c>
      <c r="S28" t="n">
        <v>57.64</v>
      </c>
      <c r="T28" t="n">
        <v>19996.4</v>
      </c>
      <c r="U28" t="n">
        <v>0.5600000000000001</v>
      </c>
      <c r="V28" t="n">
        <v>0.85</v>
      </c>
      <c r="W28" t="n">
        <v>6.86</v>
      </c>
      <c r="X28" t="n">
        <v>1.21</v>
      </c>
      <c r="Y28" t="n">
        <v>1</v>
      </c>
      <c r="Z28" t="n">
        <v>10</v>
      </c>
      <c r="AA28" t="n">
        <v>567.625283707415</v>
      </c>
      <c r="AB28" t="n">
        <v>776.6499550286374</v>
      </c>
      <c r="AC28" t="n">
        <v>702.5275733557613</v>
      </c>
      <c r="AD28" t="n">
        <v>567625.283707415</v>
      </c>
      <c r="AE28" t="n">
        <v>776649.9550286373</v>
      </c>
      <c r="AF28" t="n">
        <v>1.633346680350043e-06</v>
      </c>
      <c r="AG28" t="n">
        <v>12</v>
      </c>
      <c r="AH28" t="n">
        <v>702527.5733557614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3.3127</v>
      </c>
      <c r="E29" t="n">
        <v>30.19</v>
      </c>
      <c r="F29" t="n">
        <v>24.92</v>
      </c>
      <c r="G29" t="n">
        <v>34.77</v>
      </c>
      <c r="H29" t="n">
        <v>0.46</v>
      </c>
      <c r="I29" t="n">
        <v>43</v>
      </c>
      <c r="J29" t="n">
        <v>299.01</v>
      </c>
      <c r="K29" t="n">
        <v>61.2</v>
      </c>
      <c r="L29" t="n">
        <v>7.75</v>
      </c>
      <c r="M29" t="n">
        <v>41</v>
      </c>
      <c r="N29" t="n">
        <v>85.06</v>
      </c>
      <c r="O29" t="n">
        <v>37111.87</v>
      </c>
      <c r="P29" t="n">
        <v>446.29</v>
      </c>
      <c r="Q29" t="n">
        <v>452.67</v>
      </c>
      <c r="R29" t="n">
        <v>101.12</v>
      </c>
      <c r="S29" t="n">
        <v>57.64</v>
      </c>
      <c r="T29" t="n">
        <v>19484.33</v>
      </c>
      <c r="U29" t="n">
        <v>0.57</v>
      </c>
      <c r="V29" t="n">
        <v>0.85</v>
      </c>
      <c r="W29" t="n">
        <v>6.87</v>
      </c>
      <c r="X29" t="n">
        <v>1.19</v>
      </c>
      <c r="Y29" t="n">
        <v>1</v>
      </c>
      <c r="Z29" t="n">
        <v>10</v>
      </c>
      <c r="AA29" t="n">
        <v>566.1724221159227</v>
      </c>
      <c r="AB29" t="n">
        <v>774.6620857034277</v>
      </c>
      <c r="AC29" t="n">
        <v>700.7294234889578</v>
      </c>
      <c r="AD29" t="n">
        <v>566172.4221159227</v>
      </c>
      <c r="AE29" t="n">
        <v>774662.0857034277</v>
      </c>
      <c r="AF29" t="n">
        <v>1.637251134106629e-06</v>
      </c>
      <c r="AG29" t="n">
        <v>12</v>
      </c>
      <c r="AH29" t="n">
        <v>700729.4234889578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3.3306</v>
      </c>
      <c r="E30" t="n">
        <v>30.02</v>
      </c>
      <c r="F30" t="n">
        <v>24.87</v>
      </c>
      <c r="G30" t="n">
        <v>36.39</v>
      </c>
      <c r="H30" t="n">
        <v>0.48</v>
      </c>
      <c r="I30" t="n">
        <v>41</v>
      </c>
      <c r="J30" t="n">
        <v>299.53</v>
      </c>
      <c r="K30" t="n">
        <v>61.2</v>
      </c>
      <c r="L30" t="n">
        <v>8</v>
      </c>
      <c r="M30" t="n">
        <v>39</v>
      </c>
      <c r="N30" t="n">
        <v>85.33</v>
      </c>
      <c r="O30" t="n">
        <v>37176.68</v>
      </c>
      <c r="P30" t="n">
        <v>445.37</v>
      </c>
      <c r="Q30" t="n">
        <v>452.69</v>
      </c>
      <c r="R30" t="n">
        <v>99.38</v>
      </c>
      <c r="S30" t="n">
        <v>57.64</v>
      </c>
      <c r="T30" t="n">
        <v>18620.9</v>
      </c>
      <c r="U30" t="n">
        <v>0.58</v>
      </c>
      <c r="V30" t="n">
        <v>0.85</v>
      </c>
      <c r="W30" t="n">
        <v>6.86</v>
      </c>
      <c r="X30" t="n">
        <v>1.14</v>
      </c>
      <c r="Y30" t="n">
        <v>1</v>
      </c>
      <c r="Z30" t="n">
        <v>10</v>
      </c>
      <c r="AA30" t="n">
        <v>562.9750584431825</v>
      </c>
      <c r="AB30" t="n">
        <v>770.2873116686549</v>
      </c>
      <c r="AC30" t="n">
        <v>696.7721717480298</v>
      </c>
      <c r="AD30" t="n">
        <v>562975.0584431825</v>
      </c>
      <c r="AE30" t="n">
        <v>770287.3116686549</v>
      </c>
      <c r="AF30" t="n">
        <v>1.646097934390539e-06</v>
      </c>
      <c r="AG30" t="n">
        <v>12</v>
      </c>
      <c r="AH30" t="n">
        <v>696772.1717480298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3.3359</v>
      </c>
      <c r="E31" t="n">
        <v>29.98</v>
      </c>
      <c r="F31" t="n">
        <v>24.87</v>
      </c>
      <c r="G31" t="n">
        <v>37.31</v>
      </c>
      <c r="H31" t="n">
        <v>0.49</v>
      </c>
      <c r="I31" t="n">
        <v>40</v>
      </c>
      <c r="J31" t="n">
        <v>300.06</v>
      </c>
      <c r="K31" t="n">
        <v>61.2</v>
      </c>
      <c r="L31" t="n">
        <v>8.25</v>
      </c>
      <c r="M31" t="n">
        <v>38</v>
      </c>
      <c r="N31" t="n">
        <v>85.61</v>
      </c>
      <c r="O31" t="n">
        <v>37241.49</v>
      </c>
      <c r="P31" t="n">
        <v>445.58</v>
      </c>
      <c r="Q31" t="n">
        <v>452.61</v>
      </c>
      <c r="R31" t="n">
        <v>99.8</v>
      </c>
      <c r="S31" t="n">
        <v>57.64</v>
      </c>
      <c r="T31" t="n">
        <v>18837.82</v>
      </c>
      <c r="U31" t="n">
        <v>0.58</v>
      </c>
      <c r="V31" t="n">
        <v>0.85</v>
      </c>
      <c r="W31" t="n">
        <v>6.86</v>
      </c>
      <c r="X31" t="n">
        <v>1.15</v>
      </c>
      <c r="Y31" t="n">
        <v>1</v>
      </c>
      <c r="Z31" t="n">
        <v>10</v>
      </c>
      <c r="AA31" t="n">
        <v>562.4469771534494</v>
      </c>
      <c r="AB31" t="n">
        <v>769.5647675507397</v>
      </c>
      <c r="AC31" t="n">
        <v>696.1185862266312</v>
      </c>
      <c r="AD31" t="n">
        <v>562446.9771534494</v>
      </c>
      <c r="AE31" t="n">
        <v>769564.7675507397</v>
      </c>
      <c r="AF31" t="n">
        <v>1.648717378050021e-06</v>
      </c>
      <c r="AG31" t="n">
        <v>12</v>
      </c>
      <c r="AH31" t="n">
        <v>696118.5862266312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3.3451</v>
      </c>
      <c r="E32" t="n">
        <v>29.89</v>
      </c>
      <c r="F32" t="n">
        <v>24.84</v>
      </c>
      <c r="G32" t="n">
        <v>38.22</v>
      </c>
      <c r="H32" t="n">
        <v>0.5</v>
      </c>
      <c r="I32" t="n">
        <v>39</v>
      </c>
      <c r="J32" t="n">
        <v>300.59</v>
      </c>
      <c r="K32" t="n">
        <v>61.2</v>
      </c>
      <c r="L32" t="n">
        <v>8.5</v>
      </c>
      <c r="M32" t="n">
        <v>37</v>
      </c>
      <c r="N32" t="n">
        <v>85.89</v>
      </c>
      <c r="O32" t="n">
        <v>37306.42</v>
      </c>
      <c r="P32" t="n">
        <v>444.92</v>
      </c>
      <c r="Q32" t="n">
        <v>452.68</v>
      </c>
      <c r="R32" t="n">
        <v>98.54000000000001</v>
      </c>
      <c r="S32" t="n">
        <v>57.64</v>
      </c>
      <c r="T32" t="n">
        <v>18211.77</v>
      </c>
      <c r="U32" t="n">
        <v>0.58</v>
      </c>
      <c r="V32" t="n">
        <v>0.85</v>
      </c>
      <c r="W32" t="n">
        <v>6.87</v>
      </c>
      <c r="X32" t="n">
        <v>1.12</v>
      </c>
      <c r="Y32" t="n">
        <v>1</v>
      </c>
      <c r="Z32" t="n">
        <v>10</v>
      </c>
      <c r="AA32" t="n">
        <v>560.6676438980218</v>
      </c>
      <c r="AB32" t="n">
        <v>767.1302052920207</v>
      </c>
      <c r="AC32" t="n">
        <v>693.9163751729548</v>
      </c>
      <c r="AD32" t="n">
        <v>560667.6438980218</v>
      </c>
      <c r="AE32" t="n">
        <v>767130.2052920207</v>
      </c>
      <c r="AF32" t="n">
        <v>1.653264336855159e-06</v>
      </c>
      <c r="AG32" t="n">
        <v>12</v>
      </c>
      <c r="AH32" t="n">
        <v>693916.3751729548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3.3575</v>
      </c>
      <c r="E33" t="n">
        <v>29.78</v>
      </c>
      <c r="F33" t="n">
        <v>24.79</v>
      </c>
      <c r="G33" t="n">
        <v>39.14</v>
      </c>
      <c r="H33" t="n">
        <v>0.52</v>
      </c>
      <c r="I33" t="n">
        <v>38</v>
      </c>
      <c r="J33" t="n">
        <v>301.11</v>
      </c>
      <c r="K33" t="n">
        <v>61.2</v>
      </c>
      <c r="L33" t="n">
        <v>8.75</v>
      </c>
      <c r="M33" t="n">
        <v>36</v>
      </c>
      <c r="N33" t="n">
        <v>86.16</v>
      </c>
      <c r="O33" t="n">
        <v>37371.47</v>
      </c>
      <c r="P33" t="n">
        <v>443.68</v>
      </c>
      <c r="Q33" t="n">
        <v>452.63</v>
      </c>
      <c r="R33" t="n">
        <v>96.86</v>
      </c>
      <c r="S33" t="n">
        <v>57.64</v>
      </c>
      <c r="T33" t="n">
        <v>17376.46</v>
      </c>
      <c r="U33" t="n">
        <v>0.6</v>
      </c>
      <c r="V33" t="n">
        <v>0.86</v>
      </c>
      <c r="W33" t="n">
        <v>6.86</v>
      </c>
      <c r="X33" t="n">
        <v>1.06</v>
      </c>
      <c r="Y33" t="n">
        <v>1</v>
      </c>
      <c r="Z33" t="n">
        <v>10</v>
      </c>
      <c r="AA33" t="n">
        <v>557.9924163423585</v>
      </c>
      <c r="AB33" t="n">
        <v>763.4698409276521</v>
      </c>
      <c r="AC33" t="n">
        <v>690.6053508461677</v>
      </c>
      <c r="AD33" t="n">
        <v>557992.4163423586</v>
      </c>
      <c r="AE33" t="n">
        <v>763469.8409276521</v>
      </c>
      <c r="AF33" t="n">
        <v>1.65939284654904e-06</v>
      </c>
      <c r="AG33" t="n">
        <v>12</v>
      </c>
      <c r="AH33" t="n">
        <v>690605.3508461677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3.367</v>
      </c>
      <c r="E34" t="n">
        <v>29.7</v>
      </c>
      <c r="F34" t="n">
        <v>24.76</v>
      </c>
      <c r="G34" t="n">
        <v>40.15</v>
      </c>
      <c r="H34" t="n">
        <v>0.53</v>
      </c>
      <c r="I34" t="n">
        <v>37</v>
      </c>
      <c r="J34" t="n">
        <v>301.64</v>
      </c>
      <c r="K34" t="n">
        <v>61.2</v>
      </c>
      <c r="L34" t="n">
        <v>9</v>
      </c>
      <c r="M34" t="n">
        <v>35</v>
      </c>
      <c r="N34" t="n">
        <v>86.44</v>
      </c>
      <c r="O34" t="n">
        <v>37436.63</v>
      </c>
      <c r="P34" t="n">
        <v>443.36</v>
      </c>
      <c r="Q34" t="n">
        <v>452.65</v>
      </c>
      <c r="R34" t="n">
        <v>95.92</v>
      </c>
      <c r="S34" t="n">
        <v>57.64</v>
      </c>
      <c r="T34" t="n">
        <v>16913.25</v>
      </c>
      <c r="U34" t="n">
        <v>0.6</v>
      </c>
      <c r="V34" t="n">
        <v>0.86</v>
      </c>
      <c r="W34" t="n">
        <v>6.85</v>
      </c>
      <c r="X34" t="n">
        <v>1.03</v>
      </c>
      <c r="Y34" t="n">
        <v>1</v>
      </c>
      <c r="Z34" t="n">
        <v>10</v>
      </c>
      <c r="AA34" t="n">
        <v>556.4433533232938</v>
      </c>
      <c r="AB34" t="n">
        <v>761.3503445651303</v>
      </c>
      <c r="AC34" t="n">
        <v>688.6881362417533</v>
      </c>
      <c r="AD34" t="n">
        <v>556443.3533232937</v>
      </c>
      <c r="AE34" t="n">
        <v>761350.3445651303</v>
      </c>
      <c r="AF34" t="n">
        <v>1.664088075749998e-06</v>
      </c>
      <c r="AG34" t="n">
        <v>12</v>
      </c>
      <c r="AH34" t="n">
        <v>688688.1362417534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3.3751</v>
      </c>
      <c r="E35" t="n">
        <v>29.63</v>
      </c>
      <c r="F35" t="n">
        <v>24.74</v>
      </c>
      <c r="G35" t="n">
        <v>41.23</v>
      </c>
      <c r="H35" t="n">
        <v>0.55</v>
      </c>
      <c r="I35" t="n">
        <v>36</v>
      </c>
      <c r="J35" t="n">
        <v>302.17</v>
      </c>
      <c r="K35" t="n">
        <v>61.2</v>
      </c>
      <c r="L35" t="n">
        <v>9.25</v>
      </c>
      <c r="M35" t="n">
        <v>34</v>
      </c>
      <c r="N35" t="n">
        <v>86.72</v>
      </c>
      <c r="O35" t="n">
        <v>37501.91</v>
      </c>
      <c r="P35" t="n">
        <v>443.12</v>
      </c>
      <c r="Q35" t="n">
        <v>452.65</v>
      </c>
      <c r="R35" t="n">
        <v>95.15000000000001</v>
      </c>
      <c r="S35" t="n">
        <v>57.64</v>
      </c>
      <c r="T35" t="n">
        <v>16533.27</v>
      </c>
      <c r="U35" t="n">
        <v>0.61</v>
      </c>
      <c r="V35" t="n">
        <v>0.86</v>
      </c>
      <c r="W35" t="n">
        <v>6.86</v>
      </c>
      <c r="X35" t="n">
        <v>1.01</v>
      </c>
      <c r="Y35" t="n">
        <v>1</v>
      </c>
      <c r="Z35" t="n">
        <v>10</v>
      </c>
      <c r="AA35" t="n">
        <v>555.1761933869579</v>
      </c>
      <c r="AB35" t="n">
        <v>759.6165604370849</v>
      </c>
      <c r="AC35" t="n">
        <v>687.1198220375072</v>
      </c>
      <c r="AD35" t="n">
        <v>555176.193386958</v>
      </c>
      <c r="AE35" t="n">
        <v>759616.5604370849</v>
      </c>
      <c r="AF35" t="n">
        <v>1.668091376437131e-06</v>
      </c>
      <c r="AG35" t="n">
        <v>12</v>
      </c>
      <c r="AH35" t="n">
        <v>687119.8220375072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3.3836</v>
      </c>
      <c r="E36" t="n">
        <v>29.55</v>
      </c>
      <c r="F36" t="n">
        <v>24.72</v>
      </c>
      <c r="G36" t="n">
        <v>42.38</v>
      </c>
      <c r="H36" t="n">
        <v>0.5600000000000001</v>
      </c>
      <c r="I36" t="n">
        <v>35</v>
      </c>
      <c r="J36" t="n">
        <v>302.7</v>
      </c>
      <c r="K36" t="n">
        <v>61.2</v>
      </c>
      <c r="L36" t="n">
        <v>9.5</v>
      </c>
      <c r="M36" t="n">
        <v>33</v>
      </c>
      <c r="N36" t="n">
        <v>87</v>
      </c>
      <c r="O36" t="n">
        <v>37567.32</v>
      </c>
      <c r="P36" t="n">
        <v>442.87</v>
      </c>
      <c r="Q36" t="n">
        <v>452.63</v>
      </c>
      <c r="R36" t="n">
        <v>94.90000000000001</v>
      </c>
      <c r="S36" t="n">
        <v>57.64</v>
      </c>
      <c r="T36" t="n">
        <v>16412.12</v>
      </c>
      <c r="U36" t="n">
        <v>0.61</v>
      </c>
      <c r="V36" t="n">
        <v>0.86</v>
      </c>
      <c r="W36" t="n">
        <v>6.85</v>
      </c>
      <c r="X36" t="n">
        <v>0.99</v>
      </c>
      <c r="Y36" t="n">
        <v>1</v>
      </c>
      <c r="Z36" t="n">
        <v>10</v>
      </c>
      <c r="AA36" t="n">
        <v>553.8584014880608</v>
      </c>
      <c r="AB36" t="n">
        <v>757.8134994241383</v>
      </c>
      <c r="AC36" t="n">
        <v>685.4888426370244</v>
      </c>
      <c r="AD36" t="n">
        <v>553858.4014880608</v>
      </c>
      <c r="AE36" t="n">
        <v>757813.4994241383</v>
      </c>
      <c r="AF36" t="n">
        <v>1.672292370985356e-06</v>
      </c>
      <c r="AG36" t="n">
        <v>12</v>
      </c>
      <c r="AH36" t="n">
        <v>685488.8426370244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3.3971</v>
      </c>
      <c r="E37" t="n">
        <v>29.44</v>
      </c>
      <c r="F37" t="n">
        <v>24.66</v>
      </c>
      <c r="G37" t="n">
        <v>43.51</v>
      </c>
      <c r="H37" t="n">
        <v>0.57</v>
      </c>
      <c r="I37" t="n">
        <v>34</v>
      </c>
      <c r="J37" t="n">
        <v>303.23</v>
      </c>
      <c r="K37" t="n">
        <v>61.2</v>
      </c>
      <c r="L37" t="n">
        <v>9.75</v>
      </c>
      <c r="M37" t="n">
        <v>32</v>
      </c>
      <c r="N37" t="n">
        <v>87.28</v>
      </c>
      <c r="O37" t="n">
        <v>37632.84</v>
      </c>
      <c r="P37" t="n">
        <v>441.43</v>
      </c>
      <c r="Q37" t="n">
        <v>452.66</v>
      </c>
      <c r="R37" t="n">
        <v>92.40000000000001</v>
      </c>
      <c r="S37" t="n">
        <v>57.64</v>
      </c>
      <c r="T37" t="n">
        <v>15168.98</v>
      </c>
      <c r="U37" t="n">
        <v>0.62</v>
      </c>
      <c r="V37" t="n">
        <v>0.86</v>
      </c>
      <c r="W37" t="n">
        <v>6.85</v>
      </c>
      <c r="X37" t="n">
        <v>0.93</v>
      </c>
      <c r="Y37" t="n">
        <v>1</v>
      </c>
      <c r="Z37" t="n">
        <v>10</v>
      </c>
      <c r="AA37" t="n">
        <v>550.919801304914</v>
      </c>
      <c r="AB37" t="n">
        <v>753.7927770116664</v>
      </c>
      <c r="AC37" t="n">
        <v>681.8518523284794</v>
      </c>
      <c r="AD37" t="n">
        <v>550919.8013049141</v>
      </c>
      <c r="AE37" t="n">
        <v>753792.7770116664</v>
      </c>
      <c r="AF37" t="n">
        <v>1.678964538797244e-06</v>
      </c>
      <c r="AG37" t="n">
        <v>12</v>
      </c>
      <c r="AH37" t="n">
        <v>681851.8523284794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3.4043</v>
      </c>
      <c r="E38" t="n">
        <v>29.37</v>
      </c>
      <c r="F38" t="n">
        <v>24.65</v>
      </c>
      <c r="G38" t="n">
        <v>44.81</v>
      </c>
      <c r="H38" t="n">
        <v>0.59</v>
      </c>
      <c r="I38" t="n">
        <v>33</v>
      </c>
      <c r="J38" t="n">
        <v>303.76</v>
      </c>
      <c r="K38" t="n">
        <v>61.2</v>
      </c>
      <c r="L38" t="n">
        <v>10</v>
      </c>
      <c r="M38" t="n">
        <v>31</v>
      </c>
      <c r="N38" t="n">
        <v>87.56999999999999</v>
      </c>
      <c r="O38" t="n">
        <v>37698.48</v>
      </c>
      <c r="P38" t="n">
        <v>441.53</v>
      </c>
      <c r="Q38" t="n">
        <v>452.66</v>
      </c>
      <c r="R38" t="n">
        <v>92.27</v>
      </c>
      <c r="S38" t="n">
        <v>57.64</v>
      </c>
      <c r="T38" t="n">
        <v>15105.63</v>
      </c>
      <c r="U38" t="n">
        <v>0.62</v>
      </c>
      <c r="V38" t="n">
        <v>0.86</v>
      </c>
      <c r="W38" t="n">
        <v>6.85</v>
      </c>
      <c r="X38" t="n">
        <v>0.92</v>
      </c>
      <c r="Y38" t="n">
        <v>1</v>
      </c>
      <c r="Z38" t="n">
        <v>10</v>
      </c>
      <c r="AA38" t="n">
        <v>550.0694568209241</v>
      </c>
      <c r="AB38" t="n">
        <v>752.6292981741202</v>
      </c>
      <c r="AC38" t="n">
        <v>680.7994142782359</v>
      </c>
      <c r="AD38" t="n">
        <v>550069.4568209241</v>
      </c>
      <c r="AE38" t="n">
        <v>752629.2981741203</v>
      </c>
      <c r="AF38" t="n">
        <v>1.682523028296917e-06</v>
      </c>
      <c r="AG38" t="n">
        <v>12</v>
      </c>
      <c r="AH38" t="n">
        <v>680799.4142782359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3.4151</v>
      </c>
      <c r="E39" t="n">
        <v>29.28</v>
      </c>
      <c r="F39" t="n">
        <v>24.61</v>
      </c>
      <c r="G39" t="n">
        <v>46.14</v>
      </c>
      <c r="H39" t="n">
        <v>0.6</v>
      </c>
      <c r="I39" t="n">
        <v>32</v>
      </c>
      <c r="J39" t="n">
        <v>304.3</v>
      </c>
      <c r="K39" t="n">
        <v>61.2</v>
      </c>
      <c r="L39" t="n">
        <v>10.25</v>
      </c>
      <c r="M39" t="n">
        <v>30</v>
      </c>
      <c r="N39" t="n">
        <v>87.84999999999999</v>
      </c>
      <c r="O39" t="n">
        <v>37764.25</v>
      </c>
      <c r="P39" t="n">
        <v>440.81</v>
      </c>
      <c r="Q39" t="n">
        <v>452.65</v>
      </c>
      <c r="R39" t="n">
        <v>91.16</v>
      </c>
      <c r="S39" t="n">
        <v>57.64</v>
      </c>
      <c r="T39" t="n">
        <v>14559.2</v>
      </c>
      <c r="U39" t="n">
        <v>0.63</v>
      </c>
      <c r="V39" t="n">
        <v>0.86</v>
      </c>
      <c r="W39" t="n">
        <v>6.84</v>
      </c>
      <c r="X39" t="n">
        <v>0.88</v>
      </c>
      <c r="Y39" t="n">
        <v>1</v>
      </c>
      <c r="Z39" t="n">
        <v>10</v>
      </c>
      <c r="AA39" t="n">
        <v>548.0817763301415</v>
      </c>
      <c r="AB39" t="n">
        <v>749.9096660363572</v>
      </c>
      <c r="AC39" t="n">
        <v>678.3393400146733</v>
      </c>
      <c r="AD39" t="n">
        <v>548081.7763301415</v>
      </c>
      <c r="AE39" t="n">
        <v>749909.6660363572</v>
      </c>
      <c r="AF39" t="n">
        <v>1.687860762546427e-06</v>
      </c>
      <c r="AG39" t="n">
        <v>12</v>
      </c>
      <c r="AH39" t="n">
        <v>678339.3400146733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3.4127</v>
      </c>
      <c r="E40" t="n">
        <v>29.3</v>
      </c>
      <c r="F40" t="n">
        <v>24.63</v>
      </c>
      <c r="G40" t="n">
        <v>46.18</v>
      </c>
      <c r="H40" t="n">
        <v>0.61</v>
      </c>
      <c r="I40" t="n">
        <v>32</v>
      </c>
      <c r="J40" t="n">
        <v>304.83</v>
      </c>
      <c r="K40" t="n">
        <v>61.2</v>
      </c>
      <c r="L40" t="n">
        <v>10.5</v>
      </c>
      <c r="M40" t="n">
        <v>30</v>
      </c>
      <c r="N40" t="n">
        <v>88.13</v>
      </c>
      <c r="O40" t="n">
        <v>37830.13</v>
      </c>
      <c r="P40" t="n">
        <v>441.21</v>
      </c>
      <c r="Q40" t="n">
        <v>452.64</v>
      </c>
      <c r="R40" t="n">
        <v>91.93000000000001</v>
      </c>
      <c r="S40" t="n">
        <v>57.64</v>
      </c>
      <c r="T40" t="n">
        <v>14940.92</v>
      </c>
      <c r="U40" t="n">
        <v>0.63</v>
      </c>
      <c r="V40" t="n">
        <v>0.86</v>
      </c>
      <c r="W40" t="n">
        <v>6.84</v>
      </c>
      <c r="X40" t="n">
        <v>0.9</v>
      </c>
      <c r="Y40" t="n">
        <v>1</v>
      </c>
      <c r="Z40" t="n">
        <v>10</v>
      </c>
      <c r="AA40" t="n">
        <v>548.7381801809158</v>
      </c>
      <c r="AB40" t="n">
        <v>750.8077867434807</v>
      </c>
      <c r="AC40" t="n">
        <v>679.1517453420292</v>
      </c>
      <c r="AD40" t="n">
        <v>548738.1801809159</v>
      </c>
      <c r="AE40" t="n">
        <v>750807.7867434807</v>
      </c>
      <c r="AF40" t="n">
        <v>1.686674599379869e-06</v>
      </c>
      <c r="AG40" t="n">
        <v>12</v>
      </c>
      <c r="AH40" t="n">
        <v>679151.7453420293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3.4243</v>
      </c>
      <c r="E41" t="n">
        <v>29.2</v>
      </c>
      <c r="F41" t="n">
        <v>24.58</v>
      </c>
      <c r="G41" t="n">
        <v>47.58</v>
      </c>
      <c r="H41" t="n">
        <v>0.63</v>
      </c>
      <c r="I41" t="n">
        <v>31</v>
      </c>
      <c r="J41" t="n">
        <v>305.37</v>
      </c>
      <c r="K41" t="n">
        <v>61.2</v>
      </c>
      <c r="L41" t="n">
        <v>10.75</v>
      </c>
      <c r="M41" t="n">
        <v>29</v>
      </c>
      <c r="N41" t="n">
        <v>88.42</v>
      </c>
      <c r="O41" t="n">
        <v>37896.14</v>
      </c>
      <c r="P41" t="n">
        <v>440.43</v>
      </c>
      <c r="Q41" t="n">
        <v>452.66</v>
      </c>
      <c r="R41" t="n">
        <v>90.18000000000001</v>
      </c>
      <c r="S41" t="n">
        <v>57.64</v>
      </c>
      <c r="T41" t="n">
        <v>14074.4</v>
      </c>
      <c r="U41" t="n">
        <v>0.64</v>
      </c>
      <c r="V41" t="n">
        <v>0.86</v>
      </c>
      <c r="W41" t="n">
        <v>6.84</v>
      </c>
      <c r="X41" t="n">
        <v>0.86</v>
      </c>
      <c r="Y41" t="n">
        <v>1</v>
      </c>
      <c r="Z41" t="n">
        <v>10</v>
      </c>
      <c r="AA41" t="n">
        <v>546.579960976755</v>
      </c>
      <c r="AB41" t="n">
        <v>747.8548160144366</v>
      </c>
      <c r="AC41" t="n">
        <v>676.4806019948445</v>
      </c>
      <c r="AD41" t="n">
        <v>546579.960976755</v>
      </c>
      <c r="AE41" t="n">
        <v>747854.8160144365</v>
      </c>
      <c r="AF41" t="n">
        <v>1.692407721351565e-06</v>
      </c>
      <c r="AG41" t="n">
        <v>12</v>
      </c>
      <c r="AH41" t="n">
        <v>676480.6019948445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3.4348</v>
      </c>
      <c r="E42" t="n">
        <v>29.11</v>
      </c>
      <c r="F42" t="n">
        <v>24.55</v>
      </c>
      <c r="G42" t="n">
        <v>49.1</v>
      </c>
      <c r="H42" t="n">
        <v>0.64</v>
      </c>
      <c r="I42" t="n">
        <v>30</v>
      </c>
      <c r="J42" t="n">
        <v>305.9</v>
      </c>
      <c r="K42" t="n">
        <v>61.2</v>
      </c>
      <c r="L42" t="n">
        <v>11</v>
      </c>
      <c r="M42" t="n">
        <v>28</v>
      </c>
      <c r="N42" t="n">
        <v>88.7</v>
      </c>
      <c r="O42" t="n">
        <v>37962.28</v>
      </c>
      <c r="P42" t="n">
        <v>439.83</v>
      </c>
      <c r="Q42" t="n">
        <v>452.59</v>
      </c>
      <c r="R42" t="n">
        <v>89.2</v>
      </c>
      <c r="S42" t="n">
        <v>57.64</v>
      </c>
      <c r="T42" t="n">
        <v>13586.36</v>
      </c>
      <c r="U42" t="n">
        <v>0.65</v>
      </c>
      <c r="V42" t="n">
        <v>0.86</v>
      </c>
      <c r="W42" t="n">
        <v>6.84</v>
      </c>
      <c r="X42" t="n">
        <v>0.82</v>
      </c>
      <c r="Y42" t="n">
        <v>1</v>
      </c>
      <c r="Z42" t="n">
        <v>10</v>
      </c>
      <c r="AA42" t="n">
        <v>544.7759785499096</v>
      </c>
      <c r="AB42" t="n">
        <v>745.386527671939</v>
      </c>
      <c r="AC42" t="n">
        <v>674.2478836274905</v>
      </c>
      <c r="AD42" t="n">
        <v>544775.9785499097</v>
      </c>
      <c r="AE42" t="n">
        <v>745386.527671939</v>
      </c>
      <c r="AF42" t="n">
        <v>1.697597185205255e-06</v>
      </c>
      <c r="AG42" t="n">
        <v>12</v>
      </c>
      <c r="AH42" t="n">
        <v>674247.8836274905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3.4423</v>
      </c>
      <c r="E43" t="n">
        <v>29.05</v>
      </c>
      <c r="F43" t="n">
        <v>24.54</v>
      </c>
      <c r="G43" t="n">
        <v>50.77</v>
      </c>
      <c r="H43" t="n">
        <v>0.65</v>
      </c>
      <c r="I43" t="n">
        <v>29</v>
      </c>
      <c r="J43" t="n">
        <v>306.44</v>
      </c>
      <c r="K43" t="n">
        <v>61.2</v>
      </c>
      <c r="L43" t="n">
        <v>11.25</v>
      </c>
      <c r="M43" t="n">
        <v>27</v>
      </c>
      <c r="N43" t="n">
        <v>88.98999999999999</v>
      </c>
      <c r="O43" t="n">
        <v>38028.53</v>
      </c>
      <c r="P43" t="n">
        <v>439.46</v>
      </c>
      <c r="Q43" t="n">
        <v>452.62</v>
      </c>
      <c r="R43" t="n">
        <v>88.65000000000001</v>
      </c>
      <c r="S43" t="n">
        <v>57.64</v>
      </c>
      <c r="T43" t="n">
        <v>13320.43</v>
      </c>
      <c r="U43" t="n">
        <v>0.65</v>
      </c>
      <c r="V43" t="n">
        <v>0.86</v>
      </c>
      <c r="W43" t="n">
        <v>6.85</v>
      </c>
      <c r="X43" t="n">
        <v>0.8100000000000001</v>
      </c>
      <c r="Y43" t="n">
        <v>1</v>
      </c>
      <c r="Z43" t="n">
        <v>10</v>
      </c>
      <c r="AA43" t="n">
        <v>543.5819042891826</v>
      </c>
      <c r="AB43" t="n">
        <v>743.7527425895738</v>
      </c>
      <c r="AC43" t="n">
        <v>672.7700247003545</v>
      </c>
      <c r="AD43" t="n">
        <v>543581.9042891826</v>
      </c>
      <c r="AE43" t="n">
        <v>743752.7425895738</v>
      </c>
      <c r="AF43" t="n">
        <v>1.701303945100748e-06</v>
      </c>
      <c r="AG43" t="n">
        <v>12</v>
      </c>
      <c r="AH43" t="n">
        <v>672770.0247003546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3.4421</v>
      </c>
      <c r="E44" t="n">
        <v>29.05</v>
      </c>
      <c r="F44" t="n">
        <v>24.54</v>
      </c>
      <c r="G44" t="n">
        <v>50.77</v>
      </c>
      <c r="H44" t="n">
        <v>0.67</v>
      </c>
      <c r="I44" t="n">
        <v>29</v>
      </c>
      <c r="J44" t="n">
        <v>306.98</v>
      </c>
      <c r="K44" t="n">
        <v>61.2</v>
      </c>
      <c r="L44" t="n">
        <v>11.5</v>
      </c>
      <c r="M44" t="n">
        <v>27</v>
      </c>
      <c r="N44" t="n">
        <v>89.28</v>
      </c>
      <c r="O44" t="n">
        <v>38094.91</v>
      </c>
      <c r="P44" t="n">
        <v>439.7</v>
      </c>
      <c r="Q44" t="n">
        <v>452.59</v>
      </c>
      <c r="R44" t="n">
        <v>88.72</v>
      </c>
      <c r="S44" t="n">
        <v>57.64</v>
      </c>
      <c r="T44" t="n">
        <v>13353.63</v>
      </c>
      <c r="U44" t="n">
        <v>0.65</v>
      </c>
      <c r="V44" t="n">
        <v>0.86</v>
      </c>
      <c r="W44" t="n">
        <v>6.85</v>
      </c>
      <c r="X44" t="n">
        <v>0.8100000000000001</v>
      </c>
      <c r="Y44" t="n">
        <v>1</v>
      </c>
      <c r="Z44" t="n">
        <v>10</v>
      </c>
      <c r="AA44" t="n">
        <v>543.7742984854957</v>
      </c>
      <c r="AB44" t="n">
        <v>744.0159848168022</v>
      </c>
      <c r="AC44" t="n">
        <v>673.0081434588791</v>
      </c>
      <c r="AD44" t="n">
        <v>543774.2984854957</v>
      </c>
      <c r="AE44" t="n">
        <v>744015.9848168022</v>
      </c>
      <c r="AF44" t="n">
        <v>1.701205098170202e-06</v>
      </c>
      <c r="AG44" t="n">
        <v>12</v>
      </c>
      <c r="AH44" t="n">
        <v>673008.1434588791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3.4525</v>
      </c>
      <c r="E45" t="n">
        <v>28.96</v>
      </c>
      <c r="F45" t="n">
        <v>24.51</v>
      </c>
      <c r="G45" t="n">
        <v>52.51</v>
      </c>
      <c r="H45" t="n">
        <v>0.68</v>
      </c>
      <c r="I45" t="n">
        <v>28</v>
      </c>
      <c r="J45" t="n">
        <v>307.52</v>
      </c>
      <c r="K45" t="n">
        <v>61.2</v>
      </c>
      <c r="L45" t="n">
        <v>11.75</v>
      </c>
      <c r="M45" t="n">
        <v>26</v>
      </c>
      <c r="N45" t="n">
        <v>89.56999999999999</v>
      </c>
      <c r="O45" t="n">
        <v>38161.42</v>
      </c>
      <c r="P45" t="n">
        <v>439.09</v>
      </c>
      <c r="Q45" t="n">
        <v>452.68</v>
      </c>
      <c r="R45" t="n">
        <v>87.72</v>
      </c>
      <c r="S45" t="n">
        <v>57.64</v>
      </c>
      <c r="T45" t="n">
        <v>12859.53</v>
      </c>
      <c r="U45" t="n">
        <v>0.66</v>
      </c>
      <c r="V45" t="n">
        <v>0.87</v>
      </c>
      <c r="W45" t="n">
        <v>6.84</v>
      </c>
      <c r="X45" t="n">
        <v>0.78</v>
      </c>
      <c r="Y45" t="n">
        <v>1</v>
      </c>
      <c r="Z45" t="n">
        <v>10</v>
      </c>
      <c r="AA45" t="n">
        <v>541.9929387793861</v>
      </c>
      <c r="AB45" t="n">
        <v>741.5786498788593</v>
      </c>
      <c r="AC45" t="n">
        <v>670.8034243465922</v>
      </c>
      <c r="AD45" t="n">
        <v>541992.9387793861</v>
      </c>
      <c r="AE45" t="n">
        <v>741578.6498788593</v>
      </c>
      <c r="AF45" t="n">
        <v>1.706345138558619e-06</v>
      </c>
      <c r="AG45" t="n">
        <v>12</v>
      </c>
      <c r="AH45" t="n">
        <v>670803.4243465923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3.453</v>
      </c>
      <c r="E46" t="n">
        <v>28.96</v>
      </c>
      <c r="F46" t="n">
        <v>24.5</v>
      </c>
      <c r="G46" t="n">
        <v>52.5</v>
      </c>
      <c r="H46" t="n">
        <v>0.6899999999999999</v>
      </c>
      <c r="I46" t="n">
        <v>28</v>
      </c>
      <c r="J46" t="n">
        <v>308.06</v>
      </c>
      <c r="K46" t="n">
        <v>61.2</v>
      </c>
      <c r="L46" t="n">
        <v>12</v>
      </c>
      <c r="M46" t="n">
        <v>26</v>
      </c>
      <c r="N46" t="n">
        <v>89.86</v>
      </c>
      <c r="O46" t="n">
        <v>38228.06</v>
      </c>
      <c r="P46" t="n">
        <v>438.94</v>
      </c>
      <c r="Q46" t="n">
        <v>452.65</v>
      </c>
      <c r="R46" t="n">
        <v>87.58</v>
      </c>
      <c r="S46" t="n">
        <v>57.64</v>
      </c>
      <c r="T46" t="n">
        <v>12790.3</v>
      </c>
      <c r="U46" t="n">
        <v>0.66</v>
      </c>
      <c r="V46" t="n">
        <v>0.87</v>
      </c>
      <c r="W46" t="n">
        <v>6.84</v>
      </c>
      <c r="X46" t="n">
        <v>0.78</v>
      </c>
      <c r="Y46" t="n">
        <v>1</v>
      </c>
      <c r="Z46" t="n">
        <v>10</v>
      </c>
      <c r="AA46" t="n">
        <v>541.7882610268005</v>
      </c>
      <c r="AB46" t="n">
        <v>741.2986007480265</v>
      </c>
      <c r="AC46" t="n">
        <v>670.5501027117546</v>
      </c>
      <c r="AD46" t="n">
        <v>541788.2610268005</v>
      </c>
      <c r="AE46" t="n">
        <v>741298.6007480265</v>
      </c>
      <c r="AF46" t="n">
        <v>1.706592255884985e-06</v>
      </c>
      <c r="AG46" t="n">
        <v>12</v>
      </c>
      <c r="AH46" t="n">
        <v>670550.1027117546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3.4634</v>
      </c>
      <c r="E47" t="n">
        <v>28.87</v>
      </c>
      <c r="F47" t="n">
        <v>24.47</v>
      </c>
      <c r="G47" t="n">
        <v>54.38</v>
      </c>
      <c r="H47" t="n">
        <v>0.71</v>
      </c>
      <c r="I47" t="n">
        <v>27</v>
      </c>
      <c r="J47" t="n">
        <v>308.6</v>
      </c>
      <c r="K47" t="n">
        <v>61.2</v>
      </c>
      <c r="L47" t="n">
        <v>12.25</v>
      </c>
      <c r="M47" t="n">
        <v>25</v>
      </c>
      <c r="N47" t="n">
        <v>90.15000000000001</v>
      </c>
      <c r="O47" t="n">
        <v>38294.82</v>
      </c>
      <c r="P47" t="n">
        <v>438.56</v>
      </c>
      <c r="Q47" t="n">
        <v>452.57</v>
      </c>
      <c r="R47" t="n">
        <v>86.73</v>
      </c>
      <c r="S47" t="n">
        <v>57.64</v>
      </c>
      <c r="T47" t="n">
        <v>12367.02</v>
      </c>
      <c r="U47" t="n">
        <v>0.66</v>
      </c>
      <c r="V47" t="n">
        <v>0.87</v>
      </c>
      <c r="W47" t="n">
        <v>6.83</v>
      </c>
      <c r="X47" t="n">
        <v>0.74</v>
      </c>
      <c r="Y47" t="n">
        <v>1</v>
      </c>
      <c r="Z47" t="n">
        <v>10</v>
      </c>
      <c r="AA47" t="n">
        <v>540.1790907034716</v>
      </c>
      <c r="AB47" t="n">
        <v>739.0968629200636</v>
      </c>
      <c r="AC47" t="n">
        <v>668.5584956519341</v>
      </c>
      <c r="AD47" t="n">
        <v>540179.0907034716</v>
      </c>
      <c r="AE47" t="n">
        <v>739096.8629200635</v>
      </c>
      <c r="AF47" t="n">
        <v>1.711732296273402e-06</v>
      </c>
      <c r="AG47" t="n">
        <v>12</v>
      </c>
      <c r="AH47" t="n">
        <v>668558.4956519341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3.4634</v>
      </c>
      <c r="E48" t="n">
        <v>28.87</v>
      </c>
      <c r="F48" t="n">
        <v>24.47</v>
      </c>
      <c r="G48" t="n">
        <v>54.38</v>
      </c>
      <c r="H48" t="n">
        <v>0.72</v>
      </c>
      <c r="I48" t="n">
        <v>27</v>
      </c>
      <c r="J48" t="n">
        <v>309.14</v>
      </c>
      <c r="K48" t="n">
        <v>61.2</v>
      </c>
      <c r="L48" t="n">
        <v>12.5</v>
      </c>
      <c r="M48" t="n">
        <v>25</v>
      </c>
      <c r="N48" t="n">
        <v>90.44</v>
      </c>
      <c r="O48" t="n">
        <v>38361.7</v>
      </c>
      <c r="P48" t="n">
        <v>438.3</v>
      </c>
      <c r="Q48" t="n">
        <v>452.6</v>
      </c>
      <c r="R48" t="n">
        <v>86.64</v>
      </c>
      <c r="S48" t="n">
        <v>57.64</v>
      </c>
      <c r="T48" t="n">
        <v>12323.43</v>
      </c>
      <c r="U48" t="n">
        <v>0.67</v>
      </c>
      <c r="V48" t="n">
        <v>0.87</v>
      </c>
      <c r="W48" t="n">
        <v>6.84</v>
      </c>
      <c r="X48" t="n">
        <v>0.74</v>
      </c>
      <c r="Y48" t="n">
        <v>1</v>
      </c>
      <c r="Z48" t="n">
        <v>10</v>
      </c>
      <c r="AA48" t="n">
        <v>539.9975209900352</v>
      </c>
      <c r="AB48" t="n">
        <v>738.8484312278496</v>
      </c>
      <c r="AC48" t="n">
        <v>668.333773931749</v>
      </c>
      <c r="AD48" t="n">
        <v>539997.5209900353</v>
      </c>
      <c r="AE48" t="n">
        <v>738848.4312278496</v>
      </c>
      <c r="AF48" t="n">
        <v>1.711732296273402e-06</v>
      </c>
      <c r="AG48" t="n">
        <v>12</v>
      </c>
      <c r="AH48" t="n">
        <v>668333.7739317489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3.4726</v>
      </c>
      <c r="E49" t="n">
        <v>28.8</v>
      </c>
      <c r="F49" t="n">
        <v>24.45</v>
      </c>
      <c r="G49" t="n">
        <v>56.42</v>
      </c>
      <c r="H49" t="n">
        <v>0.73</v>
      </c>
      <c r="I49" t="n">
        <v>26</v>
      </c>
      <c r="J49" t="n">
        <v>309.68</v>
      </c>
      <c r="K49" t="n">
        <v>61.2</v>
      </c>
      <c r="L49" t="n">
        <v>12.75</v>
      </c>
      <c r="M49" t="n">
        <v>24</v>
      </c>
      <c r="N49" t="n">
        <v>90.73999999999999</v>
      </c>
      <c r="O49" t="n">
        <v>38428.72</v>
      </c>
      <c r="P49" t="n">
        <v>438.05</v>
      </c>
      <c r="Q49" t="n">
        <v>452.58</v>
      </c>
      <c r="R49" t="n">
        <v>85.8</v>
      </c>
      <c r="S49" t="n">
        <v>57.64</v>
      </c>
      <c r="T49" t="n">
        <v>11907.19</v>
      </c>
      <c r="U49" t="n">
        <v>0.67</v>
      </c>
      <c r="V49" t="n">
        <v>0.87</v>
      </c>
      <c r="W49" t="n">
        <v>6.84</v>
      </c>
      <c r="X49" t="n">
        <v>0.72</v>
      </c>
      <c r="Y49" t="n">
        <v>1</v>
      </c>
      <c r="Z49" t="n">
        <v>10</v>
      </c>
      <c r="AA49" t="n">
        <v>538.6689693069411</v>
      </c>
      <c r="AB49" t="n">
        <v>737.0306482034765</v>
      </c>
      <c r="AC49" t="n">
        <v>666.6894775679475</v>
      </c>
      <c r="AD49" t="n">
        <v>538668.9693069411</v>
      </c>
      <c r="AE49" t="n">
        <v>737030.6482034766</v>
      </c>
      <c r="AF49" t="n">
        <v>1.71627925507854e-06</v>
      </c>
      <c r="AG49" t="n">
        <v>12</v>
      </c>
      <c r="AH49" t="n">
        <v>666689.4775679475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3.4717</v>
      </c>
      <c r="E50" t="n">
        <v>28.8</v>
      </c>
      <c r="F50" t="n">
        <v>24.45</v>
      </c>
      <c r="G50" t="n">
        <v>56.43</v>
      </c>
      <c r="H50" t="n">
        <v>0.75</v>
      </c>
      <c r="I50" t="n">
        <v>26</v>
      </c>
      <c r="J50" t="n">
        <v>310.23</v>
      </c>
      <c r="K50" t="n">
        <v>61.2</v>
      </c>
      <c r="L50" t="n">
        <v>13</v>
      </c>
      <c r="M50" t="n">
        <v>24</v>
      </c>
      <c r="N50" t="n">
        <v>91.03</v>
      </c>
      <c r="O50" t="n">
        <v>38495.87</v>
      </c>
      <c r="P50" t="n">
        <v>438.04</v>
      </c>
      <c r="Q50" t="n">
        <v>452.63</v>
      </c>
      <c r="R50" t="n">
        <v>86.05</v>
      </c>
      <c r="S50" t="n">
        <v>57.64</v>
      </c>
      <c r="T50" t="n">
        <v>12031.45</v>
      </c>
      <c r="U50" t="n">
        <v>0.67</v>
      </c>
      <c r="V50" t="n">
        <v>0.87</v>
      </c>
      <c r="W50" t="n">
        <v>6.84</v>
      </c>
      <c r="X50" t="n">
        <v>0.73</v>
      </c>
      <c r="Y50" t="n">
        <v>1</v>
      </c>
      <c r="Z50" t="n">
        <v>10</v>
      </c>
      <c r="AA50" t="n">
        <v>538.7667116371935</v>
      </c>
      <c r="AB50" t="n">
        <v>737.1643835718149</v>
      </c>
      <c r="AC50" t="n">
        <v>666.8104494204307</v>
      </c>
      <c r="AD50" t="n">
        <v>538766.7116371935</v>
      </c>
      <c r="AE50" t="n">
        <v>737164.383571815</v>
      </c>
      <c r="AF50" t="n">
        <v>1.715834443891081e-06</v>
      </c>
      <c r="AG50" t="n">
        <v>12</v>
      </c>
      <c r="AH50" t="n">
        <v>666810.4494204307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3.483</v>
      </c>
      <c r="E51" t="n">
        <v>28.71</v>
      </c>
      <c r="F51" t="n">
        <v>24.41</v>
      </c>
      <c r="G51" t="n">
        <v>58.59</v>
      </c>
      <c r="H51" t="n">
        <v>0.76</v>
      </c>
      <c r="I51" t="n">
        <v>25</v>
      </c>
      <c r="J51" t="n">
        <v>310.77</v>
      </c>
      <c r="K51" t="n">
        <v>61.2</v>
      </c>
      <c r="L51" t="n">
        <v>13.25</v>
      </c>
      <c r="M51" t="n">
        <v>23</v>
      </c>
      <c r="N51" t="n">
        <v>91.33</v>
      </c>
      <c r="O51" t="n">
        <v>38563.14</v>
      </c>
      <c r="P51" t="n">
        <v>437.39</v>
      </c>
      <c r="Q51" t="n">
        <v>452.58</v>
      </c>
      <c r="R51" t="n">
        <v>84.87</v>
      </c>
      <c r="S51" t="n">
        <v>57.64</v>
      </c>
      <c r="T51" t="n">
        <v>11450.38</v>
      </c>
      <c r="U51" t="n">
        <v>0.68</v>
      </c>
      <c r="V51" t="n">
        <v>0.87</v>
      </c>
      <c r="W51" t="n">
        <v>6.83</v>
      </c>
      <c r="X51" t="n">
        <v>0.6899999999999999</v>
      </c>
      <c r="Y51" t="n">
        <v>1</v>
      </c>
      <c r="Z51" t="n">
        <v>10</v>
      </c>
      <c r="AA51" t="n">
        <v>536.8434396794682</v>
      </c>
      <c r="AB51" t="n">
        <v>734.532878030485</v>
      </c>
      <c r="AC51" t="n">
        <v>664.4300910746239</v>
      </c>
      <c r="AD51" t="n">
        <v>536843.4396794683</v>
      </c>
      <c r="AE51" t="n">
        <v>734532.878030485</v>
      </c>
      <c r="AF51" t="n">
        <v>1.721419295466957e-06</v>
      </c>
      <c r="AG51" t="n">
        <v>12</v>
      </c>
      <c r="AH51" t="n">
        <v>664430.0910746239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3.4833</v>
      </c>
      <c r="E52" t="n">
        <v>28.71</v>
      </c>
      <c r="F52" t="n">
        <v>24.41</v>
      </c>
      <c r="G52" t="n">
        <v>58.59</v>
      </c>
      <c r="H52" t="n">
        <v>0.77</v>
      </c>
      <c r="I52" t="n">
        <v>25</v>
      </c>
      <c r="J52" t="n">
        <v>311.32</v>
      </c>
      <c r="K52" t="n">
        <v>61.2</v>
      </c>
      <c r="L52" t="n">
        <v>13.5</v>
      </c>
      <c r="M52" t="n">
        <v>23</v>
      </c>
      <c r="N52" t="n">
        <v>91.62</v>
      </c>
      <c r="O52" t="n">
        <v>38630.55</v>
      </c>
      <c r="P52" t="n">
        <v>437.38</v>
      </c>
      <c r="Q52" t="n">
        <v>452.66</v>
      </c>
      <c r="R52" t="n">
        <v>84.62</v>
      </c>
      <c r="S52" t="n">
        <v>57.64</v>
      </c>
      <c r="T52" t="n">
        <v>11324.65</v>
      </c>
      <c r="U52" t="n">
        <v>0.68</v>
      </c>
      <c r="V52" t="n">
        <v>0.87</v>
      </c>
      <c r="W52" t="n">
        <v>6.84</v>
      </c>
      <c r="X52" t="n">
        <v>0.6899999999999999</v>
      </c>
      <c r="Y52" t="n">
        <v>1</v>
      </c>
      <c r="Z52" t="n">
        <v>10</v>
      </c>
      <c r="AA52" t="n">
        <v>536.8018665542373</v>
      </c>
      <c r="AB52" t="n">
        <v>734.4759958464671</v>
      </c>
      <c r="AC52" t="n">
        <v>664.3786376464141</v>
      </c>
      <c r="AD52" t="n">
        <v>536801.8665542373</v>
      </c>
      <c r="AE52" t="n">
        <v>734475.9958464671</v>
      </c>
      <c r="AF52" t="n">
        <v>1.721567565862777e-06</v>
      </c>
      <c r="AG52" t="n">
        <v>12</v>
      </c>
      <c r="AH52" t="n">
        <v>664378.6376464141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3.4942</v>
      </c>
      <c r="E53" t="n">
        <v>28.62</v>
      </c>
      <c r="F53" t="n">
        <v>24.38</v>
      </c>
      <c r="G53" t="n">
        <v>60.94</v>
      </c>
      <c r="H53" t="n">
        <v>0.79</v>
      </c>
      <c r="I53" t="n">
        <v>24</v>
      </c>
      <c r="J53" t="n">
        <v>311.87</v>
      </c>
      <c r="K53" t="n">
        <v>61.2</v>
      </c>
      <c r="L53" t="n">
        <v>13.75</v>
      </c>
      <c r="M53" t="n">
        <v>22</v>
      </c>
      <c r="N53" t="n">
        <v>91.92</v>
      </c>
      <c r="O53" t="n">
        <v>38698.21</v>
      </c>
      <c r="P53" t="n">
        <v>437.07</v>
      </c>
      <c r="Q53" t="n">
        <v>452.62</v>
      </c>
      <c r="R53" t="n">
        <v>83.45</v>
      </c>
      <c r="S53" t="n">
        <v>57.64</v>
      </c>
      <c r="T53" t="n">
        <v>10743.86</v>
      </c>
      <c r="U53" t="n">
        <v>0.6899999999999999</v>
      </c>
      <c r="V53" t="n">
        <v>0.87</v>
      </c>
      <c r="W53" t="n">
        <v>6.83</v>
      </c>
      <c r="X53" t="n">
        <v>0.65</v>
      </c>
      <c r="Y53" t="n">
        <v>1</v>
      </c>
      <c r="Z53" t="n">
        <v>10</v>
      </c>
      <c r="AA53" t="n">
        <v>535.2126450427525</v>
      </c>
      <c r="AB53" t="n">
        <v>732.3015528629487</v>
      </c>
      <c r="AC53" t="n">
        <v>662.4117204493926</v>
      </c>
      <c r="AD53" t="n">
        <v>535212.6450427525</v>
      </c>
      <c r="AE53" t="n">
        <v>732301.5528629487</v>
      </c>
      <c r="AF53" t="n">
        <v>1.72695472357756e-06</v>
      </c>
      <c r="AG53" t="n">
        <v>12</v>
      </c>
      <c r="AH53" t="n">
        <v>662411.7204493927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3.4926</v>
      </c>
      <c r="E54" t="n">
        <v>28.63</v>
      </c>
      <c r="F54" t="n">
        <v>24.39</v>
      </c>
      <c r="G54" t="n">
        <v>60.97</v>
      </c>
      <c r="H54" t="n">
        <v>0.8</v>
      </c>
      <c r="I54" t="n">
        <v>24</v>
      </c>
      <c r="J54" t="n">
        <v>312.42</v>
      </c>
      <c r="K54" t="n">
        <v>61.2</v>
      </c>
      <c r="L54" t="n">
        <v>14</v>
      </c>
      <c r="M54" t="n">
        <v>22</v>
      </c>
      <c r="N54" t="n">
        <v>92.22</v>
      </c>
      <c r="O54" t="n">
        <v>38765.89</v>
      </c>
      <c r="P54" t="n">
        <v>437.25</v>
      </c>
      <c r="Q54" t="n">
        <v>452.59</v>
      </c>
      <c r="R54" t="n">
        <v>84</v>
      </c>
      <c r="S54" t="n">
        <v>57.64</v>
      </c>
      <c r="T54" t="n">
        <v>11019.91</v>
      </c>
      <c r="U54" t="n">
        <v>0.6899999999999999</v>
      </c>
      <c r="V54" t="n">
        <v>0.87</v>
      </c>
      <c r="W54" t="n">
        <v>6.83</v>
      </c>
      <c r="X54" t="n">
        <v>0.66</v>
      </c>
      <c r="Y54" t="n">
        <v>1</v>
      </c>
      <c r="Z54" t="n">
        <v>10</v>
      </c>
      <c r="AA54" t="n">
        <v>535.560930002322</v>
      </c>
      <c r="AB54" t="n">
        <v>732.77809170988</v>
      </c>
      <c r="AC54" t="n">
        <v>662.8427790975992</v>
      </c>
      <c r="AD54" t="n">
        <v>535560.9300023221</v>
      </c>
      <c r="AE54" t="n">
        <v>732778.0917098799</v>
      </c>
      <c r="AF54" t="n">
        <v>1.726163948133188e-06</v>
      </c>
      <c r="AG54" t="n">
        <v>12</v>
      </c>
      <c r="AH54" t="n">
        <v>662842.7790975992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3.5053</v>
      </c>
      <c r="E55" t="n">
        <v>28.53</v>
      </c>
      <c r="F55" t="n">
        <v>24.34</v>
      </c>
      <c r="G55" t="n">
        <v>63.49</v>
      </c>
      <c r="H55" t="n">
        <v>0.8100000000000001</v>
      </c>
      <c r="I55" t="n">
        <v>23</v>
      </c>
      <c r="J55" t="n">
        <v>312.97</v>
      </c>
      <c r="K55" t="n">
        <v>61.2</v>
      </c>
      <c r="L55" t="n">
        <v>14.25</v>
      </c>
      <c r="M55" t="n">
        <v>21</v>
      </c>
      <c r="N55" t="n">
        <v>92.52</v>
      </c>
      <c r="O55" t="n">
        <v>38833.69</v>
      </c>
      <c r="P55" t="n">
        <v>436.22</v>
      </c>
      <c r="Q55" t="n">
        <v>452.59</v>
      </c>
      <c r="R55" t="n">
        <v>82.55</v>
      </c>
      <c r="S55" t="n">
        <v>57.64</v>
      </c>
      <c r="T55" t="n">
        <v>10297.36</v>
      </c>
      <c r="U55" t="n">
        <v>0.7</v>
      </c>
      <c r="V55" t="n">
        <v>0.87</v>
      </c>
      <c r="W55" t="n">
        <v>6.83</v>
      </c>
      <c r="X55" t="n">
        <v>0.61</v>
      </c>
      <c r="Y55" t="n">
        <v>1</v>
      </c>
      <c r="Z55" t="n">
        <v>10</v>
      </c>
      <c r="AA55" t="n">
        <v>533.1979146927591</v>
      </c>
      <c r="AB55" t="n">
        <v>729.5449099144579</v>
      </c>
      <c r="AC55" t="n">
        <v>659.9181676349333</v>
      </c>
      <c r="AD55" t="n">
        <v>533197.9146927592</v>
      </c>
      <c r="AE55" t="n">
        <v>729544.9099144579</v>
      </c>
      <c r="AF55" t="n">
        <v>1.73244072822289e-06</v>
      </c>
      <c r="AG55" t="n">
        <v>12</v>
      </c>
      <c r="AH55" t="n">
        <v>659918.1676349333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3.5038</v>
      </c>
      <c r="E56" t="n">
        <v>28.54</v>
      </c>
      <c r="F56" t="n">
        <v>24.35</v>
      </c>
      <c r="G56" t="n">
        <v>63.53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436.63</v>
      </c>
      <c r="Q56" t="n">
        <v>452.59</v>
      </c>
      <c r="R56" t="n">
        <v>82.72</v>
      </c>
      <c r="S56" t="n">
        <v>57.64</v>
      </c>
      <c r="T56" t="n">
        <v>10383.58</v>
      </c>
      <c r="U56" t="n">
        <v>0.7</v>
      </c>
      <c r="V56" t="n">
        <v>0.87</v>
      </c>
      <c r="W56" t="n">
        <v>6.83</v>
      </c>
      <c r="X56" t="n">
        <v>0.63</v>
      </c>
      <c r="Y56" t="n">
        <v>1</v>
      </c>
      <c r="Z56" t="n">
        <v>10</v>
      </c>
      <c r="AA56" t="n">
        <v>533.6915620861096</v>
      </c>
      <c r="AB56" t="n">
        <v>730.2203400562258</v>
      </c>
      <c r="AC56" t="n">
        <v>660.529135671943</v>
      </c>
      <c r="AD56" t="n">
        <v>533691.5620861095</v>
      </c>
      <c r="AE56" t="n">
        <v>730220.3400562259</v>
      </c>
      <c r="AF56" t="n">
        <v>1.731699376243791e-06</v>
      </c>
      <c r="AG56" t="n">
        <v>12</v>
      </c>
      <c r="AH56" t="n">
        <v>660529.135671943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3.5047</v>
      </c>
      <c r="E57" t="n">
        <v>28.53</v>
      </c>
      <c r="F57" t="n">
        <v>24.34</v>
      </c>
      <c r="G57" t="n">
        <v>63.51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436.25</v>
      </c>
      <c r="Q57" t="n">
        <v>452.61</v>
      </c>
      <c r="R57" t="n">
        <v>82.67</v>
      </c>
      <c r="S57" t="n">
        <v>57.64</v>
      </c>
      <c r="T57" t="n">
        <v>10356.72</v>
      </c>
      <c r="U57" t="n">
        <v>0.7</v>
      </c>
      <c r="V57" t="n">
        <v>0.87</v>
      </c>
      <c r="W57" t="n">
        <v>6.83</v>
      </c>
      <c r="X57" t="n">
        <v>0.62</v>
      </c>
      <c r="Y57" t="n">
        <v>1</v>
      </c>
      <c r="Z57" t="n">
        <v>10</v>
      </c>
      <c r="AA57" t="n">
        <v>533.2868302923147</v>
      </c>
      <c r="AB57" t="n">
        <v>729.6665681604492</v>
      </c>
      <c r="AC57" t="n">
        <v>660.0282149886755</v>
      </c>
      <c r="AD57" t="n">
        <v>533286.8302923146</v>
      </c>
      <c r="AE57" t="n">
        <v>729666.5681604492</v>
      </c>
      <c r="AF57" t="n">
        <v>1.73214418743125e-06</v>
      </c>
      <c r="AG57" t="n">
        <v>12</v>
      </c>
      <c r="AH57" t="n">
        <v>660028.2149886754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3.5142</v>
      </c>
      <c r="E58" t="n">
        <v>28.46</v>
      </c>
      <c r="F58" t="n">
        <v>24.32</v>
      </c>
      <c r="G58" t="n">
        <v>66.33</v>
      </c>
      <c r="H58" t="n">
        <v>0.85</v>
      </c>
      <c r="I58" t="n">
        <v>22</v>
      </c>
      <c r="J58" t="n">
        <v>314.62</v>
      </c>
      <c r="K58" t="n">
        <v>61.2</v>
      </c>
      <c r="L58" t="n">
        <v>15</v>
      </c>
      <c r="M58" t="n">
        <v>20</v>
      </c>
      <c r="N58" t="n">
        <v>93.43000000000001</v>
      </c>
      <c r="O58" t="n">
        <v>39037.92</v>
      </c>
      <c r="P58" t="n">
        <v>436.12</v>
      </c>
      <c r="Q58" t="n">
        <v>452.65</v>
      </c>
      <c r="R58" t="n">
        <v>81.81</v>
      </c>
      <c r="S58" t="n">
        <v>57.64</v>
      </c>
      <c r="T58" t="n">
        <v>9934.9</v>
      </c>
      <c r="U58" t="n">
        <v>0.7</v>
      </c>
      <c r="V58" t="n">
        <v>0.87</v>
      </c>
      <c r="W58" t="n">
        <v>6.83</v>
      </c>
      <c r="X58" t="n">
        <v>0.6</v>
      </c>
      <c r="Y58" t="n">
        <v>1</v>
      </c>
      <c r="Z58" t="n">
        <v>10</v>
      </c>
      <c r="AA58" t="n">
        <v>520.9320363751829</v>
      </c>
      <c r="AB58" t="n">
        <v>712.7621940679899</v>
      </c>
      <c r="AC58" t="n">
        <v>644.7371706341623</v>
      </c>
      <c r="AD58" t="n">
        <v>520932.0363751829</v>
      </c>
      <c r="AE58" t="n">
        <v>712762.1940679898</v>
      </c>
      <c r="AF58" t="n">
        <v>1.736839416632208e-06</v>
      </c>
      <c r="AG58" t="n">
        <v>11</v>
      </c>
      <c r="AH58" t="n">
        <v>644737.1706341624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3.5143</v>
      </c>
      <c r="E59" t="n">
        <v>28.46</v>
      </c>
      <c r="F59" t="n">
        <v>24.32</v>
      </c>
      <c r="G59" t="n">
        <v>66.33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436.14</v>
      </c>
      <c r="Q59" t="n">
        <v>452.62</v>
      </c>
      <c r="R59" t="n">
        <v>81.87</v>
      </c>
      <c r="S59" t="n">
        <v>57.64</v>
      </c>
      <c r="T59" t="n">
        <v>9963.540000000001</v>
      </c>
      <c r="U59" t="n">
        <v>0.7</v>
      </c>
      <c r="V59" t="n">
        <v>0.87</v>
      </c>
      <c r="W59" t="n">
        <v>6.82</v>
      </c>
      <c r="X59" t="n">
        <v>0.59</v>
      </c>
      <c r="Y59" t="n">
        <v>1</v>
      </c>
      <c r="Z59" t="n">
        <v>10</v>
      </c>
      <c r="AA59" t="n">
        <v>520.9344962960498</v>
      </c>
      <c r="AB59" t="n">
        <v>712.7655598402441</v>
      </c>
      <c r="AC59" t="n">
        <v>644.7402151818367</v>
      </c>
      <c r="AD59" t="n">
        <v>520934.4962960498</v>
      </c>
      <c r="AE59" t="n">
        <v>712765.5598402441</v>
      </c>
      <c r="AF59" t="n">
        <v>1.736888840097481e-06</v>
      </c>
      <c r="AG59" t="n">
        <v>11</v>
      </c>
      <c r="AH59" t="n">
        <v>644740.2151818366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3.5137</v>
      </c>
      <c r="E60" t="n">
        <v>28.46</v>
      </c>
      <c r="F60" t="n">
        <v>24.33</v>
      </c>
      <c r="G60" t="n">
        <v>66.34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436.13</v>
      </c>
      <c r="Q60" t="n">
        <v>452.64</v>
      </c>
      <c r="R60" t="n">
        <v>81.94</v>
      </c>
      <c r="S60" t="n">
        <v>57.64</v>
      </c>
      <c r="T60" t="n">
        <v>9999.77</v>
      </c>
      <c r="U60" t="n">
        <v>0.7</v>
      </c>
      <c r="V60" t="n">
        <v>0.87</v>
      </c>
      <c r="W60" t="n">
        <v>6.83</v>
      </c>
      <c r="X60" t="n">
        <v>0.6</v>
      </c>
      <c r="Y60" t="n">
        <v>1</v>
      </c>
      <c r="Z60" t="n">
        <v>10</v>
      </c>
      <c r="AA60" t="n">
        <v>521.0353932713906</v>
      </c>
      <c r="AB60" t="n">
        <v>712.9036115331656</v>
      </c>
      <c r="AC60" t="n">
        <v>644.8650914149426</v>
      </c>
      <c r="AD60" t="n">
        <v>521035.3932713906</v>
      </c>
      <c r="AE60" t="n">
        <v>712903.6115331657</v>
      </c>
      <c r="AF60" t="n">
        <v>1.736592299305842e-06</v>
      </c>
      <c r="AG60" t="n">
        <v>11</v>
      </c>
      <c r="AH60" t="n">
        <v>644865.0914149426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3.5247</v>
      </c>
      <c r="E61" t="n">
        <v>28.37</v>
      </c>
      <c r="F61" t="n">
        <v>24.29</v>
      </c>
      <c r="G61" t="n">
        <v>69.40000000000001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435.75</v>
      </c>
      <c r="Q61" t="n">
        <v>452.59</v>
      </c>
      <c r="R61" t="n">
        <v>80.47</v>
      </c>
      <c r="S61" t="n">
        <v>57.64</v>
      </c>
      <c r="T61" t="n">
        <v>9266.67</v>
      </c>
      <c r="U61" t="n">
        <v>0.72</v>
      </c>
      <c r="V61" t="n">
        <v>0.87</v>
      </c>
      <c r="W61" t="n">
        <v>6.84</v>
      </c>
      <c r="X61" t="n">
        <v>0.57</v>
      </c>
      <c r="Y61" t="n">
        <v>1</v>
      </c>
      <c r="Z61" t="n">
        <v>10</v>
      </c>
      <c r="AA61" t="n">
        <v>519.375205539482</v>
      </c>
      <c r="AB61" t="n">
        <v>710.6320694360546</v>
      </c>
      <c r="AC61" t="n">
        <v>642.8103421074505</v>
      </c>
      <c r="AD61" t="n">
        <v>519375.2055394819</v>
      </c>
      <c r="AE61" t="n">
        <v>710632.0694360547</v>
      </c>
      <c r="AF61" t="n">
        <v>1.742028880485898e-06</v>
      </c>
      <c r="AG61" t="n">
        <v>11</v>
      </c>
      <c r="AH61" t="n">
        <v>642810.3421074506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3.5238</v>
      </c>
      <c r="E62" t="n">
        <v>28.38</v>
      </c>
      <c r="F62" t="n">
        <v>24.3</v>
      </c>
      <c r="G62" t="n">
        <v>69.42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436.02</v>
      </c>
      <c r="Q62" t="n">
        <v>452.6</v>
      </c>
      <c r="R62" t="n">
        <v>80.84</v>
      </c>
      <c r="S62" t="n">
        <v>57.64</v>
      </c>
      <c r="T62" t="n">
        <v>9455.459999999999</v>
      </c>
      <c r="U62" t="n">
        <v>0.71</v>
      </c>
      <c r="V62" t="n">
        <v>0.87</v>
      </c>
      <c r="W62" t="n">
        <v>6.83</v>
      </c>
      <c r="X62" t="n">
        <v>0.57</v>
      </c>
      <c r="Y62" t="n">
        <v>1</v>
      </c>
      <c r="Z62" t="n">
        <v>10</v>
      </c>
      <c r="AA62" t="n">
        <v>519.7014229140535</v>
      </c>
      <c r="AB62" t="n">
        <v>711.0784144396382</v>
      </c>
      <c r="AC62" t="n">
        <v>643.2140885703412</v>
      </c>
      <c r="AD62" t="n">
        <v>519701.4229140535</v>
      </c>
      <c r="AE62" t="n">
        <v>711078.4144396383</v>
      </c>
      <c r="AF62" t="n">
        <v>1.741584069298439e-06</v>
      </c>
      <c r="AG62" t="n">
        <v>11</v>
      </c>
      <c r="AH62" t="n">
        <v>643214.0885703412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3.5231</v>
      </c>
      <c r="E63" t="n">
        <v>28.38</v>
      </c>
      <c r="F63" t="n">
        <v>24.3</v>
      </c>
      <c r="G63" t="n">
        <v>69.44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436.04</v>
      </c>
      <c r="Q63" t="n">
        <v>452.57</v>
      </c>
      <c r="R63" t="n">
        <v>81.11</v>
      </c>
      <c r="S63" t="n">
        <v>57.64</v>
      </c>
      <c r="T63" t="n">
        <v>9587.24</v>
      </c>
      <c r="U63" t="n">
        <v>0.71</v>
      </c>
      <c r="V63" t="n">
        <v>0.87</v>
      </c>
      <c r="W63" t="n">
        <v>6.83</v>
      </c>
      <c r="X63" t="n">
        <v>0.58</v>
      </c>
      <c r="Y63" t="n">
        <v>1</v>
      </c>
      <c r="Z63" t="n">
        <v>10</v>
      </c>
      <c r="AA63" t="n">
        <v>519.7938437910011</v>
      </c>
      <c r="AB63" t="n">
        <v>711.2048687607993</v>
      </c>
      <c r="AC63" t="n">
        <v>643.3284742685704</v>
      </c>
      <c r="AD63" t="n">
        <v>519793.8437910011</v>
      </c>
      <c r="AE63" t="n">
        <v>711204.8687607993</v>
      </c>
      <c r="AF63" t="n">
        <v>1.741238105041526e-06</v>
      </c>
      <c r="AG63" t="n">
        <v>11</v>
      </c>
      <c r="AH63" t="n">
        <v>643328.4742685704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3.5355</v>
      </c>
      <c r="E64" t="n">
        <v>28.28</v>
      </c>
      <c r="F64" t="n">
        <v>24.26</v>
      </c>
      <c r="G64" t="n">
        <v>72.77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434.98</v>
      </c>
      <c r="Q64" t="n">
        <v>452.57</v>
      </c>
      <c r="R64" t="n">
        <v>79.79000000000001</v>
      </c>
      <c r="S64" t="n">
        <v>57.64</v>
      </c>
      <c r="T64" t="n">
        <v>8935.27</v>
      </c>
      <c r="U64" t="n">
        <v>0.72</v>
      </c>
      <c r="V64" t="n">
        <v>0.87</v>
      </c>
      <c r="W64" t="n">
        <v>6.82</v>
      </c>
      <c r="X64" t="n">
        <v>0.53</v>
      </c>
      <c r="Y64" t="n">
        <v>1</v>
      </c>
      <c r="Z64" t="n">
        <v>10</v>
      </c>
      <c r="AA64" t="n">
        <v>517.5205339598547</v>
      </c>
      <c r="AB64" t="n">
        <v>708.0944259584734</v>
      </c>
      <c r="AC64" t="n">
        <v>640.5148877617646</v>
      </c>
      <c r="AD64" t="n">
        <v>517520.5339598547</v>
      </c>
      <c r="AE64" t="n">
        <v>708094.4259584734</v>
      </c>
      <c r="AF64" t="n">
        <v>1.747366614735408e-06</v>
      </c>
      <c r="AG64" t="n">
        <v>11</v>
      </c>
      <c r="AH64" t="n">
        <v>640514.8877617646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3.5329</v>
      </c>
      <c r="E65" t="n">
        <v>28.3</v>
      </c>
      <c r="F65" t="n">
        <v>24.28</v>
      </c>
      <c r="G65" t="n">
        <v>72.83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435.85</v>
      </c>
      <c r="Q65" t="n">
        <v>452.57</v>
      </c>
      <c r="R65" t="n">
        <v>80.25</v>
      </c>
      <c r="S65" t="n">
        <v>57.64</v>
      </c>
      <c r="T65" t="n">
        <v>9162.43</v>
      </c>
      <c r="U65" t="n">
        <v>0.72</v>
      </c>
      <c r="V65" t="n">
        <v>0.87</v>
      </c>
      <c r="W65" t="n">
        <v>6.83</v>
      </c>
      <c r="X65" t="n">
        <v>0.55</v>
      </c>
      <c r="Y65" t="n">
        <v>1</v>
      </c>
      <c r="Z65" t="n">
        <v>10</v>
      </c>
      <c r="AA65" t="n">
        <v>518.485452412826</v>
      </c>
      <c r="AB65" t="n">
        <v>709.4146699550265</v>
      </c>
      <c r="AC65" t="n">
        <v>641.7091295242608</v>
      </c>
      <c r="AD65" t="n">
        <v>518485.452412826</v>
      </c>
      <c r="AE65" t="n">
        <v>709414.6699550265</v>
      </c>
      <c r="AF65" t="n">
        <v>1.746081604638304e-06</v>
      </c>
      <c r="AG65" t="n">
        <v>11</v>
      </c>
      <c r="AH65" t="n">
        <v>641709.1295242608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3.5338</v>
      </c>
      <c r="E66" t="n">
        <v>28.3</v>
      </c>
      <c r="F66" t="n">
        <v>24.27</v>
      </c>
      <c r="G66" t="n">
        <v>72.81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435.65</v>
      </c>
      <c r="Q66" t="n">
        <v>452.62</v>
      </c>
      <c r="R66" t="n">
        <v>80.19</v>
      </c>
      <c r="S66" t="n">
        <v>57.64</v>
      </c>
      <c r="T66" t="n">
        <v>9133.49</v>
      </c>
      <c r="U66" t="n">
        <v>0.72</v>
      </c>
      <c r="V66" t="n">
        <v>0.87</v>
      </c>
      <c r="W66" t="n">
        <v>6.83</v>
      </c>
      <c r="X66" t="n">
        <v>0.55</v>
      </c>
      <c r="Y66" t="n">
        <v>1</v>
      </c>
      <c r="Z66" t="n">
        <v>10</v>
      </c>
      <c r="AA66" t="n">
        <v>518.2082950668917</v>
      </c>
      <c r="AB66" t="n">
        <v>709.0354510469999</v>
      </c>
      <c r="AC66" t="n">
        <v>641.3661027365793</v>
      </c>
      <c r="AD66" t="n">
        <v>518208.2950668916</v>
      </c>
      <c r="AE66" t="n">
        <v>709035.4510469999</v>
      </c>
      <c r="AF66" t="n">
        <v>1.746526415825763e-06</v>
      </c>
      <c r="AG66" t="n">
        <v>11</v>
      </c>
      <c r="AH66" t="n">
        <v>641366.1027365793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3.5337</v>
      </c>
      <c r="E67" t="n">
        <v>28.3</v>
      </c>
      <c r="F67" t="n">
        <v>24.27</v>
      </c>
      <c r="G67" t="n">
        <v>72.81</v>
      </c>
      <c r="H67" t="n">
        <v>0.96</v>
      </c>
      <c r="I67" t="n">
        <v>20</v>
      </c>
      <c r="J67" t="n">
        <v>319.65</v>
      </c>
      <c r="K67" t="n">
        <v>61.2</v>
      </c>
      <c r="L67" t="n">
        <v>17.25</v>
      </c>
      <c r="M67" t="n">
        <v>18</v>
      </c>
      <c r="N67" t="n">
        <v>96.2</v>
      </c>
      <c r="O67" t="n">
        <v>39658.05</v>
      </c>
      <c r="P67" t="n">
        <v>434.89</v>
      </c>
      <c r="Q67" t="n">
        <v>452.58</v>
      </c>
      <c r="R67" t="n">
        <v>80.09999999999999</v>
      </c>
      <c r="S67" t="n">
        <v>57.64</v>
      </c>
      <c r="T67" t="n">
        <v>9090.01</v>
      </c>
      <c r="U67" t="n">
        <v>0.72</v>
      </c>
      <c r="V67" t="n">
        <v>0.87</v>
      </c>
      <c r="W67" t="n">
        <v>6.83</v>
      </c>
      <c r="X67" t="n">
        <v>0.55</v>
      </c>
      <c r="Y67" t="n">
        <v>1</v>
      </c>
      <c r="Z67" t="n">
        <v>10</v>
      </c>
      <c r="AA67" t="n">
        <v>517.6992770459788</v>
      </c>
      <c r="AB67" t="n">
        <v>708.3389901344967</v>
      </c>
      <c r="AC67" t="n">
        <v>640.7361110760763</v>
      </c>
      <c r="AD67" t="n">
        <v>517699.2770459788</v>
      </c>
      <c r="AE67" t="n">
        <v>708338.9901344967</v>
      </c>
      <c r="AF67" t="n">
        <v>1.74647699236049e-06</v>
      </c>
      <c r="AG67" t="n">
        <v>11</v>
      </c>
      <c r="AH67" t="n">
        <v>640736.1110760763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3.5436</v>
      </c>
      <c r="E68" t="n">
        <v>28.22</v>
      </c>
      <c r="F68" t="n">
        <v>24.25</v>
      </c>
      <c r="G68" t="n">
        <v>76.56999999999999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435</v>
      </c>
      <c r="Q68" t="n">
        <v>452.57</v>
      </c>
      <c r="R68" t="n">
        <v>79.5</v>
      </c>
      <c r="S68" t="n">
        <v>57.64</v>
      </c>
      <c r="T68" t="n">
        <v>8792.59</v>
      </c>
      <c r="U68" t="n">
        <v>0.73</v>
      </c>
      <c r="V68" t="n">
        <v>0.87</v>
      </c>
      <c r="W68" t="n">
        <v>6.82</v>
      </c>
      <c r="X68" t="n">
        <v>0.52</v>
      </c>
      <c r="Y68" t="n">
        <v>1</v>
      </c>
      <c r="Z68" t="n">
        <v>10</v>
      </c>
      <c r="AA68" t="n">
        <v>516.5942709901421</v>
      </c>
      <c r="AB68" t="n">
        <v>706.8270720994744</v>
      </c>
      <c r="AC68" t="n">
        <v>639.3684883763261</v>
      </c>
      <c r="AD68" t="n">
        <v>516594.2709901422</v>
      </c>
      <c r="AE68" t="n">
        <v>706827.0720994745</v>
      </c>
      <c r="AF68" t="n">
        <v>1.751369915422541e-06</v>
      </c>
      <c r="AG68" t="n">
        <v>11</v>
      </c>
      <c r="AH68" t="n">
        <v>639368.4883763262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3.5449</v>
      </c>
      <c r="E69" t="n">
        <v>28.21</v>
      </c>
      <c r="F69" t="n">
        <v>24.24</v>
      </c>
      <c r="G69" t="n">
        <v>76.54000000000001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434.96</v>
      </c>
      <c r="Q69" t="n">
        <v>452.59</v>
      </c>
      <c r="R69" t="n">
        <v>78.98999999999999</v>
      </c>
      <c r="S69" t="n">
        <v>57.64</v>
      </c>
      <c r="T69" t="n">
        <v>8538.879999999999</v>
      </c>
      <c r="U69" t="n">
        <v>0.73</v>
      </c>
      <c r="V69" t="n">
        <v>0.87</v>
      </c>
      <c r="W69" t="n">
        <v>6.83</v>
      </c>
      <c r="X69" t="n">
        <v>0.51</v>
      </c>
      <c r="Y69" t="n">
        <v>1</v>
      </c>
      <c r="Z69" t="n">
        <v>10</v>
      </c>
      <c r="AA69" t="n">
        <v>516.3832890160785</v>
      </c>
      <c r="AB69" t="n">
        <v>706.5383972546928</v>
      </c>
      <c r="AC69" t="n">
        <v>639.1073642535728</v>
      </c>
      <c r="AD69" t="n">
        <v>516383.2890160785</v>
      </c>
      <c r="AE69" t="n">
        <v>706538.3972546927</v>
      </c>
      <c r="AF69" t="n">
        <v>1.752012420471093e-06</v>
      </c>
      <c r="AG69" t="n">
        <v>11</v>
      </c>
      <c r="AH69" t="n">
        <v>639107.3642535728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3.5446</v>
      </c>
      <c r="E70" t="n">
        <v>28.21</v>
      </c>
      <c r="F70" t="n">
        <v>24.24</v>
      </c>
      <c r="G70" t="n">
        <v>76.54000000000001</v>
      </c>
      <c r="H70" t="n">
        <v>1</v>
      </c>
      <c r="I70" t="n">
        <v>19</v>
      </c>
      <c r="J70" t="n">
        <v>321.35</v>
      </c>
      <c r="K70" t="n">
        <v>61.2</v>
      </c>
      <c r="L70" t="n">
        <v>18</v>
      </c>
      <c r="M70" t="n">
        <v>17</v>
      </c>
      <c r="N70" t="n">
        <v>97.15000000000001</v>
      </c>
      <c r="O70" t="n">
        <v>39867.32</v>
      </c>
      <c r="P70" t="n">
        <v>435.13</v>
      </c>
      <c r="Q70" t="n">
        <v>452.58</v>
      </c>
      <c r="R70" t="n">
        <v>79.27</v>
      </c>
      <c r="S70" t="n">
        <v>57.64</v>
      </c>
      <c r="T70" t="n">
        <v>8677.01</v>
      </c>
      <c r="U70" t="n">
        <v>0.73</v>
      </c>
      <c r="V70" t="n">
        <v>0.87</v>
      </c>
      <c r="W70" t="n">
        <v>6.82</v>
      </c>
      <c r="X70" t="n">
        <v>0.51</v>
      </c>
      <c r="Y70" t="n">
        <v>1</v>
      </c>
      <c r="Z70" t="n">
        <v>10</v>
      </c>
      <c r="AA70" t="n">
        <v>516.5325272302746</v>
      </c>
      <c r="AB70" t="n">
        <v>706.7425915632813</v>
      </c>
      <c r="AC70" t="n">
        <v>639.2920705439381</v>
      </c>
      <c r="AD70" t="n">
        <v>516532.5272302746</v>
      </c>
      <c r="AE70" t="n">
        <v>706742.5915632813</v>
      </c>
      <c r="AF70" t="n">
        <v>1.751864150075273e-06</v>
      </c>
      <c r="AG70" t="n">
        <v>11</v>
      </c>
      <c r="AH70" t="n">
        <v>639292.0705439381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3.5447</v>
      </c>
      <c r="E71" t="n">
        <v>28.21</v>
      </c>
      <c r="F71" t="n">
        <v>24.24</v>
      </c>
      <c r="G71" t="n">
        <v>76.54000000000001</v>
      </c>
      <c r="H71" t="n">
        <v>1.01</v>
      </c>
      <c r="I71" t="n">
        <v>19</v>
      </c>
      <c r="J71" t="n">
        <v>321.92</v>
      </c>
      <c r="K71" t="n">
        <v>61.2</v>
      </c>
      <c r="L71" t="n">
        <v>18.25</v>
      </c>
      <c r="M71" t="n">
        <v>17</v>
      </c>
      <c r="N71" t="n">
        <v>97.47</v>
      </c>
      <c r="O71" t="n">
        <v>39937.36</v>
      </c>
      <c r="P71" t="n">
        <v>434.94</v>
      </c>
      <c r="Q71" t="n">
        <v>452.65</v>
      </c>
      <c r="R71" t="n">
        <v>79.06999999999999</v>
      </c>
      <c r="S71" t="n">
        <v>57.64</v>
      </c>
      <c r="T71" t="n">
        <v>8577.290000000001</v>
      </c>
      <c r="U71" t="n">
        <v>0.73</v>
      </c>
      <c r="V71" t="n">
        <v>0.87</v>
      </c>
      <c r="W71" t="n">
        <v>6.82</v>
      </c>
      <c r="X71" t="n">
        <v>0.51</v>
      </c>
      <c r="Y71" t="n">
        <v>1</v>
      </c>
      <c r="Z71" t="n">
        <v>10</v>
      </c>
      <c r="AA71" t="n">
        <v>516.3918012782621</v>
      </c>
      <c r="AB71" t="n">
        <v>706.5500441073468</v>
      </c>
      <c r="AC71" t="n">
        <v>639.117899546956</v>
      </c>
      <c r="AD71" t="n">
        <v>516391.801278262</v>
      </c>
      <c r="AE71" t="n">
        <v>706550.0441073468</v>
      </c>
      <c r="AF71" t="n">
        <v>1.751913573540546e-06</v>
      </c>
      <c r="AG71" t="n">
        <v>11</v>
      </c>
      <c r="AH71" t="n">
        <v>639117.8995469559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3.556</v>
      </c>
      <c r="E72" t="n">
        <v>28.12</v>
      </c>
      <c r="F72" t="n">
        <v>24.2</v>
      </c>
      <c r="G72" t="n">
        <v>80.67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16</v>
      </c>
      <c r="N72" t="n">
        <v>97.79000000000001</v>
      </c>
      <c r="O72" t="n">
        <v>40007.56</v>
      </c>
      <c r="P72" t="n">
        <v>434.66</v>
      </c>
      <c r="Q72" t="n">
        <v>452.57</v>
      </c>
      <c r="R72" t="n">
        <v>77.93000000000001</v>
      </c>
      <c r="S72" t="n">
        <v>57.64</v>
      </c>
      <c r="T72" t="n">
        <v>8013.95</v>
      </c>
      <c r="U72" t="n">
        <v>0.74</v>
      </c>
      <c r="V72" t="n">
        <v>0.88</v>
      </c>
      <c r="W72" t="n">
        <v>6.82</v>
      </c>
      <c r="X72" t="n">
        <v>0.48</v>
      </c>
      <c r="Y72" t="n">
        <v>1</v>
      </c>
      <c r="Z72" t="n">
        <v>10</v>
      </c>
      <c r="AA72" t="n">
        <v>514.7954735261762</v>
      </c>
      <c r="AB72" t="n">
        <v>704.3658780519329</v>
      </c>
      <c r="AC72" t="n">
        <v>637.1421872343744</v>
      </c>
      <c r="AD72" t="n">
        <v>514795.4735261762</v>
      </c>
      <c r="AE72" t="n">
        <v>704365.8780519329</v>
      </c>
      <c r="AF72" t="n">
        <v>1.757498425116422e-06</v>
      </c>
      <c r="AG72" t="n">
        <v>11</v>
      </c>
      <c r="AH72" t="n">
        <v>637142.1872343745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3.5541</v>
      </c>
      <c r="E73" t="n">
        <v>28.14</v>
      </c>
      <c r="F73" t="n">
        <v>24.22</v>
      </c>
      <c r="G73" t="n">
        <v>80.72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16</v>
      </c>
      <c r="N73" t="n">
        <v>98.11</v>
      </c>
      <c r="O73" t="n">
        <v>40077.9</v>
      </c>
      <c r="P73" t="n">
        <v>435.21</v>
      </c>
      <c r="Q73" t="n">
        <v>452.58</v>
      </c>
      <c r="R73" t="n">
        <v>78.56999999999999</v>
      </c>
      <c r="S73" t="n">
        <v>57.64</v>
      </c>
      <c r="T73" t="n">
        <v>8332.139999999999</v>
      </c>
      <c r="U73" t="n">
        <v>0.73</v>
      </c>
      <c r="V73" t="n">
        <v>0.88</v>
      </c>
      <c r="W73" t="n">
        <v>6.82</v>
      </c>
      <c r="X73" t="n">
        <v>0.49</v>
      </c>
      <c r="Y73" t="n">
        <v>1</v>
      </c>
      <c r="Z73" t="n">
        <v>10</v>
      </c>
      <c r="AA73" t="n">
        <v>515.4578372589857</v>
      </c>
      <c r="AB73" t="n">
        <v>705.2721533325883</v>
      </c>
      <c r="AC73" t="n">
        <v>637.9619688742096</v>
      </c>
      <c r="AD73" t="n">
        <v>515457.8372589857</v>
      </c>
      <c r="AE73" t="n">
        <v>705272.1533325884</v>
      </c>
      <c r="AF73" t="n">
        <v>1.756559379276231e-06</v>
      </c>
      <c r="AG73" t="n">
        <v>11</v>
      </c>
      <c r="AH73" t="n">
        <v>637961.9688742096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3.5556</v>
      </c>
      <c r="E74" t="n">
        <v>28.12</v>
      </c>
      <c r="F74" t="n">
        <v>24.21</v>
      </c>
      <c r="G74" t="n">
        <v>80.69</v>
      </c>
      <c r="H74" t="n">
        <v>1.05</v>
      </c>
      <c r="I74" t="n">
        <v>18</v>
      </c>
      <c r="J74" t="n">
        <v>323.63</v>
      </c>
      <c r="K74" t="n">
        <v>61.2</v>
      </c>
      <c r="L74" t="n">
        <v>19</v>
      </c>
      <c r="M74" t="n">
        <v>16</v>
      </c>
      <c r="N74" t="n">
        <v>98.43000000000001</v>
      </c>
      <c r="O74" t="n">
        <v>40148.52</v>
      </c>
      <c r="P74" t="n">
        <v>434.97</v>
      </c>
      <c r="Q74" t="n">
        <v>452.59</v>
      </c>
      <c r="R74" t="n">
        <v>78.08</v>
      </c>
      <c r="S74" t="n">
        <v>57.64</v>
      </c>
      <c r="T74" t="n">
        <v>8087.32</v>
      </c>
      <c r="U74" t="n">
        <v>0.74</v>
      </c>
      <c r="V74" t="n">
        <v>0.88</v>
      </c>
      <c r="W74" t="n">
        <v>6.82</v>
      </c>
      <c r="X74" t="n">
        <v>0.48</v>
      </c>
      <c r="Y74" t="n">
        <v>1</v>
      </c>
      <c r="Z74" t="n">
        <v>10</v>
      </c>
      <c r="AA74" t="n">
        <v>515.0898196032161</v>
      </c>
      <c r="AB74" t="n">
        <v>704.7686153401714</v>
      </c>
      <c r="AC74" t="n">
        <v>637.5064878410687</v>
      </c>
      <c r="AD74" t="n">
        <v>515089.8196032161</v>
      </c>
      <c r="AE74" t="n">
        <v>704768.6153401714</v>
      </c>
      <c r="AF74" t="n">
        <v>1.75730073125533e-06</v>
      </c>
      <c r="AG74" t="n">
        <v>11</v>
      </c>
      <c r="AH74" t="n">
        <v>637506.4878410688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3.5556</v>
      </c>
      <c r="E75" t="n">
        <v>28.12</v>
      </c>
      <c r="F75" t="n">
        <v>24.21</v>
      </c>
      <c r="G75" t="n">
        <v>80.69</v>
      </c>
      <c r="H75" t="n">
        <v>1.06</v>
      </c>
      <c r="I75" t="n">
        <v>18</v>
      </c>
      <c r="J75" t="n">
        <v>324.2</v>
      </c>
      <c r="K75" t="n">
        <v>61.2</v>
      </c>
      <c r="L75" t="n">
        <v>19.25</v>
      </c>
      <c r="M75" t="n">
        <v>16</v>
      </c>
      <c r="N75" t="n">
        <v>98.75</v>
      </c>
      <c r="O75" t="n">
        <v>40219.17</v>
      </c>
      <c r="P75" t="n">
        <v>434.55</v>
      </c>
      <c r="Q75" t="n">
        <v>452.59</v>
      </c>
      <c r="R75" t="n">
        <v>77.97</v>
      </c>
      <c r="S75" t="n">
        <v>57.64</v>
      </c>
      <c r="T75" t="n">
        <v>8034.08</v>
      </c>
      <c r="U75" t="n">
        <v>0.74</v>
      </c>
      <c r="V75" t="n">
        <v>0.88</v>
      </c>
      <c r="W75" t="n">
        <v>6.82</v>
      </c>
      <c r="X75" t="n">
        <v>0.48</v>
      </c>
      <c r="Y75" t="n">
        <v>1</v>
      </c>
      <c r="Z75" t="n">
        <v>10</v>
      </c>
      <c r="AA75" t="n">
        <v>514.8041203496915</v>
      </c>
      <c r="AB75" t="n">
        <v>704.3777090173376</v>
      </c>
      <c r="AC75" t="n">
        <v>637.1528890690456</v>
      </c>
      <c r="AD75" t="n">
        <v>514804.1203496915</v>
      </c>
      <c r="AE75" t="n">
        <v>704377.7090173375</v>
      </c>
      <c r="AF75" t="n">
        <v>1.75730073125533e-06</v>
      </c>
      <c r="AG75" t="n">
        <v>11</v>
      </c>
      <c r="AH75" t="n">
        <v>637152.8890690457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3.567</v>
      </c>
      <c r="E76" t="n">
        <v>28.03</v>
      </c>
      <c r="F76" t="n">
        <v>24.17</v>
      </c>
      <c r="G76" t="n">
        <v>85.3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15</v>
      </c>
      <c r="N76" t="n">
        <v>99.08</v>
      </c>
      <c r="O76" t="n">
        <v>40289.97</v>
      </c>
      <c r="P76" t="n">
        <v>433.72</v>
      </c>
      <c r="Q76" t="n">
        <v>452.58</v>
      </c>
      <c r="R76" t="n">
        <v>76.93000000000001</v>
      </c>
      <c r="S76" t="n">
        <v>57.64</v>
      </c>
      <c r="T76" t="n">
        <v>7519.53</v>
      </c>
      <c r="U76" t="n">
        <v>0.75</v>
      </c>
      <c r="V76" t="n">
        <v>0.88</v>
      </c>
      <c r="W76" t="n">
        <v>6.82</v>
      </c>
      <c r="X76" t="n">
        <v>0.44</v>
      </c>
      <c r="Y76" t="n">
        <v>1</v>
      </c>
      <c r="Z76" t="n">
        <v>10</v>
      </c>
      <c r="AA76" t="n">
        <v>512.8338449070092</v>
      </c>
      <c r="AB76" t="n">
        <v>701.6818912342417</v>
      </c>
      <c r="AC76" t="n">
        <v>634.7143563515644</v>
      </c>
      <c r="AD76" t="n">
        <v>512833.8449070092</v>
      </c>
      <c r="AE76" t="n">
        <v>701681.8912342417</v>
      </c>
      <c r="AF76" t="n">
        <v>1.762935006296479e-06</v>
      </c>
      <c r="AG76" t="n">
        <v>11</v>
      </c>
      <c r="AH76" t="n">
        <v>634714.3563515644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3.5676</v>
      </c>
      <c r="E77" t="n">
        <v>28.03</v>
      </c>
      <c r="F77" t="n">
        <v>24.16</v>
      </c>
      <c r="G77" t="n">
        <v>85.29000000000001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15</v>
      </c>
      <c r="N77" t="n">
        <v>99.40000000000001</v>
      </c>
      <c r="O77" t="n">
        <v>40360.92</v>
      </c>
      <c r="P77" t="n">
        <v>434.22</v>
      </c>
      <c r="Q77" t="n">
        <v>452.6</v>
      </c>
      <c r="R77" t="n">
        <v>76.70999999999999</v>
      </c>
      <c r="S77" t="n">
        <v>57.64</v>
      </c>
      <c r="T77" t="n">
        <v>7406.36</v>
      </c>
      <c r="U77" t="n">
        <v>0.75</v>
      </c>
      <c r="V77" t="n">
        <v>0.88</v>
      </c>
      <c r="W77" t="n">
        <v>6.82</v>
      </c>
      <c r="X77" t="n">
        <v>0.44</v>
      </c>
      <c r="Y77" t="n">
        <v>1</v>
      </c>
      <c r="Z77" t="n">
        <v>10</v>
      </c>
      <c r="AA77" t="n">
        <v>513.0680293256796</v>
      </c>
      <c r="AB77" t="n">
        <v>702.002312687354</v>
      </c>
      <c r="AC77" t="n">
        <v>635.0041972309061</v>
      </c>
      <c r="AD77" t="n">
        <v>513068.0293256796</v>
      </c>
      <c r="AE77" t="n">
        <v>702002.312687354</v>
      </c>
      <c r="AF77" t="n">
        <v>1.763231547088118e-06</v>
      </c>
      <c r="AG77" t="n">
        <v>11</v>
      </c>
      <c r="AH77" t="n">
        <v>635004.1972309061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3.5671</v>
      </c>
      <c r="E78" t="n">
        <v>28.03</v>
      </c>
      <c r="F78" t="n">
        <v>24.17</v>
      </c>
      <c r="G78" t="n">
        <v>85.3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15</v>
      </c>
      <c r="N78" t="n">
        <v>99.73</v>
      </c>
      <c r="O78" t="n">
        <v>40432.03</v>
      </c>
      <c r="P78" t="n">
        <v>434.55</v>
      </c>
      <c r="Q78" t="n">
        <v>452.55</v>
      </c>
      <c r="R78" t="n">
        <v>76.78</v>
      </c>
      <c r="S78" t="n">
        <v>57.64</v>
      </c>
      <c r="T78" t="n">
        <v>7444.33</v>
      </c>
      <c r="U78" t="n">
        <v>0.75</v>
      </c>
      <c r="V78" t="n">
        <v>0.88</v>
      </c>
      <c r="W78" t="n">
        <v>6.82</v>
      </c>
      <c r="X78" t="n">
        <v>0.44</v>
      </c>
      <c r="Y78" t="n">
        <v>1</v>
      </c>
      <c r="Z78" t="n">
        <v>10</v>
      </c>
      <c r="AA78" t="n">
        <v>513.3857105130069</v>
      </c>
      <c r="AB78" t="n">
        <v>702.4369781029599</v>
      </c>
      <c r="AC78" t="n">
        <v>635.3973787893034</v>
      </c>
      <c r="AD78" t="n">
        <v>513385.7105130069</v>
      </c>
      <c r="AE78" t="n">
        <v>702436.9781029599</v>
      </c>
      <c r="AF78" t="n">
        <v>1.762984429761752e-06</v>
      </c>
      <c r="AG78" t="n">
        <v>11</v>
      </c>
      <c r="AH78" t="n">
        <v>635397.3787893034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3.5668</v>
      </c>
      <c r="E79" t="n">
        <v>28.04</v>
      </c>
      <c r="F79" t="n">
        <v>24.17</v>
      </c>
      <c r="G79" t="n">
        <v>85.31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15</v>
      </c>
      <c r="N79" t="n">
        <v>100.06</v>
      </c>
      <c r="O79" t="n">
        <v>40503.29</v>
      </c>
      <c r="P79" t="n">
        <v>434.84</v>
      </c>
      <c r="Q79" t="n">
        <v>452.61</v>
      </c>
      <c r="R79" t="n">
        <v>76.95</v>
      </c>
      <c r="S79" t="n">
        <v>57.64</v>
      </c>
      <c r="T79" t="n">
        <v>7528.2</v>
      </c>
      <c r="U79" t="n">
        <v>0.75</v>
      </c>
      <c r="V79" t="n">
        <v>0.88</v>
      </c>
      <c r="W79" t="n">
        <v>6.82</v>
      </c>
      <c r="X79" t="n">
        <v>0.45</v>
      </c>
      <c r="Y79" t="n">
        <v>1</v>
      </c>
      <c r="Z79" t="n">
        <v>10</v>
      </c>
      <c r="AA79" t="n">
        <v>513.6151397747334</v>
      </c>
      <c r="AB79" t="n">
        <v>702.7508933405588</v>
      </c>
      <c r="AC79" t="n">
        <v>635.6813343972086</v>
      </c>
      <c r="AD79" t="n">
        <v>513615.1397747334</v>
      </c>
      <c r="AE79" t="n">
        <v>702750.8933405589</v>
      </c>
      <c r="AF79" t="n">
        <v>1.762836159365932e-06</v>
      </c>
      <c r="AG79" t="n">
        <v>11</v>
      </c>
      <c r="AH79" t="n">
        <v>635681.3343972086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3.5644</v>
      </c>
      <c r="E80" t="n">
        <v>28.06</v>
      </c>
      <c r="F80" t="n">
        <v>24.19</v>
      </c>
      <c r="G80" t="n">
        <v>85.38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15</v>
      </c>
      <c r="N80" t="n">
        <v>100.39</v>
      </c>
      <c r="O80" t="n">
        <v>40574.7</v>
      </c>
      <c r="P80" t="n">
        <v>435</v>
      </c>
      <c r="Q80" t="n">
        <v>452.56</v>
      </c>
      <c r="R80" t="n">
        <v>77.47</v>
      </c>
      <c r="S80" t="n">
        <v>57.64</v>
      </c>
      <c r="T80" t="n">
        <v>7788.56</v>
      </c>
      <c r="U80" t="n">
        <v>0.74</v>
      </c>
      <c r="V80" t="n">
        <v>0.88</v>
      </c>
      <c r="W80" t="n">
        <v>6.82</v>
      </c>
      <c r="X80" t="n">
        <v>0.47</v>
      </c>
      <c r="Y80" t="n">
        <v>1</v>
      </c>
      <c r="Z80" t="n">
        <v>10</v>
      </c>
      <c r="AA80" t="n">
        <v>514.0650256931941</v>
      </c>
      <c r="AB80" t="n">
        <v>703.3664471017628</v>
      </c>
      <c r="AC80" t="n">
        <v>636.2381405713784</v>
      </c>
      <c r="AD80" t="n">
        <v>514065.0256931941</v>
      </c>
      <c r="AE80" t="n">
        <v>703366.4471017628</v>
      </c>
      <c r="AF80" t="n">
        <v>1.761649996199374e-06</v>
      </c>
      <c r="AG80" t="n">
        <v>11</v>
      </c>
      <c r="AH80" t="n">
        <v>636238.1405713784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3.5745</v>
      </c>
      <c r="E81" t="n">
        <v>27.98</v>
      </c>
      <c r="F81" t="n">
        <v>24.16</v>
      </c>
      <c r="G81" t="n">
        <v>90.62</v>
      </c>
      <c r="H81" t="n">
        <v>1.13</v>
      </c>
      <c r="I81" t="n">
        <v>16</v>
      </c>
      <c r="J81" t="n">
        <v>327.66</v>
      </c>
      <c r="K81" t="n">
        <v>61.2</v>
      </c>
      <c r="L81" t="n">
        <v>20.75</v>
      </c>
      <c r="M81" t="n">
        <v>14</v>
      </c>
      <c r="N81" t="n">
        <v>100.72</v>
      </c>
      <c r="O81" t="n">
        <v>40646.27</v>
      </c>
      <c r="P81" t="n">
        <v>434.49</v>
      </c>
      <c r="Q81" t="n">
        <v>452.57</v>
      </c>
      <c r="R81" t="n">
        <v>76.64</v>
      </c>
      <c r="S81" t="n">
        <v>57.64</v>
      </c>
      <c r="T81" t="n">
        <v>7376.73</v>
      </c>
      <c r="U81" t="n">
        <v>0.75</v>
      </c>
      <c r="V81" t="n">
        <v>0.88</v>
      </c>
      <c r="W81" t="n">
        <v>6.82</v>
      </c>
      <c r="X81" t="n">
        <v>0.44</v>
      </c>
      <c r="Y81" t="n">
        <v>1</v>
      </c>
      <c r="Z81" t="n">
        <v>10</v>
      </c>
      <c r="AA81" t="n">
        <v>512.4990155285732</v>
      </c>
      <c r="AB81" t="n">
        <v>701.2237629070357</v>
      </c>
      <c r="AC81" t="n">
        <v>634.2999511489199</v>
      </c>
      <c r="AD81" t="n">
        <v>512499.0155285732</v>
      </c>
      <c r="AE81" t="n">
        <v>701223.7629070358</v>
      </c>
      <c r="AF81" t="n">
        <v>1.766641766191972e-06</v>
      </c>
      <c r="AG81" t="n">
        <v>11</v>
      </c>
      <c r="AH81" t="n">
        <v>634299.95114892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3.5761</v>
      </c>
      <c r="E82" t="n">
        <v>27.96</v>
      </c>
      <c r="F82" t="n">
        <v>24.15</v>
      </c>
      <c r="G82" t="n">
        <v>90.56999999999999</v>
      </c>
      <c r="H82" t="n">
        <v>1.14</v>
      </c>
      <c r="I82" t="n">
        <v>16</v>
      </c>
      <c r="J82" t="n">
        <v>328.25</v>
      </c>
      <c r="K82" t="n">
        <v>61.2</v>
      </c>
      <c r="L82" t="n">
        <v>21</v>
      </c>
      <c r="M82" t="n">
        <v>14</v>
      </c>
      <c r="N82" t="n">
        <v>101.05</v>
      </c>
      <c r="O82" t="n">
        <v>40718</v>
      </c>
      <c r="P82" t="n">
        <v>434.38</v>
      </c>
      <c r="Q82" t="n">
        <v>452.57</v>
      </c>
      <c r="R82" t="n">
        <v>76.26000000000001</v>
      </c>
      <c r="S82" t="n">
        <v>57.64</v>
      </c>
      <c r="T82" t="n">
        <v>7189.92</v>
      </c>
      <c r="U82" t="n">
        <v>0.76</v>
      </c>
      <c r="V82" t="n">
        <v>0.88</v>
      </c>
      <c r="W82" t="n">
        <v>6.82</v>
      </c>
      <c r="X82" t="n">
        <v>0.43</v>
      </c>
      <c r="Y82" t="n">
        <v>1</v>
      </c>
      <c r="Z82" t="n">
        <v>10</v>
      </c>
      <c r="AA82" t="n">
        <v>512.2113988974518</v>
      </c>
      <c r="AB82" t="n">
        <v>700.8302331435854</v>
      </c>
      <c r="AC82" t="n">
        <v>633.9439793137708</v>
      </c>
      <c r="AD82" t="n">
        <v>512211.3988974518</v>
      </c>
      <c r="AE82" t="n">
        <v>700830.2331435854</v>
      </c>
      <c r="AF82" t="n">
        <v>1.767432541636344e-06</v>
      </c>
      <c r="AG82" t="n">
        <v>11</v>
      </c>
      <c r="AH82" t="n">
        <v>633943.9793137708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3.5763</v>
      </c>
      <c r="E83" t="n">
        <v>27.96</v>
      </c>
      <c r="F83" t="n">
        <v>24.15</v>
      </c>
      <c r="G83" t="n">
        <v>90.56</v>
      </c>
      <c r="H83" t="n">
        <v>1.15</v>
      </c>
      <c r="I83" t="n">
        <v>16</v>
      </c>
      <c r="J83" t="n">
        <v>328.83</v>
      </c>
      <c r="K83" t="n">
        <v>61.2</v>
      </c>
      <c r="L83" t="n">
        <v>21.25</v>
      </c>
      <c r="M83" t="n">
        <v>14</v>
      </c>
      <c r="N83" t="n">
        <v>101.38</v>
      </c>
      <c r="O83" t="n">
        <v>40789.89</v>
      </c>
      <c r="P83" t="n">
        <v>434.56</v>
      </c>
      <c r="Q83" t="n">
        <v>452.6</v>
      </c>
      <c r="R83" t="n">
        <v>76.19</v>
      </c>
      <c r="S83" t="n">
        <v>57.64</v>
      </c>
      <c r="T83" t="n">
        <v>7155.42</v>
      </c>
      <c r="U83" t="n">
        <v>0.76</v>
      </c>
      <c r="V83" t="n">
        <v>0.88</v>
      </c>
      <c r="W83" t="n">
        <v>6.82</v>
      </c>
      <c r="X83" t="n">
        <v>0.42</v>
      </c>
      <c r="Y83" t="n">
        <v>1</v>
      </c>
      <c r="Z83" t="n">
        <v>10</v>
      </c>
      <c r="AA83" t="n">
        <v>512.311403002974</v>
      </c>
      <c r="AB83" t="n">
        <v>700.9670631726304</v>
      </c>
      <c r="AC83" t="n">
        <v>634.0677504768861</v>
      </c>
      <c r="AD83" t="n">
        <v>512311.403002974</v>
      </c>
      <c r="AE83" t="n">
        <v>700967.0631726305</v>
      </c>
      <c r="AF83" t="n">
        <v>1.76753138856689e-06</v>
      </c>
      <c r="AG83" t="n">
        <v>11</v>
      </c>
      <c r="AH83" t="n">
        <v>634067.7504768861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3.5764</v>
      </c>
      <c r="E84" t="n">
        <v>27.96</v>
      </c>
      <c r="F84" t="n">
        <v>24.15</v>
      </c>
      <c r="G84" t="n">
        <v>90.56</v>
      </c>
      <c r="H84" t="n">
        <v>1.16</v>
      </c>
      <c r="I84" t="n">
        <v>16</v>
      </c>
      <c r="J84" t="n">
        <v>329.41</v>
      </c>
      <c r="K84" t="n">
        <v>61.2</v>
      </c>
      <c r="L84" t="n">
        <v>21.5</v>
      </c>
      <c r="M84" t="n">
        <v>14</v>
      </c>
      <c r="N84" t="n">
        <v>101.71</v>
      </c>
      <c r="O84" t="n">
        <v>40861.93</v>
      </c>
      <c r="P84" t="n">
        <v>434.62</v>
      </c>
      <c r="Q84" t="n">
        <v>452.55</v>
      </c>
      <c r="R84" t="n">
        <v>76.31</v>
      </c>
      <c r="S84" t="n">
        <v>57.64</v>
      </c>
      <c r="T84" t="n">
        <v>7215.44</v>
      </c>
      <c r="U84" t="n">
        <v>0.76</v>
      </c>
      <c r="V84" t="n">
        <v>0.88</v>
      </c>
      <c r="W84" t="n">
        <v>6.82</v>
      </c>
      <c r="X84" t="n">
        <v>0.43</v>
      </c>
      <c r="Y84" t="n">
        <v>1</v>
      </c>
      <c r="Z84" t="n">
        <v>10</v>
      </c>
      <c r="AA84" t="n">
        <v>512.3411124575425</v>
      </c>
      <c r="AB84" t="n">
        <v>701.00771295906</v>
      </c>
      <c r="AC84" t="n">
        <v>634.1045207047511</v>
      </c>
      <c r="AD84" t="n">
        <v>512341.1124575425</v>
      </c>
      <c r="AE84" t="n">
        <v>701007.71295906</v>
      </c>
      <c r="AF84" t="n">
        <v>1.767580812032163e-06</v>
      </c>
      <c r="AG84" t="n">
        <v>11</v>
      </c>
      <c r="AH84" t="n">
        <v>634104.520704751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3.5741</v>
      </c>
      <c r="E85" t="n">
        <v>27.98</v>
      </c>
      <c r="F85" t="n">
        <v>24.17</v>
      </c>
      <c r="G85" t="n">
        <v>90.63</v>
      </c>
      <c r="H85" t="n">
        <v>1.17</v>
      </c>
      <c r="I85" t="n">
        <v>16</v>
      </c>
      <c r="J85" t="n">
        <v>330</v>
      </c>
      <c r="K85" t="n">
        <v>61.2</v>
      </c>
      <c r="L85" t="n">
        <v>21.75</v>
      </c>
      <c r="M85" t="n">
        <v>14</v>
      </c>
      <c r="N85" t="n">
        <v>102.05</v>
      </c>
      <c r="O85" t="n">
        <v>40934.14</v>
      </c>
      <c r="P85" t="n">
        <v>435.13</v>
      </c>
      <c r="Q85" t="n">
        <v>452.61</v>
      </c>
      <c r="R85" t="n">
        <v>76.73</v>
      </c>
      <c r="S85" t="n">
        <v>57.64</v>
      </c>
      <c r="T85" t="n">
        <v>7424.78</v>
      </c>
      <c r="U85" t="n">
        <v>0.75</v>
      </c>
      <c r="V85" t="n">
        <v>0.88</v>
      </c>
      <c r="W85" t="n">
        <v>6.82</v>
      </c>
      <c r="X85" t="n">
        <v>0.44</v>
      </c>
      <c r="Y85" t="n">
        <v>1</v>
      </c>
      <c r="Z85" t="n">
        <v>10</v>
      </c>
      <c r="AA85" t="n">
        <v>513.0148970795869</v>
      </c>
      <c r="AB85" t="n">
        <v>701.9296148042207</v>
      </c>
      <c r="AC85" t="n">
        <v>634.9384375317069</v>
      </c>
      <c r="AD85" t="n">
        <v>513014.8970795869</v>
      </c>
      <c r="AE85" t="n">
        <v>701929.6148042207</v>
      </c>
      <c r="AF85" t="n">
        <v>1.766444072330879e-06</v>
      </c>
      <c r="AG85" t="n">
        <v>11</v>
      </c>
      <c r="AH85" t="n">
        <v>634938.4375317069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3.5749</v>
      </c>
      <c r="E86" t="n">
        <v>27.97</v>
      </c>
      <c r="F86" t="n">
        <v>24.16</v>
      </c>
      <c r="G86" t="n">
        <v>90.61</v>
      </c>
      <c r="H86" t="n">
        <v>1.19</v>
      </c>
      <c r="I86" t="n">
        <v>16</v>
      </c>
      <c r="J86" t="n">
        <v>330.59</v>
      </c>
      <c r="K86" t="n">
        <v>61.2</v>
      </c>
      <c r="L86" t="n">
        <v>22</v>
      </c>
      <c r="M86" t="n">
        <v>14</v>
      </c>
      <c r="N86" t="n">
        <v>102.39</v>
      </c>
      <c r="O86" t="n">
        <v>41006.51</v>
      </c>
      <c r="P86" t="n">
        <v>434.82</v>
      </c>
      <c r="Q86" t="n">
        <v>452.58</v>
      </c>
      <c r="R86" t="n">
        <v>76.54000000000001</v>
      </c>
      <c r="S86" t="n">
        <v>57.64</v>
      </c>
      <c r="T86" t="n">
        <v>7328.61</v>
      </c>
      <c r="U86" t="n">
        <v>0.75</v>
      </c>
      <c r="V86" t="n">
        <v>0.88</v>
      </c>
      <c r="W86" t="n">
        <v>6.82</v>
      </c>
      <c r="X86" t="n">
        <v>0.44</v>
      </c>
      <c r="Y86" t="n">
        <v>1</v>
      </c>
      <c r="Z86" t="n">
        <v>10</v>
      </c>
      <c r="AA86" t="n">
        <v>512.6787729682067</v>
      </c>
      <c r="AB86" t="n">
        <v>701.4697149662809</v>
      </c>
      <c r="AC86" t="n">
        <v>634.5224298888265</v>
      </c>
      <c r="AD86" t="n">
        <v>512678.7729682066</v>
      </c>
      <c r="AE86" t="n">
        <v>701469.7149662809</v>
      </c>
      <c r="AF86" t="n">
        <v>1.766839460053065e-06</v>
      </c>
      <c r="AG86" t="n">
        <v>11</v>
      </c>
      <c r="AH86" t="n">
        <v>634522.4298888266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3.5849</v>
      </c>
      <c r="E87" t="n">
        <v>27.89</v>
      </c>
      <c r="F87" t="n">
        <v>24.14</v>
      </c>
      <c r="G87" t="n">
        <v>96.55</v>
      </c>
      <c r="H87" t="n">
        <v>1.2</v>
      </c>
      <c r="I87" t="n">
        <v>15</v>
      </c>
      <c r="J87" t="n">
        <v>331.17</v>
      </c>
      <c r="K87" t="n">
        <v>61.2</v>
      </c>
      <c r="L87" t="n">
        <v>22.25</v>
      </c>
      <c r="M87" t="n">
        <v>13</v>
      </c>
      <c r="N87" t="n">
        <v>102.72</v>
      </c>
      <c r="O87" t="n">
        <v>41079.04</v>
      </c>
      <c r="P87" t="n">
        <v>434.26</v>
      </c>
      <c r="Q87" t="n">
        <v>452.63</v>
      </c>
      <c r="R87" t="n">
        <v>75.86</v>
      </c>
      <c r="S87" t="n">
        <v>57.64</v>
      </c>
      <c r="T87" t="n">
        <v>6990.61</v>
      </c>
      <c r="U87" t="n">
        <v>0.76</v>
      </c>
      <c r="V87" t="n">
        <v>0.88</v>
      </c>
      <c r="W87" t="n">
        <v>6.82</v>
      </c>
      <c r="X87" t="n">
        <v>0.41</v>
      </c>
      <c r="Y87" t="n">
        <v>1</v>
      </c>
      <c r="Z87" t="n">
        <v>10</v>
      </c>
      <c r="AA87" t="n">
        <v>511.1374765480228</v>
      </c>
      <c r="AB87" t="n">
        <v>699.3608452069863</v>
      </c>
      <c r="AC87" t="n">
        <v>632.6148276995419</v>
      </c>
      <c r="AD87" t="n">
        <v>511137.4765480228</v>
      </c>
      <c r="AE87" t="n">
        <v>699360.8452069863</v>
      </c>
      <c r="AF87" t="n">
        <v>1.771781806580389e-06</v>
      </c>
      <c r="AG87" t="n">
        <v>11</v>
      </c>
      <c r="AH87" t="n">
        <v>632614.8276995419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3.5876</v>
      </c>
      <c r="E88" t="n">
        <v>27.87</v>
      </c>
      <c r="F88" t="n">
        <v>24.12</v>
      </c>
      <c r="G88" t="n">
        <v>96.47</v>
      </c>
      <c r="H88" t="n">
        <v>1.21</v>
      </c>
      <c r="I88" t="n">
        <v>15</v>
      </c>
      <c r="J88" t="n">
        <v>331.76</v>
      </c>
      <c r="K88" t="n">
        <v>61.2</v>
      </c>
      <c r="L88" t="n">
        <v>22.5</v>
      </c>
      <c r="M88" t="n">
        <v>13</v>
      </c>
      <c r="N88" t="n">
        <v>103.06</v>
      </c>
      <c r="O88" t="n">
        <v>41151.74</v>
      </c>
      <c r="P88" t="n">
        <v>434.13</v>
      </c>
      <c r="Q88" t="n">
        <v>452.59</v>
      </c>
      <c r="R88" t="n">
        <v>75.09</v>
      </c>
      <c r="S88" t="n">
        <v>57.64</v>
      </c>
      <c r="T88" t="n">
        <v>6606.27</v>
      </c>
      <c r="U88" t="n">
        <v>0.77</v>
      </c>
      <c r="V88" t="n">
        <v>0.88</v>
      </c>
      <c r="W88" t="n">
        <v>6.82</v>
      </c>
      <c r="X88" t="n">
        <v>0.39</v>
      </c>
      <c r="Y88" t="n">
        <v>1</v>
      </c>
      <c r="Z88" t="n">
        <v>10</v>
      </c>
      <c r="AA88" t="n">
        <v>510.6799803511448</v>
      </c>
      <c r="AB88" t="n">
        <v>698.7348787271101</v>
      </c>
      <c r="AC88" t="n">
        <v>632.0486025819556</v>
      </c>
      <c r="AD88" t="n">
        <v>510679.9803511448</v>
      </c>
      <c r="AE88" t="n">
        <v>698734.8787271101</v>
      </c>
      <c r="AF88" t="n">
        <v>1.773116240142766e-06</v>
      </c>
      <c r="AG88" t="n">
        <v>11</v>
      </c>
      <c r="AH88" t="n">
        <v>632048.6025819556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3.5867</v>
      </c>
      <c r="E89" t="n">
        <v>27.88</v>
      </c>
      <c r="F89" t="n">
        <v>24.12</v>
      </c>
      <c r="G89" t="n">
        <v>96.48999999999999</v>
      </c>
      <c r="H89" t="n">
        <v>1.22</v>
      </c>
      <c r="I89" t="n">
        <v>15</v>
      </c>
      <c r="J89" t="n">
        <v>332.35</v>
      </c>
      <c r="K89" t="n">
        <v>61.2</v>
      </c>
      <c r="L89" t="n">
        <v>22.75</v>
      </c>
      <c r="M89" t="n">
        <v>13</v>
      </c>
      <c r="N89" t="n">
        <v>103.41</v>
      </c>
      <c r="O89" t="n">
        <v>41224.6</v>
      </c>
      <c r="P89" t="n">
        <v>434.46</v>
      </c>
      <c r="Q89" t="n">
        <v>452.59</v>
      </c>
      <c r="R89" t="n">
        <v>75.39</v>
      </c>
      <c r="S89" t="n">
        <v>57.64</v>
      </c>
      <c r="T89" t="n">
        <v>6757.84</v>
      </c>
      <c r="U89" t="n">
        <v>0.76</v>
      </c>
      <c r="V89" t="n">
        <v>0.88</v>
      </c>
      <c r="W89" t="n">
        <v>6.82</v>
      </c>
      <c r="X89" t="n">
        <v>0.4</v>
      </c>
      <c r="Y89" t="n">
        <v>1</v>
      </c>
      <c r="Z89" t="n">
        <v>10</v>
      </c>
      <c r="AA89" t="n">
        <v>510.9996278429794</v>
      </c>
      <c r="AB89" t="n">
        <v>699.1722345272902</v>
      </c>
      <c r="AC89" t="n">
        <v>632.4442177583992</v>
      </c>
      <c r="AD89" t="n">
        <v>510999.6278429793</v>
      </c>
      <c r="AE89" t="n">
        <v>699172.2345272902</v>
      </c>
      <c r="AF89" t="n">
        <v>1.772671428955307e-06</v>
      </c>
      <c r="AG89" t="n">
        <v>11</v>
      </c>
      <c r="AH89" t="n">
        <v>632444.2177583992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3.5877</v>
      </c>
      <c r="E90" t="n">
        <v>27.87</v>
      </c>
      <c r="F90" t="n">
        <v>24.12</v>
      </c>
      <c r="G90" t="n">
        <v>96.45999999999999</v>
      </c>
      <c r="H90" t="n">
        <v>1.23</v>
      </c>
      <c r="I90" t="n">
        <v>15</v>
      </c>
      <c r="J90" t="n">
        <v>332.95</v>
      </c>
      <c r="K90" t="n">
        <v>61.2</v>
      </c>
      <c r="L90" t="n">
        <v>23</v>
      </c>
      <c r="M90" t="n">
        <v>13</v>
      </c>
      <c r="N90" t="n">
        <v>103.75</v>
      </c>
      <c r="O90" t="n">
        <v>41297.62</v>
      </c>
      <c r="P90" t="n">
        <v>434.42</v>
      </c>
      <c r="Q90" t="n">
        <v>452.57</v>
      </c>
      <c r="R90" t="n">
        <v>75.06999999999999</v>
      </c>
      <c r="S90" t="n">
        <v>57.64</v>
      </c>
      <c r="T90" t="n">
        <v>6599.26</v>
      </c>
      <c r="U90" t="n">
        <v>0.77</v>
      </c>
      <c r="V90" t="n">
        <v>0.88</v>
      </c>
      <c r="W90" t="n">
        <v>6.82</v>
      </c>
      <c r="X90" t="n">
        <v>0.39</v>
      </c>
      <c r="Y90" t="n">
        <v>1</v>
      </c>
      <c r="Z90" t="n">
        <v>10</v>
      </c>
      <c r="AA90" t="n">
        <v>510.8646962230239</v>
      </c>
      <c r="AB90" t="n">
        <v>698.9876151321042</v>
      </c>
      <c r="AC90" t="n">
        <v>632.277218179175</v>
      </c>
      <c r="AD90" t="n">
        <v>510864.6962230239</v>
      </c>
      <c r="AE90" t="n">
        <v>698987.6151321043</v>
      </c>
      <c r="AF90" t="n">
        <v>1.77316566360804e-06</v>
      </c>
      <c r="AG90" t="n">
        <v>11</v>
      </c>
      <c r="AH90" t="n">
        <v>632277.2181791749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3.5864</v>
      </c>
      <c r="E91" t="n">
        <v>27.88</v>
      </c>
      <c r="F91" t="n">
        <v>24.13</v>
      </c>
      <c r="G91" t="n">
        <v>96.5</v>
      </c>
      <c r="H91" t="n">
        <v>1.24</v>
      </c>
      <c r="I91" t="n">
        <v>15</v>
      </c>
      <c r="J91" t="n">
        <v>333.54</v>
      </c>
      <c r="K91" t="n">
        <v>61.2</v>
      </c>
      <c r="L91" t="n">
        <v>23.25</v>
      </c>
      <c r="M91" t="n">
        <v>13</v>
      </c>
      <c r="N91" t="n">
        <v>104.09</v>
      </c>
      <c r="O91" t="n">
        <v>41370.82</v>
      </c>
      <c r="P91" t="n">
        <v>434.52</v>
      </c>
      <c r="Q91" t="n">
        <v>452.6</v>
      </c>
      <c r="R91" t="n">
        <v>75.38</v>
      </c>
      <c r="S91" t="n">
        <v>57.64</v>
      </c>
      <c r="T91" t="n">
        <v>6753.56</v>
      </c>
      <c r="U91" t="n">
        <v>0.76</v>
      </c>
      <c r="V91" t="n">
        <v>0.88</v>
      </c>
      <c r="W91" t="n">
        <v>6.82</v>
      </c>
      <c r="X91" t="n">
        <v>0.4</v>
      </c>
      <c r="Y91" t="n">
        <v>1</v>
      </c>
      <c r="Z91" t="n">
        <v>10</v>
      </c>
      <c r="AA91" t="n">
        <v>511.1116236287176</v>
      </c>
      <c r="AB91" t="n">
        <v>699.3254721022427</v>
      </c>
      <c r="AC91" t="n">
        <v>632.5828305542684</v>
      </c>
      <c r="AD91" t="n">
        <v>511111.6236287176</v>
      </c>
      <c r="AE91" t="n">
        <v>699325.4721022426</v>
      </c>
      <c r="AF91" t="n">
        <v>1.772523158559487e-06</v>
      </c>
      <c r="AG91" t="n">
        <v>11</v>
      </c>
      <c r="AH91" t="n">
        <v>632582.8305542684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3.587</v>
      </c>
      <c r="E92" t="n">
        <v>27.88</v>
      </c>
      <c r="F92" t="n">
        <v>24.12</v>
      </c>
      <c r="G92" t="n">
        <v>96.48</v>
      </c>
      <c r="H92" t="n">
        <v>1.25</v>
      </c>
      <c r="I92" t="n">
        <v>15</v>
      </c>
      <c r="J92" t="n">
        <v>334.14</v>
      </c>
      <c r="K92" t="n">
        <v>61.2</v>
      </c>
      <c r="L92" t="n">
        <v>23.5</v>
      </c>
      <c r="M92" t="n">
        <v>13</v>
      </c>
      <c r="N92" t="n">
        <v>104.44</v>
      </c>
      <c r="O92" t="n">
        <v>41444.3</v>
      </c>
      <c r="P92" t="n">
        <v>434.37</v>
      </c>
      <c r="Q92" t="n">
        <v>452.57</v>
      </c>
      <c r="R92" t="n">
        <v>75.08</v>
      </c>
      <c r="S92" t="n">
        <v>57.64</v>
      </c>
      <c r="T92" t="n">
        <v>6602.88</v>
      </c>
      <c r="U92" t="n">
        <v>0.77</v>
      </c>
      <c r="V92" t="n">
        <v>0.88</v>
      </c>
      <c r="W92" t="n">
        <v>6.82</v>
      </c>
      <c r="X92" t="n">
        <v>0.4</v>
      </c>
      <c r="Y92" t="n">
        <v>1</v>
      </c>
      <c r="Z92" t="n">
        <v>10</v>
      </c>
      <c r="AA92" t="n">
        <v>510.9065464893332</v>
      </c>
      <c r="AB92" t="n">
        <v>699.0448765127719</v>
      </c>
      <c r="AC92" t="n">
        <v>632.3290146140386</v>
      </c>
      <c r="AD92" t="n">
        <v>510906.5464893332</v>
      </c>
      <c r="AE92" t="n">
        <v>699044.8765127719</v>
      </c>
      <c r="AF92" t="n">
        <v>1.772819699351127e-06</v>
      </c>
      <c r="AG92" t="n">
        <v>11</v>
      </c>
      <c r="AH92" t="n">
        <v>632329.0146140385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3.5863</v>
      </c>
      <c r="E93" t="n">
        <v>27.88</v>
      </c>
      <c r="F93" t="n">
        <v>24.13</v>
      </c>
      <c r="G93" t="n">
        <v>96.51000000000001</v>
      </c>
      <c r="H93" t="n">
        <v>1.26</v>
      </c>
      <c r="I93" t="n">
        <v>15</v>
      </c>
      <c r="J93" t="n">
        <v>334.73</v>
      </c>
      <c r="K93" t="n">
        <v>61.2</v>
      </c>
      <c r="L93" t="n">
        <v>23.75</v>
      </c>
      <c r="M93" t="n">
        <v>13</v>
      </c>
      <c r="N93" t="n">
        <v>104.78</v>
      </c>
      <c r="O93" t="n">
        <v>41517.84</v>
      </c>
      <c r="P93" t="n">
        <v>434.43</v>
      </c>
      <c r="Q93" t="n">
        <v>452.6</v>
      </c>
      <c r="R93" t="n">
        <v>75.18000000000001</v>
      </c>
      <c r="S93" t="n">
        <v>57.64</v>
      </c>
      <c r="T93" t="n">
        <v>6652.22</v>
      </c>
      <c r="U93" t="n">
        <v>0.77</v>
      </c>
      <c r="V93" t="n">
        <v>0.88</v>
      </c>
      <c r="W93" t="n">
        <v>6.83</v>
      </c>
      <c r="X93" t="n">
        <v>0.4</v>
      </c>
      <c r="Y93" t="n">
        <v>1</v>
      </c>
      <c r="Z93" t="n">
        <v>10</v>
      </c>
      <c r="AA93" t="n">
        <v>511.0617303351236</v>
      </c>
      <c r="AB93" t="n">
        <v>699.2572058968105</v>
      </c>
      <c r="AC93" t="n">
        <v>632.5210795796705</v>
      </c>
      <c r="AD93" t="n">
        <v>511061.7303351235</v>
      </c>
      <c r="AE93" t="n">
        <v>699257.2058968105</v>
      </c>
      <c r="AF93" t="n">
        <v>1.772473735094214e-06</v>
      </c>
      <c r="AG93" t="n">
        <v>11</v>
      </c>
      <c r="AH93" t="n">
        <v>632521.0795796706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3.5969</v>
      </c>
      <c r="E94" t="n">
        <v>27.8</v>
      </c>
      <c r="F94" t="n">
        <v>24.1</v>
      </c>
      <c r="G94" t="n">
        <v>103.28</v>
      </c>
      <c r="H94" t="n">
        <v>1.28</v>
      </c>
      <c r="I94" t="n">
        <v>14</v>
      </c>
      <c r="J94" t="n">
        <v>335.33</v>
      </c>
      <c r="K94" t="n">
        <v>61.2</v>
      </c>
      <c r="L94" t="n">
        <v>24</v>
      </c>
      <c r="M94" t="n">
        <v>12</v>
      </c>
      <c r="N94" t="n">
        <v>105.13</v>
      </c>
      <c r="O94" t="n">
        <v>41591.55</v>
      </c>
      <c r="P94" t="n">
        <v>434.22</v>
      </c>
      <c r="Q94" t="n">
        <v>452.6</v>
      </c>
      <c r="R94" t="n">
        <v>74.53</v>
      </c>
      <c r="S94" t="n">
        <v>57.64</v>
      </c>
      <c r="T94" t="n">
        <v>6331.88</v>
      </c>
      <c r="U94" t="n">
        <v>0.77</v>
      </c>
      <c r="V94" t="n">
        <v>0.88</v>
      </c>
      <c r="W94" t="n">
        <v>6.82</v>
      </c>
      <c r="X94" t="n">
        <v>0.37</v>
      </c>
      <c r="Y94" t="n">
        <v>1</v>
      </c>
      <c r="Z94" t="n">
        <v>10</v>
      </c>
      <c r="AA94" t="n">
        <v>509.6617801704289</v>
      </c>
      <c r="AB94" t="n">
        <v>697.3417323200329</v>
      </c>
      <c r="AC94" t="n">
        <v>630.7884161126765</v>
      </c>
      <c r="AD94" t="n">
        <v>509661.7801704289</v>
      </c>
      <c r="AE94" t="n">
        <v>697341.7323200329</v>
      </c>
      <c r="AF94" t="n">
        <v>1.777712622413178e-06</v>
      </c>
      <c r="AG94" t="n">
        <v>11</v>
      </c>
      <c r="AH94" t="n">
        <v>630788.4161126765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3.5965</v>
      </c>
      <c r="E95" t="n">
        <v>27.8</v>
      </c>
      <c r="F95" t="n">
        <v>24.1</v>
      </c>
      <c r="G95" t="n">
        <v>103.29</v>
      </c>
      <c r="H95" t="n">
        <v>1.29</v>
      </c>
      <c r="I95" t="n">
        <v>14</v>
      </c>
      <c r="J95" t="n">
        <v>335.93</v>
      </c>
      <c r="K95" t="n">
        <v>61.2</v>
      </c>
      <c r="L95" t="n">
        <v>24.25</v>
      </c>
      <c r="M95" t="n">
        <v>12</v>
      </c>
      <c r="N95" t="n">
        <v>105.48</v>
      </c>
      <c r="O95" t="n">
        <v>41665.42</v>
      </c>
      <c r="P95" t="n">
        <v>434.88</v>
      </c>
      <c r="Q95" t="n">
        <v>452.59</v>
      </c>
      <c r="R95" t="n">
        <v>74.67</v>
      </c>
      <c r="S95" t="n">
        <v>57.64</v>
      </c>
      <c r="T95" t="n">
        <v>6403.93</v>
      </c>
      <c r="U95" t="n">
        <v>0.77</v>
      </c>
      <c r="V95" t="n">
        <v>0.88</v>
      </c>
      <c r="W95" t="n">
        <v>6.82</v>
      </c>
      <c r="X95" t="n">
        <v>0.38</v>
      </c>
      <c r="Y95" t="n">
        <v>1</v>
      </c>
      <c r="Z95" t="n">
        <v>10</v>
      </c>
      <c r="AA95" t="n">
        <v>510.1485623209568</v>
      </c>
      <c r="AB95" t="n">
        <v>698.0077691336979</v>
      </c>
      <c r="AC95" t="n">
        <v>631.3908873076339</v>
      </c>
      <c r="AD95" t="n">
        <v>510148.5623209568</v>
      </c>
      <c r="AE95" t="n">
        <v>698007.769133698</v>
      </c>
      <c r="AF95" t="n">
        <v>1.777514928552085e-06</v>
      </c>
      <c r="AG95" t="n">
        <v>11</v>
      </c>
      <c r="AH95" t="n">
        <v>631390.8873076339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3.598</v>
      </c>
      <c r="E96" t="n">
        <v>27.79</v>
      </c>
      <c r="F96" t="n">
        <v>24.09</v>
      </c>
      <c r="G96" t="n">
        <v>103.24</v>
      </c>
      <c r="H96" t="n">
        <v>1.3</v>
      </c>
      <c r="I96" t="n">
        <v>14</v>
      </c>
      <c r="J96" t="n">
        <v>336.53</v>
      </c>
      <c r="K96" t="n">
        <v>61.2</v>
      </c>
      <c r="L96" t="n">
        <v>24.5</v>
      </c>
      <c r="M96" t="n">
        <v>12</v>
      </c>
      <c r="N96" t="n">
        <v>105.83</v>
      </c>
      <c r="O96" t="n">
        <v>41739.48</v>
      </c>
      <c r="P96" t="n">
        <v>434.66</v>
      </c>
      <c r="Q96" t="n">
        <v>452.59</v>
      </c>
      <c r="R96" t="n">
        <v>74.20999999999999</v>
      </c>
      <c r="S96" t="n">
        <v>57.64</v>
      </c>
      <c r="T96" t="n">
        <v>6171.77</v>
      </c>
      <c r="U96" t="n">
        <v>0.78</v>
      </c>
      <c r="V96" t="n">
        <v>0.88</v>
      </c>
      <c r="W96" t="n">
        <v>6.82</v>
      </c>
      <c r="X96" t="n">
        <v>0.37</v>
      </c>
      <c r="Y96" t="n">
        <v>1</v>
      </c>
      <c r="Z96" t="n">
        <v>10</v>
      </c>
      <c r="AA96" t="n">
        <v>509.8005393361295</v>
      </c>
      <c r="AB96" t="n">
        <v>697.5315887321671</v>
      </c>
      <c r="AC96" t="n">
        <v>630.9601528953017</v>
      </c>
      <c r="AD96" t="n">
        <v>509800.5393361296</v>
      </c>
      <c r="AE96" t="n">
        <v>697531.588732167</v>
      </c>
      <c r="AF96" t="n">
        <v>1.778256280531183e-06</v>
      </c>
      <c r="AG96" t="n">
        <v>11</v>
      </c>
      <c r="AH96" t="n">
        <v>630960.1528953017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3.5981</v>
      </c>
      <c r="E97" t="n">
        <v>27.79</v>
      </c>
      <c r="F97" t="n">
        <v>24.09</v>
      </c>
      <c r="G97" t="n">
        <v>103.24</v>
      </c>
      <c r="H97" t="n">
        <v>1.31</v>
      </c>
      <c r="I97" t="n">
        <v>14</v>
      </c>
      <c r="J97" t="n">
        <v>337.13</v>
      </c>
      <c r="K97" t="n">
        <v>61.2</v>
      </c>
      <c r="L97" t="n">
        <v>24.75</v>
      </c>
      <c r="M97" t="n">
        <v>12</v>
      </c>
      <c r="N97" t="n">
        <v>106.18</v>
      </c>
      <c r="O97" t="n">
        <v>41813.7</v>
      </c>
      <c r="P97" t="n">
        <v>434.78</v>
      </c>
      <c r="Q97" t="n">
        <v>452.58</v>
      </c>
      <c r="R97" t="n">
        <v>74.18000000000001</v>
      </c>
      <c r="S97" t="n">
        <v>57.64</v>
      </c>
      <c r="T97" t="n">
        <v>6157.54</v>
      </c>
      <c r="U97" t="n">
        <v>0.78</v>
      </c>
      <c r="V97" t="n">
        <v>0.88</v>
      </c>
      <c r="W97" t="n">
        <v>6.82</v>
      </c>
      <c r="X97" t="n">
        <v>0.36</v>
      </c>
      <c r="Y97" t="n">
        <v>1</v>
      </c>
      <c r="Z97" t="n">
        <v>10</v>
      </c>
      <c r="AA97" t="n">
        <v>509.8704714877666</v>
      </c>
      <c r="AB97" t="n">
        <v>697.6272729872254</v>
      </c>
      <c r="AC97" t="n">
        <v>631.0467051793512</v>
      </c>
      <c r="AD97" t="n">
        <v>509870.4714877666</v>
      </c>
      <c r="AE97" t="n">
        <v>697627.2729872254</v>
      </c>
      <c r="AF97" t="n">
        <v>1.778305703996456e-06</v>
      </c>
      <c r="AG97" t="n">
        <v>11</v>
      </c>
      <c r="AH97" t="n">
        <v>631046.7051793511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3.5962</v>
      </c>
      <c r="E98" t="n">
        <v>27.81</v>
      </c>
      <c r="F98" t="n">
        <v>24.1</v>
      </c>
      <c r="G98" t="n">
        <v>103.3</v>
      </c>
      <c r="H98" t="n">
        <v>1.32</v>
      </c>
      <c r="I98" t="n">
        <v>14</v>
      </c>
      <c r="J98" t="n">
        <v>337.73</v>
      </c>
      <c r="K98" t="n">
        <v>61.2</v>
      </c>
      <c r="L98" t="n">
        <v>25</v>
      </c>
      <c r="M98" t="n">
        <v>12</v>
      </c>
      <c r="N98" t="n">
        <v>106.53</v>
      </c>
      <c r="O98" t="n">
        <v>41888.1</v>
      </c>
      <c r="P98" t="n">
        <v>435.01</v>
      </c>
      <c r="Q98" t="n">
        <v>452.59</v>
      </c>
      <c r="R98" t="n">
        <v>74.78</v>
      </c>
      <c r="S98" t="n">
        <v>57.64</v>
      </c>
      <c r="T98" t="n">
        <v>6458.56</v>
      </c>
      <c r="U98" t="n">
        <v>0.77</v>
      </c>
      <c r="V98" t="n">
        <v>0.88</v>
      </c>
      <c r="W98" t="n">
        <v>6.81</v>
      </c>
      <c r="X98" t="n">
        <v>0.38</v>
      </c>
      <c r="Y98" t="n">
        <v>1</v>
      </c>
      <c r="Z98" t="n">
        <v>10</v>
      </c>
      <c r="AA98" t="n">
        <v>510.268236817912</v>
      </c>
      <c r="AB98" t="n">
        <v>698.1715130600985</v>
      </c>
      <c r="AC98" t="n">
        <v>631.5390037435147</v>
      </c>
      <c r="AD98" t="n">
        <v>510268.236817912</v>
      </c>
      <c r="AE98" t="n">
        <v>698171.5130600985</v>
      </c>
      <c r="AF98" t="n">
        <v>1.777366658156265e-06</v>
      </c>
      <c r="AG98" t="n">
        <v>11</v>
      </c>
      <c r="AH98" t="n">
        <v>631539.0037435148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3.5985</v>
      </c>
      <c r="E99" t="n">
        <v>27.79</v>
      </c>
      <c r="F99" t="n">
        <v>24.09</v>
      </c>
      <c r="G99" t="n">
        <v>103.22</v>
      </c>
      <c r="H99" t="n">
        <v>1.33</v>
      </c>
      <c r="I99" t="n">
        <v>14</v>
      </c>
      <c r="J99" t="n">
        <v>338.34</v>
      </c>
      <c r="K99" t="n">
        <v>61.2</v>
      </c>
      <c r="L99" t="n">
        <v>25.25</v>
      </c>
      <c r="M99" t="n">
        <v>12</v>
      </c>
      <c r="N99" t="n">
        <v>106.89</v>
      </c>
      <c r="O99" t="n">
        <v>41962.68</v>
      </c>
      <c r="P99" t="n">
        <v>434.59</v>
      </c>
      <c r="Q99" t="n">
        <v>452.6</v>
      </c>
      <c r="R99" t="n">
        <v>74.04000000000001</v>
      </c>
      <c r="S99" t="n">
        <v>57.64</v>
      </c>
      <c r="T99" t="n">
        <v>6090.01</v>
      </c>
      <c r="U99" t="n">
        <v>0.78</v>
      </c>
      <c r="V99" t="n">
        <v>0.88</v>
      </c>
      <c r="W99" t="n">
        <v>6.82</v>
      </c>
      <c r="X99" t="n">
        <v>0.36</v>
      </c>
      <c r="Y99" t="n">
        <v>1</v>
      </c>
      <c r="Z99" t="n">
        <v>10</v>
      </c>
      <c r="AA99" t="n">
        <v>509.6998362779656</v>
      </c>
      <c r="AB99" t="n">
        <v>697.3938023652818</v>
      </c>
      <c r="AC99" t="n">
        <v>630.8355166658876</v>
      </c>
      <c r="AD99" t="n">
        <v>509699.8362779656</v>
      </c>
      <c r="AE99" t="n">
        <v>697393.8023652817</v>
      </c>
      <c r="AF99" t="n">
        <v>1.77850339785755e-06</v>
      </c>
      <c r="AG99" t="n">
        <v>11</v>
      </c>
      <c r="AH99" t="n">
        <v>630835.5166658876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3.5973</v>
      </c>
      <c r="E100" t="n">
        <v>27.8</v>
      </c>
      <c r="F100" t="n">
        <v>24.1</v>
      </c>
      <c r="G100" t="n">
        <v>103.27</v>
      </c>
      <c r="H100" t="n">
        <v>1.34</v>
      </c>
      <c r="I100" t="n">
        <v>14</v>
      </c>
      <c r="J100" t="n">
        <v>338.94</v>
      </c>
      <c r="K100" t="n">
        <v>61.2</v>
      </c>
      <c r="L100" t="n">
        <v>25.5</v>
      </c>
      <c r="M100" t="n">
        <v>12</v>
      </c>
      <c r="N100" t="n">
        <v>107.25</v>
      </c>
      <c r="O100" t="n">
        <v>42037.44</v>
      </c>
      <c r="P100" t="n">
        <v>434.34</v>
      </c>
      <c r="Q100" t="n">
        <v>452.56</v>
      </c>
      <c r="R100" t="n">
        <v>74.48999999999999</v>
      </c>
      <c r="S100" t="n">
        <v>57.64</v>
      </c>
      <c r="T100" t="n">
        <v>6311.18</v>
      </c>
      <c r="U100" t="n">
        <v>0.77</v>
      </c>
      <c r="V100" t="n">
        <v>0.88</v>
      </c>
      <c r="W100" t="n">
        <v>6.82</v>
      </c>
      <c r="X100" t="n">
        <v>0.37</v>
      </c>
      <c r="Y100" t="n">
        <v>1</v>
      </c>
      <c r="Z100" t="n">
        <v>10</v>
      </c>
      <c r="AA100" t="n">
        <v>509.6995400548346</v>
      </c>
      <c r="AB100" t="n">
        <v>697.3933970597253</v>
      </c>
      <c r="AC100" t="n">
        <v>630.8351500421248</v>
      </c>
      <c r="AD100" t="n">
        <v>509699.5400548346</v>
      </c>
      <c r="AE100" t="n">
        <v>697393.3970597254</v>
      </c>
      <c r="AF100" t="n">
        <v>1.777910316274271e-06</v>
      </c>
      <c r="AG100" t="n">
        <v>11</v>
      </c>
      <c r="AH100" t="n">
        <v>630835.1500421248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3.5964</v>
      </c>
      <c r="E101" t="n">
        <v>27.81</v>
      </c>
      <c r="F101" t="n">
        <v>24.1</v>
      </c>
      <c r="G101" t="n">
        <v>103.3</v>
      </c>
      <c r="H101" t="n">
        <v>1.35</v>
      </c>
      <c r="I101" t="n">
        <v>14</v>
      </c>
      <c r="J101" t="n">
        <v>339.55</v>
      </c>
      <c r="K101" t="n">
        <v>61.2</v>
      </c>
      <c r="L101" t="n">
        <v>25.75</v>
      </c>
      <c r="M101" t="n">
        <v>12</v>
      </c>
      <c r="N101" t="n">
        <v>107.6</v>
      </c>
      <c r="O101" t="n">
        <v>42112.37</v>
      </c>
      <c r="P101" t="n">
        <v>433.89</v>
      </c>
      <c r="Q101" t="n">
        <v>452.63</v>
      </c>
      <c r="R101" t="n">
        <v>74.65000000000001</v>
      </c>
      <c r="S101" t="n">
        <v>57.64</v>
      </c>
      <c r="T101" t="n">
        <v>6395.18</v>
      </c>
      <c r="U101" t="n">
        <v>0.77</v>
      </c>
      <c r="V101" t="n">
        <v>0.88</v>
      </c>
      <c r="W101" t="n">
        <v>6.82</v>
      </c>
      <c r="X101" t="n">
        <v>0.38</v>
      </c>
      <c r="Y101" t="n">
        <v>1</v>
      </c>
      <c r="Z101" t="n">
        <v>10</v>
      </c>
      <c r="AA101" t="n">
        <v>509.4935150370809</v>
      </c>
      <c r="AB101" t="n">
        <v>697.1115045412524</v>
      </c>
      <c r="AC101" t="n">
        <v>630.5801609499762</v>
      </c>
      <c r="AD101" t="n">
        <v>509493.5150370809</v>
      </c>
      <c r="AE101" t="n">
        <v>697111.5045412524</v>
      </c>
      <c r="AF101" t="n">
        <v>1.777465505086812e-06</v>
      </c>
      <c r="AG101" t="n">
        <v>11</v>
      </c>
      <c r="AH101" t="n">
        <v>630580.1609499762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3.606</v>
      </c>
      <c r="E102" t="n">
        <v>27.73</v>
      </c>
      <c r="F102" t="n">
        <v>24.08</v>
      </c>
      <c r="G102" t="n">
        <v>111.15</v>
      </c>
      <c r="H102" t="n">
        <v>1.36</v>
      </c>
      <c r="I102" t="n">
        <v>13</v>
      </c>
      <c r="J102" t="n">
        <v>340.16</v>
      </c>
      <c r="K102" t="n">
        <v>61.2</v>
      </c>
      <c r="L102" t="n">
        <v>26</v>
      </c>
      <c r="M102" t="n">
        <v>11</v>
      </c>
      <c r="N102" t="n">
        <v>107.96</v>
      </c>
      <c r="O102" t="n">
        <v>42187.49</v>
      </c>
      <c r="P102" t="n">
        <v>434.07</v>
      </c>
      <c r="Q102" t="n">
        <v>452.55</v>
      </c>
      <c r="R102" t="n">
        <v>73.97</v>
      </c>
      <c r="S102" t="n">
        <v>57.64</v>
      </c>
      <c r="T102" t="n">
        <v>6057.25</v>
      </c>
      <c r="U102" t="n">
        <v>0.78</v>
      </c>
      <c r="V102" t="n">
        <v>0.88</v>
      </c>
      <c r="W102" t="n">
        <v>6.82</v>
      </c>
      <c r="X102" t="n">
        <v>0.36</v>
      </c>
      <c r="Y102" t="n">
        <v>1</v>
      </c>
      <c r="Z102" t="n">
        <v>10</v>
      </c>
      <c r="AA102" t="n">
        <v>508.5092098793086</v>
      </c>
      <c r="AB102" t="n">
        <v>695.7647347999095</v>
      </c>
      <c r="AC102" t="n">
        <v>629.3619250225439</v>
      </c>
      <c r="AD102" t="n">
        <v>508509.2098793086</v>
      </c>
      <c r="AE102" t="n">
        <v>695764.7347999095</v>
      </c>
      <c r="AF102" t="n">
        <v>1.782210157753043e-06</v>
      </c>
      <c r="AG102" t="n">
        <v>11</v>
      </c>
      <c r="AH102" t="n">
        <v>629361.9250225439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3.605</v>
      </c>
      <c r="E103" t="n">
        <v>27.74</v>
      </c>
      <c r="F103" t="n">
        <v>24.09</v>
      </c>
      <c r="G103" t="n">
        <v>111.18</v>
      </c>
      <c r="H103" t="n">
        <v>1.37</v>
      </c>
      <c r="I103" t="n">
        <v>13</v>
      </c>
      <c r="J103" t="n">
        <v>340.77</v>
      </c>
      <c r="K103" t="n">
        <v>61.2</v>
      </c>
      <c r="L103" t="n">
        <v>26.25</v>
      </c>
      <c r="M103" t="n">
        <v>11</v>
      </c>
      <c r="N103" t="n">
        <v>108.32</v>
      </c>
      <c r="O103" t="n">
        <v>42262.79</v>
      </c>
      <c r="P103" t="n">
        <v>434.85</v>
      </c>
      <c r="Q103" t="n">
        <v>452.63</v>
      </c>
      <c r="R103" t="n">
        <v>74.09999999999999</v>
      </c>
      <c r="S103" t="n">
        <v>57.64</v>
      </c>
      <c r="T103" t="n">
        <v>6120.73</v>
      </c>
      <c r="U103" t="n">
        <v>0.78</v>
      </c>
      <c r="V103" t="n">
        <v>0.88</v>
      </c>
      <c r="W103" t="n">
        <v>6.82</v>
      </c>
      <c r="X103" t="n">
        <v>0.36</v>
      </c>
      <c r="Y103" t="n">
        <v>1</v>
      </c>
      <c r="Z103" t="n">
        <v>10</v>
      </c>
      <c r="AA103" t="n">
        <v>509.1782089859435</v>
      </c>
      <c r="AB103" t="n">
        <v>696.680088891765</v>
      </c>
      <c r="AC103" t="n">
        <v>630.1899190045801</v>
      </c>
      <c r="AD103" t="n">
        <v>509178.2089859435</v>
      </c>
      <c r="AE103" t="n">
        <v>696680.088891765</v>
      </c>
      <c r="AF103" t="n">
        <v>1.78171592310031e-06</v>
      </c>
      <c r="AG103" t="n">
        <v>11</v>
      </c>
      <c r="AH103" t="n">
        <v>630189.9190045801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3.6072</v>
      </c>
      <c r="E104" t="n">
        <v>27.72</v>
      </c>
      <c r="F104" t="n">
        <v>24.07</v>
      </c>
      <c r="G104" t="n">
        <v>111.11</v>
      </c>
      <c r="H104" t="n">
        <v>1.38</v>
      </c>
      <c r="I104" t="n">
        <v>13</v>
      </c>
      <c r="J104" t="n">
        <v>341.38</v>
      </c>
      <c r="K104" t="n">
        <v>61.2</v>
      </c>
      <c r="L104" t="n">
        <v>26.5</v>
      </c>
      <c r="M104" t="n">
        <v>11</v>
      </c>
      <c r="N104" t="n">
        <v>108.68</v>
      </c>
      <c r="O104" t="n">
        <v>42338.27</v>
      </c>
      <c r="P104" t="n">
        <v>435.11</v>
      </c>
      <c r="Q104" t="n">
        <v>452.57</v>
      </c>
      <c r="R104" t="n">
        <v>73.75</v>
      </c>
      <c r="S104" t="n">
        <v>57.64</v>
      </c>
      <c r="T104" t="n">
        <v>5948.92</v>
      </c>
      <c r="U104" t="n">
        <v>0.78</v>
      </c>
      <c r="V104" t="n">
        <v>0.88</v>
      </c>
      <c r="W104" t="n">
        <v>6.81</v>
      </c>
      <c r="X104" t="n">
        <v>0.35</v>
      </c>
      <c r="Y104" t="n">
        <v>1</v>
      </c>
      <c r="Z104" t="n">
        <v>10</v>
      </c>
      <c r="AA104" t="n">
        <v>509.0396008956684</v>
      </c>
      <c r="AB104" t="n">
        <v>696.4904391876931</v>
      </c>
      <c r="AC104" t="n">
        <v>630.01836920209</v>
      </c>
      <c r="AD104" t="n">
        <v>509039.6008956684</v>
      </c>
      <c r="AE104" t="n">
        <v>696490.4391876932</v>
      </c>
      <c r="AF104" t="n">
        <v>1.782803239336321e-06</v>
      </c>
      <c r="AG104" t="n">
        <v>11</v>
      </c>
      <c r="AH104" t="n">
        <v>630018.36920209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3.6076</v>
      </c>
      <c r="E105" t="n">
        <v>27.72</v>
      </c>
      <c r="F105" t="n">
        <v>24.07</v>
      </c>
      <c r="G105" t="n">
        <v>111.09</v>
      </c>
      <c r="H105" t="n">
        <v>1.39</v>
      </c>
      <c r="I105" t="n">
        <v>13</v>
      </c>
      <c r="J105" t="n">
        <v>342</v>
      </c>
      <c r="K105" t="n">
        <v>61.2</v>
      </c>
      <c r="L105" t="n">
        <v>26.75</v>
      </c>
      <c r="M105" t="n">
        <v>11</v>
      </c>
      <c r="N105" t="n">
        <v>109.05</v>
      </c>
      <c r="O105" t="n">
        <v>42413.94</v>
      </c>
      <c r="P105" t="n">
        <v>435.61</v>
      </c>
      <c r="Q105" t="n">
        <v>452.56</v>
      </c>
      <c r="R105" t="n">
        <v>73.66</v>
      </c>
      <c r="S105" t="n">
        <v>57.64</v>
      </c>
      <c r="T105" t="n">
        <v>5901.98</v>
      </c>
      <c r="U105" t="n">
        <v>0.78</v>
      </c>
      <c r="V105" t="n">
        <v>0.88</v>
      </c>
      <c r="W105" t="n">
        <v>6.81</v>
      </c>
      <c r="X105" t="n">
        <v>0.34</v>
      </c>
      <c r="Y105" t="n">
        <v>1</v>
      </c>
      <c r="Z105" t="n">
        <v>10</v>
      </c>
      <c r="AA105" t="n">
        <v>509.3320858828166</v>
      </c>
      <c r="AB105" t="n">
        <v>696.8906300506363</v>
      </c>
      <c r="AC105" t="n">
        <v>630.3803664107451</v>
      </c>
      <c r="AD105" t="n">
        <v>509332.0858828166</v>
      </c>
      <c r="AE105" t="n">
        <v>696890.6300506364</v>
      </c>
      <c r="AF105" t="n">
        <v>1.783000933197415e-06</v>
      </c>
      <c r="AG105" t="n">
        <v>11</v>
      </c>
      <c r="AH105" t="n">
        <v>630380.3664107451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3.6092</v>
      </c>
      <c r="E106" t="n">
        <v>27.71</v>
      </c>
      <c r="F106" t="n">
        <v>24.06</v>
      </c>
      <c r="G106" t="n">
        <v>111.03</v>
      </c>
      <c r="H106" t="n">
        <v>1.4</v>
      </c>
      <c r="I106" t="n">
        <v>13</v>
      </c>
      <c r="J106" t="n">
        <v>342.61</v>
      </c>
      <c r="K106" t="n">
        <v>61.2</v>
      </c>
      <c r="L106" t="n">
        <v>27</v>
      </c>
      <c r="M106" t="n">
        <v>11</v>
      </c>
      <c r="N106" t="n">
        <v>109.41</v>
      </c>
      <c r="O106" t="n">
        <v>42489.79</v>
      </c>
      <c r="P106" t="n">
        <v>435.7</v>
      </c>
      <c r="Q106" t="n">
        <v>452.59</v>
      </c>
      <c r="R106" t="n">
        <v>73.17</v>
      </c>
      <c r="S106" t="n">
        <v>57.64</v>
      </c>
      <c r="T106" t="n">
        <v>5657.37</v>
      </c>
      <c r="U106" t="n">
        <v>0.79</v>
      </c>
      <c r="V106" t="n">
        <v>0.88</v>
      </c>
      <c r="W106" t="n">
        <v>6.81</v>
      </c>
      <c r="X106" t="n">
        <v>0.33</v>
      </c>
      <c r="Y106" t="n">
        <v>1</v>
      </c>
      <c r="Z106" t="n">
        <v>10</v>
      </c>
      <c r="AA106" t="n">
        <v>509.1825377567157</v>
      </c>
      <c r="AB106" t="n">
        <v>696.6860117069074</v>
      </c>
      <c r="AC106" t="n">
        <v>630.1952765545581</v>
      </c>
      <c r="AD106" t="n">
        <v>509182.5377567157</v>
      </c>
      <c r="AE106" t="n">
        <v>696686.0117069074</v>
      </c>
      <c r="AF106" t="n">
        <v>1.783791708641786e-06</v>
      </c>
      <c r="AG106" t="n">
        <v>11</v>
      </c>
      <c r="AH106" t="n">
        <v>630195.2765545581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3.6069</v>
      </c>
      <c r="E107" t="n">
        <v>27.72</v>
      </c>
      <c r="F107" t="n">
        <v>24.07</v>
      </c>
      <c r="G107" t="n">
        <v>111.12</v>
      </c>
      <c r="H107" t="n">
        <v>1.42</v>
      </c>
      <c r="I107" t="n">
        <v>13</v>
      </c>
      <c r="J107" t="n">
        <v>343.23</v>
      </c>
      <c r="K107" t="n">
        <v>61.2</v>
      </c>
      <c r="L107" t="n">
        <v>27.25</v>
      </c>
      <c r="M107" t="n">
        <v>11</v>
      </c>
      <c r="N107" t="n">
        <v>109.78</v>
      </c>
      <c r="O107" t="n">
        <v>42565.83</v>
      </c>
      <c r="P107" t="n">
        <v>436</v>
      </c>
      <c r="Q107" t="n">
        <v>452.58</v>
      </c>
      <c r="R107" t="n">
        <v>73.69</v>
      </c>
      <c r="S107" t="n">
        <v>57.64</v>
      </c>
      <c r="T107" t="n">
        <v>5918.47</v>
      </c>
      <c r="U107" t="n">
        <v>0.78</v>
      </c>
      <c r="V107" t="n">
        <v>0.88</v>
      </c>
      <c r="W107" t="n">
        <v>6.82</v>
      </c>
      <c r="X107" t="n">
        <v>0.35</v>
      </c>
      <c r="Y107" t="n">
        <v>1</v>
      </c>
      <c r="Z107" t="n">
        <v>10</v>
      </c>
      <c r="AA107" t="n">
        <v>509.668454872499</v>
      </c>
      <c r="AB107" t="n">
        <v>697.3508649418721</v>
      </c>
      <c r="AC107" t="n">
        <v>630.7966771299052</v>
      </c>
      <c r="AD107" t="n">
        <v>509668.4548724989</v>
      </c>
      <c r="AE107" t="n">
        <v>697350.8649418722</v>
      </c>
      <c r="AF107" t="n">
        <v>1.782654968940502e-06</v>
      </c>
      <c r="AG107" t="n">
        <v>11</v>
      </c>
      <c r="AH107" t="n">
        <v>630796.6771299052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3.6079</v>
      </c>
      <c r="E108" t="n">
        <v>27.72</v>
      </c>
      <c r="F108" t="n">
        <v>24.07</v>
      </c>
      <c r="G108" t="n">
        <v>111.08</v>
      </c>
      <c r="H108" t="n">
        <v>1.43</v>
      </c>
      <c r="I108" t="n">
        <v>13</v>
      </c>
      <c r="J108" t="n">
        <v>343.85</v>
      </c>
      <c r="K108" t="n">
        <v>61.2</v>
      </c>
      <c r="L108" t="n">
        <v>27.5</v>
      </c>
      <c r="M108" t="n">
        <v>11</v>
      </c>
      <c r="N108" t="n">
        <v>110.15</v>
      </c>
      <c r="O108" t="n">
        <v>42642.18</v>
      </c>
      <c r="P108" t="n">
        <v>435.78</v>
      </c>
      <c r="Q108" t="n">
        <v>452.56</v>
      </c>
      <c r="R108" t="n">
        <v>73.41</v>
      </c>
      <c r="S108" t="n">
        <v>57.64</v>
      </c>
      <c r="T108" t="n">
        <v>5778.58</v>
      </c>
      <c r="U108" t="n">
        <v>0.79</v>
      </c>
      <c r="V108" t="n">
        <v>0.88</v>
      </c>
      <c r="W108" t="n">
        <v>6.82</v>
      </c>
      <c r="X108" t="n">
        <v>0.34</v>
      </c>
      <c r="Y108" t="n">
        <v>1</v>
      </c>
      <c r="Z108" t="n">
        <v>10</v>
      </c>
      <c r="AA108" t="n">
        <v>509.4139800574263</v>
      </c>
      <c r="AB108" t="n">
        <v>697.0026812732533</v>
      </c>
      <c r="AC108" t="n">
        <v>630.4817236219404</v>
      </c>
      <c r="AD108" t="n">
        <v>509413.9800574263</v>
      </c>
      <c r="AE108" t="n">
        <v>697002.6812732533</v>
      </c>
      <c r="AF108" t="n">
        <v>1.783149203593234e-06</v>
      </c>
      <c r="AG108" t="n">
        <v>11</v>
      </c>
      <c r="AH108" t="n">
        <v>630481.7236219405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3.608</v>
      </c>
      <c r="E109" t="n">
        <v>27.72</v>
      </c>
      <c r="F109" t="n">
        <v>24.07</v>
      </c>
      <c r="G109" t="n">
        <v>111.08</v>
      </c>
      <c r="H109" t="n">
        <v>1.44</v>
      </c>
      <c r="I109" t="n">
        <v>13</v>
      </c>
      <c r="J109" t="n">
        <v>344.47</v>
      </c>
      <c r="K109" t="n">
        <v>61.2</v>
      </c>
      <c r="L109" t="n">
        <v>27.75</v>
      </c>
      <c r="M109" t="n">
        <v>11</v>
      </c>
      <c r="N109" t="n">
        <v>110.52</v>
      </c>
      <c r="O109" t="n">
        <v>42718.61</v>
      </c>
      <c r="P109" t="n">
        <v>435.4</v>
      </c>
      <c r="Q109" t="n">
        <v>452.64</v>
      </c>
      <c r="R109" t="n">
        <v>73.45</v>
      </c>
      <c r="S109" t="n">
        <v>57.64</v>
      </c>
      <c r="T109" t="n">
        <v>5797.06</v>
      </c>
      <c r="U109" t="n">
        <v>0.78</v>
      </c>
      <c r="V109" t="n">
        <v>0.88</v>
      </c>
      <c r="W109" t="n">
        <v>6.82</v>
      </c>
      <c r="X109" t="n">
        <v>0.34</v>
      </c>
      <c r="Y109" t="n">
        <v>1</v>
      </c>
      <c r="Z109" t="n">
        <v>10</v>
      </c>
      <c r="AA109" t="n">
        <v>509.1485525088515</v>
      </c>
      <c r="AB109" t="n">
        <v>696.6395115914562</v>
      </c>
      <c r="AC109" t="n">
        <v>630.1532143448624</v>
      </c>
      <c r="AD109" t="n">
        <v>509148.5525088515</v>
      </c>
      <c r="AE109" t="n">
        <v>696639.5115914562</v>
      </c>
      <c r="AF109" t="n">
        <v>1.783198627058507e-06</v>
      </c>
      <c r="AG109" t="n">
        <v>11</v>
      </c>
      <c r="AH109" t="n">
        <v>630153.2143448624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3.6063</v>
      </c>
      <c r="E110" t="n">
        <v>27.73</v>
      </c>
      <c r="F110" t="n">
        <v>24.08</v>
      </c>
      <c r="G110" t="n">
        <v>111.13</v>
      </c>
      <c r="H110" t="n">
        <v>1.45</v>
      </c>
      <c r="I110" t="n">
        <v>13</v>
      </c>
      <c r="J110" t="n">
        <v>345.09</v>
      </c>
      <c r="K110" t="n">
        <v>61.2</v>
      </c>
      <c r="L110" t="n">
        <v>28</v>
      </c>
      <c r="M110" t="n">
        <v>11</v>
      </c>
      <c r="N110" t="n">
        <v>110.89</v>
      </c>
      <c r="O110" t="n">
        <v>42795.22</v>
      </c>
      <c r="P110" t="n">
        <v>435.49</v>
      </c>
      <c r="Q110" t="n">
        <v>452.61</v>
      </c>
      <c r="R110" t="n">
        <v>73.79000000000001</v>
      </c>
      <c r="S110" t="n">
        <v>57.64</v>
      </c>
      <c r="T110" t="n">
        <v>5968.48</v>
      </c>
      <c r="U110" t="n">
        <v>0.78</v>
      </c>
      <c r="V110" t="n">
        <v>0.88</v>
      </c>
      <c r="W110" t="n">
        <v>6.82</v>
      </c>
      <c r="X110" t="n">
        <v>0.35</v>
      </c>
      <c r="Y110" t="n">
        <v>1</v>
      </c>
      <c r="Z110" t="n">
        <v>10</v>
      </c>
      <c r="AA110" t="n">
        <v>509.4295501644631</v>
      </c>
      <c r="AB110" t="n">
        <v>697.0239849806057</v>
      </c>
      <c r="AC110" t="n">
        <v>630.5009941333633</v>
      </c>
      <c r="AD110" t="n">
        <v>509429.5501644631</v>
      </c>
      <c r="AE110" t="n">
        <v>697023.9849806058</v>
      </c>
      <c r="AF110" t="n">
        <v>1.782358428148862e-06</v>
      </c>
      <c r="AG110" t="n">
        <v>11</v>
      </c>
      <c r="AH110" t="n">
        <v>630500.9941333632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3.6196</v>
      </c>
      <c r="E111" t="n">
        <v>27.63</v>
      </c>
      <c r="F111" t="n">
        <v>24.03</v>
      </c>
      <c r="G111" t="n">
        <v>120.16</v>
      </c>
      <c r="H111" t="n">
        <v>1.46</v>
      </c>
      <c r="I111" t="n">
        <v>12</v>
      </c>
      <c r="J111" t="n">
        <v>345.71</v>
      </c>
      <c r="K111" t="n">
        <v>61.2</v>
      </c>
      <c r="L111" t="n">
        <v>28.25</v>
      </c>
      <c r="M111" t="n">
        <v>10</v>
      </c>
      <c r="N111" t="n">
        <v>111.26</v>
      </c>
      <c r="O111" t="n">
        <v>42872.03</v>
      </c>
      <c r="P111" t="n">
        <v>434.09</v>
      </c>
      <c r="Q111" t="n">
        <v>452.63</v>
      </c>
      <c r="R111" t="n">
        <v>72.45999999999999</v>
      </c>
      <c r="S111" t="n">
        <v>57.64</v>
      </c>
      <c r="T111" t="n">
        <v>5309.06</v>
      </c>
      <c r="U111" t="n">
        <v>0.8</v>
      </c>
      <c r="V111" t="n">
        <v>0.88</v>
      </c>
      <c r="W111" t="n">
        <v>6.81</v>
      </c>
      <c r="X111" t="n">
        <v>0.31</v>
      </c>
      <c r="Y111" t="n">
        <v>1</v>
      </c>
      <c r="Z111" t="n">
        <v>10</v>
      </c>
      <c r="AA111" t="n">
        <v>506.8826806928734</v>
      </c>
      <c r="AB111" t="n">
        <v>693.5392458096255</v>
      </c>
      <c r="AC111" t="n">
        <v>627.3488335779991</v>
      </c>
      <c r="AD111" t="n">
        <v>506882.6806928734</v>
      </c>
      <c r="AE111" t="n">
        <v>693539.2458096255</v>
      </c>
      <c r="AF111" t="n">
        <v>1.788931749030203e-06</v>
      </c>
      <c r="AG111" t="n">
        <v>11</v>
      </c>
      <c r="AH111" t="n">
        <v>627348.8335779991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3.6211</v>
      </c>
      <c r="E112" t="n">
        <v>27.62</v>
      </c>
      <c r="F112" t="n">
        <v>24.02</v>
      </c>
      <c r="G112" t="n">
        <v>120.1</v>
      </c>
      <c r="H112" t="n">
        <v>1.47</v>
      </c>
      <c r="I112" t="n">
        <v>12</v>
      </c>
      <c r="J112" t="n">
        <v>346.34</v>
      </c>
      <c r="K112" t="n">
        <v>61.2</v>
      </c>
      <c r="L112" t="n">
        <v>28.5</v>
      </c>
      <c r="M112" t="n">
        <v>10</v>
      </c>
      <c r="N112" t="n">
        <v>111.64</v>
      </c>
      <c r="O112" t="n">
        <v>42949.03</v>
      </c>
      <c r="P112" t="n">
        <v>434.28</v>
      </c>
      <c r="Q112" t="n">
        <v>452.57</v>
      </c>
      <c r="R112" t="n">
        <v>72.02</v>
      </c>
      <c r="S112" t="n">
        <v>57.64</v>
      </c>
      <c r="T112" t="n">
        <v>5085.55</v>
      </c>
      <c r="U112" t="n">
        <v>0.8</v>
      </c>
      <c r="V112" t="n">
        <v>0.88</v>
      </c>
      <c r="W112" t="n">
        <v>6.81</v>
      </c>
      <c r="X112" t="n">
        <v>0.3</v>
      </c>
      <c r="Y112" t="n">
        <v>1</v>
      </c>
      <c r="Z112" t="n">
        <v>10</v>
      </c>
      <c r="AA112" t="n">
        <v>506.8120827823894</v>
      </c>
      <c r="AB112" t="n">
        <v>693.4426506339415</v>
      </c>
      <c r="AC112" t="n">
        <v>627.2614573103101</v>
      </c>
      <c r="AD112" t="n">
        <v>506812.0827823894</v>
      </c>
      <c r="AE112" t="n">
        <v>693442.6506339415</v>
      </c>
      <c r="AF112" t="n">
        <v>1.789673101009302e-06</v>
      </c>
      <c r="AG112" t="n">
        <v>11</v>
      </c>
      <c r="AH112" t="n">
        <v>627261.4573103101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3.6191</v>
      </c>
      <c r="E113" t="n">
        <v>27.63</v>
      </c>
      <c r="F113" t="n">
        <v>24.04</v>
      </c>
      <c r="G113" t="n">
        <v>120.17</v>
      </c>
      <c r="H113" t="n">
        <v>1.48</v>
      </c>
      <c r="I113" t="n">
        <v>12</v>
      </c>
      <c r="J113" t="n">
        <v>346.96</v>
      </c>
      <c r="K113" t="n">
        <v>61.2</v>
      </c>
      <c r="L113" t="n">
        <v>28.75</v>
      </c>
      <c r="M113" t="n">
        <v>10</v>
      </c>
      <c r="N113" t="n">
        <v>112.01</v>
      </c>
      <c r="O113" t="n">
        <v>43026.23</v>
      </c>
      <c r="P113" t="n">
        <v>434.98</v>
      </c>
      <c r="Q113" t="n">
        <v>452.59</v>
      </c>
      <c r="R113" t="n">
        <v>72.23</v>
      </c>
      <c r="S113" t="n">
        <v>57.64</v>
      </c>
      <c r="T113" t="n">
        <v>5191.7</v>
      </c>
      <c r="U113" t="n">
        <v>0.8</v>
      </c>
      <c r="V113" t="n">
        <v>0.88</v>
      </c>
      <c r="W113" t="n">
        <v>6.82</v>
      </c>
      <c r="X113" t="n">
        <v>0.31</v>
      </c>
      <c r="Y113" t="n">
        <v>1</v>
      </c>
      <c r="Z113" t="n">
        <v>10</v>
      </c>
      <c r="AA113" t="n">
        <v>507.5691914027482</v>
      </c>
      <c r="AB113" t="n">
        <v>694.4785600495914</v>
      </c>
      <c r="AC113" t="n">
        <v>628.1985009852383</v>
      </c>
      <c r="AD113" t="n">
        <v>507569.1914027482</v>
      </c>
      <c r="AE113" t="n">
        <v>694478.5600495914</v>
      </c>
      <c r="AF113" t="n">
        <v>1.788684631703837e-06</v>
      </c>
      <c r="AG113" t="n">
        <v>11</v>
      </c>
      <c r="AH113" t="n">
        <v>628198.5009852384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3.6204</v>
      </c>
      <c r="E114" t="n">
        <v>27.62</v>
      </c>
      <c r="F114" t="n">
        <v>24.03</v>
      </c>
      <c r="G114" t="n">
        <v>120.13</v>
      </c>
      <c r="H114" t="n">
        <v>1.49</v>
      </c>
      <c r="I114" t="n">
        <v>12</v>
      </c>
      <c r="J114" t="n">
        <v>347.59</v>
      </c>
      <c r="K114" t="n">
        <v>61.2</v>
      </c>
      <c r="L114" t="n">
        <v>29</v>
      </c>
      <c r="M114" t="n">
        <v>10</v>
      </c>
      <c r="N114" t="n">
        <v>112.39</v>
      </c>
      <c r="O114" t="n">
        <v>43103.63</v>
      </c>
      <c r="P114" t="n">
        <v>435.14</v>
      </c>
      <c r="Q114" t="n">
        <v>452.57</v>
      </c>
      <c r="R114" t="n">
        <v>72.16</v>
      </c>
      <c r="S114" t="n">
        <v>57.64</v>
      </c>
      <c r="T114" t="n">
        <v>5158.59</v>
      </c>
      <c r="U114" t="n">
        <v>0.8</v>
      </c>
      <c r="V114" t="n">
        <v>0.88</v>
      </c>
      <c r="W114" t="n">
        <v>6.81</v>
      </c>
      <c r="X114" t="n">
        <v>0.3</v>
      </c>
      <c r="Y114" t="n">
        <v>1</v>
      </c>
      <c r="Z114" t="n">
        <v>10</v>
      </c>
      <c r="AA114" t="n">
        <v>507.4994621612285</v>
      </c>
      <c r="AB114" t="n">
        <v>694.383153425107</v>
      </c>
      <c r="AC114" t="n">
        <v>628.1121998350909</v>
      </c>
      <c r="AD114" t="n">
        <v>507499.4621612285</v>
      </c>
      <c r="AE114" t="n">
        <v>694383.153425107</v>
      </c>
      <c r="AF114" t="n">
        <v>1.789327136752389e-06</v>
      </c>
      <c r="AG114" t="n">
        <v>11</v>
      </c>
      <c r="AH114" t="n">
        <v>628112.1998350909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3.621</v>
      </c>
      <c r="E115" t="n">
        <v>27.62</v>
      </c>
      <c r="F115" t="n">
        <v>24.02</v>
      </c>
      <c r="G115" t="n">
        <v>120.11</v>
      </c>
      <c r="H115" t="n">
        <v>1.5</v>
      </c>
      <c r="I115" t="n">
        <v>12</v>
      </c>
      <c r="J115" t="n">
        <v>348.22</v>
      </c>
      <c r="K115" t="n">
        <v>61.2</v>
      </c>
      <c r="L115" t="n">
        <v>29.25</v>
      </c>
      <c r="M115" t="n">
        <v>10</v>
      </c>
      <c r="N115" t="n">
        <v>112.77</v>
      </c>
      <c r="O115" t="n">
        <v>43181.22</v>
      </c>
      <c r="P115" t="n">
        <v>435.71</v>
      </c>
      <c r="Q115" t="n">
        <v>452.63</v>
      </c>
      <c r="R115" t="n">
        <v>71.95</v>
      </c>
      <c r="S115" t="n">
        <v>57.64</v>
      </c>
      <c r="T115" t="n">
        <v>5052.46</v>
      </c>
      <c r="U115" t="n">
        <v>0.8</v>
      </c>
      <c r="V115" t="n">
        <v>0.88</v>
      </c>
      <c r="W115" t="n">
        <v>6.81</v>
      </c>
      <c r="X115" t="n">
        <v>0.3</v>
      </c>
      <c r="Y115" t="n">
        <v>1</v>
      </c>
      <c r="Z115" t="n">
        <v>10</v>
      </c>
      <c r="AA115" t="n">
        <v>507.7778334231272</v>
      </c>
      <c r="AB115" t="n">
        <v>694.7640332665101</v>
      </c>
      <c r="AC115" t="n">
        <v>628.4567290389987</v>
      </c>
      <c r="AD115" t="n">
        <v>507777.8334231272</v>
      </c>
      <c r="AE115" t="n">
        <v>694764.0332665101</v>
      </c>
      <c r="AF115" t="n">
        <v>1.789623677544029e-06</v>
      </c>
      <c r="AG115" t="n">
        <v>11</v>
      </c>
      <c r="AH115" t="n">
        <v>628456.7290389987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3.6194</v>
      </c>
      <c r="E116" t="n">
        <v>27.63</v>
      </c>
      <c r="F116" t="n">
        <v>24.03</v>
      </c>
      <c r="G116" t="n">
        <v>120.17</v>
      </c>
      <c r="H116" t="n">
        <v>1.51</v>
      </c>
      <c r="I116" t="n">
        <v>12</v>
      </c>
      <c r="J116" t="n">
        <v>348.85</v>
      </c>
      <c r="K116" t="n">
        <v>61.2</v>
      </c>
      <c r="L116" t="n">
        <v>29.5</v>
      </c>
      <c r="M116" t="n">
        <v>10</v>
      </c>
      <c r="N116" t="n">
        <v>113.15</v>
      </c>
      <c r="O116" t="n">
        <v>43259.02</v>
      </c>
      <c r="P116" t="n">
        <v>436.05</v>
      </c>
      <c r="Q116" t="n">
        <v>452.6</v>
      </c>
      <c r="R116" t="n">
        <v>72.39</v>
      </c>
      <c r="S116" t="n">
        <v>57.64</v>
      </c>
      <c r="T116" t="n">
        <v>5274.85</v>
      </c>
      <c r="U116" t="n">
        <v>0.8</v>
      </c>
      <c r="V116" t="n">
        <v>0.88</v>
      </c>
      <c r="W116" t="n">
        <v>6.81</v>
      </c>
      <c r="X116" t="n">
        <v>0.31</v>
      </c>
      <c r="Y116" t="n">
        <v>1</v>
      </c>
      <c r="Z116" t="n">
        <v>10</v>
      </c>
      <c r="AA116" t="n">
        <v>508.2136186475125</v>
      </c>
      <c r="AB116" t="n">
        <v>695.3602938360015</v>
      </c>
      <c r="AC116" t="n">
        <v>628.9960833365948</v>
      </c>
      <c r="AD116" t="n">
        <v>508213.6186475125</v>
      </c>
      <c r="AE116" t="n">
        <v>695360.2938360014</v>
      </c>
      <c r="AF116" t="n">
        <v>1.788832902099657e-06</v>
      </c>
      <c r="AG116" t="n">
        <v>11</v>
      </c>
      <c r="AH116" t="n">
        <v>628996.0833365947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3.6193</v>
      </c>
      <c r="E117" t="n">
        <v>27.63</v>
      </c>
      <c r="F117" t="n">
        <v>24.03</v>
      </c>
      <c r="G117" t="n">
        <v>120.17</v>
      </c>
      <c r="H117" t="n">
        <v>1.52</v>
      </c>
      <c r="I117" t="n">
        <v>12</v>
      </c>
      <c r="J117" t="n">
        <v>349.48</v>
      </c>
      <c r="K117" t="n">
        <v>61.2</v>
      </c>
      <c r="L117" t="n">
        <v>29.75</v>
      </c>
      <c r="M117" t="n">
        <v>10</v>
      </c>
      <c r="N117" t="n">
        <v>113.53</v>
      </c>
      <c r="O117" t="n">
        <v>43337.02</v>
      </c>
      <c r="P117" t="n">
        <v>436.28</v>
      </c>
      <c r="Q117" t="n">
        <v>452.58</v>
      </c>
      <c r="R117" t="n">
        <v>72.52</v>
      </c>
      <c r="S117" t="n">
        <v>57.64</v>
      </c>
      <c r="T117" t="n">
        <v>5339.09</v>
      </c>
      <c r="U117" t="n">
        <v>0.79</v>
      </c>
      <c r="V117" t="n">
        <v>0.88</v>
      </c>
      <c r="W117" t="n">
        <v>6.81</v>
      </c>
      <c r="X117" t="n">
        <v>0.31</v>
      </c>
      <c r="Y117" t="n">
        <v>1</v>
      </c>
      <c r="Z117" t="n">
        <v>10</v>
      </c>
      <c r="AA117" t="n">
        <v>508.377944710928</v>
      </c>
      <c r="AB117" t="n">
        <v>695.5851320055207</v>
      </c>
      <c r="AC117" t="n">
        <v>629.1994632667773</v>
      </c>
      <c r="AD117" t="n">
        <v>508377.944710928</v>
      </c>
      <c r="AE117" t="n">
        <v>695585.1320055206</v>
      </c>
      <c r="AF117" t="n">
        <v>1.788783478634384e-06</v>
      </c>
      <c r="AG117" t="n">
        <v>11</v>
      </c>
      <c r="AH117" t="n">
        <v>629199.4632667773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3.6193</v>
      </c>
      <c r="E118" t="n">
        <v>27.63</v>
      </c>
      <c r="F118" t="n">
        <v>24.03</v>
      </c>
      <c r="G118" t="n">
        <v>120.17</v>
      </c>
      <c r="H118" t="n">
        <v>1.53</v>
      </c>
      <c r="I118" t="n">
        <v>12</v>
      </c>
      <c r="J118" t="n">
        <v>350.12</v>
      </c>
      <c r="K118" t="n">
        <v>61.2</v>
      </c>
      <c r="L118" t="n">
        <v>30</v>
      </c>
      <c r="M118" t="n">
        <v>10</v>
      </c>
      <c r="N118" t="n">
        <v>113.92</v>
      </c>
      <c r="O118" t="n">
        <v>43415.22</v>
      </c>
      <c r="P118" t="n">
        <v>436.45</v>
      </c>
      <c r="Q118" t="n">
        <v>452.57</v>
      </c>
      <c r="R118" t="n">
        <v>72.42</v>
      </c>
      <c r="S118" t="n">
        <v>57.64</v>
      </c>
      <c r="T118" t="n">
        <v>5288.41</v>
      </c>
      <c r="U118" t="n">
        <v>0.8</v>
      </c>
      <c r="V118" t="n">
        <v>0.88</v>
      </c>
      <c r="W118" t="n">
        <v>6.81</v>
      </c>
      <c r="X118" t="n">
        <v>0.31</v>
      </c>
      <c r="Y118" t="n">
        <v>1</v>
      </c>
      <c r="Z118" t="n">
        <v>10</v>
      </c>
      <c r="AA118" t="n">
        <v>508.4915496076862</v>
      </c>
      <c r="AB118" t="n">
        <v>695.7405712371595</v>
      </c>
      <c r="AC118" t="n">
        <v>629.3400675963089</v>
      </c>
      <c r="AD118" t="n">
        <v>508491.5496076862</v>
      </c>
      <c r="AE118" t="n">
        <v>695740.5712371595</v>
      </c>
      <c r="AF118" t="n">
        <v>1.788783478634384e-06</v>
      </c>
      <c r="AG118" t="n">
        <v>11</v>
      </c>
      <c r="AH118" t="n">
        <v>629340.0675963089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3.6194</v>
      </c>
      <c r="E119" t="n">
        <v>27.63</v>
      </c>
      <c r="F119" t="n">
        <v>24.03</v>
      </c>
      <c r="G119" t="n">
        <v>120.17</v>
      </c>
      <c r="H119" t="n">
        <v>1.54</v>
      </c>
      <c r="I119" t="n">
        <v>12</v>
      </c>
      <c r="J119" t="n">
        <v>350.75</v>
      </c>
      <c r="K119" t="n">
        <v>61.2</v>
      </c>
      <c r="L119" t="n">
        <v>30.25</v>
      </c>
      <c r="M119" t="n">
        <v>10</v>
      </c>
      <c r="N119" t="n">
        <v>114.3</v>
      </c>
      <c r="O119" t="n">
        <v>43493.63</v>
      </c>
      <c r="P119" t="n">
        <v>436.41</v>
      </c>
      <c r="Q119" t="n">
        <v>452.59</v>
      </c>
      <c r="R119" t="n">
        <v>72.31</v>
      </c>
      <c r="S119" t="n">
        <v>57.64</v>
      </c>
      <c r="T119" t="n">
        <v>5235.09</v>
      </c>
      <c r="U119" t="n">
        <v>0.8</v>
      </c>
      <c r="V119" t="n">
        <v>0.88</v>
      </c>
      <c r="W119" t="n">
        <v>6.82</v>
      </c>
      <c r="X119" t="n">
        <v>0.31</v>
      </c>
      <c r="Y119" t="n">
        <v>1</v>
      </c>
      <c r="Z119" t="n">
        <v>10</v>
      </c>
      <c r="AA119" t="n">
        <v>508.4541870761784</v>
      </c>
      <c r="AB119" t="n">
        <v>695.6894501732321</v>
      </c>
      <c r="AC119" t="n">
        <v>629.2938254549739</v>
      </c>
      <c r="AD119" t="n">
        <v>508454.1870761784</v>
      </c>
      <c r="AE119" t="n">
        <v>695689.4501732321</v>
      </c>
      <c r="AF119" t="n">
        <v>1.788832902099657e-06</v>
      </c>
      <c r="AG119" t="n">
        <v>11</v>
      </c>
      <c r="AH119" t="n">
        <v>629293.8254549738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3.6175</v>
      </c>
      <c r="E120" t="n">
        <v>27.64</v>
      </c>
      <c r="F120" t="n">
        <v>24.05</v>
      </c>
      <c r="G120" t="n">
        <v>120.24</v>
      </c>
      <c r="H120" t="n">
        <v>1.55</v>
      </c>
      <c r="I120" t="n">
        <v>12</v>
      </c>
      <c r="J120" t="n">
        <v>351.39</v>
      </c>
      <c r="K120" t="n">
        <v>61.2</v>
      </c>
      <c r="L120" t="n">
        <v>30.5</v>
      </c>
      <c r="M120" t="n">
        <v>10</v>
      </c>
      <c r="N120" t="n">
        <v>114.69</v>
      </c>
      <c r="O120" t="n">
        <v>43572.25</v>
      </c>
      <c r="P120" t="n">
        <v>436.46</v>
      </c>
      <c r="Q120" t="n">
        <v>452.55</v>
      </c>
      <c r="R120" t="n">
        <v>73.01000000000001</v>
      </c>
      <c r="S120" t="n">
        <v>57.64</v>
      </c>
      <c r="T120" t="n">
        <v>5580.99</v>
      </c>
      <c r="U120" t="n">
        <v>0.79</v>
      </c>
      <c r="V120" t="n">
        <v>0.88</v>
      </c>
      <c r="W120" t="n">
        <v>6.81</v>
      </c>
      <c r="X120" t="n">
        <v>0.32</v>
      </c>
      <c r="Y120" t="n">
        <v>1</v>
      </c>
      <c r="Z120" t="n">
        <v>10</v>
      </c>
      <c r="AA120" t="n">
        <v>508.7673133712806</v>
      </c>
      <c r="AB120" t="n">
        <v>696.117883384348</v>
      </c>
      <c r="AC120" t="n">
        <v>629.6813696017307</v>
      </c>
      <c r="AD120" t="n">
        <v>508767.3133712806</v>
      </c>
      <c r="AE120" t="n">
        <v>696117.883384348</v>
      </c>
      <c r="AF120" t="n">
        <v>1.787893856259465e-06</v>
      </c>
      <c r="AG120" t="n">
        <v>11</v>
      </c>
      <c r="AH120" t="n">
        <v>629681.3696017307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3.6191</v>
      </c>
      <c r="E121" t="n">
        <v>27.63</v>
      </c>
      <c r="F121" t="n">
        <v>24.04</v>
      </c>
      <c r="G121" t="n">
        <v>120.18</v>
      </c>
      <c r="H121" t="n">
        <v>1.56</v>
      </c>
      <c r="I121" t="n">
        <v>12</v>
      </c>
      <c r="J121" t="n">
        <v>352.03</v>
      </c>
      <c r="K121" t="n">
        <v>61.2</v>
      </c>
      <c r="L121" t="n">
        <v>30.75</v>
      </c>
      <c r="M121" t="n">
        <v>10</v>
      </c>
      <c r="N121" t="n">
        <v>115.08</v>
      </c>
      <c r="O121" t="n">
        <v>43651.07</v>
      </c>
      <c r="P121" t="n">
        <v>435.93</v>
      </c>
      <c r="Q121" t="n">
        <v>452.57</v>
      </c>
      <c r="R121" t="n">
        <v>72.44</v>
      </c>
      <c r="S121" t="n">
        <v>57.64</v>
      </c>
      <c r="T121" t="n">
        <v>5297.04</v>
      </c>
      <c r="U121" t="n">
        <v>0.8</v>
      </c>
      <c r="V121" t="n">
        <v>0.88</v>
      </c>
      <c r="W121" t="n">
        <v>6.81</v>
      </c>
      <c r="X121" t="n">
        <v>0.31</v>
      </c>
      <c r="Y121" t="n">
        <v>1</v>
      </c>
      <c r="Z121" t="n">
        <v>10</v>
      </c>
      <c r="AA121" t="n">
        <v>508.2040773797542</v>
      </c>
      <c r="AB121" t="n">
        <v>695.3472390525234</v>
      </c>
      <c r="AC121" t="n">
        <v>628.9842744833293</v>
      </c>
      <c r="AD121" t="n">
        <v>508204.0773797542</v>
      </c>
      <c r="AE121" t="n">
        <v>695347.2390525234</v>
      </c>
      <c r="AF121" t="n">
        <v>1.788684631703837e-06</v>
      </c>
      <c r="AG121" t="n">
        <v>11</v>
      </c>
      <c r="AH121" t="n">
        <v>628984.2744833293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3.6182</v>
      </c>
      <c r="E122" t="n">
        <v>27.64</v>
      </c>
      <c r="F122" t="n">
        <v>24.04</v>
      </c>
      <c r="G122" t="n">
        <v>120.21</v>
      </c>
      <c r="H122" t="n">
        <v>1.57</v>
      </c>
      <c r="I122" t="n">
        <v>12</v>
      </c>
      <c r="J122" t="n">
        <v>352.67</v>
      </c>
      <c r="K122" t="n">
        <v>61.2</v>
      </c>
      <c r="L122" t="n">
        <v>31</v>
      </c>
      <c r="M122" t="n">
        <v>10</v>
      </c>
      <c r="N122" t="n">
        <v>115.47</v>
      </c>
      <c r="O122" t="n">
        <v>43730.1</v>
      </c>
      <c r="P122" t="n">
        <v>435.89</v>
      </c>
      <c r="Q122" t="n">
        <v>452.57</v>
      </c>
      <c r="R122" t="n">
        <v>72.62</v>
      </c>
      <c r="S122" t="n">
        <v>57.64</v>
      </c>
      <c r="T122" t="n">
        <v>5387.66</v>
      </c>
      <c r="U122" t="n">
        <v>0.79</v>
      </c>
      <c r="V122" t="n">
        <v>0.88</v>
      </c>
      <c r="W122" t="n">
        <v>6.82</v>
      </c>
      <c r="X122" t="n">
        <v>0.32</v>
      </c>
      <c r="Y122" t="n">
        <v>1</v>
      </c>
      <c r="Z122" t="n">
        <v>10</v>
      </c>
      <c r="AA122" t="n">
        <v>508.2729932752424</v>
      </c>
      <c r="AB122" t="n">
        <v>695.4415328210852</v>
      </c>
      <c r="AC122" t="n">
        <v>629.0695689869616</v>
      </c>
      <c r="AD122" t="n">
        <v>508272.9932752424</v>
      </c>
      <c r="AE122" t="n">
        <v>695441.5328210852</v>
      </c>
      <c r="AF122" t="n">
        <v>1.788239820516378e-06</v>
      </c>
      <c r="AG122" t="n">
        <v>11</v>
      </c>
      <c r="AH122" t="n">
        <v>629069.5689869616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3.6283</v>
      </c>
      <c r="E123" t="n">
        <v>27.56</v>
      </c>
      <c r="F123" t="n">
        <v>24.02</v>
      </c>
      <c r="G123" t="n">
        <v>131.02</v>
      </c>
      <c r="H123" t="n">
        <v>1.58</v>
      </c>
      <c r="I123" t="n">
        <v>11</v>
      </c>
      <c r="J123" t="n">
        <v>353.31</v>
      </c>
      <c r="K123" t="n">
        <v>61.2</v>
      </c>
      <c r="L123" t="n">
        <v>31.25</v>
      </c>
      <c r="M123" t="n">
        <v>9</v>
      </c>
      <c r="N123" t="n">
        <v>115.86</v>
      </c>
      <c r="O123" t="n">
        <v>43809.48</v>
      </c>
      <c r="P123" t="n">
        <v>435.55</v>
      </c>
      <c r="Q123" t="n">
        <v>452.62</v>
      </c>
      <c r="R123" t="n">
        <v>71.84999999999999</v>
      </c>
      <c r="S123" t="n">
        <v>57.64</v>
      </c>
      <c r="T123" t="n">
        <v>5008.15</v>
      </c>
      <c r="U123" t="n">
        <v>0.8</v>
      </c>
      <c r="V123" t="n">
        <v>0.88</v>
      </c>
      <c r="W123" t="n">
        <v>6.82</v>
      </c>
      <c r="X123" t="n">
        <v>0.29</v>
      </c>
      <c r="Y123" t="n">
        <v>1</v>
      </c>
      <c r="Z123" t="n">
        <v>10</v>
      </c>
      <c r="AA123" t="n">
        <v>506.8983287532411</v>
      </c>
      <c r="AB123" t="n">
        <v>693.5606561761642</v>
      </c>
      <c r="AC123" t="n">
        <v>627.3682005692051</v>
      </c>
      <c r="AD123" t="n">
        <v>506898.328753241</v>
      </c>
      <c r="AE123" t="n">
        <v>693560.6561761643</v>
      </c>
      <c r="AF123" t="n">
        <v>1.793231590508975e-06</v>
      </c>
      <c r="AG123" t="n">
        <v>11</v>
      </c>
      <c r="AH123" t="n">
        <v>627368.2005692051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3.6313</v>
      </c>
      <c r="E124" t="n">
        <v>27.54</v>
      </c>
      <c r="F124" t="n">
        <v>24</v>
      </c>
      <c r="G124" t="n">
        <v>130.89</v>
      </c>
      <c r="H124" t="n">
        <v>1.59</v>
      </c>
      <c r="I124" t="n">
        <v>11</v>
      </c>
      <c r="J124" t="n">
        <v>353.96</v>
      </c>
      <c r="K124" t="n">
        <v>61.2</v>
      </c>
      <c r="L124" t="n">
        <v>31.5</v>
      </c>
      <c r="M124" t="n">
        <v>9</v>
      </c>
      <c r="N124" t="n">
        <v>116.26</v>
      </c>
      <c r="O124" t="n">
        <v>43888.94</v>
      </c>
      <c r="P124" t="n">
        <v>435.52</v>
      </c>
      <c r="Q124" t="n">
        <v>452.56</v>
      </c>
      <c r="R124" t="n">
        <v>71.11</v>
      </c>
      <c r="S124" t="n">
        <v>57.64</v>
      </c>
      <c r="T124" t="n">
        <v>4638.99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506.4844337528833</v>
      </c>
      <c r="AB124" t="n">
        <v>692.994346776916</v>
      </c>
      <c r="AC124" t="n">
        <v>626.8559389442008</v>
      </c>
      <c r="AD124" t="n">
        <v>506484.4337528833</v>
      </c>
      <c r="AE124" t="n">
        <v>692994.3467769161</v>
      </c>
      <c r="AF124" t="n">
        <v>1.794714294467172e-06</v>
      </c>
      <c r="AG124" t="n">
        <v>11</v>
      </c>
      <c r="AH124" t="n">
        <v>626855.9389442009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3.6312</v>
      </c>
      <c r="E125" t="n">
        <v>27.54</v>
      </c>
      <c r="F125" t="n">
        <v>24</v>
      </c>
      <c r="G125" t="n">
        <v>130.9</v>
      </c>
      <c r="H125" t="n">
        <v>1.6</v>
      </c>
      <c r="I125" t="n">
        <v>11</v>
      </c>
      <c r="J125" t="n">
        <v>354.6</v>
      </c>
      <c r="K125" t="n">
        <v>61.2</v>
      </c>
      <c r="L125" t="n">
        <v>31.75</v>
      </c>
      <c r="M125" t="n">
        <v>9</v>
      </c>
      <c r="N125" t="n">
        <v>116.65</v>
      </c>
      <c r="O125" t="n">
        <v>43968.62</v>
      </c>
      <c r="P125" t="n">
        <v>435.94</v>
      </c>
      <c r="Q125" t="n">
        <v>452.56</v>
      </c>
      <c r="R125" t="n">
        <v>71.20999999999999</v>
      </c>
      <c r="S125" t="n">
        <v>57.64</v>
      </c>
      <c r="T125" t="n">
        <v>4688.7</v>
      </c>
      <c r="U125" t="n">
        <v>0.8100000000000001</v>
      </c>
      <c r="V125" t="n">
        <v>0.88</v>
      </c>
      <c r="W125" t="n">
        <v>6.81</v>
      </c>
      <c r="X125" t="n">
        <v>0.27</v>
      </c>
      <c r="Y125" t="n">
        <v>1</v>
      </c>
      <c r="Z125" t="n">
        <v>10</v>
      </c>
      <c r="AA125" t="n">
        <v>506.7747277523068</v>
      </c>
      <c r="AB125" t="n">
        <v>693.3915398337948</v>
      </c>
      <c r="AC125" t="n">
        <v>627.215224453195</v>
      </c>
      <c r="AD125" t="n">
        <v>506774.7277523068</v>
      </c>
      <c r="AE125" t="n">
        <v>693391.5398337948</v>
      </c>
      <c r="AF125" t="n">
        <v>1.794664871001899e-06</v>
      </c>
      <c r="AG125" t="n">
        <v>11</v>
      </c>
      <c r="AH125" t="n">
        <v>627215.224453195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3.6303</v>
      </c>
      <c r="E126" t="n">
        <v>27.55</v>
      </c>
      <c r="F126" t="n">
        <v>24</v>
      </c>
      <c r="G126" t="n">
        <v>130.93</v>
      </c>
      <c r="H126" t="n">
        <v>1.61</v>
      </c>
      <c r="I126" t="n">
        <v>11</v>
      </c>
      <c r="J126" t="n">
        <v>355.25</v>
      </c>
      <c r="K126" t="n">
        <v>61.2</v>
      </c>
      <c r="L126" t="n">
        <v>32</v>
      </c>
      <c r="M126" t="n">
        <v>9</v>
      </c>
      <c r="N126" t="n">
        <v>117.05</v>
      </c>
      <c r="O126" t="n">
        <v>44048.52</v>
      </c>
      <c r="P126" t="n">
        <v>436.47</v>
      </c>
      <c r="Q126" t="n">
        <v>452.57</v>
      </c>
      <c r="R126" t="n">
        <v>71.43000000000001</v>
      </c>
      <c r="S126" t="n">
        <v>57.64</v>
      </c>
      <c r="T126" t="n">
        <v>4799.46</v>
      </c>
      <c r="U126" t="n">
        <v>0.8100000000000001</v>
      </c>
      <c r="V126" t="n">
        <v>0.88</v>
      </c>
      <c r="W126" t="n">
        <v>6.81</v>
      </c>
      <c r="X126" t="n">
        <v>0.28</v>
      </c>
      <c r="Y126" t="n">
        <v>1</v>
      </c>
      <c r="Z126" t="n">
        <v>10</v>
      </c>
      <c r="AA126" t="n">
        <v>507.2228159494311</v>
      </c>
      <c r="AB126" t="n">
        <v>694.0046338733563</v>
      </c>
      <c r="AC126" t="n">
        <v>627.7698056581037</v>
      </c>
      <c r="AD126" t="n">
        <v>507222.8159494311</v>
      </c>
      <c r="AE126" t="n">
        <v>694004.6338733563</v>
      </c>
      <c r="AF126" t="n">
        <v>1.79422005981444e-06</v>
      </c>
      <c r="AG126" t="n">
        <v>11</v>
      </c>
      <c r="AH126" t="n">
        <v>627769.8056581037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3.6301</v>
      </c>
      <c r="E127" t="n">
        <v>27.55</v>
      </c>
      <c r="F127" t="n">
        <v>24.01</v>
      </c>
      <c r="G127" t="n">
        <v>130.94</v>
      </c>
      <c r="H127" t="n">
        <v>1.62</v>
      </c>
      <c r="I127" t="n">
        <v>11</v>
      </c>
      <c r="J127" t="n">
        <v>355.9</v>
      </c>
      <c r="K127" t="n">
        <v>61.2</v>
      </c>
      <c r="L127" t="n">
        <v>32.25</v>
      </c>
      <c r="M127" t="n">
        <v>9</v>
      </c>
      <c r="N127" t="n">
        <v>117.45</v>
      </c>
      <c r="O127" t="n">
        <v>44128.64</v>
      </c>
      <c r="P127" t="n">
        <v>436.81</v>
      </c>
      <c r="Q127" t="n">
        <v>452.57</v>
      </c>
      <c r="R127" t="n">
        <v>71.52</v>
      </c>
      <c r="S127" t="n">
        <v>57.64</v>
      </c>
      <c r="T127" t="n">
        <v>4845.3</v>
      </c>
      <c r="U127" t="n">
        <v>0.8100000000000001</v>
      </c>
      <c r="V127" t="n">
        <v>0.88</v>
      </c>
      <c r="W127" t="n">
        <v>6.81</v>
      </c>
      <c r="X127" t="n">
        <v>0.28</v>
      </c>
      <c r="Y127" t="n">
        <v>1</v>
      </c>
      <c r="Z127" t="n">
        <v>10</v>
      </c>
      <c r="AA127" t="n">
        <v>507.5091422241517</v>
      </c>
      <c r="AB127" t="n">
        <v>694.396398114253</v>
      </c>
      <c r="AC127" t="n">
        <v>628.1241804696937</v>
      </c>
      <c r="AD127" t="n">
        <v>507509.1422241518</v>
      </c>
      <c r="AE127" t="n">
        <v>694396.398114253</v>
      </c>
      <c r="AF127" t="n">
        <v>1.794121212883893e-06</v>
      </c>
      <c r="AG127" t="n">
        <v>11</v>
      </c>
      <c r="AH127" t="n">
        <v>628124.1804696936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3.6293</v>
      </c>
      <c r="E128" t="n">
        <v>27.55</v>
      </c>
      <c r="F128" t="n">
        <v>24.01</v>
      </c>
      <c r="G128" t="n">
        <v>130.97</v>
      </c>
      <c r="H128" t="n">
        <v>1.63</v>
      </c>
      <c r="I128" t="n">
        <v>11</v>
      </c>
      <c r="J128" t="n">
        <v>356.55</v>
      </c>
      <c r="K128" t="n">
        <v>61.2</v>
      </c>
      <c r="L128" t="n">
        <v>32.5</v>
      </c>
      <c r="M128" t="n">
        <v>9</v>
      </c>
      <c r="N128" t="n">
        <v>117.85</v>
      </c>
      <c r="O128" t="n">
        <v>44208.97</v>
      </c>
      <c r="P128" t="n">
        <v>437.44</v>
      </c>
      <c r="Q128" t="n">
        <v>452.56</v>
      </c>
      <c r="R128" t="n">
        <v>71.52</v>
      </c>
      <c r="S128" t="n">
        <v>57.64</v>
      </c>
      <c r="T128" t="n">
        <v>4840.8</v>
      </c>
      <c r="U128" t="n">
        <v>0.8100000000000001</v>
      </c>
      <c r="V128" t="n">
        <v>0.88</v>
      </c>
      <c r="W128" t="n">
        <v>6.82</v>
      </c>
      <c r="X128" t="n">
        <v>0.29</v>
      </c>
      <c r="Y128" t="n">
        <v>1</v>
      </c>
      <c r="Z128" t="n">
        <v>10</v>
      </c>
      <c r="AA128" t="n">
        <v>508.0136016528355</v>
      </c>
      <c r="AB128" t="n">
        <v>695.0866217597571</v>
      </c>
      <c r="AC128" t="n">
        <v>628.748530139206</v>
      </c>
      <c r="AD128" t="n">
        <v>508013.6016528355</v>
      </c>
      <c r="AE128" t="n">
        <v>695086.6217597572</v>
      </c>
      <c r="AF128" t="n">
        <v>1.793725825161708e-06</v>
      </c>
      <c r="AG128" t="n">
        <v>11</v>
      </c>
      <c r="AH128" t="n">
        <v>628748.530139206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3.63</v>
      </c>
      <c r="E129" t="n">
        <v>27.55</v>
      </c>
      <c r="F129" t="n">
        <v>24.01</v>
      </c>
      <c r="G129" t="n">
        <v>130.94</v>
      </c>
      <c r="H129" t="n">
        <v>1.63</v>
      </c>
      <c r="I129" t="n">
        <v>11</v>
      </c>
      <c r="J129" t="n">
        <v>357.2</v>
      </c>
      <c r="K129" t="n">
        <v>61.2</v>
      </c>
      <c r="L129" t="n">
        <v>32.75</v>
      </c>
      <c r="M129" t="n">
        <v>9</v>
      </c>
      <c r="N129" t="n">
        <v>118.26</v>
      </c>
      <c r="O129" t="n">
        <v>44289.53</v>
      </c>
      <c r="P129" t="n">
        <v>437.42</v>
      </c>
      <c r="Q129" t="n">
        <v>452.55</v>
      </c>
      <c r="R129" t="n">
        <v>71.48999999999999</v>
      </c>
      <c r="S129" t="n">
        <v>57.64</v>
      </c>
      <c r="T129" t="n">
        <v>4829.3</v>
      </c>
      <c r="U129" t="n">
        <v>0.8100000000000001</v>
      </c>
      <c r="V129" t="n">
        <v>0.88</v>
      </c>
      <c r="W129" t="n">
        <v>6.81</v>
      </c>
      <c r="X129" t="n">
        <v>0.28</v>
      </c>
      <c r="Y129" t="n">
        <v>1</v>
      </c>
      <c r="Z129" t="n">
        <v>10</v>
      </c>
      <c r="AA129" t="n">
        <v>507.926156331433</v>
      </c>
      <c r="AB129" t="n">
        <v>694.9669752131991</v>
      </c>
      <c r="AC129" t="n">
        <v>628.6403024911264</v>
      </c>
      <c r="AD129" t="n">
        <v>507926.156331433</v>
      </c>
      <c r="AE129" t="n">
        <v>694966.9752131992</v>
      </c>
      <c r="AF129" t="n">
        <v>1.79407178941862e-06</v>
      </c>
      <c r="AG129" t="n">
        <v>11</v>
      </c>
      <c r="AH129" t="n">
        <v>628640.3024911263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3.6303</v>
      </c>
      <c r="E130" t="n">
        <v>27.55</v>
      </c>
      <c r="F130" t="n">
        <v>24</v>
      </c>
      <c r="G130" t="n">
        <v>130.93</v>
      </c>
      <c r="H130" t="n">
        <v>1.64</v>
      </c>
      <c r="I130" t="n">
        <v>11</v>
      </c>
      <c r="J130" t="n">
        <v>357.86</v>
      </c>
      <c r="K130" t="n">
        <v>61.2</v>
      </c>
      <c r="L130" t="n">
        <v>33</v>
      </c>
      <c r="M130" t="n">
        <v>9</v>
      </c>
      <c r="N130" t="n">
        <v>118.66</v>
      </c>
      <c r="O130" t="n">
        <v>44370.32</v>
      </c>
      <c r="P130" t="n">
        <v>437.62</v>
      </c>
      <c r="Q130" t="n">
        <v>452.57</v>
      </c>
      <c r="R130" t="n">
        <v>71.47</v>
      </c>
      <c r="S130" t="n">
        <v>57.64</v>
      </c>
      <c r="T130" t="n">
        <v>4816.49</v>
      </c>
      <c r="U130" t="n">
        <v>0.8100000000000001</v>
      </c>
      <c r="V130" t="n">
        <v>0.88</v>
      </c>
      <c r="W130" t="n">
        <v>6.81</v>
      </c>
      <c r="X130" t="n">
        <v>0.28</v>
      </c>
      <c r="Y130" t="n">
        <v>1</v>
      </c>
      <c r="Z130" t="n">
        <v>10</v>
      </c>
      <c r="AA130" t="n">
        <v>507.9889910561106</v>
      </c>
      <c r="AB130" t="n">
        <v>695.0529484555753</v>
      </c>
      <c r="AC130" t="n">
        <v>628.7180705679145</v>
      </c>
      <c r="AD130" t="n">
        <v>507988.9910561107</v>
      </c>
      <c r="AE130" t="n">
        <v>695052.9484555754</v>
      </c>
      <c r="AF130" t="n">
        <v>1.79422005981444e-06</v>
      </c>
      <c r="AG130" t="n">
        <v>11</v>
      </c>
      <c r="AH130" t="n">
        <v>628718.0705679145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3.629</v>
      </c>
      <c r="E131" t="n">
        <v>27.56</v>
      </c>
      <c r="F131" t="n">
        <v>24.01</v>
      </c>
      <c r="G131" t="n">
        <v>130.98</v>
      </c>
      <c r="H131" t="n">
        <v>1.65</v>
      </c>
      <c r="I131" t="n">
        <v>11</v>
      </c>
      <c r="J131" t="n">
        <v>358.52</v>
      </c>
      <c r="K131" t="n">
        <v>61.2</v>
      </c>
      <c r="L131" t="n">
        <v>33.25</v>
      </c>
      <c r="M131" t="n">
        <v>9</v>
      </c>
      <c r="N131" t="n">
        <v>119.07</v>
      </c>
      <c r="O131" t="n">
        <v>44451.33</v>
      </c>
      <c r="P131" t="n">
        <v>437.72</v>
      </c>
      <c r="Q131" t="n">
        <v>452.56</v>
      </c>
      <c r="R131" t="n">
        <v>71.84999999999999</v>
      </c>
      <c r="S131" t="n">
        <v>57.64</v>
      </c>
      <c r="T131" t="n">
        <v>5005.65</v>
      </c>
      <c r="U131" t="n">
        <v>0.8</v>
      </c>
      <c r="V131" t="n">
        <v>0.88</v>
      </c>
      <c r="W131" t="n">
        <v>6.81</v>
      </c>
      <c r="X131" t="n">
        <v>0.29</v>
      </c>
      <c r="Y131" t="n">
        <v>1</v>
      </c>
      <c r="Z131" t="n">
        <v>10</v>
      </c>
      <c r="AA131" t="n">
        <v>508.2319896868802</v>
      </c>
      <c r="AB131" t="n">
        <v>695.3854299025372</v>
      </c>
      <c r="AC131" t="n">
        <v>629.0188204522191</v>
      </c>
      <c r="AD131" t="n">
        <v>508231.9896868802</v>
      </c>
      <c r="AE131" t="n">
        <v>695385.4299025373</v>
      </c>
      <c r="AF131" t="n">
        <v>1.793577554765888e-06</v>
      </c>
      <c r="AG131" t="n">
        <v>11</v>
      </c>
      <c r="AH131" t="n">
        <v>629018.8204522191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3.6297</v>
      </c>
      <c r="E132" t="n">
        <v>27.55</v>
      </c>
      <c r="F132" t="n">
        <v>24.01</v>
      </c>
      <c r="G132" t="n">
        <v>130.96</v>
      </c>
      <c r="H132" t="n">
        <v>1.66</v>
      </c>
      <c r="I132" t="n">
        <v>11</v>
      </c>
      <c r="J132" t="n">
        <v>359.17</v>
      </c>
      <c r="K132" t="n">
        <v>61.2</v>
      </c>
      <c r="L132" t="n">
        <v>33.5</v>
      </c>
      <c r="M132" t="n">
        <v>9</v>
      </c>
      <c r="N132" t="n">
        <v>119.48</v>
      </c>
      <c r="O132" t="n">
        <v>44532.57</v>
      </c>
      <c r="P132" t="n">
        <v>437.99</v>
      </c>
      <c r="Q132" t="n">
        <v>452.61</v>
      </c>
      <c r="R132" t="n">
        <v>71.67</v>
      </c>
      <c r="S132" t="n">
        <v>57.64</v>
      </c>
      <c r="T132" t="n">
        <v>4917.55</v>
      </c>
      <c r="U132" t="n">
        <v>0.8</v>
      </c>
      <c r="V132" t="n">
        <v>0.88</v>
      </c>
      <c r="W132" t="n">
        <v>6.81</v>
      </c>
      <c r="X132" t="n">
        <v>0.28</v>
      </c>
      <c r="Y132" t="n">
        <v>1</v>
      </c>
      <c r="Z132" t="n">
        <v>10</v>
      </c>
      <c r="AA132" t="n">
        <v>508.3377363339198</v>
      </c>
      <c r="AB132" t="n">
        <v>695.5301171302298</v>
      </c>
      <c r="AC132" t="n">
        <v>629.1496989339704</v>
      </c>
      <c r="AD132" t="n">
        <v>508337.7363339199</v>
      </c>
      <c r="AE132" t="n">
        <v>695530.1171302297</v>
      </c>
      <c r="AF132" t="n">
        <v>1.7939235190228e-06</v>
      </c>
      <c r="AG132" t="n">
        <v>11</v>
      </c>
      <c r="AH132" t="n">
        <v>629149.6989339704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3.6307</v>
      </c>
      <c r="E133" t="n">
        <v>27.54</v>
      </c>
      <c r="F133" t="n">
        <v>24</v>
      </c>
      <c r="G133" t="n">
        <v>130.91</v>
      </c>
      <c r="H133" t="n">
        <v>1.67</v>
      </c>
      <c r="I133" t="n">
        <v>11</v>
      </c>
      <c r="J133" t="n">
        <v>359.84</v>
      </c>
      <c r="K133" t="n">
        <v>61.2</v>
      </c>
      <c r="L133" t="n">
        <v>33.75</v>
      </c>
      <c r="M133" t="n">
        <v>9</v>
      </c>
      <c r="N133" t="n">
        <v>119.89</v>
      </c>
      <c r="O133" t="n">
        <v>44614.04</v>
      </c>
      <c r="P133" t="n">
        <v>437.8</v>
      </c>
      <c r="Q133" t="n">
        <v>452.56</v>
      </c>
      <c r="R133" t="n">
        <v>71.2</v>
      </c>
      <c r="S133" t="n">
        <v>57.64</v>
      </c>
      <c r="T133" t="n">
        <v>4682.24</v>
      </c>
      <c r="U133" t="n">
        <v>0.8100000000000001</v>
      </c>
      <c r="V133" t="n">
        <v>0.88</v>
      </c>
      <c r="W133" t="n">
        <v>6.82</v>
      </c>
      <c r="X133" t="n">
        <v>0.28</v>
      </c>
      <c r="Y133" t="n">
        <v>1</v>
      </c>
      <c r="Z133" t="n">
        <v>10</v>
      </c>
      <c r="AA133" t="n">
        <v>508.0665578181504</v>
      </c>
      <c r="AB133" t="n">
        <v>695.1590787214022</v>
      </c>
      <c r="AC133" t="n">
        <v>628.8140719101257</v>
      </c>
      <c r="AD133" t="n">
        <v>508066.5578181504</v>
      </c>
      <c r="AE133" t="n">
        <v>695159.0787214022</v>
      </c>
      <c r="AF133" t="n">
        <v>1.794417753675533e-06</v>
      </c>
      <c r="AG133" t="n">
        <v>11</v>
      </c>
      <c r="AH133" t="n">
        <v>628814.0719101257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3.63</v>
      </c>
      <c r="E134" t="n">
        <v>27.55</v>
      </c>
      <c r="F134" t="n">
        <v>24.01</v>
      </c>
      <c r="G134" t="n">
        <v>130.94</v>
      </c>
      <c r="H134" t="n">
        <v>1.68</v>
      </c>
      <c r="I134" t="n">
        <v>11</v>
      </c>
      <c r="J134" t="n">
        <v>360.5</v>
      </c>
      <c r="K134" t="n">
        <v>61.2</v>
      </c>
      <c r="L134" t="n">
        <v>34</v>
      </c>
      <c r="M134" t="n">
        <v>9</v>
      </c>
      <c r="N134" t="n">
        <v>120.3</v>
      </c>
      <c r="O134" t="n">
        <v>44695.75</v>
      </c>
      <c r="P134" t="n">
        <v>438.11</v>
      </c>
      <c r="Q134" t="n">
        <v>452.56</v>
      </c>
      <c r="R134" t="n">
        <v>71.59999999999999</v>
      </c>
      <c r="S134" t="n">
        <v>57.64</v>
      </c>
      <c r="T134" t="n">
        <v>4880.48</v>
      </c>
      <c r="U134" t="n">
        <v>0.8100000000000001</v>
      </c>
      <c r="V134" t="n">
        <v>0.88</v>
      </c>
      <c r="W134" t="n">
        <v>6.81</v>
      </c>
      <c r="X134" t="n">
        <v>0.28</v>
      </c>
      <c r="Y134" t="n">
        <v>1</v>
      </c>
      <c r="Z134" t="n">
        <v>10</v>
      </c>
      <c r="AA134" t="n">
        <v>508.3858993875949</v>
      </c>
      <c r="AB134" t="n">
        <v>695.5960159450719</v>
      </c>
      <c r="AC134" t="n">
        <v>629.2093084584135</v>
      </c>
      <c r="AD134" t="n">
        <v>508385.8993875948</v>
      </c>
      <c r="AE134" t="n">
        <v>695596.0159450719</v>
      </c>
      <c r="AF134" t="n">
        <v>1.79407178941862e-06</v>
      </c>
      <c r="AG134" t="n">
        <v>11</v>
      </c>
      <c r="AH134" t="n">
        <v>629209.3084584135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3.63</v>
      </c>
      <c r="E135" t="n">
        <v>27.55</v>
      </c>
      <c r="F135" t="n">
        <v>24.01</v>
      </c>
      <c r="G135" t="n">
        <v>130.94</v>
      </c>
      <c r="H135" t="n">
        <v>1.69</v>
      </c>
      <c r="I135" t="n">
        <v>11</v>
      </c>
      <c r="J135" t="n">
        <v>361.16</v>
      </c>
      <c r="K135" t="n">
        <v>61.2</v>
      </c>
      <c r="L135" t="n">
        <v>34.25</v>
      </c>
      <c r="M135" t="n">
        <v>9</v>
      </c>
      <c r="N135" t="n">
        <v>120.71</v>
      </c>
      <c r="O135" t="n">
        <v>44777.68</v>
      </c>
      <c r="P135" t="n">
        <v>437.84</v>
      </c>
      <c r="Q135" t="n">
        <v>452.58</v>
      </c>
      <c r="R135" t="n">
        <v>71.5</v>
      </c>
      <c r="S135" t="n">
        <v>57.64</v>
      </c>
      <c r="T135" t="n">
        <v>4831.89</v>
      </c>
      <c r="U135" t="n">
        <v>0.8100000000000001</v>
      </c>
      <c r="V135" t="n">
        <v>0.88</v>
      </c>
      <c r="W135" t="n">
        <v>6.81</v>
      </c>
      <c r="X135" t="n">
        <v>0.28</v>
      </c>
      <c r="Y135" t="n">
        <v>1</v>
      </c>
      <c r="Z135" t="n">
        <v>10</v>
      </c>
      <c r="AA135" t="n">
        <v>508.2059999308357</v>
      </c>
      <c r="AB135" t="n">
        <v>695.3498695717301</v>
      </c>
      <c r="AC135" t="n">
        <v>628.9866539494749</v>
      </c>
      <c r="AD135" t="n">
        <v>508205.9999308357</v>
      </c>
      <c r="AE135" t="n">
        <v>695349.8695717301</v>
      </c>
      <c r="AF135" t="n">
        <v>1.79407178941862e-06</v>
      </c>
      <c r="AG135" t="n">
        <v>11</v>
      </c>
      <c r="AH135" t="n">
        <v>628986.6539494749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3.6298</v>
      </c>
      <c r="E136" t="n">
        <v>27.55</v>
      </c>
      <c r="F136" t="n">
        <v>24.01</v>
      </c>
      <c r="G136" t="n">
        <v>130.95</v>
      </c>
      <c r="H136" t="n">
        <v>1.7</v>
      </c>
      <c r="I136" t="n">
        <v>11</v>
      </c>
      <c r="J136" t="n">
        <v>361.83</v>
      </c>
      <c r="K136" t="n">
        <v>61.2</v>
      </c>
      <c r="L136" t="n">
        <v>34.5</v>
      </c>
      <c r="M136" t="n">
        <v>9</v>
      </c>
      <c r="N136" t="n">
        <v>121.13</v>
      </c>
      <c r="O136" t="n">
        <v>44859.98</v>
      </c>
      <c r="P136" t="n">
        <v>437.35</v>
      </c>
      <c r="Q136" t="n">
        <v>452.6</v>
      </c>
      <c r="R136" t="n">
        <v>71.65000000000001</v>
      </c>
      <c r="S136" t="n">
        <v>57.64</v>
      </c>
      <c r="T136" t="n">
        <v>4910.16</v>
      </c>
      <c r="U136" t="n">
        <v>0.8</v>
      </c>
      <c r="V136" t="n">
        <v>0.88</v>
      </c>
      <c r="W136" t="n">
        <v>6.81</v>
      </c>
      <c r="X136" t="n">
        <v>0.28</v>
      </c>
      <c r="Y136" t="n">
        <v>1</v>
      </c>
      <c r="Z136" t="n">
        <v>10</v>
      </c>
      <c r="AA136" t="n">
        <v>507.9006864919448</v>
      </c>
      <c r="AB136" t="n">
        <v>694.9321262551614</v>
      </c>
      <c r="AC136" t="n">
        <v>628.6087794687329</v>
      </c>
      <c r="AD136" t="n">
        <v>507900.6864919448</v>
      </c>
      <c r="AE136" t="n">
        <v>694932.1262551614</v>
      </c>
      <c r="AF136" t="n">
        <v>1.793972942488074e-06</v>
      </c>
      <c r="AG136" t="n">
        <v>11</v>
      </c>
      <c r="AH136" t="n">
        <v>628608.7794687329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3.6412</v>
      </c>
      <c r="E137" t="n">
        <v>27.46</v>
      </c>
      <c r="F137" t="n">
        <v>23.98</v>
      </c>
      <c r="G137" t="n">
        <v>143.85</v>
      </c>
      <c r="H137" t="n">
        <v>1.71</v>
      </c>
      <c r="I137" t="n">
        <v>10</v>
      </c>
      <c r="J137" t="n">
        <v>362.5</v>
      </c>
      <c r="K137" t="n">
        <v>61.2</v>
      </c>
      <c r="L137" t="n">
        <v>34.75</v>
      </c>
      <c r="M137" t="n">
        <v>8</v>
      </c>
      <c r="N137" t="n">
        <v>121.55</v>
      </c>
      <c r="O137" t="n">
        <v>44942.4</v>
      </c>
      <c r="P137" t="n">
        <v>436.7</v>
      </c>
      <c r="Q137" t="n">
        <v>452.57</v>
      </c>
      <c r="R137" t="n">
        <v>70.54000000000001</v>
      </c>
      <c r="S137" t="n">
        <v>57.64</v>
      </c>
      <c r="T137" t="n">
        <v>4357.98</v>
      </c>
      <c r="U137" t="n">
        <v>0.82</v>
      </c>
      <c r="V137" t="n">
        <v>0.88</v>
      </c>
      <c r="W137" t="n">
        <v>6.81</v>
      </c>
      <c r="X137" t="n">
        <v>0.25</v>
      </c>
      <c r="Y137" t="n">
        <v>1</v>
      </c>
      <c r="Z137" t="n">
        <v>10</v>
      </c>
      <c r="AA137" t="n">
        <v>506.1502804843892</v>
      </c>
      <c r="AB137" t="n">
        <v>692.5371435331607</v>
      </c>
      <c r="AC137" t="n">
        <v>626.4423705363406</v>
      </c>
      <c r="AD137" t="n">
        <v>506150.2804843892</v>
      </c>
      <c r="AE137" t="n">
        <v>692537.1435331607</v>
      </c>
      <c r="AF137" t="n">
        <v>1.799607217529223e-06</v>
      </c>
      <c r="AG137" t="n">
        <v>11</v>
      </c>
      <c r="AH137" t="n">
        <v>626442.3705363406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3.6392</v>
      </c>
      <c r="E138" t="n">
        <v>27.48</v>
      </c>
      <c r="F138" t="n">
        <v>23.99</v>
      </c>
      <c r="G138" t="n">
        <v>143.94</v>
      </c>
      <c r="H138" t="n">
        <v>1.72</v>
      </c>
      <c r="I138" t="n">
        <v>10</v>
      </c>
      <c r="J138" t="n">
        <v>363.17</v>
      </c>
      <c r="K138" t="n">
        <v>61.2</v>
      </c>
      <c r="L138" t="n">
        <v>35</v>
      </c>
      <c r="M138" t="n">
        <v>8</v>
      </c>
      <c r="N138" t="n">
        <v>121.97</v>
      </c>
      <c r="O138" t="n">
        <v>45025.06</v>
      </c>
      <c r="P138" t="n">
        <v>437.49</v>
      </c>
      <c r="Q138" t="n">
        <v>452.57</v>
      </c>
      <c r="R138" t="n">
        <v>70.94</v>
      </c>
      <c r="S138" t="n">
        <v>57.64</v>
      </c>
      <c r="T138" t="n">
        <v>4558.44</v>
      </c>
      <c r="U138" t="n">
        <v>0.8100000000000001</v>
      </c>
      <c r="V138" t="n">
        <v>0.88</v>
      </c>
      <c r="W138" t="n">
        <v>6.81</v>
      </c>
      <c r="X138" t="n">
        <v>0.27</v>
      </c>
      <c r="Y138" t="n">
        <v>1</v>
      </c>
      <c r="Z138" t="n">
        <v>10</v>
      </c>
      <c r="AA138" t="n">
        <v>506.9240956712491</v>
      </c>
      <c r="AB138" t="n">
        <v>693.5959116101392</v>
      </c>
      <c r="AC138" t="n">
        <v>627.4000912740427</v>
      </c>
      <c r="AD138" t="n">
        <v>506924.0956712491</v>
      </c>
      <c r="AE138" t="n">
        <v>693595.9116101392</v>
      </c>
      <c r="AF138" t="n">
        <v>1.798618748223758e-06</v>
      </c>
      <c r="AG138" t="n">
        <v>11</v>
      </c>
      <c r="AH138" t="n">
        <v>627400.0912740426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3.6396</v>
      </c>
      <c r="E139" t="n">
        <v>27.48</v>
      </c>
      <c r="F139" t="n">
        <v>23.99</v>
      </c>
      <c r="G139" t="n">
        <v>143.92</v>
      </c>
      <c r="H139" t="n">
        <v>1.73</v>
      </c>
      <c r="I139" t="n">
        <v>10</v>
      </c>
      <c r="J139" t="n">
        <v>363.84</v>
      </c>
      <c r="K139" t="n">
        <v>61.2</v>
      </c>
      <c r="L139" t="n">
        <v>35.25</v>
      </c>
      <c r="M139" t="n">
        <v>8</v>
      </c>
      <c r="N139" t="n">
        <v>122.39</v>
      </c>
      <c r="O139" t="n">
        <v>45107.96</v>
      </c>
      <c r="P139" t="n">
        <v>437.87</v>
      </c>
      <c r="Q139" t="n">
        <v>452.57</v>
      </c>
      <c r="R139" t="n">
        <v>70.90000000000001</v>
      </c>
      <c r="S139" t="n">
        <v>57.64</v>
      </c>
      <c r="T139" t="n">
        <v>4539.05</v>
      </c>
      <c r="U139" t="n">
        <v>0.8100000000000001</v>
      </c>
      <c r="V139" t="n">
        <v>0.88</v>
      </c>
      <c r="W139" t="n">
        <v>6.81</v>
      </c>
      <c r="X139" t="n">
        <v>0.26</v>
      </c>
      <c r="Y139" t="n">
        <v>1</v>
      </c>
      <c r="Z139" t="n">
        <v>10</v>
      </c>
      <c r="AA139" t="n">
        <v>507.1344971580847</v>
      </c>
      <c r="AB139" t="n">
        <v>693.8837922066861</v>
      </c>
      <c r="AC139" t="n">
        <v>627.6604969504981</v>
      </c>
      <c r="AD139" t="n">
        <v>507134.4971580848</v>
      </c>
      <c r="AE139" t="n">
        <v>693883.7922066861</v>
      </c>
      <c r="AF139" t="n">
        <v>1.798816442084851e-06</v>
      </c>
      <c r="AG139" t="n">
        <v>11</v>
      </c>
      <c r="AH139" t="n">
        <v>627660.4969504981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3.642</v>
      </c>
      <c r="E140" t="n">
        <v>27.46</v>
      </c>
      <c r="F140" t="n">
        <v>23.97</v>
      </c>
      <c r="G140" t="n">
        <v>143.82</v>
      </c>
      <c r="H140" t="n">
        <v>1.74</v>
      </c>
      <c r="I140" t="n">
        <v>10</v>
      </c>
      <c r="J140" t="n">
        <v>364.51</v>
      </c>
      <c r="K140" t="n">
        <v>61.2</v>
      </c>
      <c r="L140" t="n">
        <v>35.5</v>
      </c>
      <c r="M140" t="n">
        <v>8</v>
      </c>
      <c r="N140" t="n">
        <v>122.82</v>
      </c>
      <c r="O140" t="n">
        <v>45191.1</v>
      </c>
      <c r="P140" t="n">
        <v>437.95</v>
      </c>
      <c r="Q140" t="n">
        <v>452.57</v>
      </c>
      <c r="R140" t="n">
        <v>70.33</v>
      </c>
      <c r="S140" t="n">
        <v>57.64</v>
      </c>
      <c r="T140" t="n">
        <v>4252.37</v>
      </c>
      <c r="U140" t="n">
        <v>0.82</v>
      </c>
      <c r="V140" t="n">
        <v>0.88</v>
      </c>
      <c r="W140" t="n">
        <v>6.81</v>
      </c>
      <c r="X140" t="n">
        <v>0.24</v>
      </c>
      <c r="Y140" t="n">
        <v>1</v>
      </c>
      <c r="Z140" t="n">
        <v>10</v>
      </c>
      <c r="AA140" t="n">
        <v>506.8578512918011</v>
      </c>
      <c r="AB140" t="n">
        <v>693.5052731276825</v>
      </c>
      <c r="AC140" t="n">
        <v>627.3181032011399</v>
      </c>
      <c r="AD140" t="n">
        <v>506857.8512918011</v>
      </c>
      <c r="AE140" t="n">
        <v>693505.2731276825</v>
      </c>
      <c r="AF140" t="n">
        <v>1.800002605251409e-06</v>
      </c>
      <c r="AG140" t="n">
        <v>11</v>
      </c>
      <c r="AH140" t="n">
        <v>627318.10320114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3.6415</v>
      </c>
      <c r="E141" t="n">
        <v>27.46</v>
      </c>
      <c r="F141" t="n">
        <v>23.97</v>
      </c>
      <c r="G141" t="n">
        <v>143.84</v>
      </c>
      <c r="H141" t="n">
        <v>1.75</v>
      </c>
      <c r="I141" t="n">
        <v>10</v>
      </c>
      <c r="J141" t="n">
        <v>365.19</v>
      </c>
      <c r="K141" t="n">
        <v>61.2</v>
      </c>
      <c r="L141" t="n">
        <v>35.75</v>
      </c>
      <c r="M141" t="n">
        <v>8</v>
      </c>
      <c r="N141" t="n">
        <v>123.24</v>
      </c>
      <c r="O141" t="n">
        <v>45274.49</v>
      </c>
      <c r="P141" t="n">
        <v>438.41</v>
      </c>
      <c r="Q141" t="n">
        <v>452.55</v>
      </c>
      <c r="R141" t="n">
        <v>70.34</v>
      </c>
      <c r="S141" t="n">
        <v>57.64</v>
      </c>
      <c r="T141" t="n">
        <v>4256.19</v>
      </c>
      <c r="U141" t="n">
        <v>0.82</v>
      </c>
      <c r="V141" t="n">
        <v>0.88</v>
      </c>
      <c r="W141" t="n">
        <v>6.81</v>
      </c>
      <c r="X141" t="n">
        <v>0.25</v>
      </c>
      <c r="Y141" t="n">
        <v>1</v>
      </c>
      <c r="Z141" t="n">
        <v>10</v>
      </c>
      <c r="AA141" t="n">
        <v>507.2159953063701</v>
      </c>
      <c r="AB141" t="n">
        <v>693.9953015686148</v>
      </c>
      <c r="AC141" t="n">
        <v>627.7613640154286</v>
      </c>
      <c r="AD141" t="n">
        <v>507215.9953063701</v>
      </c>
      <c r="AE141" t="n">
        <v>693995.3015686148</v>
      </c>
      <c r="AF141" t="n">
        <v>1.799755487925043e-06</v>
      </c>
      <c r="AG141" t="n">
        <v>11</v>
      </c>
      <c r="AH141" t="n">
        <v>627761.3640154286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3.6395</v>
      </c>
      <c r="E142" t="n">
        <v>27.48</v>
      </c>
      <c r="F142" t="n">
        <v>23.99</v>
      </c>
      <c r="G142" t="n">
        <v>143.93</v>
      </c>
      <c r="H142" t="n">
        <v>1.75</v>
      </c>
      <c r="I142" t="n">
        <v>10</v>
      </c>
      <c r="J142" t="n">
        <v>365.87</v>
      </c>
      <c r="K142" t="n">
        <v>61.2</v>
      </c>
      <c r="L142" t="n">
        <v>36</v>
      </c>
      <c r="M142" t="n">
        <v>8</v>
      </c>
      <c r="N142" t="n">
        <v>123.67</v>
      </c>
      <c r="O142" t="n">
        <v>45358.13</v>
      </c>
      <c r="P142" t="n">
        <v>439.06</v>
      </c>
      <c r="Q142" t="n">
        <v>452.57</v>
      </c>
      <c r="R142" t="n">
        <v>70.78</v>
      </c>
      <c r="S142" t="n">
        <v>57.64</v>
      </c>
      <c r="T142" t="n">
        <v>4478.43</v>
      </c>
      <c r="U142" t="n">
        <v>0.8100000000000001</v>
      </c>
      <c r="V142" t="n">
        <v>0.88</v>
      </c>
      <c r="W142" t="n">
        <v>6.82</v>
      </c>
      <c r="X142" t="n">
        <v>0.26</v>
      </c>
      <c r="Y142" t="n">
        <v>1</v>
      </c>
      <c r="Z142" t="n">
        <v>10</v>
      </c>
      <c r="AA142" t="n">
        <v>507.9358544134972</v>
      </c>
      <c r="AB142" t="n">
        <v>694.9802445569284</v>
      </c>
      <c r="AC142" t="n">
        <v>628.652305427314</v>
      </c>
      <c r="AD142" t="n">
        <v>507935.8544134972</v>
      </c>
      <c r="AE142" t="n">
        <v>694980.2445569284</v>
      </c>
      <c r="AF142" t="n">
        <v>1.798767018619578e-06</v>
      </c>
      <c r="AG142" t="n">
        <v>11</v>
      </c>
      <c r="AH142" t="n">
        <v>628652.305427314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3.6399</v>
      </c>
      <c r="E143" t="n">
        <v>27.47</v>
      </c>
      <c r="F143" t="n">
        <v>23.99</v>
      </c>
      <c r="G143" t="n">
        <v>143.91</v>
      </c>
      <c r="H143" t="n">
        <v>1.76</v>
      </c>
      <c r="I143" t="n">
        <v>10</v>
      </c>
      <c r="J143" t="n">
        <v>366.55</v>
      </c>
      <c r="K143" t="n">
        <v>61.2</v>
      </c>
      <c r="L143" t="n">
        <v>36.25</v>
      </c>
      <c r="M143" t="n">
        <v>8</v>
      </c>
      <c r="N143" t="n">
        <v>124.1</v>
      </c>
      <c r="O143" t="n">
        <v>45442.03</v>
      </c>
      <c r="P143" t="n">
        <v>439.32</v>
      </c>
      <c r="Q143" t="n">
        <v>452.57</v>
      </c>
      <c r="R143" t="n">
        <v>70.81999999999999</v>
      </c>
      <c r="S143" t="n">
        <v>57.64</v>
      </c>
      <c r="T143" t="n">
        <v>4499.36</v>
      </c>
      <c r="U143" t="n">
        <v>0.8100000000000001</v>
      </c>
      <c r="V143" t="n">
        <v>0.88</v>
      </c>
      <c r="W143" t="n">
        <v>6.81</v>
      </c>
      <c r="X143" t="n">
        <v>0.26</v>
      </c>
      <c r="Y143" t="n">
        <v>1</v>
      </c>
      <c r="Z143" t="n">
        <v>10</v>
      </c>
      <c r="AA143" t="n">
        <v>508.0663895264818</v>
      </c>
      <c r="AB143" t="n">
        <v>695.1588484573167</v>
      </c>
      <c r="AC143" t="n">
        <v>628.8138636221213</v>
      </c>
      <c r="AD143" t="n">
        <v>508066.3895264818</v>
      </c>
      <c r="AE143" t="n">
        <v>695158.8484573168</v>
      </c>
      <c r="AF143" t="n">
        <v>1.798964712480671e-06</v>
      </c>
      <c r="AG143" t="n">
        <v>11</v>
      </c>
      <c r="AH143" t="n">
        <v>628813.8636221213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3.6401</v>
      </c>
      <c r="E144" t="n">
        <v>27.47</v>
      </c>
      <c r="F144" t="n">
        <v>23.98</v>
      </c>
      <c r="G144" t="n">
        <v>143.9</v>
      </c>
      <c r="H144" t="n">
        <v>1.77</v>
      </c>
      <c r="I144" t="n">
        <v>10</v>
      </c>
      <c r="J144" t="n">
        <v>367.23</v>
      </c>
      <c r="K144" t="n">
        <v>61.2</v>
      </c>
      <c r="L144" t="n">
        <v>36.5</v>
      </c>
      <c r="M144" t="n">
        <v>8</v>
      </c>
      <c r="N144" t="n">
        <v>124.53</v>
      </c>
      <c r="O144" t="n">
        <v>45526.17</v>
      </c>
      <c r="P144" t="n">
        <v>439.62</v>
      </c>
      <c r="Q144" t="n">
        <v>452.56</v>
      </c>
      <c r="R144" t="n">
        <v>70.81</v>
      </c>
      <c r="S144" t="n">
        <v>57.64</v>
      </c>
      <c r="T144" t="n">
        <v>4493.83</v>
      </c>
      <c r="U144" t="n">
        <v>0.8100000000000001</v>
      </c>
      <c r="V144" t="n">
        <v>0.88</v>
      </c>
      <c r="W144" t="n">
        <v>6.81</v>
      </c>
      <c r="X144" t="n">
        <v>0.26</v>
      </c>
      <c r="Y144" t="n">
        <v>1</v>
      </c>
      <c r="Z144" t="n">
        <v>10</v>
      </c>
      <c r="AA144" t="n">
        <v>508.2060486448272</v>
      </c>
      <c r="AB144" t="n">
        <v>695.3499362243623</v>
      </c>
      <c r="AC144" t="n">
        <v>628.9867142408734</v>
      </c>
      <c r="AD144" t="n">
        <v>508206.0486448272</v>
      </c>
      <c r="AE144" t="n">
        <v>695349.9362243623</v>
      </c>
      <c r="AF144" t="n">
        <v>1.799063559411217e-06</v>
      </c>
      <c r="AG144" t="n">
        <v>11</v>
      </c>
      <c r="AH144" t="n">
        <v>628986.7142408735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3.6404</v>
      </c>
      <c r="E145" t="n">
        <v>27.47</v>
      </c>
      <c r="F145" t="n">
        <v>23.98</v>
      </c>
      <c r="G145" t="n">
        <v>143.89</v>
      </c>
      <c r="H145" t="n">
        <v>1.78</v>
      </c>
      <c r="I145" t="n">
        <v>10</v>
      </c>
      <c r="J145" t="n">
        <v>367.92</v>
      </c>
      <c r="K145" t="n">
        <v>61.2</v>
      </c>
      <c r="L145" t="n">
        <v>36.75</v>
      </c>
      <c r="M145" t="n">
        <v>8</v>
      </c>
      <c r="N145" t="n">
        <v>124.97</v>
      </c>
      <c r="O145" t="n">
        <v>45610.57</v>
      </c>
      <c r="P145" t="n">
        <v>439.82</v>
      </c>
      <c r="Q145" t="n">
        <v>452.58</v>
      </c>
      <c r="R145" t="n">
        <v>70.73999999999999</v>
      </c>
      <c r="S145" t="n">
        <v>57.64</v>
      </c>
      <c r="T145" t="n">
        <v>4455.79</v>
      </c>
      <c r="U145" t="n">
        <v>0.8100000000000001</v>
      </c>
      <c r="V145" t="n">
        <v>0.88</v>
      </c>
      <c r="W145" t="n">
        <v>6.81</v>
      </c>
      <c r="X145" t="n">
        <v>0.26</v>
      </c>
      <c r="Y145" t="n">
        <v>1</v>
      </c>
      <c r="Z145" t="n">
        <v>10</v>
      </c>
      <c r="AA145" t="n">
        <v>508.3072362207268</v>
      </c>
      <c r="AB145" t="n">
        <v>695.4883855297892</v>
      </c>
      <c r="AC145" t="n">
        <v>629.1119501389051</v>
      </c>
      <c r="AD145" t="n">
        <v>508307.2362207269</v>
      </c>
      <c r="AE145" t="n">
        <v>695488.3855297891</v>
      </c>
      <c r="AF145" t="n">
        <v>1.799211829807037e-06</v>
      </c>
      <c r="AG145" t="n">
        <v>11</v>
      </c>
      <c r="AH145" t="n">
        <v>629111.9501389051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3.6418</v>
      </c>
      <c r="E146" t="n">
        <v>27.46</v>
      </c>
      <c r="F146" t="n">
        <v>23.97</v>
      </c>
      <c r="G146" t="n">
        <v>143.82</v>
      </c>
      <c r="H146" t="n">
        <v>1.79</v>
      </c>
      <c r="I146" t="n">
        <v>10</v>
      </c>
      <c r="J146" t="n">
        <v>368.6</v>
      </c>
      <c r="K146" t="n">
        <v>61.2</v>
      </c>
      <c r="L146" t="n">
        <v>37</v>
      </c>
      <c r="M146" t="n">
        <v>8</v>
      </c>
      <c r="N146" t="n">
        <v>125.4</v>
      </c>
      <c r="O146" t="n">
        <v>45695.24</v>
      </c>
      <c r="P146" t="n">
        <v>439.72</v>
      </c>
      <c r="Q146" t="n">
        <v>452.6</v>
      </c>
      <c r="R146" t="n">
        <v>70.39</v>
      </c>
      <c r="S146" t="n">
        <v>57.64</v>
      </c>
      <c r="T146" t="n">
        <v>4285.31</v>
      </c>
      <c r="U146" t="n">
        <v>0.82</v>
      </c>
      <c r="V146" t="n">
        <v>0.88</v>
      </c>
      <c r="W146" t="n">
        <v>6.81</v>
      </c>
      <c r="X146" t="n">
        <v>0.25</v>
      </c>
      <c r="Y146" t="n">
        <v>1</v>
      </c>
      <c r="Z146" t="n">
        <v>10</v>
      </c>
      <c r="AA146" t="n">
        <v>508.0544158201288</v>
      </c>
      <c r="AB146" t="n">
        <v>695.1424655040421</v>
      </c>
      <c r="AC146" t="n">
        <v>628.7990442349136</v>
      </c>
      <c r="AD146" t="n">
        <v>508054.4158201289</v>
      </c>
      <c r="AE146" t="n">
        <v>695142.4655040421</v>
      </c>
      <c r="AF146" t="n">
        <v>1.799903758320863e-06</v>
      </c>
      <c r="AG146" t="n">
        <v>11</v>
      </c>
      <c r="AH146" t="n">
        <v>628799.0442349135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3.6417</v>
      </c>
      <c r="E147" t="n">
        <v>27.46</v>
      </c>
      <c r="F147" t="n">
        <v>23.97</v>
      </c>
      <c r="G147" t="n">
        <v>143.83</v>
      </c>
      <c r="H147" t="n">
        <v>1.8</v>
      </c>
      <c r="I147" t="n">
        <v>10</v>
      </c>
      <c r="J147" t="n">
        <v>369.29</v>
      </c>
      <c r="K147" t="n">
        <v>61.2</v>
      </c>
      <c r="L147" t="n">
        <v>37.25</v>
      </c>
      <c r="M147" t="n">
        <v>8</v>
      </c>
      <c r="N147" t="n">
        <v>125.84</v>
      </c>
      <c r="O147" t="n">
        <v>45780.16</v>
      </c>
      <c r="P147" t="n">
        <v>439.97</v>
      </c>
      <c r="Q147" t="n">
        <v>452.56</v>
      </c>
      <c r="R147" t="n">
        <v>70.55</v>
      </c>
      <c r="S147" t="n">
        <v>57.64</v>
      </c>
      <c r="T147" t="n">
        <v>4364.17</v>
      </c>
      <c r="U147" t="n">
        <v>0.82</v>
      </c>
      <c r="V147" t="n">
        <v>0.88</v>
      </c>
      <c r="W147" t="n">
        <v>6.81</v>
      </c>
      <c r="X147" t="n">
        <v>0.25</v>
      </c>
      <c r="Y147" t="n">
        <v>1</v>
      </c>
      <c r="Z147" t="n">
        <v>10</v>
      </c>
      <c r="AA147" t="n">
        <v>508.2310098191065</v>
      </c>
      <c r="AB147" t="n">
        <v>695.3840892042206</v>
      </c>
      <c r="AC147" t="n">
        <v>629.017607708268</v>
      </c>
      <c r="AD147" t="n">
        <v>508231.0098191065</v>
      </c>
      <c r="AE147" t="n">
        <v>695384.0892042206</v>
      </c>
      <c r="AF147" t="n">
        <v>1.799854334855589e-06</v>
      </c>
      <c r="AG147" t="n">
        <v>11</v>
      </c>
      <c r="AH147" t="n">
        <v>629017.607708268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3.6402</v>
      </c>
      <c r="E148" t="n">
        <v>27.47</v>
      </c>
      <c r="F148" t="n">
        <v>23.98</v>
      </c>
      <c r="G148" t="n">
        <v>143.9</v>
      </c>
      <c r="H148" t="n">
        <v>1.81</v>
      </c>
      <c r="I148" t="n">
        <v>10</v>
      </c>
      <c r="J148" t="n">
        <v>369.98</v>
      </c>
      <c r="K148" t="n">
        <v>61.2</v>
      </c>
      <c r="L148" t="n">
        <v>37.5</v>
      </c>
      <c r="M148" t="n">
        <v>8</v>
      </c>
      <c r="N148" t="n">
        <v>126.28</v>
      </c>
      <c r="O148" t="n">
        <v>45865.47</v>
      </c>
      <c r="P148" t="n">
        <v>440.47</v>
      </c>
      <c r="Q148" t="n">
        <v>452.55</v>
      </c>
      <c r="R148" t="n">
        <v>70.88</v>
      </c>
      <c r="S148" t="n">
        <v>57.64</v>
      </c>
      <c r="T148" t="n">
        <v>4525.73</v>
      </c>
      <c r="U148" t="n">
        <v>0.8100000000000001</v>
      </c>
      <c r="V148" t="n">
        <v>0.88</v>
      </c>
      <c r="W148" t="n">
        <v>6.81</v>
      </c>
      <c r="X148" t="n">
        <v>0.26</v>
      </c>
      <c r="Y148" t="n">
        <v>1</v>
      </c>
      <c r="Z148" t="n">
        <v>10</v>
      </c>
      <c r="AA148" t="n">
        <v>508.760247740432</v>
      </c>
      <c r="AB148" t="n">
        <v>696.1082158765073</v>
      </c>
      <c r="AC148" t="n">
        <v>629.6726247472699</v>
      </c>
      <c r="AD148" t="n">
        <v>508760.247740432</v>
      </c>
      <c r="AE148" t="n">
        <v>696108.2158765073</v>
      </c>
      <c r="AF148" t="n">
        <v>1.799112982876491e-06</v>
      </c>
      <c r="AG148" t="n">
        <v>11</v>
      </c>
      <c r="AH148" t="n">
        <v>629672.6247472699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3.6392</v>
      </c>
      <c r="E149" t="n">
        <v>27.48</v>
      </c>
      <c r="F149" t="n">
        <v>23.99</v>
      </c>
      <c r="G149" t="n">
        <v>143.94</v>
      </c>
      <c r="H149" t="n">
        <v>1.82</v>
      </c>
      <c r="I149" t="n">
        <v>10</v>
      </c>
      <c r="J149" t="n">
        <v>370.67</v>
      </c>
      <c r="K149" t="n">
        <v>61.2</v>
      </c>
      <c r="L149" t="n">
        <v>37.75</v>
      </c>
      <c r="M149" t="n">
        <v>8</v>
      </c>
      <c r="N149" t="n">
        <v>126.73</v>
      </c>
      <c r="O149" t="n">
        <v>45950.92</v>
      </c>
      <c r="P149" t="n">
        <v>440.66</v>
      </c>
      <c r="Q149" t="n">
        <v>452.55</v>
      </c>
      <c r="R149" t="n">
        <v>71.09</v>
      </c>
      <c r="S149" t="n">
        <v>57.64</v>
      </c>
      <c r="T149" t="n">
        <v>4630.59</v>
      </c>
      <c r="U149" t="n">
        <v>0.8100000000000001</v>
      </c>
      <c r="V149" t="n">
        <v>0.88</v>
      </c>
      <c r="W149" t="n">
        <v>6.81</v>
      </c>
      <c r="X149" t="n">
        <v>0.27</v>
      </c>
      <c r="Y149" t="n">
        <v>1</v>
      </c>
      <c r="Z149" t="n">
        <v>10</v>
      </c>
      <c r="AA149" t="n">
        <v>509.0309089705407</v>
      </c>
      <c r="AB149" t="n">
        <v>696.4785465122728</v>
      </c>
      <c r="AC149" t="n">
        <v>630.0076115469202</v>
      </c>
      <c r="AD149" t="n">
        <v>509030.9089705407</v>
      </c>
      <c r="AE149" t="n">
        <v>696478.5465122728</v>
      </c>
      <c r="AF149" t="n">
        <v>1.798618748223758e-06</v>
      </c>
      <c r="AG149" t="n">
        <v>11</v>
      </c>
      <c r="AH149" t="n">
        <v>630007.6115469201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3.6407</v>
      </c>
      <c r="E150" t="n">
        <v>27.47</v>
      </c>
      <c r="F150" t="n">
        <v>23.98</v>
      </c>
      <c r="G150" t="n">
        <v>143.88</v>
      </c>
      <c r="H150" t="n">
        <v>1.82</v>
      </c>
      <c r="I150" t="n">
        <v>10</v>
      </c>
      <c r="J150" t="n">
        <v>371.37</v>
      </c>
      <c r="K150" t="n">
        <v>61.2</v>
      </c>
      <c r="L150" t="n">
        <v>38</v>
      </c>
      <c r="M150" t="n">
        <v>8</v>
      </c>
      <c r="N150" t="n">
        <v>127.17</v>
      </c>
      <c r="O150" t="n">
        <v>46036.65</v>
      </c>
      <c r="P150" t="n">
        <v>440.26</v>
      </c>
      <c r="Q150" t="n">
        <v>452.57</v>
      </c>
      <c r="R150" t="n">
        <v>70.68000000000001</v>
      </c>
      <c r="S150" t="n">
        <v>57.64</v>
      </c>
      <c r="T150" t="n">
        <v>4428.43</v>
      </c>
      <c r="U150" t="n">
        <v>0.82</v>
      </c>
      <c r="V150" t="n">
        <v>0.88</v>
      </c>
      <c r="W150" t="n">
        <v>6.81</v>
      </c>
      <c r="X150" t="n">
        <v>0.26</v>
      </c>
      <c r="Y150" t="n">
        <v>1</v>
      </c>
      <c r="Z150" t="n">
        <v>10</v>
      </c>
      <c r="AA150" t="n">
        <v>508.5678477722163</v>
      </c>
      <c r="AB150" t="n">
        <v>695.8449657519074</v>
      </c>
      <c r="AC150" t="n">
        <v>629.4344988450878</v>
      </c>
      <c r="AD150" t="n">
        <v>508567.8477722164</v>
      </c>
      <c r="AE150" t="n">
        <v>695844.9657519073</v>
      </c>
      <c r="AF150" t="n">
        <v>1.799360100202857e-06</v>
      </c>
      <c r="AG150" t="n">
        <v>11</v>
      </c>
      <c r="AH150" t="n">
        <v>629434.4988450878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3.6406</v>
      </c>
      <c r="E151" t="n">
        <v>27.47</v>
      </c>
      <c r="F151" t="n">
        <v>23.98</v>
      </c>
      <c r="G151" t="n">
        <v>143.88</v>
      </c>
      <c r="H151" t="n">
        <v>1.83</v>
      </c>
      <c r="I151" t="n">
        <v>10</v>
      </c>
      <c r="J151" t="n">
        <v>372.07</v>
      </c>
      <c r="K151" t="n">
        <v>61.2</v>
      </c>
      <c r="L151" t="n">
        <v>38.25</v>
      </c>
      <c r="M151" t="n">
        <v>8</v>
      </c>
      <c r="N151" t="n">
        <v>127.62</v>
      </c>
      <c r="O151" t="n">
        <v>46122.64</v>
      </c>
      <c r="P151" t="n">
        <v>440.44</v>
      </c>
      <c r="Q151" t="n">
        <v>452.56</v>
      </c>
      <c r="R151" t="n">
        <v>70.65000000000001</v>
      </c>
      <c r="S151" t="n">
        <v>57.64</v>
      </c>
      <c r="T151" t="n">
        <v>4412.72</v>
      </c>
      <c r="U151" t="n">
        <v>0.82</v>
      </c>
      <c r="V151" t="n">
        <v>0.88</v>
      </c>
      <c r="W151" t="n">
        <v>6.81</v>
      </c>
      <c r="X151" t="n">
        <v>0.26</v>
      </c>
      <c r="Y151" t="n">
        <v>1</v>
      </c>
      <c r="Z151" t="n">
        <v>10</v>
      </c>
      <c r="AA151" t="n">
        <v>508.6980044309081</v>
      </c>
      <c r="AB151" t="n">
        <v>696.0230518344359</v>
      </c>
      <c r="AC151" t="n">
        <v>629.5955886418452</v>
      </c>
      <c r="AD151" t="n">
        <v>508698.0044309081</v>
      </c>
      <c r="AE151" t="n">
        <v>696023.0518344359</v>
      </c>
      <c r="AF151" t="n">
        <v>1.799310676737584e-06</v>
      </c>
      <c r="AG151" t="n">
        <v>11</v>
      </c>
      <c r="AH151" t="n">
        <v>629595.5886418452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3.6393</v>
      </c>
      <c r="E152" t="n">
        <v>27.48</v>
      </c>
      <c r="F152" t="n">
        <v>23.99</v>
      </c>
      <c r="G152" t="n">
        <v>143.94</v>
      </c>
      <c r="H152" t="n">
        <v>1.84</v>
      </c>
      <c r="I152" t="n">
        <v>10</v>
      </c>
      <c r="J152" t="n">
        <v>372.77</v>
      </c>
      <c r="K152" t="n">
        <v>61.2</v>
      </c>
      <c r="L152" t="n">
        <v>38.5</v>
      </c>
      <c r="M152" t="n">
        <v>8</v>
      </c>
      <c r="N152" t="n">
        <v>128.07</v>
      </c>
      <c r="O152" t="n">
        <v>46208.91</v>
      </c>
      <c r="P152" t="n">
        <v>440.43</v>
      </c>
      <c r="Q152" t="n">
        <v>452.61</v>
      </c>
      <c r="R152" t="n">
        <v>70.94</v>
      </c>
      <c r="S152" t="n">
        <v>57.64</v>
      </c>
      <c r="T152" t="n">
        <v>4557.76</v>
      </c>
      <c r="U152" t="n">
        <v>0.8100000000000001</v>
      </c>
      <c r="V152" t="n">
        <v>0.88</v>
      </c>
      <c r="W152" t="n">
        <v>6.81</v>
      </c>
      <c r="X152" t="n">
        <v>0.27</v>
      </c>
      <c r="Y152" t="n">
        <v>1</v>
      </c>
      <c r="Z152" t="n">
        <v>10</v>
      </c>
      <c r="AA152" t="n">
        <v>508.8674635139</v>
      </c>
      <c r="AB152" t="n">
        <v>696.2549132277924</v>
      </c>
      <c r="AC152" t="n">
        <v>629.8053215092393</v>
      </c>
      <c r="AD152" t="n">
        <v>508867.4635138999</v>
      </c>
      <c r="AE152" t="n">
        <v>696254.9132277924</v>
      </c>
      <c r="AF152" t="n">
        <v>1.798668171689031e-06</v>
      </c>
      <c r="AG152" t="n">
        <v>11</v>
      </c>
      <c r="AH152" t="n">
        <v>629805.3215092393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3.6403</v>
      </c>
      <c r="E153" t="n">
        <v>27.47</v>
      </c>
      <c r="F153" t="n">
        <v>23.98</v>
      </c>
      <c r="G153" t="n">
        <v>143.9</v>
      </c>
      <c r="H153" t="n">
        <v>1.85</v>
      </c>
      <c r="I153" t="n">
        <v>10</v>
      </c>
      <c r="J153" t="n">
        <v>373.47</v>
      </c>
      <c r="K153" t="n">
        <v>61.2</v>
      </c>
      <c r="L153" t="n">
        <v>38.75</v>
      </c>
      <c r="M153" t="n">
        <v>8</v>
      </c>
      <c r="N153" t="n">
        <v>128.52</v>
      </c>
      <c r="O153" t="n">
        <v>46295.45</v>
      </c>
      <c r="P153" t="n">
        <v>439.86</v>
      </c>
      <c r="Q153" t="n">
        <v>452.56</v>
      </c>
      <c r="R153" t="n">
        <v>70.68000000000001</v>
      </c>
      <c r="S153" t="n">
        <v>57.64</v>
      </c>
      <c r="T153" t="n">
        <v>4427.07</v>
      </c>
      <c r="U153" t="n">
        <v>0.82</v>
      </c>
      <c r="V153" t="n">
        <v>0.88</v>
      </c>
      <c r="W153" t="n">
        <v>6.81</v>
      </c>
      <c r="X153" t="n">
        <v>0.26</v>
      </c>
      <c r="Y153" t="n">
        <v>1</v>
      </c>
      <c r="Z153" t="n">
        <v>10</v>
      </c>
      <c r="AA153" t="n">
        <v>508.3443791801534</v>
      </c>
      <c r="AB153" t="n">
        <v>695.5392061655083</v>
      </c>
      <c r="AC153" t="n">
        <v>629.1579205244784</v>
      </c>
      <c r="AD153" t="n">
        <v>508344.3791801534</v>
      </c>
      <c r="AE153" t="n">
        <v>695539.2061655083</v>
      </c>
      <c r="AF153" t="n">
        <v>1.799162406341764e-06</v>
      </c>
      <c r="AG153" t="n">
        <v>11</v>
      </c>
      <c r="AH153" t="n">
        <v>629157.9205244784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3.6404</v>
      </c>
      <c r="E154" t="n">
        <v>27.47</v>
      </c>
      <c r="F154" t="n">
        <v>23.98</v>
      </c>
      <c r="G154" t="n">
        <v>143.89</v>
      </c>
      <c r="H154" t="n">
        <v>1.86</v>
      </c>
      <c r="I154" t="n">
        <v>10</v>
      </c>
      <c r="J154" t="n">
        <v>374.17</v>
      </c>
      <c r="K154" t="n">
        <v>61.2</v>
      </c>
      <c r="L154" t="n">
        <v>39</v>
      </c>
      <c r="M154" t="n">
        <v>8</v>
      </c>
      <c r="N154" t="n">
        <v>128.97</v>
      </c>
      <c r="O154" t="n">
        <v>46382.28</v>
      </c>
      <c r="P154" t="n">
        <v>439.68</v>
      </c>
      <c r="Q154" t="n">
        <v>452.56</v>
      </c>
      <c r="R154" t="n">
        <v>70.65000000000001</v>
      </c>
      <c r="S154" t="n">
        <v>57.64</v>
      </c>
      <c r="T154" t="n">
        <v>4411.19</v>
      </c>
      <c r="U154" t="n">
        <v>0.82</v>
      </c>
      <c r="V154" t="n">
        <v>0.88</v>
      </c>
      <c r="W154" t="n">
        <v>6.81</v>
      </c>
      <c r="X154" t="n">
        <v>0.26</v>
      </c>
      <c r="Y154" t="n">
        <v>1</v>
      </c>
      <c r="Z154" t="n">
        <v>10</v>
      </c>
      <c r="AA154" t="n">
        <v>508.2142215093554</v>
      </c>
      <c r="AB154" t="n">
        <v>695.3611186981711</v>
      </c>
      <c r="AC154" t="n">
        <v>628.9968294750765</v>
      </c>
      <c r="AD154" t="n">
        <v>508214.2215093554</v>
      </c>
      <c r="AE154" t="n">
        <v>695361.1186981711</v>
      </c>
      <c r="AF154" t="n">
        <v>1.799211829807037e-06</v>
      </c>
      <c r="AG154" t="n">
        <v>11</v>
      </c>
      <c r="AH154" t="n">
        <v>628996.8294750765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3.6522</v>
      </c>
      <c r="E155" t="n">
        <v>27.38</v>
      </c>
      <c r="F155" t="n">
        <v>23.95</v>
      </c>
      <c r="G155" t="n">
        <v>159.64</v>
      </c>
      <c r="H155" t="n">
        <v>1.87</v>
      </c>
      <c r="I155" t="n">
        <v>9</v>
      </c>
      <c r="J155" t="n">
        <v>374.88</v>
      </c>
      <c r="K155" t="n">
        <v>61.2</v>
      </c>
      <c r="L155" t="n">
        <v>39.25</v>
      </c>
      <c r="M155" t="n">
        <v>7</v>
      </c>
      <c r="N155" t="n">
        <v>129.43</v>
      </c>
      <c r="O155" t="n">
        <v>46469.38</v>
      </c>
      <c r="P155" t="n">
        <v>438.82</v>
      </c>
      <c r="Q155" t="n">
        <v>452.57</v>
      </c>
      <c r="R155" t="n">
        <v>69.48</v>
      </c>
      <c r="S155" t="n">
        <v>57.64</v>
      </c>
      <c r="T155" t="n">
        <v>3834.07</v>
      </c>
      <c r="U155" t="n">
        <v>0.83</v>
      </c>
      <c r="V155" t="n">
        <v>0.89</v>
      </c>
      <c r="W155" t="n">
        <v>6.81</v>
      </c>
      <c r="X155" t="n">
        <v>0.22</v>
      </c>
      <c r="Y155" t="n">
        <v>1</v>
      </c>
      <c r="Z155" t="n">
        <v>10</v>
      </c>
      <c r="AA155" t="n">
        <v>506.2869190830295</v>
      </c>
      <c r="AB155" t="n">
        <v>692.7240984918899</v>
      </c>
      <c r="AC155" t="n">
        <v>626.6114827762017</v>
      </c>
      <c r="AD155" t="n">
        <v>506286.9190830295</v>
      </c>
      <c r="AE155" t="n">
        <v>692724.0984918899</v>
      </c>
      <c r="AF155" t="n">
        <v>1.805043798709279e-06</v>
      </c>
      <c r="AG155" t="n">
        <v>11</v>
      </c>
      <c r="AH155" t="n">
        <v>626611.4827762017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3.6511</v>
      </c>
      <c r="E156" t="n">
        <v>27.39</v>
      </c>
      <c r="F156" t="n">
        <v>23.95</v>
      </c>
      <c r="G156" t="n">
        <v>159.7</v>
      </c>
      <c r="H156" t="n">
        <v>1.88</v>
      </c>
      <c r="I156" t="n">
        <v>9</v>
      </c>
      <c r="J156" t="n">
        <v>375.59</v>
      </c>
      <c r="K156" t="n">
        <v>61.2</v>
      </c>
      <c r="L156" t="n">
        <v>39.5</v>
      </c>
      <c r="M156" t="n">
        <v>7</v>
      </c>
      <c r="N156" t="n">
        <v>129.89</v>
      </c>
      <c r="O156" t="n">
        <v>46556.77</v>
      </c>
      <c r="P156" t="n">
        <v>439.5</v>
      </c>
      <c r="Q156" t="n">
        <v>452.55</v>
      </c>
      <c r="R156" t="n">
        <v>69.78</v>
      </c>
      <c r="S156" t="n">
        <v>57.64</v>
      </c>
      <c r="T156" t="n">
        <v>3982.39</v>
      </c>
      <c r="U156" t="n">
        <v>0.83</v>
      </c>
      <c r="V156" t="n">
        <v>0.89</v>
      </c>
      <c r="W156" t="n">
        <v>6.81</v>
      </c>
      <c r="X156" t="n">
        <v>0.23</v>
      </c>
      <c r="Y156" t="n">
        <v>1</v>
      </c>
      <c r="Z156" t="n">
        <v>10</v>
      </c>
      <c r="AA156" t="n">
        <v>506.852660886549</v>
      </c>
      <c r="AB156" t="n">
        <v>693.4981713862322</v>
      </c>
      <c r="AC156" t="n">
        <v>627.3116792399262</v>
      </c>
      <c r="AD156" t="n">
        <v>506852.660886549</v>
      </c>
      <c r="AE156" t="n">
        <v>693498.1713862323</v>
      </c>
      <c r="AF156" t="n">
        <v>1.804500140591274e-06</v>
      </c>
      <c r="AG156" t="n">
        <v>11</v>
      </c>
      <c r="AH156" t="n">
        <v>627311.6792399262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3.6514</v>
      </c>
      <c r="E157" t="n">
        <v>27.39</v>
      </c>
      <c r="F157" t="n">
        <v>23.95</v>
      </c>
      <c r="G157" t="n">
        <v>159.69</v>
      </c>
      <c r="H157" t="n">
        <v>1.88</v>
      </c>
      <c r="I157" t="n">
        <v>9</v>
      </c>
      <c r="J157" t="n">
        <v>376.3</v>
      </c>
      <c r="K157" t="n">
        <v>61.2</v>
      </c>
      <c r="L157" t="n">
        <v>39.75</v>
      </c>
      <c r="M157" t="n">
        <v>7</v>
      </c>
      <c r="N157" t="n">
        <v>130.35</v>
      </c>
      <c r="O157" t="n">
        <v>46644.44</v>
      </c>
      <c r="P157" t="n">
        <v>440.09</v>
      </c>
      <c r="Q157" t="n">
        <v>452.59</v>
      </c>
      <c r="R157" t="n">
        <v>69.81999999999999</v>
      </c>
      <c r="S157" t="n">
        <v>57.64</v>
      </c>
      <c r="T157" t="n">
        <v>4004.86</v>
      </c>
      <c r="U157" t="n">
        <v>0.83</v>
      </c>
      <c r="V157" t="n">
        <v>0.89</v>
      </c>
      <c r="W157" t="n">
        <v>6.81</v>
      </c>
      <c r="X157" t="n">
        <v>0.23</v>
      </c>
      <c r="Y157" t="n">
        <v>1</v>
      </c>
      <c r="Z157" t="n">
        <v>10</v>
      </c>
      <c r="AA157" t="n">
        <v>507.2119866481488</v>
      </c>
      <c r="AB157" t="n">
        <v>693.9898167455867</v>
      </c>
      <c r="AC157" t="n">
        <v>627.7564026562125</v>
      </c>
      <c r="AD157" t="n">
        <v>507211.9866481487</v>
      </c>
      <c r="AE157" t="n">
        <v>693989.8167455867</v>
      </c>
      <c r="AF157" t="n">
        <v>1.804648410987094e-06</v>
      </c>
      <c r="AG157" t="n">
        <v>11</v>
      </c>
      <c r="AH157" t="n">
        <v>627756.4026562124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3.6523</v>
      </c>
      <c r="E158" t="n">
        <v>27.38</v>
      </c>
      <c r="F158" t="n">
        <v>23.95</v>
      </c>
      <c r="G158" t="n">
        <v>159.64</v>
      </c>
      <c r="H158" t="n">
        <v>1.89</v>
      </c>
      <c r="I158" t="n">
        <v>9</v>
      </c>
      <c r="J158" t="n">
        <v>377.01</v>
      </c>
      <c r="K158" t="n">
        <v>61.2</v>
      </c>
      <c r="L158" t="n">
        <v>40</v>
      </c>
      <c r="M158" t="n">
        <v>7</v>
      </c>
      <c r="N158" t="n">
        <v>130.81</v>
      </c>
      <c r="O158" t="n">
        <v>46732.41</v>
      </c>
      <c r="P158" t="n">
        <v>440.42</v>
      </c>
      <c r="Q158" t="n">
        <v>452.55</v>
      </c>
      <c r="R158" t="n">
        <v>69.5</v>
      </c>
      <c r="S158" t="n">
        <v>57.64</v>
      </c>
      <c r="T158" t="n">
        <v>3841.6</v>
      </c>
      <c r="U158" t="n">
        <v>0.83</v>
      </c>
      <c r="V158" t="n">
        <v>0.89</v>
      </c>
      <c r="W158" t="n">
        <v>6.81</v>
      </c>
      <c r="X158" t="n">
        <v>0.22</v>
      </c>
      <c r="Y158" t="n">
        <v>1</v>
      </c>
      <c r="Z158" t="n">
        <v>10</v>
      </c>
      <c r="AA158" t="n">
        <v>507.3360042210968</v>
      </c>
      <c r="AB158" t="n">
        <v>694.1595030601635</v>
      </c>
      <c r="AC158" t="n">
        <v>627.9098943470822</v>
      </c>
      <c r="AD158" t="n">
        <v>507336.0042210968</v>
      </c>
      <c r="AE158" t="n">
        <v>694159.5030601635</v>
      </c>
      <c r="AF158" t="n">
        <v>1.805093222174553e-06</v>
      </c>
      <c r="AG158" t="n">
        <v>11</v>
      </c>
      <c r="AH158" t="n">
        <v>627909.8943470821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2.5002</v>
      </c>
      <c r="E2" t="n">
        <v>40</v>
      </c>
      <c r="F2" t="n">
        <v>31.07</v>
      </c>
      <c r="G2" t="n">
        <v>7.52</v>
      </c>
      <c r="H2" t="n">
        <v>0.13</v>
      </c>
      <c r="I2" t="n">
        <v>248</v>
      </c>
      <c r="J2" t="n">
        <v>133.21</v>
      </c>
      <c r="K2" t="n">
        <v>46.47</v>
      </c>
      <c r="L2" t="n">
        <v>1</v>
      </c>
      <c r="M2" t="n">
        <v>246</v>
      </c>
      <c r="N2" t="n">
        <v>20.75</v>
      </c>
      <c r="O2" t="n">
        <v>16663.42</v>
      </c>
      <c r="P2" t="n">
        <v>342.64</v>
      </c>
      <c r="Q2" t="n">
        <v>453.29</v>
      </c>
      <c r="R2" t="n">
        <v>301.29</v>
      </c>
      <c r="S2" t="n">
        <v>57.64</v>
      </c>
      <c r="T2" t="n">
        <v>118543.7</v>
      </c>
      <c r="U2" t="n">
        <v>0.19</v>
      </c>
      <c r="V2" t="n">
        <v>0.68</v>
      </c>
      <c r="W2" t="n">
        <v>7.21</v>
      </c>
      <c r="X2" t="n">
        <v>7.33</v>
      </c>
      <c r="Y2" t="n">
        <v>1</v>
      </c>
      <c r="Z2" t="n">
        <v>10</v>
      </c>
      <c r="AA2" t="n">
        <v>617.4956410534395</v>
      </c>
      <c r="AB2" t="n">
        <v>844.8847780743572</v>
      </c>
      <c r="AC2" t="n">
        <v>764.2501606581733</v>
      </c>
      <c r="AD2" t="n">
        <v>617495.6410534395</v>
      </c>
      <c r="AE2" t="n">
        <v>844884.7780743572</v>
      </c>
      <c r="AF2" t="n">
        <v>1.399518583672555e-06</v>
      </c>
      <c r="AG2" t="n">
        <v>16</v>
      </c>
      <c r="AH2" t="n">
        <v>764250.1606581733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2.7465</v>
      </c>
      <c r="E3" t="n">
        <v>36.41</v>
      </c>
      <c r="F3" t="n">
        <v>29.17</v>
      </c>
      <c r="G3" t="n">
        <v>9.41</v>
      </c>
      <c r="H3" t="n">
        <v>0.17</v>
      </c>
      <c r="I3" t="n">
        <v>186</v>
      </c>
      <c r="J3" t="n">
        <v>133.55</v>
      </c>
      <c r="K3" t="n">
        <v>46.47</v>
      </c>
      <c r="L3" t="n">
        <v>1.25</v>
      </c>
      <c r="M3" t="n">
        <v>184</v>
      </c>
      <c r="N3" t="n">
        <v>20.83</v>
      </c>
      <c r="O3" t="n">
        <v>16704.7</v>
      </c>
      <c r="P3" t="n">
        <v>321.31</v>
      </c>
      <c r="Q3" t="n">
        <v>453.04</v>
      </c>
      <c r="R3" t="n">
        <v>239.34</v>
      </c>
      <c r="S3" t="n">
        <v>57.64</v>
      </c>
      <c r="T3" t="n">
        <v>87879.5</v>
      </c>
      <c r="U3" t="n">
        <v>0.24</v>
      </c>
      <c r="V3" t="n">
        <v>0.73</v>
      </c>
      <c r="W3" t="n">
        <v>7.11</v>
      </c>
      <c r="X3" t="n">
        <v>5.43</v>
      </c>
      <c r="Y3" t="n">
        <v>1</v>
      </c>
      <c r="Z3" t="n">
        <v>10</v>
      </c>
      <c r="AA3" t="n">
        <v>540.7478517951255</v>
      </c>
      <c r="AB3" t="n">
        <v>739.8750669376328</v>
      </c>
      <c r="AC3" t="n">
        <v>669.2624289702829</v>
      </c>
      <c r="AD3" t="n">
        <v>540747.8517951255</v>
      </c>
      <c r="AE3" t="n">
        <v>739875.0669376329</v>
      </c>
      <c r="AF3" t="n">
        <v>1.537388124972672e-06</v>
      </c>
      <c r="AG3" t="n">
        <v>15</v>
      </c>
      <c r="AH3" t="n">
        <v>669262.4289702829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2.9147</v>
      </c>
      <c r="E4" t="n">
        <v>34.31</v>
      </c>
      <c r="F4" t="n">
        <v>28.07</v>
      </c>
      <c r="G4" t="n">
        <v>11.3</v>
      </c>
      <c r="H4" t="n">
        <v>0.2</v>
      </c>
      <c r="I4" t="n">
        <v>149</v>
      </c>
      <c r="J4" t="n">
        <v>133.88</v>
      </c>
      <c r="K4" t="n">
        <v>46.47</v>
      </c>
      <c r="L4" t="n">
        <v>1.5</v>
      </c>
      <c r="M4" t="n">
        <v>147</v>
      </c>
      <c r="N4" t="n">
        <v>20.91</v>
      </c>
      <c r="O4" t="n">
        <v>16746.01</v>
      </c>
      <c r="P4" t="n">
        <v>308.82</v>
      </c>
      <c r="Q4" t="n">
        <v>452.92</v>
      </c>
      <c r="R4" t="n">
        <v>203.56</v>
      </c>
      <c r="S4" t="n">
        <v>57.64</v>
      </c>
      <c r="T4" t="n">
        <v>70173.56</v>
      </c>
      <c r="U4" t="n">
        <v>0.28</v>
      </c>
      <c r="V4" t="n">
        <v>0.76</v>
      </c>
      <c r="W4" t="n">
        <v>7.04</v>
      </c>
      <c r="X4" t="n">
        <v>4.34</v>
      </c>
      <c r="Y4" t="n">
        <v>1</v>
      </c>
      <c r="Z4" t="n">
        <v>10</v>
      </c>
      <c r="AA4" t="n">
        <v>494.1003958102203</v>
      </c>
      <c r="AB4" t="n">
        <v>676.0499597185697</v>
      </c>
      <c r="AC4" t="n">
        <v>611.5287004051064</v>
      </c>
      <c r="AD4" t="n">
        <v>494100.3958102203</v>
      </c>
      <c r="AE4" t="n">
        <v>676049.9597185696</v>
      </c>
      <c r="AF4" t="n">
        <v>1.631540203115909e-06</v>
      </c>
      <c r="AG4" t="n">
        <v>14</v>
      </c>
      <c r="AH4" t="n">
        <v>611528.7004051064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3.0355</v>
      </c>
      <c r="E5" t="n">
        <v>32.94</v>
      </c>
      <c r="F5" t="n">
        <v>27.36</v>
      </c>
      <c r="G5" t="n">
        <v>13.13</v>
      </c>
      <c r="H5" t="n">
        <v>0.23</v>
      </c>
      <c r="I5" t="n">
        <v>125</v>
      </c>
      <c r="J5" t="n">
        <v>134.22</v>
      </c>
      <c r="K5" t="n">
        <v>46.47</v>
      </c>
      <c r="L5" t="n">
        <v>1.75</v>
      </c>
      <c r="M5" t="n">
        <v>123</v>
      </c>
      <c r="N5" t="n">
        <v>21</v>
      </c>
      <c r="O5" t="n">
        <v>16787.35</v>
      </c>
      <c r="P5" t="n">
        <v>300.56</v>
      </c>
      <c r="Q5" t="n">
        <v>453.15</v>
      </c>
      <c r="R5" t="n">
        <v>180.35</v>
      </c>
      <c r="S5" t="n">
        <v>57.64</v>
      </c>
      <c r="T5" t="n">
        <v>58689.58</v>
      </c>
      <c r="U5" t="n">
        <v>0.32</v>
      </c>
      <c r="V5" t="n">
        <v>0.78</v>
      </c>
      <c r="W5" t="n">
        <v>7.01</v>
      </c>
      <c r="X5" t="n">
        <v>3.63</v>
      </c>
      <c r="Y5" t="n">
        <v>1</v>
      </c>
      <c r="Z5" t="n">
        <v>10</v>
      </c>
      <c r="AA5" t="n">
        <v>461.1550567813554</v>
      </c>
      <c r="AB5" t="n">
        <v>630.9726934134978</v>
      </c>
      <c r="AC5" t="n">
        <v>570.7535451298501</v>
      </c>
      <c r="AD5" t="n">
        <v>461155.0567813554</v>
      </c>
      <c r="AE5" t="n">
        <v>630972.6934134979</v>
      </c>
      <c r="AF5" t="n">
        <v>1.699159531532694e-06</v>
      </c>
      <c r="AG5" t="n">
        <v>13</v>
      </c>
      <c r="AH5" t="n">
        <v>570753.54512985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3.1353</v>
      </c>
      <c r="E6" t="n">
        <v>31.89</v>
      </c>
      <c r="F6" t="n">
        <v>26.8</v>
      </c>
      <c r="G6" t="n">
        <v>15.03</v>
      </c>
      <c r="H6" t="n">
        <v>0.26</v>
      </c>
      <c r="I6" t="n">
        <v>107</v>
      </c>
      <c r="J6" t="n">
        <v>134.55</v>
      </c>
      <c r="K6" t="n">
        <v>46.47</v>
      </c>
      <c r="L6" t="n">
        <v>2</v>
      </c>
      <c r="M6" t="n">
        <v>105</v>
      </c>
      <c r="N6" t="n">
        <v>21.09</v>
      </c>
      <c r="O6" t="n">
        <v>16828.84</v>
      </c>
      <c r="P6" t="n">
        <v>293.98</v>
      </c>
      <c r="Q6" t="n">
        <v>452.78</v>
      </c>
      <c r="R6" t="n">
        <v>162.2</v>
      </c>
      <c r="S6" t="n">
        <v>57.64</v>
      </c>
      <c r="T6" t="n">
        <v>49702.79</v>
      </c>
      <c r="U6" t="n">
        <v>0.36</v>
      </c>
      <c r="V6" t="n">
        <v>0.79</v>
      </c>
      <c r="W6" t="n">
        <v>6.98</v>
      </c>
      <c r="X6" t="n">
        <v>3.07</v>
      </c>
      <c r="Y6" t="n">
        <v>1</v>
      </c>
      <c r="Z6" t="n">
        <v>10</v>
      </c>
      <c r="AA6" t="n">
        <v>443.7294268622861</v>
      </c>
      <c r="AB6" t="n">
        <v>607.1301777936919</v>
      </c>
      <c r="AC6" t="n">
        <v>549.1865257376177</v>
      </c>
      <c r="AD6" t="n">
        <v>443729.4268622861</v>
      </c>
      <c r="AE6" t="n">
        <v>607130.177793692</v>
      </c>
      <c r="AF6" t="n">
        <v>1.755023844247885e-06</v>
      </c>
      <c r="AG6" t="n">
        <v>13</v>
      </c>
      <c r="AH6" t="n">
        <v>549186.5257376176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3.2113</v>
      </c>
      <c r="E7" t="n">
        <v>31.14</v>
      </c>
      <c r="F7" t="n">
        <v>26.4</v>
      </c>
      <c r="G7" t="n">
        <v>16.85</v>
      </c>
      <c r="H7" t="n">
        <v>0.29</v>
      </c>
      <c r="I7" t="n">
        <v>94</v>
      </c>
      <c r="J7" t="n">
        <v>134.89</v>
      </c>
      <c r="K7" t="n">
        <v>46.47</v>
      </c>
      <c r="L7" t="n">
        <v>2.25</v>
      </c>
      <c r="M7" t="n">
        <v>92</v>
      </c>
      <c r="N7" t="n">
        <v>21.17</v>
      </c>
      <c r="O7" t="n">
        <v>16870.25</v>
      </c>
      <c r="P7" t="n">
        <v>289.07</v>
      </c>
      <c r="Q7" t="n">
        <v>452.92</v>
      </c>
      <c r="R7" t="n">
        <v>149.32</v>
      </c>
      <c r="S7" t="n">
        <v>57.64</v>
      </c>
      <c r="T7" t="n">
        <v>43325.69</v>
      </c>
      <c r="U7" t="n">
        <v>0.39</v>
      </c>
      <c r="V7" t="n">
        <v>0.8</v>
      </c>
      <c r="W7" t="n">
        <v>6.95</v>
      </c>
      <c r="X7" t="n">
        <v>2.67</v>
      </c>
      <c r="Y7" t="n">
        <v>1</v>
      </c>
      <c r="Z7" t="n">
        <v>10</v>
      </c>
      <c r="AA7" t="n">
        <v>431.3454399382321</v>
      </c>
      <c r="AB7" t="n">
        <v>590.1858605412571</v>
      </c>
      <c r="AC7" t="n">
        <v>533.8593503422564</v>
      </c>
      <c r="AD7" t="n">
        <v>431345.4399382321</v>
      </c>
      <c r="AE7" t="n">
        <v>590185.8605412571</v>
      </c>
      <c r="AF7" t="n">
        <v>1.797565805834604e-06</v>
      </c>
      <c r="AG7" t="n">
        <v>13</v>
      </c>
      <c r="AH7" t="n">
        <v>533859.3503422565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3.2739</v>
      </c>
      <c r="E8" t="n">
        <v>30.54</v>
      </c>
      <c r="F8" t="n">
        <v>26.11</v>
      </c>
      <c r="G8" t="n">
        <v>18.87</v>
      </c>
      <c r="H8" t="n">
        <v>0.33</v>
      </c>
      <c r="I8" t="n">
        <v>83</v>
      </c>
      <c r="J8" t="n">
        <v>135.22</v>
      </c>
      <c r="K8" t="n">
        <v>46.47</v>
      </c>
      <c r="L8" t="n">
        <v>2.5</v>
      </c>
      <c r="M8" t="n">
        <v>81</v>
      </c>
      <c r="N8" t="n">
        <v>21.26</v>
      </c>
      <c r="O8" t="n">
        <v>16911.68</v>
      </c>
      <c r="P8" t="n">
        <v>285.43</v>
      </c>
      <c r="Q8" t="n">
        <v>452.81</v>
      </c>
      <c r="R8" t="n">
        <v>139.57</v>
      </c>
      <c r="S8" t="n">
        <v>57.64</v>
      </c>
      <c r="T8" t="n">
        <v>38505.81</v>
      </c>
      <c r="U8" t="n">
        <v>0.41</v>
      </c>
      <c r="V8" t="n">
        <v>0.8100000000000001</v>
      </c>
      <c r="W8" t="n">
        <v>6.94</v>
      </c>
      <c r="X8" t="n">
        <v>2.37</v>
      </c>
      <c r="Y8" t="n">
        <v>1</v>
      </c>
      <c r="Z8" t="n">
        <v>10</v>
      </c>
      <c r="AA8" t="n">
        <v>412.0984666712913</v>
      </c>
      <c r="AB8" t="n">
        <v>563.851302600896</v>
      </c>
      <c r="AC8" t="n">
        <v>510.0381256509392</v>
      </c>
      <c r="AD8" t="n">
        <v>412098.4666712913</v>
      </c>
      <c r="AE8" t="n">
        <v>563851.302600896</v>
      </c>
      <c r="AF8" t="n">
        <v>1.832606947878401e-06</v>
      </c>
      <c r="AG8" t="n">
        <v>12</v>
      </c>
      <c r="AH8" t="n">
        <v>510038.1256509392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3.3247</v>
      </c>
      <c r="E9" t="n">
        <v>30.08</v>
      </c>
      <c r="F9" t="n">
        <v>25.86</v>
      </c>
      <c r="G9" t="n">
        <v>20.68</v>
      </c>
      <c r="H9" t="n">
        <v>0.36</v>
      </c>
      <c r="I9" t="n">
        <v>75</v>
      </c>
      <c r="J9" t="n">
        <v>135.56</v>
      </c>
      <c r="K9" t="n">
        <v>46.47</v>
      </c>
      <c r="L9" t="n">
        <v>2.75</v>
      </c>
      <c r="M9" t="n">
        <v>73</v>
      </c>
      <c r="N9" t="n">
        <v>21.34</v>
      </c>
      <c r="O9" t="n">
        <v>16953.14</v>
      </c>
      <c r="P9" t="n">
        <v>282.21</v>
      </c>
      <c r="Q9" t="n">
        <v>452.78</v>
      </c>
      <c r="R9" t="n">
        <v>131.89</v>
      </c>
      <c r="S9" t="n">
        <v>57.64</v>
      </c>
      <c r="T9" t="n">
        <v>34705.52</v>
      </c>
      <c r="U9" t="n">
        <v>0.44</v>
      </c>
      <c r="V9" t="n">
        <v>0.82</v>
      </c>
      <c r="W9" t="n">
        <v>6.91</v>
      </c>
      <c r="X9" t="n">
        <v>2.13</v>
      </c>
      <c r="Y9" t="n">
        <v>1</v>
      </c>
      <c r="Z9" t="n">
        <v>10</v>
      </c>
      <c r="AA9" t="n">
        <v>404.5332455446137</v>
      </c>
      <c r="AB9" t="n">
        <v>553.5002333013747</v>
      </c>
      <c r="AC9" t="n">
        <v>500.6749478775473</v>
      </c>
      <c r="AD9" t="n">
        <v>404533.2455446137</v>
      </c>
      <c r="AE9" t="n">
        <v>553500.2333013747</v>
      </c>
      <c r="AF9" t="n">
        <v>1.861042890623208e-06</v>
      </c>
      <c r="AG9" t="n">
        <v>12</v>
      </c>
      <c r="AH9" t="n">
        <v>500674.9478775472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3.367</v>
      </c>
      <c r="E10" t="n">
        <v>29.7</v>
      </c>
      <c r="F10" t="n">
        <v>25.67</v>
      </c>
      <c r="G10" t="n">
        <v>22.65</v>
      </c>
      <c r="H10" t="n">
        <v>0.39</v>
      </c>
      <c r="I10" t="n">
        <v>68</v>
      </c>
      <c r="J10" t="n">
        <v>135.9</v>
      </c>
      <c r="K10" t="n">
        <v>46.47</v>
      </c>
      <c r="L10" t="n">
        <v>3</v>
      </c>
      <c r="M10" t="n">
        <v>66</v>
      </c>
      <c r="N10" t="n">
        <v>21.43</v>
      </c>
      <c r="O10" t="n">
        <v>16994.64</v>
      </c>
      <c r="P10" t="n">
        <v>279.73</v>
      </c>
      <c r="Q10" t="n">
        <v>452.8</v>
      </c>
      <c r="R10" t="n">
        <v>125.75</v>
      </c>
      <c r="S10" t="n">
        <v>57.64</v>
      </c>
      <c r="T10" t="n">
        <v>31673.89</v>
      </c>
      <c r="U10" t="n">
        <v>0.46</v>
      </c>
      <c r="V10" t="n">
        <v>0.83</v>
      </c>
      <c r="W10" t="n">
        <v>6.9</v>
      </c>
      <c r="X10" t="n">
        <v>1.94</v>
      </c>
      <c r="Y10" t="n">
        <v>1</v>
      </c>
      <c r="Z10" t="n">
        <v>10</v>
      </c>
      <c r="AA10" t="n">
        <v>398.6073776701593</v>
      </c>
      <c r="AB10" t="n">
        <v>545.3921994447064</v>
      </c>
      <c r="AC10" t="n">
        <v>493.3407333924624</v>
      </c>
      <c r="AD10" t="n">
        <v>398607.3776701593</v>
      </c>
      <c r="AE10" t="n">
        <v>545392.1994447064</v>
      </c>
      <c r="AF10" t="n">
        <v>1.884720850822132e-06</v>
      </c>
      <c r="AG10" t="n">
        <v>12</v>
      </c>
      <c r="AH10" t="n">
        <v>493340.7333924624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3.3976</v>
      </c>
      <c r="E11" t="n">
        <v>29.43</v>
      </c>
      <c r="F11" t="n">
        <v>25.54</v>
      </c>
      <c r="G11" t="n">
        <v>24.32</v>
      </c>
      <c r="H11" t="n">
        <v>0.42</v>
      </c>
      <c r="I11" t="n">
        <v>63</v>
      </c>
      <c r="J11" t="n">
        <v>136.23</v>
      </c>
      <c r="K11" t="n">
        <v>46.47</v>
      </c>
      <c r="L11" t="n">
        <v>3.25</v>
      </c>
      <c r="M11" t="n">
        <v>61</v>
      </c>
      <c r="N11" t="n">
        <v>21.52</v>
      </c>
      <c r="O11" t="n">
        <v>17036.16</v>
      </c>
      <c r="P11" t="n">
        <v>277.81</v>
      </c>
      <c r="Q11" t="n">
        <v>452.72</v>
      </c>
      <c r="R11" t="n">
        <v>121.32</v>
      </c>
      <c r="S11" t="n">
        <v>57.64</v>
      </c>
      <c r="T11" t="n">
        <v>29480.83</v>
      </c>
      <c r="U11" t="n">
        <v>0.48</v>
      </c>
      <c r="V11" t="n">
        <v>0.83</v>
      </c>
      <c r="W11" t="n">
        <v>6.9</v>
      </c>
      <c r="X11" t="n">
        <v>1.81</v>
      </c>
      <c r="Y11" t="n">
        <v>1</v>
      </c>
      <c r="Z11" t="n">
        <v>10</v>
      </c>
      <c r="AA11" t="n">
        <v>394.3451478183518</v>
      </c>
      <c r="AB11" t="n">
        <v>539.5604285251534</v>
      </c>
      <c r="AC11" t="n">
        <v>488.0655385045295</v>
      </c>
      <c r="AD11" t="n">
        <v>394345.1478183519</v>
      </c>
      <c r="AE11" t="n">
        <v>539560.4285251534</v>
      </c>
      <c r="AF11" t="n">
        <v>1.901849587987311e-06</v>
      </c>
      <c r="AG11" t="n">
        <v>12</v>
      </c>
      <c r="AH11" t="n">
        <v>488065.5385045295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3.4325</v>
      </c>
      <c r="E12" t="n">
        <v>29.13</v>
      </c>
      <c r="F12" t="n">
        <v>25.37</v>
      </c>
      <c r="G12" t="n">
        <v>26.25</v>
      </c>
      <c r="H12" t="n">
        <v>0.45</v>
      </c>
      <c r="I12" t="n">
        <v>58</v>
      </c>
      <c r="J12" t="n">
        <v>136.57</v>
      </c>
      <c r="K12" t="n">
        <v>46.47</v>
      </c>
      <c r="L12" t="n">
        <v>3.5</v>
      </c>
      <c r="M12" t="n">
        <v>56</v>
      </c>
      <c r="N12" t="n">
        <v>21.6</v>
      </c>
      <c r="O12" t="n">
        <v>17077.72</v>
      </c>
      <c r="P12" t="n">
        <v>275.42</v>
      </c>
      <c r="Q12" t="n">
        <v>452.68</v>
      </c>
      <c r="R12" t="n">
        <v>115.62</v>
      </c>
      <c r="S12" t="n">
        <v>57.64</v>
      </c>
      <c r="T12" t="n">
        <v>26658.41</v>
      </c>
      <c r="U12" t="n">
        <v>0.5</v>
      </c>
      <c r="V12" t="n">
        <v>0.84</v>
      </c>
      <c r="W12" t="n">
        <v>6.9</v>
      </c>
      <c r="X12" t="n">
        <v>1.65</v>
      </c>
      <c r="Y12" t="n">
        <v>1</v>
      </c>
      <c r="Z12" t="n">
        <v>10</v>
      </c>
      <c r="AA12" t="n">
        <v>389.3713898712473</v>
      </c>
      <c r="AB12" t="n">
        <v>532.7551134752107</v>
      </c>
      <c r="AC12" t="n">
        <v>481.9097131716338</v>
      </c>
      <c r="AD12" t="n">
        <v>389371.3898712473</v>
      </c>
      <c r="AE12" t="n">
        <v>532755.1134752107</v>
      </c>
      <c r="AF12" t="n">
        <v>1.921385304558054e-06</v>
      </c>
      <c r="AG12" t="n">
        <v>12</v>
      </c>
      <c r="AH12" t="n">
        <v>481909.7131716338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3.46</v>
      </c>
      <c r="E13" t="n">
        <v>28.9</v>
      </c>
      <c r="F13" t="n">
        <v>25.25</v>
      </c>
      <c r="G13" t="n">
        <v>28.06</v>
      </c>
      <c r="H13" t="n">
        <v>0.48</v>
      </c>
      <c r="I13" t="n">
        <v>54</v>
      </c>
      <c r="J13" t="n">
        <v>136.91</v>
      </c>
      <c r="K13" t="n">
        <v>46.47</v>
      </c>
      <c r="L13" t="n">
        <v>3.75</v>
      </c>
      <c r="M13" t="n">
        <v>52</v>
      </c>
      <c r="N13" t="n">
        <v>21.69</v>
      </c>
      <c r="O13" t="n">
        <v>17119.3</v>
      </c>
      <c r="P13" t="n">
        <v>273.72</v>
      </c>
      <c r="Q13" t="n">
        <v>452.7</v>
      </c>
      <c r="R13" t="n">
        <v>112.21</v>
      </c>
      <c r="S13" t="n">
        <v>57.64</v>
      </c>
      <c r="T13" t="n">
        <v>24972.19</v>
      </c>
      <c r="U13" t="n">
        <v>0.51</v>
      </c>
      <c r="V13" t="n">
        <v>0.84</v>
      </c>
      <c r="W13" t="n">
        <v>6.87</v>
      </c>
      <c r="X13" t="n">
        <v>1.52</v>
      </c>
      <c r="Y13" t="n">
        <v>1</v>
      </c>
      <c r="Z13" t="n">
        <v>10</v>
      </c>
      <c r="AA13" t="n">
        <v>385.6919586920673</v>
      </c>
      <c r="AB13" t="n">
        <v>527.7207534108094</v>
      </c>
      <c r="AC13" t="n">
        <v>477.3558253660101</v>
      </c>
      <c r="AD13" t="n">
        <v>385691.9586920673</v>
      </c>
      <c r="AE13" t="n">
        <v>527720.7534108093</v>
      </c>
      <c r="AF13" t="n">
        <v>1.936778777500617e-06</v>
      </c>
      <c r="AG13" t="n">
        <v>12</v>
      </c>
      <c r="AH13" t="n">
        <v>477355.8253660101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3.4851</v>
      </c>
      <c r="E14" t="n">
        <v>28.69</v>
      </c>
      <c r="F14" t="n">
        <v>25.15</v>
      </c>
      <c r="G14" t="n">
        <v>30.18</v>
      </c>
      <c r="H14" t="n">
        <v>0.52</v>
      </c>
      <c r="I14" t="n">
        <v>50</v>
      </c>
      <c r="J14" t="n">
        <v>137.25</v>
      </c>
      <c r="K14" t="n">
        <v>46.47</v>
      </c>
      <c r="L14" t="n">
        <v>4</v>
      </c>
      <c r="M14" t="n">
        <v>48</v>
      </c>
      <c r="N14" t="n">
        <v>21.78</v>
      </c>
      <c r="O14" t="n">
        <v>17160.92</v>
      </c>
      <c r="P14" t="n">
        <v>272.07</v>
      </c>
      <c r="Q14" t="n">
        <v>452.65</v>
      </c>
      <c r="R14" t="n">
        <v>108.45</v>
      </c>
      <c r="S14" t="n">
        <v>57.64</v>
      </c>
      <c r="T14" t="n">
        <v>23114.96</v>
      </c>
      <c r="U14" t="n">
        <v>0.53</v>
      </c>
      <c r="V14" t="n">
        <v>0.84</v>
      </c>
      <c r="W14" t="n">
        <v>6.89</v>
      </c>
      <c r="X14" t="n">
        <v>1.42</v>
      </c>
      <c r="Y14" t="n">
        <v>1</v>
      </c>
      <c r="Z14" t="n">
        <v>10</v>
      </c>
      <c r="AA14" t="n">
        <v>382.3438210517238</v>
      </c>
      <c r="AB14" t="n">
        <v>523.1396837818835</v>
      </c>
      <c r="AC14" t="n">
        <v>473.2119665928973</v>
      </c>
      <c r="AD14" t="n">
        <v>382343.8210517238</v>
      </c>
      <c r="AE14" t="n">
        <v>523139.6837818834</v>
      </c>
      <c r="AF14" t="n">
        <v>1.950828820077283e-06</v>
      </c>
      <c r="AG14" t="n">
        <v>12</v>
      </c>
      <c r="AH14" t="n">
        <v>473211.9665928973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3.5079</v>
      </c>
      <c r="E15" t="n">
        <v>28.51</v>
      </c>
      <c r="F15" t="n">
        <v>25.05</v>
      </c>
      <c r="G15" t="n">
        <v>31.98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270.56</v>
      </c>
      <c r="Q15" t="n">
        <v>452.69</v>
      </c>
      <c r="R15" t="n">
        <v>105.32</v>
      </c>
      <c r="S15" t="n">
        <v>57.64</v>
      </c>
      <c r="T15" t="n">
        <v>21561.75</v>
      </c>
      <c r="U15" t="n">
        <v>0.55</v>
      </c>
      <c r="V15" t="n">
        <v>0.85</v>
      </c>
      <c r="W15" t="n">
        <v>6.87</v>
      </c>
      <c r="X15" t="n">
        <v>1.32</v>
      </c>
      <c r="Y15" t="n">
        <v>1</v>
      </c>
      <c r="Z15" t="n">
        <v>10</v>
      </c>
      <c r="AA15" t="n">
        <v>369.4103581497956</v>
      </c>
      <c r="AB15" t="n">
        <v>505.4435492553516</v>
      </c>
      <c r="AC15" t="n">
        <v>457.204726308897</v>
      </c>
      <c r="AD15" t="n">
        <v>369410.3581497956</v>
      </c>
      <c r="AE15" t="n">
        <v>505443.5492553517</v>
      </c>
      <c r="AF15" t="n">
        <v>1.963591408553298e-06</v>
      </c>
      <c r="AG15" t="n">
        <v>11</v>
      </c>
      <c r="AH15" t="n">
        <v>457204.726308897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3.531</v>
      </c>
      <c r="E16" t="n">
        <v>28.32</v>
      </c>
      <c r="F16" t="n">
        <v>24.94</v>
      </c>
      <c r="G16" t="n">
        <v>34.01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269.02</v>
      </c>
      <c r="Q16" t="n">
        <v>452.7</v>
      </c>
      <c r="R16" t="n">
        <v>101.85</v>
      </c>
      <c r="S16" t="n">
        <v>57.64</v>
      </c>
      <c r="T16" t="n">
        <v>19843.09</v>
      </c>
      <c r="U16" t="n">
        <v>0.57</v>
      </c>
      <c r="V16" t="n">
        <v>0.85</v>
      </c>
      <c r="W16" t="n">
        <v>6.87</v>
      </c>
      <c r="X16" t="n">
        <v>1.22</v>
      </c>
      <c r="Y16" t="n">
        <v>1</v>
      </c>
      <c r="Z16" t="n">
        <v>10</v>
      </c>
      <c r="AA16" t="n">
        <v>366.3444342506936</v>
      </c>
      <c r="AB16" t="n">
        <v>501.2486169175842</v>
      </c>
      <c r="AC16" t="n">
        <v>453.4101524258215</v>
      </c>
      <c r="AD16" t="n">
        <v>366344.4342506936</v>
      </c>
      <c r="AE16" t="n">
        <v>501248.6169175842</v>
      </c>
      <c r="AF16" t="n">
        <v>1.976521925825051e-06</v>
      </c>
      <c r="AG16" t="n">
        <v>11</v>
      </c>
      <c r="AH16" t="n">
        <v>453410.1524258215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3.5439</v>
      </c>
      <c r="E17" t="n">
        <v>28.22</v>
      </c>
      <c r="F17" t="n">
        <v>24.89</v>
      </c>
      <c r="G17" t="n">
        <v>35.56</v>
      </c>
      <c r="H17" t="n">
        <v>0.61</v>
      </c>
      <c r="I17" t="n">
        <v>42</v>
      </c>
      <c r="J17" t="n">
        <v>138.26</v>
      </c>
      <c r="K17" t="n">
        <v>46.47</v>
      </c>
      <c r="L17" t="n">
        <v>4.75</v>
      </c>
      <c r="M17" t="n">
        <v>40</v>
      </c>
      <c r="N17" t="n">
        <v>22.04</v>
      </c>
      <c r="O17" t="n">
        <v>17285.95</v>
      </c>
      <c r="P17" t="n">
        <v>268.1</v>
      </c>
      <c r="Q17" t="n">
        <v>452.59</v>
      </c>
      <c r="R17" t="n">
        <v>100.61</v>
      </c>
      <c r="S17" t="n">
        <v>57.64</v>
      </c>
      <c r="T17" t="n">
        <v>19232.16</v>
      </c>
      <c r="U17" t="n">
        <v>0.57</v>
      </c>
      <c r="V17" t="n">
        <v>0.85</v>
      </c>
      <c r="W17" t="n">
        <v>6.86</v>
      </c>
      <c r="X17" t="n">
        <v>1.17</v>
      </c>
      <c r="Y17" t="n">
        <v>1</v>
      </c>
      <c r="Z17" t="n">
        <v>10</v>
      </c>
      <c r="AA17" t="n">
        <v>364.6414823979532</v>
      </c>
      <c r="AB17" t="n">
        <v>498.9185630637313</v>
      </c>
      <c r="AC17" t="n">
        <v>451.3024756415292</v>
      </c>
      <c r="AD17" t="n">
        <v>364641.4823979532</v>
      </c>
      <c r="AE17" t="n">
        <v>498918.5630637313</v>
      </c>
      <c r="AF17" t="n">
        <v>1.983742864041744e-06</v>
      </c>
      <c r="AG17" t="n">
        <v>11</v>
      </c>
      <c r="AH17" t="n">
        <v>451302.4756415292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3.5578</v>
      </c>
      <c r="E18" t="n">
        <v>28.11</v>
      </c>
      <c r="F18" t="n">
        <v>24.84</v>
      </c>
      <c r="G18" t="n">
        <v>37.26</v>
      </c>
      <c r="H18" t="n">
        <v>0.64</v>
      </c>
      <c r="I18" t="n">
        <v>40</v>
      </c>
      <c r="J18" t="n">
        <v>138.6</v>
      </c>
      <c r="K18" t="n">
        <v>46.47</v>
      </c>
      <c r="L18" t="n">
        <v>5</v>
      </c>
      <c r="M18" t="n">
        <v>38</v>
      </c>
      <c r="N18" t="n">
        <v>22.13</v>
      </c>
      <c r="O18" t="n">
        <v>17327.69</v>
      </c>
      <c r="P18" t="n">
        <v>266.61</v>
      </c>
      <c r="Q18" t="n">
        <v>452.6</v>
      </c>
      <c r="R18" t="n">
        <v>98.47</v>
      </c>
      <c r="S18" t="n">
        <v>57.64</v>
      </c>
      <c r="T18" t="n">
        <v>18174.23</v>
      </c>
      <c r="U18" t="n">
        <v>0.59</v>
      </c>
      <c r="V18" t="n">
        <v>0.85</v>
      </c>
      <c r="W18" t="n">
        <v>6.86</v>
      </c>
      <c r="X18" t="n">
        <v>1.11</v>
      </c>
      <c r="Y18" t="n">
        <v>1</v>
      </c>
      <c r="Z18" t="n">
        <v>10</v>
      </c>
      <c r="AA18" t="n">
        <v>362.492390765542</v>
      </c>
      <c r="AB18" t="n">
        <v>495.978081081035</v>
      </c>
      <c r="AC18" t="n">
        <v>448.642629132269</v>
      </c>
      <c r="AD18" t="n">
        <v>362492.390765542</v>
      </c>
      <c r="AE18" t="n">
        <v>495978.081081035</v>
      </c>
      <c r="AF18" t="n">
        <v>1.991523564910894e-06</v>
      </c>
      <c r="AG18" t="n">
        <v>11</v>
      </c>
      <c r="AH18" t="n">
        <v>448642.629132269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3.5698</v>
      </c>
      <c r="E19" t="n">
        <v>28.01</v>
      </c>
      <c r="F19" t="n">
        <v>24.8</v>
      </c>
      <c r="G19" t="n">
        <v>39.15</v>
      </c>
      <c r="H19" t="n">
        <v>0.67</v>
      </c>
      <c r="I19" t="n">
        <v>38</v>
      </c>
      <c r="J19" t="n">
        <v>138.94</v>
      </c>
      <c r="K19" t="n">
        <v>46.47</v>
      </c>
      <c r="L19" t="n">
        <v>5.25</v>
      </c>
      <c r="M19" t="n">
        <v>36</v>
      </c>
      <c r="N19" t="n">
        <v>22.22</v>
      </c>
      <c r="O19" t="n">
        <v>17369.47</v>
      </c>
      <c r="P19" t="n">
        <v>265.63</v>
      </c>
      <c r="Q19" t="n">
        <v>452.67</v>
      </c>
      <c r="R19" t="n">
        <v>97.27</v>
      </c>
      <c r="S19" t="n">
        <v>57.64</v>
      </c>
      <c r="T19" t="n">
        <v>17582.48</v>
      </c>
      <c r="U19" t="n">
        <v>0.59</v>
      </c>
      <c r="V19" t="n">
        <v>0.86</v>
      </c>
      <c r="W19" t="n">
        <v>6.85</v>
      </c>
      <c r="X19" t="n">
        <v>1.07</v>
      </c>
      <c r="Y19" t="n">
        <v>1</v>
      </c>
      <c r="Z19" t="n">
        <v>10</v>
      </c>
      <c r="AA19" t="n">
        <v>360.8670729697931</v>
      </c>
      <c r="AB19" t="n">
        <v>493.7542495689307</v>
      </c>
      <c r="AC19" t="n">
        <v>446.631036978513</v>
      </c>
      <c r="AD19" t="n">
        <v>360867.0729697931</v>
      </c>
      <c r="AE19" t="n">
        <v>493754.2495689307</v>
      </c>
      <c r="AF19" t="n">
        <v>1.998240716740376e-06</v>
      </c>
      <c r="AG19" t="n">
        <v>11</v>
      </c>
      <c r="AH19" t="n">
        <v>446631.0369785129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3.5826</v>
      </c>
      <c r="E20" t="n">
        <v>27.91</v>
      </c>
      <c r="F20" t="n">
        <v>24.75</v>
      </c>
      <c r="G20" t="n">
        <v>41.25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34</v>
      </c>
      <c r="N20" t="n">
        <v>22.31</v>
      </c>
      <c r="O20" t="n">
        <v>17411.27</v>
      </c>
      <c r="P20" t="n">
        <v>265.04</v>
      </c>
      <c r="Q20" t="n">
        <v>452.7</v>
      </c>
      <c r="R20" t="n">
        <v>95.69</v>
      </c>
      <c r="S20" t="n">
        <v>57.64</v>
      </c>
      <c r="T20" t="n">
        <v>16802.43</v>
      </c>
      <c r="U20" t="n">
        <v>0.6</v>
      </c>
      <c r="V20" t="n">
        <v>0.86</v>
      </c>
      <c r="W20" t="n">
        <v>6.86</v>
      </c>
      <c r="X20" t="n">
        <v>1.03</v>
      </c>
      <c r="Y20" t="n">
        <v>1</v>
      </c>
      <c r="Z20" t="n">
        <v>10</v>
      </c>
      <c r="AA20" t="n">
        <v>359.4320179659472</v>
      </c>
      <c r="AB20" t="n">
        <v>491.7907440025102</v>
      </c>
      <c r="AC20" t="n">
        <v>444.8549256275541</v>
      </c>
      <c r="AD20" t="n">
        <v>359432.0179659472</v>
      </c>
      <c r="AE20" t="n">
        <v>491790.7440025102</v>
      </c>
      <c r="AF20" t="n">
        <v>2.005405678691823e-06</v>
      </c>
      <c r="AG20" t="n">
        <v>11</v>
      </c>
      <c r="AH20" t="n">
        <v>444854.9256275541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3.6015</v>
      </c>
      <c r="E21" t="n">
        <v>27.77</v>
      </c>
      <c r="F21" t="n">
        <v>24.66</v>
      </c>
      <c r="G21" t="n">
        <v>43.52</v>
      </c>
      <c r="H21" t="n">
        <v>0.73</v>
      </c>
      <c r="I21" t="n">
        <v>34</v>
      </c>
      <c r="J21" t="n">
        <v>139.61</v>
      </c>
      <c r="K21" t="n">
        <v>46.47</v>
      </c>
      <c r="L21" t="n">
        <v>5.75</v>
      </c>
      <c r="M21" t="n">
        <v>32</v>
      </c>
      <c r="N21" t="n">
        <v>22.4</v>
      </c>
      <c r="O21" t="n">
        <v>17453.1</v>
      </c>
      <c r="P21" t="n">
        <v>263.36</v>
      </c>
      <c r="Q21" t="n">
        <v>452.63</v>
      </c>
      <c r="R21" t="n">
        <v>92.86</v>
      </c>
      <c r="S21" t="n">
        <v>57.64</v>
      </c>
      <c r="T21" t="n">
        <v>15397.56</v>
      </c>
      <c r="U21" t="n">
        <v>0.62</v>
      </c>
      <c r="V21" t="n">
        <v>0.86</v>
      </c>
      <c r="W21" t="n">
        <v>6.84</v>
      </c>
      <c r="X21" t="n">
        <v>0.93</v>
      </c>
      <c r="Y21" t="n">
        <v>1</v>
      </c>
      <c r="Z21" t="n">
        <v>10</v>
      </c>
      <c r="AA21" t="n">
        <v>356.7429451404959</v>
      </c>
      <c r="AB21" t="n">
        <v>488.1114359292073</v>
      </c>
      <c r="AC21" t="n">
        <v>441.526765552826</v>
      </c>
      <c r="AD21" t="n">
        <v>356742.9451404958</v>
      </c>
      <c r="AE21" t="n">
        <v>488111.4359292074</v>
      </c>
      <c r="AF21" t="n">
        <v>2.015985192823257e-06</v>
      </c>
      <c r="AG21" t="n">
        <v>11</v>
      </c>
      <c r="AH21" t="n">
        <v>441526.765552826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3.6075</v>
      </c>
      <c r="E22" t="n">
        <v>27.72</v>
      </c>
      <c r="F22" t="n">
        <v>24.64</v>
      </c>
      <c r="G22" t="n">
        <v>44.8</v>
      </c>
      <c r="H22" t="n">
        <v>0.76</v>
      </c>
      <c r="I22" t="n">
        <v>33</v>
      </c>
      <c r="J22" t="n">
        <v>139.95</v>
      </c>
      <c r="K22" t="n">
        <v>46.47</v>
      </c>
      <c r="L22" t="n">
        <v>6</v>
      </c>
      <c r="M22" t="n">
        <v>31</v>
      </c>
      <c r="N22" t="n">
        <v>22.49</v>
      </c>
      <c r="O22" t="n">
        <v>17494.97</v>
      </c>
      <c r="P22" t="n">
        <v>262.92</v>
      </c>
      <c r="Q22" t="n">
        <v>452.61</v>
      </c>
      <c r="R22" t="n">
        <v>92.06999999999999</v>
      </c>
      <c r="S22" t="n">
        <v>57.64</v>
      </c>
      <c r="T22" t="n">
        <v>15009.91</v>
      </c>
      <c r="U22" t="n">
        <v>0.63</v>
      </c>
      <c r="V22" t="n">
        <v>0.86</v>
      </c>
      <c r="W22" t="n">
        <v>6.85</v>
      </c>
      <c r="X22" t="n">
        <v>0.92</v>
      </c>
      <c r="Y22" t="n">
        <v>1</v>
      </c>
      <c r="Z22" t="n">
        <v>10</v>
      </c>
      <c r="AA22" t="n">
        <v>355.9818638799878</v>
      </c>
      <c r="AB22" t="n">
        <v>487.0700909720446</v>
      </c>
      <c r="AC22" t="n">
        <v>440.5848050968381</v>
      </c>
      <c r="AD22" t="n">
        <v>355981.8638799878</v>
      </c>
      <c r="AE22" t="n">
        <v>487070.0909720446</v>
      </c>
      <c r="AF22" t="n">
        <v>2.019343768737998e-06</v>
      </c>
      <c r="AG22" t="n">
        <v>11</v>
      </c>
      <c r="AH22" t="n">
        <v>440584.8050968381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3.6202</v>
      </c>
      <c r="E23" t="n">
        <v>27.62</v>
      </c>
      <c r="F23" t="n">
        <v>24.6</v>
      </c>
      <c r="G23" t="n">
        <v>47.61</v>
      </c>
      <c r="H23" t="n">
        <v>0.79</v>
      </c>
      <c r="I23" t="n">
        <v>31</v>
      </c>
      <c r="J23" t="n">
        <v>140.29</v>
      </c>
      <c r="K23" t="n">
        <v>46.47</v>
      </c>
      <c r="L23" t="n">
        <v>6.25</v>
      </c>
      <c r="M23" t="n">
        <v>29</v>
      </c>
      <c r="N23" t="n">
        <v>22.58</v>
      </c>
      <c r="O23" t="n">
        <v>17536.87</v>
      </c>
      <c r="P23" t="n">
        <v>261.93</v>
      </c>
      <c r="Q23" t="n">
        <v>452.68</v>
      </c>
      <c r="R23" t="n">
        <v>90.88</v>
      </c>
      <c r="S23" t="n">
        <v>57.64</v>
      </c>
      <c r="T23" t="n">
        <v>14423.96</v>
      </c>
      <c r="U23" t="n">
        <v>0.63</v>
      </c>
      <c r="V23" t="n">
        <v>0.86</v>
      </c>
      <c r="W23" t="n">
        <v>6.84</v>
      </c>
      <c r="X23" t="n">
        <v>0.87</v>
      </c>
      <c r="Y23" t="n">
        <v>1</v>
      </c>
      <c r="Z23" t="n">
        <v>10</v>
      </c>
      <c r="AA23" t="n">
        <v>354.3465791183473</v>
      </c>
      <c r="AB23" t="n">
        <v>484.8326222174962</v>
      </c>
      <c r="AC23" t="n">
        <v>438.5608772199166</v>
      </c>
      <c r="AD23" t="n">
        <v>354346.5791183473</v>
      </c>
      <c r="AE23" t="n">
        <v>484832.6222174962</v>
      </c>
      <c r="AF23" t="n">
        <v>2.0264527544242e-06</v>
      </c>
      <c r="AG23" t="n">
        <v>11</v>
      </c>
      <c r="AH23" t="n">
        <v>438560.8772199166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3.6289</v>
      </c>
      <c r="E24" t="n">
        <v>27.56</v>
      </c>
      <c r="F24" t="n">
        <v>24.56</v>
      </c>
      <c r="G24" t="n">
        <v>49.12</v>
      </c>
      <c r="H24" t="n">
        <v>0.82</v>
      </c>
      <c r="I24" t="n">
        <v>30</v>
      </c>
      <c r="J24" t="n">
        <v>140.63</v>
      </c>
      <c r="K24" t="n">
        <v>46.47</v>
      </c>
      <c r="L24" t="n">
        <v>6.5</v>
      </c>
      <c r="M24" t="n">
        <v>28</v>
      </c>
      <c r="N24" t="n">
        <v>22.67</v>
      </c>
      <c r="O24" t="n">
        <v>17578.8</v>
      </c>
      <c r="P24" t="n">
        <v>261.13</v>
      </c>
      <c r="Q24" t="n">
        <v>452.62</v>
      </c>
      <c r="R24" t="n">
        <v>89.53</v>
      </c>
      <c r="S24" t="n">
        <v>57.64</v>
      </c>
      <c r="T24" t="n">
        <v>13754.9</v>
      </c>
      <c r="U24" t="n">
        <v>0.64</v>
      </c>
      <c r="V24" t="n">
        <v>0.86</v>
      </c>
      <c r="W24" t="n">
        <v>6.84</v>
      </c>
      <c r="X24" t="n">
        <v>0.83</v>
      </c>
      <c r="Y24" t="n">
        <v>1</v>
      </c>
      <c r="Z24" t="n">
        <v>10</v>
      </c>
      <c r="AA24" t="n">
        <v>353.1165139839223</v>
      </c>
      <c r="AB24" t="n">
        <v>483.149592833932</v>
      </c>
      <c r="AC24" t="n">
        <v>437.0384737985733</v>
      </c>
      <c r="AD24" t="n">
        <v>353116.5139839223</v>
      </c>
      <c r="AE24" t="n">
        <v>483149.592833932</v>
      </c>
      <c r="AF24" t="n">
        <v>2.031322689500574e-06</v>
      </c>
      <c r="AG24" t="n">
        <v>11</v>
      </c>
      <c r="AH24" t="n">
        <v>437038.4737985733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3.6351</v>
      </c>
      <c r="E25" t="n">
        <v>27.51</v>
      </c>
      <c r="F25" t="n">
        <v>24.54</v>
      </c>
      <c r="G25" t="n">
        <v>50.77</v>
      </c>
      <c r="H25" t="n">
        <v>0.85</v>
      </c>
      <c r="I25" t="n">
        <v>29</v>
      </c>
      <c r="J25" t="n">
        <v>140.97</v>
      </c>
      <c r="K25" t="n">
        <v>46.47</v>
      </c>
      <c r="L25" t="n">
        <v>6.75</v>
      </c>
      <c r="M25" t="n">
        <v>27</v>
      </c>
      <c r="N25" t="n">
        <v>22.76</v>
      </c>
      <c r="O25" t="n">
        <v>17620.76</v>
      </c>
      <c r="P25" t="n">
        <v>260.14</v>
      </c>
      <c r="Q25" t="n">
        <v>452.59</v>
      </c>
      <c r="R25" t="n">
        <v>89.14</v>
      </c>
      <c r="S25" t="n">
        <v>57.64</v>
      </c>
      <c r="T25" t="n">
        <v>13560.56</v>
      </c>
      <c r="U25" t="n">
        <v>0.65</v>
      </c>
      <c r="V25" t="n">
        <v>0.86</v>
      </c>
      <c r="W25" t="n">
        <v>6.84</v>
      </c>
      <c r="X25" t="n">
        <v>0.82</v>
      </c>
      <c r="Y25" t="n">
        <v>1</v>
      </c>
      <c r="Z25" t="n">
        <v>10</v>
      </c>
      <c r="AA25" t="n">
        <v>351.9878928323507</v>
      </c>
      <c r="AB25" t="n">
        <v>481.6053635831007</v>
      </c>
      <c r="AC25" t="n">
        <v>435.6416236201019</v>
      </c>
      <c r="AD25" t="n">
        <v>351987.8928323507</v>
      </c>
      <c r="AE25" t="n">
        <v>481605.3635831007</v>
      </c>
      <c r="AF25" t="n">
        <v>2.034793217945807e-06</v>
      </c>
      <c r="AG25" t="n">
        <v>11</v>
      </c>
      <c r="AH25" t="n">
        <v>435641.6236201019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3.6451</v>
      </c>
      <c r="E26" t="n">
        <v>27.43</v>
      </c>
      <c r="F26" t="n">
        <v>24.49</v>
      </c>
      <c r="G26" t="n">
        <v>52.48</v>
      </c>
      <c r="H26" t="n">
        <v>0.88</v>
      </c>
      <c r="I26" t="n">
        <v>28</v>
      </c>
      <c r="J26" t="n">
        <v>141.31</v>
      </c>
      <c r="K26" t="n">
        <v>46.47</v>
      </c>
      <c r="L26" t="n">
        <v>7</v>
      </c>
      <c r="M26" t="n">
        <v>26</v>
      </c>
      <c r="N26" t="n">
        <v>22.85</v>
      </c>
      <c r="O26" t="n">
        <v>17662.75</v>
      </c>
      <c r="P26" t="n">
        <v>259.17</v>
      </c>
      <c r="Q26" t="n">
        <v>452.61</v>
      </c>
      <c r="R26" t="n">
        <v>86.98</v>
      </c>
      <c r="S26" t="n">
        <v>57.64</v>
      </c>
      <c r="T26" t="n">
        <v>12488.71</v>
      </c>
      <c r="U26" t="n">
        <v>0.66</v>
      </c>
      <c r="V26" t="n">
        <v>0.87</v>
      </c>
      <c r="W26" t="n">
        <v>6.85</v>
      </c>
      <c r="X26" t="n">
        <v>0.77</v>
      </c>
      <c r="Y26" t="n">
        <v>1</v>
      </c>
      <c r="Z26" t="n">
        <v>10</v>
      </c>
      <c r="AA26" t="n">
        <v>350.542091362439</v>
      </c>
      <c r="AB26" t="n">
        <v>479.6271542277083</v>
      </c>
      <c r="AC26" t="n">
        <v>433.852211789154</v>
      </c>
      <c r="AD26" t="n">
        <v>350542.091362439</v>
      </c>
      <c r="AE26" t="n">
        <v>479627.1542277083</v>
      </c>
      <c r="AF26" t="n">
        <v>2.040390844470375e-06</v>
      </c>
      <c r="AG26" t="n">
        <v>11</v>
      </c>
      <c r="AH26" t="n">
        <v>433852.211789154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3.6527</v>
      </c>
      <c r="E27" t="n">
        <v>27.38</v>
      </c>
      <c r="F27" t="n">
        <v>24.46</v>
      </c>
      <c r="G27" t="n">
        <v>54.36</v>
      </c>
      <c r="H27" t="n">
        <v>0.91</v>
      </c>
      <c r="I27" t="n">
        <v>27</v>
      </c>
      <c r="J27" t="n">
        <v>141.66</v>
      </c>
      <c r="K27" t="n">
        <v>46.47</v>
      </c>
      <c r="L27" t="n">
        <v>7.25</v>
      </c>
      <c r="M27" t="n">
        <v>25</v>
      </c>
      <c r="N27" t="n">
        <v>22.94</v>
      </c>
      <c r="O27" t="n">
        <v>17704.77</v>
      </c>
      <c r="P27" t="n">
        <v>258.39</v>
      </c>
      <c r="Q27" t="n">
        <v>452.6</v>
      </c>
      <c r="R27" t="n">
        <v>86.29000000000001</v>
      </c>
      <c r="S27" t="n">
        <v>57.64</v>
      </c>
      <c r="T27" t="n">
        <v>12148.43</v>
      </c>
      <c r="U27" t="n">
        <v>0.67</v>
      </c>
      <c r="V27" t="n">
        <v>0.87</v>
      </c>
      <c r="W27" t="n">
        <v>6.84</v>
      </c>
      <c r="X27" t="n">
        <v>0.74</v>
      </c>
      <c r="Y27" t="n">
        <v>1</v>
      </c>
      <c r="Z27" t="n">
        <v>10</v>
      </c>
      <c r="AA27" t="n">
        <v>349.4424745790134</v>
      </c>
      <c r="AB27" t="n">
        <v>478.1226100329568</v>
      </c>
      <c r="AC27" t="n">
        <v>432.4912591807084</v>
      </c>
      <c r="AD27" t="n">
        <v>349442.4745790134</v>
      </c>
      <c r="AE27" t="n">
        <v>478122.6100329568</v>
      </c>
      <c r="AF27" t="n">
        <v>2.044645040629047e-06</v>
      </c>
      <c r="AG27" t="n">
        <v>11</v>
      </c>
      <c r="AH27" t="n">
        <v>432491.2591807084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3.6575</v>
      </c>
      <c r="E28" t="n">
        <v>27.34</v>
      </c>
      <c r="F28" t="n">
        <v>24.45</v>
      </c>
      <c r="G28" t="n">
        <v>56.43</v>
      </c>
      <c r="H28" t="n">
        <v>0.93</v>
      </c>
      <c r="I28" t="n">
        <v>26</v>
      </c>
      <c r="J28" t="n">
        <v>142</v>
      </c>
      <c r="K28" t="n">
        <v>46.47</v>
      </c>
      <c r="L28" t="n">
        <v>7.5</v>
      </c>
      <c r="M28" t="n">
        <v>24</v>
      </c>
      <c r="N28" t="n">
        <v>23.03</v>
      </c>
      <c r="O28" t="n">
        <v>17746.83</v>
      </c>
      <c r="P28" t="n">
        <v>257.81</v>
      </c>
      <c r="Q28" t="n">
        <v>452.59</v>
      </c>
      <c r="R28" t="n">
        <v>86.09</v>
      </c>
      <c r="S28" t="n">
        <v>57.64</v>
      </c>
      <c r="T28" t="n">
        <v>12055.24</v>
      </c>
      <c r="U28" t="n">
        <v>0.67</v>
      </c>
      <c r="V28" t="n">
        <v>0.87</v>
      </c>
      <c r="W28" t="n">
        <v>6.84</v>
      </c>
      <c r="X28" t="n">
        <v>0.73</v>
      </c>
      <c r="Y28" t="n">
        <v>1</v>
      </c>
      <c r="Z28" t="n">
        <v>10</v>
      </c>
      <c r="AA28" t="n">
        <v>348.7173977904853</v>
      </c>
      <c r="AB28" t="n">
        <v>477.1305279827623</v>
      </c>
      <c r="AC28" t="n">
        <v>431.5938600489886</v>
      </c>
      <c r="AD28" t="n">
        <v>348717.3977904853</v>
      </c>
      <c r="AE28" t="n">
        <v>477130.5279827623</v>
      </c>
      <c r="AF28" t="n">
        <v>2.04733190136084e-06</v>
      </c>
      <c r="AG28" t="n">
        <v>11</v>
      </c>
      <c r="AH28" t="n">
        <v>431593.8600489886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3.6632</v>
      </c>
      <c r="E29" t="n">
        <v>27.3</v>
      </c>
      <c r="F29" t="n">
        <v>24.44</v>
      </c>
      <c r="G29" t="n">
        <v>58.65</v>
      </c>
      <c r="H29" t="n">
        <v>0.96</v>
      </c>
      <c r="I29" t="n">
        <v>25</v>
      </c>
      <c r="J29" t="n">
        <v>142.34</v>
      </c>
      <c r="K29" t="n">
        <v>46.47</v>
      </c>
      <c r="L29" t="n">
        <v>7.75</v>
      </c>
      <c r="M29" t="n">
        <v>23</v>
      </c>
      <c r="N29" t="n">
        <v>23.12</v>
      </c>
      <c r="O29" t="n">
        <v>17788.92</v>
      </c>
      <c r="P29" t="n">
        <v>257.26</v>
      </c>
      <c r="Q29" t="n">
        <v>452.59</v>
      </c>
      <c r="R29" t="n">
        <v>85.54000000000001</v>
      </c>
      <c r="S29" t="n">
        <v>57.64</v>
      </c>
      <c r="T29" t="n">
        <v>11782.02</v>
      </c>
      <c r="U29" t="n">
        <v>0.67</v>
      </c>
      <c r="V29" t="n">
        <v>0.87</v>
      </c>
      <c r="W29" t="n">
        <v>6.84</v>
      </c>
      <c r="X29" t="n">
        <v>0.71</v>
      </c>
      <c r="Y29" t="n">
        <v>1</v>
      </c>
      <c r="Z29" t="n">
        <v>10</v>
      </c>
      <c r="AA29" t="n">
        <v>347.9556446772312</v>
      </c>
      <c r="AB29" t="n">
        <v>476.0882637670325</v>
      </c>
      <c r="AC29" t="n">
        <v>430.651068067181</v>
      </c>
      <c r="AD29" t="n">
        <v>347955.6446772312</v>
      </c>
      <c r="AE29" t="n">
        <v>476088.2637670325</v>
      </c>
      <c r="AF29" t="n">
        <v>2.050522548479843e-06</v>
      </c>
      <c r="AG29" t="n">
        <v>11</v>
      </c>
      <c r="AH29" t="n">
        <v>430651.068067181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3.6757</v>
      </c>
      <c r="E30" t="n">
        <v>27.21</v>
      </c>
      <c r="F30" t="n">
        <v>24.37</v>
      </c>
      <c r="G30" t="n">
        <v>60.93</v>
      </c>
      <c r="H30" t="n">
        <v>0.99</v>
      </c>
      <c r="I30" t="n">
        <v>24</v>
      </c>
      <c r="J30" t="n">
        <v>142.68</v>
      </c>
      <c r="K30" t="n">
        <v>46.47</v>
      </c>
      <c r="L30" t="n">
        <v>8</v>
      </c>
      <c r="M30" t="n">
        <v>22</v>
      </c>
      <c r="N30" t="n">
        <v>23.21</v>
      </c>
      <c r="O30" t="n">
        <v>17831.04</v>
      </c>
      <c r="P30" t="n">
        <v>256.18</v>
      </c>
      <c r="Q30" t="n">
        <v>452.64</v>
      </c>
      <c r="R30" t="n">
        <v>83.48999999999999</v>
      </c>
      <c r="S30" t="n">
        <v>57.64</v>
      </c>
      <c r="T30" t="n">
        <v>10763.74</v>
      </c>
      <c r="U30" t="n">
        <v>0.6899999999999999</v>
      </c>
      <c r="V30" t="n">
        <v>0.87</v>
      </c>
      <c r="W30" t="n">
        <v>6.83</v>
      </c>
      <c r="X30" t="n">
        <v>0.65</v>
      </c>
      <c r="Y30" t="n">
        <v>1</v>
      </c>
      <c r="Z30" t="n">
        <v>10</v>
      </c>
      <c r="AA30" t="n">
        <v>346.2436192642978</v>
      </c>
      <c r="AB30" t="n">
        <v>473.7457950678264</v>
      </c>
      <c r="AC30" t="n">
        <v>428.5321612929517</v>
      </c>
      <c r="AD30" t="n">
        <v>346243.6192642978</v>
      </c>
      <c r="AE30" t="n">
        <v>473745.7950678264</v>
      </c>
      <c r="AF30" t="n">
        <v>2.057519581635554e-06</v>
      </c>
      <c r="AG30" t="n">
        <v>11</v>
      </c>
      <c r="AH30" t="n">
        <v>428532.1612929517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3.6735</v>
      </c>
      <c r="E31" t="n">
        <v>27.22</v>
      </c>
      <c r="F31" t="n">
        <v>24.39</v>
      </c>
      <c r="G31" t="n">
        <v>60.97</v>
      </c>
      <c r="H31" t="n">
        <v>1.02</v>
      </c>
      <c r="I31" t="n">
        <v>24</v>
      </c>
      <c r="J31" t="n">
        <v>143.02</v>
      </c>
      <c r="K31" t="n">
        <v>46.47</v>
      </c>
      <c r="L31" t="n">
        <v>8.25</v>
      </c>
      <c r="M31" t="n">
        <v>22</v>
      </c>
      <c r="N31" t="n">
        <v>23.3</v>
      </c>
      <c r="O31" t="n">
        <v>17873.19</v>
      </c>
      <c r="P31" t="n">
        <v>255.5</v>
      </c>
      <c r="Q31" t="n">
        <v>452.62</v>
      </c>
      <c r="R31" t="n">
        <v>84.03</v>
      </c>
      <c r="S31" t="n">
        <v>57.64</v>
      </c>
      <c r="T31" t="n">
        <v>11033.19</v>
      </c>
      <c r="U31" t="n">
        <v>0.6899999999999999</v>
      </c>
      <c r="V31" t="n">
        <v>0.87</v>
      </c>
      <c r="W31" t="n">
        <v>6.83</v>
      </c>
      <c r="X31" t="n">
        <v>0.66</v>
      </c>
      <c r="Y31" t="n">
        <v>1</v>
      </c>
      <c r="Z31" t="n">
        <v>10</v>
      </c>
      <c r="AA31" t="n">
        <v>345.9924541128065</v>
      </c>
      <c r="AB31" t="n">
        <v>473.4021398269317</v>
      </c>
      <c r="AC31" t="n">
        <v>428.2213040259247</v>
      </c>
      <c r="AD31" t="n">
        <v>345992.4541128065</v>
      </c>
      <c r="AE31" t="n">
        <v>473402.1398269316</v>
      </c>
      <c r="AF31" t="n">
        <v>2.056288103800149e-06</v>
      </c>
      <c r="AG31" t="n">
        <v>11</v>
      </c>
      <c r="AH31" t="n">
        <v>428221.3040259247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3.6846</v>
      </c>
      <c r="E32" t="n">
        <v>27.14</v>
      </c>
      <c r="F32" t="n">
        <v>24.33</v>
      </c>
      <c r="G32" t="n">
        <v>63.48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21</v>
      </c>
      <c r="N32" t="n">
        <v>23.4</v>
      </c>
      <c r="O32" t="n">
        <v>17915.37</v>
      </c>
      <c r="P32" t="n">
        <v>254.54</v>
      </c>
      <c r="Q32" t="n">
        <v>452.56</v>
      </c>
      <c r="R32" t="n">
        <v>82.23999999999999</v>
      </c>
      <c r="S32" t="n">
        <v>57.64</v>
      </c>
      <c r="T32" t="n">
        <v>10141.31</v>
      </c>
      <c r="U32" t="n">
        <v>0.7</v>
      </c>
      <c r="V32" t="n">
        <v>0.87</v>
      </c>
      <c r="W32" t="n">
        <v>6.83</v>
      </c>
      <c r="X32" t="n">
        <v>0.61</v>
      </c>
      <c r="Y32" t="n">
        <v>1</v>
      </c>
      <c r="Z32" t="n">
        <v>10</v>
      </c>
      <c r="AA32" t="n">
        <v>344.4870840318574</v>
      </c>
      <c r="AB32" t="n">
        <v>471.342426069936</v>
      </c>
      <c r="AC32" t="n">
        <v>426.3581664590704</v>
      </c>
      <c r="AD32" t="n">
        <v>344487.0840318574</v>
      </c>
      <c r="AE32" t="n">
        <v>471342.426069936</v>
      </c>
      <c r="AF32" t="n">
        <v>2.06250146924242e-06</v>
      </c>
      <c r="AG32" t="n">
        <v>11</v>
      </c>
      <c r="AH32" t="n">
        <v>426358.1664590704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3.6904</v>
      </c>
      <c r="E33" t="n">
        <v>27.1</v>
      </c>
      <c r="F33" t="n">
        <v>24.32</v>
      </c>
      <c r="G33" t="n">
        <v>66.31999999999999</v>
      </c>
      <c r="H33" t="n">
        <v>1.08</v>
      </c>
      <c r="I33" t="n">
        <v>22</v>
      </c>
      <c r="J33" t="n">
        <v>143.7</v>
      </c>
      <c r="K33" t="n">
        <v>46.47</v>
      </c>
      <c r="L33" t="n">
        <v>8.75</v>
      </c>
      <c r="M33" t="n">
        <v>20</v>
      </c>
      <c r="N33" t="n">
        <v>23.49</v>
      </c>
      <c r="O33" t="n">
        <v>17957.59</v>
      </c>
      <c r="P33" t="n">
        <v>254.13</v>
      </c>
      <c r="Q33" t="n">
        <v>452.57</v>
      </c>
      <c r="R33" t="n">
        <v>81.56</v>
      </c>
      <c r="S33" t="n">
        <v>57.64</v>
      </c>
      <c r="T33" t="n">
        <v>9806.23</v>
      </c>
      <c r="U33" t="n">
        <v>0.71</v>
      </c>
      <c r="V33" t="n">
        <v>0.87</v>
      </c>
      <c r="W33" t="n">
        <v>6.83</v>
      </c>
      <c r="X33" t="n">
        <v>0.59</v>
      </c>
      <c r="Y33" t="n">
        <v>1</v>
      </c>
      <c r="Z33" t="n">
        <v>10</v>
      </c>
      <c r="AA33" t="n">
        <v>343.8228894750753</v>
      </c>
      <c r="AB33" t="n">
        <v>470.4336457751512</v>
      </c>
      <c r="AC33" t="n">
        <v>425.5361188801387</v>
      </c>
      <c r="AD33" t="n">
        <v>343822.8894750754</v>
      </c>
      <c r="AE33" t="n">
        <v>470433.6457751512</v>
      </c>
      <c r="AF33" t="n">
        <v>2.065748092626669e-06</v>
      </c>
      <c r="AG33" t="n">
        <v>11</v>
      </c>
      <c r="AH33" t="n">
        <v>425536.1188801387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3.6899</v>
      </c>
      <c r="E34" t="n">
        <v>27.1</v>
      </c>
      <c r="F34" t="n">
        <v>24.32</v>
      </c>
      <c r="G34" t="n">
        <v>66.33</v>
      </c>
      <c r="H34" t="n">
        <v>1.11</v>
      </c>
      <c r="I34" t="n">
        <v>22</v>
      </c>
      <c r="J34" t="n">
        <v>144.05</v>
      </c>
      <c r="K34" t="n">
        <v>46.47</v>
      </c>
      <c r="L34" t="n">
        <v>9</v>
      </c>
      <c r="M34" t="n">
        <v>20</v>
      </c>
      <c r="N34" t="n">
        <v>23.58</v>
      </c>
      <c r="O34" t="n">
        <v>17999.83</v>
      </c>
      <c r="P34" t="n">
        <v>253.43</v>
      </c>
      <c r="Q34" t="n">
        <v>452.58</v>
      </c>
      <c r="R34" t="n">
        <v>81.92</v>
      </c>
      <c r="S34" t="n">
        <v>57.64</v>
      </c>
      <c r="T34" t="n">
        <v>9989.59</v>
      </c>
      <c r="U34" t="n">
        <v>0.7</v>
      </c>
      <c r="V34" t="n">
        <v>0.87</v>
      </c>
      <c r="W34" t="n">
        <v>6.83</v>
      </c>
      <c r="X34" t="n">
        <v>0.6</v>
      </c>
      <c r="Y34" t="n">
        <v>1</v>
      </c>
      <c r="Z34" t="n">
        <v>10</v>
      </c>
      <c r="AA34" t="n">
        <v>343.3956908475298</v>
      </c>
      <c r="AB34" t="n">
        <v>469.84913376627</v>
      </c>
      <c r="AC34" t="n">
        <v>425.0073918770173</v>
      </c>
      <c r="AD34" t="n">
        <v>343395.6908475298</v>
      </c>
      <c r="AE34" t="n">
        <v>469849.13376627</v>
      </c>
      <c r="AF34" t="n">
        <v>2.065468211300441e-06</v>
      </c>
      <c r="AG34" t="n">
        <v>11</v>
      </c>
      <c r="AH34" t="n">
        <v>425007.3918770173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3.6975</v>
      </c>
      <c r="E35" t="n">
        <v>27.05</v>
      </c>
      <c r="F35" t="n">
        <v>24.29</v>
      </c>
      <c r="G35" t="n">
        <v>69.41</v>
      </c>
      <c r="H35" t="n">
        <v>1.13</v>
      </c>
      <c r="I35" t="n">
        <v>21</v>
      </c>
      <c r="J35" t="n">
        <v>144.39</v>
      </c>
      <c r="K35" t="n">
        <v>46.47</v>
      </c>
      <c r="L35" t="n">
        <v>9.25</v>
      </c>
      <c r="M35" t="n">
        <v>19</v>
      </c>
      <c r="N35" t="n">
        <v>23.67</v>
      </c>
      <c r="O35" t="n">
        <v>18042.12</v>
      </c>
      <c r="P35" t="n">
        <v>252.93</v>
      </c>
      <c r="Q35" t="n">
        <v>452.59</v>
      </c>
      <c r="R35" t="n">
        <v>80.76000000000001</v>
      </c>
      <c r="S35" t="n">
        <v>57.64</v>
      </c>
      <c r="T35" t="n">
        <v>9411.389999999999</v>
      </c>
      <c r="U35" t="n">
        <v>0.71</v>
      </c>
      <c r="V35" t="n">
        <v>0.87</v>
      </c>
      <c r="W35" t="n">
        <v>6.83</v>
      </c>
      <c r="X35" t="n">
        <v>0.57</v>
      </c>
      <c r="Y35" t="n">
        <v>1</v>
      </c>
      <c r="Z35" t="n">
        <v>10</v>
      </c>
      <c r="AA35" t="n">
        <v>342.5072429583207</v>
      </c>
      <c r="AB35" t="n">
        <v>468.6335201686995</v>
      </c>
      <c r="AC35" t="n">
        <v>423.9077947350746</v>
      </c>
      <c r="AD35" t="n">
        <v>342507.2429583207</v>
      </c>
      <c r="AE35" t="n">
        <v>468633.5201686996</v>
      </c>
      <c r="AF35" t="n">
        <v>2.069722407459113e-06</v>
      </c>
      <c r="AG35" t="n">
        <v>11</v>
      </c>
      <c r="AH35" t="n">
        <v>423907.7947350746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3.7052</v>
      </c>
      <c r="E36" t="n">
        <v>26.99</v>
      </c>
      <c r="F36" t="n">
        <v>24.26</v>
      </c>
      <c r="G36" t="n">
        <v>72.79000000000001</v>
      </c>
      <c r="H36" t="n">
        <v>1.16</v>
      </c>
      <c r="I36" t="n">
        <v>20</v>
      </c>
      <c r="J36" t="n">
        <v>144.73</v>
      </c>
      <c r="K36" t="n">
        <v>46.47</v>
      </c>
      <c r="L36" t="n">
        <v>9.5</v>
      </c>
      <c r="M36" t="n">
        <v>18</v>
      </c>
      <c r="N36" t="n">
        <v>23.77</v>
      </c>
      <c r="O36" t="n">
        <v>18084.43</v>
      </c>
      <c r="P36" t="n">
        <v>251.4</v>
      </c>
      <c r="Q36" t="n">
        <v>452.6</v>
      </c>
      <c r="R36" t="n">
        <v>80.03</v>
      </c>
      <c r="S36" t="n">
        <v>57.64</v>
      </c>
      <c r="T36" t="n">
        <v>9052.709999999999</v>
      </c>
      <c r="U36" t="n">
        <v>0.72</v>
      </c>
      <c r="V36" t="n">
        <v>0.87</v>
      </c>
      <c r="W36" t="n">
        <v>6.82</v>
      </c>
      <c r="X36" t="n">
        <v>0.54</v>
      </c>
      <c r="Y36" t="n">
        <v>1</v>
      </c>
      <c r="Z36" t="n">
        <v>10</v>
      </c>
      <c r="AA36" t="n">
        <v>340.9438437589783</v>
      </c>
      <c r="AB36" t="n">
        <v>466.4944084118544</v>
      </c>
      <c r="AC36" t="n">
        <v>421.9728368020405</v>
      </c>
      <c r="AD36" t="n">
        <v>340943.8437589783</v>
      </c>
      <c r="AE36" t="n">
        <v>466494.4084118544</v>
      </c>
      <c r="AF36" t="n">
        <v>2.07403257988303e-06</v>
      </c>
      <c r="AG36" t="n">
        <v>11</v>
      </c>
      <c r="AH36" t="n">
        <v>421972.8368020405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3.7047</v>
      </c>
      <c r="E37" t="n">
        <v>26.99</v>
      </c>
      <c r="F37" t="n">
        <v>24.27</v>
      </c>
      <c r="G37" t="n">
        <v>72.81</v>
      </c>
      <c r="H37" t="n">
        <v>1.19</v>
      </c>
      <c r="I37" t="n">
        <v>20</v>
      </c>
      <c r="J37" t="n">
        <v>145.08</v>
      </c>
      <c r="K37" t="n">
        <v>46.47</v>
      </c>
      <c r="L37" t="n">
        <v>9.75</v>
      </c>
      <c r="M37" t="n">
        <v>18</v>
      </c>
      <c r="N37" t="n">
        <v>23.86</v>
      </c>
      <c r="O37" t="n">
        <v>18126.77</v>
      </c>
      <c r="P37" t="n">
        <v>251.77</v>
      </c>
      <c r="Q37" t="n">
        <v>452.63</v>
      </c>
      <c r="R37" t="n">
        <v>80.11</v>
      </c>
      <c r="S37" t="n">
        <v>57.64</v>
      </c>
      <c r="T37" t="n">
        <v>9095.280000000001</v>
      </c>
      <c r="U37" t="n">
        <v>0.72</v>
      </c>
      <c r="V37" t="n">
        <v>0.87</v>
      </c>
      <c r="W37" t="n">
        <v>6.82</v>
      </c>
      <c r="X37" t="n">
        <v>0.54</v>
      </c>
      <c r="Y37" t="n">
        <v>1</v>
      </c>
      <c r="Z37" t="n">
        <v>10</v>
      </c>
      <c r="AA37" t="n">
        <v>341.2439301542469</v>
      </c>
      <c r="AB37" t="n">
        <v>466.9049998567382</v>
      </c>
      <c r="AC37" t="n">
        <v>422.3442419756934</v>
      </c>
      <c r="AD37" t="n">
        <v>341243.9301542469</v>
      </c>
      <c r="AE37" t="n">
        <v>466904.9998567383</v>
      </c>
      <c r="AF37" t="n">
        <v>2.073752698556801e-06</v>
      </c>
      <c r="AG37" t="n">
        <v>11</v>
      </c>
      <c r="AH37" t="n">
        <v>422344.2419756934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3.7099</v>
      </c>
      <c r="E38" t="n">
        <v>26.95</v>
      </c>
      <c r="F38" t="n">
        <v>24.26</v>
      </c>
      <c r="G38" t="n">
        <v>76.59999999999999</v>
      </c>
      <c r="H38" t="n">
        <v>1.22</v>
      </c>
      <c r="I38" t="n">
        <v>19</v>
      </c>
      <c r="J38" t="n">
        <v>145.42</v>
      </c>
      <c r="K38" t="n">
        <v>46.47</v>
      </c>
      <c r="L38" t="n">
        <v>10</v>
      </c>
      <c r="M38" t="n">
        <v>17</v>
      </c>
      <c r="N38" t="n">
        <v>23.95</v>
      </c>
      <c r="O38" t="n">
        <v>18169.15</v>
      </c>
      <c r="P38" t="n">
        <v>250.14</v>
      </c>
      <c r="Q38" t="n">
        <v>452.69</v>
      </c>
      <c r="R38" t="n">
        <v>79.5</v>
      </c>
      <c r="S38" t="n">
        <v>57.64</v>
      </c>
      <c r="T38" t="n">
        <v>8795.450000000001</v>
      </c>
      <c r="U38" t="n">
        <v>0.73</v>
      </c>
      <c r="V38" t="n">
        <v>0.87</v>
      </c>
      <c r="W38" t="n">
        <v>6.83</v>
      </c>
      <c r="X38" t="n">
        <v>0.53</v>
      </c>
      <c r="Y38" t="n">
        <v>1</v>
      </c>
      <c r="Z38" t="n">
        <v>10</v>
      </c>
      <c r="AA38" t="n">
        <v>339.8302663708188</v>
      </c>
      <c r="AB38" t="n">
        <v>464.9707627018074</v>
      </c>
      <c r="AC38" t="n">
        <v>420.5946057001103</v>
      </c>
      <c r="AD38" t="n">
        <v>339830.2663708188</v>
      </c>
      <c r="AE38" t="n">
        <v>464970.7627018074</v>
      </c>
      <c r="AF38" t="n">
        <v>2.076663464349577e-06</v>
      </c>
      <c r="AG38" t="n">
        <v>11</v>
      </c>
      <c r="AH38" t="n">
        <v>420594.6057001103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3.7121</v>
      </c>
      <c r="E39" t="n">
        <v>26.94</v>
      </c>
      <c r="F39" t="n">
        <v>24.24</v>
      </c>
      <c r="G39" t="n">
        <v>76.55</v>
      </c>
      <c r="H39" t="n">
        <v>1.24</v>
      </c>
      <c r="I39" t="n">
        <v>19</v>
      </c>
      <c r="J39" t="n">
        <v>145.76</v>
      </c>
      <c r="K39" t="n">
        <v>46.47</v>
      </c>
      <c r="L39" t="n">
        <v>10.25</v>
      </c>
      <c r="M39" t="n">
        <v>17</v>
      </c>
      <c r="N39" t="n">
        <v>24.05</v>
      </c>
      <c r="O39" t="n">
        <v>18211.56</v>
      </c>
      <c r="P39" t="n">
        <v>250.01</v>
      </c>
      <c r="Q39" t="n">
        <v>452.6</v>
      </c>
      <c r="R39" t="n">
        <v>78.92</v>
      </c>
      <c r="S39" t="n">
        <v>57.64</v>
      </c>
      <c r="T39" t="n">
        <v>8501.59</v>
      </c>
      <c r="U39" t="n">
        <v>0.73</v>
      </c>
      <c r="V39" t="n">
        <v>0.87</v>
      </c>
      <c r="W39" t="n">
        <v>6.83</v>
      </c>
      <c r="X39" t="n">
        <v>0.52</v>
      </c>
      <c r="Y39" t="n">
        <v>1</v>
      </c>
      <c r="Z39" t="n">
        <v>10</v>
      </c>
      <c r="AA39" t="n">
        <v>339.5548587784219</v>
      </c>
      <c r="AB39" t="n">
        <v>464.5939378837645</v>
      </c>
      <c r="AC39" t="n">
        <v>420.2537445138245</v>
      </c>
      <c r="AD39" t="n">
        <v>339554.8587784219</v>
      </c>
      <c r="AE39" t="n">
        <v>464593.9378837645</v>
      </c>
      <c r="AF39" t="n">
        <v>2.077894942184982e-06</v>
      </c>
      <c r="AG39" t="n">
        <v>11</v>
      </c>
      <c r="AH39" t="n">
        <v>420253.7445138245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3.7207</v>
      </c>
      <c r="E40" t="n">
        <v>26.88</v>
      </c>
      <c r="F40" t="n">
        <v>24.21</v>
      </c>
      <c r="G40" t="n">
        <v>80.69</v>
      </c>
      <c r="H40" t="n">
        <v>1.27</v>
      </c>
      <c r="I40" t="n">
        <v>18</v>
      </c>
      <c r="J40" t="n">
        <v>146.11</v>
      </c>
      <c r="K40" t="n">
        <v>46.47</v>
      </c>
      <c r="L40" t="n">
        <v>10.5</v>
      </c>
      <c r="M40" t="n">
        <v>16</v>
      </c>
      <c r="N40" t="n">
        <v>24.14</v>
      </c>
      <c r="O40" t="n">
        <v>18254.01</v>
      </c>
      <c r="P40" t="n">
        <v>248.95</v>
      </c>
      <c r="Q40" t="n">
        <v>452.58</v>
      </c>
      <c r="R40" t="n">
        <v>77.98999999999999</v>
      </c>
      <c r="S40" t="n">
        <v>57.64</v>
      </c>
      <c r="T40" t="n">
        <v>8044.08</v>
      </c>
      <c r="U40" t="n">
        <v>0.74</v>
      </c>
      <c r="V40" t="n">
        <v>0.88</v>
      </c>
      <c r="W40" t="n">
        <v>6.82</v>
      </c>
      <c r="X40" t="n">
        <v>0.48</v>
      </c>
      <c r="Y40" t="n">
        <v>1</v>
      </c>
      <c r="Z40" t="n">
        <v>10</v>
      </c>
      <c r="AA40" t="n">
        <v>338.2541659361471</v>
      </c>
      <c r="AB40" t="n">
        <v>462.8142725544458</v>
      </c>
      <c r="AC40" t="n">
        <v>418.6439279457599</v>
      </c>
      <c r="AD40" t="n">
        <v>338254.1659361471</v>
      </c>
      <c r="AE40" t="n">
        <v>462814.2725544458</v>
      </c>
      <c r="AF40" t="n">
        <v>2.082708900996111e-06</v>
      </c>
      <c r="AG40" t="n">
        <v>11</v>
      </c>
      <c r="AH40" t="n">
        <v>418643.9279457599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3.7176</v>
      </c>
      <c r="E41" t="n">
        <v>26.9</v>
      </c>
      <c r="F41" t="n">
        <v>24.23</v>
      </c>
      <c r="G41" t="n">
        <v>80.76000000000001</v>
      </c>
      <c r="H41" t="n">
        <v>1.3</v>
      </c>
      <c r="I41" t="n">
        <v>18</v>
      </c>
      <c r="J41" t="n">
        <v>146.45</v>
      </c>
      <c r="K41" t="n">
        <v>46.47</v>
      </c>
      <c r="L41" t="n">
        <v>10.75</v>
      </c>
      <c r="M41" t="n">
        <v>16</v>
      </c>
      <c r="N41" t="n">
        <v>24.24</v>
      </c>
      <c r="O41" t="n">
        <v>18296.48</v>
      </c>
      <c r="P41" t="n">
        <v>249.42</v>
      </c>
      <c r="Q41" t="n">
        <v>452.59</v>
      </c>
      <c r="R41" t="n">
        <v>78.81999999999999</v>
      </c>
      <c r="S41" t="n">
        <v>57.64</v>
      </c>
      <c r="T41" t="n">
        <v>8456.969999999999</v>
      </c>
      <c r="U41" t="n">
        <v>0.73</v>
      </c>
      <c r="V41" t="n">
        <v>0.88</v>
      </c>
      <c r="W41" t="n">
        <v>6.82</v>
      </c>
      <c r="X41" t="n">
        <v>0.5</v>
      </c>
      <c r="Y41" t="n">
        <v>1</v>
      </c>
      <c r="Z41" t="n">
        <v>10</v>
      </c>
      <c r="AA41" t="n">
        <v>338.8046076368036</v>
      </c>
      <c r="AB41" t="n">
        <v>463.5674111730581</v>
      </c>
      <c r="AC41" t="n">
        <v>419.3251880716485</v>
      </c>
      <c r="AD41" t="n">
        <v>338804.6076368036</v>
      </c>
      <c r="AE41" t="n">
        <v>463567.4111730581</v>
      </c>
      <c r="AF41" t="n">
        <v>2.080973636773495e-06</v>
      </c>
      <c r="AG41" t="n">
        <v>11</v>
      </c>
      <c r="AH41" t="n">
        <v>419325.1880716485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3.7207</v>
      </c>
      <c r="E42" t="n">
        <v>26.88</v>
      </c>
      <c r="F42" t="n">
        <v>24.21</v>
      </c>
      <c r="G42" t="n">
        <v>80.69</v>
      </c>
      <c r="H42" t="n">
        <v>1.33</v>
      </c>
      <c r="I42" t="n">
        <v>18</v>
      </c>
      <c r="J42" t="n">
        <v>146.8</v>
      </c>
      <c r="K42" t="n">
        <v>46.47</v>
      </c>
      <c r="L42" t="n">
        <v>11</v>
      </c>
      <c r="M42" t="n">
        <v>16</v>
      </c>
      <c r="N42" t="n">
        <v>24.33</v>
      </c>
      <c r="O42" t="n">
        <v>18338.99</v>
      </c>
      <c r="P42" t="n">
        <v>247.84</v>
      </c>
      <c r="Q42" t="n">
        <v>452.64</v>
      </c>
      <c r="R42" t="n">
        <v>78.11</v>
      </c>
      <c r="S42" t="n">
        <v>57.64</v>
      </c>
      <c r="T42" t="n">
        <v>8101.89</v>
      </c>
      <c r="U42" t="n">
        <v>0.74</v>
      </c>
      <c r="V42" t="n">
        <v>0.88</v>
      </c>
      <c r="W42" t="n">
        <v>6.82</v>
      </c>
      <c r="X42" t="n">
        <v>0.48</v>
      </c>
      <c r="Y42" t="n">
        <v>1</v>
      </c>
      <c r="Z42" t="n">
        <v>10</v>
      </c>
      <c r="AA42" t="n">
        <v>337.5326082830981</v>
      </c>
      <c r="AB42" t="n">
        <v>461.8270055406671</v>
      </c>
      <c r="AC42" t="n">
        <v>417.7508843101383</v>
      </c>
      <c r="AD42" t="n">
        <v>337532.6082830981</v>
      </c>
      <c r="AE42" t="n">
        <v>461827.0055406671</v>
      </c>
      <c r="AF42" t="n">
        <v>2.082708900996111e-06</v>
      </c>
      <c r="AG42" t="n">
        <v>11</v>
      </c>
      <c r="AH42" t="n">
        <v>417750.8843101383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3.7295</v>
      </c>
      <c r="E43" t="n">
        <v>26.81</v>
      </c>
      <c r="F43" t="n">
        <v>24.17</v>
      </c>
      <c r="G43" t="n">
        <v>85.31</v>
      </c>
      <c r="H43" t="n">
        <v>1.35</v>
      </c>
      <c r="I43" t="n">
        <v>17</v>
      </c>
      <c r="J43" t="n">
        <v>147.14</v>
      </c>
      <c r="K43" t="n">
        <v>46.47</v>
      </c>
      <c r="L43" t="n">
        <v>11.25</v>
      </c>
      <c r="M43" t="n">
        <v>15</v>
      </c>
      <c r="N43" t="n">
        <v>24.43</v>
      </c>
      <c r="O43" t="n">
        <v>18381.53</v>
      </c>
      <c r="P43" t="n">
        <v>247.41</v>
      </c>
      <c r="Q43" t="n">
        <v>452.58</v>
      </c>
      <c r="R43" t="n">
        <v>76.94</v>
      </c>
      <c r="S43" t="n">
        <v>57.64</v>
      </c>
      <c r="T43" t="n">
        <v>7523.85</v>
      </c>
      <c r="U43" t="n">
        <v>0.75</v>
      </c>
      <c r="V43" t="n">
        <v>0.88</v>
      </c>
      <c r="W43" t="n">
        <v>6.82</v>
      </c>
      <c r="X43" t="n">
        <v>0.45</v>
      </c>
      <c r="Y43" t="n">
        <v>1</v>
      </c>
      <c r="Z43" t="n">
        <v>10</v>
      </c>
      <c r="AA43" t="n">
        <v>336.6088062584789</v>
      </c>
      <c r="AB43" t="n">
        <v>460.5630188553141</v>
      </c>
      <c r="AC43" t="n">
        <v>416.607530740019</v>
      </c>
      <c r="AD43" t="n">
        <v>336608.8062584789</v>
      </c>
      <c r="AE43" t="n">
        <v>460563.0188553141</v>
      </c>
      <c r="AF43" t="n">
        <v>2.087634812337731e-06</v>
      </c>
      <c r="AG43" t="n">
        <v>11</v>
      </c>
      <c r="AH43" t="n">
        <v>416607.530740019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3.7303</v>
      </c>
      <c r="E44" t="n">
        <v>26.81</v>
      </c>
      <c r="F44" t="n">
        <v>24.16</v>
      </c>
      <c r="G44" t="n">
        <v>85.29000000000001</v>
      </c>
      <c r="H44" t="n">
        <v>1.38</v>
      </c>
      <c r="I44" t="n">
        <v>17</v>
      </c>
      <c r="J44" t="n">
        <v>147.49</v>
      </c>
      <c r="K44" t="n">
        <v>46.47</v>
      </c>
      <c r="L44" t="n">
        <v>11.5</v>
      </c>
      <c r="M44" t="n">
        <v>15</v>
      </c>
      <c r="N44" t="n">
        <v>24.52</v>
      </c>
      <c r="O44" t="n">
        <v>18424.11</v>
      </c>
      <c r="P44" t="n">
        <v>247.42</v>
      </c>
      <c r="Q44" t="n">
        <v>452.58</v>
      </c>
      <c r="R44" t="n">
        <v>76.79000000000001</v>
      </c>
      <c r="S44" t="n">
        <v>57.64</v>
      </c>
      <c r="T44" t="n">
        <v>7447.03</v>
      </c>
      <c r="U44" t="n">
        <v>0.75</v>
      </c>
      <c r="V44" t="n">
        <v>0.88</v>
      </c>
      <c r="W44" t="n">
        <v>6.82</v>
      </c>
      <c r="X44" t="n">
        <v>0.44</v>
      </c>
      <c r="Y44" t="n">
        <v>1</v>
      </c>
      <c r="Z44" t="n">
        <v>10</v>
      </c>
      <c r="AA44" t="n">
        <v>336.5395485243965</v>
      </c>
      <c r="AB44" t="n">
        <v>460.4682573681071</v>
      </c>
      <c r="AC44" t="n">
        <v>416.5218131561525</v>
      </c>
      <c r="AD44" t="n">
        <v>336539.5485243965</v>
      </c>
      <c r="AE44" t="n">
        <v>460468.2573681071</v>
      </c>
      <c r="AF44" t="n">
        <v>2.088082622459696e-06</v>
      </c>
      <c r="AG44" t="n">
        <v>11</v>
      </c>
      <c r="AH44" t="n">
        <v>416521.8131561524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3.7271</v>
      </c>
      <c r="E45" t="n">
        <v>26.83</v>
      </c>
      <c r="F45" t="n">
        <v>24.19</v>
      </c>
      <c r="G45" t="n">
        <v>85.37</v>
      </c>
      <c r="H45" t="n">
        <v>1.41</v>
      </c>
      <c r="I45" t="n">
        <v>17</v>
      </c>
      <c r="J45" t="n">
        <v>147.83</v>
      </c>
      <c r="K45" t="n">
        <v>46.47</v>
      </c>
      <c r="L45" t="n">
        <v>11.75</v>
      </c>
      <c r="M45" t="n">
        <v>15</v>
      </c>
      <c r="N45" t="n">
        <v>24.62</v>
      </c>
      <c r="O45" t="n">
        <v>18466.71</v>
      </c>
      <c r="P45" t="n">
        <v>246.79</v>
      </c>
      <c r="Q45" t="n">
        <v>452.63</v>
      </c>
      <c r="R45" t="n">
        <v>77.69</v>
      </c>
      <c r="S45" t="n">
        <v>57.64</v>
      </c>
      <c r="T45" t="n">
        <v>7899.56</v>
      </c>
      <c r="U45" t="n">
        <v>0.74</v>
      </c>
      <c r="V45" t="n">
        <v>0.88</v>
      </c>
      <c r="W45" t="n">
        <v>6.81</v>
      </c>
      <c r="X45" t="n">
        <v>0.46</v>
      </c>
      <c r="Y45" t="n">
        <v>1</v>
      </c>
      <c r="Z45" t="n">
        <v>10</v>
      </c>
      <c r="AA45" t="n">
        <v>336.406643110214</v>
      </c>
      <c r="AB45" t="n">
        <v>460.2864103170497</v>
      </c>
      <c r="AC45" t="n">
        <v>416.3573213324239</v>
      </c>
      <c r="AD45" t="n">
        <v>336406.643110214</v>
      </c>
      <c r="AE45" t="n">
        <v>460286.4103170497</v>
      </c>
      <c r="AF45" t="n">
        <v>2.086291381971835e-06</v>
      </c>
      <c r="AG45" t="n">
        <v>11</v>
      </c>
      <c r="AH45" t="n">
        <v>416357.3213324239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3.7359</v>
      </c>
      <c r="E46" t="n">
        <v>26.77</v>
      </c>
      <c r="F46" t="n">
        <v>24.15</v>
      </c>
      <c r="G46" t="n">
        <v>90.56999999999999</v>
      </c>
      <c r="H46" t="n">
        <v>1.43</v>
      </c>
      <c r="I46" t="n">
        <v>16</v>
      </c>
      <c r="J46" t="n">
        <v>148.18</v>
      </c>
      <c r="K46" t="n">
        <v>46.47</v>
      </c>
      <c r="L46" t="n">
        <v>12</v>
      </c>
      <c r="M46" t="n">
        <v>14</v>
      </c>
      <c r="N46" t="n">
        <v>24.71</v>
      </c>
      <c r="O46" t="n">
        <v>18509.36</v>
      </c>
      <c r="P46" t="n">
        <v>245.96</v>
      </c>
      <c r="Q46" t="n">
        <v>452.58</v>
      </c>
      <c r="R46" t="n">
        <v>76.27</v>
      </c>
      <c r="S46" t="n">
        <v>57.64</v>
      </c>
      <c r="T46" t="n">
        <v>7192.02</v>
      </c>
      <c r="U46" t="n">
        <v>0.76</v>
      </c>
      <c r="V46" t="n">
        <v>0.88</v>
      </c>
      <c r="W46" t="n">
        <v>6.82</v>
      </c>
      <c r="X46" t="n">
        <v>0.43</v>
      </c>
      <c r="Y46" t="n">
        <v>1</v>
      </c>
      <c r="Z46" t="n">
        <v>10</v>
      </c>
      <c r="AA46" t="n">
        <v>335.2281130483579</v>
      </c>
      <c r="AB46" t="n">
        <v>458.6738934933412</v>
      </c>
      <c r="AC46" t="n">
        <v>414.8987008511886</v>
      </c>
      <c r="AD46" t="n">
        <v>335228.1130483579</v>
      </c>
      <c r="AE46" t="n">
        <v>458673.8934933412</v>
      </c>
      <c r="AF46" t="n">
        <v>2.091217293313455e-06</v>
      </c>
      <c r="AG46" t="n">
        <v>11</v>
      </c>
      <c r="AH46" t="n">
        <v>414898.7008511886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3.7329</v>
      </c>
      <c r="E47" t="n">
        <v>26.79</v>
      </c>
      <c r="F47" t="n">
        <v>24.17</v>
      </c>
      <c r="G47" t="n">
        <v>90.65000000000001</v>
      </c>
      <c r="H47" t="n">
        <v>1.46</v>
      </c>
      <c r="I47" t="n">
        <v>16</v>
      </c>
      <c r="J47" t="n">
        <v>148.52</v>
      </c>
      <c r="K47" t="n">
        <v>46.47</v>
      </c>
      <c r="L47" t="n">
        <v>12.25</v>
      </c>
      <c r="M47" t="n">
        <v>14</v>
      </c>
      <c r="N47" t="n">
        <v>24.81</v>
      </c>
      <c r="O47" t="n">
        <v>18552.03</v>
      </c>
      <c r="P47" t="n">
        <v>245.83</v>
      </c>
      <c r="Q47" t="n">
        <v>452.65</v>
      </c>
      <c r="R47" t="n">
        <v>76.84</v>
      </c>
      <c r="S47" t="n">
        <v>57.64</v>
      </c>
      <c r="T47" t="n">
        <v>7479.54</v>
      </c>
      <c r="U47" t="n">
        <v>0.75</v>
      </c>
      <c r="V47" t="n">
        <v>0.88</v>
      </c>
      <c r="W47" t="n">
        <v>6.82</v>
      </c>
      <c r="X47" t="n">
        <v>0.45</v>
      </c>
      <c r="Y47" t="n">
        <v>1</v>
      </c>
      <c r="Z47" t="n">
        <v>10</v>
      </c>
      <c r="AA47" t="n">
        <v>335.3790051474608</v>
      </c>
      <c r="AB47" t="n">
        <v>458.8803507202232</v>
      </c>
      <c r="AC47" t="n">
        <v>415.0854540901016</v>
      </c>
      <c r="AD47" t="n">
        <v>335379.0051474607</v>
      </c>
      <c r="AE47" t="n">
        <v>458880.3507202233</v>
      </c>
      <c r="AF47" t="n">
        <v>2.089538005356084e-06</v>
      </c>
      <c r="AG47" t="n">
        <v>11</v>
      </c>
      <c r="AH47" t="n">
        <v>415085.4540901016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3.7413</v>
      </c>
      <c r="E48" t="n">
        <v>26.73</v>
      </c>
      <c r="F48" t="n">
        <v>24.14</v>
      </c>
      <c r="G48" t="n">
        <v>96.56</v>
      </c>
      <c r="H48" t="n">
        <v>1.49</v>
      </c>
      <c r="I48" t="n">
        <v>15</v>
      </c>
      <c r="J48" t="n">
        <v>148.87</v>
      </c>
      <c r="K48" t="n">
        <v>46.47</v>
      </c>
      <c r="L48" t="n">
        <v>12.5</v>
      </c>
      <c r="M48" t="n">
        <v>13</v>
      </c>
      <c r="N48" t="n">
        <v>24.9</v>
      </c>
      <c r="O48" t="n">
        <v>18594.74</v>
      </c>
      <c r="P48" t="n">
        <v>244.39</v>
      </c>
      <c r="Q48" t="n">
        <v>452.59</v>
      </c>
      <c r="R48" t="n">
        <v>75.98</v>
      </c>
      <c r="S48" t="n">
        <v>57.64</v>
      </c>
      <c r="T48" t="n">
        <v>7052.67</v>
      </c>
      <c r="U48" t="n">
        <v>0.76</v>
      </c>
      <c r="V48" t="n">
        <v>0.88</v>
      </c>
      <c r="W48" t="n">
        <v>6.82</v>
      </c>
      <c r="X48" t="n">
        <v>0.42</v>
      </c>
      <c r="Y48" t="n">
        <v>1</v>
      </c>
      <c r="Z48" t="n">
        <v>10</v>
      </c>
      <c r="AA48" t="n">
        <v>333.8614424806333</v>
      </c>
      <c r="AB48" t="n">
        <v>456.8039545293303</v>
      </c>
      <c r="AC48" t="n">
        <v>413.2072262374271</v>
      </c>
      <c r="AD48" t="n">
        <v>333861.4424806333</v>
      </c>
      <c r="AE48" t="n">
        <v>456803.9545293303</v>
      </c>
      <c r="AF48" t="n">
        <v>2.094240011636722e-06</v>
      </c>
      <c r="AG48" t="n">
        <v>11</v>
      </c>
      <c r="AH48" t="n">
        <v>413207.226237427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3.7427</v>
      </c>
      <c r="E49" t="n">
        <v>26.72</v>
      </c>
      <c r="F49" t="n">
        <v>24.13</v>
      </c>
      <c r="G49" t="n">
        <v>96.52</v>
      </c>
      <c r="H49" t="n">
        <v>1.51</v>
      </c>
      <c r="I49" t="n">
        <v>15</v>
      </c>
      <c r="J49" t="n">
        <v>149.22</v>
      </c>
      <c r="K49" t="n">
        <v>46.47</v>
      </c>
      <c r="L49" t="n">
        <v>12.75</v>
      </c>
      <c r="M49" t="n">
        <v>13</v>
      </c>
      <c r="N49" t="n">
        <v>25</v>
      </c>
      <c r="O49" t="n">
        <v>18637.48</v>
      </c>
      <c r="P49" t="n">
        <v>244.1</v>
      </c>
      <c r="Q49" t="n">
        <v>452.58</v>
      </c>
      <c r="R49" t="n">
        <v>75.42</v>
      </c>
      <c r="S49" t="n">
        <v>57.64</v>
      </c>
      <c r="T49" t="n">
        <v>6774.52</v>
      </c>
      <c r="U49" t="n">
        <v>0.76</v>
      </c>
      <c r="V49" t="n">
        <v>0.88</v>
      </c>
      <c r="W49" t="n">
        <v>6.82</v>
      </c>
      <c r="X49" t="n">
        <v>0.41</v>
      </c>
      <c r="Y49" t="n">
        <v>1</v>
      </c>
      <c r="Z49" t="n">
        <v>10</v>
      </c>
      <c r="AA49" t="n">
        <v>333.5633015357137</v>
      </c>
      <c r="AB49" t="n">
        <v>456.3960249354411</v>
      </c>
      <c r="AC49" t="n">
        <v>412.8382288714459</v>
      </c>
      <c r="AD49" t="n">
        <v>333563.3015357137</v>
      </c>
      <c r="AE49" t="n">
        <v>456396.0249354411</v>
      </c>
      <c r="AF49" t="n">
        <v>2.095023679350161e-06</v>
      </c>
      <c r="AG49" t="n">
        <v>11</v>
      </c>
      <c r="AH49" t="n">
        <v>412838.2288714459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3.7431</v>
      </c>
      <c r="E50" t="n">
        <v>26.72</v>
      </c>
      <c r="F50" t="n">
        <v>24.13</v>
      </c>
      <c r="G50" t="n">
        <v>96.51000000000001</v>
      </c>
      <c r="H50" t="n">
        <v>1.54</v>
      </c>
      <c r="I50" t="n">
        <v>15</v>
      </c>
      <c r="J50" t="n">
        <v>149.56</v>
      </c>
      <c r="K50" t="n">
        <v>46.47</v>
      </c>
      <c r="L50" t="n">
        <v>13</v>
      </c>
      <c r="M50" t="n">
        <v>13</v>
      </c>
      <c r="N50" t="n">
        <v>25.1</v>
      </c>
      <c r="O50" t="n">
        <v>18680.25</v>
      </c>
      <c r="P50" t="n">
        <v>243.3</v>
      </c>
      <c r="Q50" t="n">
        <v>452.61</v>
      </c>
      <c r="R50" t="n">
        <v>75.40000000000001</v>
      </c>
      <c r="S50" t="n">
        <v>57.64</v>
      </c>
      <c r="T50" t="n">
        <v>6764.83</v>
      </c>
      <c r="U50" t="n">
        <v>0.76</v>
      </c>
      <c r="V50" t="n">
        <v>0.88</v>
      </c>
      <c r="W50" t="n">
        <v>6.82</v>
      </c>
      <c r="X50" t="n">
        <v>0.4</v>
      </c>
      <c r="Y50" t="n">
        <v>1</v>
      </c>
      <c r="Z50" t="n">
        <v>10</v>
      </c>
      <c r="AA50" t="n">
        <v>333.0225193992773</v>
      </c>
      <c r="AB50" t="n">
        <v>455.6561029587447</v>
      </c>
      <c r="AC50" t="n">
        <v>412.1689240097185</v>
      </c>
      <c r="AD50" t="n">
        <v>333022.5193992773</v>
      </c>
      <c r="AE50" t="n">
        <v>455656.1029587447</v>
      </c>
      <c r="AF50" t="n">
        <v>2.095247584411144e-06</v>
      </c>
      <c r="AG50" t="n">
        <v>11</v>
      </c>
      <c r="AH50" t="n">
        <v>412168.9240097185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3.7439</v>
      </c>
      <c r="E51" t="n">
        <v>26.71</v>
      </c>
      <c r="F51" t="n">
        <v>24.12</v>
      </c>
      <c r="G51" t="n">
        <v>96.48999999999999</v>
      </c>
      <c r="H51" t="n">
        <v>1.56</v>
      </c>
      <c r="I51" t="n">
        <v>15</v>
      </c>
      <c r="J51" t="n">
        <v>149.91</v>
      </c>
      <c r="K51" t="n">
        <v>46.47</v>
      </c>
      <c r="L51" t="n">
        <v>13.25</v>
      </c>
      <c r="M51" t="n">
        <v>13</v>
      </c>
      <c r="N51" t="n">
        <v>25.19</v>
      </c>
      <c r="O51" t="n">
        <v>18723.06</v>
      </c>
      <c r="P51" t="n">
        <v>242.54</v>
      </c>
      <c r="Q51" t="n">
        <v>452.58</v>
      </c>
      <c r="R51" t="n">
        <v>75.2</v>
      </c>
      <c r="S51" t="n">
        <v>57.64</v>
      </c>
      <c r="T51" t="n">
        <v>6664.1</v>
      </c>
      <c r="U51" t="n">
        <v>0.77</v>
      </c>
      <c r="V51" t="n">
        <v>0.88</v>
      </c>
      <c r="W51" t="n">
        <v>6.82</v>
      </c>
      <c r="X51" t="n">
        <v>0.4</v>
      </c>
      <c r="Y51" t="n">
        <v>1</v>
      </c>
      <c r="Z51" t="n">
        <v>10</v>
      </c>
      <c r="AA51" t="n">
        <v>332.4568412962336</v>
      </c>
      <c r="AB51" t="n">
        <v>454.8821172222036</v>
      </c>
      <c r="AC51" t="n">
        <v>411.468806385577</v>
      </c>
      <c r="AD51" t="n">
        <v>332456.8412962336</v>
      </c>
      <c r="AE51" t="n">
        <v>454882.1172222036</v>
      </c>
      <c r="AF51" t="n">
        <v>2.09569539453311e-06</v>
      </c>
      <c r="AG51" t="n">
        <v>11</v>
      </c>
      <c r="AH51" t="n">
        <v>411468.806385577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3.7502</v>
      </c>
      <c r="E52" t="n">
        <v>26.66</v>
      </c>
      <c r="F52" t="n">
        <v>24.1</v>
      </c>
      <c r="G52" t="n">
        <v>103.3</v>
      </c>
      <c r="H52" t="n">
        <v>1.59</v>
      </c>
      <c r="I52" t="n">
        <v>14</v>
      </c>
      <c r="J52" t="n">
        <v>150.26</v>
      </c>
      <c r="K52" t="n">
        <v>46.47</v>
      </c>
      <c r="L52" t="n">
        <v>13.5</v>
      </c>
      <c r="M52" t="n">
        <v>12</v>
      </c>
      <c r="N52" t="n">
        <v>25.29</v>
      </c>
      <c r="O52" t="n">
        <v>18765.9</v>
      </c>
      <c r="P52" t="n">
        <v>242.79</v>
      </c>
      <c r="Q52" t="n">
        <v>452.59</v>
      </c>
      <c r="R52" t="n">
        <v>74.56999999999999</v>
      </c>
      <c r="S52" t="n">
        <v>57.64</v>
      </c>
      <c r="T52" t="n">
        <v>6352.75</v>
      </c>
      <c r="U52" t="n">
        <v>0.77</v>
      </c>
      <c r="V52" t="n">
        <v>0.88</v>
      </c>
      <c r="W52" t="n">
        <v>6.82</v>
      </c>
      <c r="X52" t="n">
        <v>0.38</v>
      </c>
      <c r="Y52" t="n">
        <v>1</v>
      </c>
      <c r="Z52" t="n">
        <v>10</v>
      </c>
      <c r="AA52" t="n">
        <v>332.1908162702989</v>
      </c>
      <c r="AB52" t="n">
        <v>454.518130045524</v>
      </c>
      <c r="AC52" t="n">
        <v>411.1395576341804</v>
      </c>
      <c r="AD52" t="n">
        <v>332190.8162702989</v>
      </c>
      <c r="AE52" t="n">
        <v>454518.130045524</v>
      </c>
      <c r="AF52" t="n">
        <v>2.099221899243587e-06</v>
      </c>
      <c r="AG52" t="n">
        <v>11</v>
      </c>
      <c r="AH52" t="n">
        <v>411139.5576341805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3.7515</v>
      </c>
      <c r="E53" t="n">
        <v>26.66</v>
      </c>
      <c r="F53" t="n">
        <v>24.09</v>
      </c>
      <c r="G53" t="n">
        <v>103.26</v>
      </c>
      <c r="H53" t="n">
        <v>1.62</v>
      </c>
      <c r="I53" t="n">
        <v>14</v>
      </c>
      <c r="J53" t="n">
        <v>150.61</v>
      </c>
      <c r="K53" t="n">
        <v>46.47</v>
      </c>
      <c r="L53" t="n">
        <v>13.75</v>
      </c>
      <c r="M53" t="n">
        <v>12</v>
      </c>
      <c r="N53" t="n">
        <v>25.39</v>
      </c>
      <c r="O53" t="n">
        <v>18808.78</v>
      </c>
      <c r="P53" t="n">
        <v>241.98</v>
      </c>
      <c r="Q53" t="n">
        <v>452.59</v>
      </c>
      <c r="R53" t="n">
        <v>74.31</v>
      </c>
      <c r="S53" t="n">
        <v>57.64</v>
      </c>
      <c r="T53" t="n">
        <v>6225.03</v>
      </c>
      <c r="U53" t="n">
        <v>0.78</v>
      </c>
      <c r="V53" t="n">
        <v>0.88</v>
      </c>
      <c r="W53" t="n">
        <v>6.82</v>
      </c>
      <c r="X53" t="n">
        <v>0.37</v>
      </c>
      <c r="Y53" t="n">
        <v>1</v>
      </c>
      <c r="Z53" t="n">
        <v>10</v>
      </c>
      <c r="AA53" t="n">
        <v>331.5646595798856</v>
      </c>
      <c r="AB53" t="n">
        <v>453.661394837617</v>
      </c>
      <c r="AC53" t="n">
        <v>410.3645880320807</v>
      </c>
      <c r="AD53" t="n">
        <v>331564.6595798856</v>
      </c>
      <c r="AE53" t="n">
        <v>453661.3948376169</v>
      </c>
      <c r="AF53" t="n">
        <v>2.099949590691781e-06</v>
      </c>
      <c r="AG53" t="n">
        <v>11</v>
      </c>
      <c r="AH53" t="n">
        <v>410364.5880320807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3.7522</v>
      </c>
      <c r="E54" t="n">
        <v>26.65</v>
      </c>
      <c r="F54" t="n">
        <v>24.09</v>
      </c>
      <c r="G54" t="n">
        <v>103.24</v>
      </c>
      <c r="H54" t="n">
        <v>1.64</v>
      </c>
      <c r="I54" t="n">
        <v>14</v>
      </c>
      <c r="J54" t="n">
        <v>150.95</v>
      </c>
      <c r="K54" t="n">
        <v>46.47</v>
      </c>
      <c r="L54" t="n">
        <v>14</v>
      </c>
      <c r="M54" t="n">
        <v>12</v>
      </c>
      <c r="N54" t="n">
        <v>25.49</v>
      </c>
      <c r="O54" t="n">
        <v>18851.69</v>
      </c>
      <c r="P54" t="n">
        <v>240.84</v>
      </c>
      <c r="Q54" t="n">
        <v>452.56</v>
      </c>
      <c r="R54" t="n">
        <v>74.34</v>
      </c>
      <c r="S54" t="n">
        <v>57.64</v>
      </c>
      <c r="T54" t="n">
        <v>6237.96</v>
      </c>
      <c r="U54" t="n">
        <v>0.78</v>
      </c>
      <c r="V54" t="n">
        <v>0.88</v>
      </c>
      <c r="W54" t="n">
        <v>6.82</v>
      </c>
      <c r="X54" t="n">
        <v>0.37</v>
      </c>
      <c r="Y54" t="n">
        <v>1</v>
      </c>
      <c r="Z54" t="n">
        <v>10</v>
      </c>
      <c r="AA54" t="n">
        <v>330.7885535004704</v>
      </c>
      <c r="AB54" t="n">
        <v>452.5994922603772</v>
      </c>
      <c r="AC54" t="n">
        <v>409.4040319464232</v>
      </c>
      <c r="AD54" t="n">
        <v>330788.5535004704</v>
      </c>
      <c r="AE54" t="n">
        <v>452599.4922603773</v>
      </c>
      <c r="AF54" t="n">
        <v>2.100341424548501e-06</v>
      </c>
      <c r="AG54" t="n">
        <v>11</v>
      </c>
      <c r="AH54" t="n">
        <v>409404.0319464232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3.7585</v>
      </c>
      <c r="E55" t="n">
        <v>26.61</v>
      </c>
      <c r="F55" t="n">
        <v>24.07</v>
      </c>
      <c r="G55" t="n">
        <v>111.1</v>
      </c>
      <c r="H55" t="n">
        <v>1.67</v>
      </c>
      <c r="I55" t="n">
        <v>13</v>
      </c>
      <c r="J55" t="n">
        <v>151.3</v>
      </c>
      <c r="K55" t="n">
        <v>46.47</v>
      </c>
      <c r="L55" t="n">
        <v>14.25</v>
      </c>
      <c r="M55" t="n">
        <v>11</v>
      </c>
      <c r="N55" t="n">
        <v>25.59</v>
      </c>
      <c r="O55" t="n">
        <v>18894.63</v>
      </c>
      <c r="P55" t="n">
        <v>238.9</v>
      </c>
      <c r="Q55" t="n">
        <v>452.57</v>
      </c>
      <c r="R55" t="n">
        <v>73.67</v>
      </c>
      <c r="S55" t="n">
        <v>57.64</v>
      </c>
      <c r="T55" t="n">
        <v>5907.7</v>
      </c>
      <c r="U55" t="n">
        <v>0.78</v>
      </c>
      <c r="V55" t="n">
        <v>0.88</v>
      </c>
      <c r="W55" t="n">
        <v>6.82</v>
      </c>
      <c r="X55" t="n">
        <v>0.35</v>
      </c>
      <c r="Y55" t="n">
        <v>1</v>
      </c>
      <c r="Z55" t="n">
        <v>10</v>
      </c>
      <c r="AA55" t="n">
        <v>329.1166161555225</v>
      </c>
      <c r="AB55" t="n">
        <v>450.3118738243497</v>
      </c>
      <c r="AC55" t="n">
        <v>407.3347406032374</v>
      </c>
      <c r="AD55" t="n">
        <v>329116.6161555225</v>
      </c>
      <c r="AE55" t="n">
        <v>450311.8738243497</v>
      </c>
      <c r="AF55" t="n">
        <v>2.103867929258979e-06</v>
      </c>
      <c r="AG55" t="n">
        <v>11</v>
      </c>
      <c r="AH55" t="n">
        <v>407334.7406032374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3.7583</v>
      </c>
      <c r="E56" t="n">
        <v>26.61</v>
      </c>
      <c r="F56" t="n">
        <v>24.07</v>
      </c>
      <c r="G56" t="n">
        <v>111.11</v>
      </c>
      <c r="H56" t="n">
        <v>1.69</v>
      </c>
      <c r="I56" t="n">
        <v>13</v>
      </c>
      <c r="J56" t="n">
        <v>151.65</v>
      </c>
      <c r="K56" t="n">
        <v>46.47</v>
      </c>
      <c r="L56" t="n">
        <v>14.5</v>
      </c>
      <c r="M56" t="n">
        <v>11</v>
      </c>
      <c r="N56" t="n">
        <v>25.68</v>
      </c>
      <c r="O56" t="n">
        <v>18937.61</v>
      </c>
      <c r="P56" t="n">
        <v>239.83</v>
      </c>
      <c r="Q56" t="n">
        <v>452.61</v>
      </c>
      <c r="R56" t="n">
        <v>73.79000000000001</v>
      </c>
      <c r="S56" t="n">
        <v>57.64</v>
      </c>
      <c r="T56" t="n">
        <v>5968.95</v>
      </c>
      <c r="U56" t="n">
        <v>0.78</v>
      </c>
      <c r="V56" t="n">
        <v>0.88</v>
      </c>
      <c r="W56" t="n">
        <v>6.81</v>
      </c>
      <c r="X56" t="n">
        <v>0.35</v>
      </c>
      <c r="Y56" t="n">
        <v>1</v>
      </c>
      <c r="Z56" t="n">
        <v>10</v>
      </c>
      <c r="AA56" t="n">
        <v>329.7267577205709</v>
      </c>
      <c r="AB56" t="n">
        <v>451.146696431195</v>
      </c>
      <c r="AC56" t="n">
        <v>408.0898889121663</v>
      </c>
      <c r="AD56" t="n">
        <v>329726.7577205709</v>
      </c>
      <c r="AE56" t="n">
        <v>451146.696431195</v>
      </c>
      <c r="AF56" t="n">
        <v>2.103755976728488e-06</v>
      </c>
      <c r="AG56" t="n">
        <v>11</v>
      </c>
      <c r="AH56" t="n">
        <v>408089.8889121663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3.7605</v>
      </c>
      <c r="E57" t="n">
        <v>26.59</v>
      </c>
      <c r="F57" t="n">
        <v>24.06</v>
      </c>
      <c r="G57" t="n">
        <v>111.04</v>
      </c>
      <c r="H57" t="n">
        <v>1.72</v>
      </c>
      <c r="I57" t="n">
        <v>13</v>
      </c>
      <c r="J57" t="n">
        <v>152</v>
      </c>
      <c r="K57" t="n">
        <v>46.47</v>
      </c>
      <c r="L57" t="n">
        <v>14.75</v>
      </c>
      <c r="M57" t="n">
        <v>11</v>
      </c>
      <c r="N57" t="n">
        <v>25.78</v>
      </c>
      <c r="O57" t="n">
        <v>18980.62</v>
      </c>
      <c r="P57" t="n">
        <v>240.14</v>
      </c>
      <c r="Q57" t="n">
        <v>452.59</v>
      </c>
      <c r="R57" t="n">
        <v>73.22</v>
      </c>
      <c r="S57" t="n">
        <v>57.64</v>
      </c>
      <c r="T57" t="n">
        <v>5685.19</v>
      </c>
      <c r="U57" t="n">
        <v>0.79</v>
      </c>
      <c r="V57" t="n">
        <v>0.88</v>
      </c>
      <c r="W57" t="n">
        <v>6.81</v>
      </c>
      <c r="X57" t="n">
        <v>0.33</v>
      </c>
      <c r="Y57" t="n">
        <v>1</v>
      </c>
      <c r="Z57" t="n">
        <v>10</v>
      </c>
      <c r="AA57" t="n">
        <v>329.7708020241836</v>
      </c>
      <c r="AB57" t="n">
        <v>451.2069597904954</v>
      </c>
      <c r="AC57" t="n">
        <v>408.1444008210352</v>
      </c>
      <c r="AD57" t="n">
        <v>329770.8020241836</v>
      </c>
      <c r="AE57" t="n">
        <v>451206.9597904955</v>
      </c>
      <c r="AF57" t="n">
        <v>2.104987454563892e-06</v>
      </c>
      <c r="AG57" t="n">
        <v>11</v>
      </c>
      <c r="AH57" t="n">
        <v>408144.4008210352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3.7589</v>
      </c>
      <c r="E58" t="n">
        <v>26.6</v>
      </c>
      <c r="F58" t="n">
        <v>24.07</v>
      </c>
      <c r="G58" t="n">
        <v>111.09</v>
      </c>
      <c r="H58" t="n">
        <v>1.74</v>
      </c>
      <c r="I58" t="n">
        <v>13</v>
      </c>
      <c r="J58" t="n">
        <v>152.35</v>
      </c>
      <c r="K58" t="n">
        <v>46.47</v>
      </c>
      <c r="L58" t="n">
        <v>15</v>
      </c>
      <c r="M58" t="n">
        <v>11</v>
      </c>
      <c r="N58" t="n">
        <v>25.88</v>
      </c>
      <c r="O58" t="n">
        <v>19023.66</v>
      </c>
      <c r="P58" t="n">
        <v>239.74</v>
      </c>
      <c r="Q58" t="n">
        <v>452.61</v>
      </c>
      <c r="R58" t="n">
        <v>73.66</v>
      </c>
      <c r="S58" t="n">
        <v>57.64</v>
      </c>
      <c r="T58" t="n">
        <v>5901.71</v>
      </c>
      <c r="U58" t="n">
        <v>0.78</v>
      </c>
      <c r="V58" t="n">
        <v>0.88</v>
      </c>
      <c r="W58" t="n">
        <v>6.81</v>
      </c>
      <c r="X58" t="n">
        <v>0.34</v>
      </c>
      <c r="Y58" t="n">
        <v>1</v>
      </c>
      <c r="Z58" t="n">
        <v>10</v>
      </c>
      <c r="AA58" t="n">
        <v>329.6338313494641</v>
      </c>
      <c r="AB58" t="n">
        <v>451.0195504706246</v>
      </c>
      <c r="AC58" t="n">
        <v>407.9748775836221</v>
      </c>
      <c r="AD58" t="n">
        <v>329633.8313494641</v>
      </c>
      <c r="AE58" t="n">
        <v>451019.5504706246</v>
      </c>
      <c r="AF58" t="n">
        <v>2.104091834319962e-06</v>
      </c>
      <c r="AG58" t="n">
        <v>11</v>
      </c>
      <c r="AH58" t="n">
        <v>407974.8775836221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3.7576</v>
      </c>
      <c r="E59" t="n">
        <v>26.61</v>
      </c>
      <c r="F59" t="n">
        <v>24.08</v>
      </c>
      <c r="G59" t="n">
        <v>111.13</v>
      </c>
      <c r="H59" t="n">
        <v>1.77</v>
      </c>
      <c r="I59" t="n">
        <v>13</v>
      </c>
      <c r="J59" t="n">
        <v>152.7</v>
      </c>
      <c r="K59" t="n">
        <v>46.47</v>
      </c>
      <c r="L59" t="n">
        <v>15.25</v>
      </c>
      <c r="M59" t="n">
        <v>11</v>
      </c>
      <c r="N59" t="n">
        <v>25.98</v>
      </c>
      <c r="O59" t="n">
        <v>19066.74</v>
      </c>
      <c r="P59" t="n">
        <v>238.29</v>
      </c>
      <c r="Q59" t="n">
        <v>452.61</v>
      </c>
      <c r="R59" t="n">
        <v>73.76000000000001</v>
      </c>
      <c r="S59" t="n">
        <v>57.64</v>
      </c>
      <c r="T59" t="n">
        <v>5955.05</v>
      </c>
      <c r="U59" t="n">
        <v>0.78</v>
      </c>
      <c r="V59" t="n">
        <v>0.88</v>
      </c>
      <c r="W59" t="n">
        <v>6.82</v>
      </c>
      <c r="X59" t="n">
        <v>0.35</v>
      </c>
      <c r="Y59" t="n">
        <v>1</v>
      </c>
      <c r="Z59" t="n">
        <v>10</v>
      </c>
      <c r="AA59" t="n">
        <v>328.8033964160518</v>
      </c>
      <c r="AB59" t="n">
        <v>449.8833127585263</v>
      </c>
      <c r="AC59" t="n">
        <v>406.9470808040469</v>
      </c>
      <c r="AD59" t="n">
        <v>328803.3964160518</v>
      </c>
      <c r="AE59" t="n">
        <v>449883.3127585263</v>
      </c>
      <c r="AF59" t="n">
        <v>2.103364142871768e-06</v>
      </c>
      <c r="AG59" t="n">
        <v>11</v>
      </c>
      <c r="AH59" t="n">
        <v>406947.0808040469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3.7701</v>
      </c>
      <c r="E60" t="n">
        <v>26.52</v>
      </c>
      <c r="F60" t="n">
        <v>24.02</v>
      </c>
      <c r="G60" t="n">
        <v>120.09</v>
      </c>
      <c r="H60" t="n">
        <v>1.79</v>
      </c>
      <c r="I60" t="n">
        <v>12</v>
      </c>
      <c r="J60" t="n">
        <v>153.05</v>
      </c>
      <c r="K60" t="n">
        <v>46.47</v>
      </c>
      <c r="L60" t="n">
        <v>15.5</v>
      </c>
      <c r="M60" t="n">
        <v>10</v>
      </c>
      <c r="N60" t="n">
        <v>26.08</v>
      </c>
      <c r="O60" t="n">
        <v>19109.85</v>
      </c>
      <c r="P60" t="n">
        <v>236.42</v>
      </c>
      <c r="Q60" t="n">
        <v>452.6</v>
      </c>
      <c r="R60" t="n">
        <v>71.98999999999999</v>
      </c>
      <c r="S60" t="n">
        <v>57.64</v>
      </c>
      <c r="T60" t="n">
        <v>5072.53</v>
      </c>
      <c r="U60" t="n">
        <v>0.8</v>
      </c>
      <c r="V60" t="n">
        <v>0.88</v>
      </c>
      <c r="W60" t="n">
        <v>6.81</v>
      </c>
      <c r="X60" t="n">
        <v>0.29</v>
      </c>
      <c r="Y60" t="n">
        <v>1</v>
      </c>
      <c r="Z60" t="n">
        <v>10</v>
      </c>
      <c r="AA60" t="n">
        <v>326.7178589903734</v>
      </c>
      <c r="AB60" t="n">
        <v>447.0297884452953</v>
      </c>
      <c r="AC60" t="n">
        <v>404.3658928463241</v>
      </c>
      <c r="AD60" t="n">
        <v>326717.8589903734</v>
      </c>
      <c r="AE60" t="n">
        <v>447029.7884452953</v>
      </c>
      <c r="AF60" t="n">
        <v>2.110361176027478e-06</v>
      </c>
      <c r="AG60" t="n">
        <v>11</v>
      </c>
      <c r="AH60" t="n">
        <v>404365.8928463241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3.7693</v>
      </c>
      <c r="E61" t="n">
        <v>26.53</v>
      </c>
      <c r="F61" t="n">
        <v>24.02</v>
      </c>
      <c r="G61" t="n">
        <v>120.12</v>
      </c>
      <c r="H61" t="n">
        <v>1.82</v>
      </c>
      <c r="I61" t="n">
        <v>12</v>
      </c>
      <c r="J61" t="n">
        <v>153.4</v>
      </c>
      <c r="K61" t="n">
        <v>46.47</v>
      </c>
      <c r="L61" t="n">
        <v>15.75</v>
      </c>
      <c r="M61" t="n">
        <v>10</v>
      </c>
      <c r="N61" t="n">
        <v>26.18</v>
      </c>
      <c r="O61" t="n">
        <v>19153</v>
      </c>
      <c r="P61" t="n">
        <v>236.72</v>
      </c>
      <c r="Q61" t="n">
        <v>452.65</v>
      </c>
      <c r="R61" t="n">
        <v>72.05</v>
      </c>
      <c r="S61" t="n">
        <v>57.64</v>
      </c>
      <c r="T61" t="n">
        <v>5102.84</v>
      </c>
      <c r="U61" t="n">
        <v>0.8</v>
      </c>
      <c r="V61" t="n">
        <v>0.88</v>
      </c>
      <c r="W61" t="n">
        <v>6.81</v>
      </c>
      <c r="X61" t="n">
        <v>0.3</v>
      </c>
      <c r="Y61" t="n">
        <v>1</v>
      </c>
      <c r="Z61" t="n">
        <v>10</v>
      </c>
      <c r="AA61" t="n">
        <v>326.9562810178525</v>
      </c>
      <c r="AB61" t="n">
        <v>447.3560079817299</v>
      </c>
      <c r="AC61" t="n">
        <v>404.6609784480534</v>
      </c>
      <c r="AD61" t="n">
        <v>326956.2810178525</v>
      </c>
      <c r="AE61" t="n">
        <v>447356.0079817299</v>
      </c>
      <c r="AF61" t="n">
        <v>2.109913365905513e-06</v>
      </c>
      <c r="AG61" t="n">
        <v>11</v>
      </c>
      <c r="AH61" t="n">
        <v>404660.9784480534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3.7681</v>
      </c>
      <c r="E62" t="n">
        <v>26.54</v>
      </c>
      <c r="F62" t="n">
        <v>24.03</v>
      </c>
      <c r="G62" t="n">
        <v>120.16</v>
      </c>
      <c r="H62" t="n">
        <v>1.84</v>
      </c>
      <c r="I62" t="n">
        <v>12</v>
      </c>
      <c r="J62" t="n">
        <v>153.75</v>
      </c>
      <c r="K62" t="n">
        <v>46.47</v>
      </c>
      <c r="L62" t="n">
        <v>16</v>
      </c>
      <c r="M62" t="n">
        <v>10</v>
      </c>
      <c r="N62" t="n">
        <v>26.28</v>
      </c>
      <c r="O62" t="n">
        <v>19196.18</v>
      </c>
      <c r="P62" t="n">
        <v>236.93</v>
      </c>
      <c r="Q62" t="n">
        <v>452.56</v>
      </c>
      <c r="R62" t="n">
        <v>72.43000000000001</v>
      </c>
      <c r="S62" t="n">
        <v>57.64</v>
      </c>
      <c r="T62" t="n">
        <v>5293.26</v>
      </c>
      <c r="U62" t="n">
        <v>0.8</v>
      </c>
      <c r="V62" t="n">
        <v>0.88</v>
      </c>
      <c r="W62" t="n">
        <v>6.81</v>
      </c>
      <c r="X62" t="n">
        <v>0.31</v>
      </c>
      <c r="Y62" t="n">
        <v>1</v>
      </c>
      <c r="Z62" t="n">
        <v>10</v>
      </c>
      <c r="AA62" t="n">
        <v>327.1870001935094</v>
      </c>
      <c r="AB62" t="n">
        <v>447.6716881364753</v>
      </c>
      <c r="AC62" t="n">
        <v>404.9465305318898</v>
      </c>
      <c r="AD62" t="n">
        <v>327187.0001935094</v>
      </c>
      <c r="AE62" t="n">
        <v>447671.6881364753</v>
      </c>
      <c r="AF62" t="n">
        <v>2.109241650722565e-06</v>
      </c>
      <c r="AG62" t="n">
        <v>11</v>
      </c>
      <c r="AH62" t="n">
        <v>404946.5305318898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3.7679</v>
      </c>
      <c r="E63" t="n">
        <v>26.54</v>
      </c>
      <c r="F63" t="n">
        <v>24.03</v>
      </c>
      <c r="G63" t="n">
        <v>120.16</v>
      </c>
      <c r="H63" t="n">
        <v>1.87</v>
      </c>
      <c r="I63" t="n">
        <v>12</v>
      </c>
      <c r="J63" t="n">
        <v>154.1</v>
      </c>
      <c r="K63" t="n">
        <v>46.47</v>
      </c>
      <c r="L63" t="n">
        <v>16.25</v>
      </c>
      <c r="M63" t="n">
        <v>10</v>
      </c>
      <c r="N63" t="n">
        <v>26.38</v>
      </c>
      <c r="O63" t="n">
        <v>19239.4</v>
      </c>
      <c r="P63" t="n">
        <v>236.63</v>
      </c>
      <c r="Q63" t="n">
        <v>452.59</v>
      </c>
      <c r="R63" t="n">
        <v>72.44</v>
      </c>
      <c r="S63" t="n">
        <v>57.64</v>
      </c>
      <c r="T63" t="n">
        <v>5297.32</v>
      </c>
      <c r="U63" t="n">
        <v>0.8</v>
      </c>
      <c r="V63" t="n">
        <v>0.88</v>
      </c>
      <c r="W63" t="n">
        <v>6.81</v>
      </c>
      <c r="X63" t="n">
        <v>0.31</v>
      </c>
      <c r="Y63" t="n">
        <v>1</v>
      </c>
      <c r="Z63" t="n">
        <v>10</v>
      </c>
      <c r="AA63" t="n">
        <v>327.0059369409793</v>
      </c>
      <c r="AB63" t="n">
        <v>447.4239494064166</v>
      </c>
      <c r="AC63" t="n">
        <v>404.7224356385245</v>
      </c>
      <c r="AD63" t="n">
        <v>327005.9369409793</v>
      </c>
      <c r="AE63" t="n">
        <v>447423.9494064166</v>
      </c>
      <c r="AF63" t="n">
        <v>2.109129698192073e-06</v>
      </c>
      <c r="AG63" t="n">
        <v>11</v>
      </c>
      <c r="AH63" t="n">
        <v>404722.4356385245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3.766</v>
      </c>
      <c r="E64" t="n">
        <v>26.55</v>
      </c>
      <c r="F64" t="n">
        <v>24.05</v>
      </c>
      <c r="G64" t="n">
        <v>120.23</v>
      </c>
      <c r="H64" t="n">
        <v>1.89</v>
      </c>
      <c r="I64" t="n">
        <v>12</v>
      </c>
      <c r="J64" t="n">
        <v>154.45</v>
      </c>
      <c r="K64" t="n">
        <v>46.47</v>
      </c>
      <c r="L64" t="n">
        <v>16.5</v>
      </c>
      <c r="M64" t="n">
        <v>10</v>
      </c>
      <c r="N64" t="n">
        <v>26.48</v>
      </c>
      <c r="O64" t="n">
        <v>19282.65</v>
      </c>
      <c r="P64" t="n">
        <v>235.51</v>
      </c>
      <c r="Q64" t="n">
        <v>452.58</v>
      </c>
      <c r="R64" t="n">
        <v>72.84</v>
      </c>
      <c r="S64" t="n">
        <v>57.64</v>
      </c>
      <c r="T64" t="n">
        <v>5497.95</v>
      </c>
      <c r="U64" t="n">
        <v>0.79</v>
      </c>
      <c r="V64" t="n">
        <v>0.88</v>
      </c>
      <c r="W64" t="n">
        <v>6.82</v>
      </c>
      <c r="X64" t="n">
        <v>0.32</v>
      </c>
      <c r="Y64" t="n">
        <v>1</v>
      </c>
      <c r="Z64" t="n">
        <v>10</v>
      </c>
      <c r="AA64" t="n">
        <v>326.4498619631275</v>
      </c>
      <c r="AB64" t="n">
        <v>446.6631030894233</v>
      </c>
      <c r="AC64" t="n">
        <v>404.0342034261704</v>
      </c>
      <c r="AD64" t="n">
        <v>326449.8619631276</v>
      </c>
      <c r="AE64" t="n">
        <v>446663.1030894233</v>
      </c>
      <c r="AF64" t="n">
        <v>2.108066149152405e-06</v>
      </c>
      <c r="AG64" t="n">
        <v>11</v>
      </c>
      <c r="AH64" t="n">
        <v>404034.2034261704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3.7752</v>
      </c>
      <c r="E65" t="n">
        <v>26.49</v>
      </c>
      <c r="F65" t="n">
        <v>24.01</v>
      </c>
      <c r="G65" t="n">
        <v>130.96</v>
      </c>
      <c r="H65" t="n">
        <v>1.92</v>
      </c>
      <c r="I65" t="n">
        <v>11</v>
      </c>
      <c r="J65" t="n">
        <v>154.8</v>
      </c>
      <c r="K65" t="n">
        <v>46.47</v>
      </c>
      <c r="L65" t="n">
        <v>16.75</v>
      </c>
      <c r="M65" t="n">
        <v>9</v>
      </c>
      <c r="N65" t="n">
        <v>26.58</v>
      </c>
      <c r="O65" t="n">
        <v>19325.94</v>
      </c>
      <c r="P65" t="n">
        <v>233.67</v>
      </c>
      <c r="Q65" t="n">
        <v>452.56</v>
      </c>
      <c r="R65" t="n">
        <v>71.56</v>
      </c>
      <c r="S65" t="n">
        <v>57.64</v>
      </c>
      <c r="T65" t="n">
        <v>4864.97</v>
      </c>
      <c r="U65" t="n">
        <v>0.8100000000000001</v>
      </c>
      <c r="V65" t="n">
        <v>0.88</v>
      </c>
      <c r="W65" t="n">
        <v>6.81</v>
      </c>
      <c r="X65" t="n">
        <v>0.28</v>
      </c>
      <c r="Y65" t="n">
        <v>1</v>
      </c>
      <c r="Z65" t="n">
        <v>10</v>
      </c>
      <c r="AA65" t="n">
        <v>324.6368393004934</v>
      </c>
      <c r="AB65" t="n">
        <v>444.1824454974924</v>
      </c>
      <c r="AC65" t="n">
        <v>401.7902963131886</v>
      </c>
      <c r="AD65" t="n">
        <v>324636.8393004934</v>
      </c>
      <c r="AE65" t="n">
        <v>444182.4454974924</v>
      </c>
      <c r="AF65" t="n">
        <v>2.113215965555008e-06</v>
      </c>
      <c r="AG65" t="n">
        <v>11</v>
      </c>
      <c r="AH65" t="n">
        <v>401790.2963131886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3.7757</v>
      </c>
      <c r="E66" t="n">
        <v>26.48</v>
      </c>
      <c r="F66" t="n">
        <v>24.01</v>
      </c>
      <c r="G66" t="n">
        <v>130.94</v>
      </c>
      <c r="H66" t="n">
        <v>1.94</v>
      </c>
      <c r="I66" t="n">
        <v>11</v>
      </c>
      <c r="J66" t="n">
        <v>155.15</v>
      </c>
      <c r="K66" t="n">
        <v>46.47</v>
      </c>
      <c r="L66" t="n">
        <v>17</v>
      </c>
      <c r="M66" t="n">
        <v>9</v>
      </c>
      <c r="N66" t="n">
        <v>26.68</v>
      </c>
      <c r="O66" t="n">
        <v>19369.26</v>
      </c>
      <c r="P66" t="n">
        <v>233.72</v>
      </c>
      <c r="Q66" t="n">
        <v>452.56</v>
      </c>
      <c r="R66" t="n">
        <v>71.41</v>
      </c>
      <c r="S66" t="n">
        <v>57.64</v>
      </c>
      <c r="T66" t="n">
        <v>4787.06</v>
      </c>
      <c r="U66" t="n">
        <v>0.8100000000000001</v>
      </c>
      <c r="V66" t="n">
        <v>0.88</v>
      </c>
      <c r="W66" t="n">
        <v>6.81</v>
      </c>
      <c r="X66" t="n">
        <v>0.28</v>
      </c>
      <c r="Y66" t="n">
        <v>1</v>
      </c>
      <c r="Z66" t="n">
        <v>10</v>
      </c>
      <c r="AA66" t="n">
        <v>324.6404921005252</v>
      </c>
      <c r="AB66" t="n">
        <v>444.187443419646</v>
      </c>
      <c r="AC66" t="n">
        <v>401.7948172406665</v>
      </c>
      <c r="AD66" t="n">
        <v>324640.4921005252</v>
      </c>
      <c r="AE66" t="n">
        <v>444187.443419646</v>
      </c>
      <c r="AF66" t="n">
        <v>2.113495846881236e-06</v>
      </c>
      <c r="AG66" t="n">
        <v>11</v>
      </c>
      <c r="AH66" t="n">
        <v>401794.8172406665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3.7758</v>
      </c>
      <c r="E67" t="n">
        <v>26.48</v>
      </c>
      <c r="F67" t="n">
        <v>24</v>
      </c>
      <c r="G67" t="n">
        <v>130.94</v>
      </c>
      <c r="H67" t="n">
        <v>1.96</v>
      </c>
      <c r="I67" t="n">
        <v>11</v>
      </c>
      <c r="J67" t="n">
        <v>155.5</v>
      </c>
      <c r="K67" t="n">
        <v>46.47</v>
      </c>
      <c r="L67" t="n">
        <v>17.25</v>
      </c>
      <c r="M67" t="n">
        <v>9</v>
      </c>
      <c r="N67" t="n">
        <v>26.79</v>
      </c>
      <c r="O67" t="n">
        <v>19412.61</v>
      </c>
      <c r="P67" t="n">
        <v>233.81</v>
      </c>
      <c r="Q67" t="n">
        <v>452.58</v>
      </c>
      <c r="R67" t="n">
        <v>71.5</v>
      </c>
      <c r="S67" t="n">
        <v>57.64</v>
      </c>
      <c r="T67" t="n">
        <v>4833.81</v>
      </c>
      <c r="U67" t="n">
        <v>0.8100000000000001</v>
      </c>
      <c r="V67" t="n">
        <v>0.88</v>
      </c>
      <c r="W67" t="n">
        <v>6.81</v>
      </c>
      <c r="X67" t="n">
        <v>0.28</v>
      </c>
      <c r="Y67" t="n">
        <v>1</v>
      </c>
      <c r="Z67" t="n">
        <v>10</v>
      </c>
      <c r="AA67" t="n">
        <v>324.6655765045521</v>
      </c>
      <c r="AB67" t="n">
        <v>444.2217650078815</v>
      </c>
      <c r="AC67" t="n">
        <v>401.8258632246915</v>
      </c>
      <c r="AD67" t="n">
        <v>324665.5765045521</v>
      </c>
      <c r="AE67" t="n">
        <v>444221.7650078814</v>
      </c>
      <c r="AF67" t="n">
        <v>2.113551823146482e-06</v>
      </c>
      <c r="AG67" t="n">
        <v>11</v>
      </c>
      <c r="AH67" t="n">
        <v>401825.8632246915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3.7763</v>
      </c>
      <c r="E68" t="n">
        <v>26.48</v>
      </c>
      <c r="F68" t="n">
        <v>24</v>
      </c>
      <c r="G68" t="n">
        <v>130.92</v>
      </c>
      <c r="H68" t="n">
        <v>1.99</v>
      </c>
      <c r="I68" t="n">
        <v>11</v>
      </c>
      <c r="J68" t="n">
        <v>155.85</v>
      </c>
      <c r="K68" t="n">
        <v>46.47</v>
      </c>
      <c r="L68" t="n">
        <v>17.5</v>
      </c>
      <c r="M68" t="n">
        <v>9</v>
      </c>
      <c r="N68" t="n">
        <v>26.89</v>
      </c>
      <c r="O68" t="n">
        <v>19456</v>
      </c>
      <c r="P68" t="n">
        <v>233.23</v>
      </c>
      <c r="Q68" t="n">
        <v>452.58</v>
      </c>
      <c r="R68" t="n">
        <v>71.5</v>
      </c>
      <c r="S68" t="n">
        <v>57.64</v>
      </c>
      <c r="T68" t="n">
        <v>4835.36</v>
      </c>
      <c r="U68" t="n">
        <v>0.8100000000000001</v>
      </c>
      <c r="V68" t="n">
        <v>0.88</v>
      </c>
      <c r="W68" t="n">
        <v>6.81</v>
      </c>
      <c r="X68" t="n">
        <v>0.28</v>
      </c>
      <c r="Y68" t="n">
        <v>1</v>
      </c>
      <c r="Z68" t="n">
        <v>10</v>
      </c>
      <c r="AA68" t="n">
        <v>324.2657219140083</v>
      </c>
      <c r="AB68" t="n">
        <v>443.6746663167598</v>
      </c>
      <c r="AC68" t="n">
        <v>401.3309788647927</v>
      </c>
      <c r="AD68" t="n">
        <v>324265.7219140083</v>
      </c>
      <c r="AE68" t="n">
        <v>443674.6663167598</v>
      </c>
      <c r="AF68" t="n">
        <v>2.11383170447271e-06</v>
      </c>
      <c r="AG68" t="n">
        <v>11</v>
      </c>
      <c r="AH68" t="n">
        <v>401330.9788647927</v>
      </c>
    </row>
    <row r="69">
      <c r="A69" t="n">
        <v>67</v>
      </c>
      <c r="B69" t="n">
        <v>65</v>
      </c>
      <c r="C69" t="inlineStr">
        <is>
          <t xml:space="preserve">CONCLUIDO	</t>
        </is>
      </c>
      <c r="D69" t="n">
        <v>3.776</v>
      </c>
      <c r="E69" t="n">
        <v>26.48</v>
      </c>
      <c r="F69" t="n">
        <v>24</v>
      </c>
      <c r="G69" t="n">
        <v>130.93</v>
      </c>
      <c r="H69" t="n">
        <v>2.01</v>
      </c>
      <c r="I69" t="n">
        <v>11</v>
      </c>
      <c r="J69" t="n">
        <v>156.21</v>
      </c>
      <c r="K69" t="n">
        <v>46.47</v>
      </c>
      <c r="L69" t="n">
        <v>17.75</v>
      </c>
      <c r="M69" t="n">
        <v>9</v>
      </c>
      <c r="N69" t="n">
        <v>26.99</v>
      </c>
      <c r="O69" t="n">
        <v>19499.43</v>
      </c>
      <c r="P69" t="n">
        <v>232.94</v>
      </c>
      <c r="Q69" t="n">
        <v>452.64</v>
      </c>
      <c r="R69" t="n">
        <v>71.31</v>
      </c>
      <c r="S69" t="n">
        <v>57.64</v>
      </c>
      <c r="T69" t="n">
        <v>4740.26</v>
      </c>
      <c r="U69" t="n">
        <v>0.8100000000000001</v>
      </c>
      <c r="V69" t="n">
        <v>0.88</v>
      </c>
      <c r="W69" t="n">
        <v>6.81</v>
      </c>
      <c r="X69" t="n">
        <v>0.28</v>
      </c>
      <c r="Y69" t="n">
        <v>1</v>
      </c>
      <c r="Z69" t="n">
        <v>10</v>
      </c>
      <c r="AA69" t="n">
        <v>324.0969626430922</v>
      </c>
      <c r="AB69" t="n">
        <v>443.4437624371589</v>
      </c>
      <c r="AC69" t="n">
        <v>401.1221121273851</v>
      </c>
      <c r="AD69" t="n">
        <v>324096.9626430922</v>
      </c>
      <c r="AE69" t="n">
        <v>443443.7624371588</v>
      </c>
      <c r="AF69" t="n">
        <v>2.113663775676973e-06</v>
      </c>
      <c r="AG69" t="n">
        <v>11</v>
      </c>
      <c r="AH69" t="n">
        <v>401122.1121273851</v>
      </c>
    </row>
    <row r="70">
      <c r="A70" t="n">
        <v>68</v>
      </c>
      <c r="B70" t="n">
        <v>65</v>
      </c>
      <c r="C70" t="inlineStr">
        <is>
          <t xml:space="preserve">CONCLUIDO	</t>
        </is>
      </c>
      <c r="D70" t="n">
        <v>3.7743</v>
      </c>
      <c r="E70" t="n">
        <v>26.5</v>
      </c>
      <c r="F70" t="n">
        <v>24.02</v>
      </c>
      <c r="G70" t="n">
        <v>130.99</v>
      </c>
      <c r="H70" t="n">
        <v>2.04</v>
      </c>
      <c r="I70" t="n">
        <v>11</v>
      </c>
      <c r="J70" t="n">
        <v>156.56</v>
      </c>
      <c r="K70" t="n">
        <v>46.47</v>
      </c>
      <c r="L70" t="n">
        <v>18</v>
      </c>
      <c r="M70" t="n">
        <v>9</v>
      </c>
      <c r="N70" t="n">
        <v>27.09</v>
      </c>
      <c r="O70" t="n">
        <v>19542.89</v>
      </c>
      <c r="P70" t="n">
        <v>232.34</v>
      </c>
      <c r="Q70" t="n">
        <v>452.57</v>
      </c>
      <c r="R70" t="n">
        <v>71.95</v>
      </c>
      <c r="S70" t="n">
        <v>57.64</v>
      </c>
      <c r="T70" t="n">
        <v>5056.36</v>
      </c>
      <c r="U70" t="n">
        <v>0.8</v>
      </c>
      <c r="V70" t="n">
        <v>0.88</v>
      </c>
      <c r="W70" t="n">
        <v>6.81</v>
      </c>
      <c r="X70" t="n">
        <v>0.29</v>
      </c>
      <c r="Y70" t="n">
        <v>1</v>
      </c>
      <c r="Z70" t="n">
        <v>10</v>
      </c>
      <c r="AA70" t="n">
        <v>323.8625465750526</v>
      </c>
      <c r="AB70" t="n">
        <v>443.1230240311602</v>
      </c>
      <c r="AC70" t="n">
        <v>400.8319845446958</v>
      </c>
      <c r="AD70" t="n">
        <v>323862.5465750527</v>
      </c>
      <c r="AE70" t="n">
        <v>443123.0240311602</v>
      </c>
      <c r="AF70" t="n">
        <v>2.112712179167797e-06</v>
      </c>
      <c r="AG70" t="n">
        <v>11</v>
      </c>
      <c r="AH70" t="n">
        <v>400831.9845446958</v>
      </c>
    </row>
    <row r="71">
      <c r="A71" t="n">
        <v>69</v>
      </c>
      <c r="B71" t="n">
        <v>65</v>
      </c>
      <c r="C71" t="inlineStr">
        <is>
          <t xml:space="preserve">CONCLUIDO	</t>
        </is>
      </c>
      <c r="D71" t="n">
        <v>3.7747</v>
      </c>
      <c r="E71" t="n">
        <v>26.49</v>
      </c>
      <c r="F71" t="n">
        <v>24.01</v>
      </c>
      <c r="G71" t="n">
        <v>130.98</v>
      </c>
      <c r="H71" t="n">
        <v>2.06</v>
      </c>
      <c r="I71" t="n">
        <v>11</v>
      </c>
      <c r="J71" t="n">
        <v>156.91</v>
      </c>
      <c r="K71" t="n">
        <v>46.47</v>
      </c>
      <c r="L71" t="n">
        <v>18.25</v>
      </c>
      <c r="M71" t="n">
        <v>9</v>
      </c>
      <c r="N71" t="n">
        <v>27.19</v>
      </c>
      <c r="O71" t="n">
        <v>19586.39</v>
      </c>
      <c r="P71" t="n">
        <v>230.46</v>
      </c>
      <c r="Q71" t="n">
        <v>452.55</v>
      </c>
      <c r="R71" t="n">
        <v>71.68000000000001</v>
      </c>
      <c r="S71" t="n">
        <v>57.64</v>
      </c>
      <c r="T71" t="n">
        <v>4925.33</v>
      </c>
      <c r="U71" t="n">
        <v>0.8</v>
      </c>
      <c r="V71" t="n">
        <v>0.88</v>
      </c>
      <c r="W71" t="n">
        <v>6.81</v>
      </c>
      <c r="X71" t="n">
        <v>0.29</v>
      </c>
      <c r="Y71" t="n">
        <v>1</v>
      </c>
      <c r="Z71" t="n">
        <v>10</v>
      </c>
      <c r="AA71" t="n">
        <v>322.6084078083638</v>
      </c>
      <c r="AB71" t="n">
        <v>441.407056041879</v>
      </c>
      <c r="AC71" t="n">
        <v>399.2797861319355</v>
      </c>
      <c r="AD71" t="n">
        <v>322608.4078083638</v>
      </c>
      <c r="AE71" t="n">
        <v>441407.056041879</v>
      </c>
      <c r="AF71" t="n">
        <v>2.11293608422878e-06</v>
      </c>
      <c r="AG71" t="n">
        <v>11</v>
      </c>
      <c r="AH71" t="n">
        <v>399279.7861319355</v>
      </c>
    </row>
    <row r="72">
      <c r="A72" t="n">
        <v>70</v>
      </c>
      <c r="B72" t="n">
        <v>65</v>
      </c>
      <c r="C72" t="inlineStr">
        <is>
          <t xml:space="preserve">CONCLUIDO	</t>
        </is>
      </c>
      <c r="D72" t="n">
        <v>3.7834</v>
      </c>
      <c r="E72" t="n">
        <v>26.43</v>
      </c>
      <c r="F72" t="n">
        <v>23.98</v>
      </c>
      <c r="G72" t="n">
        <v>143.87</v>
      </c>
      <c r="H72" t="n">
        <v>2.08</v>
      </c>
      <c r="I72" t="n">
        <v>10</v>
      </c>
      <c r="J72" t="n">
        <v>157.26</v>
      </c>
      <c r="K72" t="n">
        <v>46.47</v>
      </c>
      <c r="L72" t="n">
        <v>18.5</v>
      </c>
      <c r="M72" t="n">
        <v>8</v>
      </c>
      <c r="N72" t="n">
        <v>27.3</v>
      </c>
      <c r="O72" t="n">
        <v>19629.92</v>
      </c>
      <c r="P72" t="n">
        <v>229.83</v>
      </c>
      <c r="Q72" t="n">
        <v>452.57</v>
      </c>
      <c r="R72" t="n">
        <v>70.53</v>
      </c>
      <c r="S72" t="n">
        <v>57.64</v>
      </c>
      <c r="T72" t="n">
        <v>4355.07</v>
      </c>
      <c r="U72" t="n">
        <v>0.82</v>
      </c>
      <c r="V72" t="n">
        <v>0.88</v>
      </c>
      <c r="W72" t="n">
        <v>6.81</v>
      </c>
      <c r="X72" t="n">
        <v>0.25</v>
      </c>
      <c r="Y72" t="n">
        <v>1</v>
      </c>
      <c r="Z72" t="n">
        <v>10</v>
      </c>
      <c r="AA72" t="n">
        <v>321.6370712075519</v>
      </c>
      <c r="AB72" t="n">
        <v>440.0780304523017</v>
      </c>
      <c r="AC72" t="n">
        <v>398.0776008793282</v>
      </c>
      <c r="AD72" t="n">
        <v>321637.0712075519</v>
      </c>
      <c r="AE72" t="n">
        <v>440078.0304523017</v>
      </c>
      <c r="AF72" t="n">
        <v>2.117806019305154e-06</v>
      </c>
      <c r="AG72" t="n">
        <v>11</v>
      </c>
      <c r="AH72" t="n">
        <v>398077.6008793282</v>
      </c>
    </row>
    <row r="73">
      <c r="A73" t="n">
        <v>71</v>
      </c>
      <c r="B73" t="n">
        <v>65</v>
      </c>
      <c r="C73" t="inlineStr">
        <is>
          <t xml:space="preserve">CONCLUIDO	</t>
        </is>
      </c>
      <c r="D73" t="n">
        <v>3.7829</v>
      </c>
      <c r="E73" t="n">
        <v>26.43</v>
      </c>
      <c r="F73" t="n">
        <v>23.98</v>
      </c>
      <c r="G73" t="n">
        <v>143.89</v>
      </c>
      <c r="H73" t="n">
        <v>2.11</v>
      </c>
      <c r="I73" t="n">
        <v>10</v>
      </c>
      <c r="J73" t="n">
        <v>157.62</v>
      </c>
      <c r="K73" t="n">
        <v>46.47</v>
      </c>
      <c r="L73" t="n">
        <v>18.75</v>
      </c>
      <c r="M73" t="n">
        <v>8</v>
      </c>
      <c r="N73" t="n">
        <v>27.4</v>
      </c>
      <c r="O73" t="n">
        <v>19673.48</v>
      </c>
      <c r="P73" t="n">
        <v>229.89</v>
      </c>
      <c r="Q73" t="n">
        <v>452.64</v>
      </c>
      <c r="R73" t="n">
        <v>70.69</v>
      </c>
      <c r="S73" t="n">
        <v>57.64</v>
      </c>
      <c r="T73" t="n">
        <v>4431.34</v>
      </c>
      <c r="U73" t="n">
        <v>0.82</v>
      </c>
      <c r="V73" t="n">
        <v>0.88</v>
      </c>
      <c r="W73" t="n">
        <v>6.81</v>
      </c>
      <c r="X73" t="n">
        <v>0.26</v>
      </c>
      <c r="Y73" t="n">
        <v>1</v>
      </c>
      <c r="Z73" t="n">
        <v>10</v>
      </c>
      <c r="AA73" t="n">
        <v>321.7033588563377</v>
      </c>
      <c r="AB73" t="n">
        <v>440.168728137775</v>
      </c>
      <c r="AC73" t="n">
        <v>398.159642504995</v>
      </c>
      <c r="AD73" t="n">
        <v>321703.3588563377</v>
      </c>
      <c r="AE73" t="n">
        <v>440168.728137775</v>
      </c>
      <c r="AF73" t="n">
        <v>2.117526137978926e-06</v>
      </c>
      <c r="AG73" t="n">
        <v>11</v>
      </c>
      <c r="AH73" t="n">
        <v>398159.642504995</v>
      </c>
    </row>
    <row r="74">
      <c r="A74" t="n">
        <v>72</v>
      </c>
      <c r="B74" t="n">
        <v>65</v>
      </c>
      <c r="C74" t="inlineStr">
        <is>
          <t xml:space="preserve">CONCLUIDO	</t>
        </is>
      </c>
      <c r="D74" t="n">
        <v>3.7831</v>
      </c>
      <c r="E74" t="n">
        <v>26.43</v>
      </c>
      <c r="F74" t="n">
        <v>23.98</v>
      </c>
      <c r="G74" t="n">
        <v>143.88</v>
      </c>
      <c r="H74" t="n">
        <v>2.13</v>
      </c>
      <c r="I74" t="n">
        <v>10</v>
      </c>
      <c r="J74" t="n">
        <v>157.97</v>
      </c>
      <c r="K74" t="n">
        <v>46.47</v>
      </c>
      <c r="L74" t="n">
        <v>19</v>
      </c>
      <c r="M74" t="n">
        <v>8</v>
      </c>
      <c r="N74" t="n">
        <v>27.5</v>
      </c>
      <c r="O74" t="n">
        <v>19717.08</v>
      </c>
      <c r="P74" t="n">
        <v>229.89</v>
      </c>
      <c r="Q74" t="n">
        <v>452.57</v>
      </c>
      <c r="R74" t="n">
        <v>70.83</v>
      </c>
      <c r="S74" t="n">
        <v>57.64</v>
      </c>
      <c r="T74" t="n">
        <v>4500.72</v>
      </c>
      <c r="U74" t="n">
        <v>0.8100000000000001</v>
      </c>
      <c r="V74" t="n">
        <v>0.88</v>
      </c>
      <c r="W74" t="n">
        <v>6.81</v>
      </c>
      <c r="X74" t="n">
        <v>0.26</v>
      </c>
      <c r="Y74" t="n">
        <v>1</v>
      </c>
      <c r="Z74" t="n">
        <v>10</v>
      </c>
      <c r="AA74" t="n">
        <v>321.6921856073834</v>
      </c>
      <c r="AB74" t="n">
        <v>440.1534404056269</v>
      </c>
      <c r="AC74" t="n">
        <v>398.1458138125466</v>
      </c>
      <c r="AD74" t="n">
        <v>321692.1856073834</v>
      </c>
      <c r="AE74" t="n">
        <v>440153.4404056269</v>
      </c>
      <c r="AF74" t="n">
        <v>2.117638090509417e-06</v>
      </c>
      <c r="AG74" t="n">
        <v>11</v>
      </c>
      <c r="AH74" t="n">
        <v>398145.8138125466</v>
      </c>
    </row>
    <row r="75">
      <c r="A75" t="n">
        <v>73</v>
      </c>
      <c r="B75" t="n">
        <v>65</v>
      </c>
      <c r="C75" t="inlineStr">
        <is>
          <t xml:space="preserve">CONCLUIDO	</t>
        </is>
      </c>
      <c r="D75" t="n">
        <v>3.7837</v>
      </c>
      <c r="E75" t="n">
        <v>26.43</v>
      </c>
      <c r="F75" t="n">
        <v>23.98</v>
      </c>
      <c r="G75" t="n">
        <v>143.86</v>
      </c>
      <c r="H75" t="n">
        <v>2.15</v>
      </c>
      <c r="I75" t="n">
        <v>10</v>
      </c>
      <c r="J75" t="n">
        <v>158.32</v>
      </c>
      <c r="K75" t="n">
        <v>46.47</v>
      </c>
      <c r="L75" t="n">
        <v>19.25</v>
      </c>
      <c r="M75" t="n">
        <v>8</v>
      </c>
      <c r="N75" t="n">
        <v>27.61</v>
      </c>
      <c r="O75" t="n">
        <v>19760.72</v>
      </c>
      <c r="P75" t="n">
        <v>229.24</v>
      </c>
      <c r="Q75" t="n">
        <v>452.57</v>
      </c>
      <c r="R75" t="n">
        <v>70.59</v>
      </c>
      <c r="S75" t="n">
        <v>57.64</v>
      </c>
      <c r="T75" t="n">
        <v>4382.41</v>
      </c>
      <c r="U75" t="n">
        <v>0.82</v>
      </c>
      <c r="V75" t="n">
        <v>0.88</v>
      </c>
      <c r="W75" t="n">
        <v>6.81</v>
      </c>
      <c r="X75" t="n">
        <v>0.25</v>
      </c>
      <c r="Y75" t="n">
        <v>1</v>
      </c>
      <c r="Z75" t="n">
        <v>10</v>
      </c>
      <c r="AA75" t="n">
        <v>321.2431745298152</v>
      </c>
      <c r="AB75" t="n">
        <v>439.5390836403273</v>
      </c>
      <c r="AC75" t="n">
        <v>397.5900903946721</v>
      </c>
      <c r="AD75" t="n">
        <v>321243.1745298152</v>
      </c>
      <c r="AE75" t="n">
        <v>439539.0836403273</v>
      </c>
      <c r="AF75" t="n">
        <v>2.117973948100891e-06</v>
      </c>
      <c r="AG75" t="n">
        <v>11</v>
      </c>
      <c r="AH75" t="n">
        <v>397590.0903946721</v>
      </c>
    </row>
    <row r="76">
      <c r="A76" t="n">
        <v>74</v>
      </c>
      <c r="B76" t="n">
        <v>65</v>
      </c>
      <c r="C76" t="inlineStr">
        <is>
          <t xml:space="preserve">CONCLUIDO	</t>
        </is>
      </c>
      <c r="D76" t="n">
        <v>3.7824</v>
      </c>
      <c r="E76" t="n">
        <v>26.44</v>
      </c>
      <c r="F76" t="n">
        <v>23.99</v>
      </c>
      <c r="G76" t="n">
        <v>143.91</v>
      </c>
      <c r="H76" t="n">
        <v>2.18</v>
      </c>
      <c r="I76" t="n">
        <v>10</v>
      </c>
      <c r="J76" t="n">
        <v>158.68</v>
      </c>
      <c r="K76" t="n">
        <v>46.47</v>
      </c>
      <c r="L76" t="n">
        <v>19.5</v>
      </c>
      <c r="M76" t="n">
        <v>8</v>
      </c>
      <c r="N76" t="n">
        <v>27.71</v>
      </c>
      <c r="O76" t="n">
        <v>19804.39</v>
      </c>
      <c r="P76" t="n">
        <v>228.52</v>
      </c>
      <c r="Q76" t="n">
        <v>452.6</v>
      </c>
      <c r="R76" t="n">
        <v>70.92</v>
      </c>
      <c r="S76" t="n">
        <v>57.64</v>
      </c>
      <c r="T76" t="n">
        <v>4548.78</v>
      </c>
      <c r="U76" t="n">
        <v>0.8100000000000001</v>
      </c>
      <c r="V76" t="n">
        <v>0.88</v>
      </c>
      <c r="W76" t="n">
        <v>6.81</v>
      </c>
      <c r="X76" t="n">
        <v>0.26</v>
      </c>
      <c r="Y76" t="n">
        <v>1</v>
      </c>
      <c r="Z76" t="n">
        <v>10</v>
      </c>
      <c r="AA76" t="n">
        <v>320.8820977172864</v>
      </c>
      <c r="AB76" t="n">
        <v>439.0450424158406</v>
      </c>
      <c r="AC76" t="n">
        <v>397.1431997712593</v>
      </c>
      <c r="AD76" t="n">
        <v>320882.0977172864</v>
      </c>
      <c r="AE76" t="n">
        <v>439045.0424158406</v>
      </c>
      <c r="AF76" t="n">
        <v>2.117246256652697e-06</v>
      </c>
      <c r="AG76" t="n">
        <v>11</v>
      </c>
      <c r="AH76" t="n">
        <v>397143.1997712593</v>
      </c>
    </row>
    <row r="77">
      <c r="A77" t="n">
        <v>75</v>
      </c>
      <c r="B77" t="n">
        <v>65</v>
      </c>
      <c r="C77" t="inlineStr">
        <is>
          <t xml:space="preserve">CONCLUIDO	</t>
        </is>
      </c>
      <c r="D77" t="n">
        <v>3.7825</v>
      </c>
      <c r="E77" t="n">
        <v>26.44</v>
      </c>
      <c r="F77" t="n">
        <v>23.99</v>
      </c>
      <c r="G77" t="n">
        <v>143.91</v>
      </c>
      <c r="H77" t="n">
        <v>2.2</v>
      </c>
      <c r="I77" t="n">
        <v>10</v>
      </c>
      <c r="J77" t="n">
        <v>159.03</v>
      </c>
      <c r="K77" t="n">
        <v>46.47</v>
      </c>
      <c r="L77" t="n">
        <v>19.75</v>
      </c>
      <c r="M77" t="n">
        <v>8</v>
      </c>
      <c r="N77" t="n">
        <v>27.82</v>
      </c>
      <c r="O77" t="n">
        <v>19848.23</v>
      </c>
      <c r="P77" t="n">
        <v>227.16</v>
      </c>
      <c r="Q77" t="n">
        <v>452.6</v>
      </c>
      <c r="R77" t="n">
        <v>71.01000000000001</v>
      </c>
      <c r="S77" t="n">
        <v>57.64</v>
      </c>
      <c r="T77" t="n">
        <v>4594.12</v>
      </c>
      <c r="U77" t="n">
        <v>0.8100000000000001</v>
      </c>
      <c r="V77" t="n">
        <v>0.88</v>
      </c>
      <c r="W77" t="n">
        <v>6.81</v>
      </c>
      <c r="X77" t="n">
        <v>0.26</v>
      </c>
      <c r="Y77" t="n">
        <v>1</v>
      </c>
      <c r="Z77" t="n">
        <v>10</v>
      </c>
      <c r="AA77" t="n">
        <v>320.0069055809637</v>
      </c>
      <c r="AB77" t="n">
        <v>437.847565924172</v>
      </c>
      <c r="AC77" t="n">
        <v>396.0600087552866</v>
      </c>
      <c r="AD77" t="n">
        <v>320006.9055809637</v>
      </c>
      <c r="AE77" t="n">
        <v>437847.5659241721</v>
      </c>
      <c r="AF77" t="n">
        <v>2.117302232917943e-06</v>
      </c>
      <c r="AG77" t="n">
        <v>11</v>
      </c>
      <c r="AH77" t="n">
        <v>396060.0087552866</v>
      </c>
    </row>
    <row r="78">
      <c r="A78" t="n">
        <v>76</v>
      </c>
      <c r="B78" t="n">
        <v>65</v>
      </c>
      <c r="C78" t="inlineStr">
        <is>
          <t xml:space="preserve">CONCLUIDO	</t>
        </is>
      </c>
      <c r="D78" t="n">
        <v>3.7833</v>
      </c>
      <c r="E78" t="n">
        <v>26.43</v>
      </c>
      <c r="F78" t="n">
        <v>23.98</v>
      </c>
      <c r="G78" t="n">
        <v>143.88</v>
      </c>
      <c r="H78" t="n">
        <v>2.22</v>
      </c>
      <c r="I78" t="n">
        <v>10</v>
      </c>
      <c r="J78" t="n">
        <v>159.39</v>
      </c>
      <c r="K78" t="n">
        <v>46.47</v>
      </c>
      <c r="L78" t="n">
        <v>20</v>
      </c>
      <c r="M78" t="n">
        <v>8</v>
      </c>
      <c r="N78" t="n">
        <v>27.92</v>
      </c>
      <c r="O78" t="n">
        <v>19891.97</v>
      </c>
      <c r="P78" t="n">
        <v>224.99</v>
      </c>
      <c r="Q78" t="n">
        <v>452.61</v>
      </c>
      <c r="R78" t="n">
        <v>70.64</v>
      </c>
      <c r="S78" t="n">
        <v>57.64</v>
      </c>
      <c r="T78" t="n">
        <v>4409.99</v>
      </c>
      <c r="U78" t="n">
        <v>0.82</v>
      </c>
      <c r="V78" t="n">
        <v>0.88</v>
      </c>
      <c r="W78" t="n">
        <v>6.81</v>
      </c>
      <c r="X78" t="n">
        <v>0.26</v>
      </c>
      <c r="Y78" t="n">
        <v>1</v>
      </c>
      <c r="Z78" t="n">
        <v>10</v>
      </c>
      <c r="AA78" t="n">
        <v>318.5484635345426</v>
      </c>
      <c r="AB78" t="n">
        <v>435.8520611743366</v>
      </c>
      <c r="AC78" t="n">
        <v>394.2549521780671</v>
      </c>
      <c r="AD78" t="n">
        <v>318548.4635345427</v>
      </c>
      <c r="AE78" t="n">
        <v>435852.0611743366</v>
      </c>
      <c r="AF78" t="n">
        <v>2.117750043039908e-06</v>
      </c>
      <c r="AG78" t="n">
        <v>11</v>
      </c>
      <c r="AH78" t="n">
        <v>394254.9521780671</v>
      </c>
    </row>
    <row r="79">
      <c r="A79" t="n">
        <v>77</v>
      </c>
      <c r="B79" t="n">
        <v>65</v>
      </c>
      <c r="C79" t="inlineStr">
        <is>
          <t xml:space="preserve">CONCLUIDO	</t>
        </is>
      </c>
      <c r="D79" t="n">
        <v>3.7909</v>
      </c>
      <c r="E79" t="n">
        <v>26.38</v>
      </c>
      <c r="F79" t="n">
        <v>23.95</v>
      </c>
      <c r="G79" t="n">
        <v>159.69</v>
      </c>
      <c r="H79" t="n">
        <v>2.25</v>
      </c>
      <c r="I79" t="n">
        <v>9</v>
      </c>
      <c r="J79" t="n">
        <v>159.74</v>
      </c>
      <c r="K79" t="n">
        <v>46.47</v>
      </c>
      <c r="L79" t="n">
        <v>20.25</v>
      </c>
      <c r="M79" t="n">
        <v>7</v>
      </c>
      <c r="N79" t="n">
        <v>28.03</v>
      </c>
      <c r="O79" t="n">
        <v>19935.76</v>
      </c>
      <c r="P79" t="n">
        <v>224.81</v>
      </c>
      <c r="Q79" t="n">
        <v>452.58</v>
      </c>
      <c r="R79" t="n">
        <v>69.83</v>
      </c>
      <c r="S79" t="n">
        <v>57.64</v>
      </c>
      <c r="T79" t="n">
        <v>4009.81</v>
      </c>
      <c r="U79" t="n">
        <v>0.83</v>
      </c>
      <c r="V79" t="n">
        <v>0.89</v>
      </c>
      <c r="W79" t="n">
        <v>6.81</v>
      </c>
      <c r="X79" t="n">
        <v>0.23</v>
      </c>
      <c r="Y79" t="n">
        <v>1</v>
      </c>
      <c r="Z79" t="n">
        <v>10</v>
      </c>
      <c r="AA79" t="n">
        <v>317.9358834870241</v>
      </c>
      <c r="AB79" t="n">
        <v>435.0139021281973</v>
      </c>
      <c r="AC79" t="n">
        <v>393.4967858549277</v>
      </c>
      <c r="AD79" t="n">
        <v>317935.8834870241</v>
      </c>
      <c r="AE79" t="n">
        <v>435013.9021281974</v>
      </c>
      <c r="AF79" t="n">
        <v>2.12200423919858e-06</v>
      </c>
      <c r="AG79" t="n">
        <v>11</v>
      </c>
      <c r="AH79" t="n">
        <v>393496.7858549277</v>
      </c>
    </row>
    <row r="80">
      <c r="A80" t="n">
        <v>78</v>
      </c>
      <c r="B80" t="n">
        <v>65</v>
      </c>
      <c r="C80" t="inlineStr">
        <is>
          <t xml:space="preserve">CONCLUIDO	</t>
        </is>
      </c>
      <c r="D80" t="n">
        <v>3.7912</v>
      </c>
      <c r="E80" t="n">
        <v>26.38</v>
      </c>
      <c r="F80" t="n">
        <v>23.95</v>
      </c>
      <c r="G80" t="n">
        <v>159.68</v>
      </c>
      <c r="H80" t="n">
        <v>2.27</v>
      </c>
      <c r="I80" t="n">
        <v>9</v>
      </c>
      <c r="J80" t="n">
        <v>160.1</v>
      </c>
      <c r="K80" t="n">
        <v>46.47</v>
      </c>
      <c r="L80" t="n">
        <v>20.5</v>
      </c>
      <c r="M80" t="n">
        <v>7</v>
      </c>
      <c r="N80" t="n">
        <v>28.13</v>
      </c>
      <c r="O80" t="n">
        <v>19979.57</v>
      </c>
      <c r="P80" t="n">
        <v>224.89</v>
      </c>
      <c r="Q80" t="n">
        <v>452.56</v>
      </c>
      <c r="R80" t="n">
        <v>69.64</v>
      </c>
      <c r="S80" t="n">
        <v>57.64</v>
      </c>
      <c r="T80" t="n">
        <v>3915.19</v>
      </c>
      <c r="U80" t="n">
        <v>0.83</v>
      </c>
      <c r="V80" t="n">
        <v>0.89</v>
      </c>
      <c r="W80" t="n">
        <v>6.81</v>
      </c>
      <c r="X80" t="n">
        <v>0.23</v>
      </c>
      <c r="Y80" t="n">
        <v>1</v>
      </c>
      <c r="Z80" t="n">
        <v>10</v>
      </c>
      <c r="AA80" t="n">
        <v>317.9704946459161</v>
      </c>
      <c r="AB80" t="n">
        <v>435.0612586427299</v>
      </c>
      <c r="AC80" t="n">
        <v>393.5396227301785</v>
      </c>
      <c r="AD80" t="n">
        <v>317970.494645916</v>
      </c>
      <c r="AE80" t="n">
        <v>435061.2586427298</v>
      </c>
      <c r="AF80" t="n">
        <v>2.122172167994317e-06</v>
      </c>
      <c r="AG80" t="n">
        <v>11</v>
      </c>
      <c r="AH80" t="n">
        <v>393539.6227301785</v>
      </c>
    </row>
    <row r="81">
      <c r="A81" t="n">
        <v>79</v>
      </c>
      <c r="B81" t="n">
        <v>65</v>
      </c>
      <c r="C81" t="inlineStr">
        <is>
          <t xml:space="preserve">CONCLUIDO	</t>
        </is>
      </c>
      <c r="D81" t="n">
        <v>3.7921</v>
      </c>
      <c r="E81" t="n">
        <v>26.37</v>
      </c>
      <c r="F81" t="n">
        <v>23.95</v>
      </c>
      <c r="G81" t="n">
        <v>159.63</v>
      </c>
      <c r="H81" t="n">
        <v>2.29</v>
      </c>
      <c r="I81" t="n">
        <v>9</v>
      </c>
      <c r="J81" t="n">
        <v>160.45</v>
      </c>
      <c r="K81" t="n">
        <v>46.47</v>
      </c>
      <c r="L81" t="n">
        <v>20.75</v>
      </c>
      <c r="M81" t="n">
        <v>7</v>
      </c>
      <c r="N81" t="n">
        <v>28.24</v>
      </c>
      <c r="O81" t="n">
        <v>20023.43</v>
      </c>
      <c r="P81" t="n">
        <v>225.47</v>
      </c>
      <c r="Q81" t="n">
        <v>452.58</v>
      </c>
      <c r="R81" t="n">
        <v>69.54000000000001</v>
      </c>
      <c r="S81" t="n">
        <v>57.64</v>
      </c>
      <c r="T81" t="n">
        <v>3863.96</v>
      </c>
      <c r="U81" t="n">
        <v>0.83</v>
      </c>
      <c r="V81" t="n">
        <v>0.89</v>
      </c>
      <c r="W81" t="n">
        <v>6.81</v>
      </c>
      <c r="X81" t="n">
        <v>0.22</v>
      </c>
      <c r="Y81" t="n">
        <v>1</v>
      </c>
      <c r="Z81" t="n">
        <v>10</v>
      </c>
      <c r="AA81" t="n">
        <v>318.2911514673087</v>
      </c>
      <c r="AB81" t="n">
        <v>435.49999545214</v>
      </c>
      <c r="AC81" t="n">
        <v>393.9364871142695</v>
      </c>
      <c r="AD81" t="n">
        <v>318291.1514673088</v>
      </c>
      <c r="AE81" t="n">
        <v>435499.99545214</v>
      </c>
      <c r="AF81" t="n">
        <v>2.122675954381528e-06</v>
      </c>
      <c r="AG81" t="n">
        <v>11</v>
      </c>
      <c r="AH81" t="n">
        <v>393936.4871142695</v>
      </c>
    </row>
    <row r="82">
      <c r="A82" t="n">
        <v>80</v>
      </c>
      <c r="B82" t="n">
        <v>65</v>
      </c>
      <c r="C82" t="inlineStr">
        <is>
          <t xml:space="preserve">CONCLUIDO	</t>
        </is>
      </c>
      <c r="D82" t="n">
        <v>3.7925</v>
      </c>
      <c r="E82" t="n">
        <v>26.37</v>
      </c>
      <c r="F82" t="n">
        <v>23.94</v>
      </c>
      <c r="G82" t="n">
        <v>159.62</v>
      </c>
      <c r="H82" t="n">
        <v>2.31</v>
      </c>
      <c r="I82" t="n">
        <v>9</v>
      </c>
      <c r="J82" t="n">
        <v>160.81</v>
      </c>
      <c r="K82" t="n">
        <v>46.47</v>
      </c>
      <c r="L82" t="n">
        <v>21</v>
      </c>
      <c r="M82" t="n">
        <v>7</v>
      </c>
      <c r="N82" t="n">
        <v>28.34</v>
      </c>
      <c r="O82" t="n">
        <v>20067.32</v>
      </c>
      <c r="P82" t="n">
        <v>225.35</v>
      </c>
      <c r="Q82" t="n">
        <v>452.55</v>
      </c>
      <c r="R82" t="n">
        <v>69.47</v>
      </c>
      <c r="S82" t="n">
        <v>57.64</v>
      </c>
      <c r="T82" t="n">
        <v>3827.58</v>
      </c>
      <c r="U82" t="n">
        <v>0.83</v>
      </c>
      <c r="V82" t="n">
        <v>0.89</v>
      </c>
      <c r="W82" t="n">
        <v>6.81</v>
      </c>
      <c r="X82" t="n">
        <v>0.22</v>
      </c>
      <c r="Y82" t="n">
        <v>1</v>
      </c>
      <c r="Z82" t="n">
        <v>10</v>
      </c>
      <c r="AA82" t="n">
        <v>318.1659179482344</v>
      </c>
      <c r="AB82" t="n">
        <v>435.3286454264294</v>
      </c>
      <c r="AC82" t="n">
        <v>393.7814904945215</v>
      </c>
      <c r="AD82" t="n">
        <v>318165.9179482344</v>
      </c>
      <c r="AE82" t="n">
        <v>435328.6454264295</v>
      </c>
      <c r="AF82" t="n">
        <v>2.122899859442511e-06</v>
      </c>
      <c r="AG82" t="n">
        <v>11</v>
      </c>
      <c r="AH82" t="n">
        <v>393781.4904945215</v>
      </c>
    </row>
    <row r="83">
      <c r="A83" t="n">
        <v>81</v>
      </c>
      <c r="B83" t="n">
        <v>65</v>
      </c>
      <c r="C83" t="inlineStr">
        <is>
          <t xml:space="preserve">CONCLUIDO	</t>
        </is>
      </c>
      <c r="D83" t="n">
        <v>3.7898</v>
      </c>
      <c r="E83" t="n">
        <v>26.39</v>
      </c>
      <c r="F83" t="n">
        <v>23.96</v>
      </c>
      <c r="G83" t="n">
        <v>159.74</v>
      </c>
      <c r="H83" t="n">
        <v>2.34</v>
      </c>
      <c r="I83" t="n">
        <v>9</v>
      </c>
      <c r="J83" t="n">
        <v>161.17</v>
      </c>
      <c r="K83" t="n">
        <v>46.47</v>
      </c>
      <c r="L83" t="n">
        <v>21.25</v>
      </c>
      <c r="M83" t="n">
        <v>6</v>
      </c>
      <c r="N83" t="n">
        <v>28.45</v>
      </c>
      <c r="O83" t="n">
        <v>20111.25</v>
      </c>
      <c r="P83" t="n">
        <v>225.38</v>
      </c>
      <c r="Q83" t="n">
        <v>452.57</v>
      </c>
      <c r="R83" t="n">
        <v>69.97</v>
      </c>
      <c r="S83" t="n">
        <v>57.64</v>
      </c>
      <c r="T83" t="n">
        <v>4075.63</v>
      </c>
      <c r="U83" t="n">
        <v>0.82</v>
      </c>
      <c r="V83" t="n">
        <v>0.88</v>
      </c>
      <c r="W83" t="n">
        <v>6.81</v>
      </c>
      <c r="X83" t="n">
        <v>0.24</v>
      </c>
      <c r="Y83" t="n">
        <v>1</v>
      </c>
      <c r="Z83" t="n">
        <v>10</v>
      </c>
      <c r="AA83" t="n">
        <v>318.3866998382687</v>
      </c>
      <c r="AB83" t="n">
        <v>435.6307289485841</v>
      </c>
      <c r="AC83" t="n">
        <v>394.0547435892985</v>
      </c>
      <c r="AD83" t="n">
        <v>318386.6998382687</v>
      </c>
      <c r="AE83" t="n">
        <v>435630.7289485841</v>
      </c>
      <c r="AF83" t="n">
        <v>2.121388500280878e-06</v>
      </c>
      <c r="AG83" t="n">
        <v>11</v>
      </c>
      <c r="AH83" t="n">
        <v>394054.7435892985</v>
      </c>
    </row>
    <row r="84">
      <c r="A84" t="n">
        <v>82</v>
      </c>
      <c r="B84" t="n">
        <v>65</v>
      </c>
      <c r="C84" t="inlineStr">
        <is>
          <t xml:space="preserve">CONCLUIDO	</t>
        </is>
      </c>
      <c r="D84" t="n">
        <v>3.7906</v>
      </c>
      <c r="E84" t="n">
        <v>26.38</v>
      </c>
      <c r="F84" t="n">
        <v>23.96</v>
      </c>
      <c r="G84" t="n">
        <v>159.71</v>
      </c>
      <c r="H84" t="n">
        <v>2.36</v>
      </c>
      <c r="I84" t="n">
        <v>9</v>
      </c>
      <c r="J84" t="n">
        <v>161.52</v>
      </c>
      <c r="K84" t="n">
        <v>46.47</v>
      </c>
      <c r="L84" t="n">
        <v>21.5</v>
      </c>
      <c r="M84" t="n">
        <v>6</v>
      </c>
      <c r="N84" t="n">
        <v>28.56</v>
      </c>
      <c r="O84" t="n">
        <v>20155.21</v>
      </c>
      <c r="P84" t="n">
        <v>224.55</v>
      </c>
      <c r="Q84" t="n">
        <v>452.59</v>
      </c>
      <c r="R84" t="n">
        <v>69.89</v>
      </c>
      <c r="S84" t="n">
        <v>57.64</v>
      </c>
      <c r="T84" t="n">
        <v>4039.88</v>
      </c>
      <c r="U84" t="n">
        <v>0.82</v>
      </c>
      <c r="V84" t="n">
        <v>0.89</v>
      </c>
      <c r="W84" t="n">
        <v>6.81</v>
      </c>
      <c r="X84" t="n">
        <v>0.23</v>
      </c>
      <c r="Y84" t="n">
        <v>1</v>
      </c>
      <c r="Z84" t="n">
        <v>10</v>
      </c>
      <c r="AA84" t="n">
        <v>317.8132015017505</v>
      </c>
      <c r="AB84" t="n">
        <v>434.846043223599</v>
      </c>
      <c r="AC84" t="n">
        <v>393.3449471685927</v>
      </c>
      <c r="AD84" t="n">
        <v>317813.2015017506</v>
      </c>
      <c r="AE84" t="n">
        <v>434846.043223599</v>
      </c>
      <c r="AF84" t="n">
        <v>2.121836310402843e-06</v>
      </c>
      <c r="AG84" t="n">
        <v>11</v>
      </c>
      <c r="AH84" t="n">
        <v>393344.9471685927</v>
      </c>
    </row>
    <row r="85">
      <c r="A85" t="n">
        <v>83</v>
      </c>
      <c r="B85" t="n">
        <v>65</v>
      </c>
      <c r="C85" t="inlineStr">
        <is>
          <t xml:space="preserve">CONCLUIDO	</t>
        </is>
      </c>
      <c r="D85" t="n">
        <v>3.7906</v>
      </c>
      <c r="E85" t="n">
        <v>26.38</v>
      </c>
      <c r="F85" t="n">
        <v>23.96</v>
      </c>
      <c r="G85" t="n">
        <v>159.71</v>
      </c>
      <c r="H85" t="n">
        <v>2.38</v>
      </c>
      <c r="I85" t="n">
        <v>9</v>
      </c>
      <c r="J85" t="n">
        <v>161.88</v>
      </c>
      <c r="K85" t="n">
        <v>46.47</v>
      </c>
      <c r="L85" t="n">
        <v>21.75</v>
      </c>
      <c r="M85" t="n">
        <v>6</v>
      </c>
      <c r="N85" t="n">
        <v>28.66</v>
      </c>
      <c r="O85" t="n">
        <v>20199.21</v>
      </c>
      <c r="P85" t="n">
        <v>224</v>
      </c>
      <c r="Q85" t="n">
        <v>452.56</v>
      </c>
      <c r="R85" t="n">
        <v>69.93000000000001</v>
      </c>
      <c r="S85" t="n">
        <v>57.64</v>
      </c>
      <c r="T85" t="n">
        <v>4055.52</v>
      </c>
      <c r="U85" t="n">
        <v>0.82</v>
      </c>
      <c r="V85" t="n">
        <v>0.89</v>
      </c>
      <c r="W85" t="n">
        <v>6.81</v>
      </c>
      <c r="X85" t="n">
        <v>0.23</v>
      </c>
      <c r="Y85" t="n">
        <v>1</v>
      </c>
      <c r="Z85" t="n">
        <v>10</v>
      </c>
      <c r="AA85" t="n">
        <v>317.4622658877079</v>
      </c>
      <c r="AB85" t="n">
        <v>434.3658776342791</v>
      </c>
      <c r="AC85" t="n">
        <v>392.9106079092009</v>
      </c>
      <c r="AD85" t="n">
        <v>317462.2658877079</v>
      </c>
      <c r="AE85" t="n">
        <v>434365.8776342791</v>
      </c>
      <c r="AF85" t="n">
        <v>2.121836310402843e-06</v>
      </c>
      <c r="AG85" t="n">
        <v>11</v>
      </c>
      <c r="AH85" t="n">
        <v>392910.6079092009</v>
      </c>
    </row>
    <row r="86">
      <c r="A86" t="n">
        <v>84</v>
      </c>
      <c r="B86" t="n">
        <v>65</v>
      </c>
      <c r="C86" t="inlineStr">
        <is>
          <t xml:space="preserve">CONCLUIDO	</t>
        </is>
      </c>
      <c r="D86" t="n">
        <v>3.7913</v>
      </c>
      <c r="E86" t="n">
        <v>26.38</v>
      </c>
      <c r="F86" t="n">
        <v>23.95</v>
      </c>
      <c r="G86" t="n">
        <v>159.67</v>
      </c>
      <c r="H86" t="n">
        <v>2.4</v>
      </c>
      <c r="I86" t="n">
        <v>9</v>
      </c>
      <c r="J86" t="n">
        <v>162.24</v>
      </c>
      <c r="K86" t="n">
        <v>46.47</v>
      </c>
      <c r="L86" t="n">
        <v>22</v>
      </c>
      <c r="M86" t="n">
        <v>6</v>
      </c>
      <c r="N86" t="n">
        <v>28.77</v>
      </c>
      <c r="O86" t="n">
        <v>20243.25</v>
      </c>
      <c r="P86" t="n">
        <v>222.68</v>
      </c>
      <c r="Q86" t="n">
        <v>452.56</v>
      </c>
      <c r="R86" t="n">
        <v>69.67</v>
      </c>
      <c r="S86" t="n">
        <v>57.64</v>
      </c>
      <c r="T86" t="n">
        <v>3926.37</v>
      </c>
      <c r="U86" t="n">
        <v>0.83</v>
      </c>
      <c r="V86" t="n">
        <v>0.89</v>
      </c>
      <c r="W86" t="n">
        <v>6.81</v>
      </c>
      <c r="X86" t="n">
        <v>0.23</v>
      </c>
      <c r="Y86" t="n">
        <v>1</v>
      </c>
      <c r="Z86" t="n">
        <v>10</v>
      </c>
      <c r="AA86" t="n">
        <v>316.5551558150353</v>
      </c>
      <c r="AB86" t="n">
        <v>433.1247296139766</v>
      </c>
      <c r="AC86" t="n">
        <v>391.7879133139938</v>
      </c>
      <c r="AD86" t="n">
        <v>316555.1558150353</v>
      </c>
      <c r="AE86" t="n">
        <v>433124.7296139766</v>
      </c>
      <c r="AF86" t="n">
        <v>2.122228144259563e-06</v>
      </c>
      <c r="AG86" t="n">
        <v>11</v>
      </c>
      <c r="AH86" t="n">
        <v>391787.9133139938</v>
      </c>
    </row>
    <row r="87">
      <c r="A87" t="n">
        <v>85</v>
      </c>
      <c r="B87" t="n">
        <v>65</v>
      </c>
      <c r="C87" t="inlineStr">
        <is>
          <t xml:space="preserve">CONCLUIDO	</t>
        </is>
      </c>
      <c r="D87" t="n">
        <v>3.7906</v>
      </c>
      <c r="E87" t="n">
        <v>26.38</v>
      </c>
      <c r="F87" t="n">
        <v>23.96</v>
      </c>
      <c r="G87" t="n">
        <v>159.7</v>
      </c>
      <c r="H87" t="n">
        <v>2.42</v>
      </c>
      <c r="I87" t="n">
        <v>9</v>
      </c>
      <c r="J87" t="n">
        <v>162.59</v>
      </c>
      <c r="K87" t="n">
        <v>46.47</v>
      </c>
      <c r="L87" t="n">
        <v>22.25</v>
      </c>
      <c r="M87" t="n">
        <v>5</v>
      </c>
      <c r="N87" t="n">
        <v>28.88</v>
      </c>
      <c r="O87" t="n">
        <v>20287.32</v>
      </c>
      <c r="P87" t="n">
        <v>222.52</v>
      </c>
      <c r="Q87" t="n">
        <v>452.57</v>
      </c>
      <c r="R87" t="n">
        <v>69.89</v>
      </c>
      <c r="S87" t="n">
        <v>57.64</v>
      </c>
      <c r="T87" t="n">
        <v>4037.42</v>
      </c>
      <c r="U87" t="n">
        <v>0.82</v>
      </c>
      <c r="V87" t="n">
        <v>0.89</v>
      </c>
      <c r="W87" t="n">
        <v>6.81</v>
      </c>
      <c r="X87" t="n">
        <v>0.23</v>
      </c>
      <c r="Y87" t="n">
        <v>1</v>
      </c>
      <c r="Z87" t="n">
        <v>10</v>
      </c>
      <c r="AA87" t="n">
        <v>316.5179300535569</v>
      </c>
      <c r="AB87" t="n">
        <v>433.073795684837</v>
      </c>
      <c r="AC87" t="n">
        <v>391.7418404475652</v>
      </c>
      <c r="AD87" t="n">
        <v>316517.9300535569</v>
      </c>
      <c r="AE87" t="n">
        <v>433073.795684837</v>
      </c>
      <c r="AF87" t="n">
        <v>2.121836310402843e-06</v>
      </c>
      <c r="AG87" t="n">
        <v>11</v>
      </c>
      <c r="AH87" t="n">
        <v>391741.8404475652</v>
      </c>
    </row>
    <row r="88">
      <c r="A88" t="n">
        <v>86</v>
      </c>
      <c r="B88" t="n">
        <v>65</v>
      </c>
      <c r="C88" t="inlineStr">
        <is>
          <t xml:space="preserve">CONCLUIDO	</t>
        </is>
      </c>
      <c r="D88" t="n">
        <v>3.7896</v>
      </c>
      <c r="E88" t="n">
        <v>26.39</v>
      </c>
      <c r="F88" t="n">
        <v>23.96</v>
      </c>
      <c r="G88" t="n">
        <v>159.75</v>
      </c>
      <c r="H88" t="n">
        <v>2.45</v>
      </c>
      <c r="I88" t="n">
        <v>9</v>
      </c>
      <c r="J88" t="n">
        <v>162.95</v>
      </c>
      <c r="K88" t="n">
        <v>46.47</v>
      </c>
      <c r="L88" t="n">
        <v>22.5</v>
      </c>
      <c r="M88" t="n">
        <v>5</v>
      </c>
      <c r="N88" t="n">
        <v>28.98</v>
      </c>
      <c r="O88" t="n">
        <v>20331.43</v>
      </c>
      <c r="P88" t="n">
        <v>222.22</v>
      </c>
      <c r="Q88" t="n">
        <v>452.62</v>
      </c>
      <c r="R88" t="n">
        <v>69.98999999999999</v>
      </c>
      <c r="S88" t="n">
        <v>57.64</v>
      </c>
      <c r="T88" t="n">
        <v>4087.93</v>
      </c>
      <c r="U88" t="n">
        <v>0.82</v>
      </c>
      <c r="V88" t="n">
        <v>0.88</v>
      </c>
      <c r="W88" t="n">
        <v>6.81</v>
      </c>
      <c r="X88" t="n">
        <v>0.24</v>
      </c>
      <c r="Y88" t="n">
        <v>1</v>
      </c>
      <c r="Z88" t="n">
        <v>10</v>
      </c>
      <c r="AA88" t="n">
        <v>316.3808622063427</v>
      </c>
      <c r="AB88" t="n">
        <v>432.8862534092721</v>
      </c>
      <c r="AC88" t="n">
        <v>391.5721969435629</v>
      </c>
      <c r="AD88" t="n">
        <v>316380.8622063427</v>
      </c>
      <c r="AE88" t="n">
        <v>432886.2534092721</v>
      </c>
      <c r="AF88" t="n">
        <v>2.121276547750386e-06</v>
      </c>
      <c r="AG88" t="n">
        <v>11</v>
      </c>
      <c r="AH88" t="n">
        <v>391572.1969435629</v>
      </c>
    </row>
    <row r="89">
      <c r="A89" t="n">
        <v>87</v>
      </c>
      <c r="B89" t="n">
        <v>65</v>
      </c>
      <c r="C89" t="inlineStr">
        <is>
          <t xml:space="preserve">CONCLUIDO	</t>
        </is>
      </c>
      <c r="D89" t="n">
        <v>3.7899</v>
      </c>
      <c r="E89" t="n">
        <v>26.39</v>
      </c>
      <c r="F89" t="n">
        <v>23.96</v>
      </c>
      <c r="G89" t="n">
        <v>159.74</v>
      </c>
      <c r="H89" t="n">
        <v>2.47</v>
      </c>
      <c r="I89" t="n">
        <v>9</v>
      </c>
      <c r="J89" t="n">
        <v>163.31</v>
      </c>
      <c r="K89" t="n">
        <v>46.47</v>
      </c>
      <c r="L89" t="n">
        <v>22.75</v>
      </c>
      <c r="M89" t="n">
        <v>3</v>
      </c>
      <c r="N89" t="n">
        <v>29.09</v>
      </c>
      <c r="O89" t="n">
        <v>20375.57</v>
      </c>
      <c r="P89" t="n">
        <v>221.05</v>
      </c>
      <c r="Q89" t="n">
        <v>452.57</v>
      </c>
      <c r="R89" t="n">
        <v>69.92</v>
      </c>
      <c r="S89" t="n">
        <v>57.64</v>
      </c>
      <c r="T89" t="n">
        <v>4050.5</v>
      </c>
      <c r="U89" t="n">
        <v>0.82</v>
      </c>
      <c r="V89" t="n">
        <v>0.88</v>
      </c>
      <c r="W89" t="n">
        <v>6.81</v>
      </c>
      <c r="X89" t="n">
        <v>0.24</v>
      </c>
      <c r="Y89" t="n">
        <v>1</v>
      </c>
      <c r="Z89" t="n">
        <v>10</v>
      </c>
      <c r="AA89" t="n">
        <v>315.617880074096</v>
      </c>
      <c r="AB89" t="n">
        <v>431.842307595536</v>
      </c>
      <c r="AC89" t="n">
        <v>390.6278838531026</v>
      </c>
      <c r="AD89" t="n">
        <v>315617.880074096</v>
      </c>
      <c r="AE89" t="n">
        <v>431842.307595536</v>
      </c>
      <c r="AF89" t="n">
        <v>2.121444476546123e-06</v>
      </c>
      <c r="AG89" t="n">
        <v>11</v>
      </c>
      <c r="AH89" t="n">
        <v>390627.8838531026</v>
      </c>
    </row>
    <row r="90">
      <c r="A90" t="n">
        <v>88</v>
      </c>
      <c r="B90" t="n">
        <v>65</v>
      </c>
      <c r="C90" t="inlineStr">
        <is>
          <t xml:space="preserve">CONCLUIDO	</t>
        </is>
      </c>
      <c r="D90" t="n">
        <v>3.7893</v>
      </c>
      <c r="E90" t="n">
        <v>26.39</v>
      </c>
      <c r="F90" t="n">
        <v>23.96</v>
      </c>
      <c r="G90" t="n">
        <v>159.76</v>
      </c>
      <c r="H90" t="n">
        <v>2.49</v>
      </c>
      <c r="I90" t="n">
        <v>9</v>
      </c>
      <c r="J90" t="n">
        <v>163.67</v>
      </c>
      <c r="K90" t="n">
        <v>46.47</v>
      </c>
      <c r="L90" t="n">
        <v>23</v>
      </c>
      <c r="M90" t="n">
        <v>1</v>
      </c>
      <c r="N90" t="n">
        <v>29.2</v>
      </c>
      <c r="O90" t="n">
        <v>20419.76</v>
      </c>
      <c r="P90" t="n">
        <v>221.13</v>
      </c>
      <c r="Q90" t="n">
        <v>452.6</v>
      </c>
      <c r="R90" t="n">
        <v>69.94</v>
      </c>
      <c r="S90" t="n">
        <v>57.64</v>
      </c>
      <c r="T90" t="n">
        <v>4064.25</v>
      </c>
      <c r="U90" t="n">
        <v>0.82</v>
      </c>
      <c r="V90" t="n">
        <v>0.88</v>
      </c>
      <c r="W90" t="n">
        <v>6.82</v>
      </c>
      <c r="X90" t="n">
        <v>0.24</v>
      </c>
      <c r="Y90" t="n">
        <v>1</v>
      </c>
      <c r="Z90" t="n">
        <v>10</v>
      </c>
      <c r="AA90" t="n">
        <v>315.70144409047</v>
      </c>
      <c r="AB90" t="n">
        <v>431.9566435693231</v>
      </c>
      <c r="AC90" t="n">
        <v>390.731307762023</v>
      </c>
      <c r="AD90" t="n">
        <v>315701.44409047</v>
      </c>
      <c r="AE90" t="n">
        <v>431956.6435693231</v>
      </c>
      <c r="AF90" t="n">
        <v>2.121108618954649e-06</v>
      </c>
      <c r="AG90" t="n">
        <v>11</v>
      </c>
      <c r="AH90" t="n">
        <v>390731.307762023</v>
      </c>
    </row>
    <row r="91">
      <c r="A91" t="n">
        <v>89</v>
      </c>
      <c r="B91" t="n">
        <v>65</v>
      </c>
      <c r="C91" t="inlineStr">
        <is>
          <t xml:space="preserve">CONCLUIDO	</t>
        </is>
      </c>
      <c r="D91" t="n">
        <v>3.7983</v>
      </c>
      <c r="E91" t="n">
        <v>26.33</v>
      </c>
      <c r="F91" t="n">
        <v>23.93</v>
      </c>
      <c r="G91" t="n">
        <v>179.47</v>
      </c>
      <c r="H91" t="n">
        <v>2.51</v>
      </c>
      <c r="I91" t="n">
        <v>8</v>
      </c>
      <c r="J91" t="n">
        <v>164.03</v>
      </c>
      <c r="K91" t="n">
        <v>46.47</v>
      </c>
      <c r="L91" t="n">
        <v>23.25</v>
      </c>
      <c r="M91" t="n">
        <v>1</v>
      </c>
      <c r="N91" t="n">
        <v>29.31</v>
      </c>
      <c r="O91" t="n">
        <v>20463.98</v>
      </c>
      <c r="P91" t="n">
        <v>221.18</v>
      </c>
      <c r="Q91" t="n">
        <v>452.59</v>
      </c>
      <c r="R91" t="n">
        <v>68.84999999999999</v>
      </c>
      <c r="S91" t="n">
        <v>57.64</v>
      </c>
      <c r="T91" t="n">
        <v>3520.85</v>
      </c>
      <c r="U91" t="n">
        <v>0.84</v>
      </c>
      <c r="V91" t="n">
        <v>0.89</v>
      </c>
      <c r="W91" t="n">
        <v>6.81</v>
      </c>
      <c r="X91" t="n">
        <v>0.2</v>
      </c>
      <c r="Y91" t="n">
        <v>1</v>
      </c>
      <c r="Z91" t="n">
        <v>10</v>
      </c>
      <c r="AA91" t="n">
        <v>315.1665239413067</v>
      </c>
      <c r="AB91" t="n">
        <v>431.2247422222263</v>
      </c>
      <c r="AC91" t="n">
        <v>390.0692580522632</v>
      </c>
      <c r="AD91" t="n">
        <v>315166.5239413066</v>
      </c>
      <c r="AE91" t="n">
        <v>431224.7422222263</v>
      </c>
      <c r="AF91" t="n">
        <v>2.126146482826761e-06</v>
      </c>
      <c r="AG91" t="n">
        <v>11</v>
      </c>
      <c r="AH91" t="n">
        <v>390069.2580522632</v>
      </c>
    </row>
    <row r="92">
      <c r="A92" t="n">
        <v>90</v>
      </c>
      <c r="B92" t="n">
        <v>65</v>
      </c>
      <c r="C92" t="inlineStr">
        <is>
          <t xml:space="preserve">CONCLUIDO	</t>
        </is>
      </c>
      <c r="D92" t="n">
        <v>3.7979</v>
      </c>
      <c r="E92" t="n">
        <v>26.33</v>
      </c>
      <c r="F92" t="n">
        <v>23.93</v>
      </c>
      <c r="G92" t="n">
        <v>179.49</v>
      </c>
      <c r="H92" t="n">
        <v>2.53</v>
      </c>
      <c r="I92" t="n">
        <v>8</v>
      </c>
      <c r="J92" t="n">
        <v>164.39</v>
      </c>
      <c r="K92" t="n">
        <v>46.47</v>
      </c>
      <c r="L92" t="n">
        <v>23.5</v>
      </c>
      <c r="M92" t="n">
        <v>1</v>
      </c>
      <c r="N92" t="n">
        <v>29.42</v>
      </c>
      <c r="O92" t="n">
        <v>20508.24</v>
      </c>
      <c r="P92" t="n">
        <v>221.66</v>
      </c>
      <c r="Q92" t="n">
        <v>452.59</v>
      </c>
      <c r="R92" t="n">
        <v>68.89</v>
      </c>
      <c r="S92" t="n">
        <v>57.64</v>
      </c>
      <c r="T92" t="n">
        <v>3541.53</v>
      </c>
      <c r="U92" t="n">
        <v>0.84</v>
      </c>
      <c r="V92" t="n">
        <v>0.89</v>
      </c>
      <c r="W92" t="n">
        <v>6.81</v>
      </c>
      <c r="X92" t="n">
        <v>0.21</v>
      </c>
      <c r="Y92" t="n">
        <v>1</v>
      </c>
      <c r="Z92" t="n">
        <v>10</v>
      </c>
      <c r="AA92" t="n">
        <v>315.4937772821589</v>
      </c>
      <c r="AB92" t="n">
        <v>431.6725046805788</v>
      </c>
      <c r="AC92" t="n">
        <v>390.4742866900291</v>
      </c>
      <c r="AD92" t="n">
        <v>315493.7772821589</v>
      </c>
      <c r="AE92" t="n">
        <v>431672.5046805788</v>
      </c>
      <c r="AF92" t="n">
        <v>2.125922577765778e-06</v>
      </c>
      <c r="AG92" t="n">
        <v>11</v>
      </c>
      <c r="AH92" t="n">
        <v>390474.2866900291</v>
      </c>
    </row>
    <row r="93">
      <c r="A93" t="n">
        <v>91</v>
      </c>
      <c r="B93" t="n">
        <v>65</v>
      </c>
      <c r="C93" t="inlineStr">
        <is>
          <t xml:space="preserve">CONCLUIDO	</t>
        </is>
      </c>
      <c r="D93" t="n">
        <v>3.7985</v>
      </c>
      <c r="E93" t="n">
        <v>26.33</v>
      </c>
      <c r="F93" t="n">
        <v>23.93</v>
      </c>
      <c r="G93" t="n">
        <v>179.46</v>
      </c>
      <c r="H93" t="n">
        <v>2.55</v>
      </c>
      <c r="I93" t="n">
        <v>8</v>
      </c>
      <c r="J93" t="n">
        <v>164.74</v>
      </c>
      <c r="K93" t="n">
        <v>46.47</v>
      </c>
      <c r="L93" t="n">
        <v>23.75</v>
      </c>
      <c r="M93" t="n">
        <v>0</v>
      </c>
      <c r="N93" t="n">
        <v>29.53</v>
      </c>
      <c r="O93" t="n">
        <v>20552.53</v>
      </c>
      <c r="P93" t="n">
        <v>222.03</v>
      </c>
      <c r="Q93" t="n">
        <v>452.6</v>
      </c>
      <c r="R93" t="n">
        <v>68.75</v>
      </c>
      <c r="S93" t="n">
        <v>57.64</v>
      </c>
      <c r="T93" t="n">
        <v>3472.58</v>
      </c>
      <c r="U93" t="n">
        <v>0.84</v>
      </c>
      <c r="V93" t="n">
        <v>0.89</v>
      </c>
      <c r="W93" t="n">
        <v>6.81</v>
      </c>
      <c r="X93" t="n">
        <v>0.2</v>
      </c>
      <c r="Y93" t="n">
        <v>1</v>
      </c>
      <c r="Z93" t="n">
        <v>10</v>
      </c>
      <c r="AA93" t="n">
        <v>315.6969672381471</v>
      </c>
      <c r="AB93" t="n">
        <v>431.9505181424701</v>
      </c>
      <c r="AC93" t="n">
        <v>390.7257669373117</v>
      </c>
      <c r="AD93" t="n">
        <v>315696.9672381471</v>
      </c>
      <c r="AE93" t="n">
        <v>431950.51814247</v>
      </c>
      <c r="AF93" t="n">
        <v>2.126258435357252e-06</v>
      </c>
      <c r="AG93" t="n">
        <v>11</v>
      </c>
      <c r="AH93" t="n">
        <v>390725.7669373117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1.6054</v>
      </c>
      <c r="E2" t="n">
        <v>62.29</v>
      </c>
      <c r="F2" t="n">
        <v>37.43</v>
      </c>
      <c r="G2" t="n">
        <v>4.98</v>
      </c>
      <c r="H2" t="n">
        <v>0.07000000000000001</v>
      </c>
      <c r="I2" t="n">
        <v>451</v>
      </c>
      <c r="J2" t="n">
        <v>252.85</v>
      </c>
      <c r="K2" t="n">
        <v>59.19</v>
      </c>
      <c r="L2" t="n">
        <v>1</v>
      </c>
      <c r="M2" t="n">
        <v>449</v>
      </c>
      <c r="N2" t="n">
        <v>62.65</v>
      </c>
      <c r="O2" t="n">
        <v>31418.63</v>
      </c>
      <c r="P2" t="n">
        <v>621.23</v>
      </c>
      <c r="Q2" t="n">
        <v>453.87</v>
      </c>
      <c r="R2" t="n">
        <v>509.92</v>
      </c>
      <c r="S2" t="n">
        <v>57.64</v>
      </c>
      <c r="T2" t="n">
        <v>221841.89</v>
      </c>
      <c r="U2" t="n">
        <v>0.11</v>
      </c>
      <c r="V2" t="n">
        <v>0.57</v>
      </c>
      <c r="W2" t="n">
        <v>7.54</v>
      </c>
      <c r="X2" t="n">
        <v>13.68</v>
      </c>
      <c r="Y2" t="n">
        <v>1</v>
      </c>
      <c r="Z2" t="n">
        <v>10</v>
      </c>
      <c r="AA2" t="n">
        <v>1523.48235436363</v>
      </c>
      <c r="AB2" t="n">
        <v>2084.495768538258</v>
      </c>
      <c r="AC2" t="n">
        <v>1885.554417997152</v>
      </c>
      <c r="AD2" t="n">
        <v>1523482.35436363</v>
      </c>
      <c r="AE2" t="n">
        <v>2084495.768538258</v>
      </c>
      <c r="AF2" t="n">
        <v>8.081894322672182e-07</v>
      </c>
      <c r="AG2" t="n">
        <v>25</v>
      </c>
      <c r="AH2" t="n">
        <v>1885554.417997152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1.9335</v>
      </c>
      <c r="E3" t="n">
        <v>51.72</v>
      </c>
      <c r="F3" t="n">
        <v>33.27</v>
      </c>
      <c r="G3" t="n">
        <v>6.24</v>
      </c>
      <c r="H3" t="n">
        <v>0.09</v>
      </c>
      <c r="I3" t="n">
        <v>320</v>
      </c>
      <c r="J3" t="n">
        <v>253.3</v>
      </c>
      <c r="K3" t="n">
        <v>59.19</v>
      </c>
      <c r="L3" t="n">
        <v>1.25</v>
      </c>
      <c r="M3" t="n">
        <v>318</v>
      </c>
      <c r="N3" t="n">
        <v>62.86</v>
      </c>
      <c r="O3" t="n">
        <v>31474.5</v>
      </c>
      <c r="P3" t="n">
        <v>552.35</v>
      </c>
      <c r="Q3" t="n">
        <v>453.65</v>
      </c>
      <c r="R3" t="n">
        <v>373.42</v>
      </c>
      <c r="S3" t="n">
        <v>57.64</v>
      </c>
      <c r="T3" t="n">
        <v>154250.14</v>
      </c>
      <c r="U3" t="n">
        <v>0.15</v>
      </c>
      <c r="V3" t="n">
        <v>0.64</v>
      </c>
      <c r="W3" t="n">
        <v>7.33</v>
      </c>
      <c r="X3" t="n">
        <v>9.52</v>
      </c>
      <c r="Y3" t="n">
        <v>1</v>
      </c>
      <c r="Z3" t="n">
        <v>10</v>
      </c>
      <c r="AA3" t="n">
        <v>1141.877116329746</v>
      </c>
      <c r="AB3" t="n">
        <v>1562.366646625367</v>
      </c>
      <c r="AC3" t="n">
        <v>1413.256566666802</v>
      </c>
      <c r="AD3" t="n">
        <v>1141877.116329746</v>
      </c>
      <c r="AE3" t="n">
        <v>1562366.646625367</v>
      </c>
      <c r="AF3" t="n">
        <v>9.733613225916698e-07</v>
      </c>
      <c r="AG3" t="n">
        <v>20</v>
      </c>
      <c r="AH3" t="n">
        <v>1413256.566666802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2.1708</v>
      </c>
      <c r="E4" t="n">
        <v>46.07</v>
      </c>
      <c r="F4" t="n">
        <v>31.09</v>
      </c>
      <c r="G4" t="n">
        <v>7.49</v>
      </c>
      <c r="H4" t="n">
        <v>0.11</v>
      </c>
      <c r="I4" t="n">
        <v>249</v>
      </c>
      <c r="J4" t="n">
        <v>253.75</v>
      </c>
      <c r="K4" t="n">
        <v>59.19</v>
      </c>
      <c r="L4" t="n">
        <v>1.5</v>
      </c>
      <c r="M4" t="n">
        <v>247</v>
      </c>
      <c r="N4" t="n">
        <v>63.06</v>
      </c>
      <c r="O4" t="n">
        <v>31530.44</v>
      </c>
      <c r="P4" t="n">
        <v>516.16</v>
      </c>
      <c r="Q4" t="n">
        <v>453.47</v>
      </c>
      <c r="R4" t="n">
        <v>301.88</v>
      </c>
      <c r="S4" t="n">
        <v>57.64</v>
      </c>
      <c r="T4" t="n">
        <v>118831.24</v>
      </c>
      <c r="U4" t="n">
        <v>0.19</v>
      </c>
      <c r="V4" t="n">
        <v>0.68</v>
      </c>
      <c r="W4" t="n">
        <v>7.21</v>
      </c>
      <c r="X4" t="n">
        <v>7.34</v>
      </c>
      <c r="Y4" t="n">
        <v>1</v>
      </c>
      <c r="Z4" t="n">
        <v>10</v>
      </c>
      <c r="AA4" t="n">
        <v>965.4394805818562</v>
      </c>
      <c r="AB4" t="n">
        <v>1320.956889515974</v>
      </c>
      <c r="AC4" t="n">
        <v>1194.886617955207</v>
      </c>
      <c r="AD4" t="n">
        <v>965439.4805818562</v>
      </c>
      <c r="AE4" t="n">
        <v>1320956.889515974</v>
      </c>
      <c r="AF4" t="n">
        <v>1.092822735496249e-06</v>
      </c>
      <c r="AG4" t="n">
        <v>18</v>
      </c>
      <c r="AH4" t="n">
        <v>1194886.617955207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2.3535</v>
      </c>
      <c r="E5" t="n">
        <v>42.49</v>
      </c>
      <c r="F5" t="n">
        <v>29.71</v>
      </c>
      <c r="G5" t="n">
        <v>8.74</v>
      </c>
      <c r="H5" t="n">
        <v>0.12</v>
      </c>
      <c r="I5" t="n">
        <v>204</v>
      </c>
      <c r="J5" t="n">
        <v>254.21</v>
      </c>
      <c r="K5" t="n">
        <v>59.19</v>
      </c>
      <c r="L5" t="n">
        <v>1.75</v>
      </c>
      <c r="M5" t="n">
        <v>202</v>
      </c>
      <c r="N5" t="n">
        <v>63.26</v>
      </c>
      <c r="O5" t="n">
        <v>31586.46</v>
      </c>
      <c r="P5" t="n">
        <v>493.32</v>
      </c>
      <c r="Q5" t="n">
        <v>453.01</v>
      </c>
      <c r="R5" t="n">
        <v>257.69</v>
      </c>
      <c r="S5" t="n">
        <v>57.64</v>
      </c>
      <c r="T5" t="n">
        <v>96963.23</v>
      </c>
      <c r="U5" t="n">
        <v>0.22</v>
      </c>
      <c r="V5" t="n">
        <v>0.71</v>
      </c>
      <c r="W5" t="n">
        <v>7.12</v>
      </c>
      <c r="X5" t="n">
        <v>5.97</v>
      </c>
      <c r="Y5" t="n">
        <v>1</v>
      </c>
      <c r="Z5" t="n">
        <v>10</v>
      </c>
      <c r="AA5" t="n">
        <v>863.5989530582581</v>
      </c>
      <c r="AB5" t="n">
        <v>1181.614186871205</v>
      </c>
      <c r="AC5" t="n">
        <v>1068.842587282143</v>
      </c>
      <c r="AD5" t="n">
        <v>863598.953058258</v>
      </c>
      <c r="AE5" t="n">
        <v>1181614.186871205</v>
      </c>
      <c r="AF5" t="n">
        <v>1.184797451626322e-06</v>
      </c>
      <c r="AG5" t="n">
        <v>17</v>
      </c>
      <c r="AH5" t="n">
        <v>1068842.587282143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2.4982</v>
      </c>
      <c r="E6" t="n">
        <v>40.03</v>
      </c>
      <c r="F6" t="n">
        <v>28.77</v>
      </c>
      <c r="G6" t="n">
        <v>9.98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477.6</v>
      </c>
      <c r="Q6" t="n">
        <v>453.05</v>
      </c>
      <c r="R6" t="n">
        <v>226.7</v>
      </c>
      <c r="S6" t="n">
        <v>57.64</v>
      </c>
      <c r="T6" t="n">
        <v>81624.7</v>
      </c>
      <c r="U6" t="n">
        <v>0.25</v>
      </c>
      <c r="V6" t="n">
        <v>0.74</v>
      </c>
      <c r="W6" t="n">
        <v>7.07</v>
      </c>
      <c r="X6" t="n">
        <v>5.03</v>
      </c>
      <c r="Y6" t="n">
        <v>1</v>
      </c>
      <c r="Z6" t="n">
        <v>10</v>
      </c>
      <c r="AA6" t="n">
        <v>793.2227185822201</v>
      </c>
      <c r="AB6" t="n">
        <v>1085.322318080749</v>
      </c>
      <c r="AC6" t="n">
        <v>981.7406793025619</v>
      </c>
      <c r="AD6" t="n">
        <v>793222.71858222</v>
      </c>
      <c r="AE6" t="n">
        <v>1085322.318080749</v>
      </c>
      <c r="AF6" t="n">
        <v>1.257642232272309e-06</v>
      </c>
      <c r="AG6" t="n">
        <v>16</v>
      </c>
      <c r="AH6" t="n">
        <v>981740.6793025619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2.6162</v>
      </c>
      <c r="E7" t="n">
        <v>38.22</v>
      </c>
      <c r="F7" t="n">
        <v>28.08</v>
      </c>
      <c r="G7" t="n">
        <v>11.23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466.26</v>
      </c>
      <c r="Q7" t="n">
        <v>453.14</v>
      </c>
      <c r="R7" t="n">
        <v>204.21</v>
      </c>
      <c r="S7" t="n">
        <v>57.64</v>
      </c>
      <c r="T7" t="n">
        <v>70495.10000000001</v>
      </c>
      <c r="U7" t="n">
        <v>0.28</v>
      </c>
      <c r="V7" t="n">
        <v>0.76</v>
      </c>
      <c r="W7" t="n">
        <v>7.04</v>
      </c>
      <c r="X7" t="n">
        <v>4.35</v>
      </c>
      <c r="Y7" t="n">
        <v>1</v>
      </c>
      <c r="Z7" t="n">
        <v>10</v>
      </c>
      <c r="AA7" t="n">
        <v>740.4465428588691</v>
      </c>
      <c r="AB7" t="n">
        <v>1013.111626135512</v>
      </c>
      <c r="AC7" t="n">
        <v>916.4216744482355</v>
      </c>
      <c r="AD7" t="n">
        <v>740446.5428588691</v>
      </c>
      <c r="AE7" t="n">
        <v>1013111.626135512</v>
      </c>
      <c r="AF7" t="n">
        <v>1.31704571614395e-06</v>
      </c>
      <c r="AG7" t="n">
        <v>15</v>
      </c>
      <c r="AH7" t="n">
        <v>916421.6744482355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2.7114</v>
      </c>
      <c r="E8" t="n">
        <v>36.88</v>
      </c>
      <c r="F8" t="n">
        <v>27.57</v>
      </c>
      <c r="G8" t="n">
        <v>12.44</v>
      </c>
      <c r="H8" t="n">
        <v>0.17</v>
      </c>
      <c r="I8" t="n">
        <v>133</v>
      </c>
      <c r="J8" t="n">
        <v>255.57</v>
      </c>
      <c r="K8" t="n">
        <v>59.19</v>
      </c>
      <c r="L8" t="n">
        <v>2.5</v>
      </c>
      <c r="M8" t="n">
        <v>131</v>
      </c>
      <c r="N8" t="n">
        <v>63.88</v>
      </c>
      <c r="O8" t="n">
        <v>31754.97</v>
      </c>
      <c r="P8" t="n">
        <v>457.74</v>
      </c>
      <c r="Q8" t="n">
        <v>452.97</v>
      </c>
      <c r="R8" t="n">
        <v>187.74</v>
      </c>
      <c r="S8" t="n">
        <v>57.64</v>
      </c>
      <c r="T8" t="n">
        <v>62343.16</v>
      </c>
      <c r="U8" t="n">
        <v>0.31</v>
      </c>
      <c r="V8" t="n">
        <v>0.77</v>
      </c>
      <c r="W8" t="n">
        <v>7.01</v>
      </c>
      <c r="X8" t="n">
        <v>3.84</v>
      </c>
      <c r="Y8" t="n">
        <v>1</v>
      </c>
      <c r="Z8" t="n">
        <v>10</v>
      </c>
      <c r="AA8" t="n">
        <v>710.1250649521979</v>
      </c>
      <c r="AB8" t="n">
        <v>971.6244423744088</v>
      </c>
      <c r="AC8" t="n">
        <v>878.8939692776642</v>
      </c>
      <c r="AD8" t="n">
        <v>710125.064952198</v>
      </c>
      <c r="AE8" t="n">
        <v>971624.4423744088</v>
      </c>
      <c r="AF8" t="n">
        <v>1.364971238725137e-06</v>
      </c>
      <c r="AG8" t="n">
        <v>15</v>
      </c>
      <c r="AH8" t="n">
        <v>878893.9692776642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2.7942</v>
      </c>
      <c r="E9" t="n">
        <v>35.79</v>
      </c>
      <c r="F9" t="n">
        <v>27.17</v>
      </c>
      <c r="G9" t="n">
        <v>13.7</v>
      </c>
      <c r="H9" t="n">
        <v>0.19</v>
      </c>
      <c r="I9" t="n">
        <v>119</v>
      </c>
      <c r="J9" t="n">
        <v>256.03</v>
      </c>
      <c r="K9" t="n">
        <v>59.19</v>
      </c>
      <c r="L9" t="n">
        <v>2.75</v>
      </c>
      <c r="M9" t="n">
        <v>117</v>
      </c>
      <c r="N9" t="n">
        <v>64.09</v>
      </c>
      <c r="O9" t="n">
        <v>31811.29</v>
      </c>
      <c r="P9" t="n">
        <v>450.86</v>
      </c>
      <c r="Q9" t="n">
        <v>452.77</v>
      </c>
      <c r="R9" t="n">
        <v>174.14</v>
      </c>
      <c r="S9" t="n">
        <v>57.64</v>
      </c>
      <c r="T9" t="n">
        <v>55614.33</v>
      </c>
      <c r="U9" t="n">
        <v>0.33</v>
      </c>
      <c r="V9" t="n">
        <v>0.78</v>
      </c>
      <c r="W9" t="n">
        <v>7</v>
      </c>
      <c r="X9" t="n">
        <v>3.44</v>
      </c>
      <c r="Y9" t="n">
        <v>1</v>
      </c>
      <c r="Z9" t="n">
        <v>10</v>
      </c>
      <c r="AA9" t="n">
        <v>675.1816735975036</v>
      </c>
      <c r="AB9" t="n">
        <v>923.8133527292896</v>
      </c>
      <c r="AC9" t="n">
        <v>835.6459029249892</v>
      </c>
      <c r="AD9" t="n">
        <v>675181.6735975036</v>
      </c>
      <c r="AE9" t="n">
        <v>923813.3527292896</v>
      </c>
      <c r="AF9" t="n">
        <v>1.406654361306255e-06</v>
      </c>
      <c r="AG9" t="n">
        <v>14</v>
      </c>
      <c r="AH9" t="n">
        <v>835645.9029249891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2.8625</v>
      </c>
      <c r="E10" t="n">
        <v>34.93</v>
      </c>
      <c r="F10" t="n">
        <v>26.85</v>
      </c>
      <c r="G10" t="n">
        <v>14.92</v>
      </c>
      <c r="H10" t="n">
        <v>0.21</v>
      </c>
      <c r="I10" t="n">
        <v>108</v>
      </c>
      <c r="J10" t="n">
        <v>256.49</v>
      </c>
      <c r="K10" t="n">
        <v>59.19</v>
      </c>
      <c r="L10" t="n">
        <v>3</v>
      </c>
      <c r="M10" t="n">
        <v>106</v>
      </c>
      <c r="N10" t="n">
        <v>64.29000000000001</v>
      </c>
      <c r="O10" t="n">
        <v>31867.69</v>
      </c>
      <c r="P10" t="n">
        <v>445.6</v>
      </c>
      <c r="Q10" t="n">
        <v>452.85</v>
      </c>
      <c r="R10" t="n">
        <v>163.79</v>
      </c>
      <c r="S10" t="n">
        <v>57.64</v>
      </c>
      <c r="T10" t="n">
        <v>50492.41</v>
      </c>
      <c r="U10" t="n">
        <v>0.35</v>
      </c>
      <c r="V10" t="n">
        <v>0.79</v>
      </c>
      <c r="W10" t="n">
        <v>6.98</v>
      </c>
      <c r="X10" t="n">
        <v>3.12</v>
      </c>
      <c r="Y10" t="n">
        <v>1</v>
      </c>
      <c r="Z10" t="n">
        <v>10</v>
      </c>
      <c r="AA10" t="n">
        <v>656.808575441108</v>
      </c>
      <c r="AB10" t="n">
        <v>898.6744692678251</v>
      </c>
      <c r="AC10" t="n">
        <v>812.9062392184425</v>
      </c>
      <c r="AD10" t="n">
        <v>656808.575441108</v>
      </c>
      <c r="AE10" t="n">
        <v>898674.4692678251</v>
      </c>
      <c r="AF10" t="n">
        <v>1.441037903242128e-06</v>
      </c>
      <c r="AG10" t="n">
        <v>14</v>
      </c>
      <c r="AH10" t="n">
        <v>812906.2392184425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2.922</v>
      </c>
      <c r="E11" t="n">
        <v>34.22</v>
      </c>
      <c r="F11" t="n">
        <v>26.58</v>
      </c>
      <c r="G11" t="n">
        <v>16.11</v>
      </c>
      <c r="H11" t="n">
        <v>0.23</v>
      </c>
      <c r="I11" t="n">
        <v>99</v>
      </c>
      <c r="J11" t="n">
        <v>256.95</v>
      </c>
      <c r="K11" t="n">
        <v>59.19</v>
      </c>
      <c r="L11" t="n">
        <v>3.25</v>
      </c>
      <c r="M11" t="n">
        <v>97</v>
      </c>
      <c r="N11" t="n">
        <v>64.5</v>
      </c>
      <c r="O11" t="n">
        <v>31924.29</v>
      </c>
      <c r="P11" t="n">
        <v>440.99</v>
      </c>
      <c r="Q11" t="n">
        <v>452.74</v>
      </c>
      <c r="R11" t="n">
        <v>155.5</v>
      </c>
      <c r="S11" t="n">
        <v>57.64</v>
      </c>
      <c r="T11" t="n">
        <v>46391.42</v>
      </c>
      <c r="U11" t="n">
        <v>0.37</v>
      </c>
      <c r="V11" t="n">
        <v>0.8</v>
      </c>
      <c r="W11" t="n">
        <v>6.95</v>
      </c>
      <c r="X11" t="n">
        <v>2.85</v>
      </c>
      <c r="Y11" t="n">
        <v>1</v>
      </c>
      <c r="Z11" t="n">
        <v>10</v>
      </c>
      <c r="AA11" t="n">
        <v>641.5201437068149</v>
      </c>
      <c r="AB11" t="n">
        <v>877.7561624909595</v>
      </c>
      <c r="AC11" t="n">
        <v>793.9843462813329</v>
      </c>
      <c r="AD11" t="n">
        <v>641520.1437068149</v>
      </c>
      <c r="AE11" t="n">
        <v>877756.1624909595</v>
      </c>
      <c r="AF11" t="n">
        <v>1.47099135485537e-06</v>
      </c>
      <c r="AG11" t="n">
        <v>14</v>
      </c>
      <c r="AH11" t="n">
        <v>793984.3462813329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2.9754</v>
      </c>
      <c r="E12" t="n">
        <v>33.61</v>
      </c>
      <c r="F12" t="n">
        <v>26.36</v>
      </c>
      <c r="G12" t="n">
        <v>17.38</v>
      </c>
      <c r="H12" t="n">
        <v>0.24</v>
      </c>
      <c r="I12" t="n">
        <v>91</v>
      </c>
      <c r="J12" t="n">
        <v>257.41</v>
      </c>
      <c r="K12" t="n">
        <v>59.19</v>
      </c>
      <c r="L12" t="n">
        <v>3.5</v>
      </c>
      <c r="M12" t="n">
        <v>89</v>
      </c>
      <c r="N12" t="n">
        <v>64.70999999999999</v>
      </c>
      <c r="O12" t="n">
        <v>31980.84</v>
      </c>
      <c r="P12" t="n">
        <v>437.24</v>
      </c>
      <c r="Q12" t="n">
        <v>452.77</v>
      </c>
      <c r="R12" t="n">
        <v>148.09</v>
      </c>
      <c r="S12" t="n">
        <v>57.64</v>
      </c>
      <c r="T12" t="n">
        <v>42728.1</v>
      </c>
      <c r="U12" t="n">
        <v>0.39</v>
      </c>
      <c r="V12" t="n">
        <v>0.8</v>
      </c>
      <c r="W12" t="n">
        <v>6.94</v>
      </c>
      <c r="X12" t="n">
        <v>2.63</v>
      </c>
      <c r="Y12" t="n">
        <v>1</v>
      </c>
      <c r="Z12" t="n">
        <v>10</v>
      </c>
      <c r="AA12" t="n">
        <v>617.8156344701558</v>
      </c>
      <c r="AB12" t="n">
        <v>845.3226071842217</v>
      </c>
      <c r="AC12" t="n">
        <v>764.6462039722894</v>
      </c>
      <c r="AD12" t="n">
        <v>617815.6344701558</v>
      </c>
      <c r="AE12" t="n">
        <v>845322.6071842217</v>
      </c>
      <c r="AF12" t="n">
        <v>1.497873948404062e-06</v>
      </c>
      <c r="AG12" t="n">
        <v>13</v>
      </c>
      <c r="AH12" t="n">
        <v>764646.2039722895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3.0271</v>
      </c>
      <c r="E13" t="n">
        <v>33.03</v>
      </c>
      <c r="F13" t="n">
        <v>26.12</v>
      </c>
      <c r="G13" t="n">
        <v>18.66</v>
      </c>
      <c r="H13" t="n">
        <v>0.26</v>
      </c>
      <c r="I13" t="n">
        <v>84</v>
      </c>
      <c r="J13" t="n">
        <v>257.86</v>
      </c>
      <c r="K13" t="n">
        <v>59.19</v>
      </c>
      <c r="L13" t="n">
        <v>3.75</v>
      </c>
      <c r="M13" t="n">
        <v>82</v>
      </c>
      <c r="N13" t="n">
        <v>64.92</v>
      </c>
      <c r="O13" t="n">
        <v>32037.48</v>
      </c>
      <c r="P13" t="n">
        <v>433.32</v>
      </c>
      <c r="Q13" t="n">
        <v>452.7</v>
      </c>
      <c r="R13" t="n">
        <v>140.28</v>
      </c>
      <c r="S13" t="n">
        <v>57.64</v>
      </c>
      <c r="T13" t="n">
        <v>38859.99</v>
      </c>
      <c r="U13" t="n">
        <v>0.41</v>
      </c>
      <c r="V13" t="n">
        <v>0.8100000000000001</v>
      </c>
      <c r="W13" t="n">
        <v>6.93</v>
      </c>
      <c r="X13" t="n">
        <v>2.39</v>
      </c>
      <c r="Y13" t="n">
        <v>1</v>
      </c>
      <c r="Z13" t="n">
        <v>10</v>
      </c>
      <c r="AA13" t="n">
        <v>605.5166006733189</v>
      </c>
      <c r="AB13" t="n">
        <v>828.4945265483125</v>
      </c>
      <c r="AC13" t="n">
        <v>749.4241717339119</v>
      </c>
      <c r="AD13" t="n">
        <v>605516.6006733188</v>
      </c>
      <c r="AE13" t="n">
        <v>828494.5265483125</v>
      </c>
      <c r="AF13" t="n">
        <v>1.523900729049518e-06</v>
      </c>
      <c r="AG13" t="n">
        <v>13</v>
      </c>
      <c r="AH13" t="n">
        <v>749424.1717339118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3.0609</v>
      </c>
      <c r="E14" t="n">
        <v>32.67</v>
      </c>
      <c r="F14" t="n">
        <v>26</v>
      </c>
      <c r="G14" t="n">
        <v>19.75</v>
      </c>
      <c r="H14" t="n">
        <v>0.28</v>
      </c>
      <c r="I14" t="n">
        <v>79</v>
      </c>
      <c r="J14" t="n">
        <v>258.32</v>
      </c>
      <c r="K14" t="n">
        <v>59.19</v>
      </c>
      <c r="L14" t="n">
        <v>4</v>
      </c>
      <c r="M14" t="n">
        <v>77</v>
      </c>
      <c r="N14" t="n">
        <v>65.13</v>
      </c>
      <c r="O14" t="n">
        <v>32094.19</v>
      </c>
      <c r="P14" t="n">
        <v>431.16</v>
      </c>
      <c r="Q14" t="n">
        <v>452.7</v>
      </c>
      <c r="R14" t="n">
        <v>136.43</v>
      </c>
      <c r="S14" t="n">
        <v>57.64</v>
      </c>
      <c r="T14" t="n">
        <v>36956.24</v>
      </c>
      <c r="U14" t="n">
        <v>0.42</v>
      </c>
      <c r="V14" t="n">
        <v>0.82</v>
      </c>
      <c r="W14" t="n">
        <v>6.93</v>
      </c>
      <c r="X14" t="n">
        <v>2.27</v>
      </c>
      <c r="Y14" t="n">
        <v>1</v>
      </c>
      <c r="Z14" t="n">
        <v>10</v>
      </c>
      <c r="AA14" t="n">
        <v>598.1806274052121</v>
      </c>
      <c r="AB14" t="n">
        <v>818.4571242825899</v>
      </c>
      <c r="AC14" t="n">
        <v>740.3447250528473</v>
      </c>
      <c r="AD14" t="n">
        <v>598180.6274052121</v>
      </c>
      <c r="AE14" t="n">
        <v>818457.1242825899</v>
      </c>
      <c r="AF14" t="n">
        <v>1.540916303243259e-06</v>
      </c>
      <c r="AG14" t="n">
        <v>13</v>
      </c>
      <c r="AH14" t="n">
        <v>740344.7250528473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3.101</v>
      </c>
      <c r="E15" t="n">
        <v>32.25</v>
      </c>
      <c r="F15" t="n">
        <v>25.82</v>
      </c>
      <c r="G15" t="n">
        <v>20.94</v>
      </c>
      <c r="H15" t="n">
        <v>0.29</v>
      </c>
      <c r="I15" t="n">
        <v>74</v>
      </c>
      <c r="J15" t="n">
        <v>258.78</v>
      </c>
      <c r="K15" t="n">
        <v>59.19</v>
      </c>
      <c r="L15" t="n">
        <v>4.25</v>
      </c>
      <c r="M15" t="n">
        <v>72</v>
      </c>
      <c r="N15" t="n">
        <v>65.34</v>
      </c>
      <c r="O15" t="n">
        <v>32150.98</v>
      </c>
      <c r="P15" t="n">
        <v>428.16</v>
      </c>
      <c r="Q15" t="n">
        <v>452.8</v>
      </c>
      <c r="R15" t="n">
        <v>130.91</v>
      </c>
      <c r="S15" t="n">
        <v>57.64</v>
      </c>
      <c r="T15" t="n">
        <v>34222.46</v>
      </c>
      <c r="U15" t="n">
        <v>0.44</v>
      </c>
      <c r="V15" t="n">
        <v>0.82</v>
      </c>
      <c r="W15" t="n">
        <v>6.91</v>
      </c>
      <c r="X15" t="n">
        <v>2.1</v>
      </c>
      <c r="Y15" t="n">
        <v>1</v>
      </c>
      <c r="Z15" t="n">
        <v>10</v>
      </c>
      <c r="AA15" t="n">
        <v>589.1805838835098</v>
      </c>
      <c r="AB15" t="n">
        <v>806.1428676822992</v>
      </c>
      <c r="AC15" t="n">
        <v>729.2057238193206</v>
      </c>
      <c r="AD15" t="n">
        <v>589180.5838835099</v>
      </c>
      <c r="AE15" t="n">
        <v>806142.8676822992</v>
      </c>
      <c r="AF15" t="n">
        <v>1.56110341937252e-06</v>
      </c>
      <c r="AG15" t="n">
        <v>13</v>
      </c>
      <c r="AH15" t="n">
        <v>729205.7238193206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3.1383</v>
      </c>
      <c r="E16" t="n">
        <v>31.86</v>
      </c>
      <c r="F16" t="n">
        <v>25.69</v>
      </c>
      <c r="G16" t="n">
        <v>22.34</v>
      </c>
      <c r="H16" t="n">
        <v>0.31</v>
      </c>
      <c r="I16" t="n">
        <v>69</v>
      </c>
      <c r="J16" t="n">
        <v>259.25</v>
      </c>
      <c r="K16" t="n">
        <v>59.19</v>
      </c>
      <c r="L16" t="n">
        <v>4.5</v>
      </c>
      <c r="M16" t="n">
        <v>67</v>
      </c>
      <c r="N16" t="n">
        <v>65.55</v>
      </c>
      <c r="O16" t="n">
        <v>32207.85</v>
      </c>
      <c r="P16" t="n">
        <v>425.82</v>
      </c>
      <c r="Q16" t="n">
        <v>452.71</v>
      </c>
      <c r="R16" t="n">
        <v>126.26</v>
      </c>
      <c r="S16" t="n">
        <v>57.64</v>
      </c>
      <c r="T16" t="n">
        <v>31922.87</v>
      </c>
      <c r="U16" t="n">
        <v>0.46</v>
      </c>
      <c r="V16" t="n">
        <v>0.83</v>
      </c>
      <c r="W16" t="n">
        <v>6.9</v>
      </c>
      <c r="X16" t="n">
        <v>1.96</v>
      </c>
      <c r="Y16" t="n">
        <v>1</v>
      </c>
      <c r="Z16" t="n">
        <v>10</v>
      </c>
      <c r="AA16" t="n">
        <v>581.5228273167885</v>
      </c>
      <c r="AB16" t="n">
        <v>795.6651873113348</v>
      </c>
      <c r="AC16" t="n">
        <v>719.7280185574443</v>
      </c>
      <c r="AD16" t="n">
        <v>581522.8273167885</v>
      </c>
      <c r="AE16" t="n">
        <v>795665.1873113348</v>
      </c>
      <c r="AF16" t="n">
        <v>1.579880961308217e-06</v>
      </c>
      <c r="AG16" t="n">
        <v>13</v>
      </c>
      <c r="AH16" t="n">
        <v>719728.0185574443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3.1691</v>
      </c>
      <c r="E17" t="n">
        <v>31.55</v>
      </c>
      <c r="F17" t="n">
        <v>25.57</v>
      </c>
      <c r="G17" t="n">
        <v>23.6</v>
      </c>
      <c r="H17" t="n">
        <v>0.33</v>
      </c>
      <c r="I17" t="n">
        <v>65</v>
      </c>
      <c r="J17" t="n">
        <v>259.71</v>
      </c>
      <c r="K17" t="n">
        <v>59.19</v>
      </c>
      <c r="L17" t="n">
        <v>4.75</v>
      </c>
      <c r="M17" t="n">
        <v>63</v>
      </c>
      <c r="N17" t="n">
        <v>65.76000000000001</v>
      </c>
      <c r="O17" t="n">
        <v>32264.79</v>
      </c>
      <c r="P17" t="n">
        <v>423.83</v>
      </c>
      <c r="Q17" t="n">
        <v>452.65</v>
      </c>
      <c r="R17" t="n">
        <v>122.27</v>
      </c>
      <c r="S17" t="n">
        <v>57.64</v>
      </c>
      <c r="T17" t="n">
        <v>29949.17</v>
      </c>
      <c r="U17" t="n">
        <v>0.47</v>
      </c>
      <c r="V17" t="n">
        <v>0.83</v>
      </c>
      <c r="W17" t="n">
        <v>6.9</v>
      </c>
      <c r="X17" t="n">
        <v>1.84</v>
      </c>
      <c r="Y17" t="n">
        <v>1</v>
      </c>
      <c r="Z17" t="n">
        <v>10</v>
      </c>
      <c r="AA17" t="n">
        <v>575.237696384187</v>
      </c>
      <c r="AB17" t="n">
        <v>787.065593888942</v>
      </c>
      <c r="AC17" t="n">
        <v>711.9491582616795</v>
      </c>
      <c r="AD17" t="n">
        <v>575237.696384187</v>
      </c>
      <c r="AE17" t="n">
        <v>787065.5938889419</v>
      </c>
      <c r="AF17" t="n">
        <v>1.595386277437424e-06</v>
      </c>
      <c r="AG17" t="n">
        <v>13</v>
      </c>
      <c r="AH17" t="n">
        <v>711949.1582616795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3.193</v>
      </c>
      <c r="E18" t="n">
        <v>31.32</v>
      </c>
      <c r="F18" t="n">
        <v>25.48</v>
      </c>
      <c r="G18" t="n">
        <v>24.66</v>
      </c>
      <c r="H18" t="n">
        <v>0.34</v>
      </c>
      <c r="I18" t="n">
        <v>62</v>
      </c>
      <c r="J18" t="n">
        <v>260.17</v>
      </c>
      <c r="K18" t="n">
        <v>59.19</v>
      </c>
      <c r="L18" t="n">
        <v>5</v>
      </c>
      <c r="M18" t="n">
        <v>60</v>
      </c>
      <c r="N18" t="n">
        <v>65.98</v>
      </c>
      <c r="O18" t="n">
        <v>32321.82</v>
      </c>
      <c r="P18" t="n">
        <v>422.26</v>
      </c>
      <c r="Q18" t="n">
        <v>452.62</v>
      </c>
      <c r="R18" t="n">
        <v>119.19</v>
      </c>
      <c r="S18" t="n">
        <v>57.64</v>
      </c>
      <c r="T18" t="n">
        <v>28424.92</v>
      </c>
      <c r="U18" t="n">
        <v>0.48</v>
      </c>
      <c r="V18" t="n">
        <v>0.83</v>
      </c>
      <c r="W18" t="n">
        <v>6.9</v>
      </c>
      <c r="X18" t="n">
        <v>1.75</v>
      </c>
      <c r="Y18" t="n">
        <v>1</v>
      </c>
      <c r="Z18" t="n">
        <v>10</v>
      </c>
      <c r="AA18" t="n">
        <v>570.4377057031343</v>
      </c>
      <c r="AB18" t="n">
        <v>780.4980348784823</v>
      </c>
      <c r="AC18" t="n">
        <v>706.008397865551</v>
      </c>
      <c r="AD18" t="n">
        <v>570437.7057031343</v>
      </c>
      <c r="AE18" t="n">
        <v>780498.0348784822</v>
      </c>
      <c r="AF18" t="n">
        <v>1.607418000018206e-06</v>
      </c>
      <c r="AG18" t="n">
        <v>13</v>
      </c>
      <c r="AH18" t="n">
        <v>706008.3978655511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3.215</v>
      </c>
      <c r="E19" t="n">
        <v>31.1</v>
      </c>
      <c r="F19" t="n">
        <v>25.41</v>
      </c>
      <c r="G19" t="n">
        <v>25.85</v>
      </c>
      <c r="H19" t="n">
        <v>0.36</v>
      </c>
      <c r="I19" t="n">
        <v>59</v>
      </c>
      <c r="J19" t="n">
        <v>260.63</v>
      </c>
      <c r="K19" t="n">
        <v>59.19</v>
      </c>
      <c r="L19" t="n">
        <v>5.25</v>
      </c>
      <c r="M19" t="n">
        <v>57</v>
      </c>
      <c r="N19" t="n">
        <v>66.19</v>
      </c>
      <c r="O19" t="n">
        <v>32378.93</v>
      </c>
      <c r="P19" t="n">
        <v>421.07</v>
      </c>
      <c r="Q19" t="n">
        <v>452.67</v>
      </c>
      <c r="R19" t="n">
        <v>116.94</v>
      </c>
      <c r="S19" t="n">
        <v>57.64</v>
      </c>
      <c r="T19" t="n">
        <v>27311.1</v>
      </c>
      <c r="U19" t="n">
        <v>0.49</v>
      </c>
      <c r="V19" t="n">
        <v>0.83</v>
      </c>
      <c r="W19" t="n">
        <v>6.9</v>
      </c>
      <c r="X19" t="n">
        <v>1.69</v>
      </c>
      <c r="Y19" t="n">
        <v>1</v>
      </c>
      <c r="Z19" t="n">
        <v>10</v>
      </c>
      <c r="AA19" t="n">
        <v>555.4082889722362</v>
      </c>
      <c r="AB19" t="n">
        <v>759.9341238561971</v>
      </c>
      <c r="AC19" t="n">
        <v>687.4070776496025</v>
      </c>
      <c r="AD19" t="n">
        <v>555408.2889722362</v>
      </c>
      <c r="AE19" t="n">
        <v>759934.1238561971</v>
      </c>
      <c r="AF19" t="n">
        <v>1.618493225824783e-06</v>
      </c>
      <c r="AG19" t="n">
        <v>12</v>
      </c>
      <c r="AH19" t="n">
        <v>687407.0776496024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3.2424</v>
      </c>
      <c r="E20" t="n">
        <v>30.84</v>
      </c>
      <c r="F20" t="n">
        <v>25.3</v>
      </c>
      <c r="G20" t="n">
        <v>27.11</v>
      </c>
      <c r="H20" t="n">
        <v>0.37</v>
      </c>
      <c r="I20" t="n">
        <v>56</v>
      </c>
      <c r="J20" t="n">
        <v>261.1</v>
      </c>
      <c r="K20" t="n">
        <v>59.19</v>
      </c>
      <c r="L20" t="n">
        <v>5.5</v>
      </c>
      <c r="M20" t="n">
        <v>54</v>
      </c>
      <c r="N20" t="n">
        <v>66.40000000000001</v>
      </c>
      <c r="O20" t="n">
        <v>32436.11</v>
      </c>
      <c r="P20" t="n">
        <v>419.02</v>
      </c>
      <c r="Q20" t="n">
        <v>452.8</v>
      </c>
      <c r="R20" t="n">
        <v>113.74</v>
      </c>
      <c r="S20" t="n">
        <v>57.64</v>
      </c>
      <c r="T20" t="n">
        <v>25729.04</v>
      </c>
      <c r="U20" t="n">
        <v>0.51</v>
      </c>
      <c r="V20" t="n">
        <v>0.84</v>
      </c>
      <c r="W20" t="n">
        <v>6.88</v>
      </c>
      <c r="X20" t="n">
        <v>1.57</v>
      </c>
      <c r="Y20" t="n">
        <v>1</v>
      </c>
      <c r="Z20" t="n">
        <v>10</v>
      </c>
      <c r="AA20" t="n">
        <v>549.8497074959263</v>
      </c>
      <c r="AB20" t="n">
        <v>752.3286274530024</v>
      </c>
      <c r="AC20" t="n">
        <v>680.5274391487475</v>
      </c>
      <c r="AD20" t="n">
        <v>549849.7074959263</v>
      </c>
      <c r="AE20" t="n">
        <v>752328.6274530024</v>
      </c>
      <c r="AF20" t="n">
        <v>1.63228691614752e-06</v>
      </c>
      <c r="AG20" t="n">
        <v>12</v>
      </c>
      <c r="AH20" t="n">
        <v>680527.4391487475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3.256</v>
      </c>
      <c r="E21" t="n">
        <v>30.71</v>
      </c>
      <c r="F21" t="n">
        <v>25.27</v>
      </c>
      <c r="G21" t="n">
        <v>28.08</v>
      </c>
      <c r="H21" t="n">
        <v>0.39</v>
      </c>
      <c r="I21" t="n">
        <v>54</v>
      </c>
      <c r="J21" t="n">
        <v>261.56</v>
      </c>
      <c r="K21" t="n">
        <v>59.19</v>
      </c>
      <c r="L21" t="n">
        <v>5.75</v>
      </c>
      <c r="M21" t="n">
        <v>52</v>
      </c>
      <c r="N21" t="n">
        <v>66.62</v>
      </c>
      <c r="O21" t="n">
        <v>32493.38</v>
      </c>
      <c r="P21" t="n">
        <v>418.51</v>
      </c>
      <c r="Q21" t="n">
        <v>452.67</v>
      </c>
      <c r="R21" t="n">
        <v>112.46</v>
      </c>
      <c r="S21" t="n">
        <v>57.64</v>
      </c>
      <c r="T21" t="n">
        <v>25097.58</v>
      </c>
      <c r="U21" t="n">
        <v>0.51</v>
      </c>
      <c r="V21" t="n">
        <v>0.84</v>
      </c>
      <c r="W21" t="n">
        <v>6.89</v>
      </c>
      <c r="X21" t="n">
        <v>1.54</v>
      </c>
      <c r="Y21" t="n">
        <v>1</v>
      </c>
      <c r="Z21" t="n">
        <v>10</v>
      </c>
      <c r="AA21" t="n">
        <v>547.6038986890721</v>
      </c>
      <c r="AB21" t="n">
        <v>749.2558127653726</v>
      </c>
      <c r="AC21" t="n">
        <v>677.7478895821826</v>
      </c>
      <c r="AD21" t="n">
        <v>547603.8986890721</v>
      </c>
      <c r="AE21" t="n">
        <v>749255.8127653727</v>
      </c>
      <c r="AF21" t="n">
        <v>1.639133419373404e-06</v>
      </c>
      <c r="AG21" t="n">
        <v>12</v>
      </c>
      <c r="AH21" t="n">
        <v>677747.8895821825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3.2803</v>
      </c>
      <c r="E22" t="n">
        <v>30.49</v>
      </c>
      <c r="F22" t="n">
        <v>25.19</v>
      </c>
      <c r="G22" t="n">
        <v>29.63</v>
      </c>
      <c r="H22" t="n">
        <v>0.41</v>
      </c>
      <c r="I22" t="n">
        <v>51</v>
      </c>
      <c r="J22" t="n">
        <v>262.03</v>
      </c>
      <c r="K22" t="n">
        <v>59.19</v>
      </c>
      <c r="L22" t="n">
        <v>6</v>
      </c>
      <c r="M22" t="n">
        <v>49</v>
      </c>
      <c r="N22" t="n">
        <v>66.83</v>
      </c>
      <c r="O22" t="n">
        <v>32550.72</v>
      </c>
      <c r="P22" t="n">
        <v>417.02</v>
      </c>
      <c r="Q22" t="n">
        <v>452.65</v>
      </c>
      <c r="R22" t="n">
        <v>109.51</v>
      </c>
      <c r="S22" t="n">
        <v>57.64</v>
      </c>
      <c r="T22" t="n">
        <v>23636.7</v>
      </c>
      <c r="U22" t="n">
        <v>0.53</v>
      </c>
      <c r="V22" t="n">
        <v>0.84</v>
      </c>
      <c r="W22" t="n">
        <v>6.89</v>
      </c>
      <c r="X22" t="n">
        <v>1.46</v>
      </c>
      <c r="Y22" t="n">
        <v>1</v>
      </c>
      <c r="Z22" t="n">
        <v>10</v>
      </c>
      <c r="AA22" t="n">
        <v>543.1027362389591</v>
      </c>
      <c r="AB22" t="n">
        <v>743.0971237238555</v>
      </c>
      <c r="AC22" t="n">
        <v>672.1769771790135</v>
      </c>
      <c r="AD22" t="n">
        <v>543102.7362389591</v>
      </c>
      <c r="AE22" t="n">
        <v>743097.1237238555</v>
      </c>
      <c r="AF22" t="n">
        <v>1.651366509696123e-06</v>
      </c>
      <c r="AG22" t="n">
        <v>12</v>
      </c>
      <c r="AH22" t="n">
        <v>672176.9771790135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3.2995</v>
      </c>
      <c r="E23" t="n">
        <v>30.31</v>
      </c>
      <c r="F23" t="n">
        <v>25.11</v>
      </c>
      <c r="G23" t="n">
        <v>30.74</v>
      </c>
      <c r="H23" t="n">
        <v>0.42</v>
      </c>
      <c r="I23" t="n">
        <v>49</v>
      </c>
      <c r="J23" t="n">
        <v>262.49</v>
      </c>
      <c r="K23" t="n">
        <v>59.19</v>
      </c>
      <c r="L23" t="n">
        <v>6.25</v>
      </c>
      <c r="M23" t="n">
        <v>47</v>
      </c>
      <c r="N23" t="n">
        <v>67.05</v>
      </c>
      <c r="O23" t="n">
        <v>32608.15</v>
      </c>
      <c r="P23" t="n">
        <v>415.62</v>
      </c>
      <c r="Q23" t="n">
        <v>452.62</v>
      </c>
      <c r="R23" t="n">
        <v>106.96</v>
      </c>
      <c r="S23" t="n">
        <v>57.64</v>
      </c>
      <c r="T23" t="n">
        <v>22374.55</v>
      </c>
      <c r="U23" t="n">
        <v>0.54</v>
      </c>
      <c r="V23" t="n">
        <v>0.84</v>
      </c>
      <c r="W23" t="n">
        <v>6.88</v>
      </c>
      <c r="X23" t="n">
        <v>1.38</v>
      </c>
      <c r="Y23" t="n">
        <v>1</v>
      </c>
      <c r="Z23" t="n">
        <v>10</v>
      </c>
      <c r="AA23" t="n">
        <v>539.3615550390184</v>
      </c>
      <c r="AB23" t="n">
        <v>737.9782745568308</v>
      </c>
      <c r="AC23" t="n">
        <v>667.5466637921394</v>
      </c>
      <c r="AD23" t="n">
        <v>539361.5550390184</v>
      </c>
      <c r="AE23" t="n">
        <v>737978.2745568308</v>
      </c>
      <c r="AF23" t="n">
        <v>1.661032161309136e-06</v>
      </c>
      <c r="AG23" t="n">
        <v>12</v>
      </c>
      <c r="AH23" t="n">
        <v>667546.6637921394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3.3178</v>
      </c>
      <c r="E24" t="n">
        <v>30.14</v>
      </c>
      <c r="F24" t="n">
        <v>25.04</v>
      </c>
      <c r="G24" t="n">
        <v>31.96</v>
      </c>
      <c r="H24" t="n">
        <v>0.44</v>
      </c>
      <c r="I24" t="n">
        <v>47</v>
      </c>
      <c r="J24" t="n">
        <v>262.96</v>
      </c>
      <c r="K24" t="n">
        <v>59.19</v>
      </c>
      <c r="L24" t="n">
        <v>6.5</v>
      </c>
      <c r="M24" t="n">
        <v>45</v>
      </c>
      <c r="N24" t="n">
        <v>67.26000000000001</v>
      </c>
      <c r="O24" t="n">
        <v>32665.66</v>
      </c>
      <c r="P24" t="n">
        <v>414.43</v>
      </c>
      <c r="Q24" t="n">
        <v>452.7</v>
      </c>
      <c r="R24" t="n">
        <v>104.97</v>
      </c>
      <c r="S24" t="n">
        <v>57.64</v>
      </c>
      <c r="T24" t="n">
        <v>21386.42</v>
      </c>
      <c r="U24" t="n">
        <v>0.55</v>
      </c>
      <c r="V24" t="n">
        <v>0.85</v>
      </c>
      <c r="W24" t="n">
        <v>6.87</v>
      </c>
      <c r="X24" t="n">
        <v>1.31</v>
      </c>
      <c r="Y24" t="n">
        <v>1</v>
      </c>
      <c r="Z24" t="n">
        <v>10</v>
      </c>
      <c r="AA24" t="n">
        <v>535.9665905149699</v>
      </c>
      <c r="AB24" t="n">
        <v>733.3331343197634</v>
      </c>
      <c r="AC24" t="n">
        <v>663.3448492198027</v>
      </c>
      <c r="AD24" t="n">
        <v>535966.5905149699</v>
      </c>
      <c r="AE24" t="n">
        <v>733333.1343197634</v>
      </c>
      <c r="AF24" t="n">
        <v>1.670244735502788e-06</v>
      </c>
      <c r="AG24" t="n">
        <v>12</v>
      </c>
      <c r="AH24" t="n">
        <v>663344.8492198027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3.3337</v>
      </c>
      <c r="E25" t="n">
        <v>30</v>
      </c>
      <c r="F25" t="n">
        <v>24.99</v>
      </c>
      <c r="G25" t="n">
        <v>33.32</v>
      </c>
      <c r="H25" t="n">
        <v>0.46</v>
      </c>
      <c r="I25" t="n">
        <v>45</v>
      </c>
      <c r="J25" t="n">
        <v>263.42</v>
      </c>
      <c r="K25" t="n">
        <v>59.19</v>
      </c>
      <c r="L25" t="n">
        <v>6.75</v>
      </c>
      <c r="M25" t="n">
        <v>43</v>
      </c>
      <c r="N25" t="n">
        <v>67.48</v>
      </c>
      <c r="O25" t="n">
        <v>32723.25</v>
      </c>
      <c r="P25" t="n">
        <v>413.54</v>
      </c>
      <c r="Q25" t="n">
        <v>452.65</v>
      </c>
      <c r="R25" t="n">
        <v>103.41</v>
      </c>
      <c r="S25" t="n">
        <v>57.64</v>
      </c>
      <c r="T25" t="n">
        <v>20615.78</v>
      </c>
      <c r="U25" t="n">
        <v>0.5600000000000001</v>
      </c>
      <c r="V25" t="n">
        <v>0.85</v>
      </c>
      <c r="W25" t="n">
        <v>6.87</v>
      </c>
      <c r="X25" t="n">
        <v>1.27</v>
      </c>
      <c r="Y25" t="n">
        <v>1</v>
      </c>
      <c r="Z25" t="n">
        <v>10</v>
      </c>
      <c r="AA25" t="n">
        <v>533.1951393302454</v>
      </c>
      <c r="AB25" t="n">
        <v>729.5411125410262</v>
      </c>
      <c r="AC25" t="n">
        <v>659.9147326774922</v>
      </c>
      <c r="AD25" t="n">
        <v>533195.1393302454</v>
      </c>
      <c r="AE25" t="n">
        <v>729541.1125410262</v>
      </c>
      <c r="AF25" t="n">
        <v>1.678249103244815e-06</v>
      </c>
      <c r="AG25" t="n">
        <v>12</v>
      </c>
      <c r="AH25" t="n">
        <v>659914.7326774922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3.3389</v>
      </c>
      <c r="E26" t="n">
        <v>29.95</v>
      </c>
      <c r="F26" t="n">
        <v>24.99</v>
      </c>
      <c r="G26" t="n">
        <v>34.08</v>
      </c>
      <c r="H26" t="n">
        <v>0.47</v>
      </c>
      <c r="I26" t="n">
        <v>44</v>
      </c>
      <c r="J26" t="n">
        <v>263.89</v>
      </c>
      <c r="K26" t="n">
        <v>59.19</v>
      </c>
      <c r="L26" t="n">
        <v>7</v>
      </c>
      <c r="M26" t="n">
        <v>42</v>
      </c>
      <c r="N26" t="n">
        <v>67.7</v>
      </c>
      <c r="O26" t="n">
        <v>32780.92</v>
      </c>
      <c r="P26" t="n">
        <v>413.58</v>
      </c>
      <c r="Q26" t="n">
        <v>452.77</v>
      </c>
      <c r="R26" t="n">
        <v>103.19</v>
      </c>
      <c r="S26" t="n">
        <v>57.64</v>
      </c>
      <c r="T26" t="n">
        <v>20514.66</v>
      </c>
      <c r="U26" t="n">
        <v>0.5600000000000001</v>
      </c>
      <c r="V26" t="n">
        <v>0.85</v>
      </c>
      <c r="W26" t="n">
        <v>6.88</v>
      </c>
      <c r="X26" t="n">
        <v>1.27</v>
      </c>
      <c r="Y26" t="n">
        <v>1</v>
      </c>
      <c r="Z26" t="n">
        <v>10</v>
      </c>
      <c r="AA26" t="n">
        <v>532.6000708440207</v>
      </c>
      <c r="AB26" t="n">
        <v>728.7269135856048</v>
      </c>
      <c r="AC26" t="n">
        <v>659.1782397276407</v>
      </c>
      <c r="AD26" t="n">
        <v>532600.0708440207</v>
      </c>
      <c r="AE26" t="n">
        <v>728726.9135856049</v>
      </c>
      <c r="AF26" t="n">
        <v>1.680866883890006e-06</v>
      </c>
      <c r="AG26" t="n">
        <v>12</v>
      </c>
      <c r="AH26" t="n">
        <v>659178.2397276408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3.3621</v>
      </c>
      <c r="E27" t="n">
        <v>29.74</v>
      </c>
      <c r="F27" t="n">
        <v>24.89</v>
      </c>
      <c r="G27" t="n">
        <v>35.55</v>
      </c>
      <c r="H27" t="n">
        <v>0.49</v>
      </c>
      <c r="I27" t="n">
        <v>42</v>
      </c>
      <c r="J27" t="n">
        <v>264.36</v>
      </c>
      <c r="K27" t="n">
        <v>59.19</v>
      </c>
      <c r="L27" t="n">
        <v>7.25</v>
      </c>
      <c r="M27" t="n">
        <v>40</v>
      </c>
      <c r="N27" t="n">
        <v>67.92</v>
      </c>
      <c r="O27" t="n">
        <v>32838.68</v>
      </c>
      <c r="P27" t="n">
        <v>411.79</v>
      </c>
      <c r="Q27" t="n">
        <v>452.79</v>
      </c>
      <c r="R27" t="n">
        <v>99.95</v>
      </c>
      <c r="S27" t="n">
        <v>57.64</v>
      </c>
      <c r="T27" t="n">
        <v>18901.1</v>
      </c>
      <c r="U27" t="n">
        <v>0.58</v>
      </c>
      <c r="V27" t="n">
        <v>0.85</v>
      </c>
      <c r="W27" t="n">
        <v>6.86</v>
      </c>
      <c r="X27" t="n">
        <v>1.16</v>
      </c>
      <c r="Y27" t="n">
        <v>1</v>
      </c>
      <c r="Z27" t="n">
        <v>10</v>
      </c>
      <c r="AA27" t="n">
        <v>528.1520665346226</v>
      </c>
      <c r="AB27" t="n">
        <v>722.6409578573855</v>
      </c>
      <c r="AC27" t="n">
        <v>653.6731190724302</v>
      </c>
      <c r="AD27" t="n">
        <v>528152.0665346226</v>
      </c>
      <c r="AE27" t="n">
        <v>722640.9578573855</v>
      </c>
      <c r="AF27" t="n">
        <v>1.692546212922396e-06</v>
      </c>
      <c r="AG27" t="n">
        <v>12</v>
      </c>
      <c r="AH27" t="n">
        <v>653673.1190724302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3.3677</v>
      </c>
      <c r="E28" t="n">
        <v>29.69</v>
      </c>
      <c r="F28" t="n">
        <v>24.88</v>
      </c>
      <c r="G28" t="n">
        <v>36.42</v>
      </c>
      <c r="H28" t="n">
        <v>0.5</v>
      </c>
      <c r="I28" t="n">
        <v>41</v>
      </c>
      <c r="J28" t="n">
        <v>264.83</v>
      </c>
      <c r="K28" t="n">
        <v>59.19</v>
      </c>
      <c r="L28" t="n">
        <v>7.5</v>
      </c>
      <c r="M28" t="n">
        <v>39</v>
      </c>
      <c r="N28" t="n">
        <v>68.14</v>
      </c>
      <c r="O28" t="n">
        <v>32896.51</v>
      </c>
      <c r="P28" t="n">
        <v>411.54</v>
      </c>
      <c r="Q28" t="n">
        <v>452.66</v>
      </c>
      <c r="R28" t="n">
        <v>99.78</v>
      </c>
      <c r="S28" t="n">
        <v>57.64</v>
      </c>
      <c r="T28" t="n">
        <v>18823.85</v>
      </c>
      <c r="U28" t="n">
        <v>0.58</v>
      </c>
      <c r="V28" t="n">
        <v>0.85</v>
      </c>
      <c r="W28" t="n">
        <v>6.87</v>
      </c>
      <c r="X28" t="n">
        <v>1.16</v>
      </c>
      <c r="Y28" t="n">
        <v>1</v>
      </c>
      <c r="Z28" t="n">
        <v>10</v>
      </c>
      <c r="AA28" t="n">
        <v>527.2747287809984</v>
      </c>
      <c r="AB28" t="n">
        <v>721.4405456374669</v>
      </c>
      <c r="AC28" t="n">
        <v>652.5872725099914</v>
      </c>
      <c r="AD28" t="n">
        <v>527274.7287809984</v>
      </c>
      <c r="AE28" t="n">
        <v>721440.5456374669</v>
      </c>
      <c r="AF28" t="n">
        <v>1.695365361309525e-06</v>
      </c>
      <c r="AG28" t="n">
        <v>12</v>
      </c>
      <c r="AH28" t="n">
        <v>652587.2725099914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3.3884</v>
      </c>
      <c r="E29" t="n">
        <v>29.51</v>
      </c>
      <c r="F29" t="n">
        <v>24.8</v>
      </c>
      <c r="G29" t="n">
        <v>38.15</v>
      </c>
      <c r="H29" t="n">
        <v>0.52</v>
      </c>
      <c r="I29" t="n">
        <v>39</v>
      </c>
      <c r="J29" t="n">
        <v>265.3</v>
      </c>
      <c r="K29" t="n">
        <v>59.19</v>
      </c>
      <c r="L29" t="n">
        <v>7.75</v>
      </c>
      <c r="M29" t="n">
        <v>37</v>
      </c>
      <c r="N29" t="n">
        <v>68.36</v>
      </c>
      <c r="O29" t="n">
        <v>32954.43</v>
      </c>
      <c r="P29" t="n">
        <v>409.97</v>
      </c>
      <c r="Q29" t="n">
        <v>452.72</v>
      </c>
      <c r="R29" t="n">
        <v>97.63</v>
      </c>
      <c r="S29" t="n">
        <v>57.64</v>
      </c>
      <c r="T29" t="n">
        <v>17757.22</v>
      </c>
      <c r="U29" t="n">
        <v>0.59</v>
      </c>
      <c r="V29" t="n">
        <v>0.86</v>
      </c>
      <c r="W29" t="n">
        <v>6.85</v>
      </c>
      <c r="X29" t="n">
        <v>1.07</v>
      </c>
      <c r="Y29" t="n">
        <v>1</v>
      </c>
      <c r="Z29" t="n">
        <v>10</v>
      </c>
      <c r="AA29" t="n">
        <v>523.425282590385</v>
      </c>
      <c r="AB29" t="n">
        <v>716.1735635338896</v>
      </c>
      <c r="AC29" t="n">
        <v>647.8229637861238</v>
      </c>
      <c r="AD29" t="n">
        <v>523425.2825903849</v>
      </c>
      <c r="AE29" t="n">
        <v>716173.5635338896</v>
      </c>
      <c r="AF29" t="n">
        <v>1.705786141954804e-06</v>
      </c>
      <c r="AG29" t="n">
        <v>12</v>
      </c>
      <c r="AH29" t="n">
        <v>647822.9637861238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3.3959</v>
      </c>
      <c r="E30" t="n">
        <v>29.45</v>
      </c>
      <c r="F30" t="n">
        <v>24.78</v>
      </c>
      <c r="G30" t="n">
        <v>39.13</v>
      </c>
      <c r="H30" t="n">
        <v>0.54</v>
      </c>
      <c r="I30" t="n">
        <v>38</v>
      </c>
      <c r="J30" t="n">
        <v>265.77</v>
      </c>
      <c r="K30" t="n">
        <v>59.19</v>
      </c>
      <c r="L30" t="n">
        <v>8</v>
      </c>
      <c r="M30" t="n">
        <v>36</v>
      </c>
      <c r="N30" t="n">
        <v>68.58</v>
      </c>
      <c r="O30" t="n">
        <v>33012.44</v>
      </c>
      <c r="P30" t="n">
        <v>409.78</v>
      </c>
      <c r="Q30" t="n">
        <v>452.63</v>
      </c>
      <c r="R30" t="n">
        <v>96.68000000000001</v>
      </c>
      <c r="S30" t="n">
        <v>57.64</v>
      </c>
      <c r="T30" t="n">
        <v>17289.03</v>
      </c>
      <c r="U30" t="n">
        <v>0.6</v>
      </c>
      <c r="V30" t="n">
        <v>0.86</v>
      </c>
      <c r="W30" t="n">
        <v>6.86</v>
      </c>
      <c r="X30" t="n">
        <v>1.06</v>
      </c>
      <c r="Y30" t="n">
        <v>1</v>
      </c>
      <c r="Z30" t="n">
        <v>10</v>
      </c>
      <c r="AA30" t="n">
        <v>522.3474910188063</v>
      </c>
      <c r="AB30" t="n">
        <v>714.6988815568471</v>
      </c>
      <c r="AC30" t="n">
        <v>646.4890233872412</v>
      </c>
      <c r="AD30" t="n">
        <v>522347.4910188064</v>
      </c>
      <c r="AE30" t="n">
        <v>714698.8815568471</v>
      </c>
      <c r="AF30" t="n">
        <v>1.709561787116137e-06</v>
      </c>
      <c r="AG30" t="n">
        <v>12</v>
      </c>
      <c r="AH30" t="n">
        <v>646489.0233872412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3.4019</v>
      </c>
      <c r="E31" t="n">
        <v>29.4</v>
      </c>
      <c r="F31" t="n">
        <v>24.78</v>
      </c>
      <c r="G31" t="n">
        <v>40.19</v>
      </c>
      <c r="H31" t="n">
        <v>0.55</v>
      </c>
      <c r="I31" t="n">
        <v>37</v>
      </c>
      <c r="J31" t="n">
        <v>266.24</v>
      </c>
      <c r="K31" t="n">
        <v>59.19</v>
      </c>
      <c r="L31" t="n">
        <v>8.25</v>
      </c>
      <c r="M31" t="n">
        <v>35</v>
      </c>
      <c r="N31" t="n">
        <v>68.8</v>
      </c>
      <c r="O31" t="n">
        <v>33070.52</v>
      </c>
      <c r="P31" t="n">
        <v>409.64</v>
      </c>
      <c r="Q31" t="n">
        <v>452.62</v>
      </c>
      <c r="R31" t="n">
        <v>96.8</v>
      </c>
      <c r="S31" t="n">
        <v>57.64</v>
      </c>
      <c r="T31" t="n">
        <v>17354.01</v>
      </c>
      <c r="U31" t="n">
        <v>0.6</v>
      </c>
      <c r="V31" t="n">
        <v>0.86</v>
      </c>
      <c r="W31" t="n">
        <v>6.85</v>
      </c>
      <c r="X31" t="n">
        <v>1.06</v>
      </c>
      <c r="Y31" t="n">
        <v>1</v>
      </c>
      <c r="Z31" t="n">
        <v>10</v>
      </c>
      <c r="AA31" t="n">
        <v>521.5603714966538</v>
      </c>
      <c r="AB31" t="n">
        <v>713.6219099013756</v>
      </c>
      <c r="AC31" t="n">
        <v>645.5148363950287</v>
      </c>
      <c r="AD31" t="n">
        <v>521560.3714966539</v>
      </c>
      <c r="AE31" t="n">
        <v>713621.9099013756</v>
      </c>
      <c r="AF31" t="n">
        <v>1.712582303245204e-06</v>
      </c>
      <c r="AG31" t="n">
        <v>12</v>
      </c>
      <c r="AH31" t="n">
        <v>645514.8363950287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3.411</v>
      </c>
      <c r="E32" t="n">
        <v>29.32</v>
      </c>
      <c r="F32" t="n">
        <v>24.75</v>
      </c>
      <c r="G32" t="n">
        <v>41.25</v>
      </c>
      <c r="H32" t="n">
        <v>0.57</v>
      </c>
      <c r="I32" t="n">
        <v>36</v>
      </c>
      <c r="J32" t="n">
        <v>266.71</v>
      </c>
      <c r="K32" t="n">
        <v>59.19</v>
      </c>
      <c r="L32" t="n">
        <v>8.5</v>
      </c>
      <c r="M32" t="n">
        <v>34</v>
      </c>
      <c r="N32" t="n">
        <v>69.02</v>
      </c>
      <c r="O32" t="n">
        <v>33128.7</v>
      </c>
      <c r="P32" t="n">
        <v>409.18</v>
      </c>
      <c r="Q32" t="n">
        <v>452.7</v>
      </c>
      <c r="R32" t="n">
        <v>95.72</v>
      </c>
      <c r="S32" t="n">
        <v>57.64</v>
      </c>
      <c r="T32" t="n">
        <v>16816.63</v>
      </c>
      <c r="U32" t="n">
        <v>0.6</v>
      </c>
      <c r="V32" t="n">
        <v>0.86</v>
      </c>
      <c r="W32" t="n">
        <v>6.86</v>
      </c>
      <c r="X32" t="n">
        <v>1.02</v>
      </c>
      <c r="Y32" t="n">
        <v>1</v>
      </c>
      <c r="Z32" t="n">
        <v>10</v>
      </c>
      <c r="AA32" t="n">
        <v>520.0781346832772</v>
      </c>
      <c r="AB32" t="n">
        <v>711.5938481016406</v>
      </c>
      <c r="AC32" t="n">
        <v>643.6803299670577</v>
      </c>
      <c r="AD32" t="n">
        <v>520078.1346832772</v>
      </c>
      <c r="AE32" t="n">
        <v>711593.8481016406</v>
      </c>
      <c r="AF32" t="n">
        <v>1.717163419374288e-06</v>
      </c>
      <c r="AG32" t="n">
        <v>12</v>
      </c>
      <c r="AH32" t="n">
        <v>643680.3299670577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3.4201</v>
      </c>
      <c r="E33" t="n">
        <v>29.24</v>
      </c>
      <c r="F33" t="n">
        <v>24.72</v>
      </c>
      <c r="G33" t="n">
        <v>42.38</v>
      </c>
      <c r="H33" t="n">
        <v>0.58</v>
      </c>
      <c r="I33" t="n">
        <v>35</v>
      </c>
      <c r="J33" t="n">
        <v>267.18</v>
      </c>
      <c r="K33" t="n">
        <v>59.19</v>
      </c>
      <c r="L33" t="n">
        <v>8.75</v>
      </c>
      <c r="M33" t="n">
        <v>33</v>
      </c>
      <c r="N33" t="n">
        <v>69.23999999999999</v>
      </c>
      <c r="O33" t="n">
        <v>33186.95</v>
      </c>
      <c r="P33" t="n">
        <v>408.72</v>
      </c>
      <c r="Q33" t="n">
        <v>452.61</v>
      </c>
      <c r="R33" t="n">
        <v>95</v>
      </c>
      <c r="S33" t="n">
        <v>57.64</v>
      </c>
      <c r="T33" t="n">
        <v>16464.68</v>
      </c>
      <c r="U33" t="n">
        <v>0.61</v>
      </c>
      <c r="V33" t="n">
        <v>0.86</v>
      </c>
      <c r="W33" t="n">
        <v>6.85</v>
      </c>
      <c r="X33" t="n">
        <v>1</v>
      </c>
      <c r="Y33" t="n">
        <v>1</v>
      </c>
      <c r="Z33" t="n">
        <v>10</v>
      </c>
      <c r="AA33" t="n">
        <v>518.6037855661676</v>
      </c>
      <c r="AB33" t="n">
        <v>709.5765785959188</v>
      </c>
      <c r="AC33" t="n">
        <v>641.8555858317065</v>
      </c>
      <c r="AD33" t="n">
        <v>518603.7855661677</v>
      </c>
      <c r="AE33" t="n">
        <v>709576.5785959188</v>
      </c>
      <c r="AF33" t="n">
        <v>1.721744535503372e-06</v>
      </c>
      <c r="AG33" t="n">
        <v>12</v>
      </c>
      <c r="AH33" t="n">
        <v>641855.5858317065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3.4343</v>
      </c>
      <c r="E34" t="n">
        <v>29.12</v>
      </c>
      <c r="F34" t="n">
        <v>24.65</v>
      </c>
      <c r="G34" t="n">
        <v>43.5</v>
      </c>
      <c r="H34" t="n">
        <v>0.6</v>
      </c>
      <c r="I34" t="n">
        <v>34</v>
      </c>
      <c r="J34" t="n">
        <v>267.66</v>
      </c>
      <c r="K34" t="n">
        <v>59.19</v>
      </c>
      <c r="L34" t="n">
        <v>9</v>
      </c>
      <c r="M34" t="n">
        <v>32</v>
      </c>
      <c r="N34" t="n">
        <v>69.45999999999999</v>
      </c>
      <c r="O34" t="n">
        <v>33245.29</v>
      </c>
      <c r="P34" t="n">
        <v>407.06</v>
      </c>
      <c r="Q34" t="n">
        <v>452.64</v>
      </c>
      <c r="R34" t="n">
        <v>92.48999999999999</v>
      </c>
      <c r="S34" t="n">
        <v>57.64</v>
      </c>
      <c r="T34" t="n">
        <v>15214.82</v>
      </c>
      <c r="U34" t="n">
        <v>0.62</v>
      </c>
      <c r="V34" t="n">
        <v>0.86</v>
      </c>
      <c r="W34" t="n">
        <v>6.85</v>
      </c>
      <c r="X34" t="n">
        <v>0.93</v>
      </c>
      <c r="Y34" t="n">
        <v>1</v>
      </c>
      <c r="Z34" t="n">
        <v>10</v>
      </c>
      <c r="AA34" t="n">
        <v>515.5645400032342</v>
      </c>
      <c r="AB34" t="n">
        <v>705.4181487346622</v>
      </c>
      <c r="AC34" t="n">
        <v>638.0940306800152</v>
      </c>
      <c r="AD34" t="n">
        <v>515564.5400032343</v>
      </c>
      <c r="AE34" t="n">
        <v>705418.1487346622</v>
      </c>
      <c r="AF34" t="n">
        <v>1.728893090342163e-06</v>
      </c>
      <c r="AG34" t="n">
        <v>12</v>
      </c>
      <c r="AH34" t="n">
        <v>638094.0306800152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3.441</v>
      </c>
      <c r="E35" t="n">
        <v>29.06</v>
      </c>
      <c r="F35" t="n">
        <v>24.64</v>
      </c>
      <c r="G35" t="n">
        <v>44.81</v>
      </c>
      <c r="H35" t="n">
        <v>0.61</v>
      </c>
      <c r="I35" t="n">
        <v>33</v>
      </c>
      <c r="J35" t="n">
        <v>268.13</v>
      </c>
      <c r="K35" t="n">
        <v>59.19</v>
      </c>
      <c r="L35" t="n">
        <v>9.25</v>
      </c>
      <c r="M35" t="n">
        <v>31</v>
      </c>
      <c r="N35" t="n">
        <v>69.69</v>
      </c>
      <c r="O35" t="n">
        <v>33303.72</v>
      </c>
      <c r="P35" t="n">
        <v>407.23</v>
      </c>
      <c r="Q35" t="n">
        <v>452.62</v>
      </c>
      <c r="R35" t="n">
        <v>92.23999999999999</v>
      </c>
      <c r="S35" t="n">
        <v>57.64</v>
      </c>
      <c r="T35" t="n">
        <v>15094.91</v>
      </c>
      <c r="U35" t="n">
        <v>0.62</v>
      </c>
      <c r="V35" t="n">
        <v>0.86</v>
      </c>
      <c r="W35" t="n">
        <v>6.85</v>
      </c>
      <c r="X35" t="n">
        <v>0.92</v>
      </c>
      <c r="Y35" t="n">
        <v>1</v>
      </c>
      <c r="Z35" t="n">
        <v>10</v>
      </c>
      <c r="AA35" t="n">
        <v>514.8991345776809</v>
      </c>
      <c r="AB35" t="n">
        <v>704.5077116758046</v>
      </c>
      <c r="AC35" t="n">
        <v>637.2704844562485</v>
      </c>
      <c r="AD35" t="n">
        <v>514899.134577681</v>
      </c>
      <c r="AE35" t="n">
        <v>704507.7116758046</v>
      </c>
      <c r="AF35" t="n">
        <v>1.73226600001962e-06</v>
      </c>
      <c r="AG35" t="n">
        <v>12</v>
      </c>
      <c r="AH35" t="n">
        <v>637270.4844562485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3.448</v>
      </c>
      <c r="E36" t="n">
        <v>29</v>
      </c>
      <c r="F36" t="n">
        <v>24.63</v>
      </c>
      <c r="G36" t="n">
        <v>46.19</v>
      </c>
      <c r="H36" t="n">
        <v>0.63</v>
      </c>
      <c r="I36" t="n">
        <v>32</v>
      </c>
      <c r="J36" t="n">
        <v>268.61</v>
      </c>
      <c r="K36" t="n">
        <v>59.19</v>
      </c>
      <c r="L36" t="n">
        <v>9.5</v>
      </c>
      <c r="M36" t="n">
        <v>30</v>
      </c>
      <c r="N36" t="n">
        <v>69.91</v>
      </c>
      <c r="O36" t="n">
        <v>33362.23</v>
      </c>
      <c r="P36" t="n">
        <v>406.92</v>
      </c>
      <c r="Q36" t="n">
        <v>452.6</v>
      </c>
      <c r="R36" t="n">
        <v>91.86</v>
      </c>
      <c r="S36" t="n">
        <v>57.64</v>
      </c>
      <c r="T36" t="n">
        <v>14910.09</v>
      </c>
      <c r="U36" t="n">
        <v>0.63</v>
      </c>
      <c r="V36" t="n">
        <v>0.86</v>
      </c>
      <c r="W36" t="n">
        <v>6.85</v>
      </c>
      <c r="X36" t="n">
        <v>0.91</v>
      </c>
      <c r="Y36" t="n">
        <v>1</v>
      </c>
      <c r="Z36" t="n">
        <v>10</v>
      </c>
      <c r="AA36" t="n">
        <v>513.8663987701536</v>
      </c>
      <c r="AB36" t="n">
        <v>703.0946769828573</v>
      </c>
      <c r="AC36" t="n">
        <v>635.9923078111897</v>
      </c>
      <c r="AD36" t="n">
        <v>513866.3987701536</v>
      </c>
      <c r="AE36" t="n">
        <v>703094.6769828573</v>
      </c>
      <c r="AF36" t="n">
        <v>1.735789935503531e-06</v>
      </c>
      <c r="AG36" t="n">
        <v>12</v>
      </c>
      <c r="AH36" t="n">
        <v>635992.3078111897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3.4597</v>
      </c>
      <c r="E37" t="n">
        <v>28.9</v>
      </c>
      <c r="F37" t="n">
        <v>24.58</v>
      </c>
      <c r="G37" t="n">
        <v>47.58</v>
      </c>
      <c r="H37" t="n">
        <v>0.64</v>
      </c>
      <c r="I37" t="n">
        <v>31</v>
      </c>
      <c r="J37" t="n">
        <v>269.08</v>
      </c>
      <c r="K37" t="n">
        <v>59.19</v>
      </c>
      <c r="L37" t="n">
        <v>9.75</v>
      </c>
      <c r="M37" t="n">
        <v>29</v>
      </c>
      <c r="N37" t="n">
        <v>70.14</v>
      </c>
      <c r="O37" t="n">
        <v>33420.83</v>
      </c>
      <c r="P37" t="n">
        <v>406</v>
      </c>
      <c r="Q37" t="n">
        <v>452.71</v>
      </c>
      <c r="R37" t="n">
        <v>90.27</v>
      </c>
      <c r="S37" t="n">
        <v>57.64</v>
      </c>
      <c r="T37" t="n">
        <v>14118.33</v>
      </c>
      <c r="U37" t="n">
        <v>0.64</v>
      </c>
      <c r="V37" t="n">
        <v>0.86</v>
      </c>
      <c r="W37" t="n">
        <v>6.84</v>
      </c>
      <c r="X37" t="n">
        <v>0.86</v>
      </c>
      <c r="Y37" t="n">
        <v>1</v>
      </c>
      <c r="Z37" t="n">
        <v>10</v>
      </c>
      <c r="AA37" t="n">
        <v>511.7394484571832</v>
      </c>
      <c r="AB37" t="n">
        <v>700.1844897302259</v>
      </c>
      <c r="AC37" t="n">
        <v>633.3598647454758</v>
      </c>
      <c r="AD37" t="n">
        <v>511739.4484571832</v>
      </c>
      <c r="AE37" t="n">
        <v>700184.4897302259</v>
      </c>
      <c r="AF37" t="n">
        <v>1.741679941955211e-06</v>
      </c>
      <c r="AG37" t="n">
        <v>12</v>
      </c>
      <c r="AH37" t="n">
        <v>633359.8647454758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3.4712</v>
      </c>
      <c r="E38" t="n">
        <v>28.81</v>
      </c>
      <c r="F38" t="n">
        <v>24.54</v>
      </c>
      <c r="G38" t="n">
        <v>49.07</v>
      </c>
      <c r="H38" t="n">
        <v>0.66</v>
      </c>
      <c r="I38" t="n">
        <v>30</v>
      </c>
      <c r="J38" t="n">
        <v>269.56</v>
      </c>
      <c r="K38" t="n">
        <v>59.19</v>
      </c>
      <c r="L38" t="n">
        <v>10</v>
      </c>
      <c r="M38" t="n">
        <v>28</v>
      </c>
      <c r="N38" t="n">
        <v>70.36</v>
      </c>
      <c r="O38" t="n">
        <v>33479.51</v>
      </c>
      <c r="P38" t="n">
        <v>405.06</v>
      </c>
      <c r="Q38" t="n">
        <v>452.64</v>
      </c>
      <c r="R38" t="n">
        <v>88.81999999999999</v>
      </c>
      <c r="S38" t="n">
        <v>57.64</v>
      </c>
      <c r="T38" t="n">
        <v>13398.01</v>
      </c>
      <c r="U38" t="n">
        <v>0.65</v>
      </c>
      <c r="V38" t="n">
        <v>0.86</v>
      </c>
      <c r="W38" t="n">
        <v>6.84</v>
      </c>
      <c r="X38" t="n">
        <v>0.8100000000000001</v>
      </c>
      <c r="Y38" t="n">
        <v>1</v>
      </c>
      <c r="Z38" t="n">
        <v>10</v>
      </c>
      <c r="AA38" t="n">
        <v>509.6733161058069</v>
      </c>
      <c r="AB38" t="n">
        <v>697.3575162957467</v>
      </c>
      <c r="AC38" t="n">
        <v>630.8026936879011</v>
      </c>
      <c r="AD38" t="n">
        <v>509673.3161058069</v>
      </c>
      <c r="AE38" t="n">
        <v>697357.5162957467</v>
      </c>
      <c r="AF38" t="n">
        <v>1.747469264535921e-06</v>
      </c>
      <c r="AG38" t="n">
        <v>12</v>
      </c>
      <c r="AH38" t="n">
        <v>630802.693687901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3.4672</v>
      </c>
      <c r="E39" t="n">
        <v>28.84</v>
      </c>
      <c r="F39" t="n">
        <v>24.57</v>
      </c>
      <c r="G39" t="n">
        <v>49.14</v>
      </c>
      <c r="H39" t="n">
        <v>0.68</v>
      </c>
      <c r="I39" t="n">
        <v>30</v>
      </c>
      <c r="J39" t="n">
        <v>270.03</v>
      </c>
      <c r="K39" t="n">
        <v>59.19</v>
      </c>
      <c r="L39" t="n">
        <v>10.25</v>
      </c>
      <c r="M39" t="n">
        <v>28</v>
      </c>
      <c r="N39" t="n">
        <v>70.59</v>
      </c>
      <c r="O39" t="n">
        <v>33538.28</v>
      </c>
      <c r="P39" t="n">
        <v>405.69</v>
      </c>
      <c r="Q39" t="n">
        <v>452.62</v>
      </c>
      <c r="R39" t="n">
        <v>90.09999999999999</v>
      </c>
      <c r="S39" t="n">
        <v>57.64</v>
      </c>
      <c r="T39" t="n">
        <v>14035.78</v>
      </c>
      <c r="U39" t="n">
        <v>0.64</v>
      </c>
      <c r="V39" t="n">
        <v>0.86</v>
      </c>
      <c r="W39" t="n">
        <v>6.84</v>
      </c>
      <c r="X39" t="n">
        <v>0.84</v>
      </c>
      <c r="Y39" t="n">
        <v>1</v>
      </c>
      <c r="Z39" t="n">
        <v>10</v>
      </c>
      <c r="AA39" t="n">
        <v>510.6641209587722</v>
      </c>
      <c r="AB39" t="n">
        <v>698.7131792067991</v>
      </c>
      <c r="AC39" t="n">
        <v>632.0289740334075</v>
      </c>
      <c r="AD39" t="n">
        <v>510664.1209587723</v>
      </c>
      <c r="AE39" t="n">
        <v>698713.179206799</v>
      </c>
      <c r="AF39" t="n">
        <v>1.745455587116544e-06</v>
      </c>
      <c r="AG39" t="n">
        <v>12</v>
      </c>
      <c r="AH39" t="n">
        <v>632028.9740334075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3.4758</v>
      </c>
      <c r="E40" t="n">
        <v>28.77</v>
      </c>
      <c r="F40" t="n">
        <v>24.55</v>
      </c>
      <c r="G40" t="n">
        <v>50.79</v>
      </c>
      <c r="H40" t="n">
        <v>0.6899999999999999</v>
      </c>
      <c r="I40" t="n">
        <v>29</v>
      </c>
      <c r="J40" t="n">
        <v>270.51</v>
      </c>
      <c r="K40" t="n">
        <v>59.19</v>
      </c>
      <c r="L40" t="n">
        <v>10.5</v>
      </c>
      <c r="M40" t="n">
        <v>27</v>
      </c>
      <c r="N40" t="n">
        <v>70.81999999999999</v>
      </c>
      <c r="O40" t="n">
        <v>33597.14</v>
      </c>
      <c r="P40" t="n">
        <v>405.13</v>
      </c>
      <c r="Q40" t="n">
        <v>452.61</v>
      </c>
      <c r="R40" t="n">
        <v>88.88</v>
      </c>
      <c r="S40" t="n">
        <v>57.64</v>
      </c>
      <c r="T40" t="n">
        <v>13431.07</v>
      </c>
      <c r="U40" t="n">
        <v>0.65</v>
      </c>
      <c r="V40" t="n">
        <v>0.86</v>
      </c>
      <c r="W40" t="n">
        <v>6.85</v>
      </c>
      <c r="X40" t="n">
        <v>0.82</v>
      </c>
      <c r="Y40" t="n">
        <v>1</v>
      </c>
      <c r="Z40" t="n">
        <v>10</v>
      </c>
      <c r="AA40" t="n">
        <v>509.2614956037955</v>
      </c>
      <c r="AB40" t="n">
        <v>696.7940453166566</v>
      </c>
      <c r="AC40" t="n">
        <v>630.2929995882188</v>
      </c>
      <c r="AD40" t="n">
        <v>509261.4956037955</v>
      </c>
      <c r="AE40" t="n">
        <v>696794.0453166566</v>
      </c>
      <c r="AF40" t="n">
        <v>1.749784993568206e-06</v>
      </c>
      <c r="AG40" t="n">
        <v>12</v>
      </c>
      <c r="AH40" t="n">
        <v>630292.9995882188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3.4879</v>
      </c>
      <c r="E41" t="n">
        <v>28.67</v>
      </c>
      <c r="F41" t="n">
        <v>24.5</v>
      </c>
      <c r="G41" t="n">
        <v>52.49</v>
      </c>
      <c r="H41" t="n">
        <v>0.71</v>
      </c>
      <c r="I41" t="n">
        <v>28</v>
      </c>
      <c r="J41" t="n">
        <v>270.99</v>
      </c>
      <c r="K41" t="n">
        <v>59.19</v>
      </c>
      <c r="L41" t="n">
        <v>10.75</v>
      </c>
      <c r="M41" t="n">
        <v>26</v>
      </c>
      <c r="N41" t="n">
        <v>71.04000000000001</v>
      </c>
      <c r="O41" t="n">
        <v>33656.08</v>
      </c>
      <c r="P41" t="n">
        <v>404.33</v>
      </c>
      <c r="Q41" t="n">
        <v>452.62</v>
      </c>
      <c r="R41" t="n">
        <v>87.54000000000001</v>
      </c>
      <c r="S41" t="n">
        <v>57.64</v>
      </c>
      <c r="T41" t="n">
        <v>12766.08</v>
      </c>
      <c r="U41" t="n">
        <v>0.66</v>
      </c>
      <c r="V41" t="n">
        <v>0.87</v>
      </c>
      <c r="W41" t="n">
        <v>6.84</v>
      </c>
      <c r="X41" t="n">
        <v>0.77</v>
      </c>
      <c r="Y41" t="n">
        <v>1</v>
      </c>
      <c r="Z41" t="n">
        <v>10</v>
      </c>
      <c r="AA41" t="n">
        <v>507.2071936306476</v>
      </c>
      <c r="AB41" t="n">
        <v>693.9832587275887</v>
      </c>
      <c r="AC41" t="n">
        <v>627.7504705262478</v>
      </c>
      <c r="AD41" t="n">
        <v>507207.1936306476</v>
      </c>
      <c r="AE41" t="n">
        <v>693983.2587275887</v>
      </c>
      <c r="AF41" t="n">
        <v>1.755876367761823e-06</v>
      </c>
      <c r="AG41" t="n">
        <v>12</v>
      </c>
      <c r="AH41" t="n">
        <v>627750.4705262478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3.4894</v>
      </c>
      <c r="E42" t="n">
        <v>28.66</v>
      </c>
      <c r="F42" t="n">
        <v>24.48</v>
      </c>
      <c r="G42" t="n">
        <v>52.47</v>
      </c>
      <c r="H42" t="n">
        <v>0.72</v>
      </c>
      <c r="I42" t="n">
        <v>28</v>
      </c>
      <c r="J42" t="n">
        <v>271.47</v>
      </c>
      <c r="K42" t="n">
        <v>59.19</v>
      </c>
      <c r="L42" t="n">
        <v>11</v>
      </c>
      <c r="M42" t="n">
        <v>26</v>
      </c>
      <c r="N42" t="n">
        <v>71.27</v>
      </c>
      <c r="O42" t="n">
        <v>33715.11</v>
      </c>
      <c r="P42" t="n">
        <v>403.99</v>
      </c>
      <c r="Q42" t="n">
        <v>452.61</v>
      </c>
      <c r="R42" t="n">
        <v>87.11</v>
      </c>
      <c r="S42" t="n">
        <v>57.64</v>
      </c>
      <c r="T42" t="n">
        <v>12551.15</v>
      </c>
      <c r="U42" t="n">
        <v>0.66</v>
      </c>
      <c r="V42" t="n">
        <v>0.87</v>
      </c>
      <c r="W42" t="n">
        <v>6.84</v>
      </c>
      <c r="X42" t="n">
        <v>0.76</v>
      </c>
      <c r="Y42" t="n">
        <v>1</v>
      </c>
      <c r="Z42" t="n">
        <v>10</v>
      </c>
      <c r="AA42" t="n">
        <v>506.7334776319892</v>
      </c>
      <c r="AB42" t="n">
        <v>693.3350995993493</v>
      </c>
      <c r="AC42" t="n">
        <v>627.1641707955107</v>
      </c>
      <c r="AD42" t="n">
        <v>506733.4776319892</v>
      </c>
      <c r="AE42" t="n">
        <v>693335.0995993493</v>
      </c>
      <c r="AF42" t="n">
        <v>1.75663149679409e-06</v>
      </c>
      <c r="AG42" t="n">
        <v>12</v>
      </c>
      <c r="AH42" t="n">
        <v>627164.1707955108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3.496</v>
      </c>
      <c r="E43" t="n">
        <v>28.6</v>
      </c>
      <c r="F43" t="n">
        <v>24.48</v>
      </c>
      <c r="G43" t="n">
        <v>54.4</v>
      </c>
      <c r="H43" t="n">
        <v>0.74</v>
      </c>
      <c r="I43" t="n">
        <v>27</v>
      </c>
      <c r="J43" t="n">
        <v>271.95</v>
      </c>
      <c r="K43" t="n">
        <v>59.19</v>
      </c>
      <c r="L43" t="n">
        <v>11.25</v>
      </c>
      <c r="M43" t="n">
        <v>25</v>
      </c>
      <c r="N43" t="n">
        <v>71.5</v>
      </c>
      <c r="O43" t="n">
        <v>33774.23</v>
      </c>
      <c r="P43" t="n">
        <v>403.91</v>
      </c>
      <c r="Q43" t="n">
        <v>452.63</v>
      </c>
      <c r="R43" t="n">
        <v>87.01000000000001</v>
      </c>
      <c r="S43" t="n">
        <v>57.64</v>
      </c>
      <c r="T43" t="n">
        <v>12506.23</v>
      </c>
      <c r="U43" t="n">
        <v>0.66</v>
      </c>
      <c r="V43" t="n">
        <v>0.87</v>
      </c>
      <c r="W43" t="n">
        <v>6.84</v>
      </c>
      <c r="X43" t="n">
        <v>0.75</v>
      </c>
      <c r="Y43" t="n">
        <v>1</v>
      </c>
      <c r="Z43" t="n">
        <v>10</v>
      </c>
      <c r="AA43" t="n">
        <v>505.971624189869</v>
      </c>
      <c r="AB43" t="n">
        <v>692.2926981092389</v>
      </c>
      <c r="AC43" t="n">
        <v>626.2212546405967</v>
      </c>
      <c r="AD43" t="n">
        <v>505971.624189869</v>
      </c>
      <c r="AE43" t="n">
        <v>692292.6981092389</v>
      </c>
      <c r="AF43" t="n">
        <v>1.759954064536063e-06</v>
      </c>
      <c r="AG43" t="n">
        <v>12</v>
      </c>
      <c r="AH43" t="n">
        <v>626221.2546405967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3.4975</v>
      </c>
      <c r="E44" t="n">
        <v>28.59</v>
      </c>
      <c r="F44" t="n">
        <v>24.47</v>
      </c>
      <c r="G44" t="n">
        <v>54.37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403.45</v>
      </c>
      <c r="Q44" t="n">
        <v>452.59</v>
      </c>
      <c r="R44" t="n">
        <v>86.58</v>
      </c>
      <c r="S44" t="n">
        <v>57.64</v>
      </c>
      <c r="T44" t="n">
        <v>12290.72</v>
      </c>
      <c r="U44" t="n">
        <v>0.67</v>
      </c>
      <c r="V44" t="n">
        <v>0.87</v>
      </c>
      <c r="W44" t="n">
        <v>6.84</v>
      </c>
      <c r="X44" t="n">
        <v>0.74</v>
      </c>
      <c r="Y44" t="n">
        <v>1</v>
      </c>
      <c r="Z44" t="n">
        <v>10</v>
      </c>
      <c r="AA44" t="n">
        <v>505.4549471027715</v>
      </c>
      <c r="AB44" t="n">
        <v>691.5857577244877</v>
      </c>
      <c r="AC44" t="n">
        <v>625.5817836539692</v>
      </c>
      <c r="AD44" t="n">
        <v>505454.9471027715</v>
      </c>
      <c r="AE44" t="n">
        <v>691585.7577244877</v>
      </c>
      <c r="AF44" t="n">
        <v>1.760709193568329e-06</v>
      </c>
      <c r="AG44" t="n">
        <v>12</v>
      </c>
      <c r="AH44" t="n">
        <v>625581.7836539692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3.5057</v>
      </c>
      <c r="E45" t="n">
        <v>28.53</v>
      </c>
      <c r="F45" t="n">
        <v>24.45</v>
      </c>
      <c r="G45" t="n">
        <v>56.42</v>
      </c>
      <c r="H45" t="n">
        <v>0.77</v>
      </c>
      <c r="I45" t="n">
        <v>26</v>
      </c>
      <c r="J45" t="n">
        <v>272.91</v>
      </c>
      <c r="K45" t="n">
        <v>59.19</v>
      </c>
      <c r="L45" t="n">
        <v>11.75</v>
      </c>
      <c r="M45" t="n">
        <v>24</v>
      </c>
      <c r="N45" t="n">
        <v>71.95999999999999</v>
      </c>
      <c r="O45" t="n">
        <v>33892.87</v>
      </c>
      <c r="P45" t="n">
        <v>403.16</v>
      </c>
      <c r="Q45" t="n">
        <v>452.57</v>
      </c>
      <c r="R45" t="n">
        <v>86.08</v>
      </c>
      <c r="S45" t="n">
        <v>57.64</v>
      </c>
      <c r="T45" t="n">
        <v>12049.45</v>
      </c>
      <c r="U45" t="n">
        <v>0.67</v>
      </c>
      <c r="V45" t="n">
        <v>0.87</v>
      </c>
      <c r="W45" t="n">
        <v>6.83</v>
      </c>
      <c r="X45" t="n">
        <v>0.72</v>
      </c>
      <c r="Y45" t="n">
        <v>1</v>
      </c>
      <c r="Z45" t="n">
        <v>10</v>
      </c>
      <c r="AA45" t="n">
        <v>504.3058958738046</v>
      </c>
      <c r="AB45" t="n">
        <v>690.0135751404525</v>
      </c>
      <c r="AC45" t="n">
        <v>624.1596479691821</v>
      </c>
      <c r="AD45" t="n">
        <v>504305.8958738046</v>
      </c>
      <c r="AE45" t="n">
        <v>690013.5751404525</v>
      </c>
      <c r="AF45" t="n">
        <v>1.764837232278054e-06</v>
      </c>
      <c r="AG45" t="n">
        <v>12</v>
      </c>
      <c r="AH45" t="n">
        <v>624159.6479691821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3.5046</v>
      </c>
      <c r="E46" t="n">
        <v>28.53</v>
      </c>
      <c r="F46" t="n">
        <v>24.46</v>
      </c>
      <c r="G46" t="n">
        <v>56.44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403.03</v>
      </c>
      <c r="Q46" t="n">
        <v>452.59</v>
      </c>
      <c r="R46" t="n">
        <v>86.20999999999999</v>
      </c>
      <c r="S46" t="n">
        <v>57.64</v>
      </c>
      <c r="T46" t="n">
        <v>12113.1</v>
      </c>
      <c r="U46" t="n">
        <v>0.67</v>
      </c>
      <c r="V46" t="n">
        <v>0.87</v>
      </c>
      <c r="W46" t="n">
        <v>6.84</v>
      </c>
      <c r="X46" t="n">
        <v>0.73</v>
      </c>
      <c r="Y46" t="n">
        <v>1</v>
      </c>
      <c r="Z46" t="n">
        <v>10</v>
      </c>
      <c r="AA46" t="n">
        <v>504.371196986408</v>
      </c>
      <c r="AB46" t="n">
        <v>690.1029230035983</v>
      </c>
      <c r="AC46" t="n">
        <v>624.2404685976697</v>
      </c>
      <c r="AD46" t="n">
        <v>504371.196986408</v>
      </c>
      <c r="AE46" t="n">
        <v>690102.9230035983</v>
      </c>
      <c r="AF46" t="n">
        <v>1.764283470987725e-06</v>
      </c>
      <c r="AG46" t="n">
        <v>12</v>
      </c>
      <c r="AH46" t="n">
        <v>624240.4685976697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3.5134</v>
      </c>
      <c r="E47" t="n">
        <v>28.46</v>
      </c>
      <c r="F47" t="n">
        <v>24.44</v>
      </c>
      <c r="G47" t="n">
        <v>58.65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402.71</v>
      </c>
      <c r="Q47" t="n">
        <v>452.57</v>
      </c>
      <c r="R47" t="n">
        <v>85.34999999999999</v>
      </c>
      <c r="S47" t="n">
        <v>57.64</v>
      </c>
      <c r="T47" t="n">
        <v>11688.45</v>
      </c>
      <c r="U47" t="n">
        <v>0.68</v>
      </c>
      <c r="V47" t="n">
        <v>0.87</v>
      </c>
      <c r="W47" t="n">
        <v>6.84</v>
      </c>
      <c r="X47" t="n">
        <v>0.71</v>
      </c>
      <c r="Y47" t="n">
        <v>1</v>
      </c>
      <c r="Z47" t="n">
        <v>10</v>
      </c>
      <c r="AA47" t="n">
        <v>492.2233058581961</v>
      </c>
      <c r="AB47" t="n">
        <v>673.481642434846</v>
      </c>
      <c r="AC47" t="n">
        <v>609.2054997182854</v>
      </c>
      <c r="AD47" t="n">
        <v>492223.3058581961</v>
      </c>
      <c r="AE47" t="n">
        <v>673481.642434846</v>
      </c>
      <c r="AF47" t="n">
        <v>1.768713561310355e-06</v>
      </c>
      <c r="AG47" t="n">
        <v>11</v>
      </c>
      <c r="AH47" t="n">
        <v>609205.4997182854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3.5278</v>
      </c>
      <c r="E48" t="n">
        <v>28.35</v>
      </c>
      <c r="F48" t="n">
        <v>24.37</v>
      </c>
      <c r="G48" t="n">
        <v>60.92</v>
      </c>
      <c r="H48" t="n">
        <v>0.8100000000000001</v>
      </c>
      <c r="I48" t="n">
        <v>24</v>
      </c>
      <c r="J48" t="n">
        <v>274.35</v>
      </c>
      <c r="K48" t="n">
        <v>59.19</v>
      </c>
      <c r="L48" t="n">
        <v>12.5</v>
      </c>
      <c r="M48" t="n">
        <v>22</v>
      </c>
      <c r="N48" t="n">
        <v>72.66</v>
      </c>
      <c r="O48" t="n">
        <v>34071.31</v>
      </c>
      <c r="P48" t="n">
        <v>401.66</v>
      </c>
      <c r="Q48" t="n">
        <v>452.59</v>
      </c>
      <c r="R48" t="n">
        <v>83.18000000000001</v>
      </c>
      <c r="S48" t="n">
        <v>57.64</v>
      </c>
      <c r="T48" t="n">
        <v>10606</v>
      </c>
      <c r="U48" t="n">
        <v>0.6899999999999999</v>
      </c>
      <c r="V48" t="n">
        <v>0.87</v>
      </c>
      <c r="W48" t="n">
        <v>6.84</v>
      </c>
      <c r="X48" t="n">
        <v>0.64</v>
      </c>
      <c r="Y48" t="n">
        <v>1</v>
      </c>
      <c r="Z48" t="n">
        <v>10</v>
      </c>
      <c r="AA48" t="n">
        <v>489.7240451982229</v>
      </c>
      <c r="AB48" t="n">
        <v>670.0620437402721</v>
      </c>
      <c r="AC48" t="n">
        <v>606.1122627236847</v>
      </c>
      <c r="AD48" t="n">
        <v>489724.0451982229</v>
      </c>
      <c r="AE48" t="n">
        <v>670062.0437402721</v>
      </c>
      <c r="AF48" t="n">
        <v>1.775962800020115e-06</v>
      </c>
      <c r="AG48" t="n">
        <v>11</v>
      </c>
      <c r="AH48" t="n">
        <v>606112.2627236847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3.5265</v>
      </c>
      <c r="E49" t="n">
        <v>28.36</v>
      </c>
      <c r="F49" t="n">
        <v>24.38</v>
      </c>
      <c r="G49" t="n">
        <v>60.95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402.13</v>
      </c>
      <c r="Q49" t="n">
        <v>452.59</v>
      </c>
      <c r="R49" t="n">
        <v>83.78</v>
      </c>
      <c r="S49" t="n">
        <v>57.64</v>
      </c>
      <c r="T49" t="n">
        <v>10907.38</v>
      </c>
      <c r="U49" t="n">
        <v>0.6899999999999999</v>
      </c>
      <c r="V49" t="n">
        <v>0.87</v>
      </c>
      <c r="W49" t="n">
        <v>6.83</v>
      </c>
      <c r="X49" t="n">
        <v>0.65</v>
      </c>
      <c r="Y49" t="n">
        <v>1</v>
      </c>
      <c r="Z49" t="n">
        <v>10</v>
      </c>
      <c r="AA49" t="n">
        <v>490.2201869416161</v>
      </c>
      <c r="AB49" t="n">
        <v>670.7408867618116</v>
      </c>
      <c r="AC49" t="n">
        <v>606.7263179200106</v>
      </c>
      <c r="AD49" t="n">
        <v>490220.1869416161</v>
      </c>
      <c r="AE49" t="n">
        <v>670740.8867618116</v>
      </c>
      <c r="AF49" t="n">
        <v>1.775308354858817e-06</v>
      </c>
      <c r="AG49" t="n">
        <v>11</v>
      </c>
      <c r="AH49" t="n">
        <v>606726.3179200107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3.5245</v>
      </c>
      <c r="E50" t="n">
        <v>28.37</v>
      </c>
      <c r="F50" t="n">
        <v>24.39</v>
      </c>
      <c r="G50" t="n">
        <v>60.99</v>
      </c>
      <c r="H50" t="n">
        <v>0.84</v>
      </c>
      <c r="I50" t="n">
        <v>24</v>
      </c>
      <c r="J50" t="n">
        <v>275.32</v>
      </c>
      <c r="K50" t="n">
        <v>59.19</v>
      </c>
      <c r="L50" t="n">
        <v>13</v>
      </c>
      <c r="M50" t="n">
        <v>22</v>
      </c>
      <c r="N50" t="n">
        <v>73.13</v>
      </c>
      <c r="O50" t="n">
        <v>34190.73</v>
      </c>
      <c r="P50" t="n">
        <v>401.86</v>
      </c>
      <c r="Q50" t="n">
        <v>452.56</v>
      </c>
      <c r="R50" t="n">
        <v>84.06999999999999</v>
      </c>
      <c r="S50" t="n">
        <v>57.64</v>
      </c>
      <c r="T50" t="n">
        <v>11054.5</v>
      </c>
      <c r="U50" t="n">
        <v>0.6899999999999999</v>
      </c>
      <c r="V50" t="n">
        <v>0.87</v>
      </c>
      <c r="W50" t="n">
        <v>6.84</v>
      </c>
      <c r="X50" t="n">
        <v>0.67</v>
      </c>
      <c r="Y50" t="n">
        <v>1</v>
      </c>
      <c r="Z50" t="n">
        <v>10</v>
      </c>
      <c r="AA50" t="n">
        <v>490.2821922758382</v>
      </c>
      <c r="AB50" t="n">
        <v>670.8257251955765</v>
      </c>
      <c r="AC50" t="n">
        <v>606.8030594927286</v>
      </c>
      <c r="AD50" t="n">
        <v>490282.1922758382</v>
      </c>
      <c r="AE50" t="n">
        <v>670825.7251955766</v>
      </c>
      <c r="AF50" t="n">
        <v>1.774301516149129e-06</v>
      </c>
      <c r="AG50" t="n">
        <v>11</v>
      </c>
      <c r="AH50" t="n">
        <v>606803.0594927286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3.5356</v>
      </c>
      <c r="E51" t="n">
        <v>28.28</v>
      </c>
      <c r="F51" t="n">
        <v>24.35</v>
      </c>
      <c r="G51" t="n">
        <v>63.53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401.26</v>
      </c>
      <c r="Q51" t="n">
        <v>452.62</v>
      </c>
      <c r="R51" t="n">
        <v>82.73999999999999</v>
      </c>
      <c r="S51" t="n">
        <v>57.64</v>
      </c>
      <c r="T51" t="n">
        <v>10394.93</v>
      </c>
      <c r="U51" t="n">
        <v>0.7</v>
      </c>
      <c r="V51" t="n">
        <v>0.87</v>
      </c>
      <c r="W51" t="n">
        <v>6.83</v>
      </c>
      <c r="X51" t="n">
        <v>0.63</v>
      </c>
      <c r="Y51" t="n">
        <v>1</v>
      </c>
      <c r="Z51" t="n">
        <v>10</v>
      </c>
      <c r="AA51" t="n">
        <v>488.5622704895534</v>
      </c>
      <c r="AB51" t="n">
        <v>668.4724523299876</v>
      </c>
      <c r="AC51" t="n">
        <v>604.6743796865923</v>
      </c>
      <c r="AD51" t="n">
        <v>488562.2704895535</v>
      </c>
      <c r="AE51" t="n">
        <v>668472.4523299877</v>
      </c>
      <c r="AF51" t="n">
        <v>1.779889470987901e-06</v>
      </c>
      <c r="AG51" t="n">
        <v>11</v>
      </c>
      <c r="AH51" t="n">
        <v>604674.3796865923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3.5373</v>
      </c>
      <c r="E52" t="n">
        <v>28.27</v>
      </c>
      <c r="F52" t="n">
        <v>24.34</v>
      </c>
      <c r="G52" t="n">
        <v>63.5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400.91</v>
      </c>
      <c r="Q52" t="n">
        <v>452.61</v>
      </c>
      <c r="R52" t="n">
        <v>82.31</v>
      </c>
      <c r="S52" t="n">
        <v>57.64</v>
      </c>
      <c r="T52" t="n">
        <v>10175.6</v>
      </c>
      <c r="U52" t="n">
        <v>0.7</v>
      </c>
      <c r="V52" t="n">
        <v>0.87</v>
      </c>
      <c r="W52" t="n">
        <v>6.83</v>
      </c>
      <c r="X52" t="n">
        <v>0.62</v>
      </c>
      <c r="Y52" t="n">
        <v>1</v>
      </c>
      <c r="Z52" t="n">
        <v>10</v>
      </c>
      <c r="AA52" t="n">
        <v>488.1086225168336</v>
      </c>
      <c r="AB52" t="n">
        <v>667.8517511601765</v>
      </c>
      <c r="AC52" t="n">
        <v>604.1129173652681</v>
      </c>
      <c r="AD52" t="n">
        <v>488108.6225168336</v>
      </c>
      <c r="AE52" t="n">
        <v>667851.7511601765</v>
      </c>
      <c r="AF52" t="n">
        <v>1.780745283891137e-06</v>
      </c>
      <c r="AG52" t="n">
        <v>11</v>
      </c>
      <c r="AH52" t="n">
        <v>604112.9173652681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3.5447</v>
      </c>
      <c r="E53" t="n">
        <v>28.21</v>
      </c>
      <c r="F53" t="n">
        <v>24.33</v>
      </c>
      <c r="G53" t="n">
        <v>66.36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400.72</v>
      </c>
      <c r="Q53" t="n">
        <v>452.58</v>
      </c>
      <c r="R53" t="n">
        <v>81.92</v>
      </c>
      <c r="S53" t="n">
        <v>57.64</v>
      </c>
      <c r="T53" t="n">
        <v>9989.389999999999</v>
      </c>
      <c r="U53" t="n">
        <v>0.7</v>
      </c>
      <c r="V53" t="n">
        <v>0.87</v>
      </c>
      <c r="W53" t="n">
        <v>6.83</v>
      </c>
      <c r="X53" t="n">
        <v>0.61</v>
      </c>
      <c r="Y53" t="n">
        <v>1</v>
      </c>
      <c r="Z53" t="n">
        <v>10</v>
      </c>
      <c r="AA53" t="n">
        <v>487.1759197362111</v>
      </c>
      <c r="AB53" t="n">
        <v>666.575586067786</v>
      </c>
      <c r="AC53" t="n">
        <v>602.9585476781866</v>
      </c>
      <c r="AD53" t="n">
        <v>487175.9197362111</v>
      </c>
      <c r="AE53" t="n">
        <v>666575.5860677861</v>
      </c>
      <c r="AF53" t="n">
        <v>1.784470587116986e-06</v>
      </c>
      <c r="AG53" t="n">
        <v>11</v>
      </c>
      <c r="AH53" t="n">
        <v>602958.5476781867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3.5461</v>
      </c>
      <c r="E54" t="n">
        <v>28.2</v>
      </c>
      <c r="F54" t="n">
        <v>24.32</v>
      </c>
      <c r="G54" t="n">
        <v>66.33</v>
      </c>
      <c r="H54" t="n">
        <v>0.9</v>
      </c>
      <c r="I54" t="n">
        <v>22</v>
      </c>
      <c r="J54" t="n">
        <v>277.27</v>
      </c>
      <c r="K54" t="n">
        <v>59.19</v>
      </c>
      <c r="L54" t="n">
        <v>14</v>
      </c>
      <c r="M54" t="n">
        <v>20</v>
      </c>
      <c r="N54" t="n">
        <v>74.06999999999999</v>
      </c>
      <c r="O54" t="n">
        <v>34430.66</v>
      </c>
      <c r="P54" t="n">
        <v>400.57</v>
      </c>
      <c r="Q54" t="n">
        <v>452.63</v>
      </c>
      <c r="R54" t="n">
        <v>81.84</v>
      </c>
      <c r="S54" t="n">
        <v>57.64</v>
      </c>
      <c r="T54" t="n">
        <v>9947.889999999999</v>
      </c>
      <c r="U54" t="n">
        <v>0.7</v>
      </c>
      <c r="V54" t="n">
        <v>0.87</v>
      </c>
      <c r="W54" t="n">
        <v>6.83</v>
      </c>
      <c r="X54" t="n">
        <v>0.59</v>
      </c>
      <c r="Y54" t="n">
        <v>1</v>
      </c>
      <c r="Z54" t="n">
        <v>10</v>
      </c>
      <c r="AA54" t="n">
        <v>486.8914033597519</v>
      </c>
      <c r="AB54" t="n">
        <v>666.186298209538</v>
      </c>
      <c r="AC54" t="n">
        <v>602.6064129067607</v>
      </c>
      <c r="AD54" t="n">
        <v>486891.4033597519</v>
      </c>
      <c r="AE54" t="n">
        <v>666186.298209538</v>
      </c>
      <c r="AF54" t="n">
        <v>1.785175374213768e-06</v>
      </c>
      <c r="AG54" t="n">
        <v>11</v>
      </c>
      <c r="AH54" t="n">
        <v>602606.4129067607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3.5458</v>
      </c>
      <c r="E55" t="n">
        <v>28.2</v>
      </c>
      <c r="F55" t="n">
        <v>24.32</v>
      </c>
      <c r="G55" t="n">
        <v>66.33</v>
      </c>
      <c r="H55" t="n">
        <v>0.91</v>
      </c>
      <c r="I55" t="n">
        <v>22</v>
      </c>
      <c r="J55" t="n">
        <v>277.76</v>
      </c>
      <c r="K55" t="n">
        <v>59.19</v>
      </c>
      <c r="L55" t="n">
        <v>14.25</v>
      </c>
      <c r="M55" t="n">
        <v>20</v>
      </c>
      <c r="N55" t="n">
        <v>74.31</v>
      </c>
      <c r="O55" t="n">
        <v>34490.87</v>
      </c>
      <c r="P55" t="n">
        <v>400.36</v>
      </c>
      <c r="Q55" t="n">
        <v>452.62</v>
      </c>
      <c r="R55" t="n">
        <v>81.89</v>
      </c>
      <c r="S55" t="n">
        <v>57.64</v>
      </c>
      <c r="T55" t="n">
        <v>9973.6</v>
      </c>
      <c r="U55" t="n">
        <v>0.7</v>
      </c>
      <c r="V55" t="n">
        <v>0.87</v>
      </c>
      <c r="W55" t="n">
        <v>6.83</v>
      </c>
      <c r="X55" t="n">
        <v>0.6</v>
      </c>
      <c r="Y55" t="n">
        <v>1</v>
      </c>
      <c r="Z55" t="n">
        <v>10</v>
      </c>
      <c r="AA55" t="n">
        <v>486.779066938305</v>
      </c>
      <c r="AB55" t="n">
        <v>666.032594561781</v>
      </c>
      <c r="AC55" t="n">
        <v>602.4673785194215</v>
      </c>
      <c r="AD55" t="n">
        <v>486779.066938305</v>
      </c>
      <c r="AE55" t="n">
        <v>666032.594561781</v>
      </c>
      <c r="AF55" t="n">
        <v>1.785024348407314e-06</v>
      </c>
      <c r="AG55" t="n">
        <v>11</v>
      </c>
      <c r="AH55" t="n">
        <v>602467.3785194214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3.5574</v>
      </c>
      <c r="E56" t="n">
        <v>28.11</v>
      </c>
      <c r="F56" t="n">
        <v>24.28</v>
      </c>
      <c r="G56" t="n">
        <v>69.37</v>
      </c>
      <c r="H56" t="n">
        <v>0.93</v>
      </c>
      <c r="I56" t="n">
        <v>21</v>
      </c>
      <c r="J56" t="n">
        <v>278.25</v>
      </c>
      <c r="K56" t="n">
        <v>59.19</v>
      </c>
      <c r="L56" t="n">
        <v>14.5</v>
      </c>
      <c r="M56" t="n">
        <v>19</v>
      </c>
      <c r="N56" t="n">
        <v>74.55</v>
      </c>
      <c r="O56" t="n">
        <v>34551.18</v>
      </c>
      <c r="P56" t="n">
        <v>399.89</v>
      </c>
      <c r="Q56" t="n">
        <v>452.57</v>
      </c>
      <c r="R56" t="n">
        <v>80.33</v>
      </c>
      <c r="S56" t="n">
        <v>57.64</v>
      </c>
      <c r="T56" t="n">
        <v>9198.450000000001</v>
      </c>
      <c r="U56" t="n">
        <v>0.72</v>
      </c>
      <c r="V56" t="n">
        <v>0.87</v>
      </c>
      <c r="W56" t="n">
        <v>6.83</v>
      </c>
      <c r="X56" t="n">
        <v>0.55</v>
      </c>
      <c r="Y56" t="n">
        <v>1</v>
      </c>
      <c r="Z56" t="n">
        <v>10</v>
      </c>
      <c r="AA56" t="n">
        <v>485.1176719817946</v>
      </c>
      <c r="AB56" t="n">
        <v>663.7594006867112</v>
      </c>
      <c r="AC56" t="n">
        <v>600.4111350773405</v>
      </c>
      <c r="AD56" t="n">
        <v>485117.6719817946</v>
      </c>
      <c r="AE56" t="n">
        <v>663759.4006867112</v>
      </c>
      <c r="AF56" t="n">
        <v>1.79086401292351e-06</v>
      </c>
      <c r="AG56" t="n">
        <v>11</v>
      </c>
      <c r="AH56" t="n">
        <v>600411.1350773405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3.5555</v>
      </c>
      <c r="E57" t="n">
        <v>28.13</v>
      </c>
      <c r="F57" t="n">
        <v>24.29</v>
      </c>
      <c r="G57" t="n">
        <v>69.41</v>
      </c>
      <c r="H57" t="n">
        <v>0.9399999999999999</v>
      </c>
      <c r="I57" t="n">
        <v>21</v>
      </c>
      <c r="J57" t="n">
        <v>278.74</v>
      </c>
      <c r="K57" t="n">
        <v>59.19</v>
      </c>
      <c r="L57" t="n">
        <v>14.75</v>
      </c>
      <c r="M57" t="n">
        <v>19</v>
      </c>
      <c r="N57" t="n">
        <v>74.79000000000001</v>
      </c>
      <c r="O57" t="n">
        <v>34611.59</v>
      </c>
      <c r="P57" t="n">
        <v>400.06</v>
      </c>
      <c r="Q57" t="n">
        <v>452.62</v>
      </c>
      <c r="R57" t="n">
        <v>80.77</v>
      </c>
      <c r="S57" t="n">
        <v>57.64</v>
      </c>
      <c r="T57" t="n">
        <v>9416.18</v>
      </c>
      <c r="U57" t="n">
        <v>0.71</v>
      </c>
      <c r="V57" t="n">
        <v>0.87</v>
      </c>
      <c r="W57" t="n">
        <v>6.83</v>
      </c>
      <c r="X57" t="n">
        <v>0.57</v>
      </c>
      <c r="Y57" t="n">
        <v>1</v>
      </c>
      <c r="Z57" t="n">
        <v>10</v>
      </c>
      <c r="AA57" t="n">
        <v>485.4653542087593</v>
      </c>
      <c r="AB57" t="n">
        <v>664.2351148483015</v>
      </c>
      <c r="AC57" t="n">
        <v>600.8414477470177</v>
      </c>
      <c r="AD57" t="n">
        <v>485465.3542087593</v>
      </c>
      <c r="AE57" t="n">
        <v>664235.1148483015</v>
      </c>
      <c r="AF57" t="n">
        <v>1.789907516149305e-06</v>
      </c>
      <c r="AG57" t="n">
        <v>11</v>
      </c>
      <c r="AH57" t="n">
        <v>600841.4477470177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3.5548</v>
      </c>
      <c r="E58" t="n">
        <v>28.13</v>
      </c>
      <c r="F58" t="n">
        <v>24.3</v>
      </c>
      <c r="G58" t="n">
        <v>69.43000000000001</v>
      </c>
      <c r="H58" t="n">
        <v>0.96</v>
      </c>
      <c r="I58" t="n">
        <v>21</v>
      </c>
      <c r="J58" t="n">
        <v>279.23</v>
      </c>
      <c r="K58" t="n">
        <v>59.19</v>
      </c>
      <c r="L58" t="n">
        <v>15</v>
      </c>
      <c r="M58" t="n">
        <v>19</v>
      </c>
      <c r="N58" t="n">
        <v>75.03</v>
      </c>
      <c r="O58" t="n">
        <v>34672.08</v>
      </c>
      <c r="P58" t="n">
        <v>399.66</v>
      </c>
      <c r="Q58" t="n">
        <v>452.6</v>
      </c>
      <c r="R58" t="n">
        <v>81.08</v>
      </c>
      <c r="S58" t="n">
        <v>57.64</v>
      </c>
      <c r="T58" t="n">
        <v>9571.290000000001</v>
      </c>
      <c r="U58" t="n">
        <v>0.71</v>
      </c>
      <c r="V58" t="n">
        <v>0.87</v>
      </c>
      <c r="W58" t="n">
        <v>6.83</v>
      </c>
      <c r="X58" t="n">
        <v>0.57</v>
      </c>
      <c r="Y58" t="n">
        <v>1</v>
      </c>
      <c r="Z58" t="n">
        <v>10</v>
      </c>
      <c r="AA58" t="n">
        <v>485.3026311049439</v>
      </c>
      <c r="AB58" t="n">
        <v>664.0124699188246</v>
      </c>
      <c r="AC58" t="n">
        <v>600.640051737126</v>
      </c>
      <c r="AD58" t="n">
        <v>485302.6311049439</v>
      </c>
      <c r="AE58" t="n">
        <v>664012.4699188246</v>
      </c>
      <c r="AF58" t="n">
        <v>1.789555122600914e-06</v>
      </c>
      <c r="AG58" t="n">
        <v>11</v>
      </c>
      <c r="AH58" t="n">
        <v>600640.051737126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3.5633</v>
      </c>
      <c r="E59" t="n">
        <v>28.06</v>
      </c>
      <c r="F59" t="n">
        <v>24.28</v>
      </c>
      <c r="G59" t="n">
        <v>72.84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18</v>
      </c>
      <c r="N59" t="n">
        <v>75.27</v>
      </c>
      <c r="O59" t="n">
        <v>34732.68</v>
      </c>
      <c r="P59" t="n">
        <v>399.51</v>
      </c>
      <c r="Q59" t="n">
        <v>452.65</v>
      </c>
      <c r="R59" t="n">
        <v>80.44</v>
      </c>
      <c r="S59" t="n">
        <v>57.64</v>
      </c>
      <c r="T59" t="n">
        <v>9256.190000000001</v>
      </c>
      <c r="U59" t="n">
        <v>0.72</v>
      </c>
      <c r="V59" t="n">
        <v>0.87</v>
      </c>
      <c r="W59" t="n">
        <v>6.83</v>
      </c>
      <c r="X59" t="n">
        <v>0.5600000000000001</v>
      </c>
      <c r="Y59" t="n">
        <v>1</v>
      </c>
      <c r="Z59" t="n">
        <v>10</v>
      </c>
      <c r="AA59" t="n">
        <v>484.2578052574001</v>
      </c>
      <c r="AB59" t="n">
        <v>662.582893099752</v>
      </c>
      <c r="AC59" t="n">
        <v>599.3469117232419</v>
      </c>
      <c r="AD59" t="n">
        <v>484257.8052574001</v>
      </c>
      <c r="AE59" t="n">
        <v>662582.893099752</v>
      </c>
      <c r="AF59" t="n">
        <v>1.793834187117091e-06</v>
      </c>
      <c r="AG59" t="n">
        <v>11</v>
      </c>
      <c r="AH59" t="n">
        <v>599346.9117232419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3.5655</v>
      </c>
      <c r="E60" t="n">
        <v>28.05</v>
      </c>
      <c r="F60" t="n">
        <v>24.26</v>
      </c>
      <c r="G60" t="n">
        <v>72.79000000000001</v>
      </c>
      <c r="H60" t="n">
        <v>0.98</v>
      </c>
      <c r="I60" t="n">
        <v>20</v>
      </c>
      <c r="J60" t="n">
        <v>280.21</v>
      </c>
      <c r="K60" t="n">
        <v>59.19</v>
      </c>
      <c r="L60" t="n">
        <v>15.5</v>
      </c>
      <c r="M60" t="n">
        <v>18</v>
      </c>
      <c r="N60" t="n">
        <v>75.52</v>
      </c>
      <c r="O60" t="n">
        <v>34793.36</v>
      </c>
      <c r="P60" t="n">
        <v>399.63</v>
      </c>
      <c r="Q60" t="n">
        <v>452.59</v>
      </c>
      <c r="R60" t="n">
        <v>80.05</v>
      </c>
      <c r="S60" t="n">
        <v>57.64</v>
      </c>
      <c r="T60" t="n">
        <v>9061.83</v>
      </c>
      <c r="U60" t="n">
        <v>0.72</v>
      </c>
      <c r="V60" t="n">
        <v>0.87</v>
      </c>
      <c r="W60" t="n">
        <v>6.82</v>
      </c>
      <c r="X60" t="n">
        <v>0.54</v>
      </c>
      <c r="Y60" t="n">
        <v>1</v>
      </c>
      <c r="Z60" t="n">
        <v>10</v>
      </c>
      <c r="AA60" t="n">
        <v>484.0400975254933</v>
      </c>
      <c r="AB60" t="n">
        <v>662.2850157763697</v>
      </c>
      <c r="AC60" t="n">
        <v>599.0774633935299</v>
      </c>
      <c r="AD60" t="n">
        <v>484040.0975254932</v>
      </c>
      <c r="AE60" t="n">
        <v>662285.0157763697</v>
      </c>
      <c r="AF60" t="n">
        <v>1.794941709697749e-06</v>
      </c>
      <c r="AG60" t="n">
        <v>11</v>
      </c>
      <c r="AH60" t="n">
        <v>599077.4633935299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3.5639</v>
      </c>
      <c r="E61" t="n">
        <v>28.06</v>
      </c>
      <c r="F61" t="n">
        <v>24.28</v>
      </c>
      <c r="G61" t="n">
        <v>72.83</v>
      </c>
      <c r="H61" t="n">
        <v>1</v>
      </c>
      <c r="I61" t="n">
        <v>20</v>
      </c>
      <c r="J61" t="n">
        <v>280.7</v>
      </c>
      <c r="K61" t="n">
        <v>59.19</v>
      </c>
      <c r="L61" t="n">
        <v>15.75</v>
      </c>
      <c r="M61" t="n">
        <v>18</v>
      </c>
      <c r="N61" t="n">
        <v>75.76000000000001</v>
      </c>
      <c r="O61" t="n">
        <v>34854.15</v>
      </c>
      <c r="P61" t="n">
        <v>399.07</v>
      </c>
      <c r="Q61" t="n">
        <v>452.58</v>
      </c>
      <c r="R61" t="n">
        <v>80.05</v>
      </c>
      <c r="S61" t="n">
        <v>57.64</v>
      </c>
      <c r="T61" t="n">
        <v>9062.190000000001</v>
      </c>
      <c r="U61" t="n">
        <v>0.72</v>
      </c>
      <c r="V61" t="n">
        <v>0.87</v>
      </c>
      <c r="W61" t="n">
        <v>6.83</v>
      </c>
      <c r="X61" t="n">
        <v>0.55</v>
      </c>
      <c r="Y61" t="n">
        <v>1</v>
      </c>
      <c r="Z61" t="n">
        <v>10</v>
      </c>
      <c r="AA61" t="n">
        <v>483.8981396182097</v>
      </c>
      <c r="AB61" t="n">
        <v>662.0907827048835</v>
      </c>
      <c r="AC61" t="n">
        <v>598.9017676537785</v>
      </c>
      <c r="AD61" t="n">
        <v>483898.1396182097</v>
      </c>
      <c r="AE61" t="n">
        <v>662090.7827048835</v>
      </c>
      <c r="AF61" t="n">
        <v>1.794136238729998e-06</v>
      </c>
      <c r="AG61" t="n">
        <v>11</v>
      </c>
      <c r="AH61" t="n">
        <v>598901.7676537785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3.5732</v>
      </c>
      <c r="E62" t="n">
        <v>27.99</v>
      </c>
      <c r="F62" t="n">
        <v>24.25</v>
      </c>
      <c r="G62" t="n">
        <v>76.59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17</v>
      </c>
      <c r="N62" t="n">
        <v>76</v>
      </c>
      <c r="O62" t="n">
        <v>34915.03</v>
      </c>
      <c r="P62" t="n">
        <v>398.75</v>
      </c>
      <c r="Q62" t="n">
        <v>452.56</v>
      </c>
      <c r="R62" t="n">
        <v>79.54000000000001</v>
      </c>
      <c r="S62" t="n">
        <v>57.64</v>
      </c>
      <c r="T62" t="n">
        <v>8811.959999999999</v>
      </c>
      <c r="U62" t="n">
        <v>0.72</v>
      </c>
      <c r="V62" t="n">
        <v>0.87</v>
      </c>
      <c r="W62" t="n">
        <v>6.83</v>
      </c>
      <c r="X62" t="n">
        <v>0.53</v>
      </c>
      <c r="Y62" t="n">
        <v>1</v>
      </c>
      <c r="Z62" t="n">
        <v>10</v>
      </c>
      <c r="AA62" t="n">
        <v>482.6257770247087</v>
      </c>
      <c r="AB62" t="n">
        <v>660.3498800717795</v>
      </c>
      <c r="AC62" t="n">
        <v>597.3270143246057</v>
      </c>
      <c r="AD62" t="n">
        <v>482625.7770247087</v>
      </c>
      <c r="AE62" t="n">
        <v>660349.8800717795</v>
      </c>
      <c r="AF62" t="n">
        <v>1.798818038730051e-06</v>
      </c>
      <c r="AG62" t="n">
        <v>11</v>
      </c>
      <c r="AH62" t="n">
        <v>597327.0143246057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3.5757</v>
      </c>
      <c r="E63" t="n">
        <v>27.97</v>
      </c>
      <c r="F63" t="n">
        <v>24.23</v>
      </c>
      <c r="G63" t="n">
        <v>76.52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17</v>
      </c>
      <c r="N63" t="n">
        <v>76.25</v>
      </c>
      <c r="O63" t="n">
        <v>34976</v>
      </c>
      <c r="P63" t="n">
        <v>398.64</v>
      </c>
      <c r="Q63" t="n">
        <v>452.58</v>
      </c>
      <c r="R63" t="n">
        <v>79.02</v>
      </c>
      <c r="S63" t="n">
        <v>57.64</v>
      </c>
      <c r="T63" t="n">
        <v>8553.83</v>
      </c>
      <c r="U63" t="n">
        <v>0.73</v>
      </c>
      <c r="V63" t="n">
        <v>0.87</v>
      </c>
      <c r="W63" t="n">
        <v>6.82</v>
      </c>
      <c r="X63" t="n">
        <v>0.51</v>
      </c>
      <c r="Y63" t="n">
        <v>1</v>
      </c>
      <c r="Z63" t="n">
        <v>10</v>
      </c>
      <c r="AA63" t="n">
        <v>482.2238278914464</v>
      </c>
      <c r="AB63" t="n">
        <v>659.7999155349056</v>
      </c>
      <c r="AC63" t="n">
        <v>596.829537631251</v>
      </c>
      <c r="AD63" t="n">
        <v>482223.8278914464</v>
      </c>
      <c r="AE63" t="n">
        <v>659799.9155349056</v>
      </c>
      <c r="AF63" t="n">
        <v>1.800076587117162e-06</v>
      </c>
      <c r="AG63" t="n">
        <v>11</v>
      </c>
      <c r="AH63" t="n">
        <v>596829.537631251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3.5748</v>
      </c>
      <c r="E64" t="n">
        <v>27.97</v>
      </c>
      <c r="F64" t="n">
        <v>24.24</v>
      </c>
      <c r="G64" t="n">
        <v>76.55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17</v>
      </c>
      <c r="N64" t="n">
        <v>76.48999999999999</v>
      </c>
      <c r="O64" t="n">
        <v>35037.08</v>
      </c>
      <c r="P64" t="n">
        <v>398.73</v>
      </c>
      <c r="Q64" t="n">
        <v>452.63</v>
      </c>
      <c r="R64" t="n">
        <v>79.16</v>
      </c>
      <c r="S64" t="n">
        <v>57.64</v>
      </c>
      <c r="T64" t="n">
        <v>8622.700000000001</v>
      </c>
      <c r="U64" t="n">
        <v>0.73</v>
      </c>
      <c r="V64" t="n">
        <v>0.87</v>
      </c>
      <c r="W64" t="n">
        <v>6.82</v>
      </c>
      <c r="X64" t="n">
        <v>0.51</v>
      </c>
      <c r="Y64" t="n">
        <v>1</v>
      </c>
      <c r="Z64" t="n">
        <v>10</v>
      </c>
      <c r="AA64" t="n">
        <v>482.41308306759</v>
      </c>
      <c r="AB64" t="n">
        <v>660.0588628162545</v>
      </c>
      <c r="AC64" t="n">
        <v>597.0637713475027</v>
      </c>
      <c r="AD64" t="n">
        <v>482413.08306759</v>
      </c>
      <c r="AE64" t="n">
        <v>660058.8628162545</v>
      </c>
      <c r="AF64" t="n">
        <v>1.799623509697803e-06</v>
      </c>
      <c r="AG64" t="n">
        <v>11</v>
      </c>
      <c r="AH64" t="n">
        <v>597063.7713475027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3.5847</v>
      </c>
      <c r="E65" t="n">
        <v>27.9</v>
      </c>
      <c r="F65" t="n">
        <v>24.21</v>
      </c>
      <c r="G65" t="n">
        <v>80.70999999999999</v>
      </c>
      <c r="H65" t="n">
        <v>1.06</v>
      </c>
      <c r="I65" t="n">
        <v>18</v>
      </c>
      <c r="J65" t="n">
        <v>282.68</v>
      </c>
      <c r="K65" t="n">
        <v>59.19</v>
      </c>
      <c r="L65" t="n">
        <v>16.75</v>
      </c>
      <c r="M65" t="n">
        <v>16</v>
      </c>
      <c r="N65" t="n">
        <v>76.73999999999999</v>
      </c>
      <c r="O65" t="n">
        <v>35098.25</v>
      </c>
      <c r="P65" t="n">
        <v>397.96</v>
      </c>
      <c r="Q65" t="n">
        <v>452.59</v>
      </c>
      <c r="R65" t="n">
        <v>78.27</v>
      </c>
      <c r="S65" t="n">
        <v>57.64</v>
      </c>
      <c r="T65" t="n">
        <v>8183</v>
      </c>
      <c r="U65" t="n">
        <v>0.74</v>
      </c>
      <c r="V65" t="n">
        <v>0.88</v>
      </c>
      <c r="W65" t="n">
        <v>6.82</v>
      </c>
      <c r="X65" t="n">
        <v>0.49</v>
      </c>
      <c r="Y65" t="n">
        <v>1</v>
      </c>
      <c r="Z65" t="n">
        <v>10</v>
      </c>
      <c r="AA65" t="n">
        <v>480.7846380055504</v>
      </c>
      <c r="AB65" t="n">
        <v>657.8307524404463</v>
      </c>
      <c r="AC65" t="n">
        <v>595.0483086987891</v>
      </c>
      <c r="AD65" t="n">
        <v>480784.6380055504</v>
      </c>
      <c r="AE65" t="n">
        <v>657830.7524404463</v>
      </c>
      <c r="AF65" t="n">
        <v>1.804607361310762e-06</v>
      </c>
      <c r="AG65" t="n">
        <v>11</v>
      </c>
      <c r="AH65" t="n">
        <v>595048.3086987891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3.5854</v>
      </c>
      <c r="E66" t="n">
        <v>27.89</v>
      </c>
      <c r="F66" t="n">
        <v>24.21</v>
      </c>
      <c r="G66" t="n">
        <v>80.69</v>
      </c>
      <c r="H66" t="n">
        <v>1.07</v>
      </c>
      <c r="I66" t="n">
        <v>18</v>
      </c>
      <c r="J66" t="n">
        <v>283.18</v>
      </c>
      <c r="K66" t="n">
        <v>59.19</v>
      </c>
      <c r="L66" t="n">
        <v>17</v>
      </c>
      <c r="M66" t="n">
        <v>16</v>
      </c>
      <c r="N66" t="n">
        <v>76.98</v>
      </c>
      <c r="O66" t="n">
        <v>35159.52</v>
      </c>
      <c r="P66" t="n">
        <v>398.34</v>
      </c>
      <c r="Q66" t="n">
        <v>452.6</v>
      </c>
      <c r="R66" t="n">
        <v>78.13</v>
      </c>
      <c r="S66" t="n">
        <v>57.64</v>
      </c>
      <c r="T66" t="n">
        <v>8111.19</v>
      </c>
      <c r="U66" t="n">
        <v>0.74</v>
      </c>
      <c r="V66" t="n">
        <v>0.88</v>
      </c>
      <c r="W66" t="n">
        <v>6.82</v>
      </c>
      <c r="X66" t="n">
        <v>0.48</v>
      </c>
      <c r="Y66" t="n">
        <v>1</v>
      </c>
      <c r="Z66" t="n">
        <v>10</v>
      </c>
      <c r="AA66" t="n">
        <v>480.9708494618505</v>
      </c>
      <c r="AB66" t="n">
        <v>658.0855351700257</v>
      </c>
      <c r="AC66" t="n">
        <v>595.2787753222472</v>
      </c>
      <c r="AD66" t="n">
        <v>480970.8494618505</v>
      </c>
      <c r="AE66" t="n">
        <v>658085.5351700257</v>
      </c>
      <c r="AF66" t="n">
        <v>1.804959754859153e-06</v>
      </c>
      <c r="AG66" t="n">
        <v>11</v>
      </c>
      <c r="AH66" t="n">
        <v>595278.7753222472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3.5838</v>
      </c>
      <c r="E67" t="n">
        <v>27.9</v>
      </c>
      <c r="F67" t="n">
        <v>24.22</v>
      </c>
      <c r="G67" t="n">
        <v>80.73</v>
      </c>
      <c r="H67" t="n">
        <v>1.08</v>
      </c>
      <c r="I67" t="n">
        <v>18</v>
      </c>
      <c r="J67" t="n">
        <v>283.68</v>
      </c>
      <c r="K67" t="n">
        <v>59.19</v>
      </c>
      <c r="L67" t="n">
        <v>17.25</v>
      </c>
      <c r="M67" t="n">
        <v>16</v>
      </c>
      <c r="N67" t="n">
        <v>77.23</v>
      </c>
      <c r="O67" t="n">
        <v>35220.89</v>
      </c>
      <c r="P67" t="n">
        <v>398.54</v>
      </c>
      <c r="Q67" t="n">
        <v>452.58</v>
      </c>
      <c r="R67" t="n">
        <v>78.43000000000001</v>
      </c>
      <c r="S67" t="n">
        <v>57.64</v>
      </c>
      <c r="T67" t="n">
        <v>8260.57</v>
      </c>
      <c r="U67" t="n">
        <v>0.74</v>
      </c>
      <c r="V67" t="n">
        <v>0.88</v>
      </c>
      <c r="W67" t="n">
        <v>6.82</v>
      </c>
      <c r="X67" t="n">
        <v>0.49</v>
      </c>
      <c r="Y67" t="n">
        <v>1</v>
      </c>
      <c r="Z67" t="n">
        <v>10</v>
      </c>
      <c r="AA67" t="n">
        <v>481.303749500682</v>
      </c>
      <c r="AB67" t="n">
        <v>658.541023689668</v>
      </c>
      <c r="AC67" t="n">
        <v>595.6907926568571</v>
      </c>
      <c r="AD67" t="n">
        <v>481303.749500682</v>
      </c>
      <c r="AE67" t="n">
        <v>658541.023689668</v>
      </c>
      <c r="AF67" t="n">
        <v>1.804154283891402e-06</v>
      </c>
      <c r="AG67" t="n">
        <v>11</v>
      </c>
      <c r="AH67" t="n">
        <v>595690.7926568571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3.5862</v>
      </c>
      <c r="E68" t="n">
        <v>27.88</v>
      </c>
      <c r="F68" t="n">
        <v>24.2</v>
      </c>
      <c r="G68" t="n">
        <v>80.66</v>
      </c>
      <c r="H68" t="n">
        <v>1.1</v>
      </c>
      <c r="I68" t="n">
        <v>18</v>
      </c>
      <c r="J68" t="n">
        <v>284.17</v>
      </c>
      <c r="K68" t="n">
        <v>59.19</v>
      </c>
      <c r="L68" t="n">
        <v>17.5</v>
      </c>
      <c r="M68" t="n">
        <v>16</v>
      </c>
      <c r="N68" t="n">
        <v>77.48</v>
      </c>
      <c r="O68" t="n">
        <v>35282.36</v>
      </c>
      <c r="P68" t="n">
        <v>398.01</v>
      </c>
      <c r="Q68" t="n">
        <v>452.61</v>
      </c>
      <c r="R68" t="n">
        <v>77.67</v>
      </c>
      <c r="S68" t="n">
        <v>57.64</v>
      </c>
      <c r="T68" t="n">
        <v>7881.24</v>
      </c>
      <c r="U68" t="n">
        <v>0.74</v>
      </c>
      <c r="V68" t="n">
        <v>0.88</v>
      </c>
      <c r="W68" t="n">
        <v>6.83</v>
      </c>
      <c r="X68" t="n">
        <v>0.47</v>
      </c>
      <c r="Y68" t="n">
        <v>1</v>
      </c>
      <c r="Z68" t="n">
        <v>10</v>
      </c>
      <c r="AA68" t="n">
        <v>480.6306681718014</v>
      </c>
      <c r="AB68" t="n">
        <v>657.6200841212411</v>
      </c>
      <c r="AC68" t="n">
        <v>594.857746268294</v>
      </c>
      <c r="AD68" t="n">
        <v>480630.6681718014</v>
      </c>
      <c r="AE68" t="n">
        <v>657620.0841212411</v>
      </c>
      <c r="AF68" t="n">
        <v>1.805362490343029e-06</v>
      </c>
      <c r="AG68" t="n">
        <v>11</v>
      </c>
      <c r="AH68" t="n">
        <v>594857.7462682941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3.5956</v>
      </c>
      <c r="E69" t="n">
        <v>27.81</v>
      </c>
      <c r="F69" t="n">
        <v>24.18</v>
      </c>
      <c r="G69" t="n">
        <v>85.33</v>
      </c>
      <c r="H69" t="n">
        <v>1.11</v>
      </c>
      <c r="I69" t="n">
        <v>17</v>
      </c>
      <c r="J69" t="n">
        <v>284.67</v>
      </c>
      <c r="K69" t="n">
        <v>59.19</v>
      </c>
      <c r="L69" t="n">
        <v>17.75</v>
      </c>
      <c r="M69" t="n">
        <v>15</v>
      </c>
      <c r="N69" t="n">
        <v>77.73</v>
      </c>
      <c r="O69" t="n">
        <v>35343.92</v>
      </c>
      <c r="P69" t="n">
        <v>396.98</v>
      </c>
      <c r="Q69" t="n">
        <v>452.57</v>
      </c>
      <c r="R69" t="n">
        <v>76.86</v>
      </c>
      <c r="S69" t="n">
        <v>57.64</v>
      </c>
      <c r="T69" t="n">
        <v>7484.53</v>
      </c>
      <c r="U69" t="n">
        <v>0.75</v>
      </c>
      <c r="V69" t="n">
        <v>0.88</v>
      </c>
      <c r="W69" t="n">
        <v>6.83</v>
      </c>
      <c r="X69" t="n">
        <v>0.45</v>
      </c>
      <c r="Y69" t="n">
        <v>1</v>
      </c>
      <c r="Z69" t="n">
        <v>10</v>
      </c>
      <c r="AA69" t="n">
        <v>478.9244514049348</v>
      </c>
      <c r="AB69" t="n">
        <v>655.285563067843</v>
      </c>
      <c r="AC69" t="n">
        <v>592.7460286277113</v>
      </c>
      <c r="AD69" t="n">
        <v>478924.4514049348</v>
      </c>
      <c r="AE69" t="n">
        <v>655285.563067843</v>
      </c>
      <c r="AF69" t="n">
        <v>1.810094632278566e-06</v>
      </c>
      <c r="AG69" t="n">
        <v>11</v>
      </c>
      <c r="AH69" t="n">
        <v>592746.0286277113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3.596</v>
      </c>
      <c r="E70" t="n">
        <v>27.81</v>
      </c>
      <c r="F70" t="n">
        <v>24.17</v>
      </c>
      <c r="G70" t="n">
        <v>85.31999999999999</v>
      </c>
      <c r="H70" t="n">
        <v>1.12</v>
      </c>
      <c r="I70" t="n">
        <v>17</v>
      </c>
      <c r="J70" t="n">
        <v>285.17</v>
      </c>
      <c r="K70" t="n">
        <v>59.19</v>
      </c>
      <c r="L70" t="n">
        <v>18</v>
      </c>
      <c r="M70" t="n">
        <v>15</v>
      </c>
      <c r="N70" t="n">
        <v>77.98</v>
      </c>
      <c r="O70" t="n">
        <v>35405.59</v>
      </c>
      <c r="P70" t="n">
        <v>397.26</v>
      </c>
      <c r="Q70" t="n">
        <v>452.62</v>
      </c>
      <c r="R70" t="n">
        <v>76.7</v>
      </c>
      <c r="S70" t="n">
        <v>57.64</v>
      </c>
      <c r="T70" t="n">
        <v>7404.83</v>
      </c>
      <c r="U70" t="n">
        <v>0.75</v>
      </c>
      <c r="V70" t="n">
        <v>0.88</v>
      </c>
      <c r="W70" t="n">
        <v>6.83</v>
      </c>
      <c r="X70" t="n">
        <v>0.45</v>
      </c>
      <c r="Y70" t="n">
        <v>1</v>
      </c>
      <c r="Z70" t="n">
        <v>10</v>
      </c>
      <c r="AA70" t="n">
        <v>479.0356840232139</v>
      </c>
      <c r="AB70" t="n">
        <v>655.4377564434093</v>
      </c>
      <c r="AC70" t="n">
        <v>592.8836968811182</v>
      </c>
      <c r="AD70" t="n">
        <v>479035.6840232139</v>
      </c>
      <c r="AE70" t="n">
        <v>655437.7564434092</v>
      </c>
      <c r="AF70" t="n">
        <v>1.810296000020504e-06</v>
      </c>
      <c r="AG70" t="n">
        <v>11</v>
      </c>
      <c r="AH70" t="n">
        <v>592883.6968811182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3.5963</v>
      </c>
      <c r="E71" t="n">
        <v>27.81</v>
      </c>
      <c r="F71" t="n">
        <v>24.17</v>
      </c>
      <c r="G71" t="n">
        <v>85.31</v>
      </c>
      <c r="H71" t="n">
        <v>1.14</v>
      </c>
      <c r="I71" t="n">
        <v>17</v>
      </c>
      <c r="J71" t="n">
        <v>285.67</v>
      </c>
      <c r="K71" t="n">
        <v>59.19</v>
      </c>
      <c r="L71" t="n">
        <v>18.25</v>
      </c>
      <c r="M71" t="n">
        <v>15</v>
      </c>
      <c r="N71" t="n">
        <v>78.23</v>
      </c>
      <c r="O71" t="n">
        <v>35467.36</v>
      </c>
      <c r="P71" t="n">
        <v>397.44</v>
      </c>
      <c r="Q71" t="n">
        <v>452.55</v>
      </c>
      <c r="R71" t="n">
        <v>76.86</v>
      </c>
      <c r="S71" t="n">
        <v>57.64</v>
      </c>
      <c r="T71" t="n">
        <v>7484.12</v>
      </c>
      <c r="U71" t="n">
        <v>0.75</v>
      </c>
      <c r="V71" t="n">
        <v>0.88</v>
      </c>
      <c r="W71" t="n">
        <v>6.82</v>
      </c>
      <c r="X71" t="n">
        <v>0.45</v>
      </c>
      <c r="Y71" t="n">
        <v>1</v>
      </c>
      <c r="Z71" t="n">
        <v>10</v>
      </c>
      <c r="AA71" t="n">
        <v>479.126922171146</v>
      </c>
      <c r="AB71" t="n">
        <v>655.5625925025529</v>
      </c>
      <c r="AC71" t="n">
        <v>592.9966187619858</v>
      </c>
      <c r="AD71" t="n">
        <v>479126.922171146</v>
      </c>
      <c r="AE71" t="n">
        <v>655562.5925025529</v>
      </c>
      <c r="AF71" t="n">
        <v>1.810447025826957e-06</v>
      </c>
      <c r="AG71" t="n">
        <v>11</v>
      </c>
      <c r="AH71" t="n">
        <v>592996.6187619858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3.5964</v>
      </c>
      <c r="E72" t="n">
        <v>27.81</v>
      </c>
      <c r="F72" t="n">
        <v>24.17</v>
      </c>
      <c r="G72" t="n">
        <v>85.3</v>
      </c>
      <c r="H72" t="n">
        <v>1.15</v>
      </c>
      <c r="I72" t="n">
        <v>17</v>
      </c>
      <c r="J72" t="n">
        <v>286.18</v>
      </c>
      <c r="K72" t="n">
        <v>59.19</v>
      </c>
      <c r="L72" t="n">
        <v>18.5</v>
      </c>
      <c r="M72" t="n">
        <v>15</v>
      </c>
      <c r="N72" t="n">
        <v>78.48</v>
      </c>
      <c r="O72" t="n">
        <v>35529.23</v>
      </c>
      <c r="P72" t="n">
        <v>397.71</v>
      </c>
      <c r="Q72" t="n">
        <v>452.55</v>
      </c>
      <c r="R72" t="n">
        <v>76.89</v>
      </c>
      <c r="S72" t="n">
        <v>57.64</v>
      </c>
      <c r="T72" t="n">
        <v>7495.56</v>
      </c>
      <c r="U72" t="n">
        <v>0.75</v>
      </c>
      <c r="V72" t="n">
        <v>0.88</v>
      </c>
      <c r="W72" t="n">
        <v>6.82</v>
      </c>
      <c r="X72" t="n">
        <v>0.45</v>
      </c>
      <c r="Y72" t="n">
        <v>1</v>
      </c>
      <c r="Z72" t="n">
        <v>10</v>
      </c>
      <c r="AA72" t="n">
        <v>479.2985605482928</v>
      </c>
      <c r="AB72" t="n">
        <v>655.7974357023157</v>
      </c>
      <c r="AC72" t="n">
        <v>593.2090488563679</v>
      </c>
      <c r="AD72" t="n">
        <v>479298.5605482928</v>
      </c>
      <c r="AE72" t="n">
        <v>655797.4357023158</v>
      </c>
      <c r="AF72" t="n">
        <v>1.810497367762442e-06</v>
      </c>
      <c r="AG72" t="n">
        <v>11</v>
      </c>
      <c r="AH72" t="n">
        <v>593209.0488563678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3.5938</v>
      </c>
      <c r="E73" t="n">
        <v>27.83</v>
      </c>
      <c r="F73" t="n">
        <v>24.19</v>
      </c>
      <c r="G73" t="n">
        <v>85.37</v>
      </c>
      <c r="H73" t="n">
        <v>1.16</v>
      </c>
      <c r="I73" t="n">
        <v>17</v>
      </c>
      <c r="J73" t="n">
        <v>286.68</v>
      </c>
      <c r="K73" t="n">
        <v>59.19</v>
      </c>
      <c r="L73" t="n">
        <v>18.75</v>
      </c>
      <c r="M73" t="n">
        <v>15</v>
      </c>
      <c r="N73" t="n">
        <v>78.73999999999999</v>
      </c>
      <c r="O73" t="n">
        <v>35591.33</v>
      </c>
      <c r="P73" t="n">
        <v>397.71</v>
      </c>
      <c r="Q73" t="n">
        <v>452.6</v>
      </c>
      <c r="R73" t="n">
        <v>77.54000000000001</v>
      </c>
      <c r="S73" t="n">
        <v>57.64</v>
      </c>
      <c r="T73" t="n">
        <v>7821.56</v>
      </c>
      <c r="U73" t="n">
        <v>0.74</v>
      </c>
      <c r="V73" t="n">
        <v>0.88</v>
      </c>
      <c r="W73" t="n">
        <v>6.82</v>
      </c>
      <c r="X73" t="n">
        <v>0.47</v>
      </c>
      <c r="Y73" t="n">
        <v>1</v>
      </c>
      <c r="Z73" t="n">
        <v>10</v>
      </c>
      <c r="AA73" t="n">
        <v>479.6320938832584</v>
      </c>
      <c r="AB73" t="n">
        <v>656.2537907256682</v>
      </c>
      <c r="AC73" t="n">
        <v>593.6218499967898</v>
      </c>
      <c r="AD73" t="n">
        <v>479632.0938832585</v>
      </c>
      <c r="AE73" t="n">
        <v>656253.7907256682</v>
      </c>
      <c r="AF73" t="n">
        <v>1.809188477439846e-06</v>
      </c>
      <c r="AG73" t="n">
        <v>11</v>
      </c>
      <c r="AH73" t="n">
        <v>593621.8499967898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3.6027</v>
      </c>
      <c r="E74" t="n">
        <v>27.76</v>
      </c>
      <c r="F74" t="n">
        <v>24.17</v>
      </c>
      <c r="G74" t="n">
        <v>90.64</v>
      </c>
      <c r="H74" t="n">
        <v>1.18</v>
      </c>
      <c r="I74" t="n">
        <v>16</v>
      </c>
      <c r="J74" t="n">
        <v>287.18</v>
      </c>
      <c r="K74" t="n">
        <v>59.19</v>
      </c>
      <c r="L74" t="n">
        <v>19</v>
      </c>
      <c r="M74" t="n">
        <v>14</v>
      </c>
      <c r="N74" t="n">
        <v>78.98999999999999</v>
      </c>
      <c r="O74" t="n">
        <v>35653.4</v>
      </c>
      <c r="P74" t="n">
        <v>397.29</v>
      </c>
      <c r="Q74" t="n">
        <v>452.57</v>
      </c>
      <c r="R74" t="n">
        <v>76.8</v>
      </c>
      <c r="S74" t="n">
        <v>57.64</v>
      </c>
      <c r="T74" t="n">
        <v>7455.93</v>
      </c>
      <c r="U74" t="n">
        <v>0.75</v>
      </c>
      <c r="V74" t="n">
        <v>0.88</v>
      </c>
      <c r="W74" t="n">
        <v>6.82</v>
      </c>
      <c r="X74" t="n">
        <v>0.45</v>
      </c>
      <c r="Y74" t="n">
        <v>1</v>
      </c>
      <c r="Z74" t="n">
        <v>10</v>
      </c>
      <c r="AA74" t="n">
        <v>478.3910567314705</v>
      </c>
      <c r="AB74" t="n">
        <v>654.555748943897</v>
      </c>
      <c r="AC74" t="n">
        <v>592.0858669394543</v>
      </c>
      <c r="AD74" t="n">
        <v>478391.0567314705</v>
      </c>
      <c r="AE74" t="n">
        <v>654555.748943897</v>
      </c>
      <c r="AF74" t="n">
        <v>1.813668909697962e-06</v>
      </c>
      <c r="AG74" t="n">
        <v>11</v>
      </c>
      <c r="AH74" t="n">
        <v>592085.8669394542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3.604</v>
      </c>
      <c r="E75" t="n">
        <v>27.75</v>
      </c>
      <c r="F75" t="n">
        <v>24.16</v>
      </c>
      <c r="G75" t="n">
        <v>90.59999999999999</v>
      </c>
      <c r="H75" t="n">
        <v>1.19</v>
      </c>
      <c r="I75" t="n">
        <v>16</v>
      </c>
      <c r="J75" t="n">
        <v>287.69</v>
      </c>
      <c r="K75" t="n">
        <v>59.19</v>
      </c>
      <c r="L75" t="n">
        <v>19.25</v>
      </c>
      <c r="M75" t="n">
        <v>14</v>
      </c>
      <c r="N75" t="n">
        <v>79.23999999999999</v>
      </c>
      <c r="O75" t="n">
        <v>35715.58</v>
      </c>
      <c r="P75" t="n">
        <v>397.06</v>
      </c>
      <c r="Q75" t="n">
        <v>452.58</v>
      </c>
      <c r="R75" t="n">
        <v>76.19</v>
      </c>
      <c r="S75" t="n">
        <v>57.64</v>
      </c>
      <c r="T75" t="n">
        <v>7155.46</v>
      </c>
      <c r="U75" t="n">
        <v>0.76</v>
      </c>
      <c r="V75" t="n">
        <v>0.88</v>
      </c>
      <c r="W75" t="n">
        <v>6.83</v>
      </c>
      <c r="X75" t="n">
        <v>0.43</v>
      </c>
      <c r="Y75" t="n">
        <v>1</v>
      </c>
      <c r="Z75" t="n">
        <v>10</v>
      </c>
      <c r="AA75" t="n">
        <v>478.0707361452902</v>
      </c>
      <c r="AB75" t="n">
        <v>654.1174721863382</v>
      </c>
      <c r="AC75" t="n">
        <v>591.6894187005113</v>
      </c>
      <c r="AD75" t="n">
        <v>478070.7361452902</v>
      </c>
      <c r="AE75" t="n">
        <v>654117.4721863382</v>
      </c>
      <c r="AF75" t="n">
        <v>1.814323354859259e-06</v>
      </c>
      <c r="AG75" t="n">
        <v>11</v>
      </c>
      <c r="AH75" t="n">
        <v>591689.4187005113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3.605</v>
      </c>
      <c r="E76" t="n">
        <v>27.74</v>
      </c>
      <c r="F76" t="n">
        <v>24.15</v>
      </c>
      <c r="G76" t="n">
        <v>90.56999999999999</v>
      </c>
      <c r="H76" t="n">
        <v>1.2</v>
      </c>
      <c r="I76" t="n">
        <v>16</v>
      </c>
      <c r="J76" t="n">
        <v>288.19</v>
      </c>
      <c r="K76" t="n">
        <v>59.19</v>
      </c>
      <c r="L76" t="n">
        <v>19.5</v>
      </c>
      <c r="M76" t="n">
        <v>14</v>
      </c>
      <c r="N76" t="n">
        <v>79.5</v>
      </c>
      <c r="O76" t="n">
        <v>35777.86</v>
      </c>
      <c r="P76" t="n">
        <v>397.03</v>
      </c>
      <c r="Q76" t="n">
        <v>452.57</v>
      </c>
      <c r="R76" t="n">
        <v>76.39</v>
      </c>
      <c r="S76" t="n">
        <v>57.64</v>
      </c>
      <c r="T76" t="n">
        <v>7252.09</v>
      </c>
      <c r="U76" t="n">
        <v>0.75</v>
      </c>
      <c r="V76" t="n">
        <v>0.88</v>
      </c>
      <c r="W76" t="n">
        <v>6.82</v>
      </c>
      <c r="X76" t="n">
        <v>0.43</v>
      </c>
      <c r="Y76" t="n">
        <v>1</v>
      </c>
      <c r="Z76" t="n">
        <v>10</v>
      </c>
      <c r="AA76" t="n">
        <v>477.9144693281335</v>
      </c>
      <c r="AB76" t="n">
        <v>653.903661033099</v>
      </c>
      <c r="AC76" t="n">
        <v>591.4960133836516</v>
      </c>
      <c r="AD76" t="n">
        <v>477914.4693281335</v>
      </c>
      <c r="AE76" t="n">
        <v>653903.6610330989</v>
      </c>
      <c r="AF76" t="n">
        <v>1.814826774214103e-06</v>
      </c>
      <c r="AG76" t="n">
        <v>11</v>
      </c>
      <c r="AH76" t="n">
        <v>591496.0133836516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3.6046</v>
      </c>
      <c r="E77" t="n">
        <v>27.74</v>
      </c>
      <c r="F77" t="n">
        <v>24.16</v>
      </c>
      <c r="G77" t="n">
        <v>90.58</v>
      </c>
      <c r="H77" t="n">
        <v>1.22</v>
      </c>
      <c r="I77" t="n">
        <v>16</v>
      </c>
      <c r="J77" t="n">
        <v>288.7</v>
      </c>
      <c r="K77" t="n">
        <v>59.19</v>
      </c>
      <c r="L77" t="n">
        <v>19.75</v>
      </c>
      <c r="M77" t="n">
        <v>14</v>
      </c>
      <c r="N77" t="n">
        <v>79.75</v>
      </c>
      <c r="O77" t="n">
        <v>35840.25</v>
      </c>
      <c r="P77" t="n">
        <v>397.23</v>
      </c>
      <c r="Q77" t="n">
        <v>452.61</v>
      </c>
      <c r="R77" t="n">
        <v>76.37</v>
      </c>
      <c r="S77" t="n">
        <v>57.64</v>
      </c>
      <c r="T77" t="n">
        <v>7242.45</v>
      </c>
      <c r="U77" t="n">
        <v>0.75</v>
      </c>
      <c r="V77" t="n">
        <v>0.88</v>
      </c>
      <c r="W77" t="n">
        <v>6.82</v>
      </c>
      <c r="X77" t="n">
        <v>0.43</v>
      </c>
      <c r="Y77" t="n">
        <v>1</v>
      </c>
      <c r="Z77" t="n">
        <v>10</v>
      </c>
      <c r="AA77" t="n">
        <v>478.1254649095542</v>
      </c>
      <c r="AB77" t="n">
        <v>654.1923544960669</v>
      </c>
      <c r="AC77" t="n">
        <v>591.7571543476977</v>
      </c>
      <c r="AD77" t="n">
        <v>478125.4649095542</v>
      </c>
      <c r="AE77" t="n">
        <v>654192.3544960668</v>
      </c>
      <c r="AF77" t="n">
        <v>1.814625406472166e-06</v>
      </c>
      <c r="AG77" t="n">
        <v>11</v>
      </c>
      <c r="AH77" t="n">
        <v>591757.1543476976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3.6045</v>
      </c>
      <c r="E78" t="n">
        <v>27.74</v>
      </c>
      <c r="F78" t="n">
        <v>24.16</v>
      </c>
      <c r="G78" t="n">
        <v>90.59</v>
      </c>
      <c r="H78" t="n">
        <v>1.23</v>
      </c>
      <c r="I78" t="n">
        <v>16</v>
      </c>
      <c r="J78" t="n">
        <v>289.2</v>
      </c>
      <c r="K78" t="n">
        <v>59.19</v>
      </c>
      <c r="L78" t="n">
        <v>20</v>
      </c>
      <c r="M78" t="n">
        <v>14</v>
      </c>
      <c r="N78" t="n">
        <v>80.01000000000001</v>
      </c>
      <c r="O78" t="n">
        <v>35902.74</v>
      </c>
      <c r="P78" t="n">
        <v>397.11</v>
      </c>
      <c r="Q78" t="n">
        <v>452.58</v>
      </c>
      <c r="R78" t="n">
        <v>76.48999999999999</v>
      </c>
      <c r="S78" t="n">
        <v>57.64</v>
      </c>
      <c r="T78" t="n">
        <v>7302.87</v>
      </c>
      <c r="U78" t="n">
        <v>0.75</v>
      </c>
      <c r="V78" t="n">
        <v>0.88</v>
      </c>
      <c r="W78" t="n">
        <v>6.82</v>
      </c>
      <c r="X78" t="n">
        <v>0.43</v>
      </c>
      <c r="Y78" t="n">
        <v>1</v>
      </c>
      <c r="Z78" t="n">
        <v>10</v>
      </c>
      <c r="AA78" t="n">
        <v>478.0548356496015</v>
      </c>
      <c r="AB78" t="n">
        <v>654.0957164266564</v>
      </c>
      <c r="AC78" t="n">
        <v>591.6697392799992</v>
      </c>
      <c r="AD78" t="n">
        <v>478054.8356496015</v>
      </c>
      <c r="AE78" t="n">
        <v>654095.7164266563</v>
      </c>
      <c r="AF78" t="n">
        <v>1.814575064536681e-06</v>
      </c>
      <c r="AG78" t="n">
        <v>11</v>
      </c>
      <c r="AH78" t="n">
        <v>591669.7392799993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24.17</v>
      </c>
      <c r="G79" t="n">
        <v>90.65000000000001</v>
      </c>
      <c r="H79" t="n">
        <v>1.24</v>
      </c>
      <c r="I79" t="n">
        <v>16</v>
      </c>
      <c r="J79" t="n">
        <v>289.71</v>
      </c>
      <c r="K79" t="n">
        <v>59.19</v>
      </c>
      <c r="L79" t="n">
        <v>20.25</v>
      </c>
      <c r="M79" t="n">
        <v>14</v>
      </c>
      <c r="N79" t="n">
        <v>80.27</v>
      </c>
      <c r="O79" t="n">
        <v>35965.33</v>
      </c>
      <c r="P79" t="n">
        <v>396.99</v>
      </c>
      <c r="Q79" t="n">
        <v>452.59</v>
      </c>
      <c r="R79" t="n">
        <v>76.95999999999999</v>
      </c>
      <c r="S79" t="n">
        <v>57.64</v>
      </c>
      <c r="T79" t="n">
        <v>7537.25</v>
      </c>
      <c r="U79" t="n">
        <v>0.75</v>
      </c>
      <c r="V79" t="n">
        <v>0.88</v>
      </c>
      <c r="W79" t="n">
        <v>6.82</v>
      </c>
      <c r="X79" t="n">
        <v>0.45</v>
      </c>
      <c r="Y79" t="n">
        <v>1</v>
      </c>
      <c r="Z79" t="n">
        <v>10</v>
      </c>
      <c r="AA79" t="n">
        <v>478.2490541818266</v>
      </c>
      <c r="AB79" t="n">
        <v>654.3614547907638</v>
      </c>
      <c r="AC79" t="n">
        <v>591.9101159476025</v>
      </c>
      <c r="AD79" t="n">
        <v>478249.0541818267</v>
      </c>
      <c r="AE79" t="n">
        <v>654361.4547907638</v>
      </c>
      <c r="AF79" t="n">
        <v>1.813366858085055e-06</v>
      </c>
      <c r="AG79" t="n">
        <v>11</v>
      </c>
      <c r="AH79" t="n">
        <v>591910.1159476025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3.6161</v>
      </c>
      <c r="E80" t="n">
        <v>27.65</v>
      </c>
      <c r="F80" t="n">
        <v>24.12</v>
      </c>
      <c r="G80" t="n">
        <v>96.45999999999999</v>
      </c>
      <c r="H80" t="n">
        <v>1.26</v>
      </c>
      <c r="I80" t="n">
        <v>15</v>
      </c>
      <c r="J80" t="n">
        <v>290.22</v>
      </c>
      <c r="K80" t="n">
        <v>59.19</v>
      </c>
      <c r="L80" t="n">
        <v>20.5</v>
      </c>
      <c r="M80" t="n">
        <v>13</v>
      </c>
      <c r="N80" t="n">
        <v>80.53</v>
      </c>
      <c r="O80" t="n">
        <v>36028.03</v>
      </c>
      <c r="P80" t="n">
        <v>396.09</v>
      </c>
      <c r="Q80" t="n">
        <v>452.67</v>
      </c>
      <c r="R80" t="n">
        <v>75.02</v>
      </c>
      <c r="S80" t="n">
        <v>57.64</v>
      </c>
      <c r="T80" t="n">
        <v>6570.84</v>
      </c>
      <c r="U80" t="n">
        <v>0.77</v>
      </c>
      <c r="V80" t="n">
        <v>0.88</v>
      </c>
      <c r="W80" t="n">
        <v>6.82</v>
      </c>
      <c r="X80" t="n">
        <v>0.39</v>
      </c>
      <c r="Y80" t="n">
        <v>1</v>
      </c>
      <c r="Z80" t="n">
        <v>10</v>
      </c>
      <c r="AA80" t="n">
        <v>476.0805257925923</v>
      </c>
      <c r="AB80" t="n">
        <v>651.3943785798928</v>
      </c>
      <c r="AC80" t="n">
        <v>589.2262133259794</v>
      </c>
      <c r="AD80" t="n">
        <v>476080.5257925923</v>
      </c>
      <c r="AE80" t="n">
        <v>651394.3785798928</v>
      </c>
      <c r="AF80" t="n">
        <v>1.820414729052877e-06</v>
      </c>
      <c r="AG80" t="n">
        <v>11</v>
      </c>
      <c r="AH80" t="n">
        <v>589226.2133259794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3.6149</v>
      </c>
      <c r="E81" t="n">
        <v>27.66</v>
      </c>
      <c r="F81" t="n">
        <v>24.12</v>
      </c>
      <c r="G81" t="n">
        <v>96.5</v>
      </c>
      <c r="H81" t="n">
        <v>1.27</v>
      </c>
      <c r="I81" t="n">
        <v>15</v>
      </c>
      <c r="J81" t="n">
        <v>290.73</v>
      </c>
      <c r="K81" t="n">
        <v>59.19</v>
      </c>
      <c r="L81" t="n">
        <v>20.75</v>
      </c>
      <c r="M81" t="n">
        <v>13</v>
      </c>
      <c r="N81" t="n">
        <v>80.79000000000001</v>
      </c>
      <c r="O81" t="n">
        <v>36090.84</v>
      </c>
      <c r="P81" t="n">
        <v>396.44</v>
      </c>
      <c r="Q81" t="n">
        <v>452.59</v>
      </c>
      <c r="R81" t="n">
        <v>75.37</v>
      </c>
      <c r="S81" t="n">
        <v>57.64</v>
      </c>
      <c r="T81" t="n">
        <v>6749.59</v>
      </c>
      <c r="U81" t="n">
        <v>0.76</v>
      </c>
      <c r="V81" t="n">
        <v>0.88</v>
      </c>
      <c r="W81" t="n">
        <v>6.82</v>
      </c>
      <c r="X81" t="n">
        <v>0.4</v>
      </c>
      <c r="Y81" t="n">
        <v>1</v>
      </c>
      <c r="Z81" t="n">
        <v>10</v>
      </c>
      <c r="AA81" t="n">
        <v>476.432382948838</v>
      </c>
      <c r="AB81" t="n">
        <v>651.8758050639103</v>
      </c>
      <c r="AC81" t="n">
        <v>589.6616931420486</v>
      </c>
      <c r="AD81" t="n">
        <v>476432.382948838</v>
      </c>
      <c r="AE81" t="n">
        <v>651875.8050639103</v>
      </c>
      <c r="AF81" t="n">
        <v>1.819810625827063e-06</v>
      </c>
      <c r="AG81" t="n">
        <v>11</v>
      </c>
      <c r="AH81" t="n">
        <v>589661.6931420487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3.6155</v>
      </c>
      <c r="E82" t="n">
        <v>27.66</v>
      </c>
      <c r="F82" t="n">
        <v>24.12</v>
      </c>
      <c r="G82" t="n">
        <v>96.48</v>
      </c>
      <c r="H82" t="n">
        <v>1.28</v>
      </c>
      <c r="I82" t="n">
        <v>15</v>
      </c>
      <c r="J82" t="n">
        <v>291.24</v>
      </c>
      <c r="K82" t="n">
        <v>59.19</v>
      </c>
      <c r="L82" t="n">
        <v>21</v>
      </c>
      <c r="M82" t="n">
        <v>13</v>
      </c>
      <c r="N82" t="n">
        <v>81.05</v>
      </c>
      <c r="O82" t="n">
        <v>36153.75</v>
      </c>
      <c r="P82" t="n">
        <v>396.41</v>
      </c>
      <c r="Q82" t="n">
        <v>452.56</v>
      </c>
      <c r="R82" t="n">
        <v>75.22</v>
      </c>
      <c r="S82" t="n">
        <v>57.64</v>
      </c>
      <c r="T82" t="n">
        <v>6672.74</v>
      </c>
      <c r="U82" t="n">
        <v>0.77</v>
      </c>
      <c r="V82" t="n">
        <v>0.88</v>
      </c>
      <c r="W82" t="n">
        <v>6.82</v>
      </c>
      <c r="X82" t="n">
        <v>0.4</v>
      </c>
      <c r="Y82" t="n">
        <v>1</v>
      </c>
      <c r="Z82" t="n">
        <v>10</v>
      </c>
      <c r="AA82" t="n">
        <v>476.3534253123249</v>
      </c>
      <c r="AB82" t="n">
        <v>651.7677717422682</v>
      </c>
      <c r="AC82" t="n">
        <v>589.5639703689984</v>
      </c>
      <c r="AD82" t="n">
        <v>476353.425312325</v>
      </c>
      <c r="AE82" t="n">
        <v>651767.7717422682</v>
      </c>
      <c r="AF82" t="n">
        <v>1.82011267743997e-06</v>
      </c>
      <c r="AG82" t="n">
        <v>11</v>
      </c>
      <c r="AH82" t="n">
        <v>589563.9703689984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3.6144</v>
      </c>
      <c r="E83" t="n">
        <v>27.67</v>
      </c>
      <c r="F83" t="n">
        <v>24.13</v>
      </c>
      <c r="G83" t="n">
        <v>96.51000000000001</v>
      </c>
      <c r="H83" t="n">
        <v>1.3</v>
      </c>
      <c r="I83" t="n">
        <v>15</v>
      </c>
      <c r="J83" t="n">
        <v>291.75</v>
      </c>
      <c r="K83" t="n">
        <v>59.19</v>
      </c>
      <c r="L83" t="n">
        <v>21.25</v>
      </c>
      <c r="M83" t="n">
        <v>13</v>
      </c>
      <c r="N83" t="n">
        <v>81.31</v>
      </c>
      <c r="O83" t="n">
        <v>36216.77</v>
      </c>
      <c r="P83" t="n">
        <v>396.38</v>
      </c>
      <c r="Q83" t="n">
        <v>452.57</v>
      </c>
      <c r="R83" t="n">
        <v>75.58</v>
      </c>
      <c r="S83" t="n">
        <v>57.64</v>
      </c>
      <c r="T83" t="n">
        <v>6850.53</v>
      </c>
      <c r="U83" t="n">
        <v>0.76</v>
      </c>
      <c r="V83" t="n">
        <v>0.88</v>
      </c>
      <c r="W83" t="n">
        <v>6.82</v>
      </c>
      <c r="X83" t="n">
        <v>0.4</v>
      </c>
      <c r="Y83" t="n">
        <v>1</v>
      </c>
      <c r="Z83" t="n">
        <v>10</v>
      </c>
      <c r="AA83" t="n">
        <v>476.4784759676693</v>
      </c>
      <c r="AB83" t="n">
        <v>651.9388715657559</v>
      </c>
      <c r="AC83" t="n">
        <v>589.7187406654723</v>
      </c>
      <c r="AD83" t="n">
        <v>476478.4759676693</v>
      </c>
      <c r="AE83" t="n">
        <v>651938.8715657559</v>
      </c>
      <c r="AF83" t="n">
        <v>1.819558916149641e-06</v>
      </c>
      <c r="AG83" t="n">
        <v>11</v>
      </c>
      <c r="AH83" t="n">
        <v>589718.7406654723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3.6152</v>
      </c>
      <c r="E84" t="n">
        <v>27.66</v>
      </c>
      <c r="F84" t="n">
        <v>24.12</v>
      </c>
      <c r="G84" t="n">
        <v>96.48999999999999</v>
      </c>
      <c r="H84" t="n">
        <v>1.31</v>
      </c>
      <c r="I84" t="n">
        <v>15</v>
      </c>
      <c r="J84" t="n">
        <v>292.26</v>
      </c>
      <c r="K84" t="n">
        <v>59.19</v>
      </c>
      <c r="L84" t="n">
        <v>21.5</v>
      </c>
      <c r="M84" t="n">
        <v>13</v>
      </c>
      <c r="N84" t="n">
        <v>81.56999999999999</v>
      </c>
      <c r="O84" t="n">
        <v>36279.9</v>
      </c>
      <c r="P84" t="n">
        <v>396.01</v>
      </c>
      <c r="Q84" t="n">
        <v>452.57</v>
      </c>
      <c r="R84" t="n">
        <v>75.33</v>
      </c>
      <c r="S84" t="n">
        <v>57.64</v>
      </c>
      <c r="T84" t="n">
        <v>6726.54</v>
      </c>
      <c r="U84" t="n">
        <v>0.77</v>
      </c>
      <c r="V84" t="n">
        <v>0.88</v>
      </c>
      <c r="W84" t="n">
        <v>6.82</v>
      </c>
      <c r="X84" t="n">
        <v>0.4</v>
      </c>
      <c r="Y84" t="n">
        <v>1</v>
      </c>
      <c r="Z84" t="n">
        <v>10</v>
      </c>
      <c r="AA84" t="n">
        <v>476.1152567339732</v>
      </c>
      <c r="AB84" t="n">
        <v>651.4418989861111</v>
      </c>
      <c r="AC84" t="n">
        <v>589.2691984513236</v>
      </c>
      <c r="AD84" t="n">
        <v>476115.2567339732</v>
      </c>
      <c r="AE84" t="n">
        <v>651441.8989861112</v>
      </c>
      <c r="AF84" t="n">
        <v>1.819961651633517e-06</v>
      </c>
      <c r="AG84" t="n">
        <v>11</v>
      </c>
      <c r="AH84" t="n">
        <v>589269.1984513237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3.6153</v>
      </c>
      <c r="E85" t="n">
        <v>27.66</v>
      </c>
      <c r="F85" t="n">
        <v>24.12</v>
      </c>
      <c r="G85" t="n">
        <v>96.48999999999999</v>
      </c>
      <c r="H85" t="n">
        <v>1.32</v>
      </c>
      <c r="I85" t="n">
        <v>15</v>
      </c>
      <c r="J85" t="n">
        <v>292.77</v>
      </c>
      <c r="K85" t="n">
        <v>59.19</v>
      </c>
      <c r="L85" t="n">
        <v>21.75</v>
      </c>
      <c r="M85" t="n">
        <v>13</v>
      </c>
      <c r="N85" t="n">
        <v>81.83</v>
      </c>
      <c r="O85" t="n">
        <v>36343.13</v>
      </c>
      <c r="P85" t="n">
        <v>395.87</v>
      </c>
      <c r="Q85" t="n">
        <v>452.6</v>
      </c>
      <c r="R85" t="n">
        <v>75.27</v>
      </c>
      <c r="S85" t="n">
        <v>57.64</v>
      </c>
      <c r="T85" t="n">
        <v>6697.97</v>
      </c>
      <c r="U85" t="n">
        <v>0.77</v>
      </c>
      <c r="V85" t="n">
        <v>0.88</v>
      </c>
      <c r="W85" t="n">
        <v>6.82</v>
      </c>
      <c r="X85" t="n">
        <v>0.4</v>
      </c>
      <c r="Y85" t="n">
        <v>1</v>
      </c>
      <c r="Z85" t="n">
        <v>10</v>
      </c>
      <c r="AA85" t="n">
        <v>476.0117897029666</v>
      </c>
      <c r="AB85" t="n">
        <v>651.3003308296448</v>
      </c>
      <c r="AC85" t="n">
        <v>589.1411413610182</v>
      </c>
      <c r="AD85" t="n">
        <v>476011.7897029666</v>
      </c>
      <c r="AE85" t="n">
        <v>651300.3308296448</v>
      </c>
      <c r="AF85" t="n">
        <v>1.820011993569001e-06</v>
      </c>
      <c r="AG85" t="n">
        <v>11</v>
      </c>
      <c r="AH85" t="n">
        <v>589141.1413610182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3.6245</v>
      </c>
      <c r="E86" t="n">
        <v>27.59</v>
      </c>
      <c r="F86" t="n">
        <v>24.1</v>
      </c>
      <c r="G86" t="n">
        <v>103.29</v>
      </c>
      <c r="H86" t="n">
        <v>1.34</v>
      </c>
      <c r="I86" t="n">
        <v>14</v>
      </c>
      <c r="J86" t="n">
        <v>293.29</v>
      </c>
      <c r="K86" t="n">
        <v>59.19</v>
      </c>
      <c r="L86" t="n">
        <v>22</v>
      </c>
      <c r="M86" t="n">
        <v>12</v>
      </c>
      <c r="N86" t="n">
        <v>82.09</v>
      </c>
      <c r="O86" t="n">
        <v>36406.47</v>
      </c>
      <c r="P86" t="n">
        <v>396.14</v>
      </c>
      <c r="Q86" t="n">
        <v>452.56</v>
      </c>
      <c r="R86" t="n">
        <v>74.78</v>
      </c>
      <c r="S86" t="n">
        <v>57.64</v>
      </c>
      <c r="T86" t="n">
        <v>6460.45</v>
      </c>
      <c r="U86" t="n">
        <v>0.77</v>
      </c>
      <c r="V86" t="n">
        <v>0.88</v>
      </c>
      <c r="W86" t="n">
        <v>6.81</v>
      </c>
      <c r="X86" t="n">
        <v>0.38</v>
      </c>
      <c r="Y86" t="n">
        <v>1</v>
      </c>
      <c r="Z86" t="n">
        <v>10</v>
      </c>
      <c r="AA86" t="n">
        <v>475.2182109165611</v>
      </c>
      <c r="AB86" t="n">
        <v>650.2145213238597</v>
      </c>
      <c r="AC86" t="n">
        <v>588.1589599905219</v>
      </c>
      <c r="AD86" t="n">
        <v>475218.2109165611</v>
      </c>
      <c r="AE86" t="n">
        <v>650214.5213238597</v>
      </c>
      <c r="AF86" t="n">
        <v>1.824643451633569e-06</v>
      </c>
      <c r="AG86" t="n">
        <v>11</v>
      </c>
      <c r="AH86" t="n">
        <v>588158.9599905219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3.6265</v>
      </c>
      <c r="E87" t="n">
        <v>27.58</v>
      </c>
      <c r="F87" t="n">
        <v>24.09</v>
      </c>
      <c r="G87" t="n">
        <v>103.22</v>
      </c>
      <c r="H87" t="n">
        <v>1.35</v>
      </c>
      <c r="I87" t="n">
        <v>14</v>
      </c>
      <c r="J87" t="n">
        <v>293.8</v>
      </c>
      <c r="K87" t="n">
        <v>59.19</v>
      </c>
      <c r="L87" t="n">
        <v>22.25</v>
      </c>
      <c r="M87" t="n">
        <v>12</v>
      </c>
      <c r="N87" t="n">
        <v>82.36</v>
      </c>
      <c r="O87" t="n">
        <v>36469.92</v>
      </c>
      <c r="P87" t="n">
        <v>395.99</v>
      </c>
      <c r="Q87" t="n">
        <v>452.59</v>
      </c>
      <c r="R87" t="n">
        <v>74.08</v>
      </c>
      <c r="S87" t="n">
        <v>57.64</v>
      </c>
      <c r="T87" t="n">
        <v>6109.16</v>
      </c>
      <c r="U87" t="n">
        <v>0.78</v>
      </c>
      <c r="V87" t="n">
        <v>0.88</v>
      </c>
      <c r="W87" t="n">
        <v>6.82</v>
      </c>
      <c r="X87" t="n">
        <v>0.36</v>
      </c>
      <c r="Y87" t="n">
        <v>1</v>
      </c>
      <c r="Z87" t="n">
        <v>10</v>
      </c>
      <c r="AA87" t="n">
        <v>474.8861094098057</v>
      </c>
      <c r="AB87" t="n">
        <v>649.7601253910323</v>
      </c>
      <c r="AC87" t="n">
        <v>587.7479309677749</v>
      </c>
      <c r="AD87" t="n">
        <v>474886.1094098057</v>
      </c>
      <c r="AE87" t="n">
        <v>649760.1253910323</v>
      </c>
      <c r="AF87" t="n">
        <v>1.825650290343258e-06</v>
      </c>
      <c r="AG87" t="n">
        <v>11</v>
      </c>
      <c r="AH87" t="n">
        <v>587747.9309677749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3.6261</v>
      </c>
      <c r="E88" t="n">
        <v>27.58</v>
      </c>
      <c r="F88" t="n">
        <v>24.09</v>
      </c>
      <c r="G88" t="n">
        <v>103.23</v>
      </c>
      <c r="H88" t="n">
        <v>1.36</v>
      </c>
      <c r="I88" t="n">
        <v>14</v>
      </c>
      <c r="J88" t="n">
        <v>294.32</v>
      </c>
      <c r="K88" t="n">
        <v>59.19</v>
      </c>
      <c r="L88" t="n">
        <v>22.5</v>
      </c>
      <c r="M88" t="n">
        <v>12</v>
      </c>
      <c r="N88" t="n">
        <v>82.62</v>
      </c>
      <c r="O88" t="n">
        <v>36533.49</v>
      </c>
      <c r="P88" t="n">
        <v>396.02</v>
      </c>
      <c r="Q88" t="n">
        <v>452.6</v>
      </c>
      <c r="R88" t="n">
        <v>73.95999999999999</v>
      </c>
      <c r="S88" t="n">
        <v>57.64</v>
      </c>
      <c r="T88" t="n">
        <v>6049.62</v>
      </c>
      <c r="U88" t="n">
        <v>0.78</v>
      </c>
      <c r="V88" t="n">
        <v>0.88</v>
      </c>
      <c r="W88" t="n">
        <v>6.82</v>
      </c>
      <c r="X88" t="n">
        <v>0.36</v>
      </c>
      <c r="Y88" t="n">
        <v>1</v>
      </c>
      <c r="Z88" t="n">
        <v>10</v>
      </c>
      <c r="AA88" t="n">
        <v>474.9450934963759</v>
      </c>
      <c r="AB88" t="n">
        <v>649.840830020472</v>
      </c>
      <c r="AC88" t="n">
        <v>587.8209332606507</v>
      </c>
      <c r="AD88" t="n">
        <v>474945.093496376</v>
      </c>
      <c r="AE88" t="n">
        <v>649840.8300204721</v>
      </c>
      <c r="AF88" t="n">
        <v>1.825448922601321e-06</v>
      </c>
      <c r="AG88" t="n">
        <v>11</v>
      </c>
      <c r="AH88" t="n">
        <v>587820.9332606507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3.6239</v>
      </c>
      <c r="E89" t="n">
        <v>27.59</v>
      </c>
      <c r="F89" t="n">
        <v>24.11</v>
      </c>
      <c r="G89" t="n">
        <v>103.31</v>
      </c>
      <c r="H89" t="n">
        <v>1.37</v>
      </c>
      <c r="I89" t="n">
        <v>14</v>
      </c>
      <c r="J89" t="n">
        <v>294.83</v>
      </c>
      <c r="K89" t="n">
        <v>59.19</v>
      </c>
      <c r="L89" t="n">
        <v>22.75</v>
      </c>
      <c r="M89" t="n">
        <v>12</v>
      </c>
      <c r="N89" t="n">
        <v>82.89</v>
      </c>
      <c r="O89" t="n">
        <v>36597.16</v>
      </c>
      <c r="P89" t="n">
        <v>396.13</v>
      </c>
      <c r="Q89" t="n">
        <v>452.56</v>
      </c>
      <c r="R89" t="n">
        <v>74.83</v>
      </c>
      <c r="S89" t="n">
        <v>57.64</v>
      </c>
      <c r="T89" t="n">
        <v>6484.02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475.3071448913357</v>
      </c>
      <c r="AB89" t="n">
        <v>650.3362047116362</v>
      </c>
      <c r="AC89" t="n">
        <v>588.2690300865529</v>
      </c>
      <c r="AD89" t="n">
        <v>475307.1448913357</v>
      </c>
      <c r="AE89" t="n">
        <v>650336.2047116363</v>
      </c>
      <c r="AF89" t="n">
        <v>1.824341400020663e-06</v>
      </c>
      <c r="AG89" t="n">
        <v>11</v>
      </c>
      <c r="AH89" t="n">
        <v>588269.030086553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3.6263</v>
      </c>
      <c r="E90" t="n">
        <v>27.58</v>
      </c>
      <c r="F90" t="n">
        <v>24.09</v>
      </c>
      <c r="G90" t="n">
        <v>103.23</v>
      </c>
      <c r="H90" t="n">
        <v>1.39</v>
      </c>
      <c r="I90" t="n">
        <v>14</v>
      </c>
      <c r="J90" t="n">
        <v>295.35</v>
      </c>
      <c r="K90" t="n">
        <v>59.19</v>
      </c>
      <c r="L90" t="n">
        <v>23</v>
      </c>
      <c r="M90" t="n">
        <v>12</v>
      </c>
      <c r="N90" t="n">
        <v>83.16</v>
      </c>
      <c r="O90" t="n">
        <v>36660.94</v>
      </c>
      <c r="P90" t="n">
        <v>395.62</v>
      </c>
      <c r="Q90" t="n">
        <v>452.6</v>
      </c>
      <c r="R90" t="n">
        <v>74.05</v>
      </c>
      <c r="S90" t="n">
        <v>57.64</v>
      </c>
      <c r="T90" t="n">
        <v>6095.4</v>
      </c>
      <c r="U90" t="n">
        <v>0.78</v>
      </c>
      <c r="V90" t="n">
        <v>0.88</v>
      </c>
      <c r="W90" t="n">
        <v>6.82</v>
      </c>
      <c r="X90" t="n">
        <v>0.36</v>
      </c>
      <c r="Y90" t="n">
        <v>1</v>
      </c>
      <c r="Z90" t="n">
        <v>10</v>
      </c>
      <c r="AA90" t="n">
        <v>474.6588147902606</v>
      </c>
      <c r="AB90" t="n">
        <v>649.4491308650398</v>
      </c>
      <c r="AC90" t="n">
        <v>587.4666173228596</v>
      </c>
      <c r="AD90" t="n">
        <v>474658.8147902606</v>
      </c>
      <c r="AE90" t="n">
        <v>649449.1308650398</v>
      </c>
      <c r="AF90" t="n">
        <v>1.82554960647229e-06</v>
      </c>
      <c r="AG90" t="n">
        <v>11</v>
      </c>
      <c r="AH90" t="n">
        <v>587466.6173228596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3.6244</v>
      </c>
      <c r="E91" t="n">
        <v>27.59</v>
      </c>
      <c r="F91" t="n">
        <v>24.1</v>
      </c>
      <c r="G91" t="n">
        <v>103.29</v>
      </c>
      <c r="H91" t="n">
        <v>1.4</v>
      </c>
      <c r="I91" t="n">
        <v>14</v>
      </c>
      <c r="J91" t="n">
        <v>295.87</v>
      </c>
      <c r="K91" t="n">
        <v>59.19</v>
      </c>
      <c r="L91" t="n">
        <v>23.25</v>
      </c>
      <c r="M91" t="n">
        <v>12</v>
      </c>
      <c r="N91" t="n">
        <v>83.43000000000001</v>
      </c>
      <c r="O91" t="n">
        <v>36724.83</v>
      </c>
      <c r="P91" t="n">
        <v>395.16</v>
      </c>
      <c r="Q91" t="n">
        <v>452.56</v>
      </c>
      <c r="R91" t="n">
        <v>74.54000000000001</v>
      </c>
      <c r="S91" t="n">
        <v>57.64</v>
      </c>
      <c r="T91" t="n">
        <v>6338.97</v>
      </c>
      <c r="U91" t="n">
        <v>0.77</v>
      </c>
      <c r="V91" t="n">
        <v>0.88</v>
      </c>
      <c r="W91" t="n">
        <v>6.82</v>
      </c>
      <c r="X91" t="n">
        <v>0.38</v>
      </c>
      <c r="Y91" t="n">
        <v>1</v>
      </c>
      <c r="Z91" t="n">
        <v>10</v>
      </c>
      <c r="AA91" t="n">
        <v>474.5739908002376</v>
      </c>
      <c r="AB91" t="n">
        <v>649.3330709397201</v>
      </c>
      <c r="AC91" t="n">
        <v>587.3616339939213</v>
      </c>
      <c r="AD91" t="n">
        <v>474573.9908002376</v>
      </c>
      <c r="AE91" t="n">
        <v>649333.07093972</v>
      </c>
      <c r="AF91" t="n">
        <v>1.824593109698085e-06</v>
      </c>
      <c r="AG91" t="n">
        <v>11</v>
      </c>
      <c r="AH91" t="n">
        <v>587361.6339939212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3.6352</v>
      </c>
      <c r="E92" t="n">
        <v>27.51</v>
      </c>
      <c r="F92" t="n">
        <v>24.07</v>
      </c>
      <c r="G92" t="n">
        <v>111.08</v>
      </c>
      <c r="H92" t="n">
        <v>1.41</v>
      </c>
      <c r="I92" t="n">
        <v>13</v>
      </c>
      <c r="J92" t="n">
        <v>296.39</v>
      </c>
      <c r="K92" t="n">
        <v>59.19</v>
      </c>
      <c r="L92" t="n">
        <v>23.5</v>
      </c>
      <c r="M92" t="n">
        <v>11</v>
      </c>
      <c r="N92" t="n">
        <v>83.69</v>
      </c>
      <c r="O92" t="n">
        <v>36788.84</v>
      </c>
      <c r="P92" t="n">
        <v>394.04</v>
      </c>
      <c r="Q92" t="n">
        <v>452.63</v>
      </c>
      <c r="R92" t="n">
        <v>73.59999999999999</v>
      </c>
      <c r="S92" t="n">
        <v>57.64</v>
      </c>
      <c r="T92" t="n">
        <v>5875.34</v>
      </c>
      <c r="U92" t="n">
        <v>0.78</v>
      </c>
      <c r="V92" t="n">
        <v>0.88</v>
      </c>
      <c r="W92" t="n">
        <v>6.81</v>
      </c>
      <c r="X92" t="n">
        <v>0.34</v>
      </c>
      <c r="Y92" t="n">
        <v>1</v>
      </c>
      <c r="Z92" t="n">
        <v>10</v>
      </c>
      <c r="AA92" t="n">
        <v>472.6692531883907</v>
      </c>
      <c r="AB92" t="n">
        <v>646.7269249080983</v>
      </c>
      <c r="AC92" t="n">
        <v>585.0042148818086</v>
      </c>
      <c r="AD92" t="n">
        <v>472669.2531883907</v>
      </c>
      <c r="AE92" t="n">
        <v>646726.9249080983</v>
      </c>
      <c r="AF92" t="n">
        <v>1.830030038730405e-06</v>
      </c>
      <c r="AG92" t="n">
        <v>11</v>
      </c>
      <c r="AH92" t="n">
        <v>585004.2148818086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3.6333</v>
      </c>
      <c r="E93" t="n">
        <v>27.52</v>
      </c>
      <c r="F93" t="n">
        <v>24.08</v>
      </c>
      <c r="G93" t="n">
        <v>111.15</v>
      </c>
      <c r="H93" t="n">
        <v>1.42</v>
      </c>
      <c r="I93" t="n">
        <v>13</v>
      </c>
      <c r="J93" t="n">
        <v>296.91</v>
      </c>
      <c r="K93" t="n">
        <v>59.19</v>
      </c>
      <c r="L93" t="n">
        <v>23.75</v>
      </c>
      <c r="M93" t="n">
        <v>11</v>
      </c>
      <c r="N93" t="n">
        <v>83.95999999999999</v>
      </c>
      <c r="O93" t="n">
        <v>36852.96</v>
      </c>
      <c r="P93" t="n">
        <v>395.06</v>
      </c>
      <c r="Q93" t="n">
        <v>452.59</v>
      </c>
      <c r="R93" t="n">
        <v>74.06</v>
      </c>
      <c r="S93" t="n">
        <v>57.64</v>
      </c>
      <c r="T93" t="n">
        <v>6105.17</v>
      </c>
      <c r="U93" t="n">
        <v>0.78</v>
      </c>
      <c r="V93" t="n">
        <v>0.88</v>
      </c>
      <c r="W93" t="n">
        <v>6.82</v>
      </c>
      <c r="X93" t="n">
        <v>0.36</v>
      </c>
      <c r="Y93" t="n">
        <v>1</v>
      </c>
      <c r="Z93" t="n">
        <v>10</v>
      </c>
      <c r="AA93" t="n">
        <v>473.5688164439572</v>
      </c>
      <c r="AB93" t="n">
        <v>647.9577470402944</v>
      </c>
      <c r="AC93" t="n">
        <v>586.1175690771777</v>
      </c>
      <c r="AD93" t="n">
        <v>473568.8164439573</v>
      </c>
      <c r="AE93" t="n">
        <v>647957.7470402945</v>
      </c>
      <c r="AF93" t="n">
        <v>1.8290735419562e-06</v>
      </c>
      <c r="AG93" t="n">
        <v>11</v>
      </c>
      <c r="AH93" t="n">
        <v>586117.5690771777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3.6339</v>
      </c>
      <c r="E94" t="n">
        <v>27.52</v>
      </c>
      <c r="F94" t="n">
        <v>24.08</v>
      </c>
      <c r="G94" t="n">
        <v>111.13</v>
      </c>
      <c r="H94" t="n">
        <v>1.44</v>
      </c>
      <c r="I94" t="n">
        <v>13</v>
      </c>
      <c r="J94" t="n">
        <v>297.43</v>
      </c>
      <c r="K94" t="n">
        <v>59.19</v>
      </c>
      <c r="L94" t="n">
        <v>24</v>
      </c>
      <c r="M94" t="n">
        <v>11</v>
      </c>
      <c r="N94" t="n">
        <v>84.23999999999999</v>
      </c>
      <c r="O94" t="n">
        <v>36917.19</v>
      </c>
      <c r="P94" t="n">
        <v>395.46</v>
      </c>
      <c r="Q94" t="n">
        <v>452.56</v>
      </c>
      <c r="R94" t="n">
        <v>73.7</v>
      </c>
      <c r="S94" t="n">
        <v>57.64</v>
      </c>
      <c r="T94" t="n">
        <v>5924.14</v>
      </c>
      <c r="U94" t="n">
        <v>0.78</v>
      </c>
      <c r="V94" t="n">
        <v>0.88</v>
      </c>
      <c r="W94" t="n">
        <v>6.82</v>
      </c>
      <c r="X94" t="n">
        <v>0.35</v>
      </c>
      <c r="Y94" t="n">
        <v>1</v>
      </c>
      <c r="Z94" t="n">
        <v>10</v>
      </c>
      <c r="AA94" t="n">
        <v>473.7769304684056</v>
      </c>
      <c r="AB94" t="n">
        <v>648.2424978298873</v>
      </c>
      <c r="AC94" t="n">
        <v>586.3751436510619</v>
      </c>
      <c r="AD94" t="n">
        <v>473776.9304684055</v>
      </c>
      <c r="AE94" t="n">
        <v>648242.4978298873</v>
      </c>
      <c r="AF94" t="n">
        <v>1.829375593569107e-06</v>
      </c>
      <c r="AG94" t="n">
        <v>11</v>
      </c>
      <c r="AH94" t="n">
        <v>586375.1436510619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3.6344</v>
      </c>
      <c r="E95" t="n">
        <v>27.52</v>
      </c>
      <c r="F95" t="n">
        <v>24.07</v>
      </c>
      <c r="G95" t="n">
        <v>111.11</v>
      </c>
      <c r="H95" t="n">
        <v>1.45</v>
      </c>
      <c r="I95" t="n">
        <v>13</v>
      </c>
      <c r="J95" t="n">
        <v>297.95</v>
      </c>
      <c r="K95" t="n">
        <v>59.19</v>
      </c>
      <c r="L95" t="n">
        <v>24.25</v>
      </c>
      <c r="M95" t="n">
        <v>11</v>
      </c>
      <c r="N95" t="n">
        <v>84.51000000000001</v>
      </c>
      <c r="O95" t="n">
        <v>36981.53</v>
      </c>
      <c r="P95" t="n">
        <v>395.93</v>
      </c>
      <c r="Q95" t="n">
        <v>452.58</v>
      </c>
      <c r="R95" t="n">
        <v>73.75</v>
      </c>
      <c r="S95" t="n">
        <v>57.64</v>
      </c>
      <c r="T95" t="n">
        <v>5946.4</v>
      </c>
      <c r="U95" t="n">
        <v>0.78</v>
      </c>
      <c r="V95" t="n">
        <v>0.88</v>
      </c>
      <c r="W95" t="n">
        <v>6.82</v>
      </c>
      <c r="X95" t="n">
        <v>0.35</v>
      </c>
      <c r="Y95" t="n">
        <v>1</v>
      </c>
      <c r="Z95" t="n">
        <v>10</v>
      </c>
      <c r="AA95" t="n">
        <v>474.0043063495107</v>
      </c>
      <c r="AB95" t="n">
        <v>648.5536035415314</v>
      </c>
      <c r="AC95" t="n">
        <v>586.6565578702264</v>
      </c>
      <c r="AD95" t="n">
        <v>474004.3063495107</v>
      </c>
      <c r="AE95" t="n">
        <v>648553.6035415314</v>
      </c>
      <c r="AF95" t="n">
        <v>1.829627303246529e-06</v>
      </c>
      <c r="AG95" t="n">
        <v>11</v>
      </c>
      <c r="AH95" t="n">
        <v>586656.5578702263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3.6358</v>
      </c>
      <c r="E96" t="n">
        <v>27.5</v>
      </c>
      <c r="F96" t="n">
        <v>24.06</v>
      </c>
      <c r="G96" t="n">
        <v>111.06</v>
      </c>
      <c r="H96" t="n">
        <v>1.46</v>
      </c>
      <c r="I96" t="n">
        <v>13</v>
      </c>
      <c r="J96" t="n">
        <v>298.47</v>
      </c>
      <c r="K96" t="n">
        <v>59.19</v>
      </c>
      <c r="L96" t="n">
        <v>24.5</v>
      </c>
      <c r="M96" t="n">
        <v>11</v>
      </c>
      <c r="N96" t="n">
        <v>84.78</v>
      </c>
      <c r="O96" t="n">
        <v>37045.99</v>
      </c>
      <c r="P96" t="n">
        <v>396.13</v>
      </c>
      <c r="Q96" t="n">
        <v>452.59</v>
      </c>
      <c r="R96" t="n">
        <v>73.22</v>
      </c>
      <c r="S96" t="n">
        <v>57.64</v>
      </c>
      <c r="T96" t="n">
        <v>5684.77</v>
      </c>
      <c r="U96" t="n">
        <v>0.79</v>
      </c>
      <c r="V96" t="n">
        <v>0.88</v>
      </c>
      <c r="W96" t="n">
        <v>6.82</v>
      </c>
      <c r="X96" t="n">
        <v>0.34</v>
      </c>
      <c r="Y96" t="n">
        <v>1</v>
      </c>
      <c r="Z96" t="n">
        <v>10</v>
      </c>
      <c r="AA96" t="n">
        <v>473.9647122091213</v>
      </c>
      <c r="AB96" t="n">
        <v>648.4994290918803</v>
      </c>
      <c r="AC96" t="n">
        <v>586.6075537540157</v>
      </c>
      <c r="AD96" t="n">
        <v>473964.7122091213</v>
      </c>
      <c r="AE96" t="n">
        <v>648499.4290918803</v>
      </c>
      <c r="AF96" t="n">
        <v>1.830332090343312e-06</v>
      </c>
      <c r="AG96" t="n">
        <v>11</v>
      </c>
      <c r="AH96" t="n">
        <v>586607.5537540157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3.634</v>
      </c>
      <c r="E97" t="n">
        <v>27.52</v>
      </c>
      <c r="F97" t="n">
        <v>24.08</v>
      </c>
      <c r="G97" t="n">
        <v>111.13</v>
      </c>
      <c r="H97" t="n">
        <v>1.47</v>
      </c>
      <c r="I97" t="n">
        <v>13</v>
      </c>
      <c r="J97" t="n">
        <v>299</v>
      </c>
      <c r="K97" t="n">
        <v>59.19</v>
      </c>
      <c r="L97" t="n">
        <v>24.75</v>
      </c>
      <c r="M97" t="n">
        <v>11</v>
      </c>
      <c r="N97" t="n">
        <v>85.05</v>
      </c>
      <c r="O97" t="n">
        <v>37110.57</v>
      </c>
      <c r="P97" t="n">
        <v>396.22</v>
      </c>
      <c r="Q97" t="n">
        <v>452.57</v>
      </c>
      <c r="R97" t="n">
        <v>73.67</v>
      </c>
      <c r="S97" t="n">
        <v>57.64</v>
      </c>
      <c r="T97" t="n">
        <v>5906.79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474.2730650039619</v>
      </c>
      <c r="AB97" t="n">
        <v>648.9213309893464</v>
      </c>
      <c r="AC97" t="n">
        <v>586.9891899265307</v>
      </c>
      <c r="AD97" t="n">
        <v>474273.0650039619</v>
      </c>
      <c r="AE97" t="n">
        <v>648921.3309893464</v>
      </c>
      <c r="AF97" t="n">
        <v>1.829425935504591e-06</v>
      </c>
      <c r="AG97" t="n">
        <v>11</v>
      </c>
      <c r="AH97" t="n">
        <v>586989.1899265307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3.6357</v>
      </c>
      <c r="E98" t="n">
        <v>27.5</v>
      </c>
      <c r="F98" t="n">
        <v>24.06</v>
      </c>
      <c r="G98" t="n">
        <v>111.07</v>
      </c>
      <c r="H98" t="n">
        <v>1.49</v>
      </c>
      <c r="I98" t="n">
        <v>13</v>
      </c>
      <c r="J98" t="n">
        <v>299.52</v>
      </c>
      <c r="K98" t="n">
        <v>59.19</v>
      </c>
      <c r="L98" t="n">
        <v>25</v>
      </c>
      <c r="M98" t="n">
        <v>11</v>
      </c>
      <c r="N98" t="n">
        <v>85.33</v>
      </c>
      <c r="O98" t="n">
        <v>37175.38</v>
      </c>
      <c r="P98" t="n">
        <v>395.8</v>
      </c>
      <c r="Q98" t="n">
        <v>452.61</v>
      </c>
      <c r="R98" t="n">
        <v>73.44</v>
      </c>
      <c r="S98" t="n">
        <v>57.64</v>
      </c>
      <c r="T98" t="n">
        <v>5790.61</v>
      </c>
      <c r="U98" t="n">
        <v>0.78</v>
      </c>
      <c r="V98" t="n">
        <v>0.88</v>
      </c>
      <c r="W98" t="n">
        <v>6.81</v>
      </c>
      <c r="X98" t="n">
        <v>0.34</v>
      </c>
      <c r="Y98" t="n">
        <v>1</v>
      </c>
      <c r="Z98" t="n">
        <v>10</v>
      </c>
      <c r="AA98" t="n">
        <v>473.7548721850035</v>
      </c>
      <c r="AB98" t="n">
        <v>648.2123167133938</v>
      </c>
      <c r="AC98" t="n">
        <v>586.3478429779672</v>
      </c>
      <c r="AD98" t="n">
        <v>473754.8721850035</v>
      </c>
      <c r="AE98" t="n">
        <v>648212.3167133938</v>
      </c>
      <c r="AF98" t="n">
        <v>1.830281748407827e-06</v>
      </c>
      <c r="AG98" t="n">
        <v>11</v>
      </c>
      <c r="AH98" t="n">
        <v>586347.8429779671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3.6354</v>
      </c>
      <c r="E99" t="n">
        <v>27.51</v>
      </c>
      <c r="F99" t="n">
        <v>24.07</v>
      </c>
      <c r="G99" t="n">
        <v>111.08</v>
      </c>
      <c r="H99" t="n">
        <v>1.5</v>
      </c>
      <c r="I99" t="n">
        <v>13</v>
      </c>
      <c r="J99" t="n">
        <v>300.05</v>
      </c>
      <c r="K99" t="n">
        <v>59.19</v>
      </c>
      <c r="L99" t="n">
        <v>25.25</v>
      </c>
      <c r="M99" t="n">
        <v>11</v>
      </c>
      <c r="N99" t="n">
        <v>85.59999999999999</v>
      </c>
      <c r="O99" t="n">
        <v>37240.19</v>
      </c>
      <c r="P99" t="n">
        <v>395.26</v>
      </c>
      <c r="Q99" t="n">
        <v>452.56</v>
      </c>
      <c r="R99" t="n">
        <v>73.61</v>
      </c>
      <c r="S99" t="n">
        <v>57.64</v>
      </c>
      <c r="T99" t="n">
        <v>5876.37</v>
      </c>
      <c r="U99" t="n">
        <v>0.78</v>
      </c>
      <c r="V99" t="n">
        <v>0.88</v>
      </c>
      <c r="W99" t="n">
        <v>6.81</v>
      </c>
      <c r="X99" t="n">
        <v>0.34</v>
      </c>
      <c r="Y99" t="n">
        <v>1</v>
      </c>
      <c r="Z99" t="n">
        <v>10</v>
      </c>
      <c r="AA99" t="n">
        <v>473.4616097005448</v>
      </c>
      <c r="AB99" t="n">
        <v>647.8110620443297</v>
      </c>
      <c r="AC99" t="n">
        <v>585.9848834913541</v>
      </c>
      <c r="AD99" t="n">
        <v>473461.6097005449</v>
      </c>
      <c r="AE99" t="n">
        <v>647811.0620443297</v>
      </c>
      <c r="AF99" t="n">
        <v>1.830130722601374e-06</v>
      </c>
      <c r="AG99" t="n">
        <v>11</v>
      </c>
      <c r="AH99" t="n">
        <v>585984.8834913542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3.6345</v>
      </c>
      <c r="E100" t="n">
        <v>27.51</v>
      </c>
      <c r="F100" t="n">
        <v>24.07</v>
      </c>
      <c r="G100" t="n">
        <v>111.11</v>
      </c>
      <c r="H100" t="n">
        <v>1.51</v>
      </c>
      <c r="I100" t="n">
        <v>13</v>
      </c>
      <c r="J100" t="n">
        <v>300.57</v>
      </c>
      <c r="K100" t="n">
        <v>59.19</v>
      </c>
      <c r="L100" t="n">
        <v>25.5</v>
      </c>
      <c r="M100" t="n">
        <v>11</v>
      </c>
      <c r="N100" t="n">
        <v>85.88</v>
      </c>
      <c r="O100" t="n">
        <v>37305.12</v>
      </c>
      <c r="P100" t="n">
        <v>394.84</v>
      </c>
      <c r="Q100" t="n">
        <v>452.55</v>
      </c>
      <c r="R100" t="n">
        <v>73.68000000000001</v>
      </c>
      <c r="S100" t="n">
        <v>57.64</v>
      </c>
      <c r="T100" t="n">
        <v>5910.87</v>
      </c>
      <c r="U100" t="n">
        <v>0.78</v>
      </c>
      <c r="V100" t="n">
        <v>0.88</v>
      </c>
      <c r="W100" t="n">
        <v>6.82</v>
      </c>
      <c r="X100" t="n">
        <v>0.35</v>
      </c>
      <c r="Y100" t="n">
        <v>1</v>
      </c>
      <c r="Z100" t="n">
        <v>10</v>
      </c>
      <c r="AA100" t="n">
        <v>473.2692481292486</v>
      </c>
      <c r="AB100" t="n">
        <v>647.5478644560887</v>
      </c>
      <c r="AC100" t="n">
        <v>585.7468051115347</v>
      </c>
      <c r="AD100" t="n">
        <v>473269.2481292486</v>
      </c>
      <c r="AE100" t="n">
        <v>647547.8644560887</v>
      </c>
      <c r="AF100" t="n">
        <v>1.829677645182014e-06</v>
      </c>
      <c r="AG100" t="n">
        <v>11</v>
      </c>
      <c r="AH100" t="n">
        <v>585746.8051115348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3.6471</v>
      </c>
      <c r="E101" t="n">
        <v>27.42</v>
      </c>
      <c r="F101" t="n">
        <v>24.03</v>
      </c>
      <c r="G101" t="n">
        <v>120.14</v>
      </c>
      <c r="H101" t="n">
        <v>1.52</v>
      </c>
      <c r="I101" t="n">
        <v>12</v>
      </c>
      <c r="J101" t="n">
        <v>301.1</v>
      </c>
      <c r="K101" t="n">
        <v>59.19</v>
      </c>
      <c r="L101" t="n">
        <v>25.75</v>
      </c>
      <c r="M101" t="n">
        <v>10</v>
      </c>
      <c r="N101" t="n">
        <v>86.16</v>
      </c>
      <c r="O101" t="n">
        <v>37370.16</v>
      </c>
      <c r="P101" t="n">
        <v>393.89</v>
      </c>
      <c r="Q101" t="n">
        <v>452.56</v>
      </c>
      <c r="R101" t="n">
        <v>72.11</v>
      </c>
      <c r="S101" t="n">
        <v>57.64</v>
      </c>
      <c r="T101" t="n">
        <v>5132.89</v>
      </c>
      <c r="U101" t="n">
        <v>0.8</v>
      </c>
      <c r="V101" t="n">
        <v>0.88</v>
      </c>
      <c r="W101" t="n">
        <v>6.82</v>
      </c>
      <c r="X101" t="n">
        <v>0.3</v>
      </c>
      <c r="Y101" t="n">
        <v>1</v>
      </c>
      <c r="Z101" t="n">
        <v>10</v>
      </c>
      <c r="AA101" t="n">
        <v>471.27693267542</v>
      </c>
      <c r="AB101" t="n">
        <v>644.8218905574059</v>
      </c>
      <c r="AC101" t="n">
        <v>583.2809943358138</v>
      </c>
      <c r="AD101" t="n">
        <v>471276.93267542</v>
      </c>
      <c r="AE101" t="n">
        <v>644821.8905574059</v>
      </c>
      <c r="AF101" t="n">
        <v>1.836020729053053e-06</v>
      </c>
      <c r="AG101" t="n">
        <v>11</v>
      </c>
      <c r="AH101" t="n">
        <v>583280.9943358138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3.647</v>
      </c>
      <c r="E102" t="n">
        <v>27.42</v>
      </c>
      <c r="F102" t="n">
        <v>24.03</v>
      </c>
      <c r="G102" t="n">
        <v>120.14</v>
      </c>
      <c r="H102" t="n">
        <v>1.54</v>
      </c>
      <c r="I102" t="n">
        <v>12</v>
      </c>
      <c r="J102" t="n">
        <v>301.63</v>
      </c>
      <c r="K102" t="n">
        <v>59.19</v>
      </c>
      <c r="L102" t="n">
        <v>26</v>
      </c>
      <c r="M102" t="n">
        <v>10</v>
      </c>
      <c r="N102" t="n">
        <v>86.44</v>
      </c>
      <c r="O102" t="n">
        <v>37435.32</v>
      </c>
      <c r="P102" t="n">
        <v>394.23</v>
      </c>
      <c r="Q102" t="n">
        <v>452.57</v>
      </c>
      <c r="R102" t="n">
        <v>72.2</v>
      </c>
      <c r="S102" t="n">
        <v>57.64</v>
      </c>
      <c r="T102" t="n">
        <v>5179.07</v>
      </c>
      <c r="U102" t="n">
        <v>0.8</v>
      </c>
      <c r="V102" t="n">
        <v>0.88</v>
      </c>
      <c r="W102" t="n">
        <v>6.81</v>
      </c>
      <c r="X102" t="n">
        <v>0.3</v>
      </c>
      <c r="Y102" t="n">
        <v>1</v>
      </c>
      <c r="Z102" t="n">
        <v>10</v>
      </c>
      <c r="AA102" t="n">
        <v>471.5120053859188</v>
      </c>
      <c r="AB102" t="n">
        <v>645.1435274105863</v>
      </c>
      <c r="AC102" t="n">
        <v>583.5719346191469</v>
      </c>
      <c r="AD102" t="n">
        <v>471512.0053859188</v>
      </c>
      <c r="AE102" t="n">
        <v>645143.5274105864</v>
      </c>
      <c r="AF102" t="n">
        <v>1.835970387117569e-06</v>
      </c>
      <c r="AG102" t="n">
        <v>11</v>
      </c>
      <c r="AH102" t="n">
        <v>583571.9346191469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3.647</v>
      </c>
      <c r="E103" t="n">
        <v>27.42</v>
      </c>
      <c r="F103" t="n">
        <v>24.03</v>
      </c>
      <c r="G103" t="n">
        <v>120.14</v>
      </c>
      <c r="H103" t="n">
        <v>1.55</v>
      </c>
      <c r="I103" t="n">
        <v>12</v>
      </c>
      <c r="J103" t="n">
        <v>302.16</v>
      </c>
      <c r="K103" t="n">
        <v>59.19</v>
      </c>
      <c r="L103" t="n">
        <v>26.25</v>
      </c>
      <c r="M103" t="n">
        <v>10</v>
      </c>
      <c r="N103" t="n">
        <v>86.72</v>
      </c>
      <c r="O103" t="n">
        <v>37500.6</v>
      </c>
      <c r="P103" t="n">
        <v>394.52</v>
      </c>
      <c r="Q103" t="n">
        <v>452.59</v>
      </c>
      <c r="R103" t="n">
        <v>72.09</v>
      </c>
      <c r="S103" t="n">
        <v>57.64</v>
      </c>
      <c r="T103" t="n">
        <v>5122.91</v>
      </c>
      <c r="U103" t="n">
        <v>0.8</v>
      </c>
      <c r="V103" t="n">
        <v>0.88</v>
      </c>
      <c r="W103" t="n">
        <v>6.82</v>
      </c>
      <c r="X103" t="n">
        <v>0.3</v>
      </c>
      <c r="Y103" t="n">
        <v>1</v>
      </c>
      <c r="Z103" t="n">
        <v>10</v>
      </c>
      <c r="AA103" t="n">
        <v>471.7043300344175</v>
      </c>
      <c r="AB103" t="n">
        <v>645.4066744794269</v>
      </c>
      <c r="AC103" t="n">
        <v>583.8099673010665</v>
      </c>
      <c r="AD103" t="n">
        <v>471704.3300344174</v>
      </c>
      <c r="AE103" t="n">
        <v>645406.6744794269</v>
      </c>
      <c r="AF103" t="n">
        <v>1.835970387117569e-06</v>
      </c>
      <c r="AG103" t="n">
        <v>11</v>
      </c>
      <c r="AH103" t="n">
        <v>583809.9673010665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3.6476</v>
      </c>
      <c r="E104" t="n">
        <v>27.42</v>
      </c>
      <c r="F104" t="n">
        <v>24.02</v>
      </c>
      <c r="G104" t="n">
        <v>120.12</v>
      </c>
      <c r="H104" t="n">
        <v>1.56</v>
      </c>
      <c r="I104" t="n">
        <v>12</v>
      </c>
      <c r="J104" t="n">
        <v>302.69</v>
      </c>
      <c r="K104" t="n">
        <v>59.19</v>
      </c>
      <c r="L104" t="n">
        <v>26.5</v>
      </c>
      <c r="M104" t="n">
        <v>10</v>
      </c>
      <c r="N104" t="n">
        <v>87</v>
      </c>
      <c r="O104" t="n">
        <v>37566</v>
      </c>
      <c r="P104" t="n">
        <v>395.04</v>
      </c>
      <c r="Q104" t="n">
        <v>452.59</v>
      </c>
      <c r="R104" t="n">
        <v>71.93000000000001</v>
      </c>
      <c r="S104" t="n">
        <v>57.64</v>
      </c>
      <c r="T104" t="n">
        <v>5044.09</v>
      </c>
      <c r="U104" t="n">
        <v>0.8</v>
      </c>
      <c r="V104" t="n">
        <v>0.88</v>
      </c>
      <c r="W104" t="n">
        <v>6.82</v>
      </c>
      <c r="X104" t="n">
        <v>0.3</v>
      </c>
      <c r="Y104" t="n">
        <v>1</v>
      </c>
      <c r="Z104" t="n">
        <v>10</v>
      </c>
      <c r="AA104" t="n">
        <v>471.9547223761912</v>
      </c>
      <c r="AB104" t="n">
        <v>645.7492723279723</v>
      </c>
      <c r="AC104" t="n">
        <v>584.1198680917857</v>
      </c>
      <c r="AD104" t="n">
        <v>471954.7223761912</v>
      </c>
      <c r="AE104" t="n">
        <v>645749.2723279723</v>
      </c>
      <c r="AF104" t="n">
        <v>1.836272438730476e-06</v>
      </c>
      <c r="AG104" t="n">
        <v>11</v>
      </c>
      <c r="AH104" t="n">
        <v>584119.8680917857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3.6452</v>
      </c>
      <c r="E105" t="n">
        <v>27.43</v>
      </c>
      <c r="F105" t="n">
        <v>24.04</v>
      </c>
      <c r="G105" t="n">
        <v>120.21</v>
      </c>
      <c r="H105" t="n">
        <v>1.57</v>
      </c>
      <c r="I105" t="n">
        <v>12</v>
      </c>
      <c r="J105" t="n">
        <v>303.22</v>
      </c>
      <c r="K105" t="n">
        <v>59.19</v>
      </c>
      <c r="L105" t="n">
        <v>26.75</v>
      </c>
      <c r="M105" t="n">
        <v>10</v>
      </c>
      <c r="N105" t="n">
        <v>87.28</v>
      </c>
      <c r="O105" t="n">
        <v>37631.52</v>
      </c>
      <c r="P105" t="n">
        <v>395.39</v>
      </c>
      <c r="Q105" t="n">
        <v>452.56</v>
      </c>
      <c r="R105" t="n">
        <v>72.42</v>
      </c>
      <c r="S105" t="n">
        <v>57.64</v>
      </c>
      <c r="T105" t="n">
        <v>5286.12</v>
      </c>
      <c r="U105" t="n">
        <v>0.8</v>
      </c>
      <c r="V105" t="n">
        <v>0.88</v>
      </c>
      <c r="W105" t="n">
        <v>6.82</v>
      </c>
      <c r="X105" t="n">
        <v>0.32</v>
      </c>
      <c r="Y105" t="n">
        <v>1</v>
      </c>
      <c r="Z105" t="n">
        <v>10</v>
      </c>
      <c r="AA105" t="n">
        <v>472.4913211667036</v>
      </c>
      <c r="AB105" t="n">
        <v>646.4834704662193</v>
      </c>
      <c r="AC105" t="n">
        <v>584.783995390172</v>
      </c>
      <c r="AD105" t="n">
        <v>472491.3211667036</v>
      </c>
      <c r="AE105" t="n">
        <v>646483.4704662192</v>
      </c>
      <c r="AF105" t="n">
        <v>1.835064232278849e-06</v>
      </c>
      <c r="AG105" t="n">
        <v>11</v>
      </c>
      <c r="AH105" t="n">
        <v>584783.995390172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3.6457</v>
      </c>
      <c r="E106" t="n">
        <v>27.43</v>
      </c>
      <c r="F106" t="n">
        <v>24.04</v>
      </c>
      <c r="G106" t="n">
        <v>120.19</v>
      </c>
      <c r="H106" t="n">
        <v>1.58</v>
      </c>
      <c r="I106" t="n">
        <v>12</v>
      </c>
      <c r="J106" t="n">
        <v>303.75</v>
      </c>
      <c r="K106" t="n">
        <v>59.19</v>
      </c>
      <c r="L106" t="n">
        <v>27</v>
      </c>
      <c r="M106" t="n">
        <v>10</v>
      </c>
      <c r="N106" t="n">
        <v>87.56</v>
      </c>
      <c r="O106" t="n">
        <v>37697.16</v>
      </c>
      <c r="P106" t="n">
        <v>395.26</v>
      </c>
      <c r="Q106" t="n">
        <v>452.66</v>
      </c>
      <c r="R106" t="n">
        <v>72.45</v>
      </c>
      <c r="S106" t="n">
        <v>57.64</v>
      </c>
      <c r="T106" t="n">
        <v>5305.02</v>
      </c>
      <c r="U106" t="n">
        <v>0.8</v>
      </c>
      <c r="V106" t="n">
        <v>0.88</v>
      </c>
      <c r="W106" t="n">
        <v>6.82</v>
      </c>
      <c r="X106" t="n">
        <v>0.31</v>
      </c>
      <c r="Y106" t="n">
        <v>1</v>
      </c>
      <c r="Z106" t="n">
        <v>10</v>
      </c>
      <c r="AA106" t="n">
        <v>472.356949080526</v>
      </c>
      <c r="AB106" t="n">
        <v>646.2996166498328</v>
      </c>
      <c r="AC106" t="n">
        <v>584.6176883239812</v>
      </c>
      <c r="AD106" t="n">
        <v>472356.949080526</v>
      </c>
      <c r="AE106" t="n">
        <v>646299.6166498328</v>
      </c>
      <c r="AF106" t="n">
        <v>1.835315941956271e-06</v>
      </c>
      <c r="AG106" t="n">
        <v>11</v>
      </c>
      <c r="AH106" t="n">
        <v>584617.6883239811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3.6469</v>
      </c>
      <c r="E107" t="n">
        <v>27.42</v>
      </c>
      <c r="F107" t="n">
        <v>24.03</v>
      </c>
      <c r="G107" t="n">
        <v>120.14</v>
      </c>
      <c r="H107" t="n">
        <v>1.6</v>
      </c>
      <c r="I107" t="n">
        <v>12</v>
      </c>
      <c r="J107" t="n">
        <v>304.29</v>
      </c>
      <c r="K107" t="n">
        <v>59.19</v>
      </c>
      <c r="L107" t="n">
        <v>27.25</v>
      </c>
      <c r="M107" t="n">
        <v>10</v>
      </c>
      <c r="N107" t="n">
        <v>87.84</v>
      </c>
      <c r="O107" t="n">
        <v>37762.92</v>
      </c>
      <c r="P107" t="n">
        <v>395.25</v>
      </c>
      <c r="Q107" t="n">
        <v>452.56</v>
      </c>
      <c r="R107" t="n">
        <v>72.31</v>
      </c>
      <c r="S107" t="n">
        <v>57.64</v>
      </c>
      <c r="T107" t="n">
        <v>5235.45</v>
      </c>
      <c r="U107" t="n">
        <v>0.8</v>
      </c>
      <c r="V107" t="n">
        <v>0.88</v>
      </c>
      <c r="W107" t="n">
        <v>6.81</v>
      </c>
      <c r="X107" t="n">
        <v>0.3</v>
      </c>
      <c r="Y107" t="n">
        <v>1</v>
      </c>
      <c r="Z107" t="n">
        <v>10</v>
      </c>
      <c r="AA107" t="n">
        <v>472.1980714951642</v>
      </c>
      <c r="AB107" t="n">
        <v>646.0822333283566</v>
      </c>
      <c r="AC107" t="n">
        <v>584.4210517616071</v>
      </c>
      <c r="AD107" t="n">
        <v>472198.0714951642</v>
      </c>
      <c r="AE107" t="n">
        <v>646082.2333283565</v>
      </c>
      <c r="AF107" t="n">
        <v>1.835920045182084e-06</v>
      </c>
      <c r="AG107" t="n">
        <v>11</v>
      </c>
      <c r="AH107" t="n">
        <v>584421.0517616072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3.6455</v>
      </c>
      <c r="E108" t="n">
        <v>27.43</v>
      </c>
      <c r="F108" t="n">
        <v>24.04</v>
      </c>
      <c r="G108" t="n">
        <v>120.2</v>
      </c>
      <c r="H108" t="n">
        <v>1.61</v>
      </c>
      <c r="I108" t="n">
        <v>12</v>
      </c>
      <c r="J108" t="n">
        <v>304.82</v>
      </c>
      <c r="K108" t="n">
        <v>59.19</v>
      </c>
      <c r="L108" t="n">
        <v>27.5</v>
      </c>
      <c r="M108" t="n">
        <v>10</v>
      </c>
      <c r="N108" t="n">
        <v>88.13</v>
      </c>
      <c r="O108" t="n">
        <v>37828.81</v>
      </c>
      <c r="P108" t="n">
        <v>395.08</v>
      </c>
      <c r="Q108" t="n">
        <v>452.61</v>
      </c>
      <c r="R108" t="n">
        <v>72.56999999999999</v>
      </c>
      <c r="S108" t="n">
        <v>57.64</v>
      </c>
      <c r="T108" t="n">
        <v>5362.84</v>
      </c>
      <c r="U108" t="n">
        <v>0.79</v>
      </c>
      <c r="V108" t="n">
        <v>0.88</v>
      </c>
      <c r="W108" t="n">
        <v>6.81</v>
      </c>
      <c r="X108" t="n">
        <v>0.31</v>
      </c>
      <c r="Y108" t="n">
        <v>1</v>
      </c>
      <c r="Z108" t="n">
        <v>10</v>
      </c>
      <c r="AA108" t="n">
        <v>472.25677046496</v>
      </c>
      <c r="AB108" t="n">
        <v>646.162547848447</v>
      </c>
      <c r="AC108" t="n">
        <v>584.4937011766222</v>
      </c>
      <c r="AD108" t="n">
        <v>472256.77046496</v>
      </c>
      <c r="AE108" t="n">
        <v>646162.547848447</v>
      </c>
      <c r="AF108" t="n">
        <v>1.835215258085302e-06</v>
      </c>
      <c r="AG108" t="n">
        <v>11</v>
      </c>
      <c r="AH108" t="n">
        <v>584493.7011766222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3.6454</v>
      </c>
      <c r="E109" t="n">
        <v>27.43</v>
      </c>
      <c r="F109" t="n">
        <v>24.04</v>
      </c>
      <c r="G109" t="n">
        <v>120.2</v>
      </c>
      <c r="H109" t="n">
        <v>1.62</v>
      </c>
      <c r="I109" t="n">
        <v>12</v>
      </c>
      <c r="J109" t="n">
        <v>305.36</v>
      </c>
      <c r="K109" t="n">
        <v>59.19</v>
      </c>
      <c r="L109" t="n">
        <v>27.75</v>
      </c>
      <c r="M109" t="n">
        <v>10</v>
      </c>
      <c r="N109" t="n">
        <v>88.41</v>
      </c>
      <c r="O109" t="n">
        <v>37894.82</v>
      </c>
      <c r="P109" t="n">
        <v>394.73</v>
      </c>
      <c r="Q109" t="n">
        <v>452.56</v>
      </c>
      <c r="R109" t="n">
        <v>72.65000000000001</v>
      </c>
      <c r="S109" t="n">
        <v>57.64</v>
      </c>
      <c r="T109" t="n">
        <v>5403.28</v>
      </c>
      <c r="U109" t="n">
        <v>0.79</v>
      </c>
      <c r="V109" t="n">
        <v>0.88</v>
      </c>
      <c r="W109" t="n">
        <v>6.81</v>
      </c>
      <c r="X109" t="n">
        <v>0.32</v>
      </c>
      <c r="Y109" t="n">
        <v>1</v>
      </c>
      <c r="Z109" t="n">
        <v>10</v>
      </c>
      <c r="AA109" t="n">
        <v>472.0341723591555</v>
      </c>
      <c r="AB109" t="n">
        <v>645.8579792997499</v>
      </c>
      <c r="AC109" t="n">
        <v>584.2182002227481</v>
      </c>
      <c r="AD109" t="n">
        <v>472034.1723591555</v>
      </c>
      <c r="AE109" t="n">
        <v>645857.9792997499</v>
      </c>
      <c r="AF109" t="n">
        <v>1.835164916149818e-06</v>
      </c>
      <c r="AG109" t="n">
        <v>11</v>
      </c>
      <c r="AH109" t="n">
        <v>584218.2002227481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3.6459</v>
      </c>
      <c r="E110" t="n">
        <v>27.43</v>
      </c>
      <c r="F110" t="n">
        <v>24.04</v>
      </c>
      <c r="G110" t="n">
        <v>120.18</v>
      </c>
      <c r="H110" t="n">
        <v>1.63</v>
      </c>
      <c r="I110" t="n">
        <v>12</v>
      </c>
      <c r="J110" t="n">
        <v>305.89</v>
      </c>
      <c r="K110" t="n">
        <v>59.19</v>
      </c>
      <c r="L110" t="n">
        <v>28</v>
      </c>
      <c r="M110" t="n">
        <v>10</v>
      </c>
      <c r="N110" t="n">
        <v>88.7</v>
      </c>
      <c r="O110" t="n">
        <v>37960.95</v>
      </c>
      <c r="P110" t="n">
        <v>394.18</v>
      </c>
      <c r="Q110" t="n">
        <v>452.66</v>
      </c>
      <c r="R110" t="n">
        <v>72.59</v>
      </c>
      <c r="S110" t="n">
        <v>57.64</v>
      </c>
      <c r="T110" t="n">
        <v>5370.77</v>
      </c>
      <c r="U110" t="n">
        <v>0.79</v>
      </c>
      <c r="V110" t="n">
        <v>0.88</v>
      </c>
      <c r="W110" t="n">
        <v>6.81</v>
      </c>
      <c r="X110" t="n">
        <v>0.31</v>
      </c>
      <c r="Y110" t="n">
        <v>1</v>
      </c>
      <c r="Z110" t="n">
        <v>10</v>
      </c>
      <c r="AA110" t="n">
        <v>471.6212471538547</v>
      </c>
      <c r="AB110" t="n">
        <v>645.292996816883</v>
      </c>
      <c r="AC110" t="n">
        <v>583.707138875088</v>
      </c>
      <c r="AD110" t="n">
        <v>471621.2471538547</v>
      </c>
      <c r="AE110" t="n">
        <v>645292.996816883</v>
      </c>
      <c r="AF110" t="n">
        <v>1.83541662582724e-06</v>
      </c>
      <c r="AG110" t="n">
        <v>11</v>
      </c>
      <c r="AH110" t="n">
        <v>583707.1388750881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3.6549</v>
      </c>
      <c r="E111" t="n">
        <v>27.36</v>
      </c>
      <c r="F111" t="n">
        <v>24.02</v>
      </c>
      <c r="G111" t="n">
        <v>131</v>
      </c>
      <c r="H111" t="n">
        <v>1.64</v>
      </c>
      <c r="I111" t="n">
        <v>11</v>
      </c>
      <c r="J111" t="n">
        <v>306.43</v>
      </c>
      <c r="K111" t="n">
        <v>59.19</v>
      </c>
      <c r="L111" t="n">
        <v>28.25</v>
      </c>
      <c r="M111" t="n">
        <v>9</v>
      </c>
      <c r="N111" t="n">
        <v>88.98999999999999</v>
      </c>
      <c r="O111" t="n">
        <v>38027.2</v>
      </c>
      <c r="P111" t="n">
        <v>393.79</v>
      </c>
      <c r="Q111" t="n">
        <v>452.57</v>
      </c>
      <c r="R111" t="n">
        <v>71.81</v>
      </c>
      <c r="S111" t="n">
        <v>57.64</v>
      </c>
      <c r="T111" t="n">
        <v>4989.68</v>
      </c>
      <c r="U111" t="n">
        <v>0.8</v>
      </c>
      <c r="V111" t="n">
        <v>0.88</v>
      </c>
      <c r="W111" t="n">
        <v>6.81</v>
      </c>
      <c r="X111" t="n">
        <v>0.29</v>
      </c>
      <c r="Y111" t="n">
        <v>1</v>
      </c>
      <c r="Z111" t="n">
        <v>10</v>
      </c>
      <c r="AA111" t="n">
        <v>470.4277171628132</v>
      </c>
      <c r="AB111" t="n">
        <v>643.6599564283131</v>
      </c>
      <c r="AC111" t="n">
        <v>582.2299535692166</v>
      </c>
      <c r="AD111" t="n">
        <v>470427.7171628132</v>
      </c>
      <c r="AE111" t="n">
        <v>643659.956428313</v>
      </c>
      <c r="AF111" t="n">
        <v>1.83994740002084e-06</v>
      </c>
      <c r="AG111" t="n">
        <v>11</v>
      </c>
      <c r="AH111" t="n">
        <v>582229.9535692167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3.6574</v>
      </c>
      <c r="E112" t="n">
        <v>27.34</v>
      </c>
      <c r="F112" t="n">
        <v>24</v>
      </c>
      <c r="G112" t="n">
        <v>130.9</v>
      </c>
      <c r="H112" t="n">
        <v>1.65</v>
      </c>
      <c r="I112" t="n">
        <v>11</v>
      </c>
      <c r="J112" t="n">
        <v>306.97</v>
      </c>
      <c r="K112" t="n">
        <v>59.19</v>
      </c>
      <c r="L112" t="n">
        <v>28.5</v>
      </c>
      <c r="M112" t="n">
        <v>9</v>
      </c>
      <c r="N112" t="n">
        <v>89.27</v>
      </c>
      <c r="O112" t="n">
        <v>38093.58</v>
      </c>
      <c r="P112" t="n">
        <v>393.74</v>
      </c>
      <c r="Q112" t="n">
        <v>452.58</v>
      </c>
      <c r="R112" t="n">
        <v>71.23</v>
      </c>
      <c r="S112" t="n">
        <v>57.64</v>
      </c>
      <c r="T112" t="n">
        <v>4699.98</v>
      </c>
      <c r="U112" t="n">
        <v>0.8100000000000001</v>
      </c>
      <c r="V112" t="n">
        <v>0.88</v>
      </c>
      <c r="W112" t="n">
        <v>6.81</v>
      </c>
      <c r="X112" t="n">
        <v>0.27</v>
      </c>
      <c r="Y112" t="n">
        <v>1</v>
      </c>
      <c r="Z112" t="n">
        <v>10</v>
      </c>
      <c r="AA112" t="n">
        <v>470.0827629682946</v>
      </c>
      <c r="AB112" t="n">
        <v>643.1879748810674</v>
      </c>
      <c r="AC112" t="n">
        <v>581.80301727841</v>
      </c>
      <c r="AD112" t="n">
        <v>470082.7629682946</v>
      </c>
      <c r="AE112" t="n">
        <v>643187.9748810674</v>
      </c>
      <c r="AF112" t="n">
        <v>1.841205948407951e-06</v>
      </c>
      <c r="AG112" t="n">
        <v>11</v>
      </c>
      <c r="AH112" t="n">
        <v>581803.01727841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3.6569</v>
      </c>
      <c r="E113" t="n">
        <v>27.35</v>
      </c>
      <c r="F113" t="n">
        <v>24</v>
      </c>
      <c r="G113" t="n">
        <v>130.92</v>
      </c>
      <c r="H113" t="n">
        <v>1.67</v>
      </c>
      <c r="I113" t="n">
        <v>11</v>
      </c>
      <c r="J113" t="n">
        <v>307.51</v>
      </c>
      <c r="K113" t="n">
        <v>59.19</v>
      </c>
      <c r="L113" t="n">
        <v>28.75</v>
      </c>
      <c r="M113" t="n">
        <v>9</v>
      </c>
      <c r="N113" t="n">
        <v>89.56</v>
      </c>
      <c r="O113" t="n">
        <v>38160.09</v>
      </c>
      <c r="P113" t="n">
        <v>394.19</v>
      </c>
      <c r="Q113" t="n">
        <v>452.56</v>
      </c>
      <c r="R113" t="n">
        <v>71.34999999999999</v>
      </c>
      <c r="S113" t="n">
        <v>57.64</v>
      </c>
      <c r="T113" t="n">
        <v>4758.2</v>
      </c>
      <c r="U113" t="n">
        <v>0.8100000000000001</v>
      </c>
      <c r="V113" t="n">
        <v>0.88</v>
      </c>
      <c r="W113" t="n">
        <v>6.81</v>
      </c>
      <c r="X113" t="n">
        <v>0.28</v>
      </c>
      <c r="Y113" t="n">
        <v>1</v>
      </c>
      <c r="Z113" t="n">
        <v>10</v>
      </c>
      <c r="AA113" t="n">
        <v>470.4280399723449</v>
      </c>
      <c r="AB113" t="n">
        <v>643.6603981105557</v>
      </c>
      <c r="AC113" t="n">
        <v>582.230353097926</v>
      </c>
      <c r="AD113" t="n">
        <v>470428.0399723449</v>
      </c>
      <c r="AE113" t="n">
        <v>643660.3981105557</v>
      </c>
      <c r="AF113" t="n">
        <v>1.840954238730529e-06</v>
      </c>
      <c r="AG113" t="n">
        <v>11</v>
      </c>
      <c r="AH113" t="n">
        <v>582230.353097926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3.6559</v>
      </c>
      <c r="E114" t="n">
        <v>27.35</v>
      </c>
      <c r="F114" t="n">
        <v>24.01</v>
      </c>
      <c r="G114" t="n">
        <v>130.97</v>
      </c>
      <c r="H114" t="n">
        <v>1.68</v>
      </c>
      <c r="I114" t="n">
        <v>11</v>
      </c>
      <c r="J114" t="n">
        <v>308.05</v>
      </c>
      <c r="K114" t="n">
        <v>59.19</v>
      </c>
      <c r="L114" t="n">
        <v>29</v>
      </c>
      <c r="M114" t="n">
        <v>9</v>
      </c>
      <c r="N114" t="n">
        <v>89.84999999999999</v>
      </c>
      <c r="O114" t="n">
        <v>38226.72</v>
      </c>
      <c r="P114" t="n">
        <v>394.52</v>
      </c>
      <c r="Q114" t="n">
        <v>452.55</v>
      </c>
      <c r="R114" t="n">
        <v>71.51000000000001</v>
      </c>
      <c r="S114" t="n">
        <v>57.64</v>
      </c>
      <c r="T114" t="n">
        <v>4837.32</v>
      </c>
      <c r="U114" t="n">
        <v>0.8100000000000001</v>
      </c>
      <c r="V114" t="n">
        <v>0.88</v>
      </c>
      <c r="W114" t="n">
        <v>6.82</v>
      </c>
      <c r="X114" t="n">
        <v>0.29</v>
      </c>
      <c r="Y114" t="n">
        <v>1</v>
      </c>
      <c r="Z114" t="n">
        <v>10</v>
      </c>
      <c r="AA114" t="n">
        <v>470.7785128122125</v>
      </c>
      <c r="AB114" t="n">
        <v>644.1399305118329</v>
      </c>
      <c r="AC114" t="n">
        <v>582.6641195998532</v>
      </c>
      <c r="AD114" t="n">
        <v>470778.5128122125</v>
      </c>
      <c r="AE114" t="n">
        <v>644139.9305118328</v>
      </c>
      <c r="AF114" t="n">
        <v>1.840450819375684e-06</v>
      </c>
      <c r="AG114" t="n">
        <v>11</v>
      </c>
      <c r="AH114" t="n">
        <v>582664.1195998532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3.6566</v>
      </c>
      <c r="E115" t="n">
        <v>27.35</v>
      </c>
      <c r="F115" t="n">
        <v>24</v>
      </c>
      <c r="G115" t="n">
        <v>130.93</v>
      </c>
      <c r="H115" t="n">
        <v>1.69</v>
      </c>
      <c r="I115" t="n">
        <v>11</v>
      </c>
      <c r="J115" t="n">
        <v>308.59</v>
      </c>
      <c r="K115" t="n">
        <v>59.19</v>
      </c>
      <c r="L115" t="n">
        <v>29.25</v>
      </c>
      <c r="M115" t="n">
        <v>9</v>
      </c>
      <c r="N115" t="n">
        <v>90.14</v>
      </c>
      <c r="O115" t="n">
        <v>38293.47</v>
      </c>
      <c r="P115" t="n">
        <v>394.78</v>
      </c>
      <c r="Q115" t="n">
        <v>452.59</v>
      </c>
      <c r="R115" t="n">
        <v>71.47</v>
      </c>
      <c r="S115" t="n">
        <v>57.64</v>
      </c>
      <c r="T115" t="n">
        <v>4817.65</v>
      </c>
      <c r="U115" t="n">
        <v>0.8100000000000001</v>
      </c>
      <c r="V115" t="n">
        <v>0.88</v>
      </c>
      <c r="W115" t="n">
        <v>6.81</v>
      </c>
      <c r="X115" t="n">
        <v>0.28</v>
      </c>
      <c r="Y115" t="n">
        <v>1</v>
      </c>
      <c r="Z115" t="n">
        <v>10</v>
      </c>
      <c r="AA115" t="n">
        <v>470.8469146399057</v>
      </c>
      <c r="AB115" t="n">
        <v>644.2335209101583</v>
      </c>
      <c r="AC115" t="n">
        <v>582.7487778619175</v>
      </c>
      <c r="AD115" t="n">
        <v>470846.9146399057</v>
      </c>
      <c r="AE115" t="n">
        <v>644233.5209101583</v>
      </c>
      <c r="AF115" t="n">
        <v>1.840803212924075e-06</v>
      </c>
      <c r="AG115" t="n">
        <v>11</v>
      </c>
      <c r="AH115" t="n">
        <v>582748.7778619175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3.6557</v>
      </c>
      <c r="E116" t="n">
        <v>27.35</v>
      </c>
      <c r="F116" t="n">
        <v>24.01</v>
      </c>
      <c r="G116" t="n">
        <v>130.97</v>
      </c>
      <c r="H116" t="n">
        <v>1.7</v>
      </c>
      <c r="I116" t="n">
        <v>11</v>
      </c>
      <c r="J116" t="n">
        <v>309.13</v>
      </c>
      <c r="K116" t="n">
        <v>59.19</v>
      </c>
      <c r="L116" t="n">
        <v>29.5</v>
      </c>
      <c r="M116" t="n">
        <v>9</v>
      </c>
      <c r="N116" t="n">
        <v>90.44</v>
      </c>
      <c r="O116" t="n">
        <v>38360.36</v>
      </c>
      <c r="P116" t="n">
        <v>395.17</v>
      </c>
      <c r="Q116" t="n">
        <v>452.56</v>
      </c>
      <c r="R116" t="n">
        <v>71.68000000000001</v>
      </c>
      <c r="S116" t="n">
        <v>57.64</v>
      </c>
      <c r="T116" t="n">
        <v>4920.89</v>
      </c>
      <c r="U116" t="n">
        <v>0.8</v>
      </c>
      <c r="V116" t="n">
        <v>0.88</v>
      </c>
      <c r="W116" t="n">
        <v>6.81</v>
      </c>
      <c r="X116" t="n">
        <v>0.29</v>
      </c>
      <c r="Y116" t="n">
        <v>1</v>
      </c>
      <c r="Z116" t="n">
        <v>10</v>
      </c>
      <c r="AA116" t="n">
        <v>471.2276637870859</v>
      </c>
      <c r="AB116" t="n">
        <v>644.7544786907972</v>
      </c>
      <c r="AC116" t="n">
        <v>583.2200161631412</v>
      </c>
      <c r="AD116" t="n">
        <v>471227.6637870859</v>
      </c>
      <c r="AE116" t="n">
        <v>644754.4786907972</v>
      </c>
      <c r="AF116" t="n">
        <v>1.840350135504715e-06</v>
      </c>
      <c r="AG116" t="n">
        <v>11</v>
      </c>
      <c r="AH116" t="n">
        <v>583220.0161631411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3.6569</v>
      </c>
      <c r="E117" t="n">
        <v>27.35</v>
      </c>
      <c r="F117" t="n">
        <v>24</v>
      </c>
      <c r="G117" t="n">
        <v>130.92</v>
      </c>
      <c r="H117" t="n">
        <v>1.71</v>
      </c>
      <c r="I117" t="n">
        <v>11</v>
      </c>
      <c r="J117" t="n">
        <v>309.67</v>
      </c>
      <c r="K117" t="n">
        <v>59.19</v>
      </c>
      <c r="L117" t="n">
        <v>29.75</v>
      </c>
      <c r="M117" t="n">
        <v>9</v>
      </c>
      <c r="N117" t="n">
        <v>90.73</v>
      </c>
      <c r="O117" t="n">
        <v>38427.37</v>
      </c>
      <c r="P117" t="n">
        <v>394.9</v>
      </c>
      <c r="Q117" t="n">
        <v>452.59</v>
      </c>
      <c r="R117" t="n">
        <v>71.45999999999999</v>
      </c>
      <c r="S117" t="n">
        <v>57.64</v>
      </c>
      <c r="T117" t="n">
        <v>4812.41</v>
      </c>
      <c r="U117" t="n">
        <v>0.8100000000000001</v>
      </c>
      <c r="V117" t="n">
        <v>0.88</v>
      </c>
      <c r="W117" t="n">
        <v>6.81</v>
      </c>
      <c r="X117" t="n">
        <v>0.28</v>
      </c>
      <c r="Y117" t="n">
        <v>1</v>
      </c>
      <c r="Z117" t="n">
        <v>10</v>
      </c>
      <c r="AA117" t="n">
        <v>470.8976290392888</v>
      </c>
      <c r="AB117" t="n">
        <v>644.3029105887557</v>
      </c>
      <c r="AC117" t="n">
        <v>582.8115450869786</v>
      </c>
      <c r="AD117" t="n">
        <v>470897.6290392888</v>
      </c>
      <c r="AE117" t="n">
        <v>644302.9105887557</v>
      </c>
      <c r="AF117" t="n">
        <v>1.840954238730529e-06</v>
      </c>
      <c r="AG117" t="n">
        <v>11</v>
      </c>
      <c r="AH117" t="n">
        <v>582811.5450869786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3.6547</v>
      </c>
      <c r="E118" t="n">
        <v>27.36</v>
      </c>
      <c r="F118" t="n">
        <v>24.02</v>
      </c>
      <c r="G118" t="n">
        <v>131.01</v>
      </c>
      <c r="H118" t="n">
        <v>1.72</v>
      </c>
      <c r="I118" t="n">
        <v>11</v>
      </c>
      <c r="J118" t="n">
        <v>310.22</v>
      </c>
      <c r="K118" t="n">
        <v>59.19</v>
      </c>
      <c r="L118" t="n">
        <v>30</v>
      </c>
      <c r="M118" t="n">
        <v>9</v>
      </c>
      <c r="N118" t="n">
        <v>91.02</v>
      </c>
      <c r="O118" t="n">
        <v>38494.52</v>
      </c>
      <c r="P118" t="n">
        <v>395.01</v>
      </c>
      <c r="Q118" t="n">
        <v>452.55</v>
      </c>
      <c r="R118" t="n">
        <v>71.89</v>
      </c>
      <c r="S118" t="n">
        <v>57.64</v>
      </c>
      <c r="T118" t="n">
        <v>5027.3</v>
      </c>
      <c r="U118" t="n">
        <v>0.8</v>
      </c>
      <c r="V118" t="n">
        <v>0.88</v>
      </c>
      <c r="W118" t="n">
        <v>6.82</v>
      </c>
      <c r="X118" t="n">
        <v>0.3</v>
      </c>
      <c r="Y118" t="n">
        <v>1</v>
      </c>
      <c r="Z118" t="n">
        <v>10</v>
      </c>
      <c r="AA118" t="n">
        <v>471.2541928142605</v>
      </c>
      <c r="AB118" t="n">
        <v>644.7907768761555</v>
      </c>
      <c r="AC118" t="n">
        <v>583.2528501006337</v>
      </c>
      <c r="AD118" t="n">
        <v>471254.1928142605</v>
      </c>
      <c r="AE118" t="n">
        <v>644790.7768761555</v>
      </c>
      <c r="AF118" t="n">
        <v>1.839846716149871e-06</v>
      </c>
      <c r="AG118" t="n">
        <v>11</v>
      </c>
      <c r="AH118" t="n">
        <v>583252.8501006337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3.6567</v>
      </c>
      <c r="E119" t="n">
        <v>27.35</v>
      </c>
      <c r="F119" t="n">
        <v>24</v>
      </c>
      <c r="G119" t="n">
        <v>130.93</v>
      </c>
      <c r="H119" t="n">
        <v>1.73</v>
      </c>
      <c r="I119" t="n">
        <v>11</v>
      </c>
      <c r="J119" t="n">
        <v>310.76</v>
      </c>
      <c r="K119" t="n">
        <v>59.19</v>
      </c>
      <c r="L119" t="n">
        <v>30.25</v>
      </c>
      <c r="M119" t="n">
        <v>9</v>
      </c>
      <c r="N119" t="n">
        <v>91.31999999999999</v>
      </c>
      <c r="O119" t="n">
        <v>38561.79</v>
      </c>
      <c r="P119" t="n">
        <v>395.12</v>
      </c>
      <c r="Q119" t="n">
        <v>452.56</v>
      </c>
      <c r="R119" t="n">
        <v>71.45</v>
      </c>
      <c r="S119" t="n">
        <v>57.64</v>
      </c>
      <c r="T119" t="n">
        <v>4809.99</v>
      </c>
      <c r="U119" t="n">
        <v>0.8100000000000001</v>
      </c>
      <c r="V119" t="n">
        <v>0.88</v>
      </c>
      <c r="W119" t="n">
        <v>6.81</v>
      </c>
      <c r="X119" t="n">
        <v>0.28</v>
      </c>
      <c r="Y119" t="n">
        <v>1</v>
      </c>
      <c r="Z119" t="n">
        <v>10</v>
      </c>
      <c r="AA119" t="n">
        <v>471.0622491321972</v>
      </c>
      <c r="AB119" t="n">
        <v>644.5281510623989</v>
      </c>
      <c r="AC119" t="n">
        <v>583.0152889259443</v>
      </c>
      <c r="AD119" t="n">
        <v>471062.2491321972</v>
      </c>
      <c r="AE119" t="n">
        <v>644528.1510623989</v>
      </c>
      <c r="AF119" t="n">
        <v>1.84085355485956e-06</v>
      </c>
      <c r="AG119" t="n">
        <v>11</v>
      </c>
      <c r="AH119" t="n">
        <v>583015.2889259444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3.6579</v>
      </c>
      <c r="E120" t="n">
        <v>27.34</v>
      </c>
      <c r="F120" t="n">
        <v>24</v>
      </c>
      <c r="G120" t="n">
        <v>130.88</v>
      </c>
      <c r="H120" t="n">
        <v>1.75</v>
      </c>
      <c r="I120" t="n">
        <v>11</v>
      </c>
      <c r="J120" t="n">
        <v>311.31</v>
      </c>
      <c r="K120" t="n">
        <v>59.19</v>
      </c>
      <c r="L120" t="n">
        <v>30.5</v>
      </c>
      <c r="M120" t="n">
        <v>9</v>
      </c>
      <c r="N120" t="n">
        <v>91.62</v>
      </c>
      <c r="O120" t="n">
        <v>38629.19</v>
      </c>
      <c r="P120" t="n">
        <v>394.78</v>
      </c>
      <c r="Q120" t="n">
        <v>452.55</v>
      </c>
      <c r="R120" t="n">
        <v>71.22</v>
      </c>
      <c r="S120" t="n">
        <v>57.64</v>
      </c>
      <c r="T120" t="n">
        <v>4692.4</v>
      </c>
      <c r="U120" t="n">
        <v>0.8100000000000001</v>
      </c>
      <c r="V120" t="n">
        <v>0.88</v>
      </c>
      <c r="W120" t="n">
        <v>6.81</v>
      </c>
      <c r="X120" t="n">
        <v>0.27</v>
      </c>
      <c r="Y120" t="n">
        <v>1</v>
      </c>
      <c r="Z120" t="n">
        <v>10</v>
      </c>
      <c r="AA120" t="n">
        <v>470.7227865936915</v>
      </c>
      <c r="AB120" t="n">
        <v>644.0636834411854</v>
      </c>
      <c r="AC120" t="n">
        <v>582.5951494426149</v>
      </c>
      <c r="AD120" t="n">
        <v>470722.7865936915</v>
      </c>
      <c r="AE120" t="n">
        <v>644063.6834411854</v>
      </c>
      <c r="AF120" t="n">
        <v>1.841457658085373e-06</v>
      </c>
      <c r="AG120" t="n">
        <v>11</v>
      </c>
      <c r="AH120" t="n">
        <v>582595.1494426149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3.6552</v>
      </c>
      <c r="E121" t="n">
        <v>27.36</v>
      </c>
      <c r="F121" t="n">
        <v>24.02</v>
      </c>
      <c r="G121" t="n">
        <v>130.99</v>
      </c>
      <c r="H121" t="n">
        <v>1.76</v>
      </c>
      <c r="I121" t="n">
        <v>11</v>
      </c>
      <c r="J121" t="n">
        <v>311.86</v>
      </c>
      <c r="K121" t="n">
        <v>59.19</v>
      </c>
      <c r="L121" t="n">
        <v>30.75</v>
      </c>
      <c r="M121" t="n">
        <v>9</v>
      </c>
      <c r="N121" t="n">
        <v>91.91</v>
      </c>
      <c r="O121" t="n">
        <v>38696.85</v>
      </c>
      <c r="P121" t="n">
        <v>394.93</v>
      </c>
      <c r="Q121" t="n">
        <v>452.59</v>
      </c>
      <c r="R121" t="n">
        <v>71.72</v>
      </c>
      <c r="S121" t="n">
        <v>57.64</v>
      </c>
      <c r="T121" t="n">
        <v>4944.19</v>
      </c>
      <c r="U121" t="n">
        <v>0.8</v>
      </c>
      <c r="V121" t="n">
        <v>0.88</v>
      </c>
      <c r="W121" t="n">
        <v>6.82</v>
      </c>
      <c r="X121" t="n">
        <v>0.29</v>
      </c>
      <c r="Y121" t="n">
        <v>1</v>
      </c>
      <c r="Z121" t="n">
        <v>10</v>
      </c>
      <c r="AA121" t="n">
        <v>471.1534242276437</v>
      </c>
      <c r="AB121" t="n">
        <v>644.6529008503502</v>
      </c>
      <c r="AC121" t="n">
        <v>583.1281327692209</v>
      </c>
      <c r="AD121" t="n">
        <v>471153.4242276436</v>
      </c>
      <c r="AE121" t="n">
        <v>644652.9008503502</v>
      </c>
      <c r="AF121" t="n">
        <v>1.840098425827293e-06</v>
      </c>
      <c r="AG121" t="n">
        <v>11</v>
      </c>
      <c r="AH121" t="n">
        <v>583128.1327692209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3.657</v>
      </c>
      <c r="E122" t="n">
        <v>27.34</v>
      </c>
      <c r="F122" t="n">
        <v>24</v>
      </c>
      <c r="G122" t="n">
        <v>130.92</v>
      </c>
      <c r="H122" t="n">
        <v>1.77</v>
      </c>
      <c r="I122" t="n">
        <v>11</v>
      </c>
      <c r="J122" t="n">
        <v>312.41</v>
      </c>
      <c r="K122" t="n">
        <v>59.19</v>
      </c>
      <c r="L122" t="n">
        <v>31</v>
      </c>
      <c r="M122" t="n">
        <v>9</v>
      </c>
      <c r="N122" t="n">
        <v>92.20999999999999</v>
      </c>
      <c r="O122" t="n">
        <v>38764.53</v>
      </c>
      <c r="P122" t="n">
        <v>394</v>
      </c>
      <c r="Q122" t="n">
        <v>452.56</v>
      </c>
      <c r="R122" t="n">
        <v>71.5</v>
      </c>
      <c r="S122" t="n">
        <v>57.64</v>
      </c>
      <c r="T122" t="n">
        <v>4833.9</v>
      </c>
      <c r="U122" t="n">
        <v>0.8100000000000001</v>
      </c>
      <c r="V122" t="n">
        <v>0.88</v>
      </c>
      <c r="W122" t="n">
        <v>6.81</v>
      </c>
      <c r="X122" t="n">
        <v>0.28</v>
      </c>
      <c r="Y122" t="n">
        <v>1</v>
      </c>
      <c r="Z122" t="n">
        <v>10</v>
      </c>
      <c r="AA122" t="n">
        <v>470.2928395216692</v>
      </c>
      <c r="AB122" t="n">
        <v>643.4754108893183</v>
      </c>
      <c r="AC122" t="n">
        <v>582.0630207974523</v>
      </c>
      <c r="AD122" t="n">
        <v>470292.8395216693</v>
      </c>
      <c r="AE122" t="n">
        <v>643475.4108893182</v>
      </c>
      <c r="AF122" t="n">
        <v>1.841004580666013e-06</v>
      </c>
      <c r="AG122" t="n">
        <v>11</v>
      </c>
      <c r="AH122" t="n">
        <v>582063.0207974523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3.6673</v>
      </c>
      <c r="E123" t="n">
        <v>27.27</v>
      </c>
      <c r="F123" t="n">
        <v>23.97</v>
      </c>
      <c r="G123" t="n">
        <v>143.84</v>
      </c>
      <c r="H123" t="n">
        <v>1.78</v>
      </c>
      <c r="I123" t="n">
        <v>10</v>
      </c>
      <c r="J123" t="n">
        <v>312.96</v>
      </c>
      <c r="K123" t="n">
        <v>59.19</v>
      </c>
      <c r="L123" t="n">
        <v>31.25</v>
      </c>
      <c r="M123" t="n">
        <v>8</v>
      </c>
      <c r="N123" t="n">
        <v>92.51000000000001</v>
      </c>
      <c r="O123" t="n">
        <v>38832.33</v>
      </c>
      <c r="P123" t="n">
        <v>393.01</v>
      </c>
      <c r="Q123" t="n">
        <v>452.56</v>
      </c>
      <c r="R123" t="n">
        <v>70.43000000000001</v>
      </c>
      <c r="S123" t="n">
        <v>57.64</v>
      </c>
      <c r="T123" t="n">
        <v>4302.07</v>
      </c>
      <c r="U123" t="n">
        <v>0.82</v>
      </c>
      <c r="V123" t="n">
        <v>0.88</v>
      </c>
      <c r="W123" t="n">
        <v>6.81</v>
      </c>
      <c r="X123" t="n">
        <v>0.25</v>
      </c>
      <c r="Y123" t="n">
        <v>1</v>
      </c>
      <c r="Z123" t="n">
        <v>10</v>
      </c>
      <c r="AA123" t="n">
        <v>468.5506628088227</v>
      </c>
      <c r="AB123" t="n">
        <v>641.0916878513897</v>
      </c>
      <c r="AC123" t="n">
        <v>579.9067969406872</v>
      </c>
      <c r="AD123" t="n">
        <v>468550.6628088227</v>
      </c>
      <c r="AE123" t="n">
        <v>641091.6878513896</v>
      </c>
      <c r="AF123" t="n">
        <v>1.84618980002091e-06</v>
      </c>
      <c r="AG123" t="n">
        <v>11</v>
      </c>
      <c r="AH123" t="n">
        <v>579906.7969406872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3.6652</v>
      </c>
      <c r="E124" t="n">
        <v>27.28</v>
      </c>
      <c r="F124" t="n">
        <v>23.99</v>
      </c>
      <c r="G124" t="n">
        <v>143.94</v>
      </c>
      <c r="H124" t="n">
        <v>1.79</v>
      </c>
      <c r="I124" t="n">
        <v>10</v>
      </c>
      <c r="J124" t="n">
        <v>313.51</v>
      </c>
      <c r="K124" t="n">
        <v>59.19</v>
      </c>
      <c r="L124" t="n">
        <v>31.5</v>
      </c>
      <c r="M124" t="n">
        <v>8</v>
      </c>
      <c r="N124" t="n">
        <v>92.81</v>
      </c>
      <c r="O124" t="n">
        <v>38900.27</v>
      </c>
      <c r="P124" t="n">
        <v>393.75</v>
      </c>
      <c r="Q124" t="n">
        <v>452.57</v>
      </c>
      <c r="R124" t="n">
        <v>70.93000000000001</v>
      </c>
      <c r="S124" t="n">
        <v>57.64</v>
      </c>
      <c r="T124" t="n">
        <v>4552.7</v>
      </c>
      <c r="U124" t="n">
        <v>0.8100000000000001</v>
      </c>
      <c r="V124" t="n">
        <v>0.88</v>
      </c>
      <c r="W124" t="n">
        <v>6.81</v>
      </c>
      <c r="X124" t="n">
        <v>0.27</v>
      </c>
      <c r="Y124" t="n">
        <v>1</v>
      </c>
      <c r="Z124" t="n">
        <v>10</v>
      </c>
      <c r="AA124" t="n">
        <v>469.311063757994</v>
      </c>
      <c r="AB124" t="n">
        <v>642.132101976568</v>
      </c>
      <c r="AC124" t="n">
        <v>580.847915401989</v>
      </c>
      <c r="AD124" t="n">
        <v>469311.063757994</v>
      </c>
      <c r="AE124" t="n">
        <v>642132.101976568</v>
      </c>
      <c r="AF124" t="n">
        <v>1.845132619375737e-06</v>
      </c>
      <c r="AG124" t="n">
        <v>11</v>
      </c>
      <c r="AH124" t="n">
        <v>580847.915401989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3.666</v>
      </c>
      <c r="E125" t="n">
        <v>27.28</v>
      </c>
      <c r="F125" t="n">
        <v>23.98</v>
      </c>
      <c r="G125" t="n">
        <v>143.91</v>
      </c>
      <c r="H125" t="n">
        <v>1.8</v>
      </c>
      <c r="I125" t="n">
        <v>10</v>
      </c>
      <c r="J125" t="n">
        <v>314.06</v>
      </c>
      <c r="K125" t="n">
        <v>59.19</v>
      </c>
      <c r="L125" t="n">
        <v>31.75</v>
      </c>
      <c r="M125" t="n">
        <v>8</v>
      </c>
      <c r="N125" t="n">
        <v>93.12</v>
      </c>
      <c r="O125" t="n">
        <v>38968.34</v>
      </c>
      <c r="P125" t="n">
        <v>393.98</v>
      </c>
      <c r="Q125" t="n">
        <v>452.55</v>
      </c>
      <c r="R125" t="n">
        <v>70.79000000000001</v>
      </c>
      <c r="S125" t="n">
        <v>57.64</v>
      </c>
      <c r="T125" t="n">
        <v>4484.84</v>
      </c>
      <c r="U125" t="n">
        <v>0.8100000000000001</v>
      </c>
      <c r="V125" t="n">
        <v>0.88</v>
      </c>
      <c r="W125" t="n">
        <v>6.81</v>
      </c>
      <c r="X125" t="n">
        <v>0.26</v>
      </c>
      <c r="Y125" t="n">
        <v>1</v>
      </c>
      <c r="Z125" t="n">
        <v>10</v>
      </c>
      <c r="AA125" t="n">
        <v>469.3502925379445</v>
      </c>
      <c r="AB125" t="n">
        <v>642.185776523948</v>
      </c>
      <c r="AC125" t="n">
        <v>580.8964673258997</v>
      </c>
      <c r="AD125" t="n">
        <v>469350.2925379446</v>
      </c>
      <c r="AE125" t="n">
        <v>642185.7765239479</v>
      </c>
      <c r="AF125" t="n">
        <v>1.845535354859613e-06</v>
      </c>
      <c r="AG125" t="n">
        <v>11</v>
      </c>
      <c r="AH125" t="n">
        <v>580896.4673258997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3.6682</v>
      </c>
      <c r="E126" t="n">
        <v>27.26</v>
      </c>
      <c r="F126" t="n">
        <v>23.97</v>
      </c>
      <c r="G126" t="n">
        <v>143.81</v>
      </c>
      <c r="H126" t="n">
        <v>1.81</v>
      </c>
      <c r="I126" t="n">
        <v>10</v>
      </c>
      <c r="J126" t="n">
        <v>314.61</v>
      </c>
      <c r="K126" t="n">
        <v>59.19</v>
      </c>
      <c r="L126" t="n">
        <v>32</v>
      </c>
      <c r="M126" t="n">
        <v>8</v>
      </c>
      <c r="N126" t="n">
        <v>93.42</v>
      </c>
      <c r="O126" t="n">
        <v>39036.55</v>
      </c>
      <c r="P126" t="n">
        <v>394.07</v>
      </c>
      <c r="Q126" t="n">
        <v>452.55</v>
      </c>
      <c r="R126" t="n">
        <v>70.16</v>
      </c>
      <c r="S126" t="n">
        <v>57.64</v>
      </c>
      <c r="T126" t="n">
        <v>4169.61</v>
      </c>
      <c r="U126" t="n">
        <v>0.82</v>
      </c>
      <c r="V126" t="n">
        <v>0.88</v>
      </c>
      <c r="W126" t="n">
        <v>6.81</v>
      </c>
      <c r="X126" t="n">
        <v>0.24</v>
      </c>
      <c r="Y126" t="n">
        <v>1</v>
      </c>
      <c r="Z126" t="n">
        <v>10</v>
      </c>
      <c r="AA126" t="n">
        <v>469.1644496427868</v>
      </c>
      <c r="AB126" t="n">
        <v>641.9314980759832</v>
      </c>
      <c r="AC126" t="n">
        <v>580.6664568561267</v>
      </c>
      <c r="AD126" t="n">
        <v>469164.4496427868</v>
      </c>
      <c r="AE126" t="n">
        <v>641931.4980759833</v>
      </c>
      <c r="AF126" t="n">
        <v>1.84664287744027e-06</v>
      </c>
      <c r="AG126" t="n">
        <v>11</v>
      </c>
      <c r="AH126" t="n">
        <v>580666.4568561268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3.666</v>
      </c>
      <c r="E127" t="n">
        <v>27.28</v>
      </c>
      <c r="F127" t="n">
        <v>23.98</v>
      </c>
      <c r="G127" t="n">
        <v>143.91</v>
      </c>
      <c r="H127" t="n">
        <v>1.82</v>
      </c>
      <c r="I127" t="n">
        <v>10</v>
      </c>
      <c r="J127" t="n">
        <v>315.17</v>
      </c>
      <c r="K127" t="n">
        <v>59.19</v>
      </c>
      <c r="L127" t="n">
        <v>32.25</v>
      </c>
      <c r="M127" t="n">
        <v>8</v>
      </c>
      <c r="N127" t="n">
        <v>93.72</v>
      </c>
      <c r="O127" t="n">
        <v>39104.89</v>
      </c>
      <c r="P127" t="n">
        <v>394.61</v>
      </c>
      <c r="Q127" t="n">
        <v>452.62</v>
      </c>
      <c r="R127" t="n">
        <v>70.72</v>
      </c>
      <c r="S127" t="n">
        <v>57.64</v>
      </c>
      <c r="T127" t="n">
        <v>4447.93</v>
      </c>
      <c r="U127" t="n">
        <v>0.82</v>
      </c>
      <c r="V127" t="n">
        <v>0.88</v>
      </c>
      <c r="W127" t="n">
        <v>6.81</v>
      </c>
      <c r="X127" t="n">
        <v>0.26</v>
      </c>
      <c r="Y127" t="n">
        <v>1</v>
      </c>
      <c r="Z127" t="n">
        <v>10</v>
      </c>
      <c r="AA127" t="n">
        <v>469.7659358545699</v>
      </c>
      <c r="AB127" t="n">
        <v>642.7544780466437</v>
      </c>
      <c r="AC127" t="n">
        <v>581.4108927734471</v>
      </c>
      <c r="AD127" t="n">
        <v>469765.9358545699</v>
      </c>
      <c r="AE127" t="n">
        <v>642754.4780466438</v>
      </c>
      <c r="AF127" t="n">
        <v>1.845535354859613e-06</v>
      </c>
      <c r="AG127" t="n">
        <v>11</v>
      </c>
      <c r="AH127" t="n">
        <v>581410.8927734471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3.6657</v>
      </c>
      <c r="E128" t="n">
        <v>27.28</v>
      </c>
      <c r="F128" t="n">
        <v>23.99</v>
      </c>
      <c r="G128" t="n">
        <v>143.91</v>
      </c>
      <c r="H128" t="n">
        <v>1.83</v>
      </c>
      <c r="I128" t="n">
        <v>10</v>
      </c>
      <c r="J128" t="n">
        <v>315.72</v>
      </c>
      <c r="K128" t="n">
        <v>59.19</v>
      </c>
      <c r="L128" t="n">
        <v>32.5</v>
      </c>
      <c r="M128" t="n">
        <v>8</v>
      </c>
      <c r="N128" t="n">
        <v>94.03</v>
      </c>
      <c r="O128" t="n">
        <v>39173.37</v>
      </c>
      <c r="P128" t="n">
        <v>394.7</v>
      </c>
      <c r="Q128" t="n">
        <v>452.59</v>
      </c>
      <c r="R128" t="n">
        <v>70.87</v>
      </c>
      <c r="S128" t="n">
        <v>57.64</v>
      </c>
      <c r="T128" t="n">
        <v>4523.08</v>
      </c>
      <c r="U128" t="n">
        <v>0.8100000000000001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469.8904483029013</v>
      </c>
      <c r="AB128" t="n">
        <v>642.9248414715523</v>
      </c>
      <c r="AC128" t="n">
        <v>581.5649969521891</v>
      </c>
      <c r="AD128" t="n">
        <v>469890.4483029013</v>
      </c>
      <c r="AE128" t="n">
        <v>642924.8414715524</v>
      </c>
      <c r="AF128" t="n">
        <v>1.84538432905316e-06</v>
      </c>
      <c r="AG128" t="n">
        <v>11</v>
      </c>
      <c r="AH128" t="n">
        <v>581564.996952189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3.6657</v>
      </c>
      <c r="E129" t="n">
        <v>27.28</v>
      </c>
      <c r="F129" t="n">
        <v>23.99</v>
      </c>
      <c r="G129" t="n">
        <v>143.91</v>
      </c>
      <c r="H129" t="n">
        <v>1.84</v>
      </c>
      <c r="I129" t="n">
        <v>10</v>
      </c>
      <c r="J129" t="n">
        <v>316.28</v>
      </c>
      <c r="K129" t="n">
        <v>59.19</v>
      </c>
      <c r="L129" t="n">
        <v>32.75</v>
      </c>
      <c r="M129" t="n">
        <v>8</v>
      </c>
      <c r="N129" t="n">
        <v>94.33</v>
      </c>
      <c r="O129" t="n">
        <v>39241.99</v>
      </c>
      <c r="P129" t="n">
        <v>395.03</v>
      </c>
      <c r="Q129" t="n">
        <v>452.55</v>
      </c>
      <c r="R129" t="n">
        <v>70.8</v>
      </c>
      <c r="S129" t="n">
        <v>57.64</v>
      </c>
      <c r="T129" t="n">
        <v>4490.41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470.1081840486399</v>
      </c>
      <c r="AB129" t="n">
        <v>643.222757124695</v>
      </c>
      <c r="AC129" t="n">
        <v>581.8344799535229</v>
      </c>
      <c r="AD129" t="n">
        <v>470108.1840486399</v>
      </c>
      <c r="AE129" t="n">
        <v>643222.757124695</v>
      </c>
      <c r="AF129" t="n">
        <v>1.84538432905316e-06</v>
      </c>
      <c r="AG129" t="n">
        <v>11</v>
      </c>
      <c r="AH129" t="n">
        <v>581834.4799535229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3.6661</v>
      </c>
      <c r="E130" t="n">
        <v>27.28</v>
      </c>
      <c r="F130" t="n">
        <v>23.98</v>
      </c>
      <c r="G130" t="n">
        <v>143.9</v>
      </c>
      <c r="H130" t="n">
        <v>1.86</v>
      </c>
      <c r="I130" t="n">
        <v>10</v>
      </c>
      <c r="J130" t="n">
        <v>316.84</v>
      </c>
      <c r="K130" t="n">
        <v>59.19</v>
      </c>
      <c r="L130" t="n">
        <v>33</v>
      </c>
      <c r="M130" t="n">
        <v>8</v>
      </c>
      <c r="N130" t="n">
        <v>94.64</v>
      </c>
      <c r="O130" t="n">
        <v>39310.75</v>
      </c>
      <c r="P130" t="n">
        <v>395.14</v>
      </c>
      <c r="Q130" t="n">
        <v>452.62</v>
      </c>
      <c r="R130" t="n">
        <v>70.67</v>
      </c>
      <c r="S130" t="n">
        <v>57.64</v>
      </c>
      <c r="T130" t="n">
        <v>4422.06</v>
      </c>
      <c r="U130" t="n">
        <v>0.82</v>
      </c>
      <c r="V130" t="n">
        <v>0.88</v>
      </c>
      <c r="W130" t="n">
        <v>6.81</v>
      </c>
      <c r="X130" t="n">
        <v>0.26</v>
      </c>
      <c r="Y130" t="n">
        <v>1</v>
      </c>
      <c r="Z130" t="n">
        <v>10</v>
      </c>
      <c r="AA130" t="n">
        <v>470.1060970350388</v>
      </c>
      <c r="AB130" t="n">
        <v>643.2199015806135</v>
      </c>
      <c r="AC130" t="n">
        <v>581.8318969385608</v>
      </c>
      <c r="AD130" t="n">
        <v>470106.0970350388</v>
      </c>
      <c r="AE130" t="n">
        <v>643219.9015806135</v>
      </c>
      <c r="AF130" t="n">
        <v>1.845585696795097e-06</v>
      </c>
      <c r="AG130" t="n">
        <v>11</v>
      </c>
      <c r="AH130" t="n">
        <v>581831.8969385608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3.6673</v>
      </c>
      <c r="E131" t="n">
        <v>27.27</v>
      </c>
      <c r="F131" t="n">
        <v>23.97</v>
      </c>
      <c r="G131" t="n">
        <v>143.84</v>
      </c>
      <c r="H131" t="n">
        <v>1.87</v>
      </c>
      <c r="I131" t="n">
        <v>10</v>
      </c>
      <c r="J131" t="n">
        <v>317.39</v>
      </c>
      <c r="K131" t="n">
        <v>59.19</v>
      </c>
      <c r="L131" t="n">
        <v>33.25</v>
      </c>
      <c r="M131" t="n">
        <v>8</v>
      </c>
      <c r="N131" t="n">
        <v>94.95</v>
      </c>
      <c r="O131" t="n">
        <v>39379.65</v>
      </c>
      <c r="P131" t="n">
        <v>394.95</v>
      </c>
      <c r="Q131" t="n">
        <v>452.58</v>
      </c>
      <c r="R131" t="n">
        <v>70.48999999999999</v>
      </c>
      <c r="S131" t="n">
        <v>57.64</v>
      </c>
      <c r="T131" t="n">
        <v>4331.18</v>
      </c>
      <c r="U131" t="n">
        <v>0.82</v>
      </c>
      <c r="V131" t="n">
        <v>0.88</v>
      </c>
      <c r="W131" t="n">
        <v>6.81</v>
      </c>
      <c r="X131" t="n">
        <v>0.25</v>
      </c>
      <c r="Y131" t="n">
        <v>1</v>
      </c>
      <c r="Z131" t="n">
        <v>10</v>
      </c>
      <c r="AA131" t="n">
        <v>469.8301266129414</v>
      </c>
      <c r="AB131" t="n">
        <v>642.842306674144</v>
      </c>
      <c r="AC131" t="n">
        <v>581.490339160007</v>
      </c>
      <c r="AD131" t="n">
        <v>469830.1266129414</v>
      </c>
      <c r="AE131" t="n">
        <v>642842.306674144</v>
      </c>
      <c r="AF131" t="n">
        <v>1.84618980002091e-06</v>
      </c>
      <c r="AG131" t="n">
        <v>11</v>
      </c>
      <c r="AH131" t="n">
        <v>581490.339160007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3.6661</v>
      </c>
      <c r="E132" t="n">
        <v>27.28</v>
      </c>
      <c r="F132" t="n">
        <v>23.98</v>
      </c>
      <c r="G132" t="n">
        <v>143.9</v>
      </c>
      <c r="H132" t="n">
        <v>1.88</v>
      </c>
      <c r="I132" t="n">
        <v>10</v>
      </c>
      <c r="J132" t="n">
        <v>317.95</v>
      </c>
      <c r="K132" t="n">
        <v>59.19</v>
      </c>
      <c r="L132" t="n">
        <v>33.5</v>
      </c>
      <c r="M132" t="n">
        <v>8</v>
      </c>
      <c r="N132" t="n">
        <v>95.26000000000001</v>
      </c>
      <c r="O132" t="n">
        <v>39448.69</v>
      </c>
      <c r="P132" t="n">
        <v>395.12</v>
      </c>
      <c r="Q132" t="n">
        <v>452.65</v>
      </c>
      <c r="R132" t="n">
        <v>70.69</v>
      </c>
      <c r="S132" t="n">
        <v>57.64</v>
      </c>
      <c r="T132" t="n">
        <v>4434.11</v>
      </c>
      <c r="U132" t="n">
        <v>0.82</v>
      </c>
      <c r="V132" t="n">
        <v>0.88</v>
      </c>
      <c r="W132" t="n">
        <v>6.81</v>
      </c>
      <c r="X132" t="n">
        <v>0.26</v>
      </c>
      <c r="Y132" t="n">
        <v>1</v>
      </c>
      <c r="Z132" t="n">
        <v>10</v>
      </c>
      <c r="AA132" t="n">
        <v>470.0929023690342</v>
      </c>
      <c r="AB132" t="n">
        <v>643.2018480564784</v>
      </c>
      <c r="AC132" t="n">
        <v>581.8155664174309</v>
      </c>
      <c r="AD132" t="n">
        <v>470092.9023690342</v>
      </c>
      <c r="AE132" t="n">
        <v>643201.8480564784</v>
      </c>
      <c r="AF132" t="n">
        <v>1.845585696795097e-06</v>
      </c>
      <c r="AG132" t="n">
        <v>11</v>
      </c>
      <c r="AH132" t="n">
        <v>581815.5664174309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3.6648</v>
      </c>
      <c r="E133" t="n">
        <v>27.29</v>
      </c>
      <c r="F133" t="n">
        <v>23.99</v>
      </c>
      <c r="G133" t="n">
        <v>143.95</v>
      </c>
      <c r="H133" t="n">
        <v>1.89</v>
      </c>
      <c r="I133" t="n">
        <v>10</v>
      </c>
      <c r="J133" t="n">
        <v>318.52</v>
      </c>
      <c r="K133" t="n">
        <v>59.19</v>
      </c>
      <c r="L133" t="n">
        <v>33.75</v>
      </c>
      <c r="M133" t="n">
        <v>8</v>
      </c>
      <c r="N133" t="n">
        <v>95.56999999999999</v>
      </c>
      <c r="O133" t="n">
        <v>39517.87</v>
      </c>
      <c r="P133" t="n">
        <v>395.29</v>
      </c>
      <c r="Q133" t="n">
        <v>452.55</v>
      </c>
      <c r="R133" t="n">
        <v>71.12</v>
      </c>
      <c r="S133" t="n">
        <v>57.64</v>
      </c>
      <c r="T133" t="n">
        <v>4645.92</v>
      </c>
      <c r="U133" t="n">
        <v>0.8100000000000001</v>
      </c>
      <c r="V133" t="n">
        <v>0.88</v>
      </c>
      <c r="W133" t="n">
        <v>6.81</v>
      </c>
      <c r="X133" t="n">
        <v>0.27</v>
      </c>
      <c r="Y133" t="n">
        <v>1</v>
      </c>
      <c r="Z133" t="n">
        <v>10</v>
      </c>
      <c r="AA133" t="n">
        <v>470.3653671411374</v>
      </c>
      <c r="AB133" t="n">
        <v>643.5746463779672</v>
      </c>
      <c r="AC133" t="n">
        <v>582.1527853903426</v>
      </c>
      <c r="AD133" t="n">
        <v>470365.3671411374</v>
      </c>
      <c r="AE133" t="n">
        <v>643574.6463779672</v>
      </c>
      <c r="AF133" t="n">
        <v>1.844931251633799e-06</v>
      </c>
      <c r="AG133" t="n">
        <v>11</v>
      </c>
      <c r="AH133" t="n">
        <v>582152.7853903426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3.6657</v>
      </c>
      <c r="E134" t="n">
        <v>27.28</v>
      </c>
      <c r="F134" t="n">
        <v>23.99</v>
      </c>
      <c r="G134" t="n">
        <v>143.92</v>
      </c>
      <c r="H134" t="n">
        <v>1.9</v>
      </c>
      <c r="I134" t="n">
        <v>10</v>
      </c>
      <c r="J134" t="n">
        <v>319.08</v>
      </c>
      <c r="K134" t="n">
        <v>59.19</v>
      </c>
      <c r="L134" t="n">
        <v>34</v>
      </c>
      <c r="M134" t="n">
        <v>8</v>
      </c>
      <c r="N134" t="n">
        <v>95.88</v>
      </c>
      <c r="O134" t="n">
        <v>39587.19</v>
      </c>
      <c r="P134" t="n">
        <v>395.06</v>
      </c>
      <c r="Q134" t="n">
        <v>452.56</v>
      </c>
      <c r="R134" t="n">
        <v>70.84999999999999</v>
      </c>
      <c r="S134" t="n">
        <v>57.64</v>
      </c>
      <c r="T134" t="n">
        <v>4514.89</v>
      </c>
      <c r="U134" t="n">
        <v>0.8100000000000001</v>
      </c>
      <c r="V134" t="n">
        <v>0.88</v>
      </c>
      <c r="W134" t="n">
        <v>6.81</v>
      </c>
      <c r="X134" t="n">
        <v>0.26</v>
      </c>
      <c r="Y134" t="n">
        <v>1</v>
      </c>
      <c r="Z134" t="n">
        <v>10</v>
      </c>
      <c r="AA134" t="n">
        <v>470.1279782073433</v>
      </c>
      <c r="AB134" t="n">
        <v>643.2498403658897</v>
      </c>
      <c r="AC134" t="n">
        <v>581.8589784081896</v>
      </c>
      <c r="AD134" t="n">
        <v>470127.9782073434</v>
      </c>
      <c r="AE134" t="n">
        <v>643249.8403658897</v>
      </c>
      <c r="AF134" t="n">
        <v>1.84538432905316e-06</v>
      </c>
      <c r="AG134" t="n">
        <v>11</v>
      </c>
      <c r="AH134" t="n">
        <v>581858.9784081896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3.666</v>
      </c>
      <c r="E135" t="n">
        <v>27.28</v>
      </c>
      <c r="F135" t="n">
        <v>23.98</v>
      </c>
      <c r="G135" t="n">
        <v>143.91</v>
      </c>
      <c r="H135" t="n">
        <v>1.91</v>
      </c>
      <c r="I135" t="n">
        <v>10</v>
      </c>
      <c r="J135" t="n">
        <v>319.64</v>
      </c>
      <c r="K135" t="n">
        <v>59.19</v>
      </c>
      <c r="L135" t="n">
        <v>34.25</v>
      </c>
      <c r="M135" t="n">
        <v>8</v>
      </c>
      <c r="N135" t="n">
        <v>96.2</v>
      </c>
      <c r="O135" t="n">
        <v>39656.65</v>
      </c>
      <c r="P135" t="n">
        <v>394.77</v>
      </c>
      <c r="Q135" t="n">
        <v>452.6</v>
      </c>
      <c r="R135" t="n">
        <v>70.65000000000001</v>
      </c>
      <c r="S135" t="n">
        <v>57.64</v>
      </c>
      <c r="T135" t="n">
        <v>4414.8</v>
      </c>
      <c r="U135" t="n">
        <v>0.82</v>
      </c>
      <c r="V135" t="n">
        <v>0.88</v>
      </c>
      <c r="W135" t="n">
        <v>6.81</v>
      </c>
      <c r="X135" t="n">
        <v>0.26</v>
      </c>
      <c r="Y135" t="n">
        <v>1</v>
      </c>
      <c r="Z135" t="n">
        <v>10</v>
      </c>
      <c r="AA135" t="n">
        <v>469.8714960619668</v>
      </c>
      <c r="AB135" t="n">
        <v>642.8989101793917</v>
      </c>
      <c r="AC135" t="n">
        <v>581.5415405061574</v>
      </c>
      <c r="AD135" t="n">
        <v>469871.4960619668</v>
      </c>
      <c r="AE135" t="n">
        <v>642898.9101793917</v>
      </c>
      <c r="AF135" t="n">
        <v>1.845535354859613e-06</v>
      </c>
      <c r="AG135" t="n">
        <v>11</v>
      </c>
      <c r="AH135" t="n">
        <v>581541.5405061574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3.6659</v>
      </c>
      <c r="E136" t="n">
        <v>27.28</v>
      </c>
      <c r="F136" t="n">
        <v>23.98</v>
      </c>
      <c r="G136" t="n">
        <v>143.91</v>
      </c>
      <c r="H136" t="n">
        <v>1.92</v>
      </c>
      <c r="I136" t="n">
        <v>10</v>
      </c>
      <c r="J136" t="n">
        <v>320.21</v>
      </c>
      <c r="K136" t="n">
        <v>59.19</v>
      </c>
      <c r="L136" t="n">
        <v>34.5</v>
      </c>
      <c r="M136" t="n">
        <v>8</v>
      </c>
      <c r="N136" t="n">
        <v>96.51000000000001</v>
      </c>
      <c r="O136" t="n">
        <v>39726.26</v>
      </c>
      <c r="P136" t="n">
        <v>394.29</v>
      </c>
      <c r="Q136" t="n">
        <v>452.55</v>
      </c>
      <c r="R136" t="n">
        <v>70.88</v>
      </c>
      <c r="S136" t="n">
        <v>57.64</v>
      </c>
      <c r="T136" t="n">
        <v>4525.86</v>
      </c>
      <c r="U136" t="n">
        <v>0.8100000000000001</v>
      </c>
      <c r="V136" t="n">
        <v>0.88</v>
      </c>
      <c r="W136" t="n">
        <v>6.81</v>
      </c>
      <c r="X136" t="n">
        <v>0.26</v>
      </c>
      <c r="Y136" t="n">
        <v>1</v>
      </c>
      <c r="Z136" t="n">
        <v>10</v>
      </c>
      <c r="AA136" t="n">
        <v>469.5643076675485</v>
      </c>
      <c r="AB136" t="n">
        <v>642.4786014659533</v>
      </c>
      <c r="AC136" t="n">
        <v>581.1613454664224</v>
      </c>
      <c r="AD136" t="n">
        <v>469564.3076675485</v>
      </c>
      <c r="AE136" t="n">
        <v>642478.6014659533</v>
      </c>
      <c r="AF136" t="n">
        <v>1.845485012924128e-06</v>
      </c>
      <c r="AG136" t="n">
        <v>11</v>
      </c>
      <c r="AH136" t="n">
        <v>581161.3454664224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3.6663</v>
      </c>
      <c r="E137" t="n">
        <v>27.28</v>
      </c>
      <c r="F137" t="n">
        <v>23.98</v>
      </c>
      <c r="G137" t="n">
        <v>143.89</v>
      </c>
      <c r="H137" t="n">
        <v>1.93</v>
      </c>
      <c r="I137" t="n">
        <v>10</v>
      </c>
      <c r="J137" t="n">
        <v>320.77</v>
      </c>
      <c r="K137" t="n">
        <v>59.19</v>
      </c>
      <c r="L137" t="n">
        <v>34.75</v>
      </c>
      <c r="M137" t="n">
        <v>8</v>
      </c>
      <c r="N137" t="n">
        <v>96.83</v>
      </c>
      <c r="O137" t="n">
        <v>39796.01</v>
      </c>
      <c r="P137" t="n">
        <v>393.79</v>
      </c>
      <c r="Q137" t="n">
        <v>452.59</v>
      </c>
      <c r="R137" t="n">
        <v>70.8</v>
      </c>
      <c r="S137" t="n">
        <v>57.64</v>
      </c>
      <c r="T137" t="n">
        <v>4487.89</v>
      </c>
      <c r="U137" t="n">
        <v>0.8100000000000001</v>
      </c>
      <c r="V137" t="n">
        <v>0.88</v>
      </c>
      <c r="W137" t="n">
        <v>6.81</v>
      </c>
      <c r="X137" t="n">
        <v>0.26</v>
      </c>
      <c r="Y137" t="n">
        <v>1</v>
      </c>
      <c r="Z137" t="n">
        <v>10</v>
      </c>
      <c r="AA137" t="n">
        <v>469.1964932077261</v>
      </c>
      <c r="AB137" t="n">
        <v>641.9753414951954</v>
      </c>
      <c r="AC137" t="n">
        <v>580.7061159209441</v>
      </c>
      <c r="AD137" t="n">
        <v>469196.4932077261</v>
      </c>
      <c r="AE137" t="n">
        <v>641975.3414951954</v>
      </c>
      <c r="AF137" t="n">
        <v>1.845686380666066e-06</v>
      </c>
      <c r="AG137" t="n">
        <v>11</v>
      </c>
      <c r="AH137" t="n">
        <v>580706.115920944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3.6668</v>
      </c>
      <c r="E138" t="n">
        <v>27.27</v>
      </c>
      <c r="F138" t="n">
        <v>23.98</v>
      </c>
      <c r="G138" t="n">
        <v>143.87</v>
      </c>
      <c r="H138" t="n">
        <v>1.94</v>
      </c>
      <c r="I138" t="n">
        <v>10</v>
      </c>
      <c r="J138" t="n">
        <v>321.34</v>
      </c>
      <c r="K138" t="n">
        <v>59.19</v>
      </c>
      <c r="L138" t="n">
        <v>35</v>
      </c>
      <c r="M138" t="n">
        <v>8</v>
      </c>
      <c r="N138" t="n">
        <v>97.14</v>
      </c>
      <c r="O138" t="n">
        <v>39865.91</v>
      </c>
      <c r="P138" t="n">
        <v>393.04</v>
      </c>
      <c r="Q138" t="n">
        <v>452.57</v>
      </c>
      <c r="R138" t="n">
        <v>70.61</v>
      </c>
      <c r="S138" t="n">
        <v>57.64</v>
      </c>
      <c r="T138" t="n">
        <v>4391.2</v>
      </c>
      <c r="U138" t="n">
        <v>0.82</v>
      </c>
      <c r="V138" t="n">
        <v>0.88</v>
      </c>
      <c r="W138" t="n">
        <v>6.81</v>
      </c>
      <c r="X138" t="n">
        <v>0.25</v>
      </c>
      <c r="Y138" t="n">
        <v>1</v>
      </c>
      <c r="Z138" t="n">
        <v>10</v>
      </c>
      <c r="AA138" t="n">
        <v>468.6543870615425</v>
      </c>
      <c r="AB138" t="n">
        <v>641.2336079499518</v>
      </c>
      <c r="AC138" t="n">
        <v>580.0351723842288</v>
      </c>
      <c r="AD138" t="n">
        <v>468654.3870615425</v>
      </c>
      <c r="AE138" t="n">
        <v>641233.6079499518</v>
      </c>
      <c r="AF138" t="n">
        <v>1.845938090343488e-06</v>
      </c>
      <c r="AG138" t="n">
        <v>11</v>
      </c>
      <c r="AH138" t="n">
        <v>580035.1723842288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3.6768</v>
      </c>
      <c r="E139" t="n">
        <v>27.2</v>
      </c>
      <c r="F139" t="n">
        <v>23.95</v>
      </c>
      <c r="G139" t="n">
        <v>159.68</v>
      </c>
      <c r="H139" t="n">
        <v>1.95</v>
      </c>
      <c r="I139" t="n">
        <v>9</v>
      </c>
      <c r="J139" t="n">
        <v>321.91</v>
      </c>
      <c r="K139" t="n">
        <v>59.19</v>
      </c>
      <c r="L139" t="n">
        <v>35.25</v>
      </c>
      <c r="M139" t="n">
        <v>7</v>
      </c>
      <c r="N139" t="n">
        <v>97.45999999999999</v>
      </c>
      <c r="O139" t="n">
        <v>39935.96</v>
      </c>
      <c r="P139" t="n">
        <v>392.87</v>
      </c>
      <c r="Q139" t="n">
        <v>452.57</v>
      </c>
      <c r="R139" t="n">
        <v>69.70999999999999</v>
      </c>
      <c r="S139" t="n">
        <v>57.64</v>
      </c>
      <c r="T139" t="n">
        <v>3947.07</v>
      </c>
      <c r="U139" t="n">
        <v>0.83</v>
      </c>
      <c r="V139" t="n">
        <v>0.89</v>
      </c>
      <c r="W139" t="n">
        <v>6.81</v>
      </c>
      <c r="X139" t="n">
        <v>0.23</v>
      </c>
      <c r="Y139" t="n">
        <v>1</v>
      </c>
      <c r="Z139" t="n">
        <v>10</v>
      </c>
      <c r="AA139" t="n">
        <v>467.4890273772523</v>
      </c>
      <c r="AB139" t="n">
        <v>639.6391114178651</v>
      </c>
      <c r="AC139" t="n">
        <v>578.5928523632747</v>
      </c>
      <c r="AD139" t="n">
        <v>467489.0273772524</v>
      </c>
      <c r="AE139" t="n">
        <v>639639.1114178651</v>
      </c>
      <c r="AF139" t="n">
        <v>1.850972283891932e-06</v>
      </c>
      <c r="AG139" t="n">
        <v>11</v>
      </c>
      <c r="AH139" t="n">
        <v>578592.8523632747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3.6763</v>
      </c>
      <c r="E140" t="n">
        <v>27.2</v>
      </c>
      <c r="F140" t="n">
        <v>23.96</v>
      </c>
      <c r="G140" t="n">
        <v>159.71</v>
      </c>
      <c r="H140" t="n">
        <v>1.96</v>
      </c>
      <c r="I140" t="n">
        <v>9</v>
      </c>
      <c r="J140" t="n">
        <v>322.47</v>
      </c>
      <c r="K140" t="n">
        <v>59.19</v>
      </c>
      <c r="L140" t="n">
        <v>35.5</v>
      </c>
      <c r="M140" t="n">
        <v>7</v>
      </c>
      <c r="N140" t="n">
        <v>97.78</v>
      </c>
      <c r="O140" t="n">
        <v>40006.15</v>
      </c>
      <c r="P140" t="n">
        <v>393.37</v>
      </c>
      <c r="Q140" t="n">
        <v>452.57</v>
      </c>
      <c r="R140" t="n">
        <v>69.79000000000001</v>
      </c>
      <c r="S140" t="n">
        <v>57.64</v>
      </c>
      <c r="T140" t="n">
        <v>3989.65</v>
      </c>
      <c r="U140" t="n">
        <v>0.83</v>
      </c>
      <c r="V140" t="n">
        <v>0.89</v>
      </c>
      <c r="W140" t="n">
        <v>6.81</v>
      </c>
      <c r="X140" t="n">
        <v>0.23</v>
      </c>
      <c r="Y140" t="n">
        <v>1</v>
      </c>
      <c r="Z140" t="n">
        <v>10</v>
      </c>
      <c r="AA140" t="n">
        <v>467.9015535450264</v>
      </c>
      <c r="AB140" t="n">
        <v>640.203547919984</v>
      </c>
      <c r="AC140" t="n">
        <v>579.1034198378227</v>
      </c>
      <c r="AD140" t="n">
        <v>467901.5535450265</v>
      </c>
      <c r="AE140" t="n">
        <v>640203.547919984</v>
      </c>
      <c r="AF140" t="n">
        <v>1.85072057421451e-06</v>
      </c>
      <c r="AG140" t="n">
        <v>11</v>
      </c>
      <c r="AH140" t="n">
        <v>579103.4198378227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3.6778</v>
      </c>
      <c r="E141" t="n">
        <v>27.19</v>
      </c>
      <c r="F141" t="n">
        <v>23.95</v>
      </c>
      <c r="G141" t="n">
        <v>159.64</v>
      </c>
      <c r="H141" t="n">
        <v>1.97</v>
      </c>
      <c r="I141" t="n">
        <v>9</v>
      </c>
      <c r="J141" t="n">
        <v>323.04</v>
      </c>
      <c r="K141" t="n">
        <v>59.19</v>
      </c>
      <c r="L141" t="n">
        <v>35.75</v>
      </c>
      <c r="M141" t="n">
        <v>7</v>
      </c>
      <c r="N141" t="n">
        <v>98.09999999999999</v>
      </c>
      <c r="O141" t="n">
        <v>40076.49</v>
      </c>
      <c r="P141" t="n">
        <v>393.62</v>
      </c>
      <c r="Q141" t="n">
        <v>452.6</v>
      </c>
      <c r="R141" t="n">
        <v>69.45999999999999</v>
      </c>
      <c r="S141" t="n">
        <v>57.64</v>
      </c>
      <c r="T141" t="n">
        <v>3823.14</v>
      </c>
      <c r="U141" t="n">
        <v>0.83</v>
      </c>
      <c r="V141" t="n">
        <v>0.89</v>
      </c>
      <c r="W141" t="n">
        <v>6.81</v>
      </c>
      <c r="X141" t="n">
        <v>0.22</v>
      </c>
      <c r="Y141" t="n">
        <v>1</v>
      </c>
      <c r="Z141" t="n">
        <v>10</v>
      </c>
      <c r="AA141" t="n">
        <v>467.8881998170632</v>
      </c>
      <c r="AB141" t="n">
        <v>640.1852767602596</v>
      </c>
      <c r="AC141" t="n">
        <v>579.0868924519389</v>
      </c>
      <c r="AD141" t="n">
        <v>467888.1998170632</v>
      </c>
      <c r="AE141" t="n">
        <v>640185.2767602596</v>
      </c>
      <c r="AF141" t="n">
        <v>1.851475703246777e-06</v>
      </c>
      <c r="AG141" t="n">
        <v>11</v>
      </c>
      <c r="AH141" t="n">
        <v>579086.8924519388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3.6774</v>
      </c>
      <c r="E142" t="n">
        <v>27.19</v>
      </c>
      <c r="F142" t="n">
        <v>23.95</v>
      </c>
      <c r="G142" t="n">
        <v>159.66</v>
      </c>
      <c r="H142" t="n">
        <v>1.98</v>
      </c>
      <c r="I142" t="n">
        <v>9</v>
      </c>
      <c r="J142" t="n">
        <v>323.62</v>
      </c>
      <c r="K142" t="n">
        <v>59.19</v>
      </c>
      <c r="L142" t="n">
        <v>36</v>
      </c>
      <c r="M142" t="n">
        <v>7</v>
      </c>
      <c r="N142" t="n">
        <v>98.42</v>
      </c>
      <c r="O142" t="n">
        <v>40147.11</v>
      </c>
      <c r="P142" t="n">
        <v>393.91</v>
      </c>
      <c r="Q142" t="n">
        <v>452.59</v>
      </c>
      <c r="R142" t="n">
        <v>69.66</v>
      </c>
      <c r="S142" t="n">
        <v>57.64</v>
      </c>
      <c r="T142" t="n">
        <v>3921.47</v>
      </c>
      <c r="U142" t="n">
        <v>0.83</v>
      </c>
      <c r="V142" t="n">
        <v>0.89</v>
      </c>
      <c r="W142" t="n">
        <v>6.81</v>
      </c>
      <c r="X142" t="n">
        <v>0.22</v>
      </c>
      <c r="Y142" t="n">
        <v>1</v>
      </c>
      <c r="Z142" t="n">
        <v>10</v>
      </c>
      <c r="AA142" t="n">
        <v>468.1166034658341</v>
      </c>
      <c r="AB142" t="n">
        <v>640.497788708966</v>
      </c>
      <c r="AC142" t="n">
        <v>579.3695786988737</v>
      </c>
      <c r="AD142" t="n">
        <v>468116.6034658342</v>
      </c>
      <c r="AE142" t="n">
        <v>640497.788708966</v>
      </c>
      <c r="AF142" t="n">
        <v>1.851274335504839e-06</v>
      </c>
      <c r="AG142" t="n">
        <v>11</v>
      </c>
      <c r="AH142" t="n">
        <v>579369.5786988738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3.6772</v>
      </c>
      <c r="E143" t="n">
        <v>27.19</v>
      </c>
      <c r="F143" t="n">
        <v>23.95</v>
      </c>
      <c r="G143" t="n">
        <v>159.66</v>
      </c>
      <c r="H143" t="n">
        <v>1.99</v>
      </c>
      <c r="I143" t="n">
        <v>9</v>
      </c>
      <c r="J143" t="n">
        <v>324.19</v>
      </c>
      <c r="K143" t="n">
        <v>59.19</v>
      </c>
      <c r="L143" t="n">
        <v>36.25</v>
      </c>
      <c r="M143" t="n">
        <v>7</v>
      </c>
      <c r="N143" t="n">
        <v>98.75</v>
      </c>
      <c r="O143" t="n">
        <v>40217.75</v>
      </c>
      <c r="P143" t="n">
        <v>394.56</v>
      </c>
      <c r="Q143" t="n">
        <v>452.6</v>
      </c>
      <c r="R143" t="n">
        <v>69.62</v>
      </c>
      <c r="S143" t="n">
        <v>57.64</v>
      </c>
      <c r="T143" t="n">
        <v>3903.74</v>
      </c>
      <c r="U143" t="n">
        <v>0.83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468.5629835476834</v>
      </c>
      <c r="AB143" t="n">
        <v>641.1085456298514</v>
      </c>
      <c r="AC143" t="n">
        <v>579.9220458364327</v>
      </c>
      <c r="AD143" t="n">
        <v>468562.9835476834</v>
      </c>
      <c r="AE143" t="n">
        <v>641108.5456298514</v>
      </c>
      <c r="AF143" t="n">
        <v>1.85117365163387e-06</v>
      </c>
      <c r="AG143" t="n">
        <v>11</v>
      </c>
      <c r="AH143" t="n">
        <v>579922.0458364327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3.677</v>
      </c>
      <c r="E144" t="n">
        <v>27.2</v>
      </c>
      <c r="F144" t="n">
        <v>23.95</v>
      </c>
      <c r="G144" t="n">
        <v>159.68</v>
      </c>
      <c r="H144" t="n">
        <v>2</v>
      </c>
      <c r="I144" t="n">
        <v>9</v>
      </c>
      <c r="J144" t="n">
        <v>324.76</v>
      </c>
      <c r="K144" t="n">
        <v>59.19</v>
      </c>
      <c r="L144" t="n">
        <v>36.5</v>
      </c>
      <c r="M144" t="n">
        <v>7</v>
      </c>
      <c r="N144" t="n">
        <v>99.06999999999999</v>
      </c>
      <c r="O144" t="n">
        <v>40288.55</v>
      </c>
      <c r="P144" t="n">
        <v>395.13</v>
      </c>
      <c r="Q144" t="n">
        <v>452.57</v>
      </c>
      <c r="R144" t="n">
        <v>69.64</v>
      </c>
      <c r="S144" t="n">
        <v>57.64</v>
      </c>
      <c r="T144" t="n">
        <v>3913.86</v>
      </c>
      <c r="U144" t="n">
        <v>0.83</v>
      </c>
      <c r="V144" t="n">
        <v>0.89</v>
      </c>
      <c r="W144" t="n">
        <v>6.81</v>
      </c>
      <c r="X144" t="n">
        <v>0.23</v>
      </c>
      <c r="Y144" t="n">
        <v>1</v>
      </c>
      <c r="Z144" t="n">
        <v>10</v>
      </c>
      <c r="AA144" t="n">
        <v>468.9567899803278</v>
      </c>
      <c r="AB144" t="n">
        <v>641.6473689645092</v>
      </c>
      <c r="AC144" t="n">
        <v>580.4094446282739</v>
      </c>
      <c r="AD144" t="n">
        <v>468956.7899803278</v>
      </c>
      <c r="AE144" t="n">
        <v>641647.3689645091</v>
      </c>
      <c r="AF144" t="n">
        <v>1.851072967762901e-06</v>
      </c>
      <c r="AG144" t="n">
        <v>11</v>
      </c>
      <c r="AH144" t="n">
        <v>580409.444628274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3.6775</v>
      </c>
      <c r="E145" t="n">
        <v>27.19</v>
      </c>
      <c r="F145" t="n">
        <v>23.95</v>
      </c>
      <c r="G145" t="n">
        <v>159.65</v>
      </c>
      <c r="H145" t="n">
        <v>2.01</v>
      </c>
      <c r="I145" t="n">
        <v>9</v>
      </c>
      <c r="J145" t="n">
        <v>325.34</v>
      </c>
      <c r="K145" t="n">
        <v>59.19</v>
      </c>
      <c r="L145" t="n">
        <v>36.75</v>
      </c>
      <c r="M145" t="n">
        <v>7</v>
      </c>
      <c r="N145" t="n">
        <v>99.40000000000001</v>
      </c>
      <c r="O145" t="n">
        <v>40359.5</v>
      </c>
      <c r="P145" t="n">
        <v>395.51</v>
      </c>
      <c r="Q145" t="n">
        <v>452.56</v>
      </c>
      <c r="R145" t="n">
        <v>69.61</v>
      </c>
      <c r="S145" t="n">
        <v>57.64</v>
      </c>
      <c r="T145" t="n">
        <v>3896.36</v>
      </c>
      <c r="U145" t="n">
        <v>0.83</v>
      </c>
      <c r="V145" t="n">
        <v>0.89</v>
      </c>
      <c r="W145" t="n">
        <v>6.81</v>
      </c>
      <c r="X145" t="n">
        <v>0.22</v>
      </c>
      <c r="Y145" t="n">
        <v>1</v>
      </c>
      <c r="Z145" t="n">
        <v>10</v>
      </c>
      <c r="AA145" t="n">
        <v>469.1594813629318</v>
      </c>
      <c r="AB145" t="n">
        <v>641.9247002563004</v>
      </c>
      <c r="AC145" t="n">
        <v>580.6603078108137</v>
      </c>
      <c r="AD145" t="n">
        <v>469159.4813629318</v>
      </c>
      <c r="AE145" t="n">
        <v>641924.7002563004</v>
      </c>
      <c r="AF145" t="n">
        <v>1.851324677440324e-06</v>
      </c>
      <c r="AG145" t="n">
        <v>11</v>
      </c>
      <c r="AH145" t="n">
        <v>580660.3078108138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3.6774</v>
      </c>
      <c r="E146" t="n">
        <v>27.19</v>
      </c>
      <c r="F146" t="n">
        <v>23.95</v>
      </c>
      <c r="G146" t="n">
        <v>159.65</v>
      </c>
      <c r="H146" t="n">
        <v>2.02</v>
      </c>
      <c r="I146" t="n">
        <v>9</v>
      </c>
      <c r="J146" t="n">
        <v>325.92</v>
      </c>
      <c r="K146" t="n">
        <v>59.19</v>
      </c>
      <c r="L146" t="n">
        <v>37</v>
      </c>
      <c r="M146" t="n">
        <v>7</v>
      </c>
      <c r="N146" t="n">
        <v>99.72</v>
      </c>
      <c r="O146" t="n">
        <v>40430.6</v>
      </c>
      <c r="P146" t="n">
        <v>395.73</v>
      </c>
      <c r="Q146" t="n">
        <v>452.59</v>
      </c>
      <c r="R146" t="n">
        <v>69.58</v>
      </c>
      <c r="S146" t="n">
        <v>57.64</v>
      </c>
      <c r="T146" t="n">
        <v>3881.42</v>
      </c>
      <c r="U146" t="n">
        <v>0.83</v>
      </c>
      <c r="V146" t="n">
        <v>0.89</v>
      </c>
      <c r="W146" t="n">
        <v>6.81</v>
      </c>
      <c r="X146" t="n">
        <v>0.22</v>
      </c>
      <c r="Y146" t="n">
        <v>1</v>
      </c>
      <c r="Z146" t="n">
        <v>10</v>
      </c>
      <c r="AA146" t="n">
        <v>469.3136284885693</v>
      </c>
      <c r="AB146" t="n">
        <v>642.135611154089</v>
      </c>
      <c r="AC146" t="n">
        <v>580.8510896685326</v>
      </c>
      <c r="AD146" t="n">
        <v>469313.6284885693</v>
      </c>
      <c r="AE146" t="n">
        <v>642135.611154089</v>
      </c>
      <c r="AF146" t="n">
        <v>1.851274335504839e-06</v>
      </c>
      <c r="AG146" t="n">
        <v>11</v>
      </c>
      <c r="AH146" t="n">
        <v>580851.0896685326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3.677</v>
      </c>
      <c r="E147" t="n">
        <v>27.2</v>
      </c>
      <c r="F147" t="n">
        <v>23.95</v>
      </c>
      <c r="G147" t="n">
        <v>159.67</v>
      </c>
      <c r="H147" t="n">
        <v>2.03</v>
      </c>
      <c r="I147" t="n">
        <v>9</v>
      </c>
      <c r="J147" t="n">
        <v>326.49</v>
      </c>
      <c r="K147" t="n">
        <v>59.19</v>
      </c>
      <c r="L147" t="n">
        <v>37.25</v>
      </c>
      <c r="M147" t="n">
        <v>7</v>
      </c>
      <c r="N147" t="n">
        <v>100.05</v>
      </c>
      <c r="O147" t="n">
        <v>40501.85</v>
      </c>
      <c r="P147" t="n">
        <v>395.85</v>
      </c>
      <c r="Q147" t="n">
        <v>452.57</v>
      </c>
      <c r="R147" t="n">
        <v>69.64</v>
      </c>
      <c r="S147" t="n">
        <v>57.64</v>
      </c>
      <c r="T147" t="n">
        <v>3915.26</v>
      </c>
      <c r="U147" t="n">
        <v>0.83</v>
      </c>
      <c r="V147" t="n">
        <v>0.89</v>
      </c>
      <c r="W147" t="n">
        <v>6.81</v>
      </c>
      <c r="X147" t="n">
        <v>0.23</v>
      </c>
      <c r="Y147" t="n">
        <v>1</v>
      </c>
      <c r="Z147" t="n">
        <v>10</v>
      </c>
      <c r="AA147" t="n">
        <v>469.4303898556138</v>
      </c>
      <c r="AB147" t="n">
        <v>642.2953692076271</v>
      </c>
      <c r="AC147" t="n">
        <v>580.9956006376631</v>
      </c>
      <c r="AD147" t="n">
        <v>469430.3898556138</v>
      </c>
      <c r="AE147" t="n">
        <v>642295.3692076271</v>
      </c>
      <c r="AF147" t="n">
        <v>1.851072967762901e-06</v>
      </c>
      <c r="AG147" t="n">
        <v>11</v>
      </c>
      <c r="AH147" t="n">
        <v>580995.600637663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3.6768</v>
      </c>
      <c r="E148" t="n">
        <v>27.2</v>
      </c>
      <c r="F148" t="n">
        <v>23.95</v>
      </c>
      <c r="G148" t="n">
        <v>159.69</v>
      </c>
      <c r="H148" t="n">
        <v>2.04</v>
      </c>
      <c r="I148" t="n">
        <v>9</v>
      </c>
      <c r="J148" t="n">
        <v>327.07</v>
      </c>
      <c r="K148" t="n">
        <v>59.19</v>
      </c>
      <c r="L148" t="n">
        <v>37.5</v>
      </c>
      <c r="M148" t="n">
        <v>7</v>
      </c>
      <c r="N148" t="n">
        <v>100.38</v>
      </c>
      <c r="O148" t="n">
        <v>40573.27</v>
      </c>
      <c r="P148" t="n">
        <v>396.16</v>
      </c>
      <c r="Q148" t="n">
        <v>452.56</v>
      </c>
      <c r="R148" t="n">
        <v>69.87</v>
      </c>
      <c r="S148" t="n">
        <v>57.64</v>
      </c>
      <c r="T148" t="n">
        <v>4025.63</v>
      </c>
      <c r="U148" t="n">
        <v>0.83</v>
      </c>
      <c r="V148" t="n">
        <v>0.89</v>
      </c>
      <c r="W148" t="n">
        <v>6.81</v>
      </c>
      <c r="X148" t="n">
        <v>0.23</v>
      </c>
      <c r="Y148" t="n">
        <v>1</v>
      </c>
      <c r="Z148" t="n">
        <v>10</v>
      </c>
      <c r="AA148" t="n">
        <v>469.653233412125</v>
      </c>
      <c r="AB148" t="n">
        <v>642.6002735928097</v>
      </c>
      <c r="AC148" t="n">
        <v>581.2714053762596</v>
      </c>
      <c r="AD148" t="n">
        <v>469653.233412125</v>
      </c>
      <c r="AE148" t="n">
        <v>642600.2735928097</v>
      </c>
      <c r="AF148" t="n">
        <v>1.850972283891932e-06</v>
      </c>
      <c r="AG148" t="n">
        <v>11</v>
      </c>
      <c r="AH148" t="n">
        <v>581271.4053762596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3.6762</v>
      </c>
      <c r="E149" t="n">
        <v>27.2</v>
      </c>
      <c r="F149" t="n">
        <v>23.96</v>
      </c>
      <c r="G149" t="n">
        <v>159.71</v>
      </c>
      <c r="H149" t="n">
        <v>2.05</v>
      </c>
      <c r="I149" t="n">
        <v>9</v>
      </c>
      <c r="J149" t="n">
        <v>327.65</v>
      </c>
      <c r="K149" t="n">
        <v>59.19</v>
      </c>
      <c r="L149" t="n">
        <v>37.75</v>
      </c>
      <c r="M149" t="n">
        <v>7</v>
      </c>
      <c r="N149" t="n">
        <v>100.71</v>
      </c>
      <c r="O149" t="n">
        <v>40644.83</v>
      </c>
      <c r="P149" t="n">
        <v>396.13</v>
      </c>
      <c r="Q149" t="n">
        <v>452.58</v>
      </c>
      <c r="R149" t="n">
        <v>69.97</v>
      </c>
      <c r="S149" t="n">
        <v>57.64</v>
      </c>
      <c r="T149" t="n">
        <v>4078.69</v>
      </c>
      <c r="U149" t="n">
        <v>0.82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469.7268354684993</v>
      </c>
      <c r="AB149" t="n">
        <v>642.7009791734347</v>
      </c>
      <c r="AC149" t="n">
        <v>581.3624997576109</v>
      </c>
      <c r="AD149" t="n">
        <v>469726.8354684993</v>
      </c>
      <c r="AE149" t="n">
        <v>642700.9791734347</v>
      </c>
      <c r="AF149" t="n">
        <v>1.850670232279026e-06</v>
      </c>
      <c r="AG149" t="n">
        <v>11</v>
      </c>
      <c r="AH149" t="n">
        <v>581362.4997576108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3.6764</v>
      </c>
      <c r="E150" t="n">
        <v>27.2</v>
      </c>
      <c r="F150" t="n">
        <v>23.96</v>
      </c>
      <c r="G150" t="n">
        <v>159.7</v>
      </c>
      <c r="H150" t="n">
        <v>2.06</v>
      </c>
      <c r="I150" t="n">
        <v>9</v>
      </c>
      <c r="J150" t="n">
        <v>328.23</v>
      </c>
      <c r="K150" t="n">
        <v>59.19</v>
      </c>
      <c r="L150" t="n">
        <v>38</v>
      </c>
      <c r="M150" t="n">
        <v>7</v>
      </c>
      <c r="N150" t="n">
        <v>101.04</v>
      </c>
      <c r="O150" t="n">
        <v>40716.56</v>
      </c>
      <c r="P150" t="n">
        <v>396.25</v>
      </c>
      <c r="Q150" t="n">
        <v>452.59</v>
      </c>
      <c r="R150" t="n">
        <v>69.95</v>
      </c>
      <c r="S150" t="n">
        <v>57.64</v>
      </c>
      <c r="T150" t="n">
        <v>4069.15</v>
      </c>
      <c r="U150" t="n">
        <v>0.82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469.7868420702428</v>
      </c>
      <c r="AB150" t="n">
        <v>642.7830828532445</v>
      </c>
      <c r="AC150" t="n">
        <v>581.4367675774529</v>
      </c>
      <c r="AD150" t="n">
        <v>469786.8420702427</v>
      </c>
      <c r="AE150" t="n">
        <v>642783.0828532445</v>
      </c>
      <c r="AF150" t="n">
        <v>1.850770916149995e-06</v>
      </c>
      <c r="AG150" t="n">
        <v>11</v>
      </c>
      <c r="AH150" t="n">
        <v>581436.7675774529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3.6774</v>
      </c>
      <c r="E151" t="n">
        <v>27.19</v>
      </c>
      <c r="F151" t="n">
        <v>23.95</v>
      </c>
      <c r="G151" t="n">
        <v>159.65</v>
      </c>
      <c r="H151" t="n">
        <v>2.07</v>
      </c>
      <c r="I151" t="n">
        <v>9</v>
      </c>
      <c r="J151" t="n">
        <v>328.82</v>
      </c>
      <c r="K151" t="n">
        <v>59.19</v>
      </c>
      <c r="L151" t="n">
        <v>38.25</v>
      </c>
      <c r="M151" t="n">
        <v>7</v>
      </c>
      <c r="N151" t="n">
        <v>101.37</v>
      </c>
      <c r="O151" t="n">
        <v>40788.44</v>
      </c>
      <c r="P151" t="n">
        <v>396.18</v>
      </c>
      <c r="Q151" t="n">
        <v>452.57</v>
      </c>
      <c r="R151" t="n">
        <v>69.73999999999999</v>
      </c>
      <c r="S151" t="n">
        <v>57.64</v>
      </c>
      <c r="T151" t="n">
        <v>3965.32</v>
      </c>
      <c r="U151" t="n">
        <v>0.83</v>
      </c>
      <c r="V151" t="n">
        <v>0.89</v>
      </c>
      <c r="W151" t="n">
        <v>6.81</v>
      </c>
      <c r="X151" t="n">
        <v>0.22</v>
      </c>
      <c r="Y151" t="n">
        <v>1</v>
      </c>
      <c r="Z151" t="n">
        <v>10</v>
      </c>
      <c r="AA151" t="n">
        <v>469.6095962139709</v>
      </c>
      <c r="AB151" t="n">
        <v>642.5405672531581</v>
      </c>
      <c r="AC151" t="n">
        <v>581.2173973258659</v>
      </c>
      <c r="AD151" t="n">
        <v>469609.5962139709</v>
      </c>
      <c r="AE151" t="n">
        <v>642540.5672531581</v>
      </c>
      <c r="AF151" t="n">
        <v>1.851274335504839e-06</v>
      </c>
      <c r="AG151" t="n">
        <v>11</v>
      </c>
      <c r="AH151" t="n">
        <v>581217.3973258659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3.6772</v>
      </c>
      <c r="E152" t="n">
        <v>27.19</v>
      </c>
      <c r="F152" t="n">
        <v>23.95</v>
      </c>
      <c r="G152" t="n">
        <v>159.66</v>
      </c>
      <c r="H152" t="n">
        <v>2.08</v>
      </c>
      <c r="I152" t="n">
        <v>9</v>
      </c>
      <c r="J152" t="n">
        <v>329.4</v>
      </c>
      <c r="K152" t="n">
        <v>59.19</v>
      </c>
      <c r="L152" t="n">
        <v>38.5</v>
      </c>
      <c r="M152" t="n">
        <v>7</v>
      </c>
      <c r="N152" t="n">
        <v>101.71</v>
      </c>
      <c r="O152" t="n">
        <v>40860.49</v>
      </c>
      <c r="P152" t="n">
        <v>396.21</v>
      </c>
      <c r="Q152" t="n">
        <v>452.58</v>
      </c>
      <c r="R152" t="n">
        <v>69.70999999999999</v>
      </c>
      <c r="S152" t="n">
        <v>57.64</v>
      </c>
      <c r="T152" t="n">
        <v>3947.93</v>
      </c>
      <c r="U152" t="n">
        <v>0.83</v>
      </c>
      <c r="V152" t="n">
        <v>0.89</v>
      </c>
      <c r="W152" t="n">
        <v>6.81</v>
      </c>
      <c r="X152" t="n">
        <v>0.23</v>
      </c>
      <c r="Y152" t="n">
        <v>1</v>
      </c>
      <c r="Z152" t="n">
        <v>10</v>
      </c>
      <c r="AA152" t="n">
        <v>469.6482575648077</v>
      </c>
      <c r="AB152" t="n">
        <v>642.5934654189914</v>
      </c>
      <c r="AC152" t="n">
        <v>581.2652469649952</v>
      </c>
      <c r="AD152" t="n">
        <v>469648.2575648077</v>
      </c>
      <c r="AE152" t="n">
        <v>642593.4654189914</v>
      </c>
      <c r="AF152" t="n">
        <v>1.85117365163387e-06</v>
      </c>
      <c r="AG152" t="n">
        <v>11</v>
      </c>
      <c r="AH152" t="n">
        <v>581265.2469649952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3.6773</v>
      </c>
      <c r="E153" t="n">
        <v>27.19</v>
      </c>
      <c r="F153" t="n">
        <v>23.95</v>
      </c>
      <c r="G153" t="n">
        <v>159.66</v>
      </c>
      <c r="H153" t="n">
        <v>2.09</v>
      </c>
      <c r="I153" t="n">
        <v>9</v>
      </c>
      <c r="J153" t="n">
        <v>329.99</v>
      </c>
      <c r="K153" t="n">
        <v>59.19</v>
      </c>
      <c r="L153" t="n">
        <v>38.75</v>
      </c>
      <c r="M153" t="n">
        <v>7</v>
      </c>
      <c r="N153" t="n">
        <v>102.04</v>
      </c>
      <c r="O153" t="n">
        <v>40932.69</v>
      </c>
      <c r="P153" t="n">
        <v>395.62</v>
      </c>
      <c r="Q153" t="n">
        <v>452.6</v>
      </c>
      <c r="R153" t="n">
        <v>69.62</v>
      </c>
      <c r="S153" t="n">
        <v>57.64</v>
      </c>
      <c r="T153" t="n">
        <v>3904.45</v>
      </c>
      <c r="U153" t="n">
        <v>0.83</v>
      </c>
      <c r="V153" t="n">
        <v>0.89</v>
      </c>
      <c r="W153" t="n">
        <v>6.81</v>
      </c>
      <c r="X153" t="n">
        <v>0.22</v>
      </c>
      <c r="Y153" t="n">
        <v>1</v>
      </c>
      <c r="Z153" t="n">
        <v>10</v>
      </c>
      <c r="AA153" t="n">
        <v>469.2507350970535</v>
      </c>
      <c r="AB153" t="n">
        <v>642.0495576411564</v>
      </c>
      <c r="AC153" t="n">
        <v>580.7732489820974</v>
      </c>
      <c r="AD153" t="n">
        <v>469250.7350970535</v>
      </c>
      <c r="AE153" t="n">
        <v>642049.5576411564</v>
      </c>
      <c r="AF153" t="n">
        <v>1.851223993569354e-06</v>
      </c>
      <c r="AG153" t="n">
        <v>11</v>
      </c>
      <c r="AH153" t="n">
        <v>580773.2489820974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3.6771</v>
      </c>
      <c r="E154" t="n">
        <v>27.2</v>
      </c>
      <c r="F154" t="n">
        <v>23.95</v>
      </c>
      <c r="G154" t="n">
        <v>159.67</v>
      </c>
      <c r="H154" t="n">
        <v>2.1</v>
      </c>
      <c r="I154" t="n">
        <v>9</v>
      </c>
      <c r="J154" t="n">
        <v>330.57</v>
      </c>
      <c r="K154" t="n">
        <v>59.19</v>
      </c>
      <c r="L154" t="n">
        <v>39</v>
      </c>
      <c r="M154" t="n">
        <v>7</v>
      </c>
      <c r="N154" t="n">
        <v>102.38</v>
      </c>
      <c r="O154" t="n">
        <v>41005.06</v>
      </c>
      <c r="P154" t="n">
        <v>395.52</v>
      </c>
      <c r="Q154" t="n">
        <v>452.58</v>
      </c>
      <c r="R154" t="n">
        <v>69.68000000000001</v>
      </c>
      <c r="S154" t="n">
        <v>57.64</v>
      </c>
      <c r="T154" t="n">
        <v>3932.69</v>
      </c>
      <c r="U154" t="n">
        <v>0.83</v>
      </c>
      <c r="V154" t="n">
        <v>0.89</v>
      </c>
      <c r="W154" t="n">
        <v>6.81</v>
      </c>
      <c r="X154" t="n">
        <v>0.23</v>
      </c>
      <c r="Y154" t="n">
        <v>1</v>
      </c>
      <c r="Z154" t="n">
        <v>10</v>
      </c>
      <c r="AA154" t="n">
        <v>469.2038692175058</v>
      </c>
      <c r="AB154" t="n">
        <v>641.9854336771826</v>
      </c>
      <c r="AC154" t="n">
        <v>580.7152449192467</v>
      </c>
      <c r="AD154" t="n">
        <v>469203.8692175058</v>
      </c>
      <c r="AE154" t="n">
        <v>641985.4336771826</v>
      </c>
      <c r="AF154" t="n">
        <v>1.851123309698386e-06</v>
      </c>
      <c r="AG154" t="n">
        <v>11</v>
      </c>
      <c r="AH154" t="n">
        <v>580715.2449192468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3.676</v>
      </c>
      <c r="E155" t="n">
        <v>27.2</v>
      </c>
      <c r="F155" t="n">
        <v>23.96</v>
      </c>
      <c r="G155" t="n">
        <v>159.72</v>
      </c>
      <c r="H155" t="n">
        <v>2.11</v>
      </c>
      <c r="I155" t="n">
        <v>9</v>
      </c>
      <c r="J155" t="n">
        <v>331.16</v>
      </c>
      <c r="K155" t="n">
        <v>59.19</v>
      </c>
      <c r="L155" t="n">
        <v>39.25</v>
      </c>
      <c r="M155" t="n">
        <v>7</v>
      </c>
      <c r="N155" t="n">
        <v>102.72</v>
      </c>
      <c r="O155" t="n">
        <v>41077.58</v>
      </c>
      <c r="P155" t="n">
        <v>395.65</v>
      </c>
      <c r="Q155" t="n">
        <v>452.58</v>
      </c>
      <c r="R155" t="n">
        <v>69.91</v>
      </c>
      <c r="S155" t="n">
        <v>57.64</v>
      </c>
      <c r="T155" t="n">
        <v>4046.57</v>
      </c>
      <c r="U155" t="n">
        <v>0.82</v>
      </c>
      <c r="V155" t="n">
        <v>0.89</v>
      </c>
      <c r="W155" t="n">
        <v>6.81</v>
      </c>
      <c r="X155" t="n">
        <v>0.23</v>
      </c>
      <c r="Y155" t="n">
        <v>1</v>
      </c>
      <c r="Z155" t="n">
        <v>10</v>
      </c>
      <c r="AA155" t="n">
        <v>469.4299579817303</v>
      </c>
      <c r="AB155" t="n">
        <v>642.294778298727</v>
      </c>
      <c r="AC155" t="n">
        <v>580.9950661242788</v>
      </c>
      <c r="AD155" t="n">
        <v>469429.9579817303</v>
      </c>
      <c r="AE155" t="n">
        <v>642294.778298727</v>
      </c>
      <c r="AF155" t="n">
        <v>1.850569548408057e-06</v>
      </c>
      <c r="AG155" t="n">
        <v>11</v>
      </c>
      <c r="AH155" t="n">
        <v>580995.0661242788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3.6757</v>
      </c>
      <c r="E156" t="n">
        <v>27.21</v>
      </c>
      <c r="F156" t="n">
        <v>23.96</v>
      </c>
      <c r="G156" t="n">
        <v>159.74</v>
      </c>
      <c r="H156" t="n">
        <v>2.12</v>
      </c>
      <c r="I156" t="n">
        <v>9</v>
      </c>
      <c r="J156" t="n">
        <v>331.75</v>
      </c>
      <c r="K156" t="n">
        <v>59.19</v>
      </c>
      <c r="L156" t="n">
        <v>39.5</v>
      </c>
      <c r="M156" t="n">
        <v>7</v>
      </c>
      <c r="N156" t="n">
        <v>103.06</v>
      </c>
      <c r="O156" t="n">
        <v>41150.28</v>
      </c>
      <c r="P156" t="n">
        <v>395.71</v>
      </c>
      <c r="Q156" t="n">
        <v>452.63</v>
      </c>
      <c r="R156" t="n">
        <v>70</v>
      </c>
      <c r="S156" t="n">
        <v>57.64</v>
      </c>
      <c r="T156" t="n">
        <v>4094.79</v>
      </c>
      <c r="U156" t="n">
        <v>0.82</v>
      </c>
      <c r="V156" t="n">
        <v>0.88</v>
      </c>
      <c r="W156" t="n">
        <v>6.81</v>
      </c>
      <c r="X156" t="n">
        <v>0.24</v>
      </c>
      <c r="Y156" t="n">
        <v>1</v>
      </c>
      <c r="Z156" t="n">
        <v>10</v>
      </c>
      <c r="AA156" t="n">
        <v>469.4978291657919</v>
      </c>
      <c r="AB156" t="n">
        <v>642.3876426470254</v>
      </c>
      <c r="AC156" t="n">
        <v>581.0790676295115</v>
      </c>
      <c r="AD156" t="n">
        <v>469497.8291657919</v>
      </c>
      <c r="AE156" t="n">
        <v>642387.6426470254</v>
      </c>
      <c r="AF156" t="n">
        <v>1.850418522601603e-06</v>
      </c>
      <c r="AG156" t="n">
        <v>11</v>
      </c>
      <c r="AH156" t="n">
        <v>581079.0676295116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3.6755</v>
      </c>
      <c r="E157" t="n">
        <v>27.21</v>
      </c>
      <c r="F157" t="n">
        <v>23.96</v>
      </c>
      <c r="G157" t="n">
        <v>159.75</v>
      </c>
      <c r="H157" t="n">
        <v>2.13</v>
      </c>
      <c r="I157" t="n">
        <v>9</v>
      </c>
      <c r="J157" t="n">
        <v>332.34</v>
      </c>
      <c r="K157" t="n">
        <v>59.19</v>
      </c>
      <c r="L157" t="n">
        <v>39.75</v>
      </c>
      <c r="M157" t="n">
        <v>7</v>
      </c>
      <c r="N157" t="n">
        <v>103.4</v>
      </c>
      <c r="O157" t="n">
        <v>41223.13</v>
      </c>
      <c r="P157" t="n">
        <v>395.77</v>
      </c>
      <c r="Q157" t="n">
        <v>452.56</v>
      </c>
      <c r="R157" t="n">
        <v>69.97</v>
      </c>
      <c r="S157" t="n">
        <v>57.64</v>
      </c>
      <c r="T157" t="n">
        <v>4076.84</v>
      </c>
      <c r="U157" t="n">
        <v>0.82</v>
      </c>
      <c r="V157" t="n">
        <v>0.88</v>
      </c>
      <c r="W157" t="n">
        <v>6.81</v>
      </c>
      <c r="X157" t="n">
        <v>0.24</v>
      </c>
      <c r="Y157" t="n">
        <v>1</v>
      </c>
      <c r="Z157" t="n">
        <v>10</v>
      </c>
      <c r="AA157" t="n">
        <v>469.556243698086</v>
      </c>
      <c r="AB157" t="n">
        <v>642.4675679871773</v>
      </c>
      <c r="AC157" t="n">
        <v>581.1513650073753</v>
      </c>
      <c r="AD157" t="n">
        <v>469556.2436980859</v>
      </c>
      <c r="AE157" t="n">
        <v>642467.5679871773</v>
      </c>
      <c r="AF157" t="n">
        <v>1.850317838730635e-06</v>
      </c>
      <c r="AG157" t="n">
        <v>11</v>
      </c>
      <c r="AH157" t="n">
        <v>581151.3650073753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3.6764</v>
      </c>
      <c r="E158" t="n">
        <v>27.2</v>
      </c>
      <c r="F158" t="n">
        <v>23.96</v>
      </c>
      <c r="G158" t="n">
        <v>159.7</v>
      </c>
      <c r="H158" t="n">
        <v>2.14</v>
      </c>
      <c r="I158" t="n">
        <v>9</v>
      </c>
      <c r="J158" t="n">
        <v>332.93</v>
      </c>
      <c r="K158" t="n">
        <v>59.19</v>
      </c>
      <c r="L158" t="n">
        <v>40</v>
      </c>
      <c r="M158" t="n">
        <v>7</v>
      </c>
      <c r="N158" t="n">
        <v>103.74</v>
      </c>
      <c r="O158" t="n">
        <v>41296.16</v>
      </c>
      <c r="P158" t="n">
        <v>395.22</v>
      </c>
      <c r="Q158" t="n">
        <v>452.56</v>
      </c>
      <c r="R158" t="n">
        <v>69.89</v>
      </c>
      <c r="S158" t="n">
        <v>57.64</v>
      </c>
      <c r="T158" t="n">
        <v>4038.33</v>
      </c>
      <c r="U158" t="n">
        <v>0.82</v>
      </c>
      <c r="V158" t="n">
        <v>0.89</v>
      </c>
      <c r="W158" t="n">
        <v>6.81</v>
      </c>
      <c r="X158" t="n">
        <v>0.23</v>
      </c>
      <c r="Y158" t="n">
        <v>1</v>
      </c>
      <c r="Z158" t="n">
        <v>10</v>
      </c>
      <c r="AA158" t="n">
        <v>469.1092205656346</v>
      </c>
      <c r="AB158" t="n">
        <v>641.8559312160888</v>
      </c>
      <c r="AC158" t="n">
        <v>580.5981019912819</v>
      </c>
      <c r="AD158" t="n">
        <v>469109.2205656347</v>
      </c>
      <c r="AE158" t="n">
        <v>641855.9312160888</v>
      </c>
      <c r="AF158" t="n">
        <v>1.850770916149995e-06</v>
      </c>
      <c r="AG158" t="n">
        <v>11</v>
      </c>
      <c r="AH158" t="n">
        <v>580598.1019912818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2.346</v>
      </c>
      <c r="E2" t="n">
        <v>42.63</v>
      </c>
      <c r="F2" t="n">
        <v>31.92</v>
      </c>
      <c r="G2" t="n">
        <v>6.94</v>
      </c>
      <c r="H2" t="n">
        <v>0.12</v>
      </c>
      <c r="I2" t="n">
        <v>276</v>
      </c>
      <c r="J2" t="n">
        <v>150.44</v>
      </c>
      <c r="K2" t="n">
        <v>49.1</v>
      </c>
      <c r="L2" t="n">
        <v>1</v>
      </c>
      <c r="M2" t="n">
        <v>274</v>
      </c>
      <c r="N2" t="n">
        <v>25.34</v>
      </c>
      <c r="O2" t="n">
        <v>18787.76</v>
      </c>
      <c r="P2" t="n">
        <v>381.06</v>
      </c>
      <c r="Q2" t="n">
        <v>453.42</v>
      </c>
      <c r="R2" t="n">
        <v>329.23</v>
      </c>
      <c r="S2" t="n">
        <v>57.64</v>
      </c>
      <c r="T2" t="n">
        <v>132375.43</v>
      </c>
      <c r="U2" t="n">
        <v>0.18</v>
      </c>
      <c r="V2" t="n">
        <v>0.66</v>
      </c>
      <c r="W2" t="n">
        <v>7.25</v>
      </c>
      <c r="X2" t="n">
        <v>8.17</v>
      </c>
      <c r="Y2" t="n">
        <v>1</v>
      </c>
      <c r="Z2" t="n">
        <v>10</v>
      </c>
      <c r="AA2" t="n">
        <v>712.1680539524442</v>
      </c>
      <c r="AB2" t="n">
        <v>974.419750054859</v>
      </c>
      <c r="AC2" t="n">
        <v>881.4224967163312</v>
      </c>
      <c r="AD2" t="n">
        <v>712168.0539524442</v>
      </c>
      <c r="AE2" t="n">
        <v>974419.7500548591</v>
      </c>
      <c r="AF2" t="n">
        <v>1.286677490490034e-06</v>
      </c>
      <c r="AG2" t="n">
        <v>17</v>
      </c>
      <c r="AH2" t="n">
        <v>881422.4967163312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2.607</v>
      </c>
      <c r="E3" t="n">
        <v>38.36</v>
      </c>
      <c r="F3" t="n">
        <v>29.79</v>
      </c>
      <c r="G3" t="n">
        <v>8.68</v>
      </c>
      <c r="H3" t="n">
        <v>0.15</v>
      </c>
      <c r="I3" t="n">
        <v>206</v>
      </c>
      <c r="J3" t="n">
        <v>150.78</v>
      </c>
      <c r="K3" t="n">
        <v>49.1</v>
      </c>
      <c r="L3" t="n">
        <v>1.25</v>
      </c>
      <c r="M3" t="n">
        <v>204</v>
      </c>
      <c r="N3" t="n">
        <v>25.44</v>
      </c>
      <c r="O3" t="n">
        <v>18830.65</v>
      </c>
      <c r="P3" t="n">
        <v>355.39</v>
      </c>
      <c r="Q3" t="n">
        <v>453.25</v>
      </c>
      <c r="R3" t="n">
        <v>259.34</v>
      </c>
      <c r="S3" t="n">
        <v>57.64</v>
      </c>
      <c r="T3" t="n">
        <v>97778.14999999999</v>
      </c>
      <c r="U3" t="n">
        <v>0.22</v>
      </c>
      <c r="V3" t="n">
        <v>0.71</v>
      </c>
      <c r="W3" t="n">
        <v>7.15</v>
      </c>
      <c r="X3" t="n">
        <v>6.05</v>
      </c>
      <c r="Y3" t="n">
        <v>1</v>
      </c>
      <c r="Z3" t="n">
        <v>10</v>
      </c>
      <c r="AA3" t="n">
        <v>605.4050665978965</v>
      </c>
      <c r="AB3" t="n">
        <v>828.3419207057837</v>
      </c>
      <c r="AC3" t="n">
        <v>749.2861303788103</v>
      </c>
      <c r="AD3" t="n">
        <v>605405.0665978965</v>
      </c>
      <c r="AE3" t="n">
        <v>828341.9207057836</v>
      </c>
      <c r="AF3" t="n">
        <v>1.429824474726137e-06</v>
      </c>
      <c r="AG3" t="n">
        <v>15</v>
      </c>
      <c r="AH3" t="n">
        <v>749286.1303788103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2.7977</v>
      </c>
      <c r="E4" t="n">
        <v>35.74</v>
      </c>
      <c r="F4" t="n">
        <v>28.46</v>
      </c>
      <c r="G4" t="n">
        <v>10.41</v>
      </c>
      <c r="H4" t="n">
        <v>0.18</v>
      </c>
      <c r="I4" t="n">
        <v>164</v>
      </c>
      <c r="J4" t="n">
        <v>151.13</v>
      </c>
      <c r="K4" t="n">
        <v>49.1</v>
      </c>
      <c r="L4" t="n">
        <v>1.5</v>
      </c>
      <c r="M4" t="n">
        <v>162</v>
      </c>
      <c r="N4" t="n">
        <v>25.54</v>
      </c>
      <c r="O4" t="n">
        <v>18873.58</v>
      </c>
      <c r="P4" t="n">
        <v>339.17</v>
      </c>
      <c r="Q4" t="n">
        <v>453.02</v>
      </c>
      <c r="R4" t="n">
        <v>216.76</v>
      </c>
      <c r="S4" t="n">
        <v>57.64</v>
      </c>
      <c r="T4" t="n">
        <v>76697.5</v>
      </c>
      <c r="U4" t="n">
        <v>0.27</v>
      </c>
      <c r="V4" t="n">
        <v>0.75</v>
      </c>
      <c r="W4" t="n">
        <v>7.05</v>
      </c>
      <c r="X4" t="n">
        <v>4.72</v>
      </c>
      <c r="Y4" t="n">
        <v>1</v>
      </c>
      <c r="Z4" t="n">
        <v>10</v>
      </c>
      <c r="AA4" t="n">
        <v>545.3287046087012</v>
      </c>
      <c r="AB4" t="n">
        <v>746.1427918501303</v>
      </c>
      <c r="AC4" t="n">
        <v>674.9319710139386</v>
      </c>
      <c r="AD4" t="n">
        <v>545328.7046087012</v>
      </c>
      <c r="AE4" t="n">
        <v>746142.7918501303</v>
      </c>
      <c r="AF4" t="n">
        <v>1.534415010717804e-06</v>
      </c>
      <c r="AG4" t="n">
        <v>14</v>
      </c>
      <c r="AH4" t="n">
        <v>674931.9710139385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2.9252</v>
      </c>
      <c r="E5" t="n">
        <v>34.19</v>
      </c>
      <c r="F5" t="n">
        <v>27.72</v>
      </c>
      <c r="G5" t="n">
        <v>12.14</v>
      </c>
      <c r="H5" t="n">
        <v>0.2</v>
      </c>
      <c r="I5" t="n">
        <v>137</v>
      </c>
      <c r="J5" t="n">
        <v>151.48</v>
      </c>
      <c r="K5" t="n">
        <v>49.1</v>
      </c>
      <c r="L5" t="n">
        <v>1.75</v>
      </c>
      <c r="M5" t="n">
        <v>135</v>
      </c>
      <c r="N5" t="n">
        <v>25.64</v>
      </c>
      <c r="O5" t="n">
        <v>18916.54</v>
      </c>
      <c r="P5" t="n">
        <v>330.08</v>
      </c>
      <c r="Q5" t="n">
        <v>453.02</v>
      </c>
      <c r="R5" t="n">
        <v>192.02</v>
      </c>
      <c r="S5" t="n">
        <v>57.64</v>
      </c>
      <c r="T5" t="n">
        <v>64461.58</v>
      </c>
      <c r="U5" t="n">
        <v>0.3</v>
      </c>
      <c r="V5" t="n">
        <v>0.77</v>
      </c>
      <c r="W5" t="n">
        <v>7.03</v>
      </c>
      <c r="X5" t="n">
        <v>3.99</v>
      </c>
      <c r="Y5" t="n">
        <v>1</v>
      </c>
      <c r="Z5" t="n">
        <v>10</v>
      </c>
      <c r="AA5" t="n">
        <v>517.541644233513</v>
      </c>
      <c r="AB5" t="n">
        <v>708.1233099662123</v>
      </c>
      <c r="AC5" t="n">
        <v>640.5410151203438</v>
      </c>
      <c r="AD5" t="n">
        <v>517541.644233513</v>
      </c>
      <c r="AE5" t="n">
        <v>708123.3099662124</v>
      </c>
      <c r="AF5" t="n">
        <v>1.604343135200957e-06</v>
      </c>
      <c r="AG5" t="n">
        <v>14</v>
      </c>
      <c r="AH5" t="n">
        <v>640541.0151203438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3.033</v>
      </c>
      <c r="E6" t="n">
        <v>32.97</v>
      </c>
      <c r="F6" t="n">
        <v>27.12</v>
      </c>
      <c r="G6" t="n">
        <v>13.91</v>
      </c>
      <c r="H6" t="n">
        <v>0.23</v>
      </c>
      <c r="I6" t="n">
        <v>117</v>
      </c>
      <c r="J6" t="n">
        <v>151.83</v>
      </c>
      <c r="K6" t="n">
        <v>49.1</v>
      </c>
      <c r="L6" t="n">
        <v>2</v>
      </c>
      <c r="M6" t="n">
        <v>115</v>
      </c>
      <c r="N6" t="n">
        <v>25.73</v>
      </c>
      <c r="O6" t="n">
        <v>18959.54</v>
      </c>
      <c r="P6" t="n">
        <v>322.55</v>
      </c>
      <c r="Q6" t="n">
        <v>452.88</v>
      </c>
      <c r="R6" t="n">
        <v>172.62</v>
      </c>
      <c r="S6" t="n">
        <v>57.64</v>
      </c>
      <c r="T6" t="n">
        <v>54864.73</v>
      </c>
      <c r="U6" t="n">
        <v>0.33</v>
      </c>
      <c r="V6" t="n">
        <v>0.78</v>
      </c>
      <c r="W6" t="n">
        <v>6.99</v>
      </c>
      <c r="X6" t="n">
        <v>3.39</v>
      </c>
      <c r="Y6" t="n">
        <v>1</v>
      </c>
      <c r="Z6" t="n">
        <v>10</v>
      </c>
      <c r="AA6" t="n">
        <v>485.9982664734031</v>
      </c>
      <c r="AB6" t="n">
        <v>664.964268919217</v>
      </c>
      <c r="AC6" t="n">
        <v>601.5010123767793</v>
      </c>
      <c r="AD6" t="n">
        <v>485998.2664734031</v>
      </c>
      <c r="AE6" t="n">
        <v>664964.2689192171</v>
      </c>
      <c r="AF6" t="n">
        <v>1.663466678881617e-06</v>
      </c>
      <c r="AG6" t="n">
        <v>13</v>
      </c>
      <c r="AH6" t="n">
        <v>601501.0123767792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3.1125</v>
      </c>
      <c r="E7" t="n">
        <v>32.13</v>
      </c>
      <c r="F7" t="n">
        <v>26.71</v>
      </c>
      <c r="G7" t="n">
        <v>15.56</v>
      </c>
      <c r="H7" t="n">
        <v>0.26</v>
      </c>
      <c r="I7" t="n">
        <v>103</v>
      </c>
      <c r="J7" t="n">
        <v>152.18</v>
      </c>
      <c r="K7" t="n">
        <v>49.1</v>
      </c>
      <c r="L7" t="n">
        <v>2.25</v>
      </c>
      <c r="M7" t="n">
        <v>101</v>
      </c>
      <c r="N7" t="n">
        <v>25.83</v>
      </c>
      <c r="O7" t="n">
        <v>19002.56</v>
      </c>
      <c r="P7" t="n">
        <v>317.23</v>
      </c>
      <c r="Q7" t="n">
        <v>452.83</v>
      </c>
      <c r="R7" t="n">
        <v>159.18</v>
      </c>
      <c r="S7" t="n">
        <v>57.64</v>
      </c>
      <c r="T7" t="n">
        <v>48214.23</v>
      </c>
      <c r="U7" t="n">
        <v>0.36</v>
      </c>
      <c r="V7" t="n">
        <v>0.79</v>
      </c>
      <c r="W7" t="n">
        <v>6.97</v>
      </c>
      <c r="X7" t="n">
        <v>2.97</v>
      </c>
      <c r="Y7" t="n">
        <v>1</v>
      </c>
      <c r="Z7" t="n">
        <v>10</v>
      </c>
      <c r="AA7" t="n">
        <v>471.4206293626972</v>
      </c>
      <c r="AB7" t="n">
        <v>645.0185027043889</v>
      </c>
      <c r="AC7" t="n">
        <v>583.4588420954357</v>
      </c>
      <c r="AD7" t="n">
        <v>471420.6293626972</v>
      </c>
      <c r="AE7" t="n">
        <v>645018.5027043889</v>
      </c>
      <c r="AF7" t="n">
        <v>1.707068921206407e-06</v>
      </c>
      <c r="AG7" t="n">
        <v>13</v>
      </c>
      <c r="AH7" t="n">
        <v>583458.8420954357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3.1832</v>
      </c>
      <c r="E8" t="n">
        <v>31.41</v>
      </c>
      <c r="F8" t="n">
        <v>26.36</v>
      </c>
      <c r="G8" t="n">
        <v>17.38</v>
      </c>
      <c r="H8" t="n">
        <v>0.29</v>
      </c>
      <c r="I8" t="n">
        <v>91</v>
      </c>
      <c r="J8" t="n">
        <v>152.53</v>
      </c>
      <c r="K8" t="n">
        <v>49.1</v>
      </c>
      <c r="L8" t="n">
        <v>2.5</v>
      </c>
      <c r="M8" t="n">
        <v>89</v>
      </c>
      <c r="N8" t="n">
        <v>25.93</v>
      </c>
      <c r="O8" t="n">
        <v>19045.63</v>
      </c>
      <c r="P8" t="n">
        <v>312.7</v>
      </c>
      <c r="Q8" t="n">
        <v>452.73</v>
      </c>
      <c r="R8" t="n">
        <v>148.05</v>
      </c>
      <c r="S8" t="n">
        <v>57.64</v>
      </c>
      <c r="T8" t="n">
        <v>42708.47</v>
      </c>
      <c r="U8" t="n">
        <v>0.39</v>
      </c>
      <c r="V8" t="n">
        <v>0.8</v>
      </c>
      <c r="W8" t="n">
        <v>6.94</v>
      </c>
      <c r="X8" t="n">
        <v>2.63</v>
      </c>
      <c r="Y8" t="n">
        <v>1</v>
      </c>
      <c r="Z8" t="n">
        <v>10</v>
      </c>
      <c r="AA8" t="n">
        <v>459.2705340922194</v>
      </c>
      <c r="AB8" t="n">
        <v>628.3942063309487</v>
      </c>
      <c r="AC8" t="n">
        <v>568.4211452355299</v>
      </c>
      <c r="AD8" t="n">
        <v>459270.5340922194</v>
      </c>
      <c r="AE8" t="n">
        <v>628394.2063309487</v>
      </c>
      <c r="AF8" t="n">
        <v>1.745844751802163e-06</v>
      </c>
      <c r="AG8" t="n">
        <v>13</v>
      </c>
      <c r="AH8" t="n">
        <v>568421.14523553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3.2411</v>
      </c>
      <c r="E9" t="n">
        <v>30.85</v>
      </c>
      <c r="F9" t="n">
        <v>26.07</v>
      </c>
      <c r="G9" t="n">
        <v>19.08</v>
      </c>
      <c r="H9" t="n">
        <v>0.32</v>
      </c>
      <c r="I9" t="n">
        <v>82</v>
      </c>
      <c r="J9" t="n">
        <v>152.88</v>
      </c>
      <c r="K9" t="n">
        <v>49.1</v>
      </c>
      <c r="L9" t="n">
        <v>2.75</v>
      </c>
      <c r="M9" t="n">
        <v>80</v>
      </c>
      <c r="N9" t="n">
        <v>26.03</v>
      </c>
      <c r="O9" t="n">
        <v>19088.72</v>
      </c>
      <c r="P9" t="n">
        <v>308.85</v>
      </c>
      <c r="Q9" t="n">
        <v>452.72</v>
      </c>
      <c r="R9" t="n">
        <v>138.38</v>
      </c>
      <c r="S9" t="n">
        <v>57.64</v>
      </c>
      <c r="T9" t="n">
        <v>37918.55</v>
      </c>
      <c r="U9" t="n">
        <v>0.42</v>
      </c>
      <c r="V9" t="n">
        <v>0.8100000000000001</v>
      </c>
      <c r="W9" t="n">
        <v>6.94</v>
      </c>
      <c r="X9" t="n">
        <v>2.34</v>
      </c>
      <c r="Y9" t="n">
        <v>1</v>
      </c>
      <c r="Z9" t="n">
        <v>10</v>
      </c>
      <c r="AA9" t="n">
        <v>439.5118767732042</v>
      </c>
      <c r="AB9" t="n">
        <v>601.3595396966319</v>
      </c>
      <c r="AC9" t="n">
        <v>543.9666292413995</v>
      </c>
      <c r="AD9" t="n">
        <v>439511.8767732042</v>
      </c>
      <c r="AE9" t="n">
        <v>601359.539696632</v>
      </c>
      <c r="AF9" t="n">
        <v>1.77760034715569e-06</v>
      </c>
      <c r="AG9" t="n">
        <v>12</v>
      </c>
      <c r="AH9" t="n">
        <v>543966.6292413995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3.2939</v>
      </c>
      <c r="E10" t="n">
        <v>30.36</v>
      </c>
      <c r="F10" t="n">
        <v>25.82</v>
      </c>
      <c r="G10" t="n">
        <v>20.94</v>
      </c>
      <c r="H10" t="n">
        <v>0.35</v>
      </c>
      <c r="I10" t="n">
        <v>74</v>
      </c>
      <c r="J10" t="n">
        <v>153.23</v>
      </c>
      <c r="K10" t="n">
        <v>49.1</v>
      </c>
      <c r="L10" t="n">
        <v>3</v>
      </c>
      <c r="M10" t="n">
        <v>72</v>
      </c>
      <c r="N10" t="n">
        <v>26.13</v>
      </c>
      <c r="O10" t="n">
        <v>19131.85</v>
      </c>
      <c r="P10" t="n">
        <v>305.47</v>
      </c>
      <c r="Q10" t="n">
        <v>452.71</v>
      </c>
      <c r="R10" t="n">
        <v>130.53</v>
      </c>
      <c r="S10" t="n">
        <v>57.64</v>
      </c>
      <c r="T10" t="n">
        <v>34033.03</v>
      </c>
      <c r="U10" t="n">
        <v>0.44</v>
      </c>
      <c r="V10" t="n">
        <v>0.82</v>
      </c>
      <c r="W10" t="n">
        <v>6.91</v>
      </c>
      <c r="X10" t="n">
        <v>2.09</v>
      </c>
      <c r="Y10" t="n">
        <v>1</v>
      </c>
      <c r="Z10" t="n">
        <v>10</v>
      </c>
      <c r="AA10" t="n">
        <v>431.1321614863983</v>
      </c>
      <c r="AB10" t="n">
        <v>589.8940435542769</v>
      </c>
      <c r="AC10" t="n">
        <v>533.5953839589457</v>
      </c>
      <c r="AD10" t="n">
        <v>431132.1614863983</v>
      </c>
      <c r="AE10" t="n">
        <v>589894.0435542769</v>
      </c>
      <c r="AF10" t="n">
        <v>1.80655881752989e-06</v>
      </c>
      <c r="AG10" t="n">
        <v>12</v>
      </c>
      <c r="AH10" t="n">
        <v>533595.3839589457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3.3298</v>
      </c>
      <c r="E11" t="n">
        <v>30.03</v>
      </c>
      <c r="F11" t="n">
        <v>25.68</v>
      </c>
      <c r="G11" t="n">
        <v>22.66</v>
      </c>
      <c r="H11" t="n">
        <v>0.37</v>
      </c>
      <c r="I11" t="n">
        <v>68</v>
      </c>
      <c r="J11" t="n">
        <v>153.58</v>
      </c>
      <c r="K11" t="n">
        <v>49.1</v>
      </c>
      <c r="L11" t="n">
        <v>3.25</v>
      </c>
      <c r="M11" t="n">
        <v>66</v>
      </c>
      <c r="N11" t="n">
        <v>26.23</v>
      </c>
      <c r="O11" t="n">
        <v>19175.02</v>
      </c>
      <c r="P11" t="n">
        <v>303.47</v>
      </c>
      <c r="Q11" t="n">
        <v>452.74</v>
      </c>
      <c r="R11" t="n">
        <v>125.81</v>
      </c>
      <c r="S11" t="n">
        <v>57.64</v>
      </c>
      <c r="T11" t="n">
        <v>31701.24</v>
      </c>
      <c r="U11" t="n">
        <v>0.46</v>
      </c>
      <c r="V11" t="n">
        <v>0.83</v>
      </c>
      <c r="W11" t="n">
        <v>6.91</v>
      </c>
      <c r="X11" t="n">
        <v>1.95</v>
      </c>
      <c r="Y11" t="n">
        <v>1</v>
      </c>
      <c r="Z11" t="n">
        <v>10</v>
      </c>
      <c r="AA11" t="n">
        <v>425.8997784545091</v>
      </c>
      <c r="AB11" t="n">
        <v>582.7348662535984</v>
      </c>
      <c r="AC11" t="n">
        <v>527.1194684918756</v>
      </c>
      <c r="AD11" t="n">
        <v>425899.7784545092</v>
      </c>
      <c r="AE11" t="n">
        <v>582734.8662535984</v>
      </c>
      <c r="AF11" t="n">
        <v>1.826248383560833e-06</v>
      </c>
      <c r="AG11" t="n">
        <v>12</v>
      </c>
      <c r="AH11" t="n">
        <v>527119.4684918757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3.3636</v>
      </c>
      <c r="E12" t="n">
        <v>29.73</v>
      </c>
      <c r="F12" t="n">
        <v>25.53</v>
      </c>
      <c r="G12" t="n">
        <v>24.31</v>
      </c>
      <c r="H12" t="n">
        <v>0.4</v>
      </c>
      <c r="I12" t="n">
        <v>63</v>
      </c>
      <c r="J12" t="n">
        <v>153.93</v>
      </c>
      <c r="K12" t="n">
        <v>49.1</v>
      </c>
      <c r="L12" t="n">
        <v>3.5</v>
      </c>
      <c r="M12" t="n">
        <v>61</v>
      </c>
      <c r="N12" t="n">
        <v>26.33</v>
      </c>
      <c r="O12" t="n">
        <v>19218.22</v>
      </c>
      <c r="P12" t="n">
        <v>301.31</v>
      </c>
      <c r="Q12" t="n">
        <v>452.75</v>
      </c>
      <c r="R12" t="n">
        <v>120.75</v>
      </c>
      <c r="S12" t="n">
        <v>57.64</v>
      </c>
      <c r="T12" t="n">
        <v>29198.35</v>
      </c>
      <c r="U12" t="n">
        <v>0.48</v>
      </c>
      <c r="V12" t="n">
        <v>0.83</v>
      </c>
      <c r="W12" t="n">
        <v>6.9</v>
      </c>
      <c r="X12" t="n">
        <v>1.8</v>
      </c>
      <c r="Y12" t="n">
        <v>1</v>
      </c>
      <c r="Z12" t="n">
        <v>10</v>
      </c>
      <c r="AA12" t="n">
        <v>420.8182044989404</v>
      </c>
      <c r="AB12" t="n">
        <v>575.7820325843684</v>
      </c>
      <c r="AC12" t="n">
        <v>520.8302035096735</v>
      </c>
      <c r="AD12" t="n">
        <v>420818.2044989404</v>
      </c>
      <c r="AE12" t="n">
        <v>575782.0325843684</v>
      </c>
      <c r="AF12" t="n">
        <v>1.844786192247348e-06</v>
      </c>
      <c r="AG12" t="n">
        <v>12</v>
      </c>
      <c r="AH12" t="n">
        <v>520830.2035096736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3.3884</v>
      </c>
      <c r="E13" t="n">
        <v>29.51</v>
      </c>
      <c r="F13" t="n">
        <v>25.43</v>
      </c>
      <c r="G13" t="n">
        <v>25.86</v>
      </c>
      <c r="H13" t="n">
        <v>0.43</v>
      </c>
      <c r="I13" t="n">
        <v>59</v>
      </c>
      <c r="J13" t="n">
        <v>154.28</v>
      </c>
      <c r="K13" t="n">
        <v>49.1</v>
      </c>
      <c r="L13" t="n">
        <v>3.75</v>
      </c>
      <c r="M13" t="n">
        <v>57</v>
      </c>
      <c r="N13" t="n">
        <v>26.43</v>
      </c>
      <c r="O13" t="n">
        <v>19261.45</v>
      </c>
      <c r="P13" t="n">
        <v>299.78</v>
      </c>
      <c r="Q13" t="n">
        <v>452.88</v>
      </c>
      <c r="R13" t="n">
        <v>117.64</v>
      </c>
      <c r="S13" t="n">
        <v>57.64</v>
      </c>
      <c r="T13" t="n">
        <v>27662.01</v>
      </c>
      <c r="U13" t="n">
        <v>0.49</v>
      </c>
      <c r="V13" t="n">
        <v>0.83</v>
      </c>
      <c r="W13" t="n">
        <v>6.9</v>
      </c>
      <c r="X13" t="n">
        <v>1.7</v>
      </c>
      <c r="Y13" t="n">
        <v>1</v>
      </c>
      <c r="Z13" t="n">
        <v>10</v>
      </c>
      <c r="AA13" t="n">
        <v>417.2252818218935</v>
      </c>
      <c r="AB13" t="n">
        <v>570.8660372690714</v>
      </c>
      <c r="AC13" t="n">
        <v>516.3833838876259</v>
      </c>
      <c r="AD13" t="n">
        <v>417225.2818218935</v>
      </c>
      <c r="AE13" t="n">
        <v>570866.0372690714</v>
      </c>
      <c r="AF13" t="n">
        <v>1.858387898029169e-06</v>
      </c>
      <c r="AG13" t="n">
        <v>12</v>
      </c>
      <c r="AH13" t="n">
        <v>516383.3838876259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3.4218</v>
      </c>
      <c r="E14" t="n">
        <v>29.22</v>
      </c>
      <c r="F14" t="n">
        <v>25.27</v>
      </c>
      <c r="G14" t="n">
        <v>27.56</v>
      </c>
      <c r="H14" t="n">
        <v>0.46</v>
      </c>
      <c r="I14" t="n">
        <v>55</v>
      </c>
      <c r="J14" t="n">
        <v>154.63</v>
      </c>
      <c r="K14" t="n">
        <v>49.1</v>
      </c>
      <c r="L14" t="n">
        <v>4</v>
      </c>
      <c r="M14" t="n">
        <v>53</v>
      </c>
      <c r="N14" t="n">
        <v>26.53</v>
      </c>
      <c r="O14" t="n">
        <v>19304.72</v>
      </c>
      <c r="P14" t="n">
        <v>297.41</v>
      </c>
      <c r="Q14" t="n">
        <v>452.67</v>
      </c>
      <c r="R14" t="n">
        <v>112.59</v>
      </c>
      <c r="S14" t="n">
        <v>57.64</v>
      </c>
      <c r="T14" t="n">
        <v>25155.98</v>
      </c>
      <c r="U14" t="n">
        <v>0.51</v>
      </c>
      <c r="V14" t="n">
        <v>0.84</v>
      </c>
      <c r="W14" t="n">
        <v>6.88</v>
      </c>
      <c r="X14" t="n">
        <v>1.54</v>
      </c>
      <c r="Y14" t="n">
        <v>1</v>
      </c>
      <c r="Z14" t="n">
        <v>10</v>
      </c>
      <c r="AA14" t="n">
        <v>412.1704031295384</v>
      </c>
      <c r="AB14" t="n">
        <v>563.9497292366822</v>
      </c>
      <c r="AC14" t="n">
        <v>510.1271585867485</v>
      </c>
      <c r="AD14" t="n">
        <v>412170.4031295385</v>
      </c>
      <c r="AE14" t="n">
        <v>563949.7292366822</v>
      </c>
      <c r="AF14" t="n">
        <v>1.876706324364364e-06</v>
      </c>
      <c r="AG14" t="n">
        <v>12</v>
      </c>
      <c r="AH14" t="n">
        <v>510127.1585867485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3.4466</v>
      </c>
      <c r="E15" t="n">
        <v>29.01</v>
      </c>
      <c r="F15" t="n">
        <v>25.18</v>
      </c>
      <c r="G15" t="n">
        <v>29.62</v>
      </c>
      <c r="H15" t="n">
        <v>0.49</v>
      </c>
      <c r="I15" t="n">
        <v>51</v>
      </c>
      <c r="J15" t="n">
        <v>154.98</v>
      </c>
      <c r="K15" t="n">
        <v>49.1</v>
      </c>
      <c r="L15" t="n">
        <v>4.25</v>
      </c>
      <c r="M15" t="n">
        <v>49</v>
      </c>
      <c r="N15" t="n">
        <v>26.63</v>
      </c>
      <c r="O15" t="n">
        <v>19348.03</v>
      </c>
      <c r="P15" t="n">
        <v>295.9</v>
      </c>
      <c r="Q15" t="n">
        <v>452.67</v>
      </c>
      <c r="R15" t="n">
        <v>109.34</v>
      </c>
      <c r="S15" t="n">
        <v>57.64</v>
      </c>
      <c r="T15" t="n">
        <v>23551.61</v>
      </c>
      <c r="U15" t="n">
        <v>0.53</v>
      </c>
      <c r="V15" t="n">
        <v>0.84</v>
      </c>
      <c r="W15" t="n">
        <v>6.89</v>
      </c>
      <c r="X15" t="n">
        <v>1.45</v>
      </c>
      <c r="Y15" t="n">
        <v>1</v>
      </c>
      <c r="Z15" t="n">
        <v>10</v>
      </c>
      <c r="AA15" t="n">
        <v>408.7456218303291</v>
      </c>
      <c r="AB15" t="n">
        <v>559.2637923724164</v>
      </c>
      <c r="AC15" t="n">
        <v>505.8884409600547</v>
      </c>
      <c r="AD15" t="n">
        <v>408745.6218303291</v>
      </c>
      <c r="AE15" t="n">
        <v>559263.7923724165</v>
      </c>
      <c r="AF15" t="n">
        <v>1.890308030146185e-06</v>
      </c>
      <c r="AG15" t="n">
        <v>12</v>
      </c>
      <c r="AH15" t="n">
        <v>505888.4409600546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3.4684</v>
      </c>
      <c r="E16" t="n">
        <v>28.83</v>
      </c>
      <c r="F16" t="n">
        <v>25.09</v>
      </c>
      <c r="G16" t="n">
        <v>31.36</v>
      </c>
      <c r="H16" t="n">
        <v>0.51</v>
      </c>
      <c r="I16" t="n">
        <v>48</v>
      </c>
      <c r="J16" t="n">
        <v>155.33</v>
      </c>
      <c r="K16" t="n">
        <v>49.1</v>
      </c>
      <c r="L16" t="n">
        <v>4.5</v>
      </c>
      <c r="M16" t="n">
        <v>46</v>
      </c>
      <c r="N16" t="n">
        <v>26.74</v>
      </c>
      <c r="O16" t="n">
        <v>19391.36</v>
      </c>
      <c r="P16" t="n">
        <v>294.48</v>
      </c>
      <c r="Q16" t="n">
        <v>452.61</v>
      </c>
      <c r="R16" t="n">
        <v>106.67</v>
      </c>
      <c r="S16" t="n">
        <v>57.64</v>
      </c>
      <c r="T16" t="n">
        <v>22235.3</v>
      </c>
      <c r="U16" t="n">
        <v>0.54</v>
      </c>
      <c r="V16" t="n">
        <v>0.85</v>
      </c>
      <c r="W16" t="n">
        <v>6.87</v>
      </c>
      <c r="X16" t="n">
        <v>1.36</v>
      </c>
      <c r="Y16" t="n">
        <v>1</v>
      </c>
      <c r="Z16" t="n">
        <v>10</v>
      </c>
      <c r="AA16" t="n">
        <v>405.6771946520399</v>
      </c>
      <c r="AB16" t="n">
        <v>555.0654349376279</v>
      </c>
      <c r="AC16" t="n">
        <v>502.0907688664107</v>
      </c>
      <c r="AD16" t="n">
        <v>405677.1946520398</v>
      </c>
      <c r="AE16" t="n">
        <v>555065.4349376279</v>
      </c>
      <c r="AF16" t="n">
        <v>1.902264368293109e-06</v>
      </c>
      <c r="AG16" t="n">
        <v>12</v>
      </c>
      <c r="AH16" t="n">
        <v>502090.7688664107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3.4856</v>
      </c>
      <c r="E17" t="n">
        <v>28.69</v>
      </c>
      <c r="F17" t="n">
        <v>25.01</v>
      </c>
      <c r="G17" t="n">
        <v>32.62</v>
      </c>
      <c r="H17" t="n">
        <v>0.54</v>
      </c>
      <c r="I17" t="n">
        <v>46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293.13</v>
      </c>
      <c r="Q17" t="n">
        <v>452.62</v>
      </c>
      <c r="R17" t="n">
        <v>104.2</v>
      </c>
      <c r="S17" t="n">
        <v>57.64</v>
      </c>
      <c r="T17" t="n">
        <v>21010.12</v>
      </c>
      <c r="U17" t="n">
        <v>0.55</v>
      </c>
      <c r="V17" t="n">
        <v>0.85</v>
      </c>
      <c r="W17" t="n">
        <v>6.87</v>
      </c>
      <c r="X17" t="n">
        <v>1.28</v>
      </c>
      <c r="Y17" t="n">
        <v>1</v>
      </c>
      <c r="Z17" t="n">
        <v>10</v>
      </c>
      <c r="AA17" t="n">
        <v>403.0962332028495</v>
      </c>
      <c r="AB17" t="n">
        <v>551.5340496188626</v>
      </c>
      <c r="AC17" t="n">
        <v>498.8964140061379</v>
      </c>
      <c r="AD17" t="n">
        <v>403096.2332028495</v>
      </c>
      <c r="AE17" t="n">
        <v>551534.0496188626</v>
      </c>
      <c r="AF17" t="n">
        <v>1.911697809399856e-06</v>
      </c>
      <c r="AG17" t="n">
        <v>12</v>
      </c>
      <c r="AH17" t="n">
        <v>498896.4140061379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3.5056</v>
      </c>
      <c r="E18" t="n">
        <v>28.53</v>
      </c>
      <c r="F18" t="n">
        <v>24.94</v>
      </c>
      <c r="G18" t="n">
        <v>34.79</v>
      </c>
      <c r="H18" t="n">
        <v>0.57</v>
      </c>
      <c r="I18" t="n">
        <v>43</v>
      </c>
      <c r="J18" t="n">
        <v>156.03</v>
      </c>
      <c r="K18" t="n">
        <v>49.1</v>
      </c>
      <c r="L18" t="n">
        <v>5</v>
      </c>
      <c r="M18" t="n">
        <v>41</v>
      </c>
      <c r="N18" t="n">
        <v>26.94</v>
      </c>
      <c r="O18" t="n">
        <v>19478.15</v>
      </c>
      <c r="P18" t="n">
        <v>291.98</v>
      </c>
      <c r="Q18" t="n">
        <v>452.68</v>
      </c>
      <c r="R18" t="n">
        <v>101.59</v>
      </c>
      <c r="S18" t="n">
        <v>57.64</v>
      </c>
      <c r="T18" t="n">
        <v>19718.64</v>
      </c>
      <c r="U18" t="n">
        <v>0.57</v>
      </c>
      <c r="V18" t="n">
        <v>0.85</v>
      </c>
      <c r="W18" t="n">
        <v>6.87</v>
      </c>
      <c r="X18" t="n">
        <v>1.21</v>
      </c>
      <c r="Y18" t="n">
        <v>1</v>
      </c>
      <c r="Z18" t="n">
        <v>10</v>
      </c>
      <c r="AA18" t="n">
        <v>400.4872225720222</v>
      </c>
      <c r="AB18" t="n">
        <v>547.9642861723393</v>
      </c>
      <c r="AC18" t="n">
        <v>495.6673437727563</v>
      </c>
      <c r="AD18" t="n">
        <v>400487.2225720222</v>
      </c>
      <c r="AE18" t="n">
        <v>547964.2861723392</v>
      </c>
      <c r="AF18" t="n">
        <v>1.922666926965841e-06</v>
      </c>
      <c r="AG18" t="n">
        <v>12</v>
      </c>
      <c r="AH18" t="n">
        <v>495667.3437727563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3.5215</v>
      </c>
      <c r="E19" t="n">
        <v>28.4</v>
      </c>
      <c r="F19" t="n">
        <v>24.87</v>
      </c>
      <c r="G19" t="n">
        <v>36.39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290.76</v>
      </c>
      <c r="Q19" t="n">
        <v>452.71</v>
      </c>
      <c r="R19" t="n">
        <v>99.67</v>
      </c>
      <c r="S19" t="n">
        <v>57.64</v>
      </c>
      <c r="T19" t="n">
        <v>18766.82</v>
      </c>
      <c r="U19" t="n">
        <v>0.58</v>
      </c>
      <c r="V19" t="n">
        <v>0.85</v>
      </c>
      <c r="W19" t="n">
        <v>6.86</v>
      </c>
      <c r="X19" t="n">
        <v>1.14</v>
      </c>
      <c r="Y19" t="n">
        <v>1</v>
      </c>
      <c r="Z19" t="n">
        <v>10</v>
      </c>
      <c r="AA19" t="n">
        <v>388.0930202231833</v>
      </c>
      <c r="AB19" t="n">
        <v>531.005991725041</v>
      </c>
      <c r="AC19" t="n">
        <v>480.3275251463924</v>
      </c>
      <c r="AD19" t="n">
        <v>388093.0202231833</v>
      </c>
      <c r="AE19" t="n">
        <v>531005.9917250409</v>
      </c>
      <c r="AF19" t="n">
        <v>1.931387375430799e-06</v>
      </c>
      <c r="AG19" t="n">
        <v>11</v>
      </c>
      <c r="AH19" t="n">
        <v>480327.5251463923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3.5349</v>
      </c>
      <c r="E20" t="n">
        <v>28.29</v>
      </c>
      <c r="F20" t="n">
        <v>24.82</v>
      </c>
      <c r="G20" t="n">
        <v>38.19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289.67</v>
      </c>
      <c r="Q20" t="n">
        <v>452.64</v>
      </c>
      <c r="R20" t="n">
        <v>97.98</v>
      </c>
      <c r="S20" t="n">
        <v>57.64</v>
      </c>
      <c r="T20" t="n">
        <v>17932.23</v>
      </c>
      <c r="U20" t="n">
        <v>0.59</v>
      </c>
      <c r="V20" t="n">
        <v>0.85</v>
      </c>
      <c r="W20" t="n">
        <v>6.86</v>
      </c>
      <c r="X20" t="n">
        <v>1.09</v>
      </c>
      <c r="Y20" t="n">
        <v>1</v>
      </c>
      <c r="Z20" t="n">
        <v>10</v>
      </c>
      <c r="AA20" t="n">
        <v>386.1500653750599</v>
      </c>
      <c r="AB20" t="n">
        <v>528.34755518472</v>
      </c>
      <c r="AC20" t="n">
        <v>477.9228060583406</v>
      </c>
      <c r="AD20" t="n">
        <v>386150.0653750598</v>
      </c>
      <c r="AE20" t="n">
        <v>528347.55518472</v>
      </c>
      <c r="AF20" t="n">
        <v>1.938736684200009e-06</v>
      </c>
      <c r="AG20" t="n">
        <v>11</v>
      </c>
      <c r="AH20" t="n">
        <v>477922.8060583406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3.5487</v>
      </c>
      <c r="E21" t="n">
        <v>28.18</v>
      </c>
      <c r="F21" t="n">
        <v>24.77</v>
      </c>
      <c r="G21" t="n">
        <v>40.17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35</v>
      </c>
      <c r="N21" t="n">
        <v>27.25</v>
      </c>
      <c r="O21" t="n">
        <v>19608.58</v>
      </c>
      <c r="P21" t="n">
        <v>288.5</v>
      </c>
      <c r="Q21" t="n">
        <v>452.62</v>
      </c>
      <c r="R21" t="n">
        <v>96.55</v>
      </c>
      <c r="S21" t="n">
        <v>57.64</v>
      </c>
      <c r="T21" t="n">
        <v>17229.48</v>
      </c>
      <c r="U21" t="n">
        <v>0.6</v>
      </c>
      <c r="V21" t="n">
        <v>0.86</v>
      </c>
      <c r="W21" t="n">
        <v>6.85</v>
      </c>
      <c r="X21" t="n">
        <v>1.05</v>
      </c>
      <c r="Y21" t="n">
        <v>1</v>
      </c>
      <c r="Z21" t="n">
        <v>10</v>
      </c>
      <c r="AA21" t="n">
        <v>384.1366243569705</v>
      </c>
      <c r="AB21" t="n">
        <v>525.5926763570216</v>
      </c>
      <c r="AC21" t="n">
        <v>475.430848999461</v>
      </c>
      <c r="AD21" t="n">
        <v>384136.6243569705</v>
      </c>
      <c r="AE21" t="n">
        <v>525592.6763570216</v>
      </c>
      <c r="AF21" t="n">
        <v>1.946305375320538e-06</v>
      </c>
      <c r="AG21" t="n">
        <v>11</v>
      </c>
      <c r="AH21" t="n">
        <v>475430.848999461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3.5547</v>
      </c>
      <c r="E22" t="n">
        <v>28.13</v>
      </c>
      <c r="F22" t="n">
        <v>24.76</v>
      </c>
      <c r="G22" t="n">
        <v>41.26</v>
      </c>
      <c r="H22" t="n">
        <v>0.67</v>
      </c>
      <c r="I22" t="n">
        <v>36</v>
      </c>
      <c r="J22" t="n">
        <v>157.44</v>
      </c>
      <c r="K22" t="n">
        <v>49.1</v>
      </c>
      <c r="L22" t="n">
        <v>6</v>
      </c>
      <c r="M22" t="n">
        <v>34</v>
      </c>
      <c r="N22" t="n">
        <v>27.35</v>
      </c>
      <c r="O22" t="n">
        <v>19652.13</v>
      </c>
      <c r="P22" t="n">
        <v>288.37</v>
      </c>
      <c r="Q22" t="n">
        <v>452.64</v>
      </c>
      <c r="R22" t="n">
        <v>95.91</v>
      </c>
      <c r="S22" t="n">
        <v>57.64</v>
      </c>
      <c r="T22" t="n">
        <v>16912.75</v>
      </c>
      <c r="U22" t="n">
        <v>0.6</v>
      </c>
      <c r="V22" t="n">
        <v>0.86</v>
      </c>
      <c r="W22" t="n">
        <v>6.85</v>
      </c>
      <c r="X22" t="n">
        <v>1.03</v>
      </c>
      <c r="Y22" t="n">
        <v>1</v>
      </c>
      <c r="Z22" t="n">
        <v>10</v>
      </c>
      <c r="AA22" t="n">
        <v>383.5592831167223</v>
      </c>
      <c r="AB22" t="n">
        <v>524.8027326016162</v>
      </c>
      <c r="AC22" t="n">
        <v>474.7162963673784</v>
      </c>
      <c r="AD22" t="n">
        <v>383559.2831167223</v>
      </c>
      <c r="AE22" t="n">
        <v>524802.7326016162</v>
      </c>
      <c r="AF22" t="n">
        <v>1.949596110590334e-06</v>
      </c>
      <c r="AG22" t="n">
        <v>11</v>
      </c>
      <c r="AH22" t="n">
        <v>474716.2963673784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3.5741</v>
      </c>
      <c r="E23" t="n">
        <v>27.98</v>
      </c>
      <c r="F23" t="n">
        <v>24.66</v>
      </c>
      <c r="G23" t="n">
        <v>43.52</v>
      </c>
      <c r="H23" t="n">
        <v>0.7</v>
      </c>
      <c r="I23" t="n">
        <v>34</v>
      </c>
      <c r="J23" t="n">
        <v>157.8</v>
      </c>
      <c r="K23" t="n">
        <v>49.1</v>
      </c>
      <c r="L23" t="n">
        <v>6.25</v>
      </c>
      <c r="M23" t="n">
        <v>32</v>
      </c>
      <c r="N23" t="n">
        <v>27.45</v>
      </c>
      <c r="O23" t="n">
        <v>19695.71</v>
      </c>
      <c r="P23" t="n">
        <v>286.71</v>
      </c>
      <c r="Q23" t="n">
        <v>452.66</v>
      </c>
      <c r="R23" t="n">
        <v>92.63</v>
      </c>
      <c r="S23" t="n">
        <v>57.64</v>
      </c>
      <c r="T23" t="n">
        <v>15281.32</v>
      </c>
      <c r="U23" t="n">
        <v>0.62</v>
      </c>
      <c r="V23" t="n">
        <v>0.86</v>
      </c>
      <c r="W23" t="n">
        <v>6.86</v>
      </c>
      <c r="X23" t="n">
        <v>0.9399999999999999</v>
      </c>
      <c r="Y23" t="n">
        <v>1</v>
      </c>
      <c r="Z23" t="n">
        <v>10</v>
      </c>
      <c r="AA23" t="n">
        <v>380.6632552378872</v>
      </c>
      <c r="AB23" t="n">
        <v>520.8402594940611</v>
      </c>
      <c r="AC23" t="n">
        <v>471.1319961318425</v>
      </c>
      <c r="AD23" t="n">
        <v>380663.2552378872</v>
      </c>
      <c r="AE23" t="n">
        <v>520840.2594940611</v>
      </c>
      <c r="AF23" t="n">
        <v>1.960236154629339e-06</v>
      </c>
      <c r="AG23" t="n">
        <v>11</v>
      </c>
      <c r="AH23" t="n">
        <v>471131.9961318425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3.582</v>
      </c>
      <c r="E24" t="n">
        <v>27.92</v>
      </c>
      <c r="F24" t="n">
        <v>24.63</v>
      </c>
      <c r="G24" t="n">
        <v>44.79</v>
      </c>
      <c r="H24" t="n">
        <v>0.73</v>
      </c>
      <c r="I24" t="n">
        <v>33</v>
      </c>
      <c r="J24" t="n">
        <v>158.15</v>
      </c>
      <c r="K24" t="n">
        <v>49.1</v>
      </c>
      <c r="L24" t="n">
        <v>6.5</v>
      </c>
      <c r="M24" t="n">
        <v>31</v>
      </c>
      <c r="N24" t="n">
        <v>27.56</v>
      </c>
      <c r="O24" t="n">
        <v>19739.33</v>
      </c>
      <c r="P24" t="n">
        <v>286.26</v>
      </c>
      <c r="Q24" t="n">
        <v>452.61</v>
      </c>
      <c r="R24" t="n">
        <v>92.2</v>
      </c>
      <c r="S24" t="n">
        <v>57.64</v>
      </c>
      <c r="T24" t="n">
        <v>15073.95</v>
      </c>
      <c r="U24" t="n">
        <v>0.63</v>
      </c>
      <c r="V24" t="n">
        <v>0.86</v>
      </c>
      <c r="W24" t="n">
        <v>6.84</v>
      </c>
      <c r="X24" t="n">
        <v>0.91</v>
      </c>
      <c r="Y24" t="n">
        <v>1</v>
      </c>
      <c r="Z24" t="n">
        <v>10</v>
      </c>
      <c r="AA24" t="n">
        <v>379.677717135978</v>
      </c>
      <c r="AB24" t="n">
        <v>519.4918027841563</v>
      </c>
      <c r="AC24" t="n">
        <v>469.9122342377601</v>
      </c>
      <c r="AD24" t="n">
        <v>379677.7171359779</v>
      </c>
      <c r="AE24" t="n">
        <v>519491.8027841563</v>
      </c>
      <c r="AF24" t="n">
        <v>1.964568956067904e-06</v>
      </c>
      <c r="AG24" t="n">
        <v>11</v>
      </c>
      <c r="AH24" t="n">
        <v>469912.2342377601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3.5846</v>
      </c>
      <c r="E25" t="n">
        <v>27.9</v>
      </c>
      <c r="F25" t="n">
        <v>24.64</v>
      </c>
      <c r="G25" t="n">
        <v>46.21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30</v>
      </c>
      <c r="N25" t="n">
        <v>27.66</v>
      </c>
      <c r="O25" t="n">
        <v>19782.99</v>
      </c>
      <c r="P25" t="n">
        <v>285.89</v>
      </c>
      <c r="Q25" t="n">
        <v>452.66</v>
      </c>
      <c r="R25" t="n">
        <v>91.92</v>
      </c>
      <c r="S25" t="n">
        <v>57.64</v>
      </c>
      <c r="T25" t="n">
        <v>14940.45</v>
      </c>
      <c r="U25" t="n">
        <v>0.63</v>
      </c>
      <c r="V25" t="n">
        <v>0.86</v>
      </c>
      <c r="W25" t="n">
        <v>6.86</v>
      </c>
      <c r="X25" t="n">
        <v>0.92</v>
      </c>
      <c r="Y25" t="n">
        <v>1</v>
      </c>
      <c r="Z25" t="n">
        <v>10</v>
      </c>
      <c r="AA25" t="n">
        <v>379.2642282379975</v>
      </c>
      <c r="AB25" t="n">
        <v>518.9260490320969</v>
      </c>
      <c r="AC25" t="n">
        <v>469.4004752297569</v>
      </c>
      <c r="AD25" t="n">
        <v>379264.2282379976</v>
      </c>
      <c r="AE25" t="n">
        <v>518926.0490320969</v>
      </c>
      <c r="AF25" t="n">
        <v>1.965994941351481e-06</v>
      </c>
      <c r="AG25" t="n">
        <v>11</v>
      </c>
      <c r="AH25" t="n">
        <v>469400.4752297568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3.5956</v>
      </c>
      <c r="E26" t="n">
        <v>27.81</v>
      </c>
      <c r="F26" t="n">
        <v>24.59</v>
      </c>
      <c r="G26" t="n">
        <v>47.59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29</v>
      </c>
      <c r="N26" t="n">
        <v>27.77</v>
      </c>
      <c r="O26" t="n">
        <v>19826.68</v>
      </c>
      <c r="P26" t="n">
        <v>284.69</v>
      </c>
      <c r="Q26" t="n">
        <v>452.66</v>
      </c>
      <c r="R26" t="n">
        <v>90.05</v>
      </c>
      <c r="S26" t="n">
        <v>57.64</v>
      </c>
      <c r="T26" t="n">
        <v>14005.77</v>
      </c>
      <c r="U26" t="n">
        <v>0.64</v>
      </c>
      <c r="V26" t="n">
        <v>0.86</v>
      </c>
      <c r="W26" t="n">
        <v>6.85</v>
      </c>
      <c r="X26" t="n">
        <v>0.86</v>
      </c>
      <c r="Y26" t="n">
        <v>1</v>
      </c>
      <c r="Z26" t="n">
        <v>10</v>
      </c>
      <c r="AA26" t="n">
        <v>377.4910949922325</v>
      </c>
      <c r="AB26" t="n">
        <v>516.4999699001232</v>
      </c>
      <c r="AC26" t="n">
        <v>467.2059376851153</v>
      </c>
      <c r="AD26" t="n">
        <v>377491.0949922325</v>
      </c>
      <c r="AE26" t="n">
        <v>516499.9699001232</v>
      </c>
      <c r="AF26" t="n">
        <v>1.972027956012773e-06</v>
      </c>
      <c r="AG26" t="n">
        <v>11</v>
      </c>
      <c r="AH26" t="n">
        <v>467205.9376851153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3.61</v>
      </c>
      <c r="E27" t="n">
        <v>27.7</v>
      </c>
      <c r="F27" t="n">
        <v>24.54</v>
      </c>
      <c r="G27" t="n">
        <v>50.77</v>
      </c>
      <c r="H27" t="n">
        <v>0.8100000000000001</v>
      </c>
      <c r="I27" t="n">
        <v>29</v>
      </c>
      <c r="J27" t="n">
        <v>159.22</v>
      </c>
      <c r="K27" t="n">
        <v>49.1</v>
      </c>
      <c r="L27" t="n">
        <v>7.25</v>
      </c>
      <c r="M27" t="n">
        <v>27</v>
      </c>
      <c r="N27" t="n">
        <v>27.87</v>
      </c>
      <c r="O27" t="n">
        <v>19870.53</v>
      </c>
      <c r="P27" t="n">
        <v>283.56</v>
      </c>
      <c r="Q27" t="n">
        <v>452.65</v>
      </c>
      <c r="R27" t="n">
        <v>88.67</v>
      </c>
      <c r="S27" t="n">
        <v>57.64</v>
      </c>
      <c r="T27" t="n">
        <v>13330.16</v>
      </c>
      <c r="U27" t="n">
        <v>0.65</v>
      </c>
      <c r="V27" t="n">
        <v>0.86</v>
      </c>
      <c r="W27" t="n">
        <v>6.84</v>
      </c>
      <c r="X27" t="n">
        <v>0.8100000000000001</v>
      </c>
      <c r="Y27" t="n">
        <v>1</v>
      </c>
      <c r="Z27" t="n">
        <v>10</v>
      </c>
      <c r="AA27" t="n">
        <v>375.527688008326</v>
      </c>
      <c r="AB27" t="n">
        <v>513.8135498453395</v>
      </c>
      <c r="AC27" t="n">
        <v>464.7759057899459</v>
      </c>
      <c r="AD27" t="n">
        <v>375527.688008326</v>
      </c>
      <c r="AE27" t="n">
        <v>513813.5498453395</v>
      </c>
      <c r="AF27" t="n">
        <v>1.979925720660282e-06</v>
      </c>
      <c r="AG27" t="n">
        <v>11</v>
      </c>
      <c r="AH27" t="n">
        <v>464775.9057899459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3.619</v>
      </c>
      <c r="E28" t="n">
        <v>27.63</v>
      </c>
      <c r="F28" t="n">
        <v>24.5</v>
      </c>
      <c r="G28" t="n">
        <v>52.5</v>
      </c>
      <c r="H28" t="n">
        <v>0.83</v>
      </c>
      <c r="I28" t="n">
        <v>28</v>
      </c>
      <c r="J28" t="n">
        <v>159.57</v>
      </c>
      <c r="K28" t="n">
        <v>49.1</v>
      </c>
      <c r="L28" t="n">
        <v>7.5</v>
      </c>
      <c r="M28" t="n">
        <v>26</v>
      </c>
      <c r="N28" t="n">
        <v>27.98</v>
      </c>
      <c r="O28" t="n">
        <v>19914.3</v>
      </c>
      <c r="P28" t="n">
        <v>282.95</v>
      </c>
      <c r="Q28" t="n">
        <v>452.66</v>
      </c>
      <c r="R28" t="n">
        <v>87.31</v>
      </c>
      <c r="S28" t="n">
        <v>57.64</v>
      </c>
      <c r="T28" t="n">
        <v>12654.79</v>
      </c>
      <c r="U28" t="n">
        <v>0.66</v>
      </c>
      <c r="V28" t="n">
        <v>0.87</v>
      </c>
      <c r="W28" t="n">
        <v>6.85</v>
      </c>
      <c r="X28" t="n">
        <v>0.77</v>
      </c>
      <c r="Y28" t="n">
        <v>1</v>
      </c>
      <c r="Z28" t="n">
        <v>10</v>
      </c>
      <c r="AA28" t="n">
        <v>374.3468107514528</v>
      </c>
      <c r="AB28" t="n">
        <v>512.1978214858577</v>
      </c>
      <c r="AC28" t="n">
        <v>463.3143802774042</v>
      </c>
      <c r="AD28" t="n">
        <v>374346.8107514528</v>
      </c>
      <c r="AE28" t="n">
        <v>512197.8214858577</v>
      </c>
      <c r="AF28" t="n">
        <v>1.984861823564976e-06</v>
      </c>
      <c r="AG28" t="n">
        <v>11</v>
      </c>
      <c r="AH28" t="n">
        <v>463314.3802774042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3.6184</v>
      </c>
      <c r="E29" t="n">
        <v>27.64</v>
      </c>
      <c r="F29" t="n">
        <v>24.5</v>
      </c>
      <c r="G29" t="n">
        <v>52.51</v>
      </c>
      <c r="H29" t="n">
        <v>0.86</v>
      </c>
      <c r="I29" t="n">
        <v>28</v>
      </c>
      <c r="J29" t="n">
        <v>159.92</v>
      </c>
      <c r="K29" t="n">
        <v>49.1</v>
      </c>
      <c r="L29" t="n">
        <v>7.75</v>
      </c>
      <c r="M29" t="n">
        <v>26</v>
      </c>
      <c r="N29" t="n">
        <v>28.08</v>
      </c>
      <c r="O29" t="n">
        <v>19958.1</v>
      </c>
      <c r="P29" t="n">
        <v>282.67</v>
      </c>
      <c r="Q29" t="n">
        <v>452.57</v>
      </c>
      <c r="R29" t="n">
        <v>87.88</v>
      </c>
      <c r="S29" t="n">
        <v>57.64</v>
      </c>
      <c r="T29" t="n">
        <v>12937.73</v>
      </c>
      <c r="U29" t="n">
        <v>0.66</v>
      </c>
      <c r="V29" t="n">
        <v>0.87</v>
      </c>
      <c r="W29" t="n">
        <v>6.84</v>
      </c>
      <c r="X29" t="n">
        <v>0.78</v>
      </c>
      <c r="Y29" t="n">
        <v>1</v>
      </c>
      <c r="Z29" t="n">
        <v>10</v>
      </c>
      <c r="AA29" t="n">
        <v>374.2030822281475</v>
      </c>
      <c r="AB29" t="n">
        <v>512.0011657794165</v>
      </c>
      <c r="AC29" t="n">
        <v>463.1364931155777</v>
      </c>
      <c r="AD29" t="n">
        <v>374203.0822281475</v>
      </c>
      <c r="AE29" t="n">
        <v>512001.1657794166</v>
      </c>
      <c r="AF29" t="n">
        <v>1.984532750037996e-06</v>
      </c>
      <c r="AG29" t="n">
        <v>11</v>
      </c>
      <c r="AH29" t="n">
        <v>463136.4931155777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3.6276</v>
      </c>
      <c r="E30" t="n">
        <v>27.57</v>
      </c>
      <c r="F30" t="n">
        <v>24.47</v>
      </c>
      <c r="G30" t="n">
        <v>54.37</v>
      </c>
      <c r="H30" t="n">
        <v>0.88</v>
      </c>
      <c r="I30" t="n">
        <v>27</v>
      </c>
      <c r="J30" t="n">
        <v>160.28</v>
      </c>
      <c r="K30" t="n">
        <v>49.1</v>
      </c>
      <c r="L30" t="n">
        <v>8</v>
      </c>
      <c r="M30" t="n">
        <v>25</v>
      </c>
      <c r="N30" t="n">
        <v>28.19</v>
      </c>
      <c r="O30" t="n">
        <v>20001.93</v>
      </c>
      <c r="P30" t="n">
        <v>281.69</v>
      </c>
      <c r="Q30" t="n">
        <v>452.6</v>
      </c>
      <c r="R30" t="n">
        <v>86.40000000000001</v>
      </c>
      <c r="S30" t="n">
        <v>57.64</v>
      </c>
      <c r="T30" t="n">
        <v>12202.85</v>
      </c>
      <c r="U30" t="n">
        <v>0.67</v>
      </c>
      <c r="V30" t="n">
        <v>0.87</v>
      </c>
      <c r="W30" t="n">
        <v>6.84</v>
      </c>
      <c r="X30" t="n">
        <v>0.74</v>
      </c>
      <c r="Y30" t="n">
        <v>1</v>
      </c>
      <c r="Z30" t="n">
        <v>10</v>
      </c>
      <c r="AA30" t="n">
        <v>372.7968192292805</v>
      </c>
      <c r="AB30" t="n">
        <v>510.0770547044216</v>
      </c>
      <c r="AC30" t="n">
        <v>461.3960165010735</v>
      </c>
      <c r="AD30" t="n">
        <v>372796.8192292805</v>
      </c>
      <c r="AE30" t="n">
        <v>510077.0547044217</v>
      </c>
      <c r="AF30" t="n">
        <v>1.989578544118349e-06</v>
      </c>
      <c r="AG30" t="n">
        <v>11</v>
      </c>
      <c r="AH30" t="n">
        <v>461396.0165010734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3.6343</v>
      </c>
      <c r="E31" t="n">
        <v>27.52</v>
      </c>
      <c r="F31" t="n">
        <v>24.44</v>
      </c>
      <c r="G31" t="n">
        <v>56.41</v>
      </c>
      <c r="H31" t="n">
        <v>0.91</v>
      </c>
      <c r="I31" t="n">
        <v>26</v>
      </c>
      <c r="J31" t="n">
        <v>160.64</v>
      </c>
      <c r="K31" t="n">
        <v>49.1</v>
      </c>
      <c r="L31" t="n">
        <v>8.25</v>
      </c>
      <c r="M31" t="n">
        <v>24</v>
      </c>
      <c r="N31" t="n">
        <v>28.29</v>
      </c>
      <c r="O31" t="n">
        <v>20045.81</v>
      </c>
      <c r="P31" t="n">
        <v>280.82</v>
      </c>
      <c r="Q31" t="n">
        <v>452.67</v>
      </c>
      <c r="R31" t="n">
        <v>85.79000000000001</v>
      </c>
      <c r="S31" t="n">
        <v>57.64</v>
      </c>
      <c r="T31" t="n">
        <v>11905</v>
      </c>
      <c r="U31" t="n">
        <v>0.67</v>
      </c>
      <c r="V31" t="n">
        <v>0.87</v>
      </c>
      <c r="W31" t="n">
        <v>6.83</v>
      </c>
      <c r="X31" t="n">
        <v>0.72</v>
      </c>
      <c r="Y31" t="n">
        <v>1</v>
      </c>
      <c r="Z31" t="n">
        <v>10</v>
      </c>
      <c r="AA31" t="n">
        <v>371.6490228314663</v>
      </c>
      <c r="AB31" t="n">
        <v>508.506589035729</v>
      </c>
      <c r="AC31" t="n">
        <v>459.9754338716384</v>
      </c>
      <c r="AD31" t="n">
        <v>371649.0228314663</v>
      </c>
      <c r="AE31" t="n">
        <v>508506.5890357289</v>
      </c>
      <c r="AF31" t="n">
        <v>1.993253198502954e-06</v>
      </c>
      <c r="AG31" t="n">
        <v>11</v>
      </c>
      <c r="AH31" t="n">
        <v>459975.4338716384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3.6404</v>
      </c>
      <c r="E32" t="n">
        <v>27.47</v>
      </c>
      <c r="F32" t="n">
        <v>24.43</v>
      </c>
      <c r="G32" t="n">
        <v>58.63</v>
      </c>
      <c r="H32" t="n">
        <v>0.9399999999999999</v>
      </c>
      <c r="I32" t="n">
        <v>25</v>
      </c>
      <c r="J32" t="n">
        <v>160.99</v>
      </c>
      <c r="K32" t="n">
        <v>49.1</v>
      </c>
      <c r="L32" t="n">
        <v>8.5</v>
      </c>
      <c r="M32" t="n">
        <v>23</v>
      </c>
      <c r="N32" t="n">
        <v>28.4</v>
      </c>
      <c r="O32" t="n">
        <v>20089.72</v>
      </c>
      <c r="P32" t="n">
        <v>280.29</v>
      </c>
      <c r="Q32" t="n">
        <v>452.59</v>
      </c>
      <c r="R32" t="n">
        <v>85.22</v>
      </c>
      <c r="S32" t="n">
        <v>57.64</v>
      </c>
      <c r="T32" t="n">
        <v>11624.74</v>
      </c>
      <c r="U32" t="n">
        <v>0.68</v>
      </c>
      <c r="V32" t="n">
        <v>0.87</v>
      </c>
      <c r="W32" t="n">
        <v>6.84</v>
      </c>
      <c r="X32" t="n">
        <v>0.7</v>
      </c>
      <c r="Y32" t="n">
        <v>1</v>
      </c>
      <c r="Z32" t="n">
        <v>10</v>
      </c>
      <c r="AA32" t="n">
        <v>370.8329775645007</v>
      </c>
      <c r="AB32" t="n">
        <v>507.3900399000902</v>
      </c>
      <c r="AC32" t="n">
        <v>458.9654466184185</v>
      </c>
      <c r="AD32" t="n">
        <v>370832.9775645006</v>
      </c>
      <c r="AE32" t="n">
        <v>507390.0399000902</v>
      </c>
      <c r="AF32" t="n">
        <v>1.996598779360579e-06</v>
      </c>
      <c r="AG32" t="n">
        <v>11</v>
      </c>
      <c r="AH32" t="n">
        <v>458965.4466184185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3.6517</v>
      </c>
      <c r="E33" t="n">
        <v>27.38</v>
      </c>
      <c r="F33" t="n">
        <v>24.37</v>
      </c>
      <c r="G33" t="n">
        <v>60.94</v>
      </c>
      <c r="H33" t="n">
        <v>0.96</v>
      </c>
      <c r="I33" t="n">
        <v>24</v>
      </c>
      <c r="J33" t="n">
        <v>161.35</v>
      </c>
      <c r="K33" t="n">
        <v>49.1</v>
      </c>
      <c r="L33" t="n">
        <v>8.75</v>
      </c>
      <c r="M33" t="n">
        <v>22</v>
      </c>
      <c r="N33" t="n">
        <v>28.5</v>
      </c>
      <c r="O33" t="n">
        <v>20133.66</v>
      </c>
      <c r="P33" t="n">
        <v>279.59</v>
      </c>
      <c r="Q33" t="n">
        <v>452.64</v>
      </c>
      <c r="R33" t="n">
        <v>83.40000000000001</v>
      </c>
      <c r="S33" t="n">
        <v>57.64</v>
      </c>
      <c r="T33" t="n">
        <v>10718.77</v>
      </c>
      <c r="U33" t="n">
        <v>0.6899999999999999</v>
      </c>
      <c r="V33" t="n">
        <v>0.87</v>
      </c>
      <c r="W33" t="n">
        <v>6.84</v>
      </c>
      <c r="X33" t="n">
        <v>0.65</v>
      </c>
      <c r="Y33" t="n">
        <v>1</v>
      </c>
      <c r="Z33" t="n">
        <v>10</v>
      </c>
      <c r="AA33" t="n">
        <v>369.3929626371843</v>
      </c>
      <c r="AB33" t="n">
        <v>505.4197479475612</v>
      </c>
      <c r="AC33" t="n">
        <v>457.1831965645166</v>
      </c>
      <c r="AD33" t="n">
        <v>369392.9626371843</v>
      </c>
      <c r="AE33" t="n">
        <v>505419.7479475612</v>
      </c>
      <c r="AF33" t="n">
        <v>2.002796330785361e-06</v>
      </c>
      <c r="AG33" t="n">
        <v>11</v>
      </c>
      <c r="AH33" t="n">
        <v>457183.1965645166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3.6495</v>
      </c>
      <c r="E34" t="n">
        <v>27.4</v>
      </c>
      <c r="F34" t="n">
        <v>24.39</v>
      </c>
      <c r="G34" t="n">
        <v>60.98</v>
      </c>
      <c r="H34" t="n">
        <v>0.99</v>
      </c>
      <c r="I34" t="n">
        <v>24</v>
      </c>
      <c r="J34" t="n">
        <v>161.71</v>
      </c>
      <c r="K34" t="n">
        <v>49.1</v>
      </c>
      <c r="L34" t="n">
        <v>9</v>
      </c>
      <c r="M34" t="n">
        <v>22</v>
      </c>
      <c r="N34" t="n">
        <v>28.61</v>
      </c>
      <c r="O34" t="n">
        <v>20177.64</v>
      </c>
      <c r="P34" t="n">
        <v>279.14</v>
      </c>
      <c r="Q34" t="n">
        <v>452.6</v>
      </c>
      <c r="R34" t="n">
        <v>83.90000000000001</v>
      </c>
      <c r="S34" t="n">
        <v>57.64</v>
      </c>
      <c r="T34" t="n">
        <v>10965.65</v>
      </c>
      <c r="U34" t="n">
        <v>0.6899999999999999</v>
      </c>
      <c r="V34" t="n">
        <v>0.87</v>
      </c>
      <c r="W34" t="n">
        <v>6.84</v>
      </c>
      <c r="X34" t="n">
        <v>0.67</v>
      </c>
      <c r="Y34" t="n">
        <v>1</v>
      </c>
      <c r="Z34" t="n">
        <v>10</v>
      </c>
      <c r="AA34" t="n">
        <v>369.3085897191283</v>
      </c>
      <c r="AB34" t="n">
        <v>505.3043051988064</v>
      </c>
      <c r="AC34" t="n">
        <v>457.0787715096782</v>
      </c>
      <c r="AD34" t="n">
        <v>369308.5897191283</v>
      </c>
      <c r="AE34" t="n">
        <v>505304.3051988065</v>
      </c>
      <c r="AF34" t="n">
        <v>2.001589727853103e-06</v>
      </c>
      <c r="AG34" t="n">
        <v>11</v>
      </c>
      <c r="AH34" t="n">
        <v>457078.7715096782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3.6588</v>
      </c>
      <c r="E35" t="n">
        <v>27.33</v>
      </c>
      <c r="F35" t="n">
        <v>24.35</v>
      </c>
      <c r="G35" t="n">
        <v>63.53</v>
      </c>
      <c r="H35" t="n">
        <v>1.01</v>
      </c>
      <c r="I35" t="n">
        <v>23</v>
      </c>
      <c r="J35" t="n">
        <v>162.06</v>
      </c>
      <c r="K35" t="n">
        <v>49.1</v>
      </c>
      <c r="L35" t="n">
        <v>9.25</v>
      </c>
      <c r="M35" t="n">
        <v>21</v>
      </c>
      <c r="N35" t="n">
        <v>28.72</v>
      </c>
      <c r="O35" t="n">
        <v>20221.66</v>
      </c>
      <c r="P35" t="n">
        <v>278.45</v>
      </c>
      <c r="Q35" t="n">
        <v>452.62</v>
      </c>
      <c r="R35" t="n">
        <v>82.72</v>
      </c>
      <c r="S35" t="n">
        <v>57.64</v>
      </c>
      <c r="T35" t="n">
        <v>10385.16</v>
      </c>
      <c r="U35" t="n">
        <v>0.7</v>
      </c>
      <c r="V35" t="n">
        <v>0.87</v>
      </c>
      <c r="W35" t="n">
        <v>6.83</v>
      </c>
      <c r="X35" t="n">
        <v>0.63</v>
      </c>
      <c r="Y35" t="n">
        <v>1</v>
      </c>
      <c r="Z35" t="n">
        <v>10</v>
      </c>
      <c r="AA35" t="n">
        <v>368.0819087273323</v>
      </c>
      <c r="AB35" t="n">
        <v>503.6259061484853</v>
      </c>
      <c r="AC35" t="n">
        <v>455.5605565090717</v>
      </c>
      <c r="AD35" t="n">
        <v>368081.9087273323</v>
      </c>
      <c r="AE35" t="n">
        <v>503625.9061484853</v>
      </c>
      <c r="AF35" t="n">
        <v>2.006690367521285e-06</v>
      </c>
      <c r="AG35" t="n">
        <v>11</v>
      </c>
      <c r="AH35" t="n">
        <v>455560.5565090717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3.667</v>
      </c>
      <c r="E36" t="n">
        <v>27.27</v>
      </c>
      <c r="F36" t="n">
        <v>24.32</v>
      </c>
      <c r="G36" t="n">
        <v>66.33</v>
      </c>
      <c r="H36" t="n">
        <v>1.04</v>
      </c>
      <c r="I36" t="n">
        <v>22</v>
      </c>
      <c r="J36" t="n">
        <v>162.42</v>
      </c>
      <c r="K36" t="n">
        <v>49.1</v>
      </c>
      <c r="L36" t="n">
        <v>9.5</v>
      </c>
      <c r="M36" t="n">
        <v>20</v>
      </c>
      <c r="N36" t="n">
        <v>28.82</v>
      </c>
      <c r="O36" t="n">
        <v>20265.72</v>
      </c>
      <c r="P36" t="n">
        <v>277.53</v>
      </c>
      <c r="Q36" t="n">
        <v>452.59</v>
      </c>
      <c r="R36" t="n">
        <v>81.8</v>
      </c>
      <c r="S36" t="n">
        <v>57.64</v>
      </c>
      <c r="T36" t="n">
        <v>9925.57</v>
      </c>
      <c r="U36" t="n">
        <v>0.7</v>
      </c>
      <c r="V36" t="n">
        <v>0.87</v>
      </c>
      <c r="W36" t="n">
        <v>6.83</v>
      </c>
      <c r="X36" t="n">
        <v>0.6</v>
      </c>
      <c r="Y36" t="n">
        <v>1</v>
      </c>
      <c r="Z36" t="n">
        <v>10</v>
      </c>
      <c r="AA36" t="n">
        <v>366.8154055469824</v>
      </c>
      <c r="AB36" t="n">
        <v>501.8930206229535</v>
      </c>
      <c r="AC36" t="n">
        <v>453.9930551459767</v>
      </c>
      <c r="AD36" t="n">
        <v>366815.4055469824</v>
      </c>
      <c r="AE36" t="n">
        <v>501893.0206229535</v>
      </c>
      <c r="AF36" t="n">
        <v>2.011187705723339e-06</v>
      </c>
      <c r="AG36" t="n">
        <v>11</v>
      </c>
      <c r="AH36" t="n">
        <v>453993.0551459767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3.6677</v>
      </c>
      <c r="E37" t="n">
        <v>27.27</v>
      </c>
      <c r="F37" t="n">
        <v>24.32</v>
      </c>
      <c r="G37" t="n">
        <v>66.31999999999999</v>
      </c>
      <c r="H37" t="n">
        <v>1.06</v>
      </c>
      <c r="I37" t="n">
        <v>22</v>
      </c>
      <c r="J37" t="n">
        <v>162.78</v>
      </c>
      <c r="K37" t="n">
        <v>49.1</v>
      </c>
      <c r="L37" t="n">
        <v>9.75</v>
      </c>
      <c r="M37" t="n">
        <v>20</v>
      </c>
      <c r="N37" t="n">
        <v>28.93</v>
      </c>
      <c r="O37" t="n">
        <v>20309.81</v>
      </c>
      <c r="P37" t="n">
        <v>277.23</v>
      </c>
      <c r="Q37" t="n">
        <v>452.58</v>
      </c>
      <c r="R37" t="n">
        <v>81.67</v>
      </c>
      <c r="S37" t="n">
        <v>57.64</v>
      </c>
      <c r="T37" t="n">
        <v>9864.24</v>
      </c>
      <c r="U37" t="n">
        <v>0.71</v>
      </c>
      <c r="V37" t="n">
        <v>0.87</v>
      </c>
      <c r="W37" t="n">
        <v>6.83</v>
      </c>
      <c r="X37" t="n">
        <v>0.59</v>
      </c>
      <c r="Y37" t="n">
        <v>1</v>
      </c>
      <c r="Z37" t="n">
        <v>10</v>
      </c>
      <c r="AA37" t="n">
        <v>366.569019778222</v>
      </c>
      <c r="AB37" t="n">
        <v>501.5559047443626</v>
      </c>
      <c r="AC37" t="n">
        <v>453.6881131336934</v>
      </c>
      <c r="AD37" t="n">
        <v>366569.019778222</v>
      </c>
      <c r="AE37" t="n">
        <v>501555.9047443626</v>
      </c>
      <c r="AF37" t="n">
        <v>2.011571624838149e-06</v>
      </c>
      <c r="AG37" t="n">
        <v>11</v>
      </c>
      <c r="AH37" t="n">
        <v>453688.1131336934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3.6765</v>
      </c>
      <c r="E38" t="n">
        <v>27.2</v>
      </c>
      <c r="F38" t="n">
        <v>24.28</v>
      </c>
      <c r="G38" t="n">
        <v>69.38</v>
      </c>
      <c r="H38" t="n">
        <v>1.09</v>
      </c>
      <c r="I38" t="n">
        <v>21</v>
      </c>
      <c r="J38" t="n">
        <v>163.13</v>
      </c>
      <c r="K38" t="n">
        <v>49.1</v>
      </c>
      <c r="L38" t="n">
        <v>10</v>
      </c>
      <c r="M38" t="n">
        <v>19</v>
      </c>
      <c r="N38" t="n">
        <v>29.04</v>
      </c>
      <c r="O38" t="n">
        <v>20353.94</v>
      </c>
      <c r="P38" t="n">
        <v>276.55</v>
      </c>
      <c r="Q38" t="n">
        <v>452.6</v>
      </c>
      <c r="R38" t="n">
        <v>80.38</v>
      </c>
      <c r="S38" t="n">
        <v>57.64</v>
      </c>
      <c r="T38" t="n">
        <v>9222.34</v>
      </c>
      <c r="U38" t="n">
        <v>0.72</v>
      </c>
      <c r="V38" t="n">
        <v>0.87</v>
      </c>
      <c r="W38" t="n">
        <v>6.83</v>
      </c>
      <c r="X38" t="n">
        <v>0.5600000000000001</v>
      </c>
      <c r="Y38" t="n">
        <v>1</v>
      </c>
      <c r="Z38" t="n">
        <v>10</v>
      </c>
      <c r="AA38" t="n">
        <v>365.3963166709794</v>
      </c>
      <c r="AB38" t="n">
        <v>499.9513606170236</v>
      </c>
      <c r="AC38" t="n">
        <v>452.2367044458757</v>
      </c>
      <c r="AD38" t="n">
        <v>365396.3166709794</v>
      </c>
      <c r="AE38" t="n">
        <v>499951.3606170235</v>
      </c>
      <c r="AF38" t="n">
        <v>2.016398036567182e-06</v>
      </c>
      <c r="AG38" t="n">
        <v>11</v>
      </c>
      <c r="AH38" t="n">
        <v>452236.7044458757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3.6739</v>
      </c>
      <c r="E39" t="n">
        <v>27.22</v>
      </c>
      <c r="F39" t="n">
        <v>24.3</v>
      </c>
      <c r="G39" t="n">
        <v>69.43000000000001</v>
      </c>
      <c r="H39" t="n">
        <v>1.11</v>
      </c>
      <c r="I39" t="n">
        <v>21</v>
      </c>
      <c r="J39" t="n">
        <v>163.49</v>
      </c>
      <c r="K39" t="n">
        <v>49.1</v>
      </c>
      <c r="L39" t="n">
        <v>10.25</v>
      </c>
      <c r="M39" t="n">
        <v>19</v>
      </c>
      <c r="N39" t="n">
        <v>29.15</v>
      </c>
      <c r="O39" t="n">
        <v>20398.1</v>
      </c>
      <c r="P39" t="n">
        <v>276.34</v>
      </c>
      <c r="Q39" t="n">
        <v>452.59</v>
      </c>
      <c r="R39" t="n">
        <v>81.02</v>
      </c>
      <c r="S39" t="n">
        <v>57.64</v>
      </c>
      <c r="T39" t="n">
        <v>9545.209999999999</v>
      </c>
      <c r="U39" t="n">
        <v>0.71</v>
      </c>
      <c r="V39" t="n">
        <v>0.87</v>
      </c>
      <c r="W39" t="n">
        <v>6.83</v>
      </c>
      <c r="X39" t="n">
        <v>0.58</v>
      </c>
      <c r="Y39" t="n">
        <v>1</v>
      </c>
      <c r="Z39" t="n">
        <v>10</v>
      </c>
      <c r="AA39" t="n">
        <v>365.495653418983</v>
      </c>
      <c r="AB39" t="n">
        <v>500.0872775380701</v>
      </c>
      <c r="AC39" t="n">
        <v>452.3596496467381</v>
      </c>
      <c r="AD39" t="n">
        <v>365495.653418983</v>
      </c>
      <c r="AE39" t="n">
        <v>500087.2775380701</v>
      </c>
      <c r="AF39" t="n">
        <v>2.014972051283605e-06</v>
      </c>
      <c r="AG39" t="n">
        <v>11</v>
      </c>
      <c r="AH39" t="n">
        <v>452359.6496467381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3.6806</v>
      </c>
      <c r="E40" t="n">
        <v>27.17</v>
      </c>
      <c r="F40" t="n">
        <v>24.28</v>
      </c>
      <c r="G40" t="n">
        <v>72.84</v>
      </c>
      <c r="H40" t="n">
        <v>1.14</v>
      </c>
      <c r="I40" t="n">
        <v>20</v>
      </c>
      <c r="J40" t="n">
        <v>163.85</v>
      </c>
      <c r="K40" t="n">
        <v>49.1</v>
      </c>
      <c r="L40" t="n">
        <v>10.5</v>
      </c>
      <c r="M40" t="n">
        <v>18</v>
      </c>
      <c r="N40" t="n">
        <v>29.26</v>
      </c>
      <c r="O40" t="n">
        <v>20442.3</v>
      </c>
      <c r="P40" t="n">
        <v>275.42</v>
      </c>
      <c r="Q40" t="n">
        <v>452.58</v>
      </c>
      <c r="R40" t="n">
        <v>80.44</v>
      </c>
      <c r="S40" t="n">
        <v>57.64</v>
      </c>
      <c r="T40" t="n">
        <v>9258.889999999999</v>
      </c>
      <c r="U40" t="n">
        <v>0.72</v>
      </c>
      <c r="V40" t="n">
        <v>0.87</v>
      </c>
      <c r="W40" t="n">
        <v>6.83</v>
      </c>
      <c r="X40" t="n">
        <v>0.5600000000000001</v>
      </c>
      <c r="Y40" t="n">
        <v>1</v>
      </c>
      <c r="Z40" t="n">
        <v>10</v>
      </c>
      <c r="AA40" t="n">
        <v>364.3719557837616</v>
      </c>
      <c r="AB40" t="n">
        <v>498.5497848595192</v>
      </c>
      <c r="AC40" t="n">
        <v>450.9688931115437</v>
      </c>
      <c r="AD40" t="n">
        <v>364371.9557837616</v>
      </c>
      <c r="AE40" t="n">
        <v>498549.7848595192</v>
      </c>
      <c r="AF40" t="n">
        <v>2.018646705668209e-06</v>
      </c>
      <c r="AG40" t="n">
        <v>11</v>
      </c>
      <c r="AH40" t="n">
        <v>450968.8931115437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3.6834</v>
      </c>
      <c r="E41" t="n">
        <v>27.15</v>
      </c>
      <c r="F41" t="n">
        <v>24.26</v>
      </c>
      <c r="G41" t="n">
        <v>72.78</v>
      </c>
      <c r="H41" t="n">
        <v>1.16</v>
      </c>
      <c r="I41" t="n">
        <v>20</v>
      </c>
      <c r="J41" t="n">
        <v>164.21</v>
      </c>
      <c r="K41" t="n">
        <v>49.1</v>
      </c>
      <c r="L41" t="n">
        <v>10.75</v>
      </c>
      <c r="M41" t="n">
        <v>18</v>
      </c>
      <c r="N41" t="n">
        <v>29.36</v>
      </c>
      <c r="O41" t="n">
        <v>20486.54</v>
      </c>
      <c r="P41" t="n">
        <v>274.82</v>
      </c>
      <c r="Q41" t="n">
        <v>452.56</v>
      </c>
      <c r="R41" t="n">
        <v>79.61</v>
      </c>
      <c r="S41" t="n">
        <v>57.64</v>
      </c>
      <c r="T41" t="n">
        <v>8840.58</v>
      </c>
      <c r="U41" t="n">
        <v>0.72</v>
      </c>
      <c r="V41" t="n">
        <v>0.87</v>
      </c>
      <c r="W41" t="n">
        <v>6.83</v>
      </c>
      <c r="X41" t="n">
        <v>0.54</v>
      </c>
      <c r="Y41" t="n">
        <v>1</v>
      </c>
      <c r="Z41" t="n">
        <v>10</v>
      </c>
      <c r="AA41" t="n">
        <v>363.7280439648159</v>
      </c>
      <c r="AB41" t="n">
        <v>497.6687563014532</v>
      </c>
      <c r="AC41" t="n">
        <v>450.1719486825281</v>
      </c>
      <c r="AD41" t="n">
        <v>363728.0439648158</v>
      </c>
      <c r="AE41" t="n">
        <v>497668.7563014532</v>
      </c>
      <c r="AF41" t="n">
        <v>2.020182382127447e-06</v>
      </c>
      <c r="AG41" t="n">
        <v>11</v>
      </c>
      <c r="AH41" t="n">
        <v>450171.948682528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3.6883</v>
      </c>
      <c r="E42" t="n">
        <v>27.11</v>
      </c>
      <c r="F42" t="n">
        <v>24.26</v>
      </c>
      <c r="G42" t="n">
        <v>76.59999999999999</v>
      </c>
      <c r="H42" t="n">
        <v>1.18</v>
      </c>
      <c r="I42" t="n">
        <v>19</v>
      </c>
      <c r="J42" t="n">
        <v>164.57</v>
      </c>
      <c r="K42" t="n">
        <v>49.1</v>
      </c>
      <c r="L42" t="n">
        <v>11</v>
      </c>
      <c r="M42" t="n">
        <v>17</v>
      </c>
      <c r="N42" t="n">
        <v>29.47</v>
      </c>
      <c r="O42" t="n">
        <v>20530.82</v>
      </c>
      <c r="P42" t="n">
        <v>274.19</v>
      </c>
      <c r="Q42" t="n">
        <v>452.58</v>
      </c>
      <c r="R42" t="n">
        <v>79.62</v>
      </c>
      <c r="S42" t="n">
        <v>57.64</v>
      </c>
      <c r="T42" t="n">
        <v>8853.690000000001</v>
      </c>
      <c r="U42" t="n">
        <v>0.72</v>
      </c>
      <c r="V42" t="n">
        <v>0.87</v>
      </c>
      <c r="W42" t="n">
        <v>6.83</v>
      </c>
      <c r="X42" t="n">
        <v>0.53</v>
      </c>
      <c r="Y42" t="n">
        <v>1</v>
      </c>
      <c r="Z42" t="n">
        <v>10</v>
      </c>
      <c r="AA42" t="n">
        <v>362.9810487132326</v>
      </c>
      <c r="AB42" t="n">
        <v>496.6466844431324</v>
      </c>
      <c r="AC42" t="n">
        <v>449.2474219278785</v>
      </c>
      <c r="AD42" t="n">
        <v>362981.0487132326</v>
      </c>
      <c r="AE42" t="n">
        <v>496646.6844431324</v>
      </c>
      <c r="AF42" t="n">
        <v>2.022869815931113e-06</v>
      </c>
      <c r="AG42" t="n">
        <v>11</v>
      </c>
      <c r="AH42" t="n">
        <v>449247.4219278785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3.6902</v>
      </c>
      <c r="E43" t="n">
        <v>27.1</v>
      </c>
      <c r="F43" t="n">
        <v>24.24</v>
      </c>
      <c r="G43" t="n">
        <v>76.55</v>
      </c>
      <c r="H43" t="n">
        <v>1.21</v>
      </c>
      <c r="I43" t="n">
        <v>19</v>
      </c>
      <c r="J43" t="n">
        <v>164.93</v>
      </c>
      <c r="K43" t="n">
        <v>49.1</v>
      </c>
      <c r="L43" t="n">
        <v>11.25</v>
      </c>
      <c r="M43" t="n">
        <v>17</v>
      </c>
      <c r="N43" t="n">
        <v>29.58</v>
      </c>
      <c r="O43" t="n">
        <v>20575.13</v>
      </c>
      <c r="P43" t="n">
        <v>273.87</v>
      </c>
      <c r="Q43" t="n">
        <v>452.62</v>
      </c>
      <c r="R43" t="n">
        <v>79.06999999999999</v>
      </c>
      <c r="S43" t="n">
        <v>57.64</v>
      </c>
      <c r="T43" t="n">
        <v>8577.559999999999</v>
      </c>
      <c r="U43" t="n">
        <v>0.73</v>
      </c>
      <c r="V43" t="n">
        <v>0.87</v>
      </c>
      <c r="W43" t="n">
        <v>6.83</v>
      </c>
      <c r="X43" t="n">
        <v>0.52</v>
      </c>
      <c r="Y43" t="n">
        <v>1</v>
      </c>
      <c r="Z43" t="n">
        <v>10</v>
      </c>
      <c r="AA43" t="n">
        <v>362.5840061148243</v>
      </c>
      <c r="AB43" t="n">
        <v>496.1034332437069</v>
      </c>
      <c r="AC43" t="n">
        <v>448.7560178604684</v>
      </c>
      <c r="AD43" t="n">
        <v>362584.0061148243</v>
      </c>
      <c r="AE43" t="n">
        <v>496103.4332437069</v>
      </c>
      <c r="AF43" t="n">
        <v>2.023911882099882e-06</v>
      </c>
      <c r="AG43" t="n">
        <v>11</v>
      </c>
      <c r="AH43" t="n">
        <v>448756.0178604684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3.6983</v>
      </c>
      <c r="E44" t="n">
        <v>27.04</v>
      </c>
      <c r="F44" t="n">
        <v>24.21</v>
      </c>
      <c r="G44" t="n">
        <v>80.70999999999999</v>
      </c>
      <c r="H44" t="n">
        <v>1.23</v>
      </c>
      <c r="I44" t="n">
        <v>18</v>
      </c>
      <c r="J44" t="n">
        <v>165.29</v>
      </c>
      <c r="K44" t="n">
        <v>49.1</v>
      </c>
      <c r="L44" t="n">
        <v>11.5</v>
      </c>
      <c r="M44" t="n">
        <v>16</v>
      </c>
      <c r="N44" t="n">
        <v>29.69</v>
      </c>
      <c r="O44" t="n">
        <v>20619.48</v>
      </c>
      <c r="P44" t="n">
        <v>272.94</v>
      </c>
      <c r="Q44" t="n">
        <v>452.66</v>
      </c>
      <c r="R44" t="n">
        <v>78.23999999999999</v>
      </c>
      <c r="S44" t="n">
        <v>57.64</v>
      </c>
      <c r="T44" t="n">
        <v>8167.63</v>
      </c>
      <c r="U44" t="n">
        <v>0.74</v>
      </c>
      <c r="V44" t="n">
        <v>0.88</v>
      </c>
      <c r="W44" t="n">
        <v>6.82</v>
      </c>
      <c r="X44" t="n">
        <v>0.49</v>
      </c>
      <c r="Y44" t="n">
        <v>1</v>
      </c>
      <c r="Z44" t="n">
        <v>10</v>
      </c>
      <c r="AA44" t="n">
        <v>361.3406362547266</v>
      </c>
      <c r="AB44" t="n">
        <v>494.4021997475143</v>
      </c>
      <c r="AC44" t="n">
        <v>447.2171477014562</v>
      </c>
      <c r="AD44" t="n">
        <v>361340.6362547266</v>
      </c>
      <c r="AE44" t="n">
        <v>494402.1997475143</v>
      </c>
      <c r="AF44" t="n">
        <v>2.028354374714106e-06</v>
      </c>
      <c r="AG44" t="n">
        <v>11</v>
      </c>
      <c r="AH44" t="n">
        <v>447217.1477014562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3.6978</v>
      </c>
      <c r="E45" t="n">
        <v>27.04</v>
      </c>
      <c r="F45" t="n">
        <v>24.22</v>
      </c>
      <c r="G45" t="n">
        <v>80.72</v>
      </c>
      <c r="H45" t="n">
        <v>1.26</v>
      </c>
      <c r="I45" t="n">
        <v>18</v>
      </c>
      <c r="J45" t="n">
        <v>165.65</v>
      </c>
      <c r="K45" t="n">
        <v>49.1</v>
      </c>
      <c r="L45" t="n">
        <v>11.75</v>
      </c>
      <c r="M45" t="n">
        <v>16</v>
      </c>
      <c r="N45" t="n">
        <v>29.8</v>
      </c>
      <c r="O45" t="n">
        <v>20663.87</v>
      </c>
      <c r="P45" t="n">
        <v>273.18</v>
      </c>
      <c r="Q45" t="n">
        <v>452.57</v>
      </c>
      <c r="R45" t="n">
        <v>78.52</v>
      </c>
      <c r="S45" t="n">
        <v>57.64</v>
      </c>
      <c r="T45" t="n">
        <v>8305.610000000001</v>
      </c>
      <c r="U45" t="n">
        <v>0.73</v>
      </c>
      <c r="V45" t="n">
        <v>0.88</v>
      </c>
      <c r="W45" t="n">
        <v>6.82</v>
      </c>
      <c r="X45" t="n">
        <v>0.49</v>
      </c>
      <c r="Y45" t="n">
        <v>1</v>
      </c>
      <c r="Z45" t="n">
        <v>10</v>
      </c>
      <c r="AA45" t="n">
        <v>361.5603625457103</v>
      </c>
      <c r="AB45" t="n">
        <v>494.702838952478</v>
      </c>
      <c r="AC45" t="n">
        <v>447.489094322648</v>
      </c>
      <c r="AD45" t="n">
        <v>361560.3625457103</v>
      </c>
      <c r="AE45" t="n">
        <v>494702.838952478</v>
      </c>
      <c r="AF45" t="n">
        <v>2.028080146774956e-06</v>
      </c>
      <c r="AG45" t="n">
        <v>11</v>
      </c>
      <c r="AH45" t="n">
        <v>447489.094322648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3.6992</v>
      </c>
      <c r="E46" t="n">
        <v>27.03</v>
      </c>
      <c r="F46" t="n">
        <v>24.21</v>
      </c>
      <c r="G46" t="n">
        <v>80.69</v>
      </c>
      <c r="H46" t="n">
        <v>1.28</v>
      </c>
      <c r="I46" t="n">
        <v>18</v>
      </c>
      <c r="J46" t="n">
        <v>166.01</v>
      </c>
      <c r="K46" t="n">
        <v>49.1</v>
      </c>
      <c r="L46" t="n">
        <v>12</v>
      </c>
      <c r="M46" t="n">
        <v>16</v>
      </c>
      <c r="N46" t="n">
        <v>29.91</v>
      </c>
      <c r="O46" t="n">
        <v>20708.3</v>
      </c>
      <c r="P46" t="n">
        <v>272.31</v>
      </c>
      <c r="Q46" t="n">
        <v>452.64</v>
      </c>
      <c r="R46" t="n">
        <v>77.86</v>
      </c>
      <c r="S46" t="n">
        <v>57.64</v>
      </c>
      <c r="T46" t="n">
        <v>7977.69</v>
      </c>
      <c r="U46" t="n">
        <v>0.74</v>
      </c>
      <c r="V46" t="n">
        <v>0.88</v>
      </c>
      <c r="W46" t="n">
        <v>6.83</v>
      </c>
      <c r="X46" t="n">
        <v>0.48</v>
      </c>
      <c r="Y46" t="n">
        <v>1</v>
      </c>
      <c r="Z46" t="n">
        <v>10</v>
      </c>
      <c r="AA46" t="n">
        <v>360.8681626997844</v>
      </c>
      <c r="AB46" t="n">
        <v>493.7557405855803</v>
      </c>
      <c r="AC46" t="n">
        <v>446.6323856946261</v>
      </c>
      <c r="AD46" t="n">
        <v>360868.1626997844</v>
      </c>
      <c r="AE46" t="n">
        <v>493755.7405855804</v>
      </c>
      <c r="AF46" t="n">
        <v>2.028847985004575e-06</v>
      </c>
      <c r="AG46" t="n">
        <v>11</v>
      </c>
      <c r="AH46" t="n">
        <v>446632.3856946261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3.7084</v>
      </c>
      <c r="E47" t="n">
        <v>26.97</v>
      </c>
      <c r="F47" t="n">
        <v>24.17</v>
      </c>
      <c r="G47" t="n">
        <v>85.31</v>
      </c>
      <c r="H47" t="n">
        <v>1.3</v>
      </c>
      <c r="I47" t="n">
        <v>17</v>
      </c>
      <c r="J47" t="n">
        <v>166.37</v>
      </c>
      <c r="K47" t="n">
        <v>49.1</v>
      </c>
      <c r="L47" t="n">
        <v>12.25</v>
      </c>
      <c r="M47" t="n">
        <v>15</v>
      </c>
      <c r="N47" t="n">
        <v>30.02</v>
      </c>
      <c r="O47" t="n">
        <v>20752.76</v>
      </c>
      <c r="P47" t="n">
        <v>271.27</v>
      </c>
      <c r="Q47" t="n">
        <v>452.6</v>
      </c>
      <c r="R47" t="n">
        <v>76.88</v>
      </c>
      <c r="S47" t="n">
        <v>57.64</v>
      </c>
      <c r="T47" t="n">
        <v>7491.58</v>
      </c>
      <c r="U47" t="n">
        <v>0.75</v>
      </c>
      <c r="V47" t="n">
        <v>0.88</v>
      </c>
      <c r="W47" t="n">
        <v>6.82</v>
      </c>
      <c r="X47" t="n">
        <v>0.45</v>
      </c>
      <c r="Y47" t="n">
        <v>1</v>
      </c>
      <c r="Z47" t="n">
        <v>10</v>
      </c>
      <c r="AA47" t="n">
        <v>359.4574823998714</v>
      </c>
      <c r="AB47" t="n">
        <v>491.8255855644167</v>
      </c>
      <c r="AC47" t="n">
        <v>444.8864419596928</v>
      </c>
      <c r="AD47" t="n">
        <v>359457.4823998713</v>
      </c>
      <c r="AE47" t="n">
        <v>491825.5855644167</v>
      </c>
      <c r="AF47" t="n">
        <v>2.033893779084928e-06</v>
      </c>
      <c r="AG47" t="n">
        <v>11</v>
      </c>
      <c r="AH47" t="n">
        <v>444886.4419596927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3.7082</v>
      </c>
      <c r="E48" t="n">
        <v>26.97</v>
      </c>
      <c r="F48" t="n">
        <v>24.17</v>
      </c>
      <c r="G48" t="n">
        <v>85.31</v>
      </c>
      <c r="H48" t="n">
        <v>1.33</v>
      </c>
      <c r="I48" t="n">
        <v>17</v>
      </c>
      <c r="J48" t="n">
        <v>166.73</v>
      </c>
      <c r="K48" t="n">
        <v>49.1</v>
      </c>
      <c r="L48" t="n">
        <v>12.5</v>
      </c>
      <c r="M48" t="n">
        <v>15</v>
      </c>
      <c r="N48" t="n">
        <v>30.13</v>
      </c>
      <c r="O48" t="n">
        <v>20797.26</v>
      </c>
      <c r="P48" t="n">
        <v>271.55</v>
      </c>
      <c r="Q48" t="n">
        <v>452.6</v>
      </c>
      <c r="R48" t="n">
        <v>76.78</v>
      </c>
      <c r="S48" t="n">
        <v>57.64</v>
      </c>
      <c r="T48" t="n">
        <v>7442.13</v>
      </c>
      <c r="U48" t="n">
        <v>0.75</v>
      </c>
      <c r="V48" t="n">
        <v>0.88</v>
      </c>
      <c r="W48" t="n">
        <v>6.82</v>
      </c>
      <c r="X48" t="n">
        <v>0.45</v>
      </c>
      <c r="Y48" t="n">
        <v>1</v>
      </c>
      <c r="Z48" t="n">
        <v>10</v>
      </c>
      <c r="AA48" t="n">
        <v>359.6534341784953</v>
      </c>
      <c r="AB48" t="n">
        <v>492.0936954327124</v>
      </c>
      <c r="AC48" t="n">
        <v>445.1289637984528</v>
      </c>
      <c r="AD48" t="n">
        <v>359653.4341784953</v>
      </c>
      <c r="AE48" t="n">
        <v>492093.6954327124</v>
      </c>
      <c r="AF48" t="n">
        <v>2.033784087909268e-06</v>
      </c>
      <c r="AG48" t="n">
        <v>11</v>
      </c>
      <c r="AH48" t="n">
        <v>445128.9637984529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3.7055</v>
      </c>
      <c r="E49" t="n">
        <v>26.99</v>
      </c>
      <c r="F49" t="n">
        <v>24.19</v>
      </c>
      <c r="G49" t="n">
        <v>85.38</v>
      </c>
      <c r="H49" t="n">
        <v>1.35</v>
      </c>
      <c r="I49" t="n">
        <v>17</v>
      </c>
      <c r="J49" t="n">
        <v>167.09</v>
      </c>
      <c r="K49" t="n">
        <v>49.1</v>
      </c>
      <c r="L49" t="n">
        <v>12.75</v>
      </c>
      <c r="M49" t="n">
        <v>15</v>
      </c>
      <c r="N49" t="n">
        <v>30.25</v>
      </c>
      <c r="O49" t="n">
        <v>20841.8</v>
      </c>
      <c r="P49" t="n">
        <v>271.27</v>
      </c>
      <c r="Q49" t="n">
        <v>452.62</v>
      </c>
      <c r="R49" t="n">
        <v>77.54000000000001</v>
      </c>
      <c r="S49" t="n">
        <v>57.64</v>
      </c>
      <c r="T49" t="n">
        <v>7825.17</v>
      </c>
      <c r="U49" t="n">
        <v>0.74</v>
      </c>
      <c r="V49" t="n">
        <v>0.88</v>
      </c>
      <c r="W49" t="n">
        <v>6.82</v>
      </c>
      <c r="X49" t="n">
        <v>0.47</v>
      </c>
      <c r="Y49" t="n">
        <v>1</v>
      </c>
      <c r="Z49" t="n">
        <v>10</v>
      </c>
      <c r="AA49" t="n">
        <v>359.7088759377772</v>
      </c>
      <c r="AB49" t="n">
        <v>492.1695532936796</v>
      </c>
      <c r="AC49" t="n">
        <v>445.1975818916366</v>
      </c>
      <c r="AD49" t="n">
        <v>359708.8759377772</v>
      </c>
      <c r="AE49" t="n">
        <v>492169.5532936796</v>
      </c>
      <c r="AF49" t="n">
        <v>2.03230325703786e-06</v>
      </c>
      <c r="AG49" t="n">
        <v>11</v>
      </c>
      <c r="AH49" t="n">
        <v>445197.5818916366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3.7139</v>
      </c>
      <c r="E50" t="n">
        <v>26.93</v>
      </c>
      <c r="F50" t="n">
        <v>24.16</v>
      </c>
      <c r="G50" t="n">
        <v>90.59999999999999</v>
      </c>
      <c r="H50" t="n">
        <v>1.38</v>
      </c>
      <c r="I50" t="n">
        <v>16</v>
      </c>
      <c r="J50" t="n">
        <v>167.45</v>
      </c>
      <c r="K50" t="n">
        <v>49.1</v>
      </c>
      <c r="L50" t="n">
        <v>13</v>
      </c>
      <c r="M50" t="n">
        <v>14</v>
      </c>
      <c r="N50" t="n">
        <v>30.36</v>
      </c>
      <c r="O50" t="n">
        <v>20886.38</v>
      </c>
      <c r="P50" t="n">
        <v>270.38</v>
      </c>
      <c r="Q50" t="n">
        <v>452.57</v>
      </c>
      <c r="R50" t="n">
        <v>76.48</v>
      </c>
      <c r="S50" t="n">
        <v>57.64</v>
      </c>
      <c r="T50" t="n">
        <v>7300.44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358.4830739507675</v>
      </c>
      <c r="AB50" t="n">
        <v>490.492356936486</v>
      </c>
      <c r="AC50" t="n">
        <v>443.6804548008135</v>
      </c>
      <c r="AD50" t="n">
        <v>358483.0739507675</v>
      </c>
      <c r="AE50" t="n">
        <v>490492.356936486</v>
      </c>
      <c r="AF50" t="n">
        <v>2.036910286415574e-06</v>
      </c>
      <c r="AG50" t="n">
        <v>11</v>
      </c>
      <c r="AH50" t="n">
        <v>443680.4548008136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3.7143</v>
      </c>
      <c r="E51" t="n">
        <v>26.92</v>
      </c>
      <c r="F51" t="n">
        <v>24.16</v>
      </c>
      <c r="G51" t="n">
        <v>90.59</v>
      </c>
      <c r="H51" t="n">
        <v>1.4</v>
      </c>
      <c r="I51" t="n">
        <v>16</v>
      </c>
      <c r="J51" t="n">
        <v>167.81</v>
      </c>
      <c r="K51" t="n">
        <v>49.1</v>
      </c>
      <c r="L51" t="n">
        <v>13.25</v>
      </c>
      <c r="M51" t="n">
        <v>14</v>
      </c>
      <c r="N51" t="n">
        <v>30.47</v>
      </c>
      <c r="O51" t="n">
        <v>20930.99</v>
      </c>
      <c r="P51" t="n">
        <v>269.85</v>
      </c>
      <c r="Q51" t="n">
        <v>452.6</v>
      </c>
      <c r="R51" t="n">
        <v>76.43000000000001</v>
      </c>
      <c r="S51" t="n">
        <v>57.64</v>
      </c>
      <c r="T51" t="n">
        <v>7271.48</v>
      </c>
      <c r="U51" t="n">
        <v>0.75</v>
      </c>
      <c r="V51" t="n">
        <v>0.88</v>
      </c>
      <c r="W51" t="n">
        <v>6.82</v>
      </c>
      <c r="X51" t="n">
        <v>0.43</v>
      </c>
      <c r="Y51" t="n">
        <v>1</v>
      </c>
      <c r="Z51" t="n">
        <v>10</v>
      </c>
      <c r="AA51" t="n">
        <v>358.1114541139078</v>
      </c>
      <c r="AB51" t="n">
        <v>489.9838902809843</v>
      </c>
      <c r="AC51" t="n">
        <v>443.2205154892756</v>
      </c>
      <c r="AD51" t="n">
        <v>358111.4541139078</v>
      </c>
      <c r="AE51" t="n">
        <v>489983.8902809843</v>
      </c>
      <c r="AF51" t="n">
        <v>2.037129668766894e-06</v>
      </c>
      <c r="AG51" t="n">
        <v>11</v>
      </c>
      <c r="AH51" t="n">
        <v>443220.5154892756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3.7143</v>
      </c>
      <c r="E52" t="n">
        <v>26.92</v>
      </c>
      <c r="F52" t="n">
        <v>24.16</v>
      </c>
      <c r="G52" t="n">
        <v>90.59</v>
      </c>
      <c r="H52" t="n">
        <v>1.42</v>
      </c>
      <c r="I52" t="n">
        <v>16</v>
      </c>
      <c r="J52" t="n">
        <v>168.18</v>
      </c>
      <c r="K52" t="n">
        <v>49.1</v>
      </c>
      <c r="L52" t="n">
        <v>13.5</v>
      </c>
      <c r="M52" t="n">
        <v>14</v>
      </c>
      <c r="N52" t="n">
        <v>30.58</v>
      </c>
      <c r="O52" t="n">
        <v>20975.64</v>
      </c>
      <c r="P52" t="n">
        <v>269.82</v>
      </c>
      <c r="Q52" t="n">
        <v>452.58</v>
      </c>
      <c r="R52" t="n">
        <v>76.48999999999999</v>
      </c>
      <c r="S52" t="n">
        <v>57.64</v>
      </c>
      <c r="T52" t="n">
        <v>7303.59</v>
      </c>
      <c r="U52" t="n">
        <v>0.75</v>
      </c>
      <c r="V52" t="n">
        <v>0.88</v>
      </c>
      <c r="W52" t="n">
        <v>6.82</v>
      </c>
      <c r="X52" t="n">
        <v>0.43</v>
      </c>
      <c r="Y52" t="n">
        <v>1</v>
      </c>
      <c r="Z52" t="n">
        <v>10</v>
      </c>
      <c r="AA52" t="n">
        <v>358.0919189531616</v>
      </c>
      <c r="AB52" t="n">
        <v>489.957161412221</v>
      </c>
      <c r="AC52" t="n">
        <v>443.1963375862329</v>
      </c>
      <c r="AD52" t="n">
        <v>358091.9189531616</v>
      </c>
      <c r="AE52" t="n">
        <v>489957.161412221</v>
      </c>
      <c r="AF52" t="n">
        <v>2.037129668766894e-06</v>
      </c>
      <c r="AG52" t="n">
        <v>11</v>
      </c>
      <c r="AH52" t="n">
        <v>443196.3375862329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3.721</v>
      </c>
      <c r="E53" t="n">
        <v>26.87</v>
      </c>
      <c r="F53" t="n">
        <v>24.14</v>
      </c>
      <c r="G53" t="n">
        <v>96.56</v>
      </c>
      <c r="H53" t="n">
        <v>1.45</v>
      </c>
      <c r="I53" t="n">
        <v>15</v>
      </c>
      <c r="J53" t="n">
        <v>168.54</v>
      </c>
      <c r="K53" t="n">
        <v>49.1</v>
      </c>
      <c r="L53" t="n">
        <v>13.75</v>
      </c>
      <c r="M53" t="n">
        <v>13</v>
      </c>
      <c r="N53" t="n">
        <v>30.69</v>
      </c>
      <c r="O53" t="n">
        <v>21020.34</v>
      </c>
      <c r="P53" t="n">
        <v>268.68</v>
      </c>
      <c r="Q53" t="n">
        <v>452.59</v>
      </c>
      <c r="R53" t="n">
        <v>75.91</v>
      </c>
      <c r="S53" t="n">
        <v>57.64</v>
      </c>
      <c r="T53" t="n">
        <v>7017.87</v>
      </c>
      <c r="U53" t="n">
        <v>0.76</v>
      </c>
      <c r="V53" t="n">
        <v>0.88</v>
      </c>
      <c r="W53" t="n">
        <v>6.82</v>
      </c>
      <c r="X53" t="n">
        <v>0.42</v>
      </c>
      <c r="Y53" t="n">
        <v>1</v>
      </c>
      <c r="Z53" t="n">
        <v>10</v>
      </c>
      <c r="AA53" t="n">
        <v>356.8507528390227</v>
      </c>
      <c r="AB53" t="n">
        <v>488.2589431784718</v>
      </c>
      <c r="AC53" t="n">
        <v>441.6601949172482</v>
      </c>
      <c r="AD53" t="n">
        <v>356850.7528390227</v>
      </c>
      <c r="AE53" t="n">
        <v>488258.9431784718</v>
      </c>
      <c r="AF53" t="n">
        <v>2.040804323151499e-06</v>
      </c>
      <c r="AG53" t="n">
        <v>11</v>
      </c>
      <c r="AH53" t="n">
        <v>441660.1949172483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3.724</v>
      </c>
      <c r="E54" t="n">
        <v>26.85</v>
      </c>
      <c r="F54" t="n">
        <v>24.12</v>
      </c>
      <c r="G54" t="n">
        <v>96.47</v>
      </c>
      <c r="H54" t="n">
        <v>1.47</v>
      </c>
      <c r="I54" t="n">
        <v>15</v>
      </c>
      <c r="J54" t="n">
        <v>168.9</v>
      </c>
      <c r="K54" t="n">
        <v>49.1</v>
      </c>
      <c r="L54" t="n">
        <v>14</v>
      </c>
      <c r="M54" t="n">
        <v>13</v>
      </c>
      <c r="N54" t="n">
        <v>30.81</v>
      </c>
      <c r="O54" t="n">
        <v>21065.06</v>
      </c>
      <c r="P54" t="n">
        <v>268.19</v>
      </c>
      <c r="Q54" t="n">
        <v>452.64</v>
      </c>
      <c r="R54" t="n">
        <v>75.25</v>
      </c>
      <c r="S54" t="n">
        <v>57.64</v>
      </c>
      <c r="T54" t="n">
        <v>6690.33</v>
      </c>
      <c r="U54" t="n">
        <v>0.77</v>
      </c>
      <c r="V54" t="n">
        <v>0.88</v>
      </c>
      <c r="W54" t="n">
        <v>6.82</v>
      </c>
      <c r="X54" t="n">
        <v>0.39</v>
      </c>
      <c r="Y54" t="n">
        <v>1</v>
      </c>
      <c r="Z54" t="n">
        <v>10</v>
      </c>
      <c r="AA54" t="n">
        <v>356.2778313441333</v>
      </c>
      <c r="AB54" t="n">
        <v>487.4750467136515</v>
      </c>
      <c r="AC54" t="n">
        <v>440.9511124308249</v>
      </c>
      <c r="AD54" t="n">
        <v>356277.8313441334</v>
      </c>
      <c r="AE54" t="n">
        <v>487475.0467136515</v>
      </c>
      <c r="AF54" t="n">
        <v>2.042449690786397e-06</v>
      </c>
      <c r="AG54" t="n">
        <v>11</v>
      </c>
      <c r="AH54" t="n">
        <v>440951.112430825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3.723</v>
      </c>
      <c r="E55" t="n">
        <v>26.86</v>
      </c>
      <c r="F55" t="n">
        <v>24.12</v>
      </c>
      <c r="G55" t="n">
        <v>96.5</v>
      </c>
      <c r="H55" t="n">
        <v>1.49</v>
      </c>
      <c r="I55" t="n">
        <v>15</v>
      </c>
      <c r="J55" t="n">
        <v>169.26</v>
      </c>
      <c r="K55" t="n">
        <v>49.1</v>
      </c>
      <c r="L55" t="n">
        <v>14.25</v>
      </c>
      <c r="M55" t="n">
        <v>13</v>
      </c>
      <c r="N55" t="n">
        <v>30.92</v>
      </c>
      <c r="O55" t="n">
        <v>21109.83</v>
      </c>
      <c r="P55" t="n">
        <v>267.77</v>
      </c>
      <c r="Q55" t="n">
        <v>452.57</v>
      </c>
      <c r="R55" t="n">
        <v>75.31</v>
      </c>
      <c r="S55" t="n">
        <v>57.64</v>
      </c>
      <c r="T55" t="n">
        <v>6716.19</v>
      </c>
      <c r="U55" t="n">
        <v>0.77</v>
      </c>
      <c r="V55" t="n">
        <v>0.88</v>
      </c>
      <c r="W55" t="n">
        <v>6.82</v>
      </c>
      <c r="X55" t="n">
        <v>0.4</v>
      </c>
      <c r="Y55" t="n">
        <v>1</v>
      </c>
      <c r="Z55" t="n">
        <v>10</v>
      </c>
      <c r="AA55" t="n">
        <v>356.0704777201219</v>
      </c>
      <c r="AB55" t="n">
        <v>487.1913363374828</v>
      </c>
      <c r="AC55" t="n">
        <v>440.6944789747677</v>
      </c>
      <c r="AD55" t="n">
        <v>356070.4777201219</v>
      </c>
      <c r="AE55" t="n">
        <v>487191.3363374828</v>
      </c>
      <c r="AF55" t="n">
        <v>2.041901234908097e-06</v>
      </c>
      <c r="AG55" t="n">
        <v>11</v>
      </c>
      <c r="AH55" t="n">
        <v>440694.4789747677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3.7232</v>
      </c>
      <c r="E56" t="n">
        <v>26.86</v>
      </c>
      <c r="F56" t="n">
        <v>24.12</v>
      </c>
      <c r="G56" t="n">
        <v>96.48999999999999</v>
      </c>
      <c r="H56" t="n">
        <v>1.52</v>
      </c>
      <c r="I56" t="n">
        <v>15</v>
      </c>
      <c r="J56" t="n">
        <v>169.63</v>
      </c>
      <c r="K56" t="n">
        <v>49.1</v>
      </c>
      <c r="L56" t="n">
        <v>14.5</v>
      </c>
      <c r="M56" t="n">
        <v>13</v>
      </c>
      <c r="N56" t="n">
        <v>31.03</v>
      </c>
      <c r="O56" t="n">
        <v>21154.64</v>
      </c>
      <c r="P56" t="n">
        <v>267.2</v>
      </c>
      <c r="Q56" t="n">
        <v>452.57</v>
      </c>
      <c r="R56" t="n">
        <v>75.28</v>
      </c>
      <c r="S56" t="n">
        <v>57.64</v>
      </c>
      <c r="T56" t="n">
        <v>6705.08</v>
      </c>
      <c r="U56" t="n">
        <v>0.77</v>
      </c>
      <c r="V56" t="n">
        <v>0.88</v>
      </c>
      <c r="W56" t="n">
        <v>6.82</v>
      </c>
      <c r="X56" t="n">
        <v>0.4</v>
      </c>
      <c r="Y56" t="n">
        <v>1</v>
      </c>
      <c r="Z56" t="n">
        <v>10</v>
      </c>
      <c r="AA56" t="n">
        <v>355.687108849894</v>
      </c>
      <c r="AB56" t="n">
        <v>486.6667941361962</v>
      </c>
      <c r="AC56" t="n">
        <v>440.2199983449723</v>
      </c>
      <c r="AD56" t="n">
        <v>355687.108849894</v>
      </c>
      <c r="AE56" t="n">
        <v>486666.7941361963</v>
      </c>
      <c r="AF56" t="n">
        <v>2.042010926083757e-06</v>
      </c>
      <c r="AG56" t="n">
        <v>11</v>
      </c>
      <c r="AH56" t="n">
        <v>440219.9983449723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3.7304</v>
      </c>
      <c r="E57" t="n">
        <v>26.81</v>
      </c>
      <c r="F57" t="n">
        <v>24.1</v>
      </c>
      <c r="G57" t="n">
        <v>103.3</v>
      </c>
      <c r="H57" t="n">
        <v>1.54</v>
      </c>
      <c r="I57" t="n">
        <v>14</v>
      </c>
      <c r="J57" t="n">
        <v>169.99</v>
      </c>
      <c r="K57" t="n">
        <v>49.1</v>
      </c>
      <c r="L57" t="n">
        <v>14.75</v>
      </c>
      <c r="M57" t="n">
        <v>12</v>
      </c>
      <c r="N57" t="n">
        <v>31.15</v>
      </c>
      <c r="O57" t="n">
        <v>21199.48</v>
      </c>
      <c r="P57" t="n">
        <v>266.79</v>
      </c>
      <c r="Q57" t="n">
        <v>452.56</v>
      </c>
      <c r="R57" t="n">
        <v>74.81</v>
      </c>
      <c r="S57" t="n">
        <v>57.64</v>
      </c>
      <c r="T57" t="n">
        <v>6473.87</v>
      </c>
      <c r="U57" t="n">
        <v>0.77</v>
      </c>
      <c r="V57" t="n">
        <v>0.88</v>
      </c>
      <c r="W57" t="n">
        <v>6.81</v>
      </c>
      <c r="X57" t="n">
        <v>0.38</v>
      </c>
      <c r="Y57" t="n">
        <v>1</v>
      </c>
      <c r="Z57" t="n">
        <v>10</v>
      </c>
      <c r="AA57" t="n">
        <v>354.8940878173923</v>
      </c>
      <c r="AB57" t="n">
        <v>485.5817477739087</v>
      </c>
      <c r="AC57" t="n">
        <v>439.2385072846293</v>
      </c>
      <c r="AD57" t="n">
        <v>354894.0878173924</v>
      </c>
      <c r="AE57" t="n">
        <v>485581.7477739087</v>
      </c>
      <c r="AF57" t="n">
        <v>2.045959808407512e-06</v>
      </c>
      <c r="AG57" t="n">
        <v>11</v>
      </c>
      <c r="AH57" t="n">
        <v>439238.5072846293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3.7318</v>
      </c>
      <c r="E58" t="n">
        <v>26.8</v>
      </c>
      <c r="F58" t="n">
        <v>24.09</v>
      </c>
      <c r="G58" t="n">
        <v>103.25</v>
      </c>
      <c r="H58" t="n">
        <v>1.56</v>
      </c>
      <c r="I58" t="n">
        <v>14</v>
      </c>
      <c r="J58" t="n">
        <v>170.35</v>
      </c>
      <c r="K58" t="n">
        <v>49.1</v>
      </c>
      <c r="L58" t="n">
        <v>15</v>
      </c>
      <c r="M58" t="n">
        <v>12</v>
      </c>
      <c r="N58" t="n">
        <v>31.26</v>
      </c>
      <c r="O58" t="n">
        <v>21244.37</v>
      </c>
      <c r="P58" t="n">
        <v>266.67</v>
      </c>
      <c r="Q58" t="n">
        <v>452.58</v>
      </c>
      <c r="R58" t="n">
        <v>74.23</v>
      </c>
      <c r="S58" t="n">
        <v>57.64</v>
      </c>
      <c r="T58" t="n">
        <v>6184.25</v>
      </c>
      <c r="U58" t="n">
        <v>0.78</v>
      </c>
      <c r="V58" t="n">
        <v>0.88</v>
      </c>
      <c r="W58" t="n">
        <v>6.82</v>
      </c>
      <c r="X58" t="n">
        <v>0.37</v>
      </c>
      <c r="Y58" t="n">
        <v>1</v>
      </c>
      <c r="Z58" t="n">
        <v>10</v>
      </c>
      <c r="AA58" t="n">
        <v>354.6965245244928</v>
      </c>
      <c r="AB58" t="n">
        <v>485.311432960686</v>
      </c>
      <c r="AC58" t="n">
        <v>438.9939909377915</v>
      </c>
      <c r="AD58" t="n">
        <v>354696.5245244927</v>
      </c>
      <c r="AE58" t="n">
        <v>485311.432960686</v>
      </c>
      <c r="AF58" t="n">
        <v>2.046727646637131e-06</v>
      </c>
      <c r="AG58" t="n">
        <v>11</v>
      </c>
      <c r="AH58" t="n">
        <v>438993.9909377915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3.7305</v>
      </c>
      <c r="E59" t="n">
        <v>26.81</v>
      </c>
      <c r="F59" t="n">
        <v>24.1</v>
      </c>
      <c r="G59" t="n">
        <v>103.29</v>
      </c>
      <c r="H59" t="n">
        <v>1.58</v>
      </c>
      <c r="I59" t="n">
        <v>14</v>
      </c>
      <c r="J59" t="n">
        <v>170.72</v>
      </c>
      <c r="K59" t="n">
        <v>49.1</v>
      </c>
      <c r="L59" t="n">
        <v>15.25</v>
      </c>
      <c r="M59" t="n">
        <v>12</v>
      </c>
      <c r="N59" t="n">
        <v>31.37</v>
      </c>
      <c r="O59" t="n">
        <v>21289.29</v>
      </c>
      <c r="P59" t="n">
        <v>266.13</v>
      </c>
      <c r="Q59" t="n">
        <v>452.6</v>
      </c>
      <c r="R59" t="n">
        <v>74.73999999999999</v>
      </c>
      <c r="S59" t="n">
        <v>57.64</v>
      </c>
      <c r="T59" t="n">
        <v>6437.37</v>
      </c>
      <c r="U59" t="n">
        <v>0.77</v>
      </c>
      <c r="V59" t="n">
        <v>0.88</v>
      </c>
      <c r="W59" t="n">
        <v>6.81</v>
      </c>
      <c r="X59" t="n">
        <v>0.38</v>
      </c>
      <c r="Y59" t="n">
        <v>1</v>
      </c>
      <c r="Z59" t="n">
        <v>10</v>
      </c>
      <c r="AA59" t="n">
        <v>354.4596809163551</v>
      </c>
      <c r="AB59" t="n">
        <v>484.9873730872296</v>
      </c>
      <c r="AC59" t="n">
        <v>438.7008588838369</v>
      </c>
      <c r="AD59" t="n">
        <v>354459.6809163551</v>
      </c>
      <c r="AE59" t="n">
        <v>484987.3730872296</v>
      </c>
      <c r="AF59" t="n">
        <v>2.046014653995342e-06</v>
      </c>
      <c r="AG59" t="n">
        <v>11</v>
      </c>
      <c r="AH59" t="n">
        <v>438700.8588838369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3.7308</v>
      </c>
      <c r="E60" t="n">
        <v>26.8</v>
      </c>
      <c r="F60" t="n">
        <v>24.1</v>
      </c>
      <c r="G60" t="n">
        <v>103.29</v>
      </c>
      <c r="H60" t="n">
        <v>1.61</v>
      </c>
      <c r="I60" t="n">
        <v>14</v>
      </c>
      <c r="J60" t="n">
        <v>171.08</v>
      </c>
      <c r="K60" t="n">
        <v>49.1</v>
      </c>
      <c r="L60" t="n">
        <v>15.5</v>
      </c>
      <c r="M60" t="n">
        <v>12</v>
      </c>
      <c r="N60" t="n">
        <v>31.49</v>
      </c>
      <c r="O60" t="n">
        <v>21334.25</v>
      </c>
      <c r="P60" t="n">
        <v>264.9</v>
      </c>
      <c r="Q60" t="n">
        <v>452.58</v>
      </c>
      <c r="R60" t="n">
        <v>74.56999999999999</v>
      </c>
      <c r="S60" t="n">
        <v>57.64</v>
      </c>
      <c r="T60" t="n">
        <v>6350.91</v>
      </c>
      <c r="U60" t="n">
        <v>0.77</v>
      </c>
      <c r="V60" t="n">
        <v>0.88</v>
      </c>
      <c r="W60" t="n">
        <v>6.82</v>
      </c>
      <c r="X60" t="n">
        <v>0.38</v>
      </c>
      <c r="Y60" t="n">
        <v>1</v>
      </c>
      <c r="Z60" t="n">
        <v>10</v>
      </c>
      <c r="AA60" t="n">
        <v>353.6428190309954</v>
      </c>
      <c r="AB60" t="n">
        <v>483.8697066182775</v>
      </c>
      <c r="AC60" t="n">
        <v>437.6898609340268</v>
      </c>
      <c r="AD60" t="n">
        <v>353642.8190309954</v>
      </c>
      <c r="AE60" t="n">
        <v>483869.7066182775</v>
      </c>
      <c r="AF60" t="n">
        <v>2.046179190758831e-06</v>
      </c>
      <c r="AG60" t="n">
        <v>11</v>
      </c>
      <c r="AH60" t="n">
        <v>437689.8609340268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3.7378</v>
      </c>
      <c r="E61" t="n">
        <v>26.75</v>
      </c>
      <c r="F61" t="n">
        <v>24.08</v>
      </c>
      <c r="G61" t="n">
        <v>111.14</v>
      </c>
      <c r="H61" t="n">
        <v>1.63</v>
      </c>
      <c r="I61" t="n">
        <v>13</v>
      </c>
      <c r="J61" t="n">
        <v>171.45</v>
      </c>
      <c r="K61" t="n">
        <v>49.1</v>
      </c>
      <c r="L61" t="n">
        <v>15.75</v>
      </c>
      <c r="M61" t="n">
        <v>11</v>
      </c>
      <c r="N61" t="n">
        <v>31.6</v>
      </c>
      <c r="O61" t="n">
        <v>21379.25</v>
      </c>
      <c r="P61" t="n">
        <v>263.74</v>
      </c>
      <c r="Q61" t="n">
        <v>452.64</v>
      </c>
      <c r="R61" t="n">
        <v>73.98999999999999</v>
      </c>
      <c r="S61" t="n">
        <v>57.64</v>
      </c>
      <c r="T61" t="n">
        <v>6068.47</v>
      </c>
      <c r="U61" t="n">
        <v>0.78</v>
      </c>
      <c r="V61" t="n">
        <v>0.88</v>
      </c>
      <c r="W61" t="n">
        <v>6.81</v>
      </c>
      <c r="X61" t="n">
        <v>0.35</v>
      </c>
      <c r="Y61" t="n">
        <v>1</v>
      </c>
      <c r="Z61" t="n">
        <v>10</v>
      </c>
      <c r="AA61" t="n">
        <v>352.3829043700533</v>
      </c>
      <c r="AB61" t="n">
        <v>482.1458357956645</v>
      </c>
      <c r="AC61" t="n">
        <v>436.1305139232561</v>
      </c>
      <c r="AD61" t="n">
        <v>352382.9043700533</v>
      </c>
      <c r="AE61" t="n">
        <v>482145.8357956645</v>
      </c>
      <c r="AF61" t="n">
        <v>2.050018381906926e-06</v>
      </c>
      <c r="AG61" t="n">
        <v>11</v>
      </c>
      <c r="AH61" t="n">
        <v>436130.5139232561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3.7383</v>
      </c>
      <c r="E62" t="n">
        <v>26.75</v>
      </c>
      <c r="F62" t="n">
        <v>24.08</v>
      </c>
      <c r="G62" t="n">
        <v>111.12</v>
      </c>
      <c r="H62" t="n">
        <v>1.65</v>
      </c>
      <c r="I62" t="n">
        <v>13</v>
      </c>
      <c r="J62" t="n">
        <v>171.81</v>
      </c>
      <c r="K62" t="n">
        <v>49.1</v>
      </c>
      <c r="L62" t="n">
        <v>16</v>
      </c>
      <c r="M62" t="n">
        <v>11</v>
      </c>
      <c r="N62" t="n">
        <v>31.72</v>
      </c>
      <c r="O62" t="n">
        <v>21424.29</v>
      </c>
      <c r="P62" t="n">
        <v>264.5</v>
      </c>
      <c r="Q62" t="n">
        <v>452.56</v>
      </c>
      <c r="R62" t="n">
        <v>73.78</v>
      </c>
      <c r="S62" t="n">
        <v>57.64</v>
      </c>
      <c r="T62" t="n">
        <v>5963.06</v>
      </c>
      <c r="U62" t="n">
        <v>0.78</v>
      </c>
      <c r="V62" t="n">
        <v>0.88</v>
      </c>
      <c r="W62" t="n">
        <v>6.82</v>
      </c>
      <c r="X62" t="n">
        <v>0.35</v>
      </c>
      <c r="Y62" t="n">
        <v>1</v>
      </c>
      <c r="Z62" t="n">
        <v>10</v>
      </c>
      <c r="AA62" t="n">
        <v>352.8425231200664</v>
      </c>
      <c r="AB62" t="n">
        <v>482.7747064463806</v>
      </c>
      <c r="AC62" t="n">
        <v>436.6993660416933</v>
      </c>
      <c r="AD62" t="n">
        <v>352842.5231200664</v>
      </c>
      <c r="AE62" t="n">
        <v>482774.7064463806</v>
      </c>
      <c r="AF62" t="n">
        <v>2.050292609846076e-06</v>
      </c>
      <c r="AG62" t="n">
        <v>11</v>
      </c>
      <c r="AH62" t="n">
        <v>436699.3660416933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3.7406</v>
      </c>
      <c r="E63" t="n">
        <v>26.73</v>
      </c>
      <c r="F63" t="n">
        <v>24.06</v>
      </c>
      <c r="G63" t="n">
        <v>111.05</v>
      </c>
      <c r="H63" t="n">
        <v>1.67</v>
      </c>
      <c r="I63" t="n">
        <v>13</v>
      </c>
      <c r="J63" t="n">
        <v>172.18</v>
      </c>
      <c r="K63" t="n">
        <v>49.1</v>
      </c>
      <c r="L63" t="n">
        <v>16.25</v>
      </c>
      <c r="M63" t="n">
        <v>11</v>
      </c>
      <c r="N63" t="n">
        <v>31.83</v>
      </c>
      <c r="O63" t="n">
        <v>21469.36</v>
      </c>
      <c r="P63" t="n">
        <v>264.86</v>
      </c>
      <c r="Q63" t="n">
        <v>452.6</v>
      </c>
      <c r="R63" t="n">
        <v>73.27</v>
      </c>
      <c r="S63" t="n">
        <v>57.64</v>
      </c>
      <c r="T63" t="n">
        <v>5709.62</v>
      </c>
      <c r="U63" t="n">
        <v>0.79</v>
      </c>
      <c r="V63" t="n">
        <v>0.88</v>
      </c>
      <c r="W63" t="n">
        <v>6.82</v>
      </c>
      <c r="X63" t="n">
        <v>0.34</v>
      </c>
      <c r="Y63" t="n">
        <v>1</v>
      </c>
      <c r="Z63" t="n">
        <v>10</v>
      </c>
      <c r="AA63" t="n">
        <v>352.8699544538531</v>
      </c>
      <c r="AB63" t="n">
        <v>482.8122392074526</v>
      </c>
      <c r="AC63" t="n">
        <v>436.7333167287262</v>
      </c>
      <c r="AD63" t="n">
        <v>352869.9544538531</v>
      </c>
      <c r="AE63" t="n">
        <v>482812.2392074526</v>
      </c>
      <c r="AF63" t="n">
        <v>2.051554058366164e-06</v>
      </c>
      <c r="AG63" t="n">
        <v>11</v>
      </c>
      <c r="AH63" t="n">
        <v>436733.3167287262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3.7384</v>
      </c>
      <c r="E64" t="n">
        <v>26.75</v>
      </c>
      <c r="F64" t="n">
        <v>24.08</v>
      </c>
      <c r="G64" t="n">
        <v>111.12</v>
      </c>
      <c r="H64" t="n">
        <v>1.7</v>
      </c>
      <c r="I64" t="n">
        <v>13</v>
      </c>
      <c r="J64" t="n">
        <v>172.54</v>
      </c>
      <c r="K64" t="n">
        <v>49.1</v>
      </c>
      <c r="L64" t="n">
        <v>16.5</v>
      </c>
      <c r="M64" t="n">
        <v>11</v>
      </c>
      <c r="N64" t="n">
        <v>31.95</v>
      </c>
      <c r="O64" t="n">
        <v>21514.48</v>
      </c>
      <c r="P64" t="n">
        <v>264.67</v>
      </c>
      <c r="Q64" t="n">
        <v>452.56</v>
      </c>
      <c r="R64" t="n">
        <v>73.66</v>
      </c>
      <c r="S64" t="n">
        <v>57.64</v>
      </c>
      <c r="T64" t="n">
        <v>5903.08</v>
      </c>
      <c r="U64" t="n">
        <v>0.78</v>
      </c>
      <c r="V64" t="n">
        <v>0.88</v>
      </c>
      <c r="W64" t="n">
        <v>6.82</v>
      </c>
      <c r="X64" t="n">
        <v>0.35</v>
      </c>
      <c r="Y64" t="n">
        <v>1</v>
      </c>
      <c r="Z64" t="n">
        <v>10</v>
      </c>
      <c r="AA64" t="n">
        <v>352.9460776517633</v>
      </c>
      <c r="AB64" t="n">
        <v>482.9163943251518</v>
      </c>
      <c r="AC64" t="n">
        <v>436.8275314281749</v>
      </c>
      <c r="AD64" t="n">
        <v>352946.0776517633</v>
      </c>
      <c r="AE64" t="n">
        <v>482916.3943251518</v>
      </c>
      <c r="AF64" t="n">
        <v>2.050347455433905e-06</v>
      </c>
      <c r="AG64" t="n">
        <v>11</v>
      </c>
      <c r="AH64" t="n">
        <v>436827.5314281749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3.7392</v>
      </c>
      <c r="E65" t="n">
        <v>26.74</v>
      </c>
      <c r="F65" t="n">
        <v>24.07</v>
      </c>
      <c r="G65" t="n">
        <v>111.09</v>
      </c>
      <c r="H65" t="n">
        <v>1.72</v>
      </c>
      <c r="I65" t="n">
        <v>13</v>
      </c>
      <c r="J65" t="n">
        <v>172.91</v>
      </c>
      <c r="K65" t="n">
        <v>49.1</v>
      </c>
      <c r="L65" t="n">
        <v>16.75</v>
      </c>
      <c r="M65" t="n">
        <v>11</v>
      </c>
      <c r="N65" t="n">
        <v>32.07</v>
      </c>
      <c r="O65" t="n">
        <v>21559.64</v>
      </c>
      <c r="P65" t="n">
        <v>263.36</v>
      </c>
      <c r="Q65" t="n">
        <v>452.57</v>
      </c>
      <c r="R65" t="n">
        <v>73.52</v>
      </c>
      <c r="S65" t="n">
        <v>57.64</v>
      </c>
      <c r="T65" t="n">
        <v>5831.79</v>
      </c>
      <c r="U65" t="n">
        <v>0.78</v>
      </c>
      <c r="V65" t="n">
        <v>0.88</v>
      </c>
      <c r="W65" t="n">
        <v>6.82</v>
      </c>
      <c r="X65" t="n">
        <v>0.35</v>
      </c>
      <c r="Y65" t="n">
        <v>1</v>
      </c>
      <c r="Z65" t="n">
        <v>10</v>
      </c>
      <c r="AA65" t="n">
        <v>352.0184949816461</v>
      </c>
      <c r="AB65" t="n">
        <v>481.6472347938382</v>
      </c>
      <c r="AC65" t="n">
        <v>435.6794987012534</v>
      </c>
      <c r="AD65" t="n">
        <v>352018.4949816461</v>
      </c>
      <c r="AE65" t="n">
        <v>481647.2347938382</v>
      </c>
      <c r="AF65" t="n">
        <v>2.050786220136545e-06</v>
      </c>
      <c r="AG65" t="n">
        <v>11</v>
      </c>
      <c r="AH65" t="n">
        <v>435679.4987012533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3.7388</v>
      </c>
      <c r="E66" t="n">
        <v>26.75</v>
      </c>
      <c r="F66" t="n">
        <v>24.07</v>
      </c>
      <c r="G66" t="n">
        <v>111.11</v>
      </c>
      <c r="H66" t="n">
        <v>1.74</v>
      </c>
      <c r="I66" t="n">
        <v>13</v>
      </c>
      <c r="J66" t="n">
        <v>173.28</v>
      </c>
      <c r="K66" t="n">
        <v>49.1</v>
      </c>
      <c r="L66" t="n">
        <v>17</v>
      </c>
      <c r="M66" t="n">
        <v>11</v>
      </c>
      <c r="N66" t="n">
        <v>32.18</v>
      </c>
      <c r="O66" t="n">
        <v>21604.83</v>
      </c>
      <c r="P66" t="n">
        <v>262.04</v>
      </c>
      <c r="Q66" t="n">
        <v>452.63</v>
      </c>
      <c r="R66" t="n">
        <v>73.59</v>
      </c>
      <c r="S66" t="n">
        <v>57.64</v>
      </c>
      <c r="T66" t="n">
        <v>5869.81</v>
      </c>
      <c r="U66" t="n">
        <v>0.78</v>
      </c>
      <c r="V66" t="n">
        <v>0.88</v>
      </c>
      <c r="W66" t="n">
        <v>6.82</v>
      </c>
      <c r="X66" t="n">
        <v>0.35</v>
      </c>
      <c r="Y66" t="n">
        <v>1</v>
      </c>
      <c r="Z66" t="n">
        <v>10</v>
      </c>
      <c r="AA66" t="n">
        <v>351.1902138385774</v>
      </c>
      <c r="AB66" t="n">
        <v>480.5139439927066</v>
      </c>
      <c r="AC66" t="n">
        <v>434.6543675835979</v>
      </c>
      <c r="AD66" t="n">
        <v>351190.2138385774</v>
      </c>
      <c r="AE66" t="n">
        <v>480513.9439927066</v>
      </c>
      <c r="AF66" t="n">
        <v>2.050566837785225e-06</v>
      </c>
      <c r="AG66" t="n">
        <v>11</v>
      </c>
      <c r="AH66" t="n">
        <v>434654.367583598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3.7487</v>
      </c>
      <c r="E67" t="n">
        <v>26.68</v>
      </c>
      <c r="F67" t="n">
        <v>24.03</v>
      </c>
      <c r="G67" t="n">
        <v>120.16</v>
      </c>
      <c r="H67" t="n">
        <v>1.76</v>
      </c>
      <c r="I67" t="n">
        <v>12</v>
      </c>
      <c r="J67" t="n">
        <v>173.64</v>
      </c>
      <c r="K67" t="n">
        <v>49.1</v>
      </c>
      <c r="L67" t="n">
        <v>17.25</v>
      </c>
      <c r="M67" t="n">
        <v>10</v>
      </c>
      <c r="N67" t="n">
        <v>32.3</v>
      </c>
      <c r="O67" t="n">
        <v>21650.07</v>
      </c>
      <c r="P67" t="n">
        <v>261.57</v>
      </c>
      <c r="Q67" t="n">
        <v>452.62</v>
      </c>
      <c r="R67" t="n">
        <v>72.20999999999999</v>
      </c>
      <c r="S67" t="n">
        <v>57.64</v>
      </c>
      <c r="T67" t="n">
        <v>5184.58</v>
      </c>
      <c r="U67" t="n">
        <v>0.8</v>
      </c>
      <c r="V67" t="n">
        <v>0.88</v>
      </c>
      <c r="W67" t="n">
        <v>6.82</v>
      </c>
      <c r="X67" t="n">
        <v>0.31</v>
      </c>
      <c r="Y67" t="n">
        <v>1</v>
      </c>
      <c r="Z67" t="n">
        <v>10</v>
      </c>
      <c r="AA67" t="n">
        <v>350.1416270844125</v>
      </c>
      <c r="AB67" t="n">
        <v>479.0792213352755</v>
      </c>
      <c r="AC67" t="n">
        <v>433.3565728429461</v>
      </c>
      <c r="AD67" t="n">
        <v>350141.6270844125</v>
      </c>
      <c r="AE67" t="n">
        <v>479079.2213352754</v>
      </c>
      <c r="AF67" t="n">
        <v>2.055996550980388e-06</v>
      </c>
      <c r="AG67" t="n">
        <v>11</v>
      </c>
      <c r="AH67" t="n">
        <v>433356.5728429461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3.7507</v>
      </c>
      <c r="E68" t="n">
        <v>26.66</v>
      </c>
      <c r="F68" t="n">
        <v>24.02</v>
      </c>
      <c r="G68" t="n">
        <v>120.09</v>
      </c>
      <c r="H68" t="n">
        <v>1.78</v>
      </c>
      <c r="I68" t="n">
        <v>12</v>
      </c>
      <c r="J68" t="n">
        <v>174.01</v>
      </c>
      <c r="K68" t="n">
        <v>49.1</v>
      </c>
      <c r="L68" t="n">
        <v>17.5</v>
      </c>
      <c r="M68" t="n">
        <v>10</v>
      </c>
      <c r="N68" t="n">
        <v>32.42</v>
      </c>
      <c r="O68" t="n">
        <v>21695.35</v>
      </c>
      <c r="P68" t="n">
        <v>261.91</v>
      </c>
      <c r="Q68" t="n">
        <v>452.55</v>
      </c>
      <c r="R68" t="n">
        <v>71.94</v>
      </c>
      <c r="S68" t="n">
        <v>57.64</v>
      </c>
      <c r="T68" t="n">
        <v>5046.03</v>
      </c>
      <c r="U68" t="n">
        <v>0.8</v>
      </c>
      <c r="V68" t="n">
        <v>0.88</v>
      </c>
      <c r="W68" t="n">
        <v>6.81</v>
      </c>
      <c r="X68" t="n">
        <v>0.3</v>
      </c>
      <c r="Y68" t="n">
        <v>1</v>
      </c>
      <c r="Z68" t="n">
        <v>10</v>
      </c>
      <c r="AA68" t="n">
        <v>350.2054375285612</v>
      </c>
      <c r="AB68" t="n">
        <v>479.1665296000776</v>
      </c>
      <c r="AC68" t="n">
        <v>433.4355485294936</v>
      </c>
      <c r="AD68" t="n">
        <v>350205.4375285612</v>
      </c>
      <c r="AE68" t="n">
        <v>479166.5296000777</v>
      </c>
      <c r="AF68" t="n">
        <v>2.057093462736986e-06</v>
      </c>
      <c r="AG68" t="n">
        <v>11</v>
      </c>
      <c r="AH68" t="n">
        <v>433435.5485294936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3.7478</v>
      </c>
      <c r="E69" t="n">
        <v>26.68</v>
      </c>
      <c r="F69" t="n">
        <v>24.04</v>
      </c>
      <c r="G69" t="n">
        <v>120.2</v>
      </c>
      <c r="H69" t="n">
        <v>1.8</v>
      </c>
      <c r="I69" t="n">
        <v>12</v>
      </c>
      <c r="J69" t="n">
        <v>174.38</v>
      </c>
      <c r="K69" t="n">
        <v>49.1</v>
      </c>
      <c r="L69" t="n">
        <v>17.75</v>
      </c>
      <c r="M69" t="n">
        <v>10</v>
      </c>
      <c r="N69" t="n">
        <v>32.53</v>
      </c>
      <c r="O69" t="n">
        <v>21740.66</v>
      </c>
      <c r="P69" t="n">
        <v>262.03</v>
      </c>
      <c r="Q69" t="n">
        <v>452.62</v>
      </c>
      <c r="R69" t="n">
        <v>72.56999999999999</v>
      </c>
      <c r="S69" t="n">
        <v>57.64</v>
      </c>
      <c r="T69" t="n">
        <v>5364.59</v>
      </c>
      <c r="U69" t="n">
        <v>0.79</v>
      </c>
      <c r="V69" t="n">
        <v>0.88</v>
      </c>
      <c r="W69" t="n">
        <v>6.82</v>
      </c>
      <c r="X69" t="n">
        <v>0.32</v>
      </c>
      <c r="Y69" t="n">
        <v>1</v>
      </c>
      <c r="Z69" t="n">
        <v>10</v>
      </c>
      <c r="AA69" t="n">
        <v>350.5242767448536</v>
      </c>
      <c r="AB69" t="n">
        <v>479.6027794820025</v>
      </c>
      <c r="AC69" t="n">
        <v>433.8301633349681</v>
      </c>
      <c r="AD69" t="n">
        <v>350524.2767448536</v>
      </c>
      <c r="AE69" t="n">
        <v>479602.7794820025</v>
      </c>
      <c r="AF69" t="n">
        <v>2.055502940689919e-06</v>
      </c>
      <c r="AG69" t="n">
        <v>11</v>
      </c>
      <c r="AH69" t="n">
        <v>433830.1633349681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3.7478</v>
      </c>
      <c r="E70" t="n">
        <v>26.68</v>
      </c>
      <c r="F70" t="n">
        <v>24.04</v>
      </c>
      <c r="G70" t="n">
        <v>120.2</v>
      </c>
      <c r="H70" t="n">
        <v>1.83</v>
      </c>
      <c r="I70" t="n">
        <v>12</v>
      </c>
      <c r="J70" t="n">
        <v>174.75</v>
      </c>
      <c r="K70" t="n">
        <v>49.1</v>
      </c>
      <c r="L70" t="n">
        <v>18</v>
      </c>
      <c r="M70" t="n">
        <v>10</v>
      </c>
      <c r="N70" t="n">
        <v>32.65</v>
      </c>
      <c r="O70" t="n">
        <v>21786.02</v>
      </c>
      <c r="P70" t="n">
        <v>261.64</v>
      </c>
      <c r="Q70" t="n">
        <v>452.57</v>
      </c>
      <c r="R70" t="n">
        <v>72.48999999999999</v>
      </c>
      <c r="S70" t="n">
        <v>57.64</v>
      </c>
      <c r="T70" t="n">
        <v>5324.82</v>
      </c>
      <c r="U70" t="n">
        <v>0.8</v>
      </c>
      <c r="V70" t="n">
        <v>0.88</v>
      </c>
      <c r="W70" t="n">
        <v>6.82</v>
      </c>
      <c r="X70" t="n">
        <v>0.32</v>
      </c>
      <c r="Y70" t="n">
        <v>1</v>
      </c>
      <c r="Z70" t="n">
        <v>10</v>
      </c>
      <c r="AA70" t="n">
        <v>350.2725896702304</v>
      </c>
      <c r="AB70" t="n">
        <v>479.258410122853</v>
      </c>
      <c r="AC70" t="n">
        <v>433.5186601041304</v>
      </c>
      <c r="AD70" t="n">
        <v>350272.5896702305</v>
      </c>
      <c r="AE70" t="n">
        <v>479258.410122853</v>
      </c>
      <c r="AF70" t="n">
        <v>2.055502940689919e-06</v>
      </c>
      <c r="AG70" t="n">
        <v>11</v>
      </c>
      <c r="AH70" t="n">
        <v>433518.6601041304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3.7475</v>
      </c>
      <c r="E71" t="n">
        <v>26.68</v>
      </c>
      <c r="F71" t="n">
        <v>24.04</v>
      </c>
      <c r="G71" t="n">
        <v>120.21</v>
      </c>
      <c r="H71" t="n">
        <v>1.85</v>
      </c>
      <c r="I71" t="n">
        <v>12</v>
      </c>
      <c r="J71" t="n">
        <v>175.11</v>
      </c>
      <c r="K71" t="n">
        <v>49.1</v>
      </c>
      <c r="L71" t="n">
        <v>18.25</v>
      </c>
      <c r="M71" t="n">
        <v>10</v>
      </c>
      <c r="N71" t="n">
        <v>32.77</v>
      </c>
      <c r="O71" t="n">
        <v>21831.41</v>
      </c>
      <c r="P71" t="n">
        <v>260.45</v>
      </c>
      <c r="Q71" t="n">
        <v>452.55</v>
      </c>
      <c r="R71" t="n">
        <v>72.81999999999999</v>
      </c>
      <c r="S71" t="n">
        <v>57.64</v>
      </c>
      <c r="T71" t="n">
        <v>5489.96</v>
      </c>
      <c r="U71" t="n">
        <v>0.79</v>
      </c>
      <c r="V71" t="n">
        <v>0.88</v>
      </c>
      <c r="W71" t="n">
        <v>6.81</v>
      </c>
      <c r="X71" t="n">
        <v>0.32</v>
      </c>
      <c r="Y71" t="n">
        <v>1</v>
      </c>
      <c r="Z71" t="n">
        <v>10</v>
      </c>
      <c r="AA71" t="n">
        <v>349.5236005907724</v>
      </c>
      <c r="AB71" t="n">
        <v>478.2336102212724</v>
      </c>
      <c r="AC71" t="n">
        <v>432.5916656668409</v>
      </c>
      <c r="AD71" t="n">
        <v>349523.6005907724</v>
      </c>
      <c r="AE71" t="n">
        <v>478233.6102212725</v>
      </c>
      <c r="AF71" t="n">
        <v>2.055338403926429e-06</v>
      </c>
      <c r="AG71" t="n">
        <v>11</v>
      </c>
      <c r="AH71" t="n">
        <v>432591.6656668409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3.747</v>
      </c>
      <c r="E72" t="n">
        <v>26.69</v>
      </c>
      <c r="F72" t="n">
        <v>24.04</v>
      </c>
      <c r="G72" t="n">
        <v>120.22</v>
      </c>
      <c r="H72" t="n">
        <v>1.87</v>
      </c>
      <c r="I72" t="n">
        <v>12</v>
      </c>
      <c r="J72" t="n">
        <v>175.48</v>
      </c>
      <c r="K72" t="n">
        <v>49.1</v>
      </c>
      <c r="L72" t="n">
        <v>18.5</v>
      </c>
      <c r="M72" t="n">
        <v>10</v>
      </c>
      <c r="N72" t="n">
        <v>32.89</v>
      </c>
      <c r="O72" t="n">
        <v>21876.85</v>
      </c>
      <c r="P72" t="n">
        <v>259.29</v>
      </c>
      <c r="Q72" t="n">
        <v>452.58</v>
      </c>
      <c r="R72" t="n">
        <v>72.84999999999999</v>
      </c>
      <c r="S72" t="n">
        <v>57.64</v>
      </c>
      <c r="T72" t="n">
        <v>5504.34</v>
      </c>
      <c r="U72" t="n">
        <v>0.79</v>
      </c>
      <c r="V72" t="n">
        <v>0.88</v>
      </c>
      <c r="W72" t="n">
        <v>6.81</v>
      </c>
      <c r="X72" t="n">
        <v>0.32</v>
      </c>
      <c r="Y72" t="n">
        <v>1</v>
      </c>
      <c r="Z72" t="n">
        <v>10</v>
      </c>
      <c r="AA72" t="n">
        <v>348.8064717608134</v>
      </c>
      <c r="AB72" t="n">
        <v>477.2524029186313</v>
      </c>
      <c r="AC72" t="n">
        <v>431.7041034120309</v>
      </c>
      <c r="AD72" t="n">
        <v>348806.4717608134</v>
      </c>
      <c r="AE72" t="n">
        <v>477252.4029186313</v>
      </c>
      <c r="AF72" t="n">
        <v>2.055064175987279e-06</v>
      </c>
      <c r="AG72" t="n">
        <v>11</v>
      </c>
      <c r="AH72" t="n">
        <v>431704.1034120308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3.7578</v>
      </c>
      <c r="E73" t="n">
        <v>26.61</v>
      </c>
      <c r="F73" t="n">
        <v>24</v>
      </c>
      <c r="G73" t="n">
        <v>130.9</v>
      </c>
      <c r="H73" t="n">
        <v>1.89</v>
      </c>
      <c r="I73" t="n">
        <v>11</v>
      </c>
      <c r="J73" t="n">
        <v>175.85</v>
      </c>
      <c r="K73" t="n">
        <v>49.1</v>
      </c>
      <c r="L73" t="n">
        <v>18.75</v>
      </c>
      <c r="M73" t="n">
        <v>9</v>
      </c>
      <c r="N73" t="n">
        <v>33.01</v>
      </c>
      <c r="O73" t="n">
        <v>21922.32</v>
      </c>
      <c r="P73" t="n">
        <v>258.78</v>
      </c>
      <c r="Q73" t="n">
        <v>452.57</v>
      </c>
      <c r="R73" t="n">
        <v>71.26000000000001</v>
      </c>
      <c r="S73" t="n">
        <v>57.64</v>
      </c>
      <c r="T73" t="n">
        <v>4715.38</v>
      </c>
      <c r="U73" t="n">
        <v>0.8100000000000001</v>
      </c>
      <c r="V73" t="n">
        <v>0.88</v>
      </c>
      <c r="W73" t="n">
        <v>6.81</v>
      </c>
      <c r="X73" t="n">
        <v>0.27</v>
      </c>
      <c r="Y73" t="n">
        <v>1</v>
      </c>
      <c r="Z73" t="n">
        <v>10</v>
      </c>
      <c r="AA73" t="n">
        <v>347.6843446980382</v>
      </c>
      <c r="AB73" t="n">
        <v>475.7170591665903</v>
      </c>
      <c r="AC73" t="n">
        <v>430.3152907128161</v>
      </c>
      <c r="AD73" t="n">
        <v>347684.3446980382</v>
      </c>
      <c r="AE73" t="n">
        <v>475717.0591665903</v>
      </c>
      <c r="AF73" t="n">
        <v>2.060987499472911e-06</v>
      </c>
      <c r="AG73" t="n">
        <v>11</v>
      </c>
      <c r="AH73" t="n">
        <v>430315.2907128161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3.7564</v>
      </c>
      <c r="E74" t="n">
        <v>26.62</v>
      </c>
      <c r="F74" t="n">
        <v>24.01</v>
      </c>
      <c r="G74" t="n">
        <v>130.96</v>
      </c>
      <c r="H74" t="n">
        <v>1.91</v>
      </c>
      <c r="I74" t="n">
        <v>11</v>
      </c>
      <c r="J74" t="n">
        <v>176.22</v>
      </c>
      <c r="K74" t="n">
        <v>49.1</v>
      </c>
      <c r="L74" t="n">
        <v>19</v>
      </c>
      <c r="M74" t="n">
        <v>9</v>
      </c>
      <c r="N74" t="n">
        <v>33.13</v>
      </c>
      <c r="O74" t="n">
        <v>21967.84</v>
      </c>
      <c r="P74" t="n">
        <v>258.82</v>
      </c>
      <c r="Q74" t="n">
        <v>452.58</v>
      </c>
      <c r="R74" t="n">
        <v>71.59999999999999</v>
      </c>
      <c r="S74" t="n">
        <v>57.64</v>
      </c>
      <c r="T74" t="n">
        <v>4881.28</v>
      </c>
      <c r="U74" t="n">
        <v>0.8100000000000001</v>
      </c>
      <c r="V74" t="n">
        <v>0.88</v>
      </c>
      <c r="W74" t="n">
        <v>6.81</v>
      </c>
      <c r="X74" t="n">
        <v>0.28</v>
      </c>
      <c r="Y74" t="n">
        <v>1</v>
      </c>
      <c r="Z74" t="n">
        <v>10</v>
      </c>
      <c r="AA74" t="n">
        <v>347.8264172131904</v>
      </c>
      <c r="AB74" t="n">
        <v>475.9114490496185</v>
      </c>
      <c r="AC74" t="n">
        <v>430.491128298236</v>
      </c>
      <c r="AD74" t="n">
        <v>347826.4172131905</v>
      </c>
      <c r="AE74" t="n">
        <v>475911.4490496184</v>
      </c>
      <c r="AF74" t="n">
        <v>2.060219661243292e-06</v>
      </c>
      <c r="AG74" t="n">
        <v>11</v>
      </c>
      <c r="AH74" t="n">
        <v>430491.128298236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3.7556</v>
      </c>
      <c r="E75" t="n">
        <v>26.63</v>
      </c>
      <c r="F75" t="n">
        <v>24.01</v>
      </c>
      <c r="G75" t="n">
        <v>130.99</v>
      </c>
      <c r="H75" t="n">
        <v>1.93</v>
      </c>
      <c r="I75" t="n">
        <v>11</v>
      </c>
      <c r="J75" t="n">
        <v>176.59</v>
      </c>
      <c r="K75" t="n">
        <v>49.1</v>
      </c>
      <c r="L75" t="n">
        <v>19.25</v>
      </c>
      <c r="M75" t="n">
        <v>9</v>
      </c>
      <c r="N75" t="n">
        <v>33.24</v>
      </c>
      <c r="O75" t="n">
        <v>22013.39</v>
      </c>
      <c r="P75" t="n">
        <v>259.14</v>
      </c>
      <c r="Q75" t="n">
        <v>452.59</v>
      </c>
      <c r="R75" t="n">
        <v>71.69</v>
      </c>
      <c r="S75" t="n">
        <v>57.64</v>
      </c>
      <c r="T75" t="n">
        <v>4930.22</v>
      </c>
      <c r="U75" t="n">
        <v>0.8</v>
      </c>
      <c r="V75" t="n">
        <v>0.88</v>
      </c>
      <c r="W75" t="n">
        <v>6.82</v>
      </c>
      <c r="X75" t="n">
        <v>0.29</v>
      </c>
      <c r="Y75" t="n">
        <v>1</v>
      </c>
      <c r="Z75" t="n">
        <v>10</v>
      </c>
      <c r="AA75" t="n">
        <v>348.0826452694902</v>
      </c>
      <c r="AB75" t="n">
        <v>476.262031580232</v>
      </c>
      <c r="AC75" t="n">
        <v>430.8082517241733</v>
      </c>
      <c r="AD75" t="n">
        <v>348082.6452694902</v>
      </c>
      <c r="AE75" t="n">
        <v>476262.031580232</v>
      </c>
      <c r="AF75" t="n">
        <v>2.059780896540653e-06</v>
      </c>
      <c r="AG75" t="n">
        <v>11</v>
      </c>
      <c r="AH75" t="n">
        <v>430808.2517241733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3.7559</v>
      </c>
      <c r="E76" t="n">
        <v>26.62</v>
      </c>
      <c r="F76" t="n">
        <v>24.01</v>
      </c>
      <c r="G76" t="n">
        <v>130.97</v>
      </c>
      <c r="H76" t="n">
        <v>1.95</v>
      </c>
      <c r="I76" t="n">
        <v>11</v>
      </c>
      <c r="J76" t="n">
        <v>176.96</v>
      </c>
      <c r="K76" t="n">
        <v>49.1</v>
      </c>
      <c r="L76" t="n">
        <v>19.5</v>
      </c>
      <c r="M76" t="n">
        <v>9</v>
      </c>
      <c r="N76" t="n">
        <v>33.36</v>
      </c>
      <c r="O76" t="n">
        <v>22058.99</v>
      </c>
      <c r="P76" t="n">
        <v>258.44</v>
      </c>
      <c r="Q76" t="n">
        <v>452.56</v>
      </c>
      <c r="R76" t="n">
        <v>71.64</v>
      </c>
      <c r="S76" t="n">
        <v>57.64</v>
      </c>
      <c r="T76" t="n">
        <v>4903.15</v>
      </c>
      <c r="U76" t="n">
        <v>0.8</v>
      </c>
      <c r="V76" t="n">
        <v>0.88</v>
      </c>
      <c r="W76" t="n">
        <v>6.82</v>
      </c>
      <c r="X76" t="n">
        <v>0.29</v>
      </c>
      <c r="Y76" t="n">
        <v>1</v>
      </c>
      <c r="Z76" t="n">
        <v>10</v>
      </c>
      <c r="AA76" t="n">
        <v>347.6130503288219</v>
      </c>
      <c r="AB76" t="n">
        <v>475.6195110653429</v>
      </c>
      <c r="AC76" t="n">
        <v>430.2270524654421</v>
      </c>
      <c r="AD76" t="n">
        <v>347613.0503288219</v>
      </c>
      <c r="AE76" t="n">
        <v>475619.5110653429</v>
      </c>
      <c r="AF76" t="n">
        <v>2.059945433304142e-06</v>
      </c>
      <c r="AG76" t="n">
        <v>11</v>
      </c>
      <c r="AH76" t="n">
        <v>430227.052465442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3.7574</v>
      </c>
      <c r="E77" t="n">
        <v>26.61</v>
      </c>
      <c r="F77" t="n">
        <v>24</v>
      </c>
      <c r="G77" t="n">
        <v>130.92</v>
      </c>
      <c r="H77" t="n">
        <v>1.98</v>
      </c>
      <c r="I77" t="n">
        <v>11</v>
      </c>
      <c r="J77" t="n">
        <v>177.33</v>
      </c>
      <c r="K77" t="n">
        <v>49.1</v>
      </c>
      <c r="L77" t="n">
        <v>19.75</v>
      </c>
      <c r="M77" t="n">
        <v>9</v>
      </c>
      <c r="N77" t="n">
        <v>33.48</v>
      </c>
      <c r="O77" t="n">
        <v>22104.63</v>
      </c>
      <c r="P77" t="n">
        <v>257.98</v>
      </c>
      <c r="Q77" t="n">
        <v>452.63</v>
      </c>
      <c r="R77" t="n">
        <v>71.18000000000001</v>
      </c>
      <c r="S77" t="n">
        <v>57.64</v>
      </c>
      <c r="T77" t="n">
        <v>4671.69</v>
      </c>
      <c r="U77" t="n">
        <v>0.8100000000000001</v>
      </c>
      <c r="V77" t="n">
        <v>0.88</v>
      </c>
      <c r="W77" t="n">
        <v>6.82</v>
      </c>
      <c r="X77" t="n">
        <v>0.28</v>
      </c>
      <c r="Y77" t="n">
        <v>1</v>
      </c>
      <c r="Z77" t="n">
        <v>10</v>
      </c>
      <c r="AA77" t="n">
        <v>347.1944277057596</v>
      </c>
      <c r="AB77" t="n">
        <v>475.0467331241422</v>
      </c>
      <c r="AC77" t="n">
        <v>429.7089396470507</v>
      </c>
      <c r="AD77" t="n">
        <v>347194.4277057595</v>
      </c>
      <c r="AE77" t="n">
        <v>475046.7331241422</v>
      </c>
      <c r="AF77" t="n">
        <v>2.060768117121591e-06</v>
      </c>
      <c r="AG77" t="n">
        <v>11</v>
      </c>
      <c r="AH77" t="n">
        <v>429708.9396470507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3.7545</v>
      </c>
      <c r="E78" t="n">
        <v>26.63</v>
      </c>
      <c r="F78" t="n">
        <v>24.02</v>
      </c>
      <c r="G78" t="n">
        <v>131.03</v>
      </c>
      <c r="H78" t="n">
        <v>2</v>
      </c>
      <c r="I78" t="n">
        <v>11</v>
      </c>
      <c r="J78" t="n">
        <v>177.7</v>
      </c>
      <c r="K78" t="n">
        <v>49.1</v>
      </c>
      <c r="L78" t="n">
        <v>20</v>
      </c>
      <c r="M78" t="n">
        <v>9</v>
      </c>
      <c r="N78" t="n">
        <v>33.61</v>
      </c>
      <c r="O78" t="n">
        <v>22150.3</v>
      </c>
      <c r="P78" t="n">
        <v>257.92</v>
      </c>
      <c r="Q78" t="n">
        <v>452.56</v>
      </c>
      <c r="R78" t="n">
        <v>72.03</v>
      </c>
      <c r="S78" t="n">
        <v>57.64</v>
      </c>
      <c r="T78" t="n">
        <v>5097.02</v>
      </c>
      <c r="U78" t="n">
        <v>0.8</v>
      </c>
      <c r="V78" t="n">
        <v>0.88</v>
      </c>
      <c r="W78" t="n">
        <v>6.81</v>
      </c>
      <c r="X78" t="n">
        <v>0.3</v>
      </c>
      <c r="Y78" t="n">
        <v>1</v>
      </c>
      <c r="Z78" t="n">
        <v>10</v>
      </c>
      <c r="AA78" t="n">
        <v>347.3944162530969</v>
      </c>
      <c r="AB78" t="n">
        <v>475.3203662774812</v>
      </c>
      <c r="AC78" t="n">
        <v>429.9564576362816</v>
      </c>
      <c r="AD78" t="n">
        <v>347394.4162530969</v>
      </c>
      <c r="AE78" t="n">
        <v>475320.3662774812</v>
      </c>
      <c r="AF78" t="n">
        <v>2.059177595074523e-06</v>
      </c>
      <c r="AG78" t="n">
        <v>11</v>
      </c>
      <c r="AH78" t="n">
        <v>429956.4576362816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3.7556</v>
      </c>
      <c r="E79" t="n">
        <v>26.63</v>
      </c>
      <c r="F79" t="n">
        <v>24.01</v>
      </c>
      <c r="G79" t="n">
        <v>130.99</v>
      </c>
      <c r="H79" t="n">
        <v>2.02</v>
      </c>
      <c r="I79" t="n">
        <v>11</v>
      </c>
      <c r="J79" t="n">
        <v>178.07</v>
      </c>
      <c r="K79" t="n">
        <v>49.1</v>
      </c>
      <c r="L79" t="n">
        <v>20.25</v>
      </c>
      <c r="M79" t="n">
        <v>9</v>
      </c>
      <c r="N79" t="n">
        <v>33.73</v>
      </c>
      <c r="O79" t="n">
        <v>22196.02</v>
      </c>
      <c r="P79" t="n">
        <v>256.23</v>
      </c>
      <c r="Q79" t="n">
        <v>452.59</v>
      </c>
      <c r="R79" t="n">
        <v>71.87</v>
      </c>
      <c r="S79" t="n">
        <v>57.64</v>
      </c>
      <c r="T79" t="n">
        <v>5020.22</v>
      </c>
      <c r="U79" t="n">
        <v>0.8</v>
      </c>
      <c r="V79" t="n">
        <v>0.88</v>
      </c>
      <c r="W79" t="n">
        <v>6.81</v>
      </c>
      <c r="X79" t="n">
        <v>0.29</v>
      </c>
      <c r="Y79" t="n">
        <v>1</v>
      </c>
      <c r="Z79" t="n">
        <v>10</v>
      </c>
      <c r="AA79" t="n">
        <v>346.2085728407794</v>
      </c>
      <c r="AB79" t="n">
        <v>473.6978430050294</v>
      </c>
      <c r="AC79" t="n">
        <v>428.4887857077269</v>
      </c>
      <c r="AD79" t="n">
        <v>346208.5728407794</v>
      </c>
      <c r="AE79" t="n">
        <v>473697.8430050294</v>
      </c>
      <c r="AF79" t="n">
        <v>2.059780896540653e-06</v>
      </c>
      <c r="AG79" t="n">
        <v>11</v>
      </c>
      <c r="AH79" t="n">
        <v>428488.7857077269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3.7639</v>
      </c>
      <c r="E80" t="n">
        <v>26.57</v>
      </c>
      <c r="F80" t="n">
        <v>23.99</v>
      </c>
      <c r="G80" t="n">
        <v>143.92</v>
      </c>
      <c r="H80" t="n">
        <v>2.04</v>
      </c>
      <c r="I80" t="n">
        <v>10</v>
      </c>
      <c r="J80" t="n">
        <v>178.44</v>
      </c>
      <c r="K80" t="n">
        <v>49.1</v>
      </c>
      <c r="L80" t="n">
        <v>20.5</v>
      </c>
      <c r="M80" t="n">
        <v>8</v>
      </c>
      <c r="N80" t="n">
        <v>33.85</v>
      </c>
      <c r="O80" t="n">
        <v>22241.78</v>
      </c>
      <c r="P80" t="n">
        <v>255.61</v>
      </c>
      <c r="Q80" t="n">
        <v>452.55</v>
      </c>
      <c r="R80" t="n">
        <v>70.97</v>
      </c>
      <c r="S80" t="n">
        <v>57.64</v>
      </c>
      <c r="T80" t="n">
        <v>4575.23</v>
      </c>
      <c r="U80" t="n">
        <v>0.8100000000000001</v>
      </c>
      <c r="V80" t="n">
        <v>0.88</v>
      </c>
      <c r="W80" t="n">
        <v>6.81</v>
      </c>
      <c r="X80" t="n">
        <v>0.26</v>
      </c>
      <c r="Y80" t="n">
        <v>1</v>
      </c>
      <c r="Z80" t="n">
        <v>10</v>
      </c>
      <c r="AA80" t="n">
        <v>345.2374736232277</v>
      </c>
      <c r="AB80" t="n">
        <v>472.3691422137013</v>
      </c>
      <c r="AC80" t="n">
        <v>427.2868942550798</v>
      </c>
      <c r="AD80" t="n">
        <v>345237.4736232277</v>
      </c>
      <c r="AE80" t="n">
        <v>472369.1422137013</v>
      </c>
      <c r="AF80" t="n">
        <v>2.064333080330536e-06</v>
      </c>
      <c r="AG80" t="n">
        <v>11</v>
      </c>
      <c r="AH80" t="n">
        <v>427286.8942550798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3.766</v>
      </c>
      <c r="E81" t="n">
        <v>26.55</v>
      </c>
      <c r="F81" t="n">
        <v>23.97</v>
      </c>
      <c r="G81" t="n">
        <v>143.83</v>
      </c>
      <c r="H81" t="n">
        <v>2.06</v>
      </c>
      <c r="I81" t="n">
        <v>10</v>
      </c>
      <c r="J81" t="n">
        <v>178.81</v>
      </c>
      <c r="K81" t="n">
        <v>49.1</v>
      </c>
      <c r="L81" t="n">
        <v>20.75</v>
      </c>
      <c r="M81" t="n">
        <v>8</v>
      </c>
      <c r="N81" t="n">
        <v>33.97</v>
      </c>
      <c r="O81" t="n">
        <v>22287.58</v>
      </c>
      <c r="P81" t="n">
        <v>255.52</v>
      </c>
      <c r="Q81" t="n">
        <v>452.56</v>
      </c>
      <c r="R81" t="n">
        <v>70.45999999999999</v>
      </c>
      <c r="S81" t="n">
        <v>57.64</v>
      </c>
      <c r="T81" t="n">
        <v>4317.95</v>
      </c>
      <c r="U81" t="n">
        <v>0.82</v>
      </c>
      <c r="V81" t="n">
        <v>0.88</v>
      </c>
      <c r="W81" t="n">
        <v>6.81</v>
      </c>
      <c r="X81" t="n">
        <v>0.25</v>
      </c>
      <c r="Y81" t="n">
        <v>1</v>
      </c>
      <c r="Z81" t="n">
        <v>10</v>
      </c>
      <c r="AA81" t="n">
        <v>344.9927238677305</v>
      </c>
      <c r="AB81" t="n">
        <v>472.0342648006327</v>
      </c>
      <c r="AC81" t="n">
        <v>426.9839770723112</v>
      </c>
      <c r="AD81" t="n">
        <v>344992.7238677305</v>
      </c>
      <c r="AE81" t="n">
        <v>472034.2648006327</v>
      </c>
      <c r="AF81" t="n">
        <v>2.065484837674964e-06</v>
      </c>
      <c r="AG81" t="n">
        <v>11</v>
      </c>
      <c r="AH81" t="n">
        <v>426983.9770723112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3.7638</v>
      </c>
      <c r="E82" t="n">
        <v>26.57</v>
      </c>
      <c r="F82" t="n">
        <v>23.99</v>
      </c>
      <c r="G82" t="n">
        <v>143.92</v>
      </c>
      <c r="H82" t="n">
        <v>2.08</v>
      </c>
      <c r="I82" t="n">
        <v>10</v>
      </c>
      <c r="J82" t="n">
        <v>179.18</v>
      </c>
      <c r="K82" t="n">
        <v>49.1</v>
      </c>
      <c r="L82" t="n">
        <v>21</v>
      </c>
      <c r="M82" t="n">
        <v>8</v>
      </c>
      <c r="N82" t="n">
        <v>34.09</v>
      </c>
      <c r="O82" t="n">
        <v>22333.43</v>
      </c>
      <c r="P82" t="n">
        <v>255.52</v>
      </c>
      <c r="Q82" t="n">
        <v>452.58</v>
      </c>
      <c r="R82" t="n">
        <v>70.88</v>
      </c>
      <c r="S82" t="n">
        <v>57.64</v>
      </c>
      <c r="T82" t="n">
        <v>4528.55</v>
      </c>
      <c r="U82" t="n">
        <v>0.8100000000000001</v>
      </c>
      <c r="V82" t="n">
        <v>0.88</v>
      </c>
      <c r="W82" t="n">
        <v>6.81</v>
      </c>
      <c r="X82" t="n">
        <v>0.26</v>
      </c>
      <c r="Y82" t="n">
        <v>1</v>
      </c>
      <c r="Z82" t="n">
        <v>10</v>
      </c>
      <c r="AA82" t="n">
        <v>345.1858245169822</v>
      </c>
      <c r="AB82" t="n">
        <v>472.2984736279384</v>
      </c>
      <c r="AC82" t="n">
        <v>427.2229701799582</v>
      </c>
      <c r="AD82" t="n">
        <v>345185.8245169822</v>
      </c>
      <c r="AE82" t="n">
        <v>472298.4736279384</v>
      </c>
      <c r="AF82" t="n">
        <v>2.064278234742706e-06</v>
      </c>
      <c r="AG82" t="n">
        <v>11</v>
      </c>
      <c r="AH82" t="n">
        <v>427222.9701799582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3.7648</v>
      </c>
      <c r="E83" t="n">
        <v>26.56</v>
      </c>
      <c r="F83" t="n">
        <v>23.98</v>
      </c>
      <c r="G83" t="n">
        <v>143.88</v>
      </c>
      <c r="H83" t="n">
        <v>2.1</v>
      </c>
      <c r="I83" t="n">
        <v>10</v>
      </c>
      <c r="J83" t="n">
        <v>179.56</v>
      </c>
      <c r="K83" t="n">
        <v>49.1</v>
      </c>
      <c r="L83" t="n">
        <v>21.25</v>
      </c>
      <c r="M83" t="n">
        <v>8</v>
      </c>
      <c r="N83" t="n">
        <v>34.21</v>
      </c>
      <c r="O83" t="n">
        <v>22379.31</v>
      </c>
      <c r="P83" t="n">
        <v>255.4</v>
      </c>
      <c r="Q83" t="n">
        <v>452.58</v>
      </c>
      <c r="R83" t="n">
        <v>70.56999999999999</v>
      </c>
      <c r="S83" t="n">
        <v>57.64</v>
      </c>
      <c r="T83" t="n">
        <v>4373.04</v>
      </c>
      <c r="U83" t="n">
        <v>0.82</v>
      </c>
      <c r="V83" t="n">
        <v>0.88</v>
      </c>
      <c r="W83" t="n">
        <v>6.81</v>
      </c>
      <c r="X83" t="n">
        <v>0.26</v>
      </c>
      <c r="Y83" t="n">
        <v>1</v>
      </c>
      <c r="Z83" t="n">
        <v>10</v>
      </c>
      <c r="AA83" t="n">
        <v>345.0183335370901</v>
      </c>
      <c r="AB83" t="n">
        <v>472.0693050800696</v>
      </c>
      <c r="AC83" t="n">
        <v>427.0156731566578</v>
      </c>
      <c r="AD83" t="n">
        <v>345018.3335370901</v>
      </c>
      <c r="AE83" t="n">
        <v>472069.3050800696</v>
      </c>
      <c r="AF83" t="n">
        <v>2.064826690621006e-06</v>
      </c>
      <c r="AG83" t="n">
        <v>11</v>
      </c>
      <c r="AH83" t="n">
        <v>427015.6731566578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3.7647</v>
      </c>
      <c r="E84" t="n">
        <v>26.56</v>
      </c>
      <c r="F84" t="n">
        <v>23.98</v>
      </c>
      <c r="G84" t="n">
        <v>143.89</v>
      </c>
      <c r="H84" t="n">
        <v>2.12</v>
      </c>
      <c r="I84" t="n">
        <v>10</v>
      </c>
      <c r="J84" t="n">
        <v>179.93</v>
      </c>
      <c r="K84" t="n">
        <v>49.1</v>
      </c>
      <c r="L84" t="n">
        <v>21.5</v>
      </c>
      <c r="M84" t="n">
        <v>8</v>
      </c>
      <c r="N84" t="n">
        <v>34.33</v>
      </c>
      <c r="O84" t="n">
        <v>22425.23</v>
      </c>
      <c r="P84" t="n">
        <v>254.94</v>
      </c>
      <c r="Q84" t="n">
        <v>452.56</v>
      </c>
      <c r="R84" t="n">
        <v>70.68000000000001</v>
      </c>
      <c r="S84" t="n">
        <v>57.64</v>
      </c>
      <c r="T84" t="n">
        <v>4427.78</v>
      </c>
      <c r="U84" t="n">
        <v>0.82</v>
      </c>
      <c r="V84" t="n">
        <v>0.88</v>
      </c>
      <c r="W84" t="n">
        <v>6.81</v>
      </c>
      <c r="X84" t="n">
        <v>0.26</v>
      </c>
      <c r="Y84" t="n">
        <v>1</v>
      </c>
      <c r="Z84" t="n">
        <v>10</v>
      </c>
      <c r="AA84" t="n">
        <v>344.7289828123767</v>
      </c>
      <c r="AB84" t="n">
        <v>471.6734026532638</v>
      </c>
      <c r="AC84" t="n">
        <v>426.6575551018137</v>
      </c>
      <c r="AD84" t="n">
        <v>344728.9828123767</v>
      </c>
      <c r="AE84" t="n">
        <v>471673.4026532638</v>
      </c>
      <c r="AF84" t="n">
        <v>2.064771845033176e-06</v>
      </c>
      <c r="AG84" t="n">
        <v>11</v>
      </c>
      <c r="AH84" t="n">
        <v>426657.5551018137</v>
      </c>
    </row>
    <row r="85">
      <c r="A85" t="n">
        <v>83</v>
      </c>
      <c r="B85" t="n">
        <v>75</v>
      </c>
      <c r="C85" t="inlineStr">
        <is>
          <t xml:space="preserve">CONCLUIDO	</t>
        </is>
      </c>
      <c r="D85" t="n">
        <v>3.7638</v>
      </c>
      <c r="E85" t="n">
        <v>26.57</v>
      </c>
      <c r="F85" t="n">
        <v>23.99</v>
      </c>
      <c r="G85" t="n">
        <v>143.92</v>
      </c>
      <c r="H85" t="n">
        <v>2.14</v>
      </c>
      <c r="I85" t="n">
        <v>10</v>
      </c>
      <c r="J85" t="n">
        <v>180.3</v>
      </c>
      <c r="K85" t="n">
        <v>49.1</v>
      </c>
      <c r="L85" t="n">
        <v>21.75</v>
      </c>
      <c r="M85" t="n">
        <v>8</v>
      </c>
      <c r="N85" t="n">
        <v>34.46</v>
      </c>
      <c r="O85" t="n">
        <v>22471.2</v>
      </c>
      <c r="P85" t="n">
        <v>254.41</v>
      </c>
      <c r="Q85" t="n">
        <v>452.57</v>
      </c>
      <c r="R85" t="n">
        <v>70.91</v>
      </c>
      <c r="S85" t="n">
        <v>57.64</v>
      </c>
      <c r="T85" t="n">
        <v>4543.91</v>
      </c>
      <c r="U85" t="n">
        <v>0.8100000000000001</v>
      </c>
      <c r="V85" t="n">
        <v>0.88</v>
      </c>
      <c r="W85" t="n">
        <v>6.81</v>
      </c>
      <c r="X85" t="n">
        <v>0.26</v>
      </c>
      <c r="Y85" t="n">
        <v>1</v>
      </c>
      <c r="Z85" t="n">
        <v>10</v>
      </c>
      <c r="AA85" t="n">
        <v>344.4725295598379</v>
      </c>
      <c r="AB85" t="n">
        <v>471.322511999221</v>
      </c>
      <c r="AC85" t="n">
        <v>426.3401529593148</v>
      </c>
      <c r="AD85" t="n">
        <v>344472.5295598379</v>
      </c>
      <c r="AE85" t="n">
        <v>471322.5119992211</v>
      </c>
      <c r="AF85" t="n">
        <v>2.064278234742706e-06</v>
      </c>
      <c r="AG85" t="n">
        <v>11</v>
      </c>
      <c r="AH85" t="n">
        <v>426340.1529593148</v>
      </c>
    </row>
    <row r="86">
      <c r="A86" t="n">
        <v>84</v>
      </c>
      <c r="B86" t="n">
        <v>75</v>
      </c>
      <c r="C86" t="inlineStr">
        <is>
          <t xml:space="preserve">CONCLUIDO	</t>
        </is>
      </c>
      <c r="D86" t="n">
        <v>3.7637</v>
      </c>
      <c r="E86" t="n">
        <v>26.57</v>
      </c>
      <c r="F86" t="n">
        <v>23.99</v>
      </c>
      <c r="G86" t="n">
        <v>143.93</v>
      </c>
      <c r="H86" t="n">
        <v>2.16</v>
      </c>
      <c r="I86" t="n">
        <v>10</v>
      </c>
      <c r="J86" t="n">
        <v>180.67</v>
      </c>
      <c r="K86" t="n">
        <v>49.1</v>
      </c>
      <c r="L86" t="n">
        <v>22</v>
      </c>
      <c r="M86" t="n">
        <v>8</v>
      </c>
      <c r="N86" t="n">
        <v>34.58</v>
      </c>
      <c r="O86" t="n">
        <v>22517.21</v>
      </c>
      <c r="P86" t="n">
        <v>253.39</v>
      </c>
      <c r="Q86" t="n">
        <v>452.56</v>
      </c>
      <c r="R86" t="n">
        <v>70.98999999999999</v>
      </c>
      <c r="S86" t="n">
        <v>57.64</v>
      </c>
      <c r="T86" t="n">
        <v>4583.52</v>
      </c>
      <c r="U86" t="n">
        <v>0.8100000000000001</v>
      </c>
      <c r="V86" t="n">
        <v>0.88</v>
      </c>
      <c r="W86" t="n">
        <v>6.81</v>
      </c>
      <c r="X86" t="n">
        <v>0.26</v>
      </c>
      <c r="Y86" t="n">
        <v>1</v>
      </c>
      <c r="Z86" t="n">
        <v>10</v>
      </c>
      <c r="AA86" t="n">
        <v>343.8232173737349</v>
      </c>
      <c r="AB86" t="n">
        <v>470.434094420563</v>
      </c>
      <c r="AC86" t="n">
        <v>425.536524707462</v>
      </c>
      <c r="AD86" t="n">
        <v>343823.2173737349</v>
      </c>
      <c r="AE86" t="n">
        <v>470434.094420563</v>
      </c>
      <c r="AF86" t="n">
        <v>2.064223389154877e-06</v>
      </c>
      <c r="AG86" t="n">
        <v>11</v>
      </c>
      <c r="AH86" t="n">
        <v>425536.5247074621</v>
      </c>
    </row>
    <row r="87">
      <c r="A87" t="n">
        <v>85</v>
      </c>
      <c r="B87" t="n">
        <v>75</v>
      </c>
      <c r="C87" t="inlineStr">
        <is>
          <t xml:space="preserve">CONCLUIDO	</t>
        </is>
      </c>
      <c r="D87" t="n">
        <v>3.7655</v>
      </c>
      <c r="E87" t="n">
        <v>26.56</v>
      </c>
      <c r="F87" t="n">
        <v>23.98</v>
      </c>
      <c r="G87" t="n">
        <v>143.85</v>
      </c>
      <c r="H87" t="n">
        <v>2.18</v>
      </c>
      <c r="I87" t="n">
        <v>10</v>
      </c>
      <c r="J87" t="n">
        <v>181.05</v>
      </c>
      <c r="K87" t="n">
        <v>49.1</v>
      </c>
      <c r="L87" t="n">
        <v>22.25</v>
      </c>
      <c r="M87" t="n">
        <v>8</v>
      </c>
      <c r="N87" t="n">
        <v>34.7</v>
      </c>
      <c r="O87" t="n">
        <v>22563.26</v>
      </c>
      <c r="P87" t="n">
        <v>251.37</v>
      </c>
      <c r="Q87" t="n">
        <v>452.55</v>
      </c>
      <c r="R87" t="n">
        <v>70.59999999999999</v>
      </c>
      <c r="S87" t="n">
        <v>57.64</v>
      </c>
      <c r="T87" t="n">
        <v>4386.08</v>
      </c>
      <c r="U87" t="n">
        <v>0.82</v>
      </c>
      <c r="V87" t="n">
        <v>0.88</v>
      </c>
      <c r="W87" t="n">
        <v>6.81</v>
      </c>
      <c r="X87" t="n">
        <v>0.25</v>
      </c>
      <c r="Y87" t="n">
        <v>1</v>
      </c>
      <c r="Z87" t="n">
        <v>10</v>
      </c>
      <c r="AA87" t="n">
        <v>342.3865531324779</v>
      </c>
      <c r="AB87" t="n">
        <v>468.4683870245221</v>
      </c>
      <c r="AC87" t="n">
        <v>423.7584216664116</v>
      </c>
      <c r="AD87" t="n">
        <v>342386.5531324779</v>
      </c>
      <c r="AE87" t="n">
        <v>468468.3870245221</v>
      </c>
      <c r="AF87" t="n">
        <v>2.065210609735815e-06</v>
      </c>
      <c r="AG87" t="n">
        <v>11</v>
      </c>
      <c r="AH87" t="n">
        <v>423758.4216664116</v>
      </c>
    </row>
    <row r="88">
      <c r="A88" t="n">
        <v>86</v>
      </c>
      <c r="B88" t="n">
        <v>75</v>
      </c>
      <c r="C88" t="inlineStr">
        <is>
          <t xml:space="preserve">CONCLUIDO	</t>
        </is>
      </c>
      <c r="D88" t="n">
        <v>3.7732</v>
      </c>
      <c r="E88" t="n">
        <v>26.5</v>
      </c>
      <c r="F88" t="n">
        <v>23.95</v>
      </c>
      <c r="G88" t="n">
        <v>159.67</v>
      </c>
      <c r="H88" t="n">
        <v>2.2</v>
      </c>
      <c r="I88" t="n">
        <v>9</v>
      </c>
      <c r="J88" t="n">
        <v>181.42</v>
      </c>
      <c r="K88" t="n">
        <v>49.1</v>
      </c>
      <c r="L88" t="n">
        <v>22.5</v>
      </c>
      <c r="M88" t="n">
        <v>7</v>
      </c>
      <c r="N88" t="n">
        <v>34.83</v>
      </c>
      <c r="O88" t="n">
        <v>22609.35</v>
      </c>
      <c r="P88" t="n">
        <v>250.61</v>
      </c>
      <c r="Q88" t="n">
        <v>452.55</v>
      </c>
      <c r="R88" t="n">
        <v>69.73</v>
      </c>
      <c r="S88" t="n">
        <v>57.64</v>
      </c>
      <c r="T88" t="n">
        <v>3955.87</v>
      </c>
      <c r="U88" t="n">
        <v>0.83</v>
      </c>
      <c r="V88" t="n">
        <v>0.89</v>
      </c>
      <c r="W88" t="n">
        <v>6.81</v>
      </c>
      <c r="X88" t="n">
        <v>0.23</v>
      </c>
      <c r="Y88" t="n">
        <v>1</v>
      </c>
      <c r="Z88" t="n">
        <v>10</v>
      </c>
      <c r="AA88" t="n">
        <v>341.3445729025841</v>
      </c>
      <c r="AB88" t="n">
        <v>467.042703705058</v>
      </c>
      <c r="AC88" t="n">
        <v>422.468803561998</v>
      </c>
      <c r="AD88" t="n">
        <v>341344.5729025841</v>
      </c>
      <c r="AE88" t="n">
        <v>467042.703705058</v>
      </c>
      <c r="AF88" t="n">
        <v>2.069433719998719e-06</v>
      </c>
      <c r="AG88" t="n">
        <v>11</v>
      </c>
      <c r="AH88" t="n">
        <v>422468.8035619979</v>
      </c>
    </row>
    <row r="89">
      <c r="A89" t="n">
        <v>87</v>
      </c>
      <c r="B89" t="n">
        <v>75</v>
      </c>
      <c r="C89" t="inlineStr">
        <is>
          <t xml:space="preserve">CONCLUIDO	</t>
        </is>
      </c>
      <c r="D89" t="n">
        <v>3.7739</v>
      </c>
      <c r="E89" t="n">
        <v>26.5</v>
      </c>
      <c r="F89" t="n">
        <v>23.95</v>
      </c>
      <c r="G89" t="n">
        <v>159.64</v>
      </c>
      <c r="H89" t="n">
        <v>2.22</v>
      </c>
      <c r="I89" t="n">
        <v>9</v>
      </c>
      <c r="J89" t="n">
        <v>181.8</v>
      </c>
      <c r="K89" t="n">
        <v>49.1</v>
      </c>
      <c r="L89" t="n">
        <v>22.75</v>
      </c>
      <c r="M89" t="n">
        <v>7</v>
      </c>
      <c r="N89" t="n">
        <v>34.95</v>
      </c>
      <c r="O89" t="n">
        <v>22655.61</v>
      </c>
      <c r="P89" t="n">
        <v>250.69</v>
      </c>
      <c r="Q89" t="n">
        <v>452.56</v>
      </c>
      <c r="R89" t="n">
        <v>69.52</v>
      </c>
      <c r="S89" t="n">
        <v>57.64</v>
      </c>
      <c r="T89" t="n">
        <v>3855.38</v>
      </c>
      <c r="U89" t="n">
        <v>0.83</v>
      </c>
      <c r="V89" t="n">
        <v>0.89</v>
      </c>
      <c r="W89" t="n">
        <v>6.81</v>
      </c>
      <c r="X89" t="n">
        <v>0.22</v>
      </c>
      <c r="Y89" t="n">
        <v>1</v>
      </c>
      <c r="Z89" t="n">
        <v>10</v>
      </c>
      <c r="AA89" t="n">
        <v>341.3533825781243</v>
      </c>
      <c r="AB89" t="n">
        <v>467.0547574917874</v>
      </c>
      <c r="AC89" t="n">
        <v>422.4797069522397</v>
      </c>
      <c r="AD89" t="n">
        <v>341353.3825781243</v>
      </c>
      <c r="AE89" t="n">
        <v>467054.7574917874</v>
      </c>
      <c r="AF89" t="n">
        <v>2.069817639113529e-06</v>
      </c>
      <c r="AG89" t="n">
        <v>11</v>
      </c>
      <c r="AH89" t="n">
        <v>422479.7069522397</v>
      </c>
    </row>
    <row r="90">
      <c r="A90" t="n">
        <v>88</v>
      </c>
      <c r="B90" t="n">
        <v>75</v>
      </c>
      <c r="C90" t="inlineStr">
        <is>
          <t xml:space="preserve">CONCLUIDO	</t>
        </is>
      </c>
      <c r="D90" t="n">
        <v>3.7736</v>
      </c>
      <c r="E90" t="n">
        <v>26.5</v>
      </c>
      <c r="F90" t="n">
        <v>23.95</v>
      </c>
      <c r="G90" t="n">
        <v>159.66</v>
      </c>
      <c r="H90" t="n">
        <v>2.24</v>
      </c>
      <c r="I90" t="n">
        <v>9</v>
      </c>
      <c r="J90" t="n">
        <v>182.17</v>
      </c>
      <c r="K90" t="n">
        <v>49.1</v>
      </c>
      <c r="L90" t="n">
        <v>23</v>
      </c>
      <c r="M90" t="n">
        <v>7</v>
      </c>
      <c r="N90" t="n">
        <v>35.08</v>
      </c>
      <c r="O90" t="n">
        <v>22701.78</v>
      </c>
      <c r="P90" t="n">
        <v>251.29</v>
      </c>
      <c r="Q90" t="n">
        <v>452.62</v>
      </c>
      <c r="R90" t="n">
        <v>69.58</v>
      </c>
      <c r="S90" t="n">
        <v>57.64</v>
      </c>
      <c r="T90" t="n">
        <v>3882.99</v>
      </c>
      <c r="U90" t="n">
        <v>0.83</v>
      </c>
      <c r="V90" t="n">
        <v>0.89</v>
      </c>
      <c r="W90" t="n">
        <v>6.81</v>
      </c>
      <c r="X90" t="n">
        <v>0.22</v>
      </c>
      <c r="Y90" t="n">
        <v>1</v>
      </c>
      <c r="Z90" t="n">
        <v>10</v>
      </c>
      <c r="AA90" t="n">
        <v>341.7561459959879</v>
      </c>
      <c r="AB90" t="n">
        <v>467.6058361687765</v>
      </c>
      <c r="AC90" t="n">
        <v>422.9781914537406</v>
      </c>
      <c r="AD90" t="n">
        <v>341756.1459959879</v>
      </c>
      <c r="AE90" t="n">
        <v>467605.8361687765</v>
      </c>
      <c r="AF90" t="n">
        <v>2.069653102350039e-06</v>
      </c>
      <c r="AG90" t="n">
        <v>11</v>
      </c>
      <c r="AH90" t="n">
        <v>422978.1914537406</v>
      </c>
    </row>
    <row r="91">
      <c r="A91" t="n">
        <v>89</v>
      </c>
      <c r="B91" t="n">
        <v>75</v>
      </c>
      <c r="C91" t="inlineStr">
        <is>
          <t xml:space="preserve">CONCLUIDO	</t>
        </is>
      </c>
      <c r="D91" t="n">
        <v>3.7737</v>
      </c>
      <c r="E91" t="n">
        <v>26.5</v>
      </c>
      <c r="F91" t="n">
        <v>23.95</v>
      </c>
      <c r="G91" t="n">
        <v>159.65</v>
      </c>
      <c r="H91" t="n">
        <v>2.26</v>
      </c>
      <c r="I91" t="n">
        <v>9</v>
      </c>
      <c r="J91" t="n">
        <v>182.55</v>
      </c>
      <c r="K91" t="n">
        <v>49.1</v>
      </c>
      <c r="L91" t="n">
        <v>23.25</v>
      </c>
      <c r="M91" t="n">
        <v>7</v>
      </c>
      <c r="N91" t="n">
        <v>35.2</v>
      </c>
      <c r="O91" t="n">
        <v>22748</v>
      </c>
      <c r="P91" t="n">
        <v>251.83</v>
      </c>
      <c r="Q91" t="n">
        <v>452.56</v>
      </c>
      <c r="R91" t="n">
        <v>69.53</v>
      </c>
      <c r="S91" t="n">
        <v>57.64</v>
      </c>
      <c r="T91" t="n">
        <v>3856.07</v>
      </c>
      <c r="U91" t="n">
        <v>0.83</v>
      </c>
      <c r="V91" t="n">
        <v>0.89</v>
      </c>
      <c r="W91" t="n">
        <v>6.81</v>
      </c>
      <c r="X91" t="n">
        <v>0.22</v>
      </c>
      <c r="Y91" t="n">
        <v>1</v>
      </c>
      <c r="Z91" t="n">
        <v>10</v>
      </c>
      <c r="AA91" t="n">
        <v>342.0961668646954</v>
      </c>
      <c r="AB91" t="n">
        <v>468.0710677220042</v>
      </c>
      <c r="AC91" t="n">
        <v>423.3990219604847</v>
      </c>
      <c r="AD91" t="n">
        <v>342096.1668646954</v>
      </c>
      <c r="AE91" t="n">
        <v>468071.0677220041</v>
      </c>
      <c r="AF91" t="n">
        <v>2.069707947937869e-06</v>
      </c>
      <c r="AG91" t="n">
        <v>11</v>
      </c>
      <c r="AH91" t="n">
        <v>423399.0219604847</v>
      </c>
    </row>
    <row r="92">
      <c r="A92" t="n">
        <v>90</v>
      </c>
      <c r="B92" t="n">
        <v>75</v>
      </c>
      <c r="C92" t="inlineStr">
        <is>
          <t xml:space="preserve">CONCLUIDO	</t>
        </is>
      </c>
      <c r="D92" t="n">
        <v>3.7743</v>
      </c>
      <c r="E92" t="n">
        <v>26.49</v>
      </c>
      <c r="F92" t="n">
        <v>23.94</v>
      </c>
      <c r="G92" t="n">
        <v>159.62</v>
      </c>
      <c r="H92" t="n">
        <v>2.28</v>
      </c>
      <c r="I92" t="n">
        <v>9</v>
      </c>
      <c r="J92" t="n">
        <v>182.92</v>
      </c>
      <c r="K92" t="n">
        <v>49.1</v>
      </c>
      <c r="L92" t="n">
        <v>23.5</v>
      </c>
      <c r="M92" t="n">
        <v>7</v>
      </c>
      <c r="N92" t="n">
        <v>35.33</v>
      </c>
      <c r="O92" t="n">
        <v>22794.27</v>
      </c>
      <c r="P92" t="n">
        <v>251.59</v>
      </c>
      <c r="Q92" t="n">
        <v>452.55</v>
      </c>
      <c r="R92" t="n">
        <v>69.55</v>
      </c>
      <c r="S92" t="n">
        <v>57.64</v>
      </c>
      <c r="T92" t="n">
        <v>3868.07</v>
      </c>
      <c r="U92" t="n">
        <v>0.83</v>
      </c>
      <c r="V92" t="n">
        <v>0.89</v>
      </c>
      <c r="W92" t="n">
        <v>6.81</v>
      </c>
      <c r="X92" t="n">
        <v>0.22</v>
      </c>
      <c r="Y92" t="n">
        <v>1</v>
      </c>
      <c r="Z92" t="n">
        <v>10</v>
      </c>
      <c r="AA92" t="n">
        <v>341.8773583571523</v>
      </c>
      <c r="AB92" t="n">
        <v>467.7716842688334</v>
      </c>
      <c r="AC92" t="n">
        <v>423.1282112438974</v>
      </c>
      <c r="AD92" t="n">
        <v>341877.3583571523</v>
      </c>
      <c r="AE92" t="n">
        <v>467771.6842688334</v>
      </c>
      <c r="AF92" t="n">
        <v>2.070037021464849e-06</v>
      </c>
      <c r="AG92" t="n">
        <v>11</v>
      </c>
      <c r="AH92" t="n">
        <v>423128.2112438974</v>
      </c>
    </row>
    <row r="93">
      <c r="A93" t="n">
        <v>91</v>
      </c>
      <c r="B93" t="n">
        <v>75</v>
      </c>
      <c r="C93" t="inlineStr">
        <is>
          <t xml:space="preserve">CONCLUIDO	</t>
        </is>
      </c>
      <c r="D93" t="n">
        <v>3.7727</v>
      </c>
      <c r="E93" t="n">
        <v>26.51</v>
      </c>
      <c r="F93" t="n">
        <v>23.95</v>
      </c>
      <c r="G93" t="n">
        <v>159.7</v>
      </c>
      <c r="H93" t="n">
        <v>2.3</v>
      </c>
      <c r="I93" t="n">
        <v>9</v>
      </c>
      <c r="J93" t="n">
        <v>183.3</v>
      </c>
      <c r="K93" t="n">
        <v>49.1</v>
      </c>
      <c r="L93" t="n">
        <v>23.75</v>
      </c>
      <c r="M93" t="n">
        <v>7</v>
      </c>
      <c r="N93" t="n">
        <v>35.45</v>
      </c>
      <c r="O93" t="n">
        <v>22840.57</v>
      </c>
      <c r="P93" t="n">
        <v>251.43</v>
      </c>
      <c r="Q93" t="n">
        <v>452.58</v>
      </c>
      <c r="R93" t="n">
        <v>69.94</v>
      </c>
      <c r="S93" t="n">
        <v>57.64</v>
      </c>
      <c r="T93" t="n">
        <v>4060.92</v>
      </c>
      <c r="U93" t="n">
        <v>0.82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341.9006076520268</v>
      </c>
      <c r="AB93" t="n">
        <v>467.8034949797674</v>
      </c>
      <c r="AC93" t="n">
        <v>423.1569859852264</v>
      </c>
      <c r="AD93" t="n">
        <v>341900.6076520268</v>
      </c>
      <c r="AE93" t="n">
        <v>467803.4949797674</v>
      </c>
      <c r="AF93" t="n">
        <v>2.06915949205957e-06</v>
      </c>
      <c r="AG93" t="n">
        <v>11</v>
      </c>
      <c r="AH93" t="n">
        <v>423156.9859852264</v>
      </c>
    </row>
    <row r="94">
      <c r="A94" t="n">
        <v>92</v>
      </c>
      <c r="B94" t="n">
        <v>75</v>
      </c>
      <c r="C94" t="inlineStr">
        <is>
          <t xml:space="preserve">CONCLUIDO	</t>
        </is>
      </c>
      <c r="D94" t="n">
        <v>3.773</v>
      </c>
      <c r="E94" t="n">
        <v>26.5</v>
      </c>
      <c r="F94" t="n">
        <v>23.95</v>
      </c>
      <c r="G94" t="n">
        <v>159.69</v>
      </c>
      <c r="H94" t="n">
        <v>2.32</v>
      </c>
      <c r="I94" t="n">
        <v>9</v>
      </c>
      <c r="J94" t="n">
        <v>183.67</v>
      </c>
      <c r="K94" t="n">
        <v>49.1</v>
      </c>
      <c r="L94" t="n">
        <v>24</v>
      </c>
      <c r="M94" t="n">
        <v>7</v>
      </c>
      <c r="N94" t="n">
        <v>35.58</v>
      </c>
      <c r="O94" t="n">
        <v>22886.92</v>
      </c>
      <c r="P94" t="n">
        <v>251.01</v>
      </c>
      <c r="Q94" t="n">
        <v>452.57</v>
      </c>
      <c r="R94" t="n">
        <v>69.90000000000001</v>
      </c>
      <c r="S94" t="n">
        <v>57.64</v>
      </c>
      <c r="T94" t="n">
        <v>4040.64</v>
      </c>
      <c r="U94" t="n">
        <v>0.82</v>
      </c>
      <c r="V94" t="n">
        <v>0.89</v>
      </c>
      <c r="W94" t="n">
        <v>6.81</v>
      </c>
      <c r="X94" t="n">
        <v>0.23</v>
      </c>
      <c r="Y94" t="n">
        <v>1</v>
      </c>
      <c r="Z94" t="n">
        <v>10</v>
      </c>
      <c r="AA94" t="n">
        <v>341.6131240803821</v>
      </c>
      <c r="AB94" t="n">
        <v>467.4101472741629</v>
      </c>
      <c r="AC94" t="n">
        <v>422.8011788325779</v>
      </c>
      <c r="AD94" t="n">
        <v>341613.1240803821</v>
      </c>
      <c r="AE94" t="n">
        <v>467410.1472741629</v>
      </c>
      <c r="AF94" t="n">
        <v>2.06932402882306e-06</v>
      </c>
      <c r="AG94" t="n">
        <v>11</v>
      </c>
      <c r="AH94" t="n">
        <v>422801.1788325779</v>
      </c>
    </row>
    <row r="95">
      <c r="A95" t="n">
        <v>93</v>
      </c>
      <c r="B95" t="n">
        <v>75</v>
      </c>
      <c r="C95" t="inlineStr">
        <is>
          <t xml:space="preserve">CONCLUIDO	</t>
        </is>
      </c>
      <c r="D95" t="n">
        <v>3.7743</v>
      </c>
      <c r="E95" t="n">
        <v>26.49</v>
      </c>
      <c r="F95" t="n">
        <v>23.94</v>
      </c>
      <c r="G95" t="n">
        <v>159.62</v>
      </c>
      <c r="H95" t="n">
        <v>2.34</v>
      </c>
      <c r="I95" t="n">
        <v>9</v>
      </c>
      <c r="J95" t="n">
        <v>184.05</v>
      </c>
      <c r="K95" t="n">
        <v>49.1</v>
      </c>
      <c r="L95" t="n">
        <v>24.25</v>
      </c>
      <c r="M95" t="n">
        <v>7</v>
      </c>
      <c r="N95" t="n">
        <v>35.7</v>
      </c>
      <c r="O95" t="n">
        <v>22933.31</v>
      </c>
      <c r="P95" t="n">
        <v>249.65</v>
      </c>
      <c r="Q95" t="n">
        <v>452.55</v>
      </c>
      <c r="R95" t="n">
        <v>69.52</v>
      </c>
      <c r="S95" t="n">
        <v>57.64</v>
      </c>
      <c r="T95" t="n">
        <v>3854.62</v>
      </c>
      <c r="U95" t="n">
        <v>0.83</v>
      </c>
      <c r="V95" t="n">
        <v>0.89</v>
      </c>
      <c r="W95" t="n">
        <v>6.81</v>
      </c>
      <c r="X95" t="n">
        <v>0.22</v>
      </c>
      <c r="Y95" t="n">
        <v>1</v>
      </c>
      <c r="Z95" t="n">
        <v>10</v>
      </c>
      <c r="AA95" t="n">
        <v>340.6341668755942</v>
      </c>
      <c r="AB95" t="n">
        <v>466.0706948380284</v>
      </c>
      <c r="AC95" t="n">
        <v>421.5895618570148</v>
      </c>
      <c r="AD95" t="n">
        <v>340634.1668755942</v>
      </c>
      <c r="AE95" t="n">
        <v>466070.6948380284</v>
      </c>
      <c r="AF95" t="n">
        <v>2.070037021464849e-06</v>
      </c>
      <c r="AG95" t="n">
        <v>11</v>
      </c>
      <c r="AH95" t="n">
        <v>421589.5618570148</v>
      </c>
    </row>
    <row r="96">
      <c r="A96" t="n">
        <v>94</v>
      </c>
      <c r="B96" t="n">
        <v>75</v>
      </c>
      <c r="C96" t="inlineStr">
        <is>
          <t xml:space="preserve">CONCLUIDO	</t>
        </is>
      </c>
      <c r="D96" t="n">
        <v>3.7732</v>
      </c>
      <c r="E96" t="n">
        <v>26.5</v>
      </c>
      <c r="F96" t="n">
        <v>23.95</v>
      </c>
      <c r="G96" t="n">
        <v>159.68</v>
      </c>
      <c r="H96" t="n">
        <v>2.36</v>
      </c>
      <c r="I96" t="n">
        <v>9</v>
      </c>
      <c r="J96" t="n">
        <v>184.42</v>
      </c>
      <c r="K96" t="n">
        <v>49.1</v>
      </c>
      <c r="L96" t="n">
        <v>24.5</v>
      </c>
      <c r="M96" t="n">
        <v>7</v>
      </c>
      <c r="N96" t="n">
        <v>35.83</v>
      </c>
      <c r="O96" t="n">
        <v>22979.74</v>
      </c>
      <c r="P96" t="n">
        <v>248.64</v>
      </c>
      <c r="Q96" t="n">
        <v>452.56</v>
      </c>
      <c r="R96" t="n">
        <v>69.75</v>
      </c>
      <c r="S96" t="n">
        <v>57.64</v>
      </c>
      <c r="T96" t="n">
        <v>3965.72</v>
      </c>
      <c r="U96" t="n">
        <v>0.83</v>
      </c>
      <c r="V96" t="n">
        <v>0.89</v>
      </c>
      <c r="W96" t="n">
        <v>6.81</v>
      </c>
      <c r="X96" t="n">
        <v>0.23</v>
      </c>
      <c r="Y96" t="n">
        <v>1</v>
      </c>
      <c r="Z96" t="n">
        <v>10</v>
      </c>
      <c r="AA96" t="n">
        <v>340.0817887786565</v>
      </c>
      <c r="AB96" t="n">
        <v>465.3149067565964</v>
      </c>
      <c r="AC96" t="n">
        <v>420.9059051293194</v>
      </c>
      <c r="AD96" t="n">
        <v>340081.7887786565</v>
      </c>
      <c r="AE96" t="n">
        <v>465314.9067565964</v>
      </c>
      <c r="AF96" t="n">
        <v>2.069433719998719e-06</v>
      </c>
      <c r="AG96" t="n">
        <v>11</v>
      </c>
      <c r="AH96" t="n">
        <v>420905.9051293193</v>
      </c>
    </row>
    <row r="97">
      <c r="A97" t="n">
        <v>95</v>
      </c>
      <c r="B97" t="n">
        <v>75</v>
      </c>
      <c r="C97" t="inlineStr">
        <is>
          <t xml:space="preserve">CONCLUIDO	</t>
        </is>
      </c>
      <c r="D97" t="n">
        <v>3.7722</v>
      </c>
      <c r="E97" t="n">
        <v>26.51</v>
      </c>
      <c r="F97" t="n">
        <v>23.96</v>
      </c>
      <c r="G97" t="n">
        <v>159.72</v>
      </c>
      <c r="H97" t="n">
        <v>2.38</v>
      </c>
      <c r="I97" t="n">
        <v>9</v>
      </c>
      <c r="J97" t="n">
        <v>184.8</v>
      </c>
      <c r="K97" t="n">
        <v>49.1</v>
      </c>
      <c r="L97" t="n">
        <v>24.75</v>
      </c>
      <c r="M97" t="n">
        <v>7</v>
      </c>
      <c r="N97" t="n">
        <v>35.96</v>
      </c>
      <c r="O97" t="n">
        <v>23026.22</v>
      </c>
      <c r="P97" t="n">
        <v>248.66</v>
      </c>
      <c r="Q97" t="n">
        <v>452.56</v>
      </c>
      <c r="R97" t="n">
        <v>70.02</v>
      </c>
      <c r="S97" t="n">
        <v>57.64</v>
      </c>
      <c r="T97" t="n">
        <v>4101.91</v>
      </c>
      <c r="U97" t="n">
        <v>0.82</v>
      </c>
      <c r="V97" t="n">
        <v>0.88</v>
      </c>
      <c r="W97" t="n">
        <v>6.81</v>
      </c>
      <c r="X97" t="n">
        <v>0.23</v>
      </c>
      <c r="Y97" t="n">
        <v>1</v>
      </c>
      <c r="Z97" t="n">
        <v>10</v>
      </c>
      <c r="AA97" t="n">
        <v>340.1834804122288</v>
      </c>
      <c r="AB97" t="n">
        <v>465.4540457359683</v>
      </c>
      <c r="AC97" t="n">
        <v>421.0317648797829</v>
      </c>
      <c r="AD97" t="n">
        <v>340183.4804122288</v>
      </c>
      <c r="AE97" t="n">
        <v>465454.0457359683</v>
      </c>
      <c r="AF97" t="n">
        <v>2.06888526412042e-06</v>
      </c>
      <c r="AG97" t="n">
        <v>11</v>
      </c>
      <c r="AH97" t="n">
        <v>421031.7648797829</v>
      </c>
    </row>
    <row r="98">
      <c r="A98" t="n">
        <v>96</v>
      </c>
      <c r="B98" t="n">
        <v>75</v>
      </c>
      <c r="C98" t="inlineStr">
        <is>
          <t xml:space="preserve">CONCLUIDO	</t>
        </is>
      </c>
      <c r="D98" t="n">
        <v>3.7722</v>
      </c>
      <c r="E98" t="n">
        <v>26.51</v>
      </c>
      <c r="F98" t="n">
        <v>23.96</v>
      </c>
      <c r="G98" t="n">
        <v>159.72</v>
      </c>
      <c r="H98" t="n">
        <v>2.4</v>
      </c>
      <c r="I98" t="n">
        <v>9</v>
      </c>
      <c r="J98" t="n">
        <v>185.18</v>
      </c>
      <c r="K98" t="n">
        <v>49.1</v>
      </c>
      <c r="L98" t="n">
        <v>25</v>
      </c>
      <c r="M98" t="n">
        <v>7</v>
      </c>
      <c r="N98" t="n">
        <v>36.08</v>
      </c>
      <c r="O98" t="n">
        <v>23072.73</v>
      </c>
      <c r="P98" t="n">
        <v>247.7</v>
      </c>
      <c r="Q98" t="n">
        <v>452.56</v>
      </c>
      <c r="R98" t="n">
        <v>69.95999999999999</v>
      </c>
      <c r="S98" t="n">
        <v>57.64</v>
      </c>
      <c r="T98" t="n">
        <v>4072.22</v>
      </c>
      <c r="U98" t="n">
        <v>0.82</v>
      </c>
      <c r="V98" t="n">
        <v>0.88</v>
      </c>
      <c r="W98" t="n">
        <v>6.81</v>
      </c>
      <c r="X98" t="n">
        <v>0.23</v>
      </c>
      <c r="Y98" t="n">
        <v>1</v>
      </c>
      <c r="Z98" t="n">
        <v>10</v>
      </c>
      <c r="AA98" t="n">
        <v>339.5679503974092</v>
      </c>
      <c r="AB98" t="n">
        <v>464.6118504144245</v>
      </c>
      <c r="AC98" t="n">
        <v>420.2699474976985</v>
      </c>
      <c r="AD98" t="n">
        <v>339567.9503974092</v>
      </c>
      <c r="AE98" t="n">
        <v>464611.8504144244</v>
      </c>
      <c r="AF98" t="n">
        <v>2.06888526412042e-06</v>
      </c>
      <c r="AG98" t="n">
        <v>11</v>
      </c>
      <c r="AH98" t="n">
        <v>420269.9474976985</v>
      </c>
    </row>
    <row r="99">
      <c r="A99" t="n">
        <v>97</v>
      </c>
      <c r="B99" t="n">
        <v>75</v>
      </c>
      <c r="C99" t="inlineStr">
        <is>
          <t xml:space="preserve">CONCLUIDO	</t>
        </is>
      </c>
      <c r="D99" t="n">
        <v>3.7819</v>
      </c>
      <c r="E99" t="n">
        <v>26.44</v>
      </c>
      <c r="F99" t="n">
        <v>23.92</v>
      </c>
      <c r="G99" t="n">
        <v>179.41</v>
      </c>
      <c r="H99" t="n">
        <v>2.41</v>
      </c>
      <c r="I99" t="n">
        <v>8</v>
      </c>
      <c r="J99" t="n">
        <v>185.56</v>
      </c>
      <c r="K99" t="n">
        <v>49.1</v>
      </c>
      <c r="L99" t="n">
        <v>25.25</v>
      </c>
      <c r="M99" t="n">
        <v>6</v>
      </c>
      <c r="N99" t="n">
        <v>36.21</v>
      </c>
      <c r="O99" t="n">
        <v>23119.3</v>
      </c>
      <c r="P99" t="n">
        <v>246.55</v>
      </c>
      <c r="Q99" t="n">
        <v>452.55</v>
      </c>
      <c r="R99" t="n">
        <v>68.78</v>
      </c>
      <c r="S99" t="n">
        <v>57.64</v>
      </c>
      <c r="T99" t="n">
        <v>3489.33</v>
      </c>
      <c r="U99" t="n">
        <v>0.84</v>
      </c>
      <c r="V99" t="n">
        <v>0.89</v>
      </c>
      <c r="W99" t="n">
        <v>6.81</v>
      </c>
      <c r="X99" t="n">
        <v>0.2</v>
      </c>
      <c r="Y99" t="n">
        <v>1</v>
      </c>
      <c r="Z99" t="n">
        <v>10</v>
      </c>
      <c r="AA99" t="n">
        <v>338.136122850388</v>
      </c>
      <c r="AB99" t="n">
        <v>462.6527607968168</v>
      </c>
      <c r="AC99" t="n">
        <v>418.4978306435958</v>
      </c>
      <c r="AD99" t="n">
        <v>338136.122850388</v>
      </c>
      <c r="AE99" t="n">
        <v>462652.7607968168</v>
      </c>
      <c r="AF99" t="n">
        <v>2.074205286139923e-06</v>
      </c>
      <c r="AG99" t="n">
        <v>11</v>
      </c>
      <c r="AH99" t="n">
        <v>418497.8306435958</v>
      </c>
    </row>
    <row r="100">
      <c r="A100" t="n">
        <v>98</v>
      </c>
      <c r="B100" t="n">
        <v>75</v>
      </c>
      <c r="C100" t="inlineStr">
        <is>
          <t xml:space="preserve">CONCLUIDO	</t>
        </is>
      </c>
      <c r="D100" t="n">
        <v>3.7811</v>
      </c>
      <c r="E100" t="n">
        <v>26.45</v>
      </c>
      <c r="F100" t="n">
        <v>23.93</v>
      </c>
      <c r="G100" t="n">
        <v>179.45</v>
      </c>
      <c r="H100" t="n">
        <v>2.43</v>
      </c>
      <c r="I100" t="n">
        <v>8</v>
      </c>
      <c r="J100" t="n">
        <v>185.93</v>
      </c>
      <c r="K100" t="n">
        <v>49.1</v>
      </c>
      <c r="L100" t="n">
        <v>25.5</v>
      </c>
      <c r="M100" t="n">
        <v>6</v>
      </c>
      <c r="N100" t="n">
        <v>36.34</v>
      </c>
      <c r="O100" t="n">
        <v>23165.9</v>
      </c>
      <c r="P100" t="n">
        <v>246.29</v>
      </c>
      <c r="Q100" t="n">
        <v>452.55</v>
      </c>
      <c r="R100" t="n">
        <v>68.90000000000001</v>
      </c>
      <c r="S100" t="n">
        <v>57.64</v>
      </c>
      <c r="T100" t="n">
        <v>3546.24</v>
      </c>
      <c r="U100" t="n">
        <v>0.84</v>
      </c>
      <c r="V100" t="n">
        <v>0.89</v>
      </c>
      <c r="W100" t="n">
        <v>6.81</v>
      </c>
      <c r="X100" t="n">
        <v>0.2</v>
      </c>
      <c r="Y100" t="n">
        <v>1</v>
      </c>
      <c r="Z100" t="n">
        <v>10</v>
      </c>
      <c r="AA100" t="n">
        <v>338.0460145222954</v>
      </c>
      <c r="AB100" t="n">
        <v>462.5294706070217</v>
      </c>
      <c r="AC100" t="n">
        <v>418.3863070964759</v>
      </c>
      <c r="AD100" t="n">
        <v>338046.0145222954</v>
      </c>
      <c r="AE100" t="n">
        <v>462529.4706070217</v>
      </c>
      <c r="AF100" t="n">
        <v>2.073766521437283e-06</v>
      </c>
      <c r="AG100" t="n">
        <v>11</v>
      </c>
      <c r="AH100" t="n">
        <v>418386.307096476</v>
      </c>
    </row>
    <row r="101">
      <c r="A101" t="n">
        <v>99</v>
      </c>
      <c r="B101" t="n">
        <v>75</v>
      </c>
      <c r="C101" t="inlineStr">
        <is>
          <t xml:space="preserve">CONCLUIDO	</t>
        </is>
      </c>
      <c r="D101" t="n">
        <v>3.7812</v>
      </c>
      <c r="E101" t="n">
        <v>26.45</v>
      </c>
      <c r="F101" t="n">
        <v>23.93</v>
      </c>
      <c r="G101" t="n">
        <v>179.44</v>
      </c>
      <c r="H101" t="n">
        <v>2.45</v>
      </c>
      <c r="I101" t="n">
        <v>8</v>
      </c>
      <c r="J101" t="n">
        <v>186.31</v>
      </c>
      <c r="K101" t="n">
        <v>49.1</v>
      </c>
      <c r="L101" t="n">
        <v>25.75</v>
      </c>
      <c r="M101" t="n">
        <v>6</v>
      </c>
      <c r="N101" t="n">
        <v>36.47</v>
      </c>
      <c r="O101" t="n">
        <v>23212.55</v>
      </c>
      <c r="P101" t="n">
        <v>246.46</v>
      </c>
      <c r="Q101" t="n">
        <v>452.57</v>
      </c>
      <c r="R101" t="n">
        <v>68.81</v>
      </c>
      <c r="S101" t="n">
        <v>57.64</v>
      </c>
      <c r="T101" t="n">
        <v>3503.71</v>
      </c>
      <c r="U101" t="n">
        <v>0.84</v>
      </c>
      <c r="V101" t="n">
        <v>0.89</v>
      </c>
      <c r="W101" t="n">
        <v>6.81</v>
      </c>
      <c r="X101" t="n">
        <v>0.2</v>
      </c>
      <c r="Y101" t="n">
        <v>1</v>
      </c>
      <c r="Z101" t="n">
        <v>10</v>
      </c>
      <c r="AA101" t="n">
        <v>338.1487882216913</v>
      </c>
      <c r="AB101" t="n">
        <v>462.6700901165907</v>
      </c>
      <c r="AC101" t="n">
        <v>418.5135060774124</v>
      </c>
      <c r="AD101" t="n">
        <v>338148.7882216913</v>
      </c>
      <c r="AE101" t="n">
        <v>462670.0901165907</v>
      </c>
      <c r="AF101" t="n">
        <v>2.073821367025113e-06</v>
      </c>
      <c r="AG101" t="n">
        <v>11</v>
      </c>
      <c r="AH101" t="n">
        <v>418513.5060774124</v>
      </c>
    </row>
    <row r="102">
      <c r="A102" t="n">
        <v>100</v>
      </c>
      <c r="B102" t="n">
        <v>75</v>
      </c>
      <c r="C102" t="inlineStr">
        <is>
          <t xml:space="preserve">CONCLUIDO	</t>
        </is>
      </c>
      <c r="D102" t="n">
        <v>3.7821</v>
      </c>
      <c r="E102" t="n">
        <v>26.44</v>
      </c>
      <c r="F102" t="n">
        <v>23.92</v>
      </c>
      <c r="G102" t="n">
        <v>179.39</v>
      </c>
      <c r="H102" t="n">
        <v>2.47</v>
      </c>
      <c r="I102" t="n">
        <v>8</v>
      </c>
      <c r="J102" t="n">
        <v>186.69</v>
      </c>
      <c r="K102" t="n">
        <v>49.1</v>
      </c>
      <c r="L102" t="n">
        <v>26</v>
      </c>
      <c r="M102" t="n">
        <v>6</v>
      </c>
      <c r="N102" t="n">
        <v>36.6</v>
      </c>
      <c r="O102" t="n">
        <v>23259.24</v>
      </c>
      <c r="P102" t="n">
        <v>246.61</v>
      </c>
      <c r="Q102" t="n">
        <v>452.56</v>
      </c>
      <c r="R102" t="n">
        <v>68.79000000000001</v>
      </c>
      <c r="S102" t="n">
        <v>57.64</v>
      </c>
      <c r="T102" t="n">
        <v>3495.03</v>
      </c>
      <c r="U102" t="n">
        <v>0.84</v>
      </c>
      <c r="V102" t="n">
        <v>0.89</v>
      </c>
      <c r="W102" t="n">
        <v>6.8</v>
      </c>
      <c r="X102" t="n">
        <v>0.2</v>
      </c>
      <c r="Y102" t="n">
        <v>1</v>
      </c>
      <c r="Z102" t="n">
        <v>10</v>
      </c>
      <c r="AA102" t="n">
        <v>338.1625569193154</v>
      </c>
      <c r="AB102" t="n">
        <v>462.6889290561122</v>
      </c>
      <c r="AC102" t="n">
        <v>418.5305470549864</v>
      </c>
      <c r="AD102" t="n">
        <v>338162.5569193154</v>
      </c>
      <c r="AE102" t="n">
        <v>462688.9290561122</v>
      </c>
      <c r="AF102" t="n">
        <v>2.074314977315582e-06</v>
      </c>
      <c r="AG102" t="n">
        <v>11</v>
      </c>
      <c r="AH102" t="n">
        <v>418530.5470549864</v>
      </c>
    </row>
    <row r="103">
      <c r="A103" t="n">
        <v>101</v>
      </c>
      <c r="B103" t="n">
        <v>75</v>
      </c>
      <c r="C103" t="inlineStr">
        <is>
          <t xml:space="preserve">CONCLUIDO	</t>
        </is>
      </c>
      <c r="D103" t="n">
        <v>3.7835</v>
      </c>
      <c r="E103" t="n">
        <v>26.43</v>
      </c>
      <c r="F103" t="n">
        <v>23.91</v>
      </c>
      <c r="G103" t="n">
        <v>179.32</v>
      </c>
      <c r="H103" t="n">
        <v>2.49</v>
      </c>
      <c r="I103" t="n">
        <v>8</v>
      </c>
      <c r="J103" t="n">
        <v>187.07</v>
      </c>
      <c r="K103" t="n">
        <v>49.1</v>
      </c>
      <c r="L103" t="n">
        <v>26.25</v>
      </c>
      <c r="M103" t="n">
        <v>6</v>
      </c>
      <c r="N103" t="n">
        <v>36.72</v>
      </c>
      <c r="O103" t="n">
        <v>23305.98</v>
      </c>
      <c r="P103" t="n">
        <v>245.96</v>
      </c>
      <c r="Q103" t="n">
        <v>452.56</v>
      </c>
      <c r="R103" t="n">
        <v>68.34</v>
      </c>
      <c r="S103" t="n">
        <v>57.64</v>
      </c>
      <c r="T103" t="n">
        <v>3267.75</v>
      </c>
      <c r="U103" t="n">
        <v>0.84</v>
      </c>
      <c r="V103" t="n">
        <v>0.89</v>
      </c>
      <c r="W103" t="n">
        <v>6.81</v>
      </c>
      <c r="X103" t="n">
        <v>0.19</v>
      </c>
      <c r="Y103" t="n">
        <v>1</v>
      </c>
      <c r="Z103" t="n">
        <v>10</v>
      </c>
      <c r="AA103" t="n">
        <v>337.6350754532824</v>
      </c>
      <c r="AB103" t="n">
        <v>461.9672056434457</v>
      </c>
      <c r="AC103" t="n">
        <v>417.8777039118798</v>
      </c>
      <c r="AD103" t="n">
        <v>337635.0754532823</v>
      </c>
      <c r="AE103" t="n">
        <v>461967.2056434457</v>
      </c>
      <c r="AF103" t="n">
        <v>2.075082815545202e-06</v>
      </c>
      <c r="AG103" t="n">
        <v>11</v>
      </c>
      <c r="AH103" t="n">
        <v>417877.7039118798</v>
      </c>
    </row>
    <row r="104">
      <c r="A104" t="n">
        <v>102</v>
      </c>
      <c r="B104" t="n">
        <v>75</v>
      </c>
      <c r="C104" t="inlineStr">
        <is>
          <t xml:space="preserve">CONCLUIDO	</t>
        </is>
      </c>
      <c r="D104" t="n">
        <v>3.7824</v>
      </c>
      <c r="E104" t="n">
        <v>26.44</v>
      </c>
      <c r="F104" t="n">
        <v>23.92</v>
      </c>
      <c r="G104" t="n">
        <v>179.38</v>
      </c>
      <c r="H104" t="n">
        <v>2.51</v>
      </c>
      <c r="I104" t="n">
        <v>8</v>
      </c>
      <c r="J104" t="n">
        <v>187.45</v>
      </c>
      <c r="K104" t="n">
        <v>49.1</v>
      </c>
      <c r="L104" t="n">
        <v>26.5</v>
      </c>
      <c r="M104" t="n">
        <v>5</v>
      </c>
      <c r="N104" t="n">
        <v>36.85</v>
      </c>
      <c r="O104" t="n">
        <v>23352.76</v>
      </c>
      <c r="P104" t="n">
        <v>246.13</v>
      </c>
      <c r="Q104" t="n">
        <v>452.59</v>
      </c>
      <c r="R104" t="n">
        <v>68.48999999999999</v>
      </c>
      <c r="S104" t="n">
        <v>57.64</v>
      </c>
      <c r="T104" t="n">
        <v>3342.24</v>
      </c>
      <c r="U104" t="n">
        <v>0.84</v>
      </c>
      <c r="V104" t="n">
        <v>0.89</v>
      </c>
      <c r="W104" t="n">
        <v>6.81</v>
      </c>
      <c r="X104" t="n">
        <v>0.19</v>
      </c>
      <c r="Y104" t="n">
        <v>1</v>
      </c>
      <c r="Z104" t="n">
        <v>10</v>
      </c>
      <c r="AA104" t="n">
        <v>337.8377174005667</v>
      </c>
      <c r="AB104" t="n">
        <v>462.2444692956519</v>
      </c>
      <c r="AC104" t="n">
        <v>418.1285059102614</v>
      </c>
      <c r="AD104" t="n">
        <v>337837.7174005667</v>
      </c>
      <c r="AE104" t="n">
        <v>462244.4692956519</v>
      </c>
      <c r="AF104" t="n">
        <v>2.074479514079072e-06</v>
      </c>
      <c r="AG104" t="n">
        <v>11</v>
      </c>
      <c r="AH104" t="n">
        <v>418128.5059102614</v>
      </c>
    </row>
    <row r="105">
      <c r="A105" t="n">
        <v>103</v>
      </c>
      <c r="B105" t="n">
        <v>75</v>
      </c>
      <c r="C105" t="inlineStr">
        <is>
          <t xml:space="preserve">CONCLUIDO	</t>
        </is>
      </c>
      <c r="D105" t="n">
        <v>3.7818</v>
      </c>
      <c r="E105" t="n">
        <v>26.44</v>
      </c>
      <c r="F105" t="n">
        <v>23.92</v>
      </c>
      <c r="G105" t="n">
        <v>179.41</v>
      </c>
      <c r="H105" t="n">
        <v>2.53</v>
      </c>
      <c r="I105" t="n">
        <v>8</v>
      </c>
      <c r="J105" t="n">
        <v>187.83</v>
      </c>
      <c r="K105" t="n">
        <v>49.1</v>
      </c>
      <c r="L105" t="n">
        <v>26.75</v>
      </c>
      <c r="M105" t="n">
        <v>5</v>
      </c>
      <c r="N105" t="n">
        <v>36.98</v>
      </c>
      <c r="O105" t="n">
        <v>23399.58</v>
      </c>
      <c r="P105" t="n">
        <v>246.07</v>
      </c>
      <c r="Q105" t="n">
        <v>452.57</v>
      </c>
      <c r="R105" t="n">
        <v>68.68000000000001</v>
      </c>
      <c r="S105" t="n">
        <v>57.64</v>
      </c>
      <c r="T105" t="n">
        <v>3435.6</v>
      </c>
      <c r="U105" t="n">
        <v>0.84</v>
      </c>
      <c r="V105" t="n">
        <v>0.89</v>
      </c>
      <c r="W105" t="n">
        <v>6.81</v>
      </c>
      <c r="X105" t="n">
        <v>0.2</v>
      </c>
      <c r="Y105" t="n">
        <v>1</v>
      </c>
      <c r="Z105" t="n">
        <v>10</v>
      </c>
      <c r="AA105" t="n">
        <v>337.8351074980593</v>
      </c>
      <c r="AB105" t="n">
        <v>462.2408983119005</v>
      </c>
      <c r="AC105" t="n">
        <v>418.1252757361873</v>
      </c>
      <c r="AD105" t="n">
        <v>337835.1074980593</v>
      </c>
      <c r="AE105" t="n">
        <v>462240.8983119006</v>
      </c>
      <c r="AF105" t="n">
        <v>2.074150440552093e-06</v>
      </c>
      <c r="AG105" t="n">
        <v>11</v>
      </c>
      <c r="AH105" t="n">
        <v>418125.2757361874</v>
      </c>
    </row>
    <row r="106">
      <c r="A106" t="n">
        <v>104</v>
      </c>
      <c r="B106" t="n">
        <v>75</v>
      </c>
      <c r="C106" t="inlineStr">
        <is>
          <t xml:space="preserve">CONCLUIDO	</t>
        </is>
      </c>
      <c r="D106" t="n">
        <v>3.7827</v>
      </c>
      <c r="E106" t="n">
        <v>26.44</v>
      </c>
      <c r="F106" t="n">
        <v>23.91</v>
      </c>
      <c r="G106" t="n">
        <v>179.36</v>
      </c>
      <c r="H106" t="n">
        <v>2.55</v>
      </c>
      <c r="I106" t="n">
        <v>8</v>
      </c>
      <c r="J106" t="n">
        <v>188.21</v>
      </c>
      <c r="K106" t="n">
        <v>49.1</v>
      </c>
      <c r="L106" t="n">
        <v>27</v>
      </c>
      <c r="M106" t="n">
        <v>5</v>
      </c>
      <c r="N106" t="n">
        <v>37.11</v>
      </c>
      <c r="O106" t="n">
        <v>23446.45</v>
      </c>
      <c r="P106" t="n">
        <v>245.79</v>
      </c>
      <c r="Q106" t="n">
        <v>452.66</v>
      </c>
      <c r="R106" t="n">
        <v>68.64</v>
      </c>
      <c r="S106" t="n">
        <v>57.64</v>
      </c>
      <c r="T106" t="n">
        <v>3418.56</v>
      </c>
      <c r="U106" t="n">
        <v>0.84</v>
      </c>
      <c r="V106" t="n">
        <v>0.89</v>
      </c>
      <c r="W106" t="n">
        <v>6.8</v>
      </c>
      <c r="X106" t="n">
        <v>0.19</v>
      </c>
      <c r="Y106" t="n">
        <v>1</v>
      </c>
      <c r="Z106" t="n">
        <v>10</v>
      </c>
      <c r="AA106" t="n">
        <v>337.5740077956201</v>
      </c>
      <c r="AB106" t="n">
        <v>461.8836501801172</v>
      </c>
      <c r="AC106" t="n">
        <v>417.8021228647006</v>
      </c>
      <c r="AD106" t="n">
        <v>337574.0077956201</v>
      </c>
      <c r="AE106" t="n">
        <v>461883.6501801172</v>
      </c>
      <c r="AF106" t="n">
        <v>2.074644050842562e-06</v>
      </c>
      <c r="AG106" t="n">
        <v>11</v>
      </c>
      <c r="AH106" t="n">
        <v>417802.1228647006</v>
      </c>
    </row>
    <row r="107">
      <c r="A107" t="n">
        <v>105</v>
      </c>
      <c r="B107" t="n">
        <v>75</v>
      </c>
      <c r="C107" t="inlineStr">
        <is>
          <t xml:space="preserve">CONCLUIDO	</t>
        </is>
      </c>
      <c r="D107" t="n">
        <v>3.7818</v>
      </c>
      <c r="E107" t="n">
        <v>26.44</v>
      </c>
      <c r="F107" t="n">
        <v>23.92</v>
      </c>
      <c r="G107" t="n">
        <v>179.41</v>
      </c>
      <c r="H107" t="n">
        <v>2.56</v>
      </c>
      <c r="I107" t="n">
        <v>8</v>
      </c>
      <c r="J107" t="n">
        <v>188.59</v>
      </c>
      <c r="K107" t="n">
        <v>49.1</v>
      </c>
      <c r="L107" t="n">
        <v>27.25</v>
      </c>
      <c r="M107" t="n">
        <v>5</v>
      </c>
      <c r="N107" t="n">
        <v>37.24</v>
      </c>
      <c r="O107" t="n">
        <v>23493.36</v>
      </c>
      <c r="P107" t="n">
        <v>245.36</v>
      </c>
      <c r="Q107" t="n">
        <v>452.57</v>
      </c>
      <c r="R107" t="n">
        <v>68.68000000000001</v>
      </c>
      <c r="S107" t="n">
        <v>57.64</v>
      </c>
      <c r="T107" t="n">
        <v>3440.29</v>
      </c>
      <c r="U107" t="n">
        <v>0.84</v>
      </c>
      <c r="V107" t="n">
        <v>0.89</v>
      </c>
      <c r="W107" t="n">
        <v>6.81</v>
      </c>
      <c r="X107" t="n">
        <v>0.2</v>
      </c>
      <c r="Y107" t="n">
        <v>1</v>
      </c>
      <c r="Z107" t="n">
        <v>10</v>
      </c>
      <c r="AA107" t="n">
        <v>337.3810273619054</v>
      </c>
      <c r="AB107" t="n">
        <v>461.619605837013</v>
      </c>
      <c r="AC107" t="n">
        <v>417.5632785431136</v>
      </c>
      <c r="AD107" t="n">
        <v>337381.0273619054</v>
      </c>
      <c r="AE107" t="n">
        <v>461619.605837013</v>
      </c>
      <c r="AF107" t="n">
        <v>2.074150440552093e-06</v>
      </c>
      <c r="AG107" t="n">
        <v>11</v>
      </c>
      <c r="AH107" t="n">
        <v>417563.2785431136</v>
      </c>
    </row>
    <row r="108">
      <c r="A108" t="n">
        <v>106</v>
      </c>
      <c r="B108" t="n">
        <v>75</v>
      </c>
      <c r="C108" t="inlineStr">
        <is>
          <t xml:space="preserve">CONCLUIDO	</t>
        </is>
      </c>
      <c r="D108" t="n">
        <v>3.7819</v>
      </c>
      <c r="E108" t="n">
        <v>26.44</v>
      </c>
      <c r="F108" t="n">
        <v>23.92</v>
      </c>
      <c r="G108" t="n">
        <v>179.41</v>
      </c>
      <c r="H108" t="n">
        <v>2.58</v>
      </c>
      <c r="I108" t="n">
        <v>8</v>
      </c>
      <c r="J108" t="n">
        <v>188.97</v>
      </c>
      <c r="K108" t="n">
        <v>49.1</v>
      </c>
      <c r="L108" t="n">
        <v>27.5</v>
      </c>
      <c r="M108" t="n">
        <v>5</v>
      </c>
      <c r="N108" t="n">
        <v>37.37</v>
      </c>
      <c r="O108" t="n">
        <v>23540.32</v>
      </c>
      <c r="P108" t="n">
        <v>244.54</v>
      </c>
      <c r="Q108" t="n">
        <v>452.59</v>
      </c>
      <c r="R108" t="n">
        <v>68.64</v>
      </c>
      <c r="S108" t="n">
        <v>57.64</v>
      </c>
      <c r="T108" t="n">
        <v>3416.11</v>
      </c>
      <c r="U108" t="n">
        <v>0.84</v>
      </c>
      <c r="V108" t="n">
        <v>0.89</v>
      </c>
      <c r="W108" t="n">
        <v>6.81</v>
      </c>
      <c r="X108" t="n">
        <v>0.2</v>
      </c>
      <c r="Y108" t="n">
        <v>1</v>
      </c>
      <c r="Z108" t="n">
        <v>10</v>
      </c>
      <c r="AA108" t="n">
        <v>336.850662371136</v>
      </c>
      <c r="AB108" t="n">
        <v>460.8939370585903</v>
      </c>
      <c r="AC108" t="n">
        <v>416.9068665744211</v>
      </c>
      <c r="AD108" t="n">
        <v>336850.662371136</v>
      </c>
      <c r="AE108" t="n">
        <v>460893.9370585904</v>
      </c>
      <c r="AF108" t="n">
        <v>2.074205286139923e-06</v>
      </c>
      <c r="AG108" t="n">
        <v>11</v>
      </c>
      <c r="AH108" t="n">
        <v>416906.8665744211</v>
      </c>
    </row>
    <row r="109">
      <c r="A109" t="n">
        <v>107</v>
      </c>
      <c r="B109" t="n">
        <v>75</v>
      </c>
      <c r="C109" t="inlineStr">
        <is>
          <t xml:space="preserve">CONCLUIDO	</t>
        </is>
      </c>
      <c r="D109" t="n">
        <v>3.7822</v>
      </c>
      <c r="E109" t="n">
        <v>26.44</v>
      </c>
      <c r="F109" t="n">
        <v>23.92</v>
      </c>
      <c r="G109" t="n">
        <v>179.39</v>
      </c>
      <c r="H109" t="n">
        <v>2.6</v>
      </c>
      <c r="I109" t="n">
        <v>8</v>
      </c>
      <c r="J109" t="n">
        <v>189.35</v>
      </c>
      <c r="K109" t="n">
        <v>49.1</v>
      </c>
      <c r="L109" t="n">
        <v>27.75</v>
      </c>
      <c r="M109" t="n">
        <v>5</v>
      </c>
      <c r="N109" t="n">
        <v>37.51</v>
      </c>
      <c r="O109" t="n">
        <v>23587.32</v>
      </c>
      <c r="P109" t="n">
        <v>243.42</v>
      </c>
      <c r="Q109" t="n">
        <v>452.58</v>
      </c>
      <c r="R109" t="n">
        <v>68.59999999999999</v>
      </c>
      <c r="S109" t="n">
        <v>57.64</v>
      </c>
      <c r="T109" t="n">
        <v>3397.41</v>
      </c>
      <c r="U109" t="n">
        <v>0.84</v>
      </c>
      <c r="V109" t="n">
        <v>0.89</v>
      </c>
      <c r="W109" t="n">
        <v>6.81</v>
      </c>
      <c r="X109" t="n">
        <v>0.19</v>
      </c>
      <c r="Y109" t="n">
        <v>1</v>
      </c>
      <c r="Z109" t="n">
        <v>10</v>
      </c>
      <c r="AA109" t="n">
        <v>336.1166413493449</v>
      </c>
      <c r="AB109" t="n">
        <v>459.8896171138535</v>
      </c>
      <c r="AC109" t="n">
        <v>415.9983975156381</v>
      </c>
      <c r="AD109" t="n">
        <v>336116.6413493449</v>
      </c>
      <c r="AE109" t="n">
        <v>459889.6171138536</v>
      </c>
      <c r="AF109" t="n">
        <v>2.074369822903412e-06</v>
      </c>
      <c r="AG109" t="n">
        <v>11</v>
      </c>
      <c r="AH109" t="n">
        <v>415998.3975156381</v>
      </c>
    </row>
    <row r="110">
      <c r="A110" t="n">
        <v>108</v>
      </c>
      <c r="B110" t="n">
        <v>75</v>
      </c>
      <c r="C110" t="inlineStr">
        <is>
          <t xml:space="preserve">CONCLUIDO	</t>
        </is>
      </c>
      <c r="D110" t="n">
        <v>3.7814</v>
      </c>
      <c r="E110" t="n">
        <v>26.45</v>
      </c>
      <c r="F110" t="n">
        <v>23.92</v>
      </c>
      <c r="G110" t="n">
        <v>179.43</v>
      </c>
      <c r="H110" t="n">
        <v>2.62</v>
      </c>
      <c r="I110" t="n">
        <v>8</v>
      </c>
      <c r="J110" t="n">
        <v>189.73</v>
      </c>
      <c r="K110" t="n">
        <v>49.1</v>
      </c>
      <c r="L110" t="n">
        <v>28</v>
      </c>
      <c r="M110" t="n">
        <v>5</v>
      </c>
      <c r="N110" t="n">
        <v>37.64</v>
      </c>
      <c r="O110" t="n">
        <v>23634.36</v>
      </c>
      <c r="P110" t="n">
        <v>242.03</v>
      </c>
      <c r="Q110" t="n">
        <v>452.61</v>
      </c>
      <c r="R110" t="n">
        <v>68.81999999999999</v>
      </c>
      <c r="S110" t="n">
        <v>57.64</v>
      </c>
      <c r="T110" t="n">
        <v>3508.2</v>
      </c>
      <c r="U110" t="n">
        <v>0.84</v>
      </c>
      <c r="V110" t="n">
        <v>0.89</v>
      </c>
      <c r="W110" t="n">
        <v>6.81</v>
      </c>
      <c r="X110" t="n">
        <v>0.2</v>
      </c>
      <c r="Y110" t="n">
        <v>1</v>
      </c>
      <c r="Z110" t="n">
        <v>10</v>
      </c>
      <c r="AA110" t="n">
        <v>335.2748985442091</v>
      </c>
      <c r="AB110" t="n">
        <v>458.7379074727952</v>
      </c>
      <c r="AC110" t="n">
        <v>414.9566054262877</v>
      </c>
      <c r="AD110" t="n">
        <v>335274.8985442091</v>
      </c>
      <c r="AE110" t="n">
        <v>458737.9074727952</v>
      </c>
      <c r="AF110" t="n">
        <v>2.073931058200773e-06</v>
      </c>
      <c r="AG110" t="n">
        <v>11</v>
      </c>
      <c r="AH110" t="n">
        <v>414956.6054262877</v>
      </c>
    </row>
    <row r="111">
      <c r="A111" t="n">
        <v>109</v>
      </c>
      <c r="B111" t="n">
        <v>75</v>
      </c>
      <c r="C111" t="inlineStr">
        <is>
          <t xml:space="preserve">CONCLUIDO	</t>
        </is>
      </c>
      <c r="D111" t="n">
        <v>3.7822</v>
      </c>
      <c r="E111" t="n">
        <v>26.44</v>
      </c>
      <c r="F111" t="n">
        <v>23.92</v>
      </c>
      <c r="G111" t="n">
        <v>179.39</v>
      </c>
      <c r="H111" t="n">
        <v>2.64</v>
      </c>
      <c r="I111" t="n">
        <v>8</v>
      </c>
      <c r="J111" t="n">
        <v>190.11</v>
      </c>
      <c r="K111" t="n">
        <v>49.1</v>
      </c>
      <c r="L111" t="n">
        <v>28.25</v>
      </c>
      <c r="M111" t="n">
        <v>5</v>
      </c>
      <c r="N111" t="n">
        <v>37.77</v>
      </c>
      <c r="O111" t="n">
        <v>23681.45</v>
      </c>
      <c r="P111" t="n">
        <v>241.55</v>
      </c>
      <c r="Q111" t="n">
        <v>452.57</v>
      </c>
      <c r="R111" t="n">
        <v>68.69</v>
      </c>
      <c r="S111" t="n">
        <v>57.64</v>
      </c>
      <c r="T111" t="n">
        <v>3443.62</v>
      </c>
      <c r="U111" t="n">
        <v>0.84</v>
      </c>
      <c r="V111" t="n">
        <v>0.89</v>
      </c>
      <c r="W111" t="n">
        <v>6.81</v>
      </c>
      <c r="X111" t="n">
        <v>0.19</v>
      </c>
      <c r="Y111" t="n">
        <v>1</v>
      </c>
      <c r="Z111" t="n">
        <v>10</v>
      </c>
      <c r="AA111" t="n">
        <v>334.9208102903829</v>
      </c>
      <c r="AB111" t="n">
        <v>458.2534283026391</v>
      </c>
      <c r="AC111" t="n">
        <v>414.5183642681604</v>
      </c>
      <c r="AD111" t="n">
        <v>334920.8102903829</v>
      </c>
      <c r="AE111" t="n">
        <v>458253.428302639</v>
      </c>
      <c r="AF111" t="n">
        <v>2.074369822903412e-06</v>
      </c>
      <c r="AG111" t="n">
        <v>11</v>
      </c>
      <c r="AH111" t="n">
        <v>414518.3642681604</v>
      </c>
    </row>
    <row r="112">
      <c r="A112" t="n">
        <v>110</v>
      </c>
      <c r="B112" t="n">
        <v>75</v>
      </c>
      <c r="C112" t="inlineStr">
        <is>
          <t xml:space="preserve">CONCLUIDO	</t>
        </is>
      </c>
      <c r="D112" t="n">
        <v>3.7818</v>
      </c>
      <c r="E112" t="n">
        <v>26.44</v>
      </c>
      <c r="F112" t="n">
        <v>23.92</v>
      </c>
      <c r="G112" t="n">
        <v>179.41</v>
      </c>
      <c r="H112" t="n">
        <v>2.66</v>
      </c>
      <c r="I112" t="n">
        <v>8</v>
      </c>
      <c r="J112" t="n">
        <v>190.5</v>
      </c>
      <c r="K112" t="n">
        <v>49.1</v>
      </c>
      <c r="L112" t="n">
        <v>28.5</v>
      </c>
      <c r="M112" t="n">
        <v>3</v>
      </c>
      <c r="N112" t="n">
        <v>37.9</v>
      </c>
      <c r="O112" t="n">
        <v>23728.59</v>
      </c>
      <c r="P112" t="n">
        <v>241.48</v>
      </c>
      <c r="Q112" t="n">
        <v>452.57</v>
      </c>
      <c r="R112" t="n">
        <v>68.64</v>
      </c>
      <c r="S112" t="n">
        <v>57.64</v>
      </c>
      <c r="T112" t="n">
        <v>3416.71</v>
      </c>
      <c r="U112" t="n">
        <v>0.84</v>
      </c>
      <c r="V112" t="n">
        <v>0.89</v>
      </c>
      <c r="W112" t="n">
        <v>6.81</v>
      </c>
      <c r="X112" t="n">
        <v>0.2</v>
      </c>
      <c r="Y112" t="n">
        <v>1</v>
      </c>
      <c r="Z112" t="n">
        <v>10</v>
      </c>
      <c r="AA112" t="n">
        <v>334.8995753502473</v>
      </c>
      <c r="AB112" t="n">
        <v>458.224373720726</v>
      </c>
      <c r="AC112" t="n">
        <v>414.4920826147667</v>
      </c>
      <c r="AD112" t="n">
        <v>334899.5753502473</v>
      </c>
      <c r="AE112" t="n">
        <v>458224.373720726</v>
      </c>
      <c r="AF112" t="n">
        <v>2.074150440552093e-06</v>
      </c>
      <c r="AG112" t="n">
        <v>11</v>
      </c>
      <c r="AH112" t="n">
        <v>414492.0826147667</v>
      </c>
    </row>
    <row r="113">
      <c r="A113" t="n">
        <v>111</v>
      </c>
      <c r="B113" t="n">
        <v>75</v>
      </c>
      <c r="C113" t="inlineStr">
        <is>
          <t xml:space="preserve">CONCLUIDO	</t>
        </is>
      </c>
      <c r="D113" t="n">
        <v>3.7815</v>
      </c>
      <c r="E113" t="n">
        <v>26.44</v>
      </c>
      <c r="F113" t="n">
        <v>23.92</v>
      </c>
      <c r="G113" t="n">
        <v>179.43</v>
      </c>
      <c r="H113" t="n">
        <v>2.67</v>
      </c>
      <c r="I113" t="n">
        <v>8</v>
      </c>
      <c r="J113" t="n">
        <v>190.88</v>
      </c>
      <c r="K113" t="n">
        <v>49.1</v>
      </c>
      <c r="L113" t="n">
        <v>28.75</v>
      </c>
      <c r="M113" t="n">
        <v>2</v>
      </c>
      <c r="N113" t="n">
        <v>38.03</v>
      </c>
      <c r="O113" t="n">
        <v>23775.77</v>
      </c>
      <c r="P113" t="n">
        <v>241.31</v>
      </c>
      <c r="Q113" t="n">
        <v>452.58</v>
      </c>
      <c r="R113" t="n">
        <v>68.59999999999999</v>
      </c>
      <c r="S113" t="n">
        <v>57.64</v>
      </c>
      <c r="T113" t="n">
        <v>3396.34</v>
      </c>
      <c r="U113" t="n">
        <v>0.84</v>
      </c>
      <c r="V113" t="n">
        <v>0.89</v>
      </c>
      <c r="W113" t="n">
        <v>6.81</v>
      </c>
      <c r="X113" t="n">
        <v>0.2</v>
      </c>
      <c r="Y113" t="n">
        <v>1</v>
      </c>
      <c r="Z113" t="n">
        <v>10</v>
      </c>
      <c r="AA113" t="n">
        <v>334.8084931705451</v>
      </c>
      <c r="AB113" t="n">
        <v>458.0997510641953</v>
      </c>
      <c r="AC113" t="n">
        <v>414.3793537696664</v>
      </c>
      <c r="AD113" t="n">
        <v>334808.4931705451</v>
      </c>
      <c r="AE113" t="n">
        <v>458099.7510641953</v>
      </c>
      <c r="AF113" t="n">
        <v>2.073985903788603e-06</v>
      </c>
      <c r="AG113" t="n">
        <v>11</v>
      </c>
      <c r="AH113" t="n">
        <v>414379.3537696663</v>
      </c>
    </row>
    <row r="114">
      <c r="A114" t="n">
        <v>112</v>
      </c>
      <c r="B114" t="n">
        <v>75</v>
      </c>
      <c r="C114" t="inlineStr">
        <is>
          <t xml:space="preserve">CONCLUIDO	</t>
        </is>
      </c>
      <c r="D114" t="n">
        <v>3.7817</v>
      </c>
      <c r="E114" t="n">
        <v>26.44</v>
      </c>
      <c r="F114" t="n">
        <v>23.92</v>
      </c>
      <c r="G114" t="n">
        <v>179.42</v>
      </c>
      <c r="H114" t="n">
        <v>2.69</v>
      </c>
      <c r="I114" t="n">
        <v>8</v>
      </c>
      <c r="J114" t="n">
        <v>191.26</v>
      </c>
      <c r="K114" t="n">
        <v>49.1</v>
      </c>
      <c r="L114" t="n">
        <v>29</v>
      </c>
      <c r="M114" t="n">
        <v>1</v>
      </c>
      <c r="N114" t="n">
        <v>38.17</v>
      </c>
      <c r="O114" t="n">
        <v>23822.99</v>
      </c>
      <c r="P114" t="n">
        <v>240.94</v>
      </c>
      <c r="Q114" t="n">
        <v>452.57</v>
      </c>
      <c r="R114" t="n">
        <v>68.5</v>
      </c>
      <c r="S114" t="n">
        <v>57.64</v>
      </c>
      <c r="T114" t="n">
        <v>3350.42</v>
      </c>
      <c r="U114" t="n">
        <v>0.84</v>
      </c>
      <c r="V114" t="n">
        <v>0.89</v>
      </c>
      <c r="W114" t="n">
        <v>6.82</v>
      </c>
      <c r="X114" t="n">
        <v>0.2</v>
      </c>
      <c r="Y114" t="n">
        <v>1</v>
      </c>
      <c r="Z114" t="n">
        <v>10</v>
      </c>
      <c r="AA114" t="n">
        <v>334.5600924697159</v>
      </c>
      <c r="AB114" t="n">
        <v>457.7598782666552</v>
      </c>
      <c r="AC114" t="n">
        <v>414.0719179549091</v>
      </c>
      <c r="AD114" t="n">
        <v>334560.0924697159</v>
      </c>
      <c r="AE114" t="n">
        <v>457759.8782666551</v>
      </c>
      <c r="AF114" t="n">
        <v>2.074095594964263e-06</v>
      </c>
      <c r="AG114" t="n">
        <v>11</v>
      </c>
      <c r="AH114" t="n">
        <v>414071.9179549091</v>
      </c>
    </row>
    <row r="115">
      <c r="A115" t="n">
        <v>113</v>
      </c>
      <c r="B115" t="n">
        <v>75</v>
      </c>
      <c r="C115" t="inlineStr">
        <is>
          <t xml:space="preserve">CONCLUIDO	</t>
        </is>
      </c>
      <c r="D115" t="n">
        <v>3.7812</v>
      </c>
      <c r="E115" t="n">
        <v>26.45</v>
      </c>
      <c r="F115" t="n">
        <v>23.93</v>
      </c>
      <c r="G115" t="n">
        <v>179.44</v>
      </c>
      <c r="H115" t="n">
        <v>2.71</v>
      </c>
      <c r="I115" t="n">
        <v>8</v>
      </c>
      <c r="J115" t="n">
        <v>191.64</v>
      </c>
      <c r="K115" t="n">
        <v>49.1</v>
      </c>
      <c r="L115" t="n">
        <v>29.25</v>
      </c>
      <c r="M115" t="n">
        <v>0</v>
      </c>
      <c r="N115" t="n">
        <v>38.3</v>
      </c>
      <c r="O115" t="n">
        <v>23870.26</v>
      </c>
      <c r="P115" t="n">
        <v>241.14</v>
      </c>
      <c r="Q115" t="n">
        <v>452.57</v>
      </c>
      <c r="R115" t="n">
        <v>68.52</v>
      </c>
      <c r="S115" t="n">
        <v>57.64</v>
      </c>
      <c r="T115" t="n">
        <v>3358.21</v>
      </c>
      <c r="U115" t="n">
        <v>0.84</v>
      </c>
      <c r="V115" t="n">
        <v>0.89</v>
      </c>
      <c r="W115" t="n">
        <v>6.82</v>
      </c>
      <c r="X115" t="n">
        <v>0.2</v>
      </c>
      <c r="Y115" t="n">
        <v>1</v>
      </c>
      <c r="Z115" t="n">
        <v>10</v>
      </c>
      <c r="AA115" t="n">
        <v>334.7458450553573</v>
      </c>
      <c r="AB115" t="n">
        <v>458.0140331491556</v>
      </c>
      <c r="AC115" t="n">
        <v>414.3018166521322</v>
      </c>
      <c r="AD115" t="n">
        <v>334745.8450553573</v>
      </c>
      <c r="AE115" t="n">
        <v>458014.0331491556</v>
      </c>
      <c r="AF115" t="n">
        <v>2.073821367025113e-06</v>
      </c>
      <c r="AG115" t="n">
        <v>11</v>
      </c>
      <c r="AH115" t="n">
        <v>414301.8166521323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2.0562</v>
      </c>
      <c r="E2" t="n">
        <v>48.63</v>
      </c>
      <c r="F2" t="n">
        <v>33.73</v>
      </c>
      <c r="G2" t="n">
        <v>6.06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461.03</v>
      </c>
      <c r="Q2" t="n">
        <v>453.46</v>
      </c>
      <c r="R2" t="n">
        <v>387.54</v>
      </c>
      <c r="S2" t="n">
        <v>57.64</v>
      </c>
      <c r="T2" t="n">
        <v>161237.91</v>
      </c>
      <c r="U2" t="n">
        <v>0.15</v>
      </c>
      <c r="V2" t="n">
        <v>0.63</v>
      </c>
      <c r="W2" t="n">
        <v>7.37</v>
      </c>
      <c r="X2" t="n">
        <v>9.98</v>
      </c>
      <c r="Y2" t="n">
        <v>1</v>
      </c>
      <c r="Z2" t="n">
        <v>10</v>
      </c>
      <c r="AA2" t="n">
        <v>935.8989257260465</v>
      </c>
      <c r="AB2" t="n">
        <v>1280.538199124953</v>
      </c>
      <c r="AC2" t="n">
        <v>1158.325430647117</v>
      </c>
      <c r="AD2" t="n">
        <v>935898.9257260466</v>
      </c>
      <c r="AE2" t="n">
        <v>1280538.199124953</v>
      </c>
      <c r="AF2" t="n">
        <v>1.088515840572004e-06</v>
      </c>
      <c r="AG2" t="n">
        <v>19</v>
      </c>
      <c r="AH2" t="n">
        <v>1158325.430647117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2.3503</v>
      </c>
      <c r="E3" t="n">
        <v>42.55</v>
      </c>
      <c r="F3" t="n">
        <v>30.96</v>
      </c>
      <c r="G3" t="n">
        <v>7.58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423.02</v>
      </c>
      <c r="Q3" t="n">
        <v>453.25</v>
      </c>
      <c r="R3" t="n">
        <v>297.82</v>
      </c>
      <c r="S3" t="n">
        <v>57.64</v>
      </c>
      <c r="T3" t="n">
        <v>116825.14</v>
      </c>
      <c r="U3" t="n">
        <v>0.19</v>
      </c>
      <c r="V3" t="n">
        <v>0.6899999999999999</v>
      </c>
      <c r="W3" t="n">
        <v>7.2</v>
      </c>
      <c r="X3" t="n">
        <v>7.22</v>
      </c>
      <c r="Y3" t="n">
        <v>1</v>
      </c>
      <c r="Z3" t="n">
        <v>10</v>
      </c>
      <c r="AA3" t="n">
        <v>769.8433196550708</v>
      </c>
      <c r="AB3" t="n">
        <v>1053.333593042337</v>
      </c>
      <c r="AC3" t="n">
        <v>952.8049132853585</v>
      </c>
      <c r="AD3" t="n">
        <v>769843.3196550708</v>
      </c>
      <c r="AE3" t="n">
        <v>1053333.593042337</v>
      </c>
      <c r="AF3" t="n">
        <v>1.244207168610243e-06</v>
      </c>
      <c r="AG3" t="n">
        <v>17</v>
      </c>
      <c r="AH3" t="n">
        <v>952804.9132853585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2.5577</v>
      </c>
      <c r="E4" t="n">
        <v>39.1</v>
      </c>
      <c r="F4" t="n">
        <v>29.41</v>
      </c>
      <c r="G4" t="n">
        <v>9.1</v>
      </c>
      <c r="H4" t="n">
        <v>0.14</v>
      </c>
      <c r="I4" t="n">
        <v>194</v>
      </c>
      <c r="J4" t="n">
        <v>186.45</v>
      </c>
      <c r="K4" t="n">
        <v>53.44</v>
      </c>
      <c r="L4" t="n">
        <v>1.5</v>
      </c>
      <c r="M4" t="n">
        <v>192</v>
      </c>
      <c r="N4" t="n">
        <v>36.51</v>
      </c>
      <c r="O4" t="n">
        <v>23229.42</v>
      </c>
      <c r="P4" t="n">
        <v>401.66</v>
      </c>
      <c r="Q4" t="n">
        <v>453.07</v>
      </c>
      <c r="R4" t="n">
        <v>247.49</v>
      </c>
      <c r="S4" t="n">
        <v>57.64</v>
      </c>
      <c r="T4" t="n">
        <v>91913.39</v>
      </c>
      <c r="U4" t="n">
        <v>0.23</v>
      </c>
      <c r="V4" t="n">
        <v>0.72</v>
      </c>
      <c r="W4" t="n">
        <v>7.11</v>
      </c>
      <c r="X4" t="n">
        <v>5.67</v>
      </c>
      <c r="Y4" t="n">
        <v>1</v>
      </c>
      <c r="Z4" t="n">
        <v>10</v>
      </c>
      <c r="AA4" t="n">
        <v>684.1116752546893</v>
      </c>
      <c r="AB4" t="n">
        <v>936.0317749605193</v>
      </c>
      <c r="AC4" t="n">
        <v>846.6982160871337</v>
      </c>
      <c r="AD4" t="n">
        <v>684111.6752546893</v>
      </c>
      <c r="AE4" t="n">
        <v>936031.7749605193</v>
      </c>
      <c r="AF4" t="n">
        <v>1.354001053122758e-06</v>
      </c>
      <c r="AG4" t="n">
        <v>16</v>
      </c>
      <c r="AH4" t="n">
        <v>846698.2160871337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2.7114</v>
      </c>
      <c r="E5" t="n">
        <v>36.88</v>
      </c>
      <c r="F5" t="n">
        <v>28.42</v>
      </c>
      <c r="G5" t="n">
        <v>10.59</v>
      </c>
      <c r="H5" t="n">
        <v>0.17</v>
      </c>
      <c r="I5" t="n">
        <v>161</v>
      </c>
      <c r="J5" t="n">
        <v>186.83</v>
      </c>
      <c r="K5" t="n">
        <v>53.44</v>
      </c>
      <c r="L5" t="n">
        <v>1.75</v>
      </c>
      <c r="M5" t="n">
        <v>159</v>
      </c>
      <c r="N5" t="n">
        <v>36.64</v>
      </c>
      <c r="O5" t="n">
        <v>23276.13</v>
      </c>
      <c r="P5" t="n">
        <v>387.93</v>
      </c>
      <c r="Q5" t="n">
        <v>453.05</v>
      </c>
      <c r="R5" t="n">
        <v>215.23</v>
      </c>
      <c r="S5" t="n">
        <v>57.64</v>
      </c>
      <c r="T5" t="n">
        <v>75950.08</v>
      </c>
      <c r="U5" t="n">
        <v>0.27</v>
      </c>
      <c r="V5" t="n">
        <v>0.75</v>
      </c>
      <c r="W5" t="n">
        <v>7.05</v>
      </c>
      <c r="X5" t="n">
        <v>4.69</v>
      </c>
      <c r="Y5" t="n">
        <v>1</v>
      </c>
      <c r="Z5" t="n">
        <v>10</v>
      </c>
      <c r="AA5" t="n">
        <v>627.8770190844614</v>
      </c>
      <c r="AB5" t="n">
        <v>859.0890374904764</v>
      </c>
      <c r="AC5" t="n">
        <v>777.0987854914214</v>
      </c>
      <c r="AD5" t="n">
        <v>627877.0190844614</v>
      </c>
      <c r="AE5" t="n">
        <v>859089.0374904764</v>
      </c>
      <c r="AF5" t="n">
        <v>1.435367109292351e-06</v>
      </c>
      <c r="AG5" t="n">
        <v>15</v>
      </c>
      <c r="AH5" t="n">
        <v>777098.7854914214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2.8366</v>
      </c>
      <c r="E6" t="n">
        <v>35.25</v>
      </c>
      <c r="F6" t="n">
        <v>27.69</v>
      </c>
      <c r="G6" t="n">
        <v>12.13</v>
      </c>
      <c r="H6" t="n">
        <v>0.19</v>
      </c>
      <c r="I6" t="n">
        <v>137</v>
      </c>
      <c r="J6" t="n">
        <v>187.21</v>
      </c>
      <c r="K6" t="n">
        <v>53.44</v>
      </c>
      <c r="L6" t="n">
        <v>2</v>
      </c>
      <c r="M6" t="n">
        <v>135</v>
      </c>
      <c r="N6" t="n">
        <v>36.77</v>
      </c>
      <c r="O6" t="n">
        <v>23322.88</v>
      </c>
      <c r="P6" t="n">
        <v>377.65</v>
      </c>
      <c r="Q6" t="n">
        <v>453.04</v>
      </c>
      <c r="R6" t="n">
        <v>191.16</v>
      </c>
      <c r="S6" t="n">
        <v>57.64</v>
      </c>
      <c r="T6" t="n">
        <v>64031.16</v>
      </c>
      <c r="U6" t="n">
        <v>0.3</v>
      </c>
      <c r="V6" t="n">
        <v>0.77</v>
      </c>
      <c r="W6" t="n">
        <v>7.02</v>
      </c>
      <c r="X6" t="n">
        <v>3.95</v>
      </c>
      <c r="Y6" t="n">
        <v>1</v>
      </c>
      <c r="Z6" t="n">
        <v>10</v>
      </c>
      <c r="AA6" t="n">
        <v>584.8959427756159</v>
      </c>
      <c r="AB6" t="n">
        <v>800.2804326934538</v>
      </c>
      <c r="AC6" t="n">
        <v>723.9027913978315</v>
      </c>
      <c r="AD6" t="n">
        <v>584895.942775616</v>
      </c>
      <c r="AE6" t="n">
        <v>800280.4326934539</v>
      </c>
      <c r="AF6" t="n">
        <v>1.501645770531343e-06</v>
      </c>
      <c r="AG6" t="n">
        <v>14</v>
      </c>
      <c r="AH6" t="n">
        <v>723902.7913978315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2.9293</v>
      </c>
      <c r="E7" t="n">
        <v>34.14</v>
      </c>
      <c r="F7" t="n">
        <v>27.2</v>
      </c>
      <c r="G7" t="n">
        <v>13.6</v>
      </c>
      <c r="H7" t="n">
        <v>0.21</v>
      </c>
      <c r="I7" t="n">
        <v>120</v>
      </c>
      <c r="J7" t="n">
        <v>187.59</v>
      </c>
      <c r="K7" t="n">
        <v>53.44</v>
      </c>
      <c r="L7" t="n">
        <v>2.25</v>
      </c>
      <c r="M7" t="n">
        <v>118</v>
      </c>
      <c r="N7" t="n">
        <v>36.9</v>
      </c>
      <c r="O7" t="n">
        <v>23369.68</v>
      </c>
      <c r="P7" t="n">
        <v>370.86</v>
      </c>
      <c r="Q7" t="n">
        <v>452.89</v>
      </c>
      <c r="R7" t="n">
        <v>175.53</v>
      </c>
      <c r="S7" t="n">
        <v>57.64</v>
      </c>
      <c r="T7" t="n">
        <v>56305.36</v>
      </c>
      <c r="U7" t="n">
        <v>0.33</v>
      </c>
      <c r="V7" t="n">
        <v>0.78</v>
      </c>
      <c r="W7" t="n">
        <v>6.99</v>
      </c>
      <c r="X7" t="n">
        <v>3.47</v>
      </c>
      <c r="Y7" t="n">
        <v>1</v>
      </c>
      <c r="Z7" t="n">
        <v>10</v>
      </c>
      <c r="AA7" t="n">
        <v>563.4646340409184</v>
      </c>
      <c r="AB7" t="n">
        <v>770.9571706000281</v>
      </c>
      <c r="AC7" t="n">
        <v>697.3781002831455</v>
      </c>
      <c r="AD7" t="n">
        <v>563464.6340409184</v>
      </c>
      <c r="AE7" t="n">
        <v>770957.1706000281</v>
      </c>
      <c r="AF7" t="n">
        <v>1.550719507726667e-06</v>
      </c>
      <c r="AG7" t="n">
        <v>14</v>
      </c>
      <c r="AH7" t="n">
        <v>697378.1002831456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3.0116</v>
      </c>
      <c r="E8" t="n">
        <v>33.2</v>
      </c>
      <c r="F8" t="n">
        <v>26.79</v>
      </c>
      <c r="G8" t="n">
        <v>15.16</v>
      </c>
      <c r="H8" t="n">
        <v>0.24</v>
      </c>
      <c r="I8" t="n">
        <v>106</v>
      </c>
      <c r="J8" t="n">
        <v>187.97</v>
      </c>
      <c r="K8" t="n">
        <v>53.44</v>
      </c>
      <c r="L8" t="n">
        <v>2.5</v>
      </c>
      <c r="M8" t="n">
        <v>104</v>
      </c>
      <c r="N8" t="n">
        <v>37.03</v>
      </c>
      <c r="O8" t="n">
        <v>23416.52</v>
      </c>
      <c r="P8" t="n">
        <v>364.99</v>
      </c>
      <c r="Q8" t="n">
        <v>452.85</v>
      </c>
      <c r="R8" t="n">
        <v>161.23</v>
      </c>
      <c r="S8" t="n">
        <v>57.64</v>
      </c>
      <c r="T8" t="n">
        <v>49224.52</v>
      </c>
      <c r="U8" t="n">
        <v>0.36</v>
      </c>
      <c r="V8" t="n">
        <v>0.79</v>
      </c>
      <c r="W8" t="n">
        <v>6.99</v>
      </c>
      <c r="X8" t="n">
        <v>3.06</v>
      </c>
      <c r="Y8" t="n">
        <v>1</v>
      </c>
      <c r="Z8" t="n">
        <v>10</v>
      </c>
      <c r="AA8" t="n">
        <v>535.346155539039</v>
      </c>
      <c r="AB8" t="n">
        <v>732.4842278140354</v>
      </c>
      <c r="AC8" t="n">
        <v>662.5769611595337</v>
      </c>
      <c r="AD8" t="n">
        <v>535346.1555390391</v>
      </c>
      <c r="AE8" t="n">
        <v>732484.2278140354</v>
      </c>
      <c r="AF8" t="n">
        <v>1.594287669228017e-06</v>
      </c>
      <c r="AG8" t="n">
        <v>13</v>
      </c>
      <c r="AH8" t="n">
        <v>662576.9611595337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3.0807</v>
      </c>
      <c r="E9" t="n">
        <v>32.46</v>
      </c>
      <c r="F9" t="n">
        <v>26.46</v>
      </c>
      <c r="G9" t="n">
        <v>16.71</v>
      </c>
      <c r="H9" t="n">
        <v>0.26</v>
      </c>
      <c r="I9" t="n">
        <v>95</v>
      </c>
      <c r="J9" t="n">
        <v>188.35</v>
      </c>
      <c r="K9" t="n">
        <v>53.44</v>
      </c>
      <c r="L9" t="n">
        <v>2.75</v>
      </c>
      <c r="M9" t="n">
        <v>93</v>
      </c>
      <c r="N9" t="n">
        <v>37.16</v>
      </c>
      <c r="O9" t="n">
        <v>23463.4</v>
      </c>
      <c r="P9" t="n">
        <v>360.22</v>
      </c>
      <c r="Q9" t="n">
        <v>452.75</v>
      </c>
      <c r="R9" t="n">
        <v>151.09</v>
      </c>
      <c r="S9" t="n">
        <v>57.64</v>
      </c>
      <c r="T9" t="n">
        <v>44209.38</v>
      </c>
      <c r="U9" t="n">
        <v>0.38</v>
      </c>
      <c r="V9" t="n">
        <v>0.8</v>
      </c>
      <c r="W9" t="n">
        <v>6.95</v>
      </c>
      <c r="X9" t="n">
        <v>2.73</v>
      </c>
      <c r="Y9" t="n">
        <v>1</v>
      </c>
      <c r="Z9" t="n">
        <v>10</v>
      </c>
      <c r="AA9" t="n">
        <v>521.3978132003319</v>
      </c>
      <c r="AB9" t="n">
        <v>713.3994904687821</v>
      </c>
      <c r="AC9" t="n">
        <v>645.3136443609143</v>
      </c>
      <c r="AD9" t="n">
        <v>521397.8132003319</v>
      </c>
      <c r="AE9" t="n">
        <v>713399.4904687821</v>
      </c>
      <c r="AF9" t="n">
        <v>1.630867984656246e-06</v>
      </c>
      <c r="AG9" t="n">
        <v>13</v>
      </c>
      <c r="AH9" t="n">
        <v>645313.6443609142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3.1322</v>
      </c>
      <c r="E10" t="n">
        <v>31.93</v>
      </c>
      <c r="F10" t="n">
        <v>26.22</v>
      </c>
      <c r="G10" t="n">
        <v>18.08</v>
      </c>
      <c r="H10" t="n">
        <v>0.28</v>
      </c>
      <c r="I10" t="n">
        <v>87</v>
      </c>
      <c r="J10" t="n">
        <v>188.73</v>
      </c>
      <c r="K10" t="n">
        <v>53.44</v>
      </c>
      <c r="L10" t="n">
        <v>3</v>
      </c>
      <c r="M10" t="n">
        <v>85</v>
      </c>
      <c r="N10" t="n">
        <v>37.29</v>
      </c>
      <c r="O10" t="n">
        <v>23510.33</v>
      </c>
      <c r="P10" t="n">
        <v>356.7</v>
      </c>
      <c r="Q10" t="n">
        <v>452.79</v>
      </c>
      <c r="R10" t="n">
        <v>143.3</v>
      </c>
      <c r="S10" t="n">
        <v>57.64</v>
      </c>
      <c r="T10" t="n">
        <v>40353.39</v>
      </c>
      <c r="U10" t="n">
        <v>0.4</v>
      </c>
      <c r="V10" t="n">
        <v>0.8100000000000001</v>
      </c>
      <c r="W10" t="n">
        <v>6.94</v>
      </c>
      <c r="X10" t="n">
        <v>2.49</v>
      </c>
      <c r="Y10" t="n">
        <v>1</v>
      </c>
      <c r="Z10" t="n">
        <v>10</v>
      </c>
      <c r="AA10" t="n">
        <v>511.4519743711583</v>
      </c>
      <c r="AB10" t="n">
        <v>699.7911550032651</v>
      </c>
      <c r="AC10" t="n">
        <v>633.0040693328075</v>
      </c>
      <c r="AD10" t="n">
        <v>511451.9743711583</v>
      </c>
      <c r="AE10" t="n">
        <v>699791.1550032651</v>
      </c>
      <c r="AF10" t="n">
        <v>1.658131171986982e-06</v>
      </c>
      <c r="AG10" t="n">
        <v>13</v>
      </c>
      <c r="AH10" t="n">
        <v>633004.0693328074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3.1873</v>
      </c>
      <c r="E11" t="n">
        <v>31.37</v>
      </c>
      <c r="F11" t="n">
        <v>25.97</v>
      </c>
      <c r="G11" t="n">
        <v>19.72</v>
      </c>
      <c r="H11" t="n">
        <v>0.3</v>
      </c>
      <c r="I11" t="n">
        <v>79</v>
      </c>
      <c r="J11" t="n">
        <v>189.11</v>
      </c>
      <c r="K11" t="n">
        <v>53.44</v>
      </c>
      <c r="L11" t="n">
        <v>3.25</v>
      </c>
      <c r="M11" t="n">
        <v>77</v>
      </c>
      <c r="N11" t="n">
        <v>37.42</v>
      </c>
      <c r="O11" t="n">
        <v>23557.3</v>
      </c>
      <c r="P11" t="n">
        <v>352.99</v>
      </c>
      <c r="Q11" t="n">
        <v>452.76</v>
      </c>
      <c r="R11" t="n">
        <v>135.2</v>
      </c>
      <c r="S11" t="n">
        <v>57.64</v>
      </c>
      <c r="T11" t="n">
        <v>36342.98</v>
      </c>
      <c r="U11" t="n">
        <v>0.43</v>
      </c>
      <c r="V11" t="n">
        <v>0.82</v>
      </c>
      <c r="W11" t="n">
        <v>6.92</v>
      </c>
      <c r="X11" t="n">
        <v>2.24</v>
      </c>
      <c r="Y11" t="n">
        <v>1</v>
      </c>
      <c r="Z11" t="n">
        <v>10</v>
      </c>
      <c r="AA11" t="n">
        <v>501.2344842426261</v>
      </c>
      <c r="AB11" t="n">
        <v>685.8111342455562</v>
      </c>
      <c r="AC11" t="n">
        <v>620.3582821351318</v>
      </c>
      <c r="AD11" t="n">
        <v>501234.4842426261</v>
      </c>
      <c r="AE11" t="n">
        <v>685811.1342455562</v>
      </c>
      <c r="AF11" t="n">
        <v>1.687300135519477e-06</v>
      </c>
      <c r="AG11" t="n">
        <v>13</v>
      </c>
      <c r="AH11" t="n">
        <v>620358.2821351319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3.2251</v>
      </c>
      <c r="E12" t="n">
        <v>31.01</v>
      </c>
      <c r="F12" t="n">
        <v>25.82</v>
      </c>
      <c r="G12" t="n">
        <v>21.22</v>
      </c>
      <c r="H12" t="n">
        <v>0.33</v>
      </c>
      <c r="I12" t="n">
        <v>73</v>
      </c>
      <c r="J12" t="n">
        <v>189.49</v>
      </c>
      <c r="K12" t="n">
        <v>53.44</v>
      </c>
      <c r="L12" t="n">
        <v>3.5</v>
      </c>
      <c r="M12" t="n">
        <v>71</v>
      </c>
      <c r="N12" t="n">
        <v>37.55</v>
      </c>
      <c r="O12" t="n">
        <v>23604.32</v>
      </c>
      <c r="P12" t="n">
        <v>350.84</v>
      </c>
      <c r="Q12" t="n">
        <v>452.77</v>
      </c>
      <c r="R12" t="n">
        <v>130.55</v>
      </c>
      <c r="S12" t="n">
        <v>57.64</v>
      </c>
      <c r="T12" t="n">
        <v>34050.4</v>
      </c>
      <c r="U12" t="n">
        <v>0.44</v>
      </c>
      <c r="V12" t="n">
        <v>0.82</v>
      </c>
      <c r="W12" t="n">
        <v>6.92</v>
      </c>
      <c r="X12" t="n">
        <v>2.09</v>
      </c>
      <c r="Y12" t="n">
        <v>1</v>
      </c>
      <c r="Z12" t="n">
        <v>10</v>
      </c>
      <c r="AA12" t="n">
        <v>484.3796013390897</v>
      </c>
      <c r="AB12" t="n">
        <v>662.7495398719835</v>
      </c>
      <c r="AC12" t="n">
        <v>599.497653961422</v>
      </c>
      <c r="AD12" t="n">
        <v>484379.6013390897</v>
      </c>
      <c r="AE12" t="n">
        <v>662749.5398719836</v>
      </c>
      <c r="AF12" t="n">
        <v>1.707310785637959e-06</v>
      </c>
      <c r="AG12" t="n">
        <v>12</v>
      </c>
      <c r="AH12" t="n">
        <v>599497.6539614219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3.2617</v>
      </c>
      <c r="E13" t="n">
        <v>30.66</v>
      </c>
      <c r="F13" t="n">
        <v>25.66</v>
      </c>
      <c r="G13" t="n">
        <v>22.64</v>
      </c>
      <c r="H13" t="n">
        <v>0.35</v>
      </c>
      <c r="I13" t="n">
        <v>68</v>
      </c>
      <c r="J13" t="n">
        <v>189.87</v>
      </c>
      <c r="K13" t="n">
        <v>53.44</v>
      </c>
      <c r="L13" t="n">
        <v>3.75</v>
      </c>
      <c r="M13" t="n">
        <v>66</v>
      </c>
      <c r="N13" t="n">
        <v>37.69</v>
      </c>
      <c r="O13" t="n">
        <v>23651.38</v>
      </c>
      <c r="P13" t="n">
        <v>348.31</v>
      </c>
      <c r="Q13" t="n">
        <v>452.61</v>
      </c>
      <c r="R13" t="n">
        <v>125.23</v>
      </c>
      <c r="S13" t="n">
        <v>57.64</v>
      </c>
      <c r="T13" t="n">
        <v>31411.41</v>
      </c>
      <c r="U13" t="n">
        <v>0.46</v>
      </c>
      <c r="V13" t="n">
        <v>0.83</v>
      </c>
      <c r="W13" t="n">
        <v>6.9</v>
      </c>
      <c r="X13" t="n">
        <v>1.93</v>
      </c>
      <c r="Y13" t="n">
        <v>1</v>
      </c>
      <c r="Z13" t="n">
        <v>10</v>
      </c>
      <c r="AA13" t="n">
        <v>477.9076209766558</v>
      </c>
      <c r="AB13" t="n">
        <v>653.8942908164793</v>
      </c>
      <c r="AC13" t="n">
        <v>591.4875374473548</v>
      </c>
      <c r="AD13" t="n">
        <v>477907.6209766559</v>
      </c>
      <c r="AE13" t="n">
        <v>653894.2908164792</v>
      </c>
      <c r="AF13" t="n">
        <v>1.72668617702252e-06</v>
      </c>
      <c r="AG13" t="n">
        <v>12</v>
      </c>
      <c r="AH13" t="n">
        <v>591487.5374473549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3.2968</v>
      </c>
      <c r="E14" t="n">
        <v>30.33</v>
      </c>
      <c r="F14" t="n">
        <v>25.52</v>
      </c>
      <c r="G14" t="n">
        <v>24.3</v>
      </c>
      <c r="H14" t="n">
        <v>0.37</v>
      </c>
      <c r="I14" t="n">
        <v>63</v>
      </c>
      <c r="J14" t="n">
        <v>190.25</v>
      </c>
      <c r="K14" t="n">
        <v>53.44</v>
      </c>
      <c r="L14" t="n">
        <v>4</v>
      </c>
      <c r="M14" t="n">
        <v>61</v>
      </c>
      <c r="N14" t="n">
        <v>37.82</v>
      </c>
      <c r="O14" t="n">
        <v>23698.48</v>
      </c>
      <c r="P14" t="n">
        <v>346.13</v>
      </c>
      <c r="Q14" t="n">
        <v>452.7</v>
      </c>
      <c r="R14" t="n">
        <v>120.49</v>
      </c>
      <c r="S14" t="n">
        <v>57.64</v>
      </c>
      <c r="T14" t="n">
        <v>29067.29</v>
      </c>
      <c r="U14" t="n">
        <v>0.48</v>
      </c>
      <c r="V14" t="n">
        <v>0.83</v>
      </c>
      <c r="W14" t="n">
        <v>6.9</v>
      </c>
      <c r="X14" t="n">
        <v>1.79</v>
      </c>
      <c r="Y14" t="n">
        <v>1</v>
      </c>
      <c r="Z14" t="n">
        <v>10</v>
      </c>
      <c r="AA14" t="n">
        <v>472.0648241281149</v>
      </c>
      <c r="AB14" t="n">
        <v>645.8999184023007</v>
      </c>
      <c r="AC14" t="n">
        <v>584.2561367162133</v>
      </c>
      <c r="AD14" t="n">
        <v>472064.8241281149</v>
      </c>
      <c r="AE14" t="n">
        <v>645899.9184023007</v>
      </c>
      <c r="AF14" t="n">
        <v>1.745267494989682e-06</v>
      </c>
      <c r="AG14" t="n">
        <v>12</v>
      </c>
      <c r="AH14" t="n">
        <v>584256.1367162133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3.3273</v>
      </c>
      <c r="E15" t="n">
        <v>30.05</v>
      </c>
      <c r="F15" t="n">
        <v>25.39</v>
      </c>
      <c r="G15" t="n">
        <v>25.82</v>
      </c>
      <c r="H15" t="n">
        <v>0.4</v>
      </c>
      <c r="I15" t="n">
        <v>59</v>
      </c>
      <c r="J15" t="n">
        <v>190.63</v>
      </c>
      <c r="K15" t="n">
        <v>53.44</v>
      </c>
      <c r="L15" t="n">
        <v>4.25</v>
      </c>
      <c r="M15" t="n">
        <v>57</v>
      </c>
      <c r="N15" t="n">
        <v>37.95</v>
      </c>
      <c r="O15" t="n">
        <v>23745.63</v>
      </c>
      <c r="P15" t="n">
        <v>344.13</v>
      </c>
      <c r="Q15" t="n">
        <v>452.66</v>
      </c>
      <c r="R15" t="n">
        <v>116.22</v>
      </c>
      <c r="S15" t="n">
        <v>57.64</v>
      </c>
      <c r="T15" t="n">
        <v>26950.88</v>
      </c>
      <c r="U15" t="n">
        <v>0.5</v>
      </c>
      <c r="V15" t="n">
        <v>0.84</v>
      </c>
      <c r="W15" t="n">
        <v>6.9</v>
      </c>
      <c r="X15" t="n">
        <v>1.66</v>
      </c>
      <c r="Y15" t="n">
        <v>1</v>
      </c>
      <c r="Z15" t="n">
        <v>10</v>
      </c>
      <c r="AA15" t="n">
        <v>466.9813278321591</v>
      </c>
      <c r="AB15" t="n">
        <v>638.9444545021455</v>
      </c>
      <c r="AC15" t="n">
        <v>577.964492528634</v>
      </c>
      <c r="AD15" t="n">
        <v>466981.3278321591</v>
      </c>
      <c r="AE15" t="n">
        <v>638944.4545021455</v>
      </c>
      <c r="AF15" t="n">
        <v>1.761413654476817e-06</v>
      </c>
      <c r="AG15" t="n">
        <v>12</v>
      </c>
      <c r="AH15" t="n">
        <v>577964.4925286339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3.3485</v>
      </c>
      <c r="E16" t="n">
        <v>29.86</v>
      </c>
      <c r="F16" t="n">
        <v>25.31</v>
      </c>
      <c r="G16" t="n">
        <v>27.12</v>
      </c>
      <c r="H16" t="n">
        <v>0.42</v>
      </c>
      <c r="I16" t="n">
        <v>56</v>
      </c>
      <c r="J16" t="n">
        <v>191.02</v>
      </c>
      <c r="K16" t="n">
        <v>53.44</v>
      </c>
      <c r="L16" t="n">
        <v>4.5</v>
      </c>
      <c r="M16" t="n">
        <v>54</v>
      </c>
      <c r="N16" t="n">
        <v>38.08</v>
      </c>
      <c r="O16" t="n">
        <v>23792.83</v>
      </c>
      <c r="P16" t="n">
        <v>342.76</v>
      </c>
      <c r="Q16" t="n">
        <v>452.71</v>
      </c>
      <c r="R16" t="n">
        <v>113.74</v>
      </c>
      <c r="S16" t="n">
        <v>57.64</v>
      </c>
      <c r="T16" t="n">
        <v>25727.23</v>
      </c>
      <c r="U16" t="n">
        <v>0.51</v>
      </c>
      <c r="V16" t="n">
        <v>0.84</v>
      </c>
      <c r="W16" t="n">
        <v>6.89</v>
      </c>
      <c r="X16" t="n">
        <v>1.58</v>
      </c>
      <c r="Y16" t="n">
        <v>1</v>
      </c>
      <c r="Z16" t="n">
        <v>10</v>
      </c>
      <c r="AA16" t="n">
        <v>463.5536144625441</v>
      </c>
      <c r="AB16" t="n">
        <v>634.2545058497971</v>
      </c>
      <c r="AC16" t="n">
        <v>573.7221459932816</v>
      </c>
      <c r="AD16" t="n">
        <v>463553.6144625442</v>
      </c>
      <c r="AE16" t="n">
        <v>634254.505849797</v>
      </c>
      <c r="AF16" t="n">
        <v>1.772636558776071e-06</v>
      </c>
      <c r="AG16" t="n">
        <v>12</v>
      </c>
      <c r="AH16" t="n">
        <v>573722.1459932816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3.3689</v>
      </c>
      <c r="E17" t="n">
        <v>29.68</v>
      </c>
      <c r="F17" t="n">
        <v>25.24</v>
      </c>
      <c r="G17" t="n">
        <v>28.58</v>
      </c>
      <c r="H17" t="n">
        <v>0.44</v>
      </c>
      <c r="I17" t="n">
        <v>53</v>
      </c>
      <c r="J17" t="n">
        <v>191.4</v>
      </c>
      <c r="K17" t="n">
        <v>53.44</v>
      </c>
      <c r="L17" t="n">
        <v>4.75</v>
      </c>
      <c r="M17" t="n">
        <v>51</v>
      </c>
      <c r="N17" t="n">
        <v>38.22</v>
      </c>
      <c r="O17" t="n">
        <v>23840.07</v>
      </c>
      <c r="P17" t="n">
        <v>341.7</v>
      </c>
      <c r="Q17" t="n">
        <v>452.69</v>
      </c>
      <c r="R17" t="n">
        <v>111.87</v>
      </c>
      <c r="S17" t="n">
        <v>57.64</v>
      </c>
      <c r="T17" t="n">
        <v>24807.43</v>
      </c>
      <c r="U17" t="n">
        <v>0.52</v>
      </c>
      <c r="V17" t="n">
        <v>0.84</v>
      </c>
      <c r="W17" t="n">
        <v>6.88</v>
      </c>
      <c r="X17" t="n">
        <v>1.51</v>
      </c>
      <c r="Y17" t="n">
        <v>1</v>
      </c>
      <c r="Z17" t="n">
        <v>10</v>
      </c>
      <c r="AA17" t="n">
        <v>460.5059425043985</v>
      </c>
      <c r="AB17" t="n">
        <v>630.0845466228647</v>
      </c>
      <c r="AC17" t="n">
        <v>569.9501618223931</v>
      </c>
      <c r="AD17" t="n">
        <v>460505.9425043985</v>
      </c>
      <c r="AE17" t="n">
        <v>630084.5466228647</v>
      </c>
      <c r="AF17" t="n">
        <v>1.783435957252712e-06</v>
      </c>
      <c r="AG17" t="n">
        <v>12</v>
      </c>
      <c r="AH17" t="n">
        <v>569950.1618223931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3.393</v>
      </c>
      <c r="E18" t="n">
        <v>29.47</v>
      </c>
      <c r="F18" t="n">
        <v>25.14</v>
      </c>
      <c r="G18" t="n">
        <v>30.17</v>
      </c>
      <c r="H18" t="n">
        <v>0.46</v>
      </c>
      <c r="I18" t="n">
        <v>50</v>
      </c>
      <c r="J18" t="n">
        <v>191.78</v>
      </c>
      <c r="K18" t="n">
        <v>53.44</v>
      </c>
      <c r="L18" t="n">
        <v>5</v>
      </c>
      <c r="M18" t="n">
        <v>48</v>
      </c>
      <c r="N18" t="n">
        <v>38.35</v>
      </c>
      <c r="O18" t="n">
        <v>23887.36</v>
      </c>
      <c r="P18" t="n">
        <v>339.93</v>
      </c>
      <c r="Q18" t="n">
        <v>452.7</v>
      </c>
      <c r="R18" t="n">
        <v>108.4</v>
      </c>
      <c r="S18" t="n">
        <v>57.64</v>
      </c>
      <c r="T18" t="n">
        <v>23089.25</v>
      </c>
      <c r="U18" t="n">
        <v>0.53</v>
      </c>
      <c r="V18" t="n">
        <v>0.84</v>
      </c>
      <c r="W18" t="n">
        <v>6.88</v>
      </c>
      <c r="X18" t="n">
        <v>1.42</v>
      </c>
      <c r="Y18" t="n">
        <v>1</v>
      </c>
      <c r="Z18" t="n">
        <v>10</v>
      </c>
      <c r="AA18" t="n">
        <v>456.5233127049578</v>
      </c>
      <c r="AB18" t="n">
        <v>624.6353368300436</v>
      </c>
      <c r="AC18" t="n">
        <v>565.0210169641848</v>
      </c>
      <c r="AD18" t="n">
        <v>456523.3127049578</v>
      </c>
      <c r="AE18" t="n">
        <v>624635.3368300436</v>
      </c>
      <c r="AF18" t="n">
        <v>1.796194070158939e-06</v>
      </c>
      <c r="AG18" t="n">
        <v>12</v>
      </c>
      <c r="AH18" t="n">
        <v>565021.0169641848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3.4111</v>
      </c>
      <c r="E19" t="n">
        <v>29.32</v>
      </c>
      <c r="F19" t="n">
        <v>25.06</v>
      </c>
      <c r="G19" t="n">
        <v>31.33</v>
      </c>
      <c r="H19" t="n">
        <v>0.48</v>
      </c>
      <c r="I19" t="n">
        <v>48</v>
      </c>
      <c r="J19" t="n">
        <v>192.17</v>
      </c>
      <c r="K19" t="n">
        <v>53.44</v>
      </c>
      <c r="L19" t="n">
        <v>5.25</v>
      </c>
      <c r="M19" t="n">
        <v>46</v>
      </c>
      <c r="N19" t="n">
        <v>38.48</v>
      </c>
      <c r="O19" t="n">
        <v>23934.69</v>
      </c>
      <c r="P19" t="n">
        <v>338.64</v>
      </c>
      <c r="Q19" t="n">
        <v>452.85</v>
      </c>
      <c r="R19" t="n">
        <v>106</v>
      </c>
      <c r="S19" t="n">
        <v>57.64</v>
      </c>
      <c r="T19" t="n">
        <v>21896.24</v>
      </c>
      <c r="U19" t="n">
        <v>0.54</v>
      </c>
      <c r="V19" t="n">
        <v>0.85</v>
      </c>
      <c r="W19" t="n">
        <v>6.86</v>
      </c>
      <c r="X19" t="n">
        <v>1.33</v>
      </c>
      <c r="Y19" t="n">
        <v>1</v>
      </c>
      <c r="Z19" t="n">
        <v>10</v>
      </c>
      <c r="AA19" t="n">
        <v>453.5801192222723</v>
      </c>
      <c r="AB19" t="n">
        <v>620.6083296625006</v>
      </c>
      <c r="AC19" t="n">
        <v>561.3783417087722</v>
      </c>
      <c r="AD19" t="n">
        <v>453580.1192222723</v>
      </c>
      <c r="AE19" t="n">
        <v>620608.3296625006</v>
      </c>
      <c r="AF19" t="n">
        <v>1.805775889395567e-06</v>
      </c>
      <c r="AG19" t="n">
        <v>12</v>
      </c>
      <c r="AH19" t="n">
        <v>561378.3417087721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3.4333</v>
      </c>
      <c r="E20" t="n">
        <v>29.13</v>
      </c>
      <c r="F20" t="n">
        <v>24.98</v>
      </c>
      <c r="G20" t="n">
        <v>33.31</v>
      </c>
      <c r="H20" t="n">
        <v>0.51</v>
      </c>
      <c r="I20" t="n">
        <v>45</v>
      </c>
      <c r="J20" t="n">
        <v>192.55</v>
      </c>
      <c r="K20" t="n">
        <v>53.44</v>
      </c>
      <c r="L20" t="n">
        <v>5.5</v>
      </c>
      <c r="M20" t="n">
        <v>43</v>
      </c>
      <c r="N20" t="n">
        <v>38.62</v>
      </c>
      <c r="O20" t="n">
        <v>23982.06</v>
      </c>
      <c r="P20" t="n">
        <v>337.27</v>
      </c>
      <c r="Q20" t="n">
        <v>452.61</v>
      </c>
      <c r="R20" t="n">
        <v>103.06</v>
      </c>
      <c r="S20" t="n">
        <v>57.64</v>
      </c>
      <c r="T20" t="n">
        <v>20442.04</v>
      </c>
      <c r="U20" t="n">
        <v>0.5600000000000001</v>
      </c>
      <c r="V20" t="n">
        <v>0.85</v>
      </c>
      <c r="W20" t="n">
        <v>6.87</v>
      </c>
      <c r="X20" t="n">
        <v>1.26</v>
      </c>
      <c r="Y20" t="n">
        <v>1</v>
      </c>
      <c r="Z20" t="n">
        <v>10</v>
      </c>
      <c r="AA20" t="n">
        <v>450.2245605906205</v>
      </c>
      <c r="AB20" t="n">
        <v>616.0171063058758</v>
      </c>
      <c r="AC20" t="n">
        <v>557.2252982654811</v>
      </c>
      <c r="AD20" t="n">
        <v>450224.5605906204</v>
      </c>
      <c r="AE20" t="n">
        <v>616017.1063058758</v>
      </c>
      <c r="AF20" t="n">
        <v>1.817528175973087e-06</v>
      </c>
      <c r="AG20" t="n">
        <v>12</v>
      </c>
      <c r="AH20" t="n">
        <v>557225.2982654811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3.4468</v>
      </c>
      <c r="E21" t="n">
        <v>29.01</v>
      </c>
      <c r="F21" t="n">
        <v>24.94</v>
      </c>
      <c r="G21" t="n">
        <v>34.81</v>
      </c>
      <c r="H21" t="n">
        <v>0.53</v>
      </c>
      <c r="I21" t="n">
        <v>43</v>
      </c>
      <c r="J21" t="n">
        <v>192.94</v>
      </c>
      <c r="K21" t="n">
        <v>53.44</v>
      </c>
      <c r="L21" t="n">
        <v>5.75</v>
      </c>
      <c r="M21" t="n">
        <v>41</v>
      </c>
      <c r="N21" t="n">
        <v>38.75</v>
      </c>
      <c r="O21" t="n">
        <v>24029.48</v>
      </c>
      <c r="P21" t="n">
        <v>336.47</v>
      </c>
      <c r="Q21" t="n">
        <v>452.67</v>
      </c>
      <c r="R21" t="n">
        <v>101.98</v>
      </c>
      <c r="S21" t="n">
        <v>57.64</v>
      </c>
      <c r="T21" t="n">
        <v>19911.68</v>
      </c>
      <c r="U21" t="n">
        <v>0.57</v>
      </c>
      <c r="V21" t="n">
        <v>0.85</v>
      </c>
      <c r="W21" t="n">
        <v>6.86</v>
      </c>
      <c r="X21" t="n">
        <v>1.22</v>
      </c>
      <c r="Y21" t="n">
        <v>1</v>
      </c>
      <c r="Z21" t="n">
        <v>10</v>
      </c>
      <c r="AA21" t="n">
        <v>448.2580766974169</v>
      </c>
      <c r="AB21" t="n">
        <v>613.3264762880483</v>
      </c>
      <c r="AC21" t="n">
        <v>554.791458200232</v>
      </c>
      <c r="AD21" t="n">
        <v>448258.076697417</v>
      </c>
      <c r="AE21" t="n">
        <v>613326.4762880483</v>
      </c>
      <c r="AF21" t="n">
        <v>1.824674836729688e-06</v>
      </c>
      <c r="AG21" t="n">
        <v>12</v>
      </c>
      <c r="AH21" t="n">
        <v>554791.458200232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3.4653</v>
      </c>
      <c r="E22" t="n">
        <v>28.86</v>
      </c>
      <c r="F22" t="n">
        <v>24.86</v>
      </c>
      <c r="G22" t="n">
        <v>36.38</v>
      </c>
      <c r="H22" t="n">
        <v>0.55</v>
      </c>
      <c r="I22" t="n">
        <v>41</v>
      </c>
      <c r="J22" t="n">
        <v>193.32</v>
      </c>
      <c r="K22" t="n">
        <v>53.44</v>
      </c>
      <c r="L22" t="n">
        <v>6</v>
      </c>
      <c r="M22" t="n">
        <v>39</v>
      </c>
      <c r="N22" t="n">
        <v>38.89</v>
      </c>
      <c r="O22" t="n">
        <v>24076.95</v>
      </c>
      <c r="P22" t="n">
        <v>335.09</v>
      </c>
      <c r="Q22" t="n">
        <v>452.69</v>
      </c>
      <c r="R22" t="n">
        <v>99.23</v>
      </c>
      <c r="S22" t="n">
        <v>57.64</v>
      </c>
      <c r="T22" t="n">
        <v>18549.86</v>
      </c>
      <c r="U22" t="n">
        <v>0.58</v>
      </c>
      <c r="V22" t="n">
        <v>0.85</v>
      </c>
      <c r="W22" t="n">
        <v>6.86</v>
      </c>
      <c r="X22" t="n">
        <v>1.14</v>
      </c>
      <c r="Y22" t="n">
        <v>1</v>
      </c>
      <c r="Z22" t="n">
        <v>10</v>
      </c>
      <c r="AA22" t="n">
        <v>445.3041348209587</v>
      </c>
      <c r="AB22" t="n">
        <v>609.2847626939598</v>
      </c>
      <c r="AC22" t="n">
        <v>551.1354800789827</v>
      </c>
      <c r="AD22" t="n">
        <v>445304.1348209587</v>
      </c>
      <c r="AE22" t="n">
        <v>609284.7626939598</v>
      </c>
      <c r="AF22" t="n">
        <v>1.834468408877622e-06</v>
      </c>
      <c r="AG22" t="n">
        <v>12</v>
      </c>
      <c r="AH22" t="n">
        <v>551135.4800789827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3.4707</v>
      </c>
      <c r="E23" t="n">
        <v>28.81</v>
      </c>
      <c r="F23" t="n">
        <v>24.86</v>
      </c>
      <c r="G23" t="n">
        <v>37.28</v>
      </c>
      <c r="H23" t="n">
        <v>0.57</v>
      </c>
      <c r="I23" t="n">
        <v>40</v>
      </c>
      <c r="J23" t="n">
        <v>193.71</v>
      </c>
      <c r="K23" t="n">
        <v>53.44</v>
      </c>
      <c r="L23" t="n">
        <v>6.25</v>
      </c>
      <c r="M23" t="n">
        <v>38</v>
      </c>
      <c r="N23" t="n">
        <v>39.02</v>
      </c>
      <c r="O23" t="n">
        <v>24124.47</v>
      </c>
      <c r="P23" t="n">
        <v>334.92</v>
      </c>
      <c r="Q23" t="n">
        <v>452.58</v>
      </c>
      <c r="R23" t="n">
        <v>99.27</v>
      </c>
      <c r="S23" t="n">
        <v>57.64</v>
      </c>
      <c r="T23" t="n">
        <v>18574.18</v>
      </c>
      <c r="U23" t="n">
        <v>0.58</v>
      </c>
      <c r="V23" t="n">
        <v>0.85</v>
      </c>
      <c r="W23" t="n">
        <v>6.86</v>
      </c>
      <c r="X23" t="n">
        <v>1.13</v>
      </c>
      <c r="Y23" t="n">
        <v>1</v>
      </c>
      <c r="Z23" t="n">
        <v>10</v>
      </c>
      <c r="AA23" t="n">
        <v>444.6896959754924</v>
      </c>
      <c r="AB23" t="n">
        <v>608.4440603584641</v>
      </c>
      <c r="AC23" t="n">
        <v>550.3750131944537</v>
      </c>
      <c r="AD23" t="n">
        <v>444689.6959754924</v>
      </c>
      <c r="AE23" t="n">
        <v>608444.060358464</v>
      </c>
      <c r="AF23" t="n">
        <v>1.837327073180262e-06</v>
      </c>
      <c r="AG23" t="n">
        <v>12</v>
      </c>
      <c r="AH23" t="n">
        <v>550375.0131944537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3.4844</v>
      </c>
      <c r="E24" t="n">
        <v>28.7</v>
      </c>
      <c r="F24" t="n">
        <v>24.82</v>
      </c>
      <c r="G24" t="n">
        <v>39.18</v>
      </c>
      <c r="H24" t="n">
        <v>0.59</v>
      </c>
      <c r="I24" t="n">
        <v>38</v>
      </c>
      <c r="J24" t="n">
        <v>194.09</v>
      </c>
      <c r="K24" t="n">
        <v>53.44</v>
      </c>
      <c r="L24" t="n">
        <v>6.5</v>
      </c>
      <c r="M24" t="n">
        <v>36</v>
      </c>
      <c r="N24" t="n">
        <v>39.16</v>
      </c>
      <c r="O24" t="n">
        <v>24172.03</v>
      </c>
      <c r="P24" t="n">
        <v>334.08</v>
      </c>
      <c r="Q24" t="n">
        <v>452.63</v>
      </c>
      <c r="R24" t="n">
        <v>97.37</v>
      </c>
      <c r="S24" t="n">
        <v>57.64</v>
      </c>
      <c r="T24" t="n">
        <v>17634.54</v>
      </c>
      <c r="U24" t="n">
        <v>0.59</v>
      </c>
      <c r="V24" t="n">
        <v>0.85</v>
      </c>
      <c r="W24" t="n">
        <v>6.87</v>
      </c>
      <c r="X24" t="n">
        <v>1.09</v>
      </c>
      <c r="Y24" t="n">
        <v>1</v>
      </c>
      <c r="Z24" t="n">
        <v>10</v>
      </c>
      <c r="AA24" t="n">
        <v>442.7198494518141</v>
      </c>
      <c r="AB24" t="n">
        <v>605.7488294412724</v>
      </c>
      <c r="AC24" t="n">
        <v>547.9370113332183</v>
      </c>
      <c r="AD24" t="n">
        <v>442719.8494518141</v>
      </c>
      <c r="AE24" t="n">
        <v>605748.8294412724</v>
      </c>
      <c r="AF24" t="n">
        <v>1.844579610392516e-06</v>
      </c>
      <c r="AG24" t="n">
        <v>12</v>
      </c>
      <c r="AH24" t="n">
        <v>547937.0113332183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3.4956</v>
      </c>
      <c r="E25" t="n">
        <v>28.61</v>
      </c>
      <c r="F25" t="n">
        <v>24.76</v>
      </c>
      <c r="G25" t="n">
        <v>40.15</v>
      </c>
      <c r="H25" t="n">
        <v>0.62</v>
      </c>
      <c r="I25" t="n">
        <v>37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333.02</v>
      </c>
      <c r="Q25" t="n">
        <v>452.57</v>
      </c>
      <c r="R25" t="n">
        <v>95.88</v>
      </c>
      <c r="S25" t="n">
        <v>57.64</v>
      </c>
      <c r="T25" t="n">
        <v>16894.2</v>
      </c>
      <c r="U25" t="n">
        <v>0.6</v>
      </c>
      <c r="V25" t="n">
        <v>0.86</v>
      </c>
      <c r="W25" t="n">
        <v>6.86</v>
      </c>
      <c r="X25" t="n">
        <v>1.04</v>
      </c>
      <c r="Y25" t="n">
        <v>1</v>
      </c>
      <c r="Z25" t="n">
        <v>10</v>
      </c>
      <c r="AA25" t="n">
        <v>440.7702427240175</v>
      </c>
      <c r="AB25" t="n">
        <v>603.0812915057223</v>
      </c>
      <c r="AC25" t="n">
        <v>545.5240594743242</v>
      </c>
      <c r="AD25" t="n">
        <v>440770.2427240175</v>
      </c>
      <c r="AE25" t="n">
        <v>603081.2915057223</v>
      </c>
      <c r="AF25" t="n">
        <v>1.850508691909104e-06</v>
      </c>
      <c r="AG25" t="n">
        <v>12</v>
      </c>
      <c r="AH25" t="n">
        <v>545524.0594743242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3.5128</v>
      </c>
      <c r="E26" t="n">
        <v>28.47</v>
      </c>
      <c r="F26" t="n">
        <v>24.7</v>
      </c>
      <c r="G26" t="n">
        <v>42.34</v>
      </c>
      <c r="H26" t="n">
        <v>0.64</v>
      </c>
      <c r="I26" t="n">
        <v>35</v>
      </c>
      <c r="J26" t="n">
        <v>194.86</v>
      </c>
      <c r="K26" t="n">
        <v>53.44</v>
      </c>
      <c r="L26" t="n">
        <v>7</v>
      </c>
      <c r="M26" t="n">
        <v>33</v>
      </c>
      <c r="N26" t="n">
        <v>39.43</v>
      </c>
      <c r="O26" t="n">
        <v>24267.28</v>
      </c>
      <c r="P26" t="n">
        <v>331.88</v>
      </c>
      <c r="Q26" t="n">
        <v>452.63</v>
      </c>
      <c r="R26" t="n">
        <v>93.95999999999999</v>
      </c>
      <c r="S26" t="n">
        <v>57.64</v>
      </c>
      <c r="T26" t="n">
        <v>15942.72</v>
      </c>
      <c r="U26" t="n">
        <v>0.61</v>
      </c>
      <c r="V26" t="n">
        <v>0.86</v>
      </c>
      <c r="W26" t="n">
        <v>6.85</v>
      </c>
      <c r="X26" t="n">
        <v>0.97</v>
      </c>
      <c r="Y26" t="n">
        <v>1</v>
      </c>
      <c r="Z26" t="n">
        <v>10</v>
      </c>
      <c r="AA26" t="n">
        <v>427.8219998436002</v>
      </c>
      <c r="AB26" t="n">
        <v>585.3649343605754</v>
      </c>
      <c r="AC26" t="n">
        <v>529.4985265900467</v>
      </c>
      <c r="AD26" t="n">
        <v>427821.9998436002</v>
      </c>
      <c r="AE26" t="n">
        <v>585364.9343605754</v>
      </c>
      <c r="AF26" t="n">
        <v>1.859614067095291e-06</v>
      </c>
      <c r="AG26" t="n">
        <v>11</v>
      </c>
      <c r="AH26" t="n">
        <v>529498.5265900467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3.5227</v>
      </c>
      <c r="E27" t="n">
        <v>28.39</v>
      </c>
      <c r="F27" t="n">
        <v>24.65</v>
      </c>
      <c r="G27" t="n">
        <v>43.51</v>
      </c>
      <c r="H27" t="n">
        <v>0.66</v>
      </c>
      <c r="I27" t="n">
        <v>34</v>
      </c>
      <c r="J27" t="n">
        <v>195.25</v>
      </c>
      <c r="K27" t="n">
        <v>53.44</v>
      </c>
      <c r="L27" t="n">
        <v>7.25</v>
      </c>
      <c r="M27" t="n">
        <v>32</v>
      </c>
      <c r="N27" t="n">
        <v>39.57</v>
      </c>
      <c r="O27" t="n">
        <v>24314.98</v>
      </c>
      <c r="P27" t="n">
        <v>330.94</v>
      </c>
      <c r="Q27" t="n">
        <v>452.64</v>
      </c>
      <c r="R27" t="n">
        <v>92.44</v>
      </c>
      <c r="S27" t="n">
        <v>57.64</v>
      </c>
      <c r="T27" t="n">
        <v>15188.12</v>
      </c>
      <c r="U27" t="n">
        <v>0.62</v>
      </c>
      <c r="V27" t="n">
        <v>0.86</v>
      </c>
      <c r="W27" t="n">
        <v>6.85</v>
      </c>
      <c r="X27" t="n">
        <v>0.93</v>
      </c>
      <c r="Y27" t="n">
        <v>1</v>
      </c>
      <c r="Z27" t="n">
        <v>10</v>
      </c>
      <c r="AA27" t="n">
        <v>426.1326341774644</v>
      </c>
      <c r="AB27" t="n">
        <v>583.0534697266152</v>
      </c>
      <c r="AC27" t="n">
        <v>527.4076648965906</v>
      </c>
      <c r="AD27" t="n">
        <v>426132.6341774644</v>
      </c>
      <c r="AE27" t="n">
        <v>583053.4697266151</v>
      </c>
      <c r="AF27" t="n">
        <v>1.864854951650131e-06</v>
      </c>
      <c r="AG27" t="n">
        <v>11</v>
      </c>
      <c r="AH27" t="n">
        <v>527407.6648965906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3.5285</v>
      </c>
      <c r="E28" t="n">
        <v>28.34</v>
      </c>
      <c r="F28" t="n">
        <v>24.64</v>
      </c>
      <c r="G28" t="n">
        <v>44.81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330.74</v>
      </c>
      <c r="Q28" t="n">
        <v>452.65</v>
      </c>
      <c r="R28" t="n">
        <v>92.37</v>
      </c>
      <c r="S28" t="n">
        <v>57.64</v>
      </c>
      <c r="T28" t="n">
        <v>15159.5</v>
      </c>
      <c r="U28" t="n">
        <v>0.62</v>
      </c>
      <c r="V28" t="n">
        <v>0.86</v>
      </c>
      <c r="W28" t="n">
        <v>6.84</v>
      </c>
      <c r="X28" t="n">
        <v>0.92</v>
      </c>
      <c r="Y28" t="n">
        <v>1</v>
      </c>
      <c r="Z28" t="n">
        <v>10</v>
      </c>
      <c r="AA28" t="n">
        <v>425.452405072913</v>
      </c>
      <c r="AB28" t="n">
        <v>582.1227502561778</v>
      </c>
      <c r="AC28" t="n">
        <v>526.5657719861388</v>
      </c>
      <c r="AD28" t="n">
        <v>425452.405072913</v>
      </c>
      <c r="AE28" t="n">
        <v>582122.7502561779</v>
      </c>
      <c r="AF28" t="n">
        <v>1.867925368864078e-06</v>
      </c>
      <c r="AG28" t="n">
        <v>11</v>
      </c>
      <c r="AH28" t="n">
        <v>526565.7719861388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3.534</v>
      </c>
      <c r="E29" t="n">
        <v>28.3</v>
      </c>
      <c r="F29" t="n">
        <v>24.64</v>
      </c>
      <c r="G29" t="n">
        <v>46.19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330.38</v>
      </c>
      <c r="Q29" t="n">
        <v>452.63</v>
      </c>
      <c r="R29" t="n">
        <v>92.06</v>
      </c>
      <c r="S29" t="n">
        <v>57.64</v>
      </c>
      <c r="T29" t="n">
        <v>15006.94</v>
      </c>
      <c r="U29" t="n">
        <v>0.63</v>
      </c>
      <c r="V29" t="n">
        <v>0.86</v>
      </c>
      <c r="W29" t="n">
        <v>6.85</v>
      </c>
      <c r="X29" t="n">
        <v>0.91</v>
      </c>
      <c r="Y29" t="n">
        <v>1</v>
      </c>
      <c r="Z29" t="n">
        <v>10</v>
      </c>
      <c r="AA29" t="n">
        <v>424.7245915834924</v>
      </c>
      <c r="AB29" t="n">
        <v>581.1269237310876</v>
      </c>
      <c r="AC29" t="n">
        <v>525.6649857469519</v>
      </c>
      <c r="AD29" t="n">
        <v>424724.5915834924</v>
      </c>
      <c r="AE29" t="n">
        <v>581126.9237310876</v>
      </c>
      <c r="AF29" t="n">
        <v>1.870836971394545e-06</v>
      </c>
      <c r="AG29" t="n">
        <v>11</v>
      </c>
      <c r="AH29" t="n">
        <v>525664.9857469519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3.5454</v>
      </c>
      <c r="E30" t="n">
        <v>28.21</v>
      </c>
      <c r="F30" t="n">
        <v>24.58</v>
      </c>
      <c r="G30" t="n">
        <v>47.58</v>
      </c>
      <c r="H30" t="n">
        <v>0.72</v>
      </c>
      <c r="I30" t="n">
        <v>31</v>
      </c>
      <c r="J30" t="n">
        <v>196.41</v>
      </c>
      <c r="K30" t="n">
        <v>53.44</v>
      </c>
      <c r="L30" t="n">
        <v>8</v>
      </c>
      <c r="M30" t="n">
        <v>29</v>
      </c>
      <c r="N30" t="n">
        <v>39.98</v>
      </c>
      <c r="O30" t="n">
        <v>24458.36</v>
      </c>
      <c r="P30" t="n">
        <v>329.37</v>
      </c>
      <c r="Q30" t="n">
        <v>452.64</v>
      </c>
      <c r="R30" t="n">
        <v>90.39</v>
      </c>
      <c r="S30" t="n">
        <v>57.64</v>
      </c>
      <c r="T30" t="n">
        <v>14177.73</v>
      </c>
      <c r="U30" t="n">
        <v>0.64</v>
      </c>
      <c r="V30" t="n">
        <v>0.86</v>
      </c>
      <c r="W30" t="n">
        <v>6.84</v>
      </c>
      <c r="X30" t="n">
        <v>0.86</v>
      </c>
      <c r="Y30" t="n">
        <v>1</v>
      </c>
      <c r="Z30" t="n">
        <v>10</v>
      </c>
      <c r="AA30" t="n">
        <v>422.8429924025938</v>
      </c>
      <c r="AB30" t="n">
        <v>578.5524367214849</v>
      </c>
      <c r="AC30" t="n">
        <v>523.3362041642304</v>
      </c>
      <c r="AD30" t="n">
        <v>422842.9924025938</v>
      </c>
      <c r="AE30" t="n">
        <v>578552.4367214849</v>
      </c>
      <c r="AF30" t="n">
        <v>1.876871929366785e-06</v>
      </c>
      <c r="AG30" t="n">
        <v>11</v>
      </c>
      <c r="AH30" t="n">
        <v>523336.2041642304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3.5525</v>
      </c>
      <c r="E31" t="n">
        <v>28.15</v>
      </c>
      <c r="F31" t="n">
        <v>24.56</v>
      </c>
      <c r="G31" t="n">
        <v>49.13</v>
      </c>
      <c r="H31" t="n">
        <v>0.74</v>
      </c>
      <c r="I31" t="n">
        <v>30</v>
      </c>
      <c r="J31" t="n">
        <v>196.8</v>
      </c>
      <c r="K31" t="n">
        <v>53.44</v>
      </c>
      <c r="L31" t="n">
        <v>8.25</v>
      </c>
      <c r="M31" t="n">
        <v>28</v>
      </c>
      <c r="N31" t="n">
        <v>40.12</v>
      </c>
      <c r="O31" t="n">
        <v>24506.24</v>
      </c>
      <c r="P31" t="n">
        <v>329.02</v>
      </c>
      <c r="Q31" t="n">
        <v>452.62</v>
      </c>
      <c r="R31" t="n">
        <v>89.69</v>
      </c>
      <c r="S31" t="n">
        <v>57.64</v>
      </c>
      <c r="T31" t="n">
        <v>13834.1</v>
      </c>
      <c r="U31" t="n">
        <v>0.64</v>
      </c>
      <c r="V31" t="n">
        <v>0.86</v>
      </c>
      <c r="W31" t="n">
        <v>6.84</v>
      </c>
      <c r="X31" t="n">
        <v>0.84</v>
      </c>
      <c r="Y31" t="n">
        <v>1</v>
      </c>
      <c r="Z31" t="n">
        <v>10</v>
      </c>
      <c r="AA31" t="n">
        <v>421.9250503569398</v>
      </c>
      <c r="AB31" t="n">
        <v>577.2964679178762</v>
      </c>
      <c r="AC31" t="n">
        <v>522.2001032604749</v>
      </c>
      <c r="AD31" t="n">
        <v>421925.0503569398</v>
      </c>
      <c r="AE31" t="n">
        <v>577296.4679178762</v>
      </c>
      <c r="AF31" t="n">
        <v>1.880630543542479e-06</v>
      </c>
      <c r="AG31" t="n">
        <v>11</v>
      </c>
      <c r="AH31" t="n">
        <v>522200.1032604749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3.5604</v>
      </c>
      <c r="E32" t="n">
        <v>28.09</v>
      </c>
      <c r="F32" t="n">
        <v>24.54</v>
      </c>
      <c r="G32" t="n">
        <v>50.77</v>
      </c>
      <c r="H32" t="n">
        <v>0.77</v>
      </c>
      <c r="I32" t="n">
        <v>29</v>
      </c>
      <c r="J32" t="n">
        <v>197.19</v>
      </c>
      <c r="K32" t="n">
        <v>53.44</v>
      </c>
      <c r="L32" t="n">
        <v>8.5</v>
      </c>
      <c r="M32" t="n">
        <v>27</v>
      </c>
      <c r="N32" t="n">
        <v>40.26</v>
      </c>
      <c r="O32" t="n">
        <v>24554.18</v>
      </c>
      <c r="P32" t="n">
        <v>328.22</v>
      </c>
      <c r="Q32" t="n">
        <v>452.62</v>
      </c>
      <c r="R32" t="n">
        <v>88.77</v>
      </c>
      <c r="S32" t="n">
        <v>57.64</v>
      </c>
      <c r="T32" t="n">
        <v>13378.39</v>
      </c>
      <c r="U32" t="n">
        <v>0.65</v>
      </c>
      <c r="V32" t="n">
        <v>0.86</v>
      </c>
      <c r="W32" t="n">
        <v>6.84</v>
      </c>
      <c r="X32" t="n">
        <v>0.8100000000000001</v>
      </c>
      <c r="Y32" t="n">
        <v>1</v>
      </c>
      <c r="Z32" t="n">
        <v>10</v>
      </c>
      <c r="AA32" t="n">
        <v>420.6365673381135</v>
      </c>
      <c r="AB32" t="n">
        <v>575.533508607659</v>
      </c>
      <c r="AC32" t="n">
        <v>520.6053983124959</v>
      </c>
      <c r="AD32" t="n">
        <v>420636.5673381135</v>
      </c>
      <c r="AE32" t="n">
        <v>575533.508607659</v>
      </c>
      <c r="AF32" t="n">
        <v>1.884812663540786e-06</v>
      </c>
      <c r="AG32" t="n">
        <v>11</v>
      </c>
      <c r="AH32" t="n">
        <v>520605.3983124959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3.5689</v>
      </c>
      <c r="E33" t="n">
        <v>28.02</v>
      </c>
      <c r="F33" t="n">
        <v>24.51</v>
      </c>
      <c r="G33" t="n">
        <v>52.52</v>
      </c>
      <c r="H33" t="n">
        <v>0.79</v>
      </c>
      <c r="I33" t="n">
        <v>28</v>
      </c>
      <c r="J33" t="n">
        <v>197.58</v>
      </c>
      <c r="K33" t="n">
        <v>53.44</v>
      </c>
      <c r="L33" t="n">
        <v>8.75</v>
      </c>
      <c r="M33" t="n">
        <v>26</v>
      </c>
      <c r="N33" t="n">
        <v>40.39</v>
      </c>
      <c r="O33" t="n">
        <v>24602.15</v>
      </c>
      <c r="P33" t="n">
        <v>327.67</v>
      </c>
      <c r="Q33" t="n">
        <v>452.63</v>
      </c>
      <c r="R33" t="n">
        <v>87.79000000000001</v>
      </c>
      <c r="S33" t="n">
        <v>57.64</v>
      </c>
      <c r="T33" t="n">
        <v>12893.06</v>
      </c>
      <c r="U33" t="n">
        <v>0.66</v>
      </c>
      <c r="V33" t="n">
        <v>0.87</v>
      </c>
      <c r="W33" t="n">
        <v>6.84</v>
      </c>
      <c r="X33" t="n">
        <v>0.78</v>
      </c>
      <c r="Y33" t="n">
        <v>1</v>
      </c>
      <c r="Z33" t="n">
        <v>10</v>
      </c>
      <c r="AA33" t="n">
        <v>419.4390776936059</v>
      </c>
      <c r="AB33" t="n">
        <v>573.8950504465291</v>
      </c>
      <c r="AC33" t="n">
        <v>519.1233122986738</v>
      </c>
      <c r="AD33" t="n">
        <v>419439.0776936059</v>
      </c>
      <c r="AE33" t="n">
        <v>573895.0504465292</v>
      </c>
      <c r="AF33" t="n">
        <v>1.889312412906053e-06</v>
      </c>
      <c r="AG33" t="n">
        <v>11</v>
      </c>
      <c r="AH33" t="n">
        <v>519123.3122986738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3.5787</v>
      </c>
      <c r="E34" t="n">
        <v>27.94</v>
      </c>
      <c r="F34" t="n">
        <v>24.47</v>
      </c>
      <c r="G34" t="n">
        <v>54.38</v>
      </c>
      <c r="H34" t="n">
        <v>0.8100000000000001</v>
      </c>
      <c r="I34" t="n">
        <v>27</v>
      </c>
      <c r="J34" t="n">
        <v>197.97</v>
      </c>
      <c r="K34" t="n">
        <v>53.44</v>
      </c>
      <c r="L34" t="n">
        <v>9</v>
      </c>
      <c r="M34" t="n">
        <v>25</v>
      </c>
      <c r="N34" t="n">
        <v>40.53</v>
      </c>
      <c r="O34" t="n">
        <v>24650.18</v>
      </c>
      <c r="P34" t="n">
        <v>326.72</v>
      </c>
      <c r="Q34" t="n">
        <v>452.6</v>
      </c>
      <c r="R34" t="n">
        <v>86.72</v>
      </c>
      <c r="S34" t="n">
        <v>57.64</v>
      </c>
      <c r="T34" t="n">
        <v>12364.89</v>
      </c>
      <c r="U34" t="n">
        <v>0.66</v>
      </c>
      <c r="V34" t="n">
        <v>0.87</v>
      </c>
      <c r="W34" t="n">
        <v>6.84</v>
      </c>
      <c r="X34" t="n">
        <v>0.74</v>
      </c>
      <c r="Y34" t="n">
        <v>1</v>
      </c>
      <c r="Z34" t="n">
        <v>10</v>
      </c>
      <c r="AA34" t="n">
        <v>417.8341206566235</v>
      </c>
      <c r="AB34" t="n">
        <v>571.6990774228226</v>
      </c>
      <c r="AC34" t="n">
        <v>517.1369198582823</v>
      </c>
      <c r="AD34" t="n">
        <v>417834.1206566235</v>
      </c>
      <c r="AE34" t="n">
        <v>571699.0774228226</v>
      </c>
      <c r="AF34" t="n">
        <v>1.894500359233067e-06</v>
      </c>
      <c r="AG34" t="n">
        <v>11</v>
      </c>
      <c r="AH34" t="n">
        <v>517136.9198582823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3.5782</v>
      </c>
      <c r="E35" t="n">
        <v>27.95</v>
      </c>
      <c r="F35" t="n">
        <v>24.47</v>
      </c>
      <c r="G35" t="n">
        <v>54.38</v>
      </c>
      <c r="H35" t="n">
        <v>0.83</v>
      </c>
      <c r="I35" t="n">
        <v>27</v>
      </c>
      <c r="J35" t="n">
        <v>198.36</v>
      </c>
      <c r="K35" t="n">
        <v>53.44</v>
      </c>
      <c r="L35" t="n">
        <v>9.25</v>
      </c>
      <c r="M35" t="n">
        <v>25</v>
      </c>
      <c r="N35" t="n">
        <v>40.67</v>
      </c>
      <c r="O35" t="n">
        <v>24698.26</v>
      </c>
      <c r="P35" t="n">
        <v>326.59</v>
      </c>
      <c r="Q35" t="n">
        <v>452.68</v>
      </c>
      <c r="R35" t="n">
        <v>86.45</v>
      </c>
      <c r="S35" t="n">
        <v>57.64</v>
      </c>
      <c r="T35" t="n">
        <v>12229.32</v>
      </c>
      <c r="U35" t="n">
        <v>0.67</v>
      </c>
      <c r="V35" t="n">
        <v>0.87</v>
      </c>
      <c r="W35" t="n">
        <v>6.84</v>
      </c>
      <c r="X35" t="n">
        <v>0.75</v>
      </c>
      <c r="Y35" t="n">
        <v>1</v>
      </c>
      <c r="Z35" t="n">
        <v>10</v>
      </c>
      <c r="AA35" t="n">
        <v>417.7884098100394</v>
      </c>
      <c r="AB35" t="n">
        <v>571.636533825906</v>
      </c>
      <c r="AC35" t="n">
        <v>517.0803453344748</v>
      </c>
      <c r="AD35" t="n">
        <v>417788.4098100394</v>
      </c>
      <c r="AE35" t="n">
        <v>571636.533825906</v>
      </c>
      <c r="AF35" t="n">
        <v>1.894235668093933e-06</v>
      </c>
      <c r="AG35" t="n">
        <v>11</v>
      </c>
      <c r="AH35" t="n">
        <v>517080.3453344748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3.5849</v>
      </c>
      <c r="E36" t="n">
        <v>27.89</v>
      </c>
      <c r="F36" t="n">
        <v>24.46</v>
      </c>
      <c r="G36" t="n">
        <v>56.44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24</v>
      </c>
      <c r="N36" t="n">
        <v>40.81</v>
      </c>
      <c r="O36" t="n">
        <v>24746.38</v>
      </c>
      <c r="P36" t="n">
        <v>326.06</v>
      </c>
      <c r="Q36" t="n">
        <v>452.62</v>
      </c>
      <c r="R36" t="n">
        <v>86.18000000000001</v>
      </c>
      <c r="S36" t="n">
        <v>57.64</v>
      </c>
      <c r="T36" t="n">
        <v>12095.94</v>
      </c>
      <c r="U36" t="n">
        <v>0.67</v>
      </c>
      <c r="V36" t="n">
        <v>0.87</v>
      </c>
      <c r="W36" t="n">
        <v>6.84</v>
      </c>
      <c r="X36" t="n">
        <v>0.73</v>
      </c>
      <c r="Y36" t="n">
        <v>1</v>
      </c>
      <c r="Z36" t="n">
        <v>10</v>
      </c>
      <c r="AA36" t="n">
        <v>416.8340022181431</v>
      </c>
      <c r="AB36" t="n">
        <v>570.3306712531822</v>
      </c>
      <c r="AC36" t="n">
        <v>515.8991124529022</v>
      </c>
      <c r="AD36" t="n">
        <v>416834.0022181431</v>
      </c>
      <c r="AE36" t="n">
        <v>570330.6712531822</v>
      </c>
      <c r="AF36" t="n">
        <v>1.897782529358321e-06</v>
      </c>
      <c r="AG36" t="n">
        <v>11</v>
      </c>
      <c r="AH36" t="n">
        <v>515899.1124529021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3.5939</v>
      </c>
      <c r="E37" t="n">
        <v>27.82</v>
      </c>
      <c r="F37" t="n">
        <v>24.43</v>
      </c>
      <c r="G37" t="n">
        <v>58.62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23</v>
      </c>
      <c r="N37" t="n">
        <v>40.95</v>
      </c>
      <c r="O37" t="n">
        <v>24794.55</v>
      </c>
      <c r="P37" t="n">
        <v>325.31</v>
      </c>
      <c r="Q37" t="n">
        <v>452.62</v>
      </c>
      <c r="R37" t="n">
        <v>85.13</v>
      </c>
      <c r="S37" t="n">
        <v>57.64</v>
      </c>
      <c r="T37" t="n">
        <v>11579.12</v>
      </c>
      <c r="U37" t="n">
        <v>0.68</v>
      </c>
      <c r="V37" t="n">
        <v>0.87</v>
      </c>
      <c r="W37" t="n">
        <v>6.84</v>
      </c>
      <c r="X37" t="n">
        <v>0.7</v>
      </c>
      <c r="Y37" t="n">
        <v>1</v>
      </c>
      <c r="Z37" t="n">
        <v>10</v>
      </c>
      <c r="AA37" t="n">
        <v>415.4774006706738</v>
      </c>
      <c r="AB37" t="n">
        <v>568.4745091668982</v>
      </c>
      <c r="AC37" t="n">
        <v>514.2200998709934</v>
      </c>
      <c r="AD37" t="n">
        <v>415477.4006706738</v>
      </c>
      <c r="AE37" t="n">
        <v>568474.5091668982</v>
      </c>
      <c r="AF37" t="n">
        <v>1.902546969862721e-06</v>
      </c>
      <c r="AG37" t="n">
        <v>11</v>
      </c>
      <c r="AH37" t="n">
        <v>514220.0998709934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3.5967</v>
      </c>
      <c r="E38" t="n">
        <v>27.8</v>
      </c>
      <c r="F38" t="n">
        <v>24.4</v>
      </c>
      <c r="G38" t="n">
        <v>58.57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23</v>
      </c>
      <c r="N38" t="n">
        <v>41.1</v>
      </c>
      <c r="O38" t="n">
        <v>24842.77</v>
      </c>
      <c r="P38" t="n">
        <v>324.8</v>
      </c>
      <c r="Q38" t="n">
        <v>452.56</v>
      </c>
      <c r="R38" t="n">
        <v>84.55</v>
      </c>
      <c r="S38" t="n">
        <v>57.64</v>
      </c>
      <c r="T38" t="n">
        <v>11288.11</v>
      </c>
      <c r="U38" t="n">
        <v>0.68</v>
      </c>
      <c r="V38" t="n">
        <v>0.87</v>
      </c>
      <c r="W38" t="n">
        <v>6.83</v>
      </c>
      <c r="X38" t="n">
        <v>0.68</v>
      </c>
      <c r="Y38" t="n">
        <v>1</v>
      </c>
      <c r="Z38" t="n">
        <v>10</v>
      </c>
      <c r="AA38" t="n">
        <v>414.802690068111</v>
      </c>
      <c r="AB38" t="n">
        <v>567.5513403543409</v>
      </c>
      <c r="AC38" t="n">
        <v>513.385036994231</v>
      </c>
      <c r="AD38" t="n">
        <v>414802.690068111</v>
      </c>
      <c r="AE38" t="n">
        <v>567551.340354341</v>
      </c>
      <c r="AF38" t="n">
        <v>1.904029240241867e-06</v>
      </c>
      <c r="AG38" t="n">
        <v>11</v>
      </c>
      <c r="AH38" t="n">
        <v>513385.0369942309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3.6038</v>
      </c>
      <c r="E39" t="n">
        <v>27.75</v>
      </c>
      <c r="F39" t="n">
        <v>24.39</v>
      </c>
      <c r="G39" t="n">
        <v>60.97</v>
      </c>
      <c r="H39" t="n">
        <v>0.91</v>
      </c>
      <c r="I39" t="n">
        <v>24</v>
      </c>
      <c r="J39" t="n">
        <v>199.92</v>
      </c>
      <c r="K39" t="n">
        <v>53.44</v>
      </c>
      <c r="L39" t="n">
        <v>10.25</v>
      </c>
      <c r="M39" t="n">
        <v>22</v>
      </c>
      <c r="N39" t="n">
        <v>41.24</v>
      </c>
      <c r="O39" t="n">
        <v>24891.03</v>
      </c>
      <c r="P39" t="n">
        <v>324.66</v>
      </c>
      <c r="Q39" t="n">
        <v>452.56</v>
      </c>
      <c r="R39" t="n">
        <v>83.95</v>
      </c>
      <c r="S39" t="n">
        <v>57.64</v>
      </c>
      <c r="T39" t="n">
        <v>10993.14</v>
      </c>
      <c r="U39" t="n">
        <v>0.6899999999999999</v>
      </c>
      <c r="V39" t="n">
        <v>0.87</v>
      </c>
      <c r="W39" t="n">
        <v>6.83</v>
      </c>
      <c r="X39" t="n">
        <v>0.66</v>
      </c>
      <c r="Y39" t="n">
        <v>1</v>
      </c>
      <c r="Z39" t="n">
        <v>10</v>
      </c>
      <c r="AA39" t="n">
        <v>414.0874296650316</v>
      </c>
      <c r="AB39" t="n">
        <v>566.5726895157858</v>
      </c>
      <c r="AC39" t="n">
        <v>512.4997872181624</v>
      </c>
      <c r="AD39" t="n">
        <v>414087.4296650316</v>
      </c>
      <c r="AE39" t="n">
        <v>566572.6895157858</v>
      </c>
      <c r="AF39" t="n">
        <v>1.907787854417561e-06</v>
      </c>
      <c r="AG39" t="n">
        <v>11</v>
      </c>
      <c r="AH39" t="n">
        <v>512499.7872181624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3.6049</v>
      </c>
      <c r="E40" t="n">
        <v>27.74</v>
      </c>
      <c r="F40" t="n">
        <v>24.38</v>
      </c>
      <c r="G40" t="n">
        <v>60.95</v>
      </c>
      <c r="H40" t="n">
        <v>0.93</v>
      </c>
      <c r="I40" t="n">
        <v>24</v>
      </c>
      <c r="J40" t="n">
        <v>200.31</v>
      </c>
      <c r="K40" t="n">
        <v>53.44</v>
      </c>
      <c r="L40" t="n">
        <v>10.5</v>
      </c>
      <c r="M40" t="n">
        <v>22</v>
      </c>
      <c r="N40" t="n">
        <v>41.38</v>
      </c>
      <c r="O40" t="n">
        <v>24939.35</v>
      </c>
      <c r="P40" t="n">
        <v>323.82</v>
      </c>
      <c r="Q40" t="n">
        <v>452.6</v>
      </c>
      <c r="R40" t="n">
        <v>83.7</v>
      </c>
      <c r="S40" t="n">
        <v>57.64</v>
      </c>
      <c r="T40" t="n">
        <v>10869.56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  <c r="AA40" t="n">
        <v>413.4000956596575</v>
      </c>
      <c r="AB40" t="n">
        <v>565.6322488065967</v>
      </c>
      <c r="AC40" t="n">
        <v>511.6491008503415</v>
      </c>
      <c r="AD40" t="n">
        <v>413400.0956596575</v>
      </c>
      <c r="AE40" t="n">
        <v>565632.2488065967</v>
      </c>
      <c r="AF40" t="n">
        <v>1.908370174923655e-06</v>
      </c>
      <c r="AG40" t="n">
        <v>11</v>
      </c>
      <c r="AH40" t="n">
        <v>511649.1008503415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3.6129</v>
      </c>
      <c r="E41" t="n">
        <v>27.68</v>
      </c>
      <c r="F41" t="n">
        <v>24.35</v>
      </c>
      <c r="G41" t="n">
        <v>63.53</v>
      </c>
      <c r="H41" t="n">
        <v>0.95</v>
      </c>
      <c r="I41" t="n">
        <v>23</v>
      </c>
      <c r="J41" t="n">
        <v>200.71</v>
      </c>
      <c r="K41" t="n">
        <v>53.44</v>
      </c>
      <c r="L41" t="n">
        <v>10.75</v>
      </c>
      <c r="M41" t="n">
        <v>21</v>
      </c>
      <c r="N41" t="n">
        <v>41.52</v>
      </c>
      <c r="O41" t="n">
        <v>24987.71</v>
      </c>
      <c r="P41" t="n">
        <v>323.46</v>
      </c>
      <c r="Q41" t="n">
        <v>452.6</v>
      </c>
      <c r="R41" t="n">
        <v>82.73999999999999</v>
      </c>
      <c r="S41" t="n">
        <v>57.64</v>
      </c>
      <c r="T41" t="n">
        <v>10395.19</v>
      </c>
      <c r="U41" t="n">
        <v>0.7</v>
      </c>
      <c r="V41" t="n">
        <v>0.87</v>
      </c>
      <c r="W41" t="n">
        <v>6.83</v>
      </c>
      <c r="X41" t="n">
        <v>0.63</v>
      </c>
      <c r="Y41" t="n">
        <v>1</v>
      </c>
      <c r="Z41" t="n">
        <v>10</v>
      </c>
      <c r="AA41" t="n">
        <v>412.4025527146195</v>
      </c>
      <c r="AB41" t="n">
        <v>564.2673665407068</v>
      </c>
      <c r="AC41" t="n">
        <v>510.414481032284</v>
      </c>
      <c r="AD41" t="n">
        <v>412402.5527146195</v>
      </c>
      <c r="AE41" t="n">
        <v>564267.3665407068</v>
      </c>
      <c r="AF41" t="n">
        <v>1.912605233149788e-06</v>
      </c>
      <c r="AG41" t="n">
        <v>11</v>
      </c>
      <c r="AH41" t="n">
        <v>510414.481032284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3.6201</v>
      </c>
      <c r="E42" t="n">
        <v>27.62</v>
      </c>
      <c r="F42" t="n">
        <v>24.34</v>
      </c>
      <c r="G42" t="n">
        <v>66.37</v>
      </c>
      <c r="H42" t="n">
        <v>0.97</v>
      </c>
      <c r="I42" t="n">
        <v>22</v>
      </c>
      <c r="J42" t="n">
        <v>201.1</v>
      </c>
      <c r="K42" t="n">
        <v>53.44</v>
      </c>
      <c r="L42" t="n">
        <v>11</v>
      </c>
      <c r="M42" t="n">
        <v>20</v>
      </c>
      <c r="N42" t="n">
        <v>41.66</v>
      </c>
      <c r="O42" t="n">
        <v>25036.12</v>
      </c>
      <c r="P42" t="n">
        <v>322.77</v>
      </c>
      <c r="Q42" t="n">
        <v>452.66</v>
      </c>
      <c r="R42" t="n">
        <v>82.04000000000001</v>
      </c>
      <c r="S42" t="n">
        <v>57.64</v>
      </c>
      <c r="T42" t="n">
        <v>10048.35</v>
      </c>
      <c r="U42" t="n">
        <v>0.7</v>
      </c>
      <c r="V42" t="n">
        <v>0.87</v>
      </c>
      <c r="W42" t="n">
        <v>6.84</v>
      </c>
      <c r="X42" t="n">
        <v>0.61</v>
      </c>
      <c r="Y42" t="n">
        <v>1</v>
      </c>
      <c r="Z42" t="n">
        <v>10</v>
      </c>
      <c r="AA42" t="n">
        <v>411.3195715286009</v>
      </c>
      <c r="AB42" t="n">
        <v>562.7855839042384</v>
      </c>
      <c r="AC42" t="n">
        <v>509.0741176509451</v>
      </c>
      <c r="AD42" t="n">
        <v>411319.5715286009</v>
      </c>
      <c r="AE42" t="n">
        <v>562785.5839042384</v>
      </c>
      <c r="AF42" t="n">
        <v>1.916416785553308e-06</v>
      </c>
      <c r="AG42" t="n">
        <v>11</v>
      </c>
      <c r="AH42" t="n">
        <v>509074.1176509451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3.6223</v>
      </c>
      <c r="E43" t="n">
        <v>27.61</v>
      </c>
      <c r="F43" t="n">
        <v>24.32</v>
      </c>
      <c r="G43" t="n">
        <v>66.33</v>
      </c>
      <c r="H43" t="n">
        <v>0.99</v>
      </c>
      <c r="I43" t="n">
        <v>22</v>
      </c>
      <c r="J43" t="n">
        <v>201.49</v>
      </c>
      <c r="K43" t="n">
        <v>53.44</v>
      </c>
      <c r="L43" t="n">
        <v>11.25</v>
      </c>
      <c r="M43" t="n">
        <v>20</v>
      </c>
      <c r="N43" t="n">
        <v>41.81</v>
      </c>
      <c r="O43" t="n">
        <v>25084.58</v>
      </c>
      <c r="P43" t="n">
        <v>322.57</v>
      </c>
      <c r="Q43" t="n">
        <v>452.58</v>
      </c>
      <c r="R43" t="n">
        <v>81.84999999999999</v>
      </c>
      <c r="S43" t="n">
        <v>57.64</v>
      </c>
      <c r="T43" t="n">
        <v>9953.059999999999</v>
      </c>
      <c r="U43" t="n">
        <v>0.7</v>
      </c>
      <c r="V43" t="n">
        <v>0.87</v>
      </c>
      <c r="W43" t="n">
        <v>6.83</v>
      </c>
      <c r="X43" t="n">
        <v>0.59</v>
      </c>
      <c r="Y43" t="n">
        <v>1</v>
      </c>
      <c r="Z43" t="n">
        <v>10</v>
      </c>
      <c r="AA43" t="n">
        <v>410.9413996457882</v>
      </c>
      <c r="AB43" t="n">
        <v>562.2681524504081</v>
      </c>
      <c r="AC43" t="n">
        <v>508.6060691288486</v>
      </c>
      <c r="AD43" t="n">
        <v>410941.3996457882</v>
      </c>
      <c r="AE43" t="n">
        <v>562268.1524504081</v>
      </c>
      <c r="AF43" t="n">
        <v>1.917581426565495e-06</v>
      </c>
      <c r="AG43" t="n">
        <v>11</v>
      </c>
      <c r="AH43" t="n">
        <v>508606.0691288486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3.6215</v>
      </c>
      <c r="E44" t="n">
        <v>27.61</v>
      </c>
      <c r="F44" t="n">
        <v>24.33</v>
      </c>
      <c r="G44" t="n">
        <v>66.34</v>
      </c>
      <c r="H44" t="n">
        <v>1.01</v>
      </c>
      <c r="I44" t="n">
        <v>22</v>
      </c>
      <c r="J44" t="n">
        <v>201.88</v>
      </c>
      <c r="K44" t="n">
        <v>53.44</v>
      </c>
      <c r="L44" t="n">
        <v>11.5</v>
      </c>
      <c r="M44" t="n">
        <v>20</v>
      </c>
      <c r="N44" t="n">
        <v>41.95</v>
      </c>
      <c r="O44" t="n">
        <v>25133.09</v>
      </c>
      <c r="P44" t="n">
        <v>322.11</v>
      </c>
      <c r="Q44" t="n">
        <v>452.61</v>
      </c>
      <c r="R44" t="n">
        <v>81.87</v>
      </c>
      <c r="S44" t="n">
        <v>57.64</v>
      </c>
      <c r="T44" t="n">
        <v>9964.290000000001</v>
      </c>
      <c r="U44" t="n">
        <v>0.7</v>
      </c>
      <c r="V44" t="n">
        <v>0.87</v>
      </c>
      <c r="W44" t="n">
        <v>6.83</v>
      </c>
      <c r="X44" t="n">
        <v>0.6</v>
      </c>
      <c r="Y44" t="n">
        <v>1</v>
      </c>
      <c r="Z44" t="n">
        <v>10</v>
      </c>
      <c r="AA44" t="n">
        <v>410.7319885671669</v>
      </c>
      <c r="AB44" t="n">
        <v>561.9816269740735</v>
      </c>
      <c r="AC44" t="n">
        <v>508.3468892418344</v>
      </c>
      <c r="AD44" t="n">
        <v>410731.9885671668</v>
      </c>
      <c r="AE44" t="n">
        <v>561981.6269740735</v>
      </c>
      <c r="AF44" t="n">
        <v>1.917157920742882e-06</v>
      </c>
      <c r="AG44" t="n">
        <v>11</v>
      </c>
      <c r="AH44" t="n">
        <v>508346.8892418344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3.6309</v>
      </c>
      <c r="E45" t="n">
        <v>27.54</v>
      </c>
      <c r="F45" t="n">
        <v>24.29</v>
      </c>
      <c r="G45" t="n">
        <v>69.40000000000001</v>
      </c>
      <c r="H45" t="n">
        <v>1.03</v>
      </c>
      <c r="I45" t="n">
        <v>21</v>
      </c>
      <c r="J45" t="n">
        <v>202.28</v>
      </c>
      <c r="K45" t="n">
        <v>53.44</v>
      </c>
      <c r="L45" t="n">
        <v>11.75</v>
      </c>
      <c r="M45" t="n">
        <v>19</v>
      </c>
      <c r="N45" t="n">
        <v>42.09</v>
      </c>
      <c r="O45" t="n">
        <v>25181.64</v>
      </c>
      <c r="P45" t="n">
        <v>321.72</v>
      </c>
      <c r="Q45" t="n">
        <v>452.63</v>
      </c>
      <c r="R45" t="n">
        <v>80.91</v>
      </c>
      <c r="S45" t="n">
        <v>57.64</v>
      </c>
      <c r="T45" t="n">
        <v>9487.030000000001</v>
      </c>
      <c r="U45" t="n">
        <v>0.71</v>
      </c>
      <c r="V45" t="n">
        <v>0.87</v>
      </c>
      <c r="W45" t="n">
        <v>6.82</v>
      </c>
      <c r="X45" t="n">
        <v>0.57</v>
      </c>
      <c r="Y45" t="n">
        <v>1</v>
      </c>
      <c r="Z45" t="n">
        <v>10</v>
      </c>
      <c r="AA45" t="n">
        <v>409.5790956950614</v>
      </c>
      <c r="AB45" t="n">
        <v>560.404188084415</v>
      </c>
      <c r="AC45" t="n">
        <v>506.9199989058556</v>
      </c>
      <c r="AD45" t="n">
        <v>409579.0956950614</v>
      </c>
      <c r="AE45" t="n">
        <v>560404.1880844149</v>
      </c>
      <c r="AF45" t="n">
        <v>1.922134114158589e-06</v>
      </c>
      <c r="AG45" t="n">
        <v>11</v>
      </c>
      <c r="AH45" t="n">
        <v>506919.9989058556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3.6297</v>
      </c>
      <c r="E46" t="n">
        <v>27.55</v>
      </c>
      <c r="F46" t="n">
        <v>24.3</v>
      </c>
      <c r="G46" t="n">
        <v>69.43000000000001</v>
      </c>
      <c r="H46" t="n">
        <v>1.05</v>
      </c>
      <c r="I46" t="n">
        <v>21</v>
      </c>
      <c r="J46" t="n">
        <v>202.67</v>
      </c>
      <c r="K46" t="n">
        <v>53.44</v>
      </c>
      <c r="L46" t="n">
        <v>12</v>
      </c>
      <c r="M46" t="n">
        <v>19</v>
      </c>
      <c r="N46" t="n">
        <v>42.24</v>
      </c>
      <c r="O46" t="n">
        <v>25230.25</v>
      </c>
      <c r="P46" t="n">
        <v>321.44</v>
      </c>
      <c r="Q46" t="n">
        <v>452.57</v>
      </c>
      <c r="R46" t="n">
        <v>81.08</v>
      </c>
      <c r="S46" t="n">
        <v>57.64</v>
      </c>
      <c r="T46" t="n">
        <v>9574.780000000001</v>
      </c>
      <c r="U46" t="n">
        <v>0.71</v>
      </c>
      <c r="V46" t="n">
        <v>0.87</v>
      </c>
      <c r="W46" t="n">
        <v>6.83</v>
      </c>
      <c r="X46" t="n">
        <v>0.58</v>
      </c>
      <c r="Y46" t="n">
        <v>1</v>
      </c>
      <c r="Z46" t="n">
        <v>10</v>
      </c>
      <c r="AA46" t="n">
        <v>409.5221411225602</v>
      </c>
      <c r="AB46" t="n">
        <v>560.3262603256604</v>
      </c>
      <c r="AC46" t="n">
        <v>506.8495084630243</v>
      </c>
      <c r="AD46" t="n">
        <v>409522.1411225602</v>
      </c>
      <c r="AE46" t="n">
        <v>560326.2603256605</v>
      </c>
      <c r="AF46" t="n">
        <v>1.921498855424669e-06</v>
      </c>
      <c r="AG46" t="n">
        <v>11</v>
      </c>
      <c r="AH46" t="n">
        <v>506849.5084630243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3.6368</v>
      </c>
      <c r="E47" t="n">
        <v>27.5</v>
      </c>
      <c r="F47" t="n">
        <v>24.28</v>
      </c>
      <c r="G47" t="n">
        <v>72.84999999999999</v>
      </c>
      <c r="H47" t="n">
        <v>1.07</v>
      </c>
      <c r="I47" t="n">
        <v>20</v>
      </c>
      <c r="J47" t="n">
        <v>203.07</v>
      </c>
      <c r="K47" t="n">
        <v>53.44</v>
      </c>
      <c r="L47" t="n">
        <v>12.25</v>
      </c>
      <c r="M47" t="n">
        <v>18</v>
      </c>
      <c r="N47" t="n">
        <v>42.38</v>
      </c>
      <c r="O47" t="n">
        <v>25279.03</v>
      </c>
      <c r="P47" t="n">
        <v>320.83</v>
      </c>
      <c r="Q47" t="n">
        <v>452.68</v>
      </c>
      <c r="R47" t="n">
        <v>80.61</v>
      </c>
      <c r="S47" t="n">
        <v>57.64</v>
      </c>
      <c r="T47" t="n">
        <v>9344.32</v>
      </c>
      <c r="U47" t="n">
        <v>0.72</v>
      </c>
      <c r="V47" t="n">
        <v>0.87</v>
      </c>
      <c r="W47" t="n">
        <v>6.83</v>
      </c>
      <c r="X47" t="n">
        <v>0.5600000000000001</v>
      </c>
      <c r="Y47" t="n">
        <v>1</v>
      </c>
      <c r="Z47" t="n">
        <v>10</v>
      </c>
      <c r="AA47" t="n">
        <v>408.4785699559818</v>
      </c>
      <c r="AB47" t="n">
        <v>558.8984002164372</v>
      </c>
      <c r="AC47" t="n">
        <v>505.557921318611</v>
      </c>
      <c r="AD47" t="n">
        <v>408478.5699559818</v>
      </c>
      <c r="AE47" t="n">
        <v>558898.4002164372</v>
      </c>
      <c r="AF47" t="n">
        <v>1.925257469600363e-06</v>
      </c>
      <c r="AG47" t="n">
        <v>11</v>
      </c>
      <c r="AH47" t="n">
        <v>505557.921318611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3.6375</v>
      </c>
      <c r="E48" t="n">
        <v>27.49</v>
      </c>
      <c r="F48" t="n">
        <v>24.28</v>
      </c>
      <c r="G48" t="n">
        <v>72.83</v>
      </c>
      <c r="H48" t="n">
        <v>1.09</v>
      </c>
      <c r="I48" t="n">
        <v>20</v>
      </c>
      <c r="J48" t="n">
        <v>203.46</v>
      </c>
      <c r="K48" t="n">
        <v>53.44</v>
      </c>
      <c r="L48" t="n">
        <v>12.5</v>
      </c>
      <c r="M48" t="n">
        <v>18</v>
      </c>
      <c r="N48" t="n">
        <v>42.53</v>
      </c>
      <c r="O48" t="n">
        <v>25327.74</v>
      </c>
      <c r="P48" t="n">
        <v>320.85</v>
      </c>
      <c r="Q48" t="n">
        <v>452.6</v>
      </c>
      <c r="R48" t="n">
        <v>80.33</v>
      </c>
      <c r="S48" t="n">
        <v>57.64</v>
      </c>
      <c r="T48" t="n">
        <v>9205.15</v>
      </c>
      <c r="U48" t="n">
        <v>0.72</v>
      </c>
      <c r="V48" t="n">
        <v>0.87</v>
      </c>
      <c r="W48" t="n">
        <v>6.83</v>
      </c>
      <c r="X48" t="n">
        <v>0.55</v>
      </c>
      <c r="Y48" t="n">
        <v>1</v>
      </c>
      <c r="Z48" t="n">
        <v>10</v>
      </c>
      <c r="AA48" t="n">
        <v>408.4356051286047</v>
      </c>
      <c r="AB48" t="n">
        <v>558.8396138441456</v>
      </c>
      <c r="AC48" t="n">
        <v>505.5047454351836</v>
      </c>
      <c r="AD48" t="n">
        <v>408435.6051286047</v>
      </c>
      <c r="AE48" t="n">
        <v>558839.6138441456</v>
      </c>
      <c r="AF48" t="n">
        <v>1.925628037195149e-06</v>
      </c>
      <c r="AG48" t="n">
        <v>11</v>
      </c>
      <c r="AH48" t="n">
        <v>505504.7454351836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3.6446</v>
      </c>
      <c r="E49" t="n">
        <v>27.44</v>
      </c>
      <c r="F49" t="n">
        <v>24.26</v>
      </c>
      <c r="G49" t="n">
        <v>76.62</v>
      </c>
      <c r="H49" t="n">
        <v>1.11</v>
      </c>
      <c r="I49" t="n">
        <v>19</v>
      </c>
      <c r="J49" t="n">
        <v>203.86</v>
      </c>
      <c r="K49" t="n">
        <v>53.44</v>
      </c>
      <c r="L49" t="n">
        <v>12.75</v>
      </c>
      <c r="M49" t="n">
        <v>17</v>
      </c>
      <c r="N49" t="n">
        <v>42.67</v>
      </c>
      <c r="O49" t="n">
        <v>25376.49</v>
      </c>
      <c r="P49" t="n">
        <v>319.6</v>
      </c>
      <c r="Q49" t="n">
        <v>452.57</v>
      </c>
      <c r="R49" t="n">
        <v>79.64</v>
      </c>
      <c r="S49" t="n">
        <v>57.64</v>
      </c>
      <c r="T49" t="n">
        <v>8861.67</v>
      </c>
      <c r="U49" t="n">
        <v>0.72</v>
      </c>
      <c r="V49" t="n">
        <v>0.87</v>
      </c>
      <c r="W49" t="n">
        <v>6.83</v>
      </c>
      <c r="X49" t="n">
        <v>0.54</v>
      </c>
      <c r="Y49" t="n">
        <v>1</v>
      </c>
      <c r="Z49" t="n">
        <v>10</v>
      </c>
      <c r="AA49" t="n">
        <v>406.9716639294818</v>
      </c>
      <c r="AB49" t="n">
        <v>556.836584910978</v>
      </c>
      <c r="AC49" t="n">
        <v>503.6928827721288</v>
      </c>
      <c r="AD49" t="n">
        <v>406971.6639294818</v>
      </c>
      <c r="AE49" t="n">
        <v>556836.584910978</v>
      </c>
      <c r="AF49" t="n">
        <v>1.929386651370843e-06</v>
      </c>
      <c r="AG49" t="n">
        <v>11</v>
      </c>
      <c r="AH49" t="n">
        <v>503692.8827721288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3.6481</v>
      </c>
      <c r="E50" t="n">
        <v>27.41</v>
      </c>
      <c r="F50" t="n">
        <v>24.24</v>
      </c>
      <c r="G50" t="n">
        <v>76.53</v>
      </c>
      <c r="H50" t="n">
        <v>1.13</v>
      </c>
      <c r="I50" t="n">
        <v>19</v>
      </c>
      <c r="J50" t="n">
        <v>204.25</v>
      </c>
      <c r="K50" t="n">
        <v>53.44</v>
      </c>
      <c r="L50" t="n">
        <v>13</v>
      </c>
      <c r="M50" t="n">
        <v>17</v>
      </c>
      <c r="N50" t="n">
        <v>42.82</v>
      </c>
      <c r="O50" t="n">
        <v>25425.3</v>
      </c>
      <c r="P50" t="n">
        <v>319.52</v>
      </c>
      <c r="Q50" t="n">
        <v>452.58</v>
      </c>
      <c r="R50" t="n">
        <v>79.01000000000001</v>
      </c>
      <c r="S50" t="n">
        <v>57.64</v>
      </c>
      <c r="T50" t="n">
        <v>8546.620000000001</v>
      </c>
      <c r="U50" t="n">
        <v>0.73</v>
      </c>
      <c r="V50" t="n">
        <v>0.87</v>
      </c>
      <c r="W50" t="n">
        <v>6.82</v>
      </c>
      <c r="X50" t="n">
        <v>0.51</v>
      </c>
      <c r="Y50" t="n">
        <v>1</v>
      </c>
      <c r="Z50" t="n">
        <v>10</v>
      </c>
      <c r="AA50" t="n">
        <v>406.5746989048559</v>
      </c>
      <c r="AB50" t="n">
        <v>556.293439851424</v>
      </c>
      <c r="AC50" t="n">
        <v>503.2015747147498</v>
      </c>
      <c r="AD50" t="n">
        <v>406574.6989048559</v>
      </c>
      <c r="AE50" t="n">
        <v>556293.439851424</v>
      </c>
      <c r="AF50" t="n">
        <v>1.931239489344777e-06</v>
      </c>
      <c r="AG50" t="n">
        <v>11</v>
      </c>
      <c r="AH50" t="n">
        <v>503201.5747147498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3.6468</v>
      </c>
      <c r="E51" t="n">
        <v>27.42</v>
      </c>
      <c r="F51" t="n">
        <v>24.25</v>
      </c>
      <c r="G51" t="n">
        <v>76.56</v>
      </c>
      <c r="H51" t="n">
        <v>1.15</v>
      </c>
      <c r="I51" t="n">
        <v>19</v>
      </c>
      <c r="J51" t="n">
        <v>204.65</v>
      </c>
      <c r="K51" t="n">
        <v>53.44</v>
      </c>
      <c r="L51" t="n">
        <v>13.25</v>
      </c>
      <c r="M51" t="n">
        <v>17</v>
      </c>
      <c r="N51" t="n">
        <v>42.96</v>
      </c>
      <c r="O51" t="n">
        <v>25474.16</v>
      </c>
      <c r="P51" t="n">
        <v>319.38</v>
      </c>
      <c r="Q51" t="n">
        <v>452.62</v>
      </c>
      <c r="R51" t="n">
        <v>79.25</v>
      </c>
      <c r="S51" t="n">
        <v>57.64</v>
      </c>
      <c r="T51" t="n">
        <v>8667.41</v>
      </c>
      <c r="U51" t="n">
        <v>0.73</v>
      </c>
      <c r="V51" t="n">
        <v>0.87</v>
      </c>
      <c r="W51" t="n">
        <v>6.83</v>
      </c>
      <c r="X51" t="n">
        <v>0.52</v>
      </c>
      <c r="Y51" t="n">
        <v>1</v>
      </c>
      <c r="Z51" t="n">
        <v>10</v>
      </c>
      <c r="AA51" t="n">
        <v>406.6178391564322</v>
      </c>
      <c r="AB51" t="n">
        <v>556.3524662468443</v>
      </c>
      <c r="AC51" t="n">
        <v>503.2549677138353</v>
      </c>
      <c r="AD51" t="n">
        <v>406617.8391564322</v>
      </c>
      <c r="AE51" t="n">
        <v>556352.4662468443</v>
      </c>
      <c r="AF51" t="n">
        <v>1.930551292383029e-06</v>
      </c>
      <c r="AG51" t="n">
        <v>11</v>
      </c>
      <c r="AH51" t="n">
        <v>503254.9677138353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3.6586</v>
      </c>
      <c r="E52" t="n">
        <v>27.33</v>
      </c>
      <c r="F52" t="n">
        <v>24.19</v>
      </c>
      <c r="G52" t="n">
        <v>80.65000000000001</v>
      </c>
      <c r="H52" t="n">
        <v>1.17</v>
      </c>
      <c r="I52" t="n">
        <v>18</v>
      </c>
      <c r="J52" t="n">
        <v>205.05</v>
      </c>
      <c r="K52" t="n">
        <v>53.44</v>
      </c>
      <c r="L52" t="n">
        <v>13.5</v>
      </c>
      <c r="M52" t="n">
        <v>16</v>
      </c>
      <c r="N52" t="n">
        <v>43.11</v>
      </c>
      <c r="O52" t="n">
        <v>25523.06</v>
      </c>
      <c r="P52" t="n">
        <v>318.47</v>
      </c>
      <c r="Q52" t="n">
        <v>452.6</v>
      </c>
      <c r="R52" t="n">
        <v>77.65000000000001</v>
      </c>
      <c r="S52" t="n">
        <v>57.64</v>
      </c>
      <c r="T52" t="n">
        <v>7874.36</v>
      </c>
      <c r="U52" t="n">
        <v>0.74</v>
      </c>
      <c r="V52" t="n">
        <v>0.88</v>
      </c>
      <c r="W52" t="n">
        <v>6.82</v>
      </c>
      <c r="X52" t="n">
        <v>0.47</v>
      </c>
      <c r="Y52" t="n">
        <v>1</v>
      </c>
      <c r="Z52" t="n">
        <v>10</v>
      </c>
      <c r="AA52" t="n">
        <v>404.8852248237096</v>
      </c>
      <c r="AB52" t="n">
        <v>553.9818268792636</v>
      </c>
      <c r="AC52" t="n">
        <v>501.1105788402832</v>
      </c>
      <c r="AD52" t="n">
        <v>404885.2248237096</v>
      </c>
      <c r="AE52" t="n">
        <v>553981.8268792636</v>
      </c>
      <c r="AF52" t="n">
        <v>1.936798003266576e-06</v>
      </c>
      <c r="AG52" t="n">
        <v>11</v>
      </c>
      <c r="AH52" t="n">
        <v>501110.5788402832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3.655</v>
      </c>
      <c r="E53" t="n">
        <v>27.36</v>
      </c>
      <c r="F53" t="n">
        <v>24.22</v>
      </c>
      <c r="G53" t="n">
        <v>80.73999999999999</v>
      </c>
      <c r="H53" t="n">
        <v>1.19</v>
      </c>
      <c r="I53" t="n">
        <v>18</v>
      </c>
      <c r="J53" t="n">
        <v>205.44</v>
      </c>
      <c r="K53" t="n">
        <v>53.44</v>
      </c>
      <c r="L53" t="n">
        <v>13.75</v>
      </c>
      <c r="M53" t="n">
        <v>16</v>
      </c>
      <c r="N53" t="n">
        <v>43.26</v>
      </c>
      <c r="O53" t="n">
        <v>25572.02</v>
      </c>
      <c r="P53" t="n">
        <v>319.03</v>
      </c>
      <c r="Q53" t="n">
        <v>452.56</v>
      </c>
      <c r="R53" t="n">
        <v>78.64</v>
      </c>
      <c r="S53" t="n">
        <v>57.64</v>
      </c>
      <c r="T53" t="n">
        <v>8367.709999999999</v>
      </c>
      <c r="U53" t="n">
        <v>0.73</v>
      </c>
      <c r="V53" t="n">
        <v>0.88</v>
      </c>
      <c r="W53" t="n">
        <v>6.82</v>
      </c>
      <c r="X53" t="n">
        <v>0.5</v>
      </c>
      <c r="Y53" t="n">
        <v>1</v>
      </c>
      <c r="Z53" t="n">
        <v>10</v>
      </c>
      <c r="AA53" t="n">
        <v>405.6373522059844</v>
      </c>
      <c r="AB53" t="n">
        <v>555.01092074521</v>
      </c>
      <c r="AC53" t="n">
        <v>502.0414574320062</v>
      </c>
      <c r="AD53" t="n">
        <v>405637.3522059844</v>
      </c>
      <c r="AE53" t="n">
        <v>555010.92074521</v>
      </c>
      <c r="AF53" t="n">
        <v>1.934892227064816e-06</v>
      </c>
      <c r="AG53" t="n">
        <v>11</v>
      </c>
      <c r="AH53" t="n">
        <v>502041.4574320061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3.658</v>
      </c>
      <c r="E54" t="n">
        <v>27.34</v>
      </c>
      <c r="F54" t="n">
        <v>24.2</v>
      </c>
      <c r="G54" t="n">
        <v>80.66</v>
      </c>
      <c r="H54" t="n">
        <v>1.21</v>
      </c>
      <c r="I54" t="n">
        <v>18</v>
      </c>
      <c r="J54" t="n">
        <v>205.84</v>
      </c>
      <c r="K54" t="n">
        <v>53.44</v>
      </c>
      <c r="L54" t="n">
        <v>14</v>
      </c>
      <c r="M54" t="n">
        <v>16</v>
      </c>
      <c r="N54" t="n">
        <v>43.4</v>
      </c>
      <c r="O54" t="n">
        <v>25621.03</v>
      </c>
      <c r="P54" t="n">
        <v>318.08</v>
      </c>
      <c r="Q54" t="n">
        <v>452.59</v>
      </c>
      <c r="R54" t="n">
        <v>77.76000000000001</v>
      </c>
      <c r="S54" t="n">
        <v>57.64</v>
      </c>
      <c r="T54" t="n">
        <v>7928.76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  <c r="AA54" t="n">
        <v>404.7070737321613</v>
      </c>
      <c r="AB54" t="n">
        <v>553.7380726963357</v>
      </c>
      <c r="AC54" t="n">
        <v>500.8900882144629</v>
      </c>
      <c r="AD54" t="n">
        <v>404707.0737321614</v>
      </c>
      <c r="AE54" t="n">
        <v>553738.0726963357</v>
      </c>
      <c r="AF54" t="n">
        <v>1.936480373899617e-06</v>
      </c>
      <c r="AG54" t="n">
        <v>11</v>
      </c>
      <c r="AH54" t="n">
        <v>500890.0882144629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3.6657</v>
      </c>
      <c r="E55" t="n">
        <v>27.28</v>
      </c>
      <c r="F55" t="n">
        <v>24.18</v>
      </c>
      <c r="G55" t="n">
        <v>85.34</v>
      </c>
      <c r="H55" t="n">
        <v>1.23</v>
      </c>
      <c r="I55" t="n">
        <v>17</v>
      </c>
      <c r="J55" t="n">
        <v>206.24</v>
      </c>
      <c r="K55" t="n">
        <v>53.44</v>
      </c>
      <c r="L55" t="n">
        <v>14.25</v>
      </c>
      <c r="M55" t="n">
        <v>15</v>
      </c>
      <c r="N55" t="n">
        <v>43.55</v>
      </c>
      <c r="O55" t="n">
        <v>25670.09</v>
      </c>
      <c r="P55" t="n">
        <v>317.03</v>
      </c>
      <c r="Q55" t="n">
        <v>452.56</v>
      </c>
      <c r="R55" t="n">
        <v>76.91</v>
      </c>
      <c r="S55" t="n">
        <v>57.64</v>
      </c>
      <c r="T55" t="n">
        <v>7506.31</v>
      </c>
      <c r="U55" t="n">
        <v>0.75</v>
      </c>
      <c r="V55" t="n">
        <v>0.88</v>
      </c>
      <c r="W55" t="n">
        <v>6.83</v>
      </c>
      <c r="X55" t="n">
        <v>0.45</v>
      </c>
      <c r="Y55" t="n">
        <v>1</v>
      </c>
      <c r="Z55" t="n">
        <v>10</v>
      </c>
      <c r="AA55" t="n">
        <v>403.3435045070011</v>
      </c>
      <c r="AB55" t="n">
        <v>551.8723771260428</v>
      </c>
      <c r="AC55" t="n">
        <v>499.2024520108786</v>
      </c>
      <c r="AD55" t="n">
        <v>403343.5045070011</v>
      </c>
      <c r="AE55" t="n">
        <v>551872.3771260428</v>
      </c>
      <c r="AF55" t="n">
        <v>1.94055661744227e-06</v>
      </c>
      <c r="AG55" t="n">
        <v>11</v>
      </c>
      <c r="AH55" t="n">
        <v>499202.4520108786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3.665</v>
      </c>
      <c r="E56" t="n">
        <v>27.29</v>
      </c>
      <c r="F56" t="n">
        <v>24.18</v>
      </c>
      <c r="G56" t="n">
        <v>85.34999999999999</v>
      </c>
      <c r="H56" t="n">
        <v>1.25</v>
      </c>
      <c r="I56" t="n">
        <v>17</v>
      </c>
      <c r="J56" t="n">
        <v>206.64</v>
      </c>
      <c r="K56" t="n">
        <v>53.44</v>
      </c>
      <c r="L56" t="n">
        <v>14.5</v>
      </c>
      <c r="M56" t="n">
        <v>15</v>
      </c>
      <c r="N56" t="n">
        <v>43.7</v>
      </c>
      <c r="O56" t="n">
        <v>25719.19</v>
      </c>
      <c r="P56" t="n">
        <v>317.48</v>
      </c>
      <c r="Q56" t="n">
        <v>452.59</v>
      </c>
      <c r="R56" t="n">
        <v>77.2</v>
      </c>
      <c r="S56" t="n">
        <v>57.64</v>
      </c>
      <c r="T56" t="n">
        <v>7654.72</v>
      </c>
      <c r="U56" t="n">
        <v>0.75</v>
      </c>
      <c r="V56" t="n">
        <v>0.88</v>
      </c>
      <c r="W56" t="n">
        <v>6.82</v>
      </c>
      <c r="X56" t="n">
        <v>0.46</v>
      </c>
      <c r="Y56" t="n">
        <v>1</v>
      </c>
      <c r="Z56" t="n">
        <v>10</v>
      </c>
      <c r="AA56" t="n">
        <v>403.6953338909577</v>
      </c>
      <c r="AB56" t="n">
        <v>552.3537656107892</v>
      </c>
      <c r="AC56" t="n">
        <v>499.6378974542738</v>
      </c>
      <c r="AD56" t="n">
        <v>403695.3338909577</v>
      </c>
      <c r="AE56" t="n">
        <v>552353.7656107892</v>
      </c>
      <c r="AF56" t="n">
        <v>1.940186049847484e-06</v>
      </c>
      <c r="AG56" t="n">
        <v>11</v>
      </c>
      <c r="AH56" t="n">
        <v>499637.8974542738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3.6663</v>
      </c>
      <c r="E57" t="n">
        <v>27.28</v>
      </c>
      <c r="F57" t="n">
        <v>24.17</v>
      </c>
      <c r="G57" t="n">
        <v>85.31999999999999</v>
      </c>
      <c r="H57" t="n">
        <v>1.27</v>
      </c>
      <c r="I57" t="n">
        <v>17</v>
      </c>
      <c r="J57" t="n">
        <v>207.03</v>
      </c>
      <c r="K57" t="n">
        <v>53.44</v>
      </c>
      <c r="L57" t="n">
        <v>14.75</v>
      </c>
      <c r="M57" t="n">
        <v>15</v>
      </c>
      <c r="N57" t="n">
        <v>43.85</v>
      </c>
      <c r="O57" t="n">
        <v>25768.35</v>
      </c>
      <c r="P57" t="n">
        <v>317.51</v>
      </c>
      <c r="Q57" t="n">
        <v>452.57</v>
      </c>
      <c r="R57" t="n">
        <v>76.84999999999999</v>
      </c>
      <c r="S57" t="n">
        <v>57.64</v>
      </c>
      <c r="T57" t="n">
        <v>7476</v>
      </c>
      <c r="U57" t="n">
        <v>0.75</v>
      </c>
      <c r="V57" t="n">
        <v>0.88</v>
      </c>
      <c r="W57" t="n">
        <v>6.83</v>
      </c>
      <c r="X57" t="n">
        <v>0.45</v>
      </c>
      <c r="Y57" t="n">
        <v>1</v>
      </c>
      <c r="Z57" t="n">
        <v>10</v>
      </c>
      <c r="AA57" t="n">
        <v>403.5808773536726</v>
      </c>
      <c r="AB57" t="n">
        <v>552.1971611270096</v>
      </c>
      <c r="AC57" t="n">
        <v>499.4962390826304</v>
      </c>
      <c r="AD57" t="n">
        <v>403580.8773536726</v>
      </c>
      <c r="AE57" t="n">
        <v>552197.1611270097</v>
      </c>
      <c r="AF57" t="n">
        <v>1.940874246809231e-06</v>
      </c>
      <c r="AG57" t="n">
        <v>11</v>
      </c>
      <c r="AH57" t="n">
        <v>499496.2390826304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3.6636</v>
      </c>
      <c r="E58" t="n">
        <v>27.3</v>
      </c>
      <c r="F58" t="n">
        <v>24.19</v>
      </c>
      <c r="G58" t="n">
        <v>85.39</v>
      </c>
      <c r="H58" t="n">
        <v>1.28</v>
      </c>
      <c r="I58" t="n">
        <v>17</v>
      </c>
      <c r="J58" t="n">
        <v>207.43</v>
      </c>
      <c r="K58" t="n">
        <v>53.44</v>
      </c>
      <c r="L58" t="n">
        <v>15</v>
      </c>
      <c r="M58" t="n">
        <v>15</v>
      </c>
      <c r="N58" t="n">
        <v>44</v>
      </c>
      <c r="O58" t="n">
        <v>25817.56</v>
      </c>
      <c r="P58" t="n">
        <v>317.16</v>
      </c>
      <c r="Q58" t="n">
        <v>452.58</v>
      </c>
      <c r="R58" t="n">
        <v>77.42</v>
      </c>
      <c r="S58" t="n">
        <v>57.64</v>
      </c>
      <c r="T58" t="n">
        <v>7765.31</v>
      </c>
      <c r="U58" t="n">
        <v>0.74</v>
      </c>
      <c r="V58" t="n">
        <v>0.88</v>
      </c>
      <c r="W58" t="n">
        <v>6.83</v>
      </c>
      <c r="X58" t="n">
        <v>0.47</v>
      </c>
      <c r="Y58" t="n">
        <v>1</v>
      </c>
      <c r="Z58" t="n">
        <v>10</v>
      </c>
      <c r="AA58" t="n">
        <v>403.6262713500687</v>
      </c>
      <c r="AB58" t="n">
        <v>552.2592711955207</v>
      </c>
      <c r="AC58" t="n">
        <v>499.5524214533747</v>
      </c>
      <c r="AD58" t="n">
        <v>403626.2713500687</v>
      </c>
      <c r="AE58" t="n">
        <v>552259.2711955206</v>
      </c>
      <c r="AF58" t="n">
        <v>1.93944491465791e-06</v>
      </c>
      <c r="AG58" t="n">
        <v>11</v>
      </c>
      <c r="AH58" t="n">
        <v>499552.4214533747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3.6749</v>
      </c>
      <c r="E59" t="n">
        <v>27.21</v>
      </c>
      <c r="F59" t="n">
        <v>24.15</v>
      </c>
      <c r="G59" t="n">
        <v>90.55</v>
      </c>
      <c r="H59" t="n">
        <v>1.3</v>
      </c>
      <c r="I59" t="n">
        <v>16</v>
      </c>
      <c r="J59" t="n">
        <v>207.83</v>
      </c>
      <c r="K59" t="n">
        <v>53.44</v>
      </c>
      <c r="L59" t="n">
        <v>15.25</v>
      </c>
      <c r="M59" t="n">
        <v>14</v>
      </c>
      <c r="N59" t="n">
        <v>44.15</v>
      </c>
      <c r="O59" t="n">
        <v>25866.82</v>
      </c>
      <c r="P59" t="n">
        <v>316.25</v>
      </c>
      <c r="Q59" t="n">
        <v>452.64</v>
      </c>
      <c r="R59" t="n">
        <v>76.22</v>
      </c>
      <c r="S59" t="n">
        <v>57.64</v>
      </c>
      <c r="T59" t="n">
        <v>7168.41</v>
      </c>
      <c r="U59" t="n">
        <v>0.76</v>
      </c>
      <c r="V59" t="n">
        <v>0.88</v>
      </c>
      <c r="W59" t="n">
        <v>6.82</v>
      </c>
      <c r="X59" t="n">
        <v>0.42</v>
      </c>
      <c r="Y59" t="n">
        <v>1</v>
      </c>
      <c r="Z59" t="n">
        <v>10</v>
      </c>
      <c r="AA59" t="n">
        <v>402.0144664828416</v>
      </c>
      <c r="AB59" t="n">
        <v>550.0539286683684</v>
      </c>
      <c r="AC59" t="n">
        <v>497.557553721796</v>
      </c>
      <c r="AD59" t="n">
        <v>402014.4664828416</v>
      </c>
      <c r="AE59" t="n">
        <v>550053.9286683684</v>
      </c>
      <c r="AF59" t="n">
        <v>1.945426934402324e-06</v>
      </c>
      <c r="AG59" t="n">
        <v>11</v>
      </c>
      <c r="AH59" t="n">
        <v>497557.553721796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3.6746</v>
      </c>
      <c r="E60" t="n">
        <v>27.21</v>
      </c>
      <c r="F60" t="n">
        <v>24.15</v>
      </c>
      <c r="G60" t="n">
        <v>90.56</v>
      </c>
      <c r="H60" t="n">
        <v>1.32</v>
      </c>
      <c r="I60" t="n">
        <v>16</v>
      </c>
      <c r="J60" t="n">
        <v>208.23</v>
      </c>
      <c r="K60" t="n">
        <v>53.44</v>
      </c>
      <c r="L60" t="n">
        <v>15.5</v>
      </c>
      <c r="M60" t="n">
        <v>14</v>
      </c>
      <c r="N60" t="n">
        <v>44.3</v>
      </c>
      <c r="O60" t="n">
        <v>25916.13</v>
      </c>
      <c r="P60" t="n">
        <v>316.06</v>
      </c>
      <c r="Q60" t="n">
        <v>452.59</v>
      </c>
      <c r="R60" t="n">
        <v>76.26000000000001</v>
      </c>
      <c r="S60" t="n">
        <v>57.64</v>
      </c>
      <c r="T60" t="n">
        <v>7188.04</v>
      </c>
      <c r="U60" t="n">
        <v>0.76</v>
      </c>
      <c r="V60" t="n">
        <v>0.88</v>
      </c>
      <c r="W60" t="n">
        <v>6.82</v>
      </c>
      <c r="X60" t="n">
        <v>0.43</v>
      </c>
      <c r="Y60" t="n">
        <v>1</v>
      </c>
      <c r="Z60" t="n">
        <v>10</v>
      </c>
      <c r="AA60" t="n">
        <v>401.9127487363596</v>
      </c>
      <c r="AB60" t="n">
        <v>549.9147539601614</v>
      </c>
      <c r="AC60" t="n">
        <v>497.4316616524075</v>
      </c>
      <c r="AD60" t="n">
        <v>401912.7487363596</v>
      </c>
      <c r="AE60" t="n">
        <v>549914.7539601615</v>
      </c>
      <c r="AF60" t="n">
        <v>1.945268119718844e-06</v>
      </c>
      <c r="AG60" t="n">
        <v>11</v>
      </c>
      <c r="AH60" t="n">
        <v>497431.6616524075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3.6722</v>
      </c>
      <c r="E61" t="n">
        <v>27.23</v>
      </c>
      <c r="F61" t="n">
        <v>24.17</v>
      </c>
      <c r="G61" t="n">
        <v>90.63</v>
      </c>
      <c r="H61" t="n">
        <v>1.34</v>
      </c>
      <c r="I61" t="n">
        <v>16</v>
      </c>
      <c r="J61" t="n">
        <v>208.63</v>
      </c>
      <c r="K61" t="n">
        <v>53.44</v>
      </c>
      <c r="L61" t="n">
        <v>15.75</v>
      </c>
      <c r="M61" t="n">
        <v>14</v>
      </c>
      <c r="N61" t="n">
        <v>44.45</v>
      </c>
      <c r="O61" t="n">
        <v>25965.5</v>
      </c>
      <c r="P61" t="n">
        <v>316.31</v>
      </c>
      <c r="Q61" t="n">
        <v>452.61</v>
      </c>
      <c r="R61" t="n">
        <v>76.7</v>
      </c>
      <c r="S61" t="n">
        <v>57.64</v>
      </c>
      <c r="T61" t="n">
        <v>7405.95</v>
      </c>
      <c r="U61" t="n">
        <v>0.75</v>
      </c>
      <c r="V61" t="n">
        <v>0.88</v>
      </c>
      <c r="W61" t="n">
        <v>6.82</v>
      </c>
      <c r="X61" t="n">
        <v>0.44</v>
      </c>
      <c r="Y61" t="n">
        <v>1</v>
      </c>
      <c r="Z61" t="n">
        <v>10</v>
      </c>
      <c r="AA61" t="n">
        <v>402.3286437932163</v>
      </c>
      <c r="AB61" t="n">
        <v>550.4837999249477</v>
      </c>
      <c r="AC61" t="n">
        <v>497.9463986689756</v>
      </c>
      <c r="AD61" t="n">
        <v>402328.6437932163</v>
      </c>
      <c r="AE61" t="n">
        <v>550483.7999249477</v>
      </c>
      <c r="AF61" t="n">
        <v>1.943997602251004e-06</v>
      </c>
      <c r="AG61" t="n">
        <v>11</v>
      </c>
      <c r="AH61" t="n">
        <v>497946.3986689756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3.6728</v>
      </c>
      <c r="E62" t="n">
        <v>27.23</v>
      </c>
      <c r="F62" t="n">
        <v>24.16</v>
      </c>
      <c r="G62" t="n">
        <v>90.61</v>
      </c>
      <c r="H62" t="n">
        <v>1.36</v>
      </c>
      <c r="I62" t="n">
        <v>16</v>
      </c>
      <c r="J62" t="n">
        <v>209.03</v>
      </c>
      <c r="K62" t="n">
        <v>53.44</v>
      </c>
      <c r="L62" t="n">
        <v>16</v>
      </c>
      <c r="M62" t="n">
        <v>14</v>
      </c>
      <c r="N62" t="n">
        <v>44.6</v>
      </c>
      <c r="O62" t="n">
        <v>26014.91</v>
      </c>
      <c r="P62" t="n">
        <v>315.72</v>
      </c>
      <c r="Q62" t="n">
        <v>452.61</v>
      </c>
      <c r="R62" t="n">
        <v>76.53</v>
      </c>
      <c r="S62" t="n">
        <v>57.64</v>
      </c>
      <c r="T62" t="n">
        <v>7324.47</v>
      </c>
      <c r="U62" t="n">
        <v>0.75</v>
      </c>
      <c r="V62" t="n">
        <v>0.88</v>
      </c>
      <c r="W62" t="n">
        <v>6.82</v>
      </c>
      <c r="X62" t="n">
        <v>0.44</v>
      </c>
      <c r="Y62" t="n">
        <v>1</v>
      </c>
      <c r="Z62" t="n">
        <v>10</v>
      </c>
      <c r="AA62" t="n">
        <v>401.8611354493259</v>
      </c>
      <c r="AB62" t="n">
        <v>549.8441343838244</v>
      </c>
      <c r="AC62" t="n">
        <v>497.367781909321</v>
      </c>
      <c r="AD62" t="n">
        <v>401861.1354493259</v>
      </c>
      <c r="AE62" t="n">
        <v>549844.1343838244</v>
      </c>
      <c r="AF62" t="n">
        <v>1.944315231617964e-06</v>
      </c>
      <c r="AG62" t="n">
        <v>11</v>
      </c>
      <c r="AH62" t="n">
        <v>497367.781909321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3.6845</v>
      </c>
      <c r="E63" t="n">
        <v>27.14</v>
      </c>
      <c r="F63" t="n">
        <v>24.11</v>
      </c>
      <c r="G63" t="n">
        <v>96.45</v>
      </c>
      <c r="H63" t="n">
        <v>1.38</v>
      </c>
      <c r="I63" t="n">
        <v>15</v>
      </c>
      <c r="J63" t="n">
        <v>209.43</v>
      </c>
      <c r="K63" t="n">
        <v>53.44</v>
      </c>
      <c r="L63" t="n">
        <v>16.25</v>
      </c>
      <c r="M63" t="n">
        <v>13</v>
      </c>
      <c r="N63" t="n">
        <v>44.75</v>
      </c>
      <c r="O63" t="n">
        <v>26064.38</v>
      </c>
      <c r="P63" t="n">
        <v>314.64</v>
      </c>
      <c r="Q63" t="n">
        <v>452.56</v>
      </c>
      <c r="R63" t="n">
        <v>74.97</v>
      </c>
      <c r="S63" t="n">
        <v>57.64</v>
      </c>
      <c r="T63" t="n">
        <v>6547.83</v>
      </c>
      <c r="U63" t="n">
        <v>0.77</v>
      </c>
      <c r="V63" t="n">
        <v>0.88</v>
      </c>
      <c r="W63" t="n">
        <v>6.82</v>
      </c>
      <c r="X63" t="n">
        <v>0.39</v>
      </c>
      <c r="Y63" t="n">
        <v>1</v>
      </c>
      <c r="Z63" t="n">
        <v>10</v>
      </c>
      <c r="AA63" t="n">
        <v>400.0842111844505</v>
      </c>
      <c r="AB63" t="n">
        <v>547.4128682122558</v>
      </c>
      <c r="AC63" t="n">
        <v>495.1685523688633</v>
      </c>
      <c r="AD63" t="n">
        <v>400084.2111844505</v>
      </c>
      <c r="AE63" t="n">
        <v>547412.8682122559</v>
      </c>
      <c r="AF63" t="n">
        <v>1.950509004273685e-06</v>
      </c>
      <c r="AG63" t="n">
        <v>11</v>
      </c>
      <c r="AH63" t="n">
        <v>495168.5523688634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3.6821</v>
      </c>
      <c r="E64" t="n">
        <v>27.16</v>
      </c>
      <c r="F64" t="n">
        <v>24.13</v>
      </c>
      <c r="G64" t="n">
        <v>96.52</v>
      </c>
      <c r="H64" t="n">
        <v>1.4</v>
      </c>
      <c r="I64" t="n">
        <v>15</v>
      </c>
      <c r="J64" t="n">
        <v>209.84</v>
      </c>
      <c r="K64" t="n">
        <v>53.44</v>
      </c>
      <c r="L64" t="n">
        <v>16.5</v>
      </c>
      <c r="M64" t="n">
        <v>13</v>
      </c>
      <c r="N64" t="n">
        <v>44.9</v>
      </c>
      <c r="O64" t="n">
        <v>26113.9</v>
      </c>
      <c r="P64" t="n">
        <v>314.76</v>
      </c>
      <c r="Q64" t="n">
        <v>452.63</v>
      </c>
      <c r="R64" t="n">
        <v>75.61</v>
      </c>
      <c r="S64" t="n">
        <v>57.64</v>
      </c>
      <c r="T64" t="n">
        <v>6866.88</v>
      </c>
      <c r="U64" t="n">
        <v>0.76</v>
      </c>
      <c r="V64" t="n">
        <v>0.88</v>
      </c>
      <c r="W64" t="n">
        <v>6.82</v>
      </c>
      <c r="X64" t="n">
        <v>0.41</v>
      </c>
      <c r="Y64" t="n">
        <v>1</v>
      </c>
      <c r="Z64" t="n">
        <v>10</v>
      </c>
      <c r="AA64" t="n">
        <v>400.4124035379734</v>
      </c>
      <c r="AB64" t="n">
        <v>547.8619154691708</v>
      </c>
      <c r="AC64" t="n">
        <v>495.5747431858202</v>
      </c>
      <c r="AD64" t="n">
        <v>400412.4035379734</v>
      </c>
      <c r="AE64" t="n">
        <v>547861.9154691708</v>
      </c>
      <c r="AF64" t="n">
        <v>1.949238486805844e-06</v>
      </c>
      <c r="AG64" t="n">
        <v>11</v>
      </c>
      <c r="AH64" t="n">
        <v>495574.7431858202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3.6832</v>
      </c>
      <c r="E65" t="n">
        <v>27.15</v>
      </c>
      <c r="F65" t="n">
        <v>24.12</v>
      </c>
      <c r="G65" t="n">
        <v>96.48999999999999</v>
      </c>
      <c r="H65" t="n">
        <v>1.42</v>
      </c>
      <c r="I65" t="n">
        <v>15</v>
      </c>
      <c r="J65" t="n">
        <v>210.24</v>
      </c>
      <c r="K65" t="n">
        <v>53.44</v>
      </c>
      <c r="L65" t="n">
        <v>16.75</v>
      </c>
      <c r="M65" t="n">
        <v>13</v>
      </c>
      <c r="N65" t="n">
        <v>45.05</v>
      </c>
      <c r="O65" t="n">
        <v>26163.47</v>
      </c>
      <c r="P65" t="n">
        <v>314.34</v>
      </c>
      <c r="Q65" t="n">
        <v>452.57</v>
      </c>
      <c r="R65" t="n">
        <v>75.31</v>
      </c>
      <c r="S65" t="n">
        <v>57.64</v>
      </c>
      <c r="T65" t="n">
        <v>6717.38</v>
      </c>
      <c r="U65" t="n">
        <v>0.77</v>
      </c>
      <c r="V65" t="n">
        <v>0.88</v>
      </c>
      <c r="W65" t="n">
        <v>6.82</v>
      </c>
      <c r="X65" t="n">
        <v>0.4</v>
      </c>
      <c r="Y65" t="n">
        <v>1</v>
      </c>
      <c r="Z65" t="n">
        <v>10</v>
      </c>
      <c r="AA65" t="n">
        <v>400.0195669932839</v>
      </c>
      <c r="AB65" t="n">
        <v>547.3244191780012</v>
      </c>
      <c r="AC65" t="n">
        <v>495.088544786299</v>
      </c>
      <c r="AD65" t="n">
        <v>400019.5669932839</v>
      </c>
      <c r="AE65" t="n">
        <v>547324.4191780012</v>
      </c>
      <c r="AF65" t="n">
        <v>1.949820807311937e-06</v>
      </c>
      <c r="AG65" t="n">
        <v>11</v>
      </c>
      <c r="AH65" t="n">
        <v>495088.544786299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3.6844</v>
      </c>
      <c r="E66" t="n">
        <v>27.14</v>
      </c>
      <c r="F66" t="n">
        <v>24.11</v>
      </c>
      <c r="G66" t="n">
        <v>96.45999999999999</v>
      </c>
      <c r="H66" t="n">
        <v>1.43</v>
      </c>
      <c r="I66" t="n">
        <v>15</v>
      </c>
      <c r="J66" t="n">
        <v>210.64</v>
      </c>
      <c r="K66" t="n">
        <v>53.44</v>
      </c>
      <c r="L66" t="n">
        <v>17</v>
      </c>
      <c r="M66" t="n">
        <v>13</v>
      </c>
      <c r="N66" t="n">
        <v>45.21</v>
      </c>
      <c r="O66" t="n">
        <v>26213.09</v>
      </c>
      <c r="P66" t="n">
        <v>313.89</v>
      </c>
      <c r="Q66" t="n">
        <v>452.62</v>
      </c>
      <c r="R66" t="n">
        <v>75.05</v>
      </c>
      <c r="S66" t="n">
        <v>57.64</v>
      </c>
      <c r="T66" t="n">
        <v>6586.34</v>
      </c>
      <c r="U66" t="n">
        <v>0.77</v>
      </c>
      <c r="V66" t="n">
        <v>0.88</v>
      </c>
      <c r="W66" t="n">
        <v>6.82</v>
      </c>
      <c r="X66" t="n">
        <v>0.39</v>
      </c>
      <c r="Y66" t="n">
        <v>1</v>
      </c>
      <c r="Z66" t="n">
        <v>10</v>
      </c>
      <c r="AA66" t="n">
        <v>399.599576281717</v>
      </c>
      <c r="AB66" t="n">
        <v>546.7497693577529</v>
      </c>
      <c r="AC66" t="n">
        <v>494.5687387383691</v>
      </c>
      <c r="AD66" t="n">
        <v>399599.576281717</v>
      </c>
      <c r="AE66" t="n">
        <v>546749.769357753</v>
      </c>
      <c r="AF66" t="n">
        <v>1.950456066045858e-06</v>
      </c>
      <c r="AG66" t="n">
        <v>11</v>
      </c>
      <c r="AH66" t="n">
        <v>494568.7387383691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3.6925</v>
      </c>
      <c r="E67" t="n">
        <v>27.08</v>
      </c>
      <c r="F67" t="n">
        <v>24.09</v>
      </c>
      <c r="G67" t="n">
        <v>103.25</v>
      </c>
      <c r="H67" t="n">
        <v>1.45</v>
      </c>
      <c r="I67" t="n">
        <v>14</v>
      </c>
      <c r="J67" t="n">
        <v>211.04</v>
      </c>
      <c r="K67" t="n">
        <v>53.44</v>
      </c>
      <c r="L67" t="n">
        <v>17.25</v>
      </c>
      <c r="M67" t="n">
        <v>12</v>
      </c>
      <c r="N67" t="n">
        <v>45.36</v>
      </c>
      <c r="O67" t="n">
        <v>26262.77</v>
      </c>
      <c r="P67" t="n">
        <v>313.23</v>
      </c>
      <c r="Q67" t="n">
        <v>452.61</v>
      </c>
      <c r="R67" t="n">
        <v>74.34</v>
      </c>
      <c r="S67" t="n">
        <v>57.64</v>
      </c>
      <c r="T67" t="n">
        <v>6240.18</v>
      </c>
      <c r="U67" t="n">
        <v>0.78</v>
      </c>
      <c r="V67" t="n">
        <v>0.88</v>
      </c>
      <c r="W67" t="n">
        <v>6.82</v>
      </c>
      <c r="X67" t="n">
        <v>0.37</v>
      </c>
      <c r="Y67" t="n">
        <v>1</v>
      </c>
      <c r="Z67" t="n">
        <v>10</v>
      </c>
      <c r="AA67" t="n">
        <v>398.4813012053497</v>
      </c>
      <c r="AB67" t="n">
        <v>545.2196960634528</v>
      </c>
      <c r="AC67" t="n">
        <v>493.1846934918056</v>
      </c>
      <c r="AD67" t="n">
        <v>398481.3012053497</v>
      </c>
      <c r="AE67" t="n">
        <v>545219.6960634529</v>
      </c>
      <c r="AF67" t="n">
        <v>1.954744062499818e-06</v>
      </c>
      <c r="AG67" t="n">
        <v>11</v>
      </c>
      <c r="AH67" t="n">
        <v>493184.6934918056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3.6908</v>
      </c>
      <c r="E68" t="n">
        <v>27.09</v>
      </c>
      <c r="F68" t="n">
        <v>24.11</v>
      </c>
      <c r="G68" t="n">
        <v>103.31</v>
      </c>
      <c r="H68" t="n">
        <v>1.47</v>
      </c>
      <c r="I68" t="n">
        <v>14</v>
      </c>
      <c r="J68" t="n">
        <v>211.45</v>
      </c>
      <c r="K68" t="n">
        <v>53.44</v>
      </c>
      <c r="L68" t="n">
        <v>17.5</v>
      </c>
      <c r="M68" t="n">
        <v>12</v>
      </c>
      <c r="N68" t="n">
        <v>45.51</v>
      </c>
      <c r="O68" t="n">
        <v>26312.5</v>
      </c>
      <c r="P68" t="n">
        <v>314.02</v>
      </c>
      <c r="Q68" t="n">
        <v>452.65</v>
      </c>
      <c r="R68" t="n">
        <v>74.65000000000001</v>
      </c>
      <c r="S68" t="n">
        <v>57.64</v>
      </c>
      <c r="T68" t="n">
        <v>6392.86</v>
      </c>
      <c r="U68" t="n">
        <v>0.77</v>
      </c>
      <c r="V68" t="n">
        <v>0.88</v>
      </c>
      <c r="W68" t="n">
        <v>6.82</v>
      </c>
      <c r="X68" t="n">
        <v>0.38</v>
      </c>
      <c r="Y68" t="n">
        <v>1</v>
      </c>
      <c r="Z68" t="n">
        <v>10</v>
      </c>
      <c r="AA68" t="n">
        <v>399.1931861553025</v>
      </c>
      <c r="AB68" t="n">
        <v>546.1937284581257</v>
      </c>
      <c r="AC68" t="n">
        <v>494.065765601794</v>
      </c>
      <c r="AD68" t="n">
        <v>399193.1861553025</v>
      </c>
      <c r="AE68" t="n">
        <v>546193.7284581257</v>
      </c>
      <c r="AF68" t="n">
        <v>1.953844112626765e-06</v>
      </c>
      <c r="AG68" t="n">
        <v>11</v>
      </c>
      <c r="AH68" t="n">
        <v>494065.765601794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3.6923</v>
      </c>
      <c r="E69" t="n">
        <v>27.08</v>
      </c>
      <c r="F69" t="n">
        <v>24.09</v>
      </c>
      <c r="G69" t="n">
        <v>103.26</v>
      </c>
      <c r="H69" t="n">
        <v>1.49</v>
      </c>
      <c r="I69" t="n">
        <v>14</v>
      </c>
      <c r="J69" t="n">
        <v>211.85</v>
      </c>
      <c r="K69" t="n">
        <v>53.44</v>
      </c>
      <c r="L69" t="n">
        <v>17.75</v>
      </c>
      <c r="M69" t="n">
        <v>12</v>
      </c>
      <c r="N69" t="n">
        <v>45.67</v>
      </c>
      <c r="O69" t="n">
        <v>26362.28</v>
      </c>
      <c r="P69" t="n">
        <v>313.72</v>
      </c>
      <c r="Q69" t="n">
        <v>452.6</v>
      </c>
      <c r="R69" t="n">
        <v>74.17</v>
      </c>
      <c r="S69" t="n">
        <v>57.64</v>
      </c>
      <c r="T69" t="n">
        <v>6154.1</v>
      </c>
      <c r="U69" t="n">
        <v>0.78</v>
      </c>
      <c r="V69" t="n">
        <v>0.88</v>
      </c>
      <c r="W69" t="n">
        <v>6.82</v>
      </c>
      <c r="X69" t="n">
        <v>0.37</v>
      </c>
      <c r="Y69" t="n">
        <v>1</v>
      </c>
      <c r="Z69" t="n">
        <v>10</v>
      </c>
      <c r="AA69" t="n">
        <v>398.8175717597966</v>
      </c>
      <c r="AB69" t="n">
        <v>545.679796271257</v>
      </c>
      <c r="AC69" t="n">
        <v>493.6008823815316</v>
      </c>
      <c r="AD69" t="n">
        <v>398817.5717597966</v>
      </c>
      <c r="AE69" t="n">
        <v>545679.796271257</v>
      </c>
      <c r="AF69" t="n">
        <v>1.954638186044165e-06</v>
      </c>
      <c r="AG69" t="n">
        <v>11</v>
      </c>
      <c r="AH69" t="n">
        <v>493600.8823815316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3.6925</v>
      </c>
      <c r="E70" t="n">
        <v>27.08</v>
      </c>
      <c r="F70" t="n">
        <v>24.09</v>
      </c>
      <c r="G70" t="n">
        <v>103.25</v>
      </c>
      <c r="H70" t="n">
        <v>1.51</v>
      </c>
      <c r="I70" t="n">
        <v>14</v>
      </c>
      <c r="J70" t="n">
        <v>212.25</v>
      </c>
      <c r="K70" t="n">
        <v>53.44</v>
      </c>
      <c r="L70" t="n">
        <v>18</v>
      </c>
      <c r="M70" t="n">
        <v>12</v>
      </c>
      <c r="N70" t="n">
        <v>45.82</v>
      </c>
      <c r="O70" t="n">
        <v>26412.11</v>
      </c>
      <c r="P70" t="n">
        <v>312.91</v>
      </c>
      <c r="Q70" t="n">
        <v>452.6</v>
      </c>
      <c r="R70" t="n">
        <v>74.31999999999999</v>
      </c>
      <c r="S70" t="n">
        <v>57.64</v>
      </c>
      <c r="T70" t="n">
        <v>6229.21</v>
      </c>
      <c r="U70" t="n">
        <v>0.78</v>
      </c>
      <c r="V70" t="n">
        <v>0.88</v>
      </c>
      <c r="W70" t="n">
        <v>6.82</v>
      </c>
      <c r="X70" t="n">
        <v>0.37</v>
      </c>
      <c r="Y70" t="n">
        <v>1</v>
      </c>
      <c r="Z70" t="n">
        <v>10</v>
      </c>
      <c r="AA70" t="n">
        <v>398.2716959404521</v>
      </c>
      <c r="AB70" t="n">
        <v>544.9329048928882</v>
      </c>
      <c r="AC70" t="n">
        <v>492.9252732680457</v>
      </c>
      <c r="AD70" t="n">
        <v>398271.6959404521</v>
      </c>
      <c r="AE70" t="n">
        <v>544932.9048928883</v>
      </c>
      <c r="AF70" t="n">
        <v>1.954744062499818e-06</v>
      </c>
      <c r="AG70" t="n">
        <v>11</v>
      </c>
      <c r="AH70" t="n">
        <v>492925.2732680457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3.6922</v>
      </c>
      <c r="E71" t="n">
        <v>27.08</v>
      </c>
      <c r="F71" t="n">
        <v>24.09</v>
      </c>
      <c r="G71" t="n">
        <v>103.26</v>
      </c>
      <c r="H71" t="n">
        <v>1.52</v>
      </c>
      <c r="I71" t="n">
        <v>14</v>
      </c>
      <c r="J71" t="n">
        <v>212.66</v>
      </c>
      <c r="K71" t="n">
        <v>53.44</v>
      </c>
      <c r="L71" t="n">
        <v>18.25</v>
      </c>
      <c r="M71" t="n">
        <v>12</v>
      </c>
      <c r="N71" t="n">
        <v>45.97</v>
      </c>
      <c r="O71" t="n">
        <v>26462</v>
      </c>
      <c r="P71" t="n">
        <v>312.21</v>
      </c>
      <c r="Q71" t="n">
        <v>452.56</v>
      </c>
      <c r="R71" t="n">
        <v>74.5</v>
      </c>
      <c r="S71" t="n">
        <v>57.64</v>
      </c>
      <c r="T71" t="n">
        <v>6318.73</v>
      </c>
      <c r="U71" t="n">
        <v>0.77</v>
      </c>
      <c r="V71" t="n">
        <v>0.88</v>
      </c>
      <c r="W71" t="n">
        <v>6.81</v>
      </c>
      <c r="X71" t="n">
        <v>0.37</v>
      </c>
      <c r="Y71" t="n">
        <v>1</v>
      </c>
      <c r="Z71" t="n">
        <v>10</v>
      </c>
      <c r="AA71" t="n">
        <v>397.8360734197609</v>
      </c>
      <c r="AB71" t="n">
        <v>544.3368669417694</v>
      </c>
      <c r="AC71" t="n">
        <v>492.3861203424372</v>
      </c>
      <c r="AD71" t="n">
        <v>397836.0734197609</v>
      </c>
      <c r="AE71" t="n">
        <v>544336.8669417694</v>
      </c>
      <c r="AF71" t="n">
        <v>1.954585247816338e-06</v>
      </c>
      <c r="AG71" t="n">
        <v>11</v>
      </c>
      <c r="AH71" t="n">
        <v>492386.1203424372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3.6903</v>
      </c>
      <c r="E72" t="n">
        <v>27.1</v>
      </c>
      <c r="F72" t="n">
        <v>24.11</v>
      </c>
      <c r="G72" t="n">
        <v>103.32</v>
      </c>
      <c r="H72" t="n">
        <v>1.54</v>
      </c>
      <c r="I72" t="n">
        <v>14</v>
      </c>
      <c r="J72" t="n">
        <v>213.06</v>
      </c>
      <c r="K72" t="n">
        <v>53.44</v>
      </c>
      <c r="L72" t="n">
        <v>18.5</v>
      </c>
      <c r="M72" t="n">
        <v>12</v>
      </c>
      <c r="N72" t="n">
        <v>46.13</v>
      </c>
      <c r="O72" t="n">
        <v>26511.94</v>
      </c>
      <c r="P72" t="n">
        <v>311.27</v>
      </c>
      <c r="Q72" t="n">
        <v>452.58</v>
      </c>
      <c r="R72" t="n">
        <v>74.69</v>
      </c>
      <c r="S72" t="n">
        <v>57.64</v>
      </c>
      <c r="T72" t="n">
        <v>6413.3</v>
      </c>
      <c r="U72" t="n">
        <v>0.77</v>
      </c>
      <c r="V72" t="n">
        <v>0.88</v>
      </c>
      <c r="W72" t="n">
        <v>6.82</v>
      </c>
      <c r="X72" t="n">
        <v>0.38</v>
      </c>
      <c r="Y72" t="n">
        <v>1</v>
      </c>
      <c r="Z72" t="n">
        <v>10</v>
      </c>
      <c r="AA72" t="n">
        <v>397.4291719996269</v>
      </c>
      <c r="AB72" t="n">
        <v>543.7801264675182</v>
      </c>
      <c r="AC72" t="n">
        <v>491.8825143976584</v>
      </c>
      <c r="AD72" t="n">
        <v>397429.1719996269</v>
      </c>
      <c r="AE72" t="n">
        <v>543780.1264675183</v>
      </c>
      <c r="AF72" t="n">
        <v>1.953579421487631e-06</v>
      </c>
      <c r="AG72" t="n">
        <v>11</v>
      </c>
      <c r="AH72" t="n">
        <v>491882.5143976584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3.699</v>
      </c>
      <c r="E73" t="n">
        <v>27.03</v>
      </c>
      <c r="F73" t="n">
        <v>24.08</v>
      </c>
      <c r="G73" t="n">
        <v>111.15</v>
      </c>
      <c r="H73" t="n">
        <v>1.56</v>
      </c>
      <c r="I73" t="n">
        <v>13</v>
      </c>
      <c r="J73" t="n">
        <v>213.47</v>
      </c>
      <c r="K73" t="n">
        <v>53.44</v>
      </c>
      <c r="L73" t="n">
        <v>18.75</v>
      </c>
      <c r="M73" t="n">
        <v>11</v>
      </c>
      <c r="N73" t="n">
        <v>46.28</v>
      </c>
      <c r="O73" t="n">
        <v>26561.93</v>
      </c>
      <c r="P73" t="n">
        <v>311.71</v>
      </c>
      <c r="Q73" t="n">
        <v>452.56</v>
      </c>
      <c r="R73" t="n">
        <v>74.08</v>
      </c>
      <c r="S73" t="n">
        <v>57.64</v>
      </c>
      <c r="T73" t="n">
        <v>6114.73</v>
      </c>
      <c r="U73" t="n">
        <v>0.78</v>
      </c>
      <c r="V73" t="n">
        <v>0.88</v>
      </c>
      <c r="W73" t="n">
        <v>6.81</v>
      </c>
      <c r="X73" t="n">
        <v>0.36</v>
      </c>
      <c r="Y73" t="n">
        <v>1</v>
      </c>
      <c r="Z73" t="n">
        <v>10</v>
      </c>
      <c r="AA73" t="n">
        <v>396.9592450298197</v>
      </c>
      <c r="AB73" t="n">
        <v>543.1371516557133</v>
      </c>
      <c r="AC73" t="n">
        <v>491.3009041994713</v>
      </c>
      <c r="AD73" t="n">
        <v>396959.2450298197</v>
      </c>
      <c r="AE73" t="n">
        <v>543137.1516557133</v>
      </c>
      <c r="AF73" t="n">
        <v>1.958185047308552e-06</v>
      </c>
      <c r="AG73" t="n">
        <v>11</v>
      </c>
      <c r="AH73" t="n">
        <v>491300.9041994713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3.7002</v>
      </c>
      <c r="E74" t="n">
        <v>27.03</v>
      </c>
      <c r="F74" t="n">
        <v>24.07</v>
      </c>
      <c r="G74" t="n">
        <v>111.11</v>
      </c>
      <c r="H74" t="n">
        <v>1.58</v>
      </c>
      <c r="I74" t="n">
        <v>13</v>
      </c>
      <c r="J74" t="n">
        <v>213.87</v>
      </c>
      <c r="K74" t="n">
        <v>53.44</v>
      </c>
      <c r="L74" t="n">
        <v>19</v>
      </c>
      <c r="M74" t="n">
        <v>11</v>
      </c>
      <c r="N74" t="n">
        <v>46.44</v>
      </c>
      <c r="O74" t="n">
        <v>26611.98</v>
      </c>
      <c r="P74" t="n">
        <v>311.96</v>
      </c>
      <c r="Q74" t="n">
        <v>452.56</v>
      </c>
      <c r="R74" t="n">
        <v>73.70999999999999</v>
      </c>
      <c r="S74" t="n">
        <v>57.64</v>
      </c>
      <c r="T74" t="n">
        <v>5927.76</v>
      </c>
      <c r="U74" t="n">
        <v>0.78</v>
      </c>
      <c r="V74" t="n">
        <v>0.88</v>
      </c>
      <c r="W74" t="n">
        <v>6.82</v>
      </c>
      <c r="X74" t="n">
        <v>0.35</v>
      </c>
      <c r="Y74" t="n">
        <v>1</v>
      </c>
      <c r="Z74" t="n">
        <v>10</v>
      </c>
      <c r="AA74" t="n">
        <v>396.9995975472637</v>
      </c>
      <c r="AB74" t="n">
        <v>543.1923637503075</v>
      </c>
      <c r="AC74" t="n">
        <v>491.3508469292482</v>
      </c>
      <c r="AD74" t="n">
        <v>396999.5975472637</v>
      </c>
      <c r="AE74" t="n">
        <v>543192.3637503076</v>
      </c>
      <c r="AF74" t="n">
        <v>1.958820306042472e-06</v>
      </c>
      <c r="AG74" t="n">
        <v>11</v>
      </c>
      <c r="AH74" t="n">
        <v>491350.8469292482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3.7028</v>
      </c>
      <c r="E75" t="n">
        <v>27.01</v>
      </c>
      <c r="F75" t="n">
        <v>24.05</v>
      </c>
      <c r="G75" t="n">
        <v>111.02</v>
      </c>
      <c r="H75" t="n">
        <v>1.6</v>
      </c>
      <c r="I75" t="n">
        <v>13</v>
      </c>
      <c r="J75" t="n">
        <v>214.28</v>
      </c>
      <c r="K75" t="n">
        <v>53.44</v>
      </c>
      <c r="L75" t="n">
        <v>19.25</v>
      </c>
      <c r="M75" t="n">
        <v>11</v>
      </c>
      <c r="N75" t="n">
        <v>46.6</v>
      </c>
      <c r="O75" t="n">
        <v>26662.08</v>
      </c>
      <c r="P75" t="n">
        <v>312.09</v>
      </c>
      <c r="Q75" t="n">
        <v>452.57</v>
      </c>
      <c r="R75" t="n">
        <v>73.18000000000001</v>
      </c>
      <c r="S75" t="n">
        <v>57.64</v>
      </c>
      <c r="T75" t="n">
        <v>5661.49</v>
      </c>
      <c r="U75" t="n">
        <v>0.79</v>
      </c>
      <c r="V75" t="n">
        <v>0.88</v>
      </c>
      <c r="W75" t="n">
        <v>6.81</v>
      </c>
      <c r="X75" t="n">
        <v>0.33</v>
      </c>
      <c r="Y75" t="n">
        <v>1</v>
      </c>
      <c r="Z75" t="n">
        <v>10</v>
      </c>
      <c r="AA75" t="n">
        <v>396.8233661242422</v>
      </c>
      <c r="AB75" t="n">
        <v>542.9512361425479</v>
      </c>
      <c r="AC75" t="n">
        <v>491.1327322019484</v>
      </c>
      <c r="AD75" t="n">
        <v>396823.3661242423</v>
      </c>
      <c r="AE75" t="n">
        <v>542951.2361425479</v>
      </c>
      <c r="AF75" t="n">
        <v>1.960196699965965e-06</v>
      </c>
      <c r="AG75" t="n">
        <v>11</v>
      </c>
      <c r="AH75" t="n">
        <v>491132.7322019484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3.7002</v>
      </c>
      <c r="E76" t="n">
        <v>27.03</v>
      </c>
      <c r="F76" t="n">
        <v>24.07</v>
      </c>
      <c r="G76" t="n">
        <v>111.11</v>
      </c>
      <c r="H76" t="n">
        <v>1.61</v>
      </c>
      <c r="I76" t="n">
        <v>13</v>
      </c>
      <c r="J76" t="n">
        <v>214.69</v>
      </c>
      <c r="K76" t="n">
        <v>53.44</v>
      </c>
      <c r="L76" t="n">
        <v>19.5</v>
      </c>
      <c r="M76" t="n">
        <v>11</v>
      </c>
      <c r="N76" t="n">
        <v>46.75</v>
      </c>
      <c r="O76" t="n">
        <v>26712.23</v>
      </c>
      <c r="P76" t="n">
        <v>312.11</v>
      </c>
      <c r="Q76" t="n">
        <v>452.59</v>
      </c>
      <c r="R76" t="n">
        <v>73.7</v>
      </c>
      <c r="S76" t="n">
        <v>57.64</v>
      </c>
      <c r="T76" t="n">
        <v>5924.14</v>
      </c>
      <c r="U76" t="n">
        <v>0.78</v>
      </c>
      <c r="V76" t="n">
        <v>0.88</v>
      </c>
      <c r="W76" t="n">
        <v>6.82</v>
      </c>
      <c r="X76" t="n">
        <v>0.35</v>
      </c>
      <c r="Y76" t="n">
        <v>1</v>
      </c>
      <c r="Z76" t="n">
        <v>10</v>
      </c>
      <c r="AA76" t="n">
        <v>397.0976455548843</v>
      </c>
      <c r="AB76" t="n">
        <v>543.3265173599069</v>
      </c>
      <c r="AC76" t="n">
        <v>491.4721971066331</v>
      </c>
      <c r="AD76" t="n">
        <v>397097.6455548843</v>
      </c>
      <c r="AE76" t="n">
        <v>543326.5173599069</v>
      </c>
      <c r="AF76" t="n">
        <v>1.958820306042472e-06</v>
      </c>
      <c r="AG76" t="n">
        <v>11</v>
      </c>
      <c r="AH76" t="n">
        <v>491472.1971066331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3.702</v>
      </c>
      <c r="E77" t="n">
        <v>27.01</v>
      </c>
      <c r="F77" t="n">
        <v>24.06</v>
      </c>
      <c r="G77" t="n">
        <v>111.05</v>
      </c>
      <c r="H77" t="n">
        <v>1.63</v>
      </c>
      <c r="I77" t="n">
        <v>13</v>
      </c>
      <c r="J77" t="n">
        <v>215.09</v>
      </c>
      <c r="K77" t="n">
        <v>53.44</v>
      </c>
      <c r="L77" t="n">
        <v>19.75</v>
      </c>
      <c r="M77" t="n">
        <v>11</v>
      </c>
      <c r="N77" t="n">
        <v>46.91</v>
      </c>
      <c r="O77" t="n">
        <v>26762.44</v>
      </c>
      <c r="P77" t="n">
        <v>311.16</v>
      </c>
      <c r="Q77" t="n">
        <v>452.57</v>
      </c>
      <c r="R77" t="n">
        <v>73.23</v>
      </c>
      <c r="S77" t="n">
        <v>57.64</v>
      </c>
      <c r="T77" t="n">
        <v>5687.58</v>
      </c>
      <c r="U77" t="n">
        <v>0.79</v>
      </c>
      <c r="V77" t="n">
        <v>0.88</v>
      </c>
      <c r="W77" t="n">
        <v>6.82</v>
      </c>
      <c r="X77" t="n">
        <v>0.34</v>
      </c>
      <c r="Y77" t="n">
        <v>1</v>
      </c>
      <c r="Z77" t="n">
        <v>10</v>
      </c>
      <c r="AA77" t="n">
        <v>396.3083900771121</v>
      </c>
      <c r="AB77" t="n">
        <v>542.2466231957249</v>
      </c>
      <c r="AC77" t="n">
        <v>490.4953665258395</v>
      </c>
      <c r="AD77" t="n">
        <v>396308.3900771121</v>
      </c>
      <c r="AE77" t="n">
        <v>542246.6231957248</v>
      </c>
      <c r="AF77" t="n">
        <v>1.959773194143352e-06</v>
      </c>
      <c r="AG77" t="n">
        <v>11</v>
      </c>
      <c r="AH77" t="n">
        <v>490495.3665258395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3.7003</v>
      </c>
      <c r="E78" t="n">
        <v>27.02</v>
      </c>
      <c r="F78" t="n">
        <v>24.07</v>
      </c>
      <c r="G78" t="n">
        <v>111.1</v>
      </c>
      <c r="H78" t="n">
        <v>1.65</v>
      </c>
      <c r="I78" t="n">
        <v>13</v>
      </c>
      <c r="J78" t="n">
        <v>215.5</v>
      </c>
      <c r="K78" t="n">
        <v>53.44</v>
      </c>
      <c r="L78" t="n">
        <v>20</v>
      </c>
      <c r="M78" t="n">
        <v>11</v>
      </c>
      <c r="N78" t="n">
        <v>47.07</v>
      </c>
      <c r="O78" t="n">
        <v>26812.71</v>
      </c>
      <c r="P78" t="n">
        <v>310.32</v>
      </c>
      <c r="Q78" t="n">
        <v>452.57</v>
      </c>
      <c r="R78" t="n">
        <v>73.81999999999999</v>
      </c>
      <c r="S78" t="n">
        <v>57.64</v>
      </c>
      <c r="T78" t="n">
        <v>5981.62</v>
      </c>
      <c r="U78" t="n">
        <v>0.78</v>
      </c>
      <c r="V78" t="n">
        <v>0.88</v>
      </c>
      <c r="W78" t="n">
        <v>6.81</v>
      </c>
      <c r="X78" t="n">
        <v>0.35</v>
      </c>
      <c r="Y78" t="n">
        <v>1</v>
      </c>
      <c r="Z78" t="n">
        <v>10</v>
      </c>
      <c r="AA78" t="n">
        <v>395.9200439907303</v>
      </c>
      <c r="AB78" t="n">
        <v>541.7152709477169</v>
      </c>
      <c r="AC78" t="n">
        <v>490.0147257906239</v>
      </c>
      <c r="AD78" t="n">
        <v>395920.0439907302</v>
      </c>
      <c r="AE78" t="n">
        <v>541715.2709477169</v>
      </c>
      <c r="AF78" t="n">
        <v>1.958873244270298e-06</v>
      </c>
      <c r="AG78" t="n">
        <v>11</v>
      </c>
      <c r="AH78" t="n">
        <v>490014.7257906239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3.713</v>
      </c>
      <c r="E79" t="n">
        <v>26.93</v>
      </c>
      <c r="F79" t="n">
        <v>24.02</v>
      </c>
      <c r="G79" t="n">
        <v>120.08</v>
      </c>
      <c r="H79" t="n">
        <v>1.67</v>
      </c>
      <c r="I79" t="n">
        <v>12</v>
      </c>
      <c r="J79" t="n">
        <v>215.91</v>
      </c>
      <c r="K79" t="n">
        <v>53.44</v>
      </c>
      <c r="L79" t="n">
        <v>20.25</v>
      </c>
      <c r="M79" t="n">
        <v>10</v>
      </c>
      <c r="N79" t="n">
        <v>47.23</v>
      </c>
      <c r="O79" t="n">
        <v>26863.02</v>
      </c>
      <c r="P79" t="n">
        <v>309.07</v>
      </c>
      <c r="Q79" t="n">
        <v>452.62</v>
      </c>
      <c r="R79" t="n">
        <v>71.88</v>
      </c>
      <c r="S79" t="n">
        <v>57.64</v>
      </c>
      <c r="T79" t="n">
        <v>5017.16</v>
      </c>
      <c r="U79" t="n">
        <v>0.8</v>
      </c>
      <c r="V79" t="n">
        <v>0.88</v>
      </c>
      <c r="W79" t="n">
        <v>6.81</v>
      </c>
      <c r="X79" t="n">
        <v>0.29</v>
      </c>
      <c r="Y79" t="n">
        <v>1</v>
      </c>
      <c r="Z79" t="n">
        <v>10</v>
      </c>
      <c r="AA79" t="n">
        <v>393.9893824628394</v>
      </c>
      <c r="AB79" t="n">
        <v>539.0736546704813</v>
      </c>
      <c r="AC79" t="n">
        <v>487.6252216633561</v>
      </c>
      <c r="AD79" t="n">
        <v>393989.3824628394</v>
      </c>
      <c r="AE79" t="n">
        <v>539073.6546704813</v>
      </c>
      <c r="AF79" t="n">
        <v>1.965596399204286e-06</v>
      </c>
      <c r="AG79" t="n">
        <v>11</v>
      </c>
      <c r="AH79" t="n">
        <v>487625.2216633561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3.7113</v>
      </c>
      <c r="E80" t="n">
        <v>26.94</v>
      </c>
      <c r="F80" t="n">
        <v>24.03</v>
      </c>
      <c r="G80" t="n">
        <v>120.15</v>
      </c>
      <c r="H80" t="n">
        <v>1.68</v>
      </c>
      <c r="I80" t="n">
        <v>12</v>
      </c>
      <c r="J80" t="n">
        <v>216.32</v>
      </c>
      <c r="K80" t="n">
        <v>53.44</v>
      </c>
      <c r="L80" t="n">
        <v>20.5</v>
      </c>
      <c r="M80" t="n">
        <v>10</v>
      </c>
      <c r="N80" t="n">
        <v>47.38</v>
      </c>
      <c r="O80" t="n">
        <v>26913.4</v>
      </c>
      <c r="P80" t="n">
        <v>309.45</v>
      </c>
      <c r="Q80" t="n">
        <v>452.58</v>
      </c>
      <c r="R80" t="n">
        <v>72.22</v>
      </c>
      <c r="S80" t="n">
        <v>57.64</v>
      </c>
      <c r="T80" t="n">
        <v>5186.93</v>
      </c>
      <c r="U80" t="n">
        <v>0.8</v>
      </c>
      <c r="V80" t="n">
        <v>0.88</v>
      </c>
      <c r="W80" t="n">
        <v>6.81</v>
      </c>
      <c r="X80" t="n">
        <v>0.3</v>
      </c>
      <c r="Y80" t="n">
        <v>1</v>
      </c>
      <c r="Z80" t="n">
        <v>10</v>
      </c>
      <c r="AA80" t="n">
        <v>394.3961971991944</v>
      </c>
      <c r="AB80" t="n">
        <v>539.6302765401618</v>
      </c>
      <c r="AC80" t="n">
        <v>488.1287203230179</v>
      </c>
      <c r="AD80" t="n">
        <v>394396.1971991945</v>
      </c>
      <c r="AE80" t="n">
        <v>539630.2765401618</v>
      </c>
      <c r="AF80" t="n">
        <v>1.964696449331232e-06</v>
      </c>
      <c r="AG80" t="n">
        <v>11</v>
      </c>
      <c r="AH80" t="n">
        <v>488128.7203230179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3.7127</v>
      </c>
      <c r="E81" t="n">
        <v>26.93</v>
      </c>
      <c r="F81" t="n">
        <v>24.02</v>
      </c>
      <c r="G81" t="n">
        <v>120.1</v>
      </c>
      <c r="H81" t="n">
        <v>1.7</v>
      </c>
      <c r="I81" t="n">
        <v>12</v>
      </c>
      <c r="J81" t="n">
        <v>216.73</v>
      </c>
      <c r="K81" t="n">
        <v>53.44</v>
      </c>
      <c r="L81" t="n">
        <v>20.75</v>
      </c>
      <c r="M81" t="n">
        <v>10</v>
      </c>
      <c r="N81" t="n">
        <v>47.54</v>
      </c>
      <c r="O81" t="n">
        <v>26963.82</v>
      </c>
      <c r="P81" t="n">
        <v>309.86</v>
      </c>
      <c r="Q81" t="n">
        <v>452.58</v>
      </c>
      <c r="R81" t="n">
        <v>71.97</v>
      </c>
      <c r="S81" t="n">
        <v>57.64</v>
      </c>
      <c r="T81" t="n">
        <v>5065.07</v>
      </c>
      <c r="U81" t="n">
        <v>0.8</v>
      </c>
      <c r="V81" t="n">
        <v>0.88</v>
      </c>
      <c r="W81" t="n">
        <v>6.81</v>
      </c>
      <c r="X81" t="n">
        <v>0.29</v>
      </c>
      <c r="Y81" t="n">
        <v>1</v>
      </c>
      <c r="Z81" t="n">
        <v>10</v>
      </c>
      <c r="AA81" t="n">
        <v>394.5264836911944</v>
      </c>
      <c r="AB81" t="n">
        <v>539.8085402663505</v>
      </c>
      <c r="AC81" t="n">
        <v>488.2899708093739</v>
      </c>
      <c r="AD81" t="n">
        <v>394526.4836911944</v>
      </c>
      <c r="AE81" t="n">
        <v>539808.5402663505</v>
      </c>
      <c r="AF81" t="n">
        <v>1.965437584520806e-06</v>
      </c>
      <c r="AG81" t="n">
        <v>11</v>
      </c>
      <c r="AH81" t="n">
        <v>488289.9708093739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3.71</v>
      </c>
      <c r="E82" t="n">
        <v>26.95</v>
      </c>
      <c r="F82" t="n">
        <v>24.04</v>
      </c>
      <c r="G82" t="n">
        <v>120.2</v>
      </c>
      <c r="H82" t="n">
        <v>1.72</v>
      </c>
      <c r="I82" t="n">
        <v>12</v>
      </c>
      <c r="J82" t="n">
        <v>217.14</v>
      </c>
      <c r="K82" t="n">
        <v>53.44</v>
      </c>
      <c r="L82" t="n">
        <v>21</v>
      </c>
      <c r="M82" t="n">
        <v>10</v>
      </c>
      <c r="N82" t="n">
        <v>47.7</v>
      </c>
      <c r="O82" t="n">
        <v>27014.3</v>
      </c>
      <c r="P82" t="n">
        <v>310.03</v>
      </c>
      <c r="Q82" t="n">
        <v>452.62</v>
      </c>
      <c r="R82" t="n">
        <v>72.53</v>
      </c>
      <c r="S82" t="n">
        <v>57.64</v>
      </c>
      <c r="T82" t="n">
        <v>5341.14</v>
      </c>
      <c r="U82" t="n">
        <v>0.79</v>
      </c>
      <c r="V82" t="n">
        <v>0.88</v>
      </c>
      <c r="W82" t="n">
        <v>6.82</v>
      </c>
      <c r="X82" t="n">
        <v>0.32</v>
      </c>
      <c r="Y82" t="n">
        <v>1</v>
      </c>
      <c r="Z82" t="n">
        <v>10</v>
      </c>
      <c r="AA82" t="n">
        <v>394.9037224171615</v>
      </c>
      <c r="AB82" t="n">
        <v>540.3246949338168</v>
      </c>
      <c r="AC82" t="n">
        <v>488.7568643998047</v>
      </c>
      <c r="AD82" t="n">
        <v>394903.7224171615</v>
      </c>
      <c r="AE82" t="n">
        <v>540324.6949338168</v>
      </c>
      <c r="AF82" t="n">
        <v>1.964008252369486e-06</v>
      </c>
      <c r="AG82" t="n">
        <v>11</v>
      </c>
      <c r="AH82" t="n">
        <v>488756.8643998047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3.712</v>
      </c>
      <c r="E83" t="n">
        <v>26.94</v>
      </c>
      <c r="F83" t="n">
        <v>24.02</v>
      </c>
      <c r="G83" t="n">
        <v>120.12</v>
      </c>
      <c r="H83" t="n">
        <v>1.74</v>
      </c>
      <c r="I83" t="n">
        <v>12</v>
      </c>
      <c r="J83" t="n">
        <v>217.55</v>
      </c>
      <c r="K83" t="n">
        <v>53.44</v>
      </c>
      <c r="L83" t="n">
        <v>21.25</v>
      </c>
      <c r="M83" t="n">
        <v>10</v>
      </c>
      <c r="N83" t="n">
        <v>47.86</v>
      </c>
      <c r="O83" t="n">
        <v>27064.84</v>
      </c>
      <c r="P83" t="n">
        <v>309.67</v>
      </c>
      <c r="Q83" t="n">
        <v>452.58</v>
      </c>
      <c r="R83" t="n">
        <v>72.28</v>
      </c>
      <c r="S83" t="n">
        <v>57.64</v>
      </c>
      <c r="T83" t="n">
        <v>5219.9</v>
      </c>
      <c r="U83" t="n">
        <v>0.8</v>
      </c>
      <c r="V83" t="n">
        <v>0.88</v>
      </c>
      <c r="W83" t="n">
        <v>6.81</v>
      </c>
      <c r="X83" t="n">
        <v>0.3</v>
      </c>
      <c r="Y83" t="n">
        <v>1</v>
      </c>
      <c r="Z83" t="n">
        <v>10</v>
      </c>
      <c r="AA83" t="n">
        <v>394.4551873270676</v>
      </c>
      <c r="AB83" t="n">
        <v>539.7109894355785</v>
      </c>
      <c r="AC83" t="n">
        <v>488.2017300929774</v>
      </c>
      <c r="AD83" t="n">
        <v>394455.1873270676</v>
      </c>
      <c r="AE83" t="n">
        <v>539710.9894355786</v>
      </c>
      <c r="AF83" t="n">
        <v>1.965067016926019e-06</v>
      </c>
      <c r="AG83" t="n">
        <v>11</v>
      </c>
      <c r="AH83" t="n">
        <v>488201.7300929774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3.7103</v>
      </c>
      <c r="E84" t="n">
        <v>26.95</v>
      </c>
      <c r="F84" t="n">
        <v>24.04</v>
      </c>
      <c r="G84" t="n">
        <v>120.18</v>
      </c>
      <c r="H84" t="n">
        <v>1.75</v>
      </c>
      <c r="I84" t="n">
        <v>12</v>
      </c>
      <c r="J84" t="n">
        <v>217.96</v>
      </c>
      <c r="K84" t="n">
        <v>53.44</v>
      </c>
      <c r="L84" t="n">
        <v>21.5</v>
      </c>
      <c r="M84" t="n">
        <v>10</v>
      </c>
      <c r="N84" t="n">
        <v>48.02</v>
      </c>
      <c r="O84" t="n">
        <v>27115.43</v>
      </c>
      <c r="P84" t="n">
        <v>309.13</v>
      </c>
      <c r="Q84" t="n">
        <v>452.64</v>
      </c>
      <c r="R84" t="n">
        <v>72.58</v>
      </c>
      <c r="S84" t="n">
        <v>57.64</v>
      </c>
      <c r="T84" t="n">
        <v>5366.33</v>
      </c>
      <c r="U84" t="n">
        <v>0.79</v>
      </c>
      <c r="V84" t="n">
        <v>0.88</v>
      </c>
      <c r="W84" t="n">
        <v>6.81</v>
      </c>
      <c r="X84" t="n">
        <v>0.31</v>
      </c>
      <c r="Y84" t="n">
        <v>1</v>
      </c>
      <c r="Z84" t="n">
        <v>10</v>
      </c>
      <c r="AA84" t="n">
        <v>394.2944936916629</v>
      </c>
      <c r="AB84" t="n">
        <v>539.4911213143151</v>
      </c>
      <c r="AC84" t="n">
        <v>488.0028458766204</v>
      </c>
      <c r="AD84" t="n">
        <v>394294.4936916629</v>
      </c>
      <c r="AE84" t="n">
        <v>539491.1213143151</v>
      </c>
      <c r="AF84" t="n">
        <v>1.964167067052966e-06</v>
      </c>
      <c r="AG84" t="n">
        <v>11</v>
      </c>
      <c r="AH84" t="n">
        <v>488002.8458766204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3.7113</v>
      </c>
      <c r="E85" t="n">
        <v>26.94</v>
      </c>
      <c r="F85" t="n">
        <v>24.03</v>
      </c>
      <c r="G85" t="n">
        <v>120.15</v>
      </c>
      <c r="H85" t="n">
        <v>1.77</v>
      </c>
      <c r="I85" t="n">
        <v>12</v>
      </c>
      <c r="J85" t="n">
        <v>218.37</v>
      </c>
      <c r="K85" t="n">
        <v>53.44</v>
      </c>
      <c r="L85" t="n">
        <v>21.75</v>
      </c>
      <c r="M85" t="n">
        <v>10</v>
      </c>
      <c r="N85" t="n">
        <v>48.18</v>
      </c>
      <c r="O85" t="n">
        <v>27166.08</v>
      </c>
      <c r="P85" t="n">
        <v>308.11</v>
      </c>
      <c r="Q85" t="n">
        <v>452.57</v>
      </c>
      <c r="R85" t="n">
        <v>72.42</v>
      </c>
      <c r="S85" t="n">
        <v>57.64</v>
      </c>
      <c r="T85" t="n">
        <v>5285.52</v>
      </c>
      <c r="U85" t="n">
        <v>0.8</v>
      </c>
      <c r="V85" t="n">
        <v>0.88</v>
      </c>
      <c r="W85" t="n">
        <v>6.81</v>
      </c>
      <c r="X85" t="n">
        <v>0.3</v>
      </c>
      <c r="Y85" t="n">
        <v>1</v>
      </c>
      <c r="Z85" t="n">
        <v>10</v>
      </c>
      <c r="AA85" t="n">
        <v>393.5229213503935</v>
      </c>
      <c r="AB85" t="n">
        <v>538.435421997621</v>
      </c>
      <c r="AC85" t="n">
        <v>487.0479010210282</v>
      </c>
      <c r="AD85" t="n">
        <v>393522.9213503934</v>
      </c>
      <c r="AE85" t="n">
        <v>538435.421997621</v>
      </c>
      <c r="AF85" t="n">
        <v>1.964696449331232e-06</v>
      </c>
      <c r="AG85" t="n">
        <v>11</v>
      </c>
      <c r="AH85" t="n">
        <v>487047.9010210282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3.718</v>
      </c>
      <c r="E86" t="n">
        <v>26.9</v>
      </c>
      <c r="F86" t="n">
        <v>24.02</v>
      </c>
      <c r="G86" t="n">
        <v>131.01</v>
      </c>
      <c r="H86" t="n">
        <v>1.79</v>
      </c>
      <c r="I86" t="n">
        <v>11</v>
      </c>
      <c r="J86" t="n">
        <v>218.78</v>
      </c>
      <c r="K86" t="n">
        <v>53.44</v>
      </c>
      <c r="L86" t="n">
        <v>22</v>
      </c>
      <c r="M86" t="n">
        <v>9</v>
      </c>
      <c r="N86" t="n">
        <v>48.34</v>
      </c>
      <c r="O86" t="n">
        <v>27216.79</v>
      </c>
      <c r="P86" t="n">
        <v>307.47</v>
      </c>
      <c r="Q86" t="n">
        <v>452.58</v>
      </c>
      <c r="R86" t="n">
        <v>71.84999999999999</v>
      </c>
      <c r="S86" t="n">
        <v>57.64</v>
      </c>
      <c r="T86" t="n">
        <v>5007.73</v>
      </c>
      <c r="U86" t="n">
        <v>0.8</v>
      </c>
      <c r="V86" t="n">
        <v>0.88</v>
      </c>
      <c r="W86" t="n">
        <v>6.81</v>
      </c>
      <c r="X86" t="n">
        <v>0.29</v>
      </c>
      <c r="Y86" t="n">
        <v>1</v>
      </c>
      <c r="Z86" t="n">
        <v>10</v>
      </c>
      <c r="AA86" t="n">
        <v>392.5748502607681</v>
      </c>
      <c r="AB86" t="n">
        <v>537.138229306851</v>
      </c>
      <c r="AC86" t="n">
        <v>485.874510580044</v>
      </c>
      <c r="AD86" t="n">
        <v>392574.8502607681</v>
      </c>
      <c r="AE86" t="n">
        <v>537138.229306851</v>
      </c>
      <c r="AF86" t="n">
        <v>1.968243310595619e-06</v>
      </c>
      <c r="AG86" t="n">
        <v>11</v>
      </c>
      <c r="AH86" t="n">
        <v>485874.510580044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3.7204</v>
      </c>
      <c r="E87" t="n">
        <v>26.88</v>
      </c>
      <c r="F87" t="n">
        <v>24</v>
      </c>
      <c r="G87" t="n">
        <v>130.91</v>
      </c>
      <c r="H87" t="n">
        <v>1.8</v>
      </c>
      <c r="I87" t="n">
        <v>11</v>
      </c>
      <c r="J87" t="n">
        <v>219.19</v>
      </c>
      <c r="K87" t="n">
        <v>53.44</v>
      </c>
      <c r="L87" t="n">
        <v>22.25</v>
      </c>
      <c r="M87" t="n">
        <v>9</v>
      </c>
      <c r="N87" t="n">
        <v>48.51</v>
      </c>
      <c r="O87" t="n">
        <v>27267.55</v>
      </c>
      <c r="P87" t="n">
        <v>307.3</v>
      </c>
      <c r="Q87" t="n">
        <v>452.61</v>
      </c>
      <c r="R87" t="n">
        <v>71.26000000000001</v>
      </c>
      <c r="S87" t="n">
        <v>57.64</v>
      </c>
      <c r="T87" t="n">
        <v>4711.32</v>
      </c>
      <c r="U87" t="n">
        <v>0.8100000000000001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392.2223755238342</v>
      </c>
      <c r="AB87" t="n">
        <v>536.65595782169</v>
      </c>
      <c r="AC87" t="n">
        <v>485.4382664085546</v>
      </c>
      <c r="AD87" t="n">
        <v>392222.3755238342</v>
      </c>
      <c r="AE87" t="n">
        <v>536655.95782169</v>
      </c>
      <c r="AF87" t="n">
        <v>1.969513828063459e-06</v>
      </c>
      <c r="AG87" t="n">
        <v>11</v>
      </c>
      <c r="AH87" t="n">
        <v>485438.2664085546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3.7199</v>
      </c>
      <c r="E88" t="n">
        <v>26.88</v>
      </c>
      <c r="F88" t="n">
        <v>24</v>
      </c>
      <c r="G88" t="n">
        <v>130.93</v>
      </c>
      <c r="H88" t="n">
        <v>1.82</v>
      </c>
      <c r="I88" t="n">
        <v>11</v>
      </c>
      <c r="J88" t="n">
        <v>219.6</v>
      </c>
      <c r="K88" t="n">
        <v>53.44</v>
      </c>
      <c r="L88" t="n">
        <v>22.5</v>
      </c>
      <c r="M88" t="n">
        <v>9</v>
      </c>
      <c r="N88" t="n">
        <v>48.67</v>
      </c>
      <c r="O88" t="n">
        <v>27318.36</v>
      </c>
      <c r="P88" t="n">
        <v>307.58</v>
      </c>
      <c r="Q88" t="n">
        <v>452.58</v>
      </c>
      <c r="R88" t="n">
        <v>71.37</v>
      </c>
      <c r="S88" t="n">
        <v>57.64</v>
      </c>
      <c r="T88" t="n">
        <v>4765.78</v>
      </c>
      <c r="U88" t="n">
        <v>0.8100000000000001</v>
      </c>
      <c r="V88" t="n">
        <v>0.88</v>
      </c>
      <c r="W88" t="n">
        <v>6.81</v>
      </c>
      <c r="X88" t="n">
        <v>0.28</v>
      </c>
      <c r="Y88" t="n">
        <v>1</v>
      </c>
      <c r="Z88" t="n">
        <v>10</v>
      </c>
      <c r="AA88" t="n">
        <v>392.4415419959163</v>
      </c>
      <c r="AB88" t="n">
        <v>536.9558310577353</v>
      </c>
      <c r="AC88" t="n">
        <v>485.7095201638263</v>
      </c>
      <c r="AD88" t="n">
        <v>392441.5419959163</v>
      </c>
      <c r="AE88" t="n">
        <v>536955.8310577353</v>
      </c>
      <c r="AF88" t="n">
        <v>1.969249136924326e-06</v>
      </c>
      <c r="AG88" t="n">
        <v>11</v>
      </c>
      <c r="AH88" t="n">
        <v>485709.5201638263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3.7193</v>
      </c>
      <c r="E89" t="n">
        <v>26.89</v>
      </c>
      <c r="F89" t="n">
        <v>24.01</v>
      </c>
      <c r="G89" t="n">
        <v>130.96</v>
      </c>
      <c r="H89" t="n">
        <v>1.84</v>
      </c>
      <c r="I89" t="n">
        <v>11</v>
      </c>
      <c r="J89" t="n">
        <v>220.01</v>
      </c>
      <c r="K89" t="n">
        <v>53.44</v>
      </c>
      <c r="L89" t="n">
        <v>22.75</v>
      </c>
      <c r="M89" t="n">
        <v>9</v>
      </c>
      <c r="N89" t="n">
        <v>48.83</v>
      </c>
      <c r="O89" t="n">
        <v>27369.23</v>
      </c>
      <c r="P89" t="n">
        <v>307.8</v>
      </c>
      <c r="Q89" t="n">
        <v>452.58</v>
      </c>
      <c r="R89" t="n">
        <v>71.5</v>
      </c>
      <c r="S89" t="n">
        <v>57.64</v>
      </c>
      <c r="T89" t="n">
        <v>4833.98</v>
      </c>
      <c r="U89" t="n">
        <v>0.8100000000000001</v>
      </c>
      <c r="V89" t="n">
        <v>0.88</v>
      </c>
      <c r="W89" t="n">
        <v>6.82</v>
      </c>
      <c r="X89" t="n">
        <v>0.28</v>
      </c>
      <c r="Y89" t="n">
        <v>1</v>
      </c>
      <c r="Z89" t="n">
        <v>10</v>
      </c>
      <c r="AA89" t="n">
        <v>392.6610006389751</v>
      </c>
      <c r="AB89" t="n">
        <v>537.2561040550003</v>
      </c>
      <c r="AC89" t="n">
        <v>485.9811355276682</v>
      </c>
      <c r="AD89" t="n">
        <v>392661.0006389751</v>
      </c>
      <c r="AE89" t="n">
        <v>537256.1040550002</v>
      </c>
      <c r="AF89" t="n">
        <v>1.968931507557366e-06</v>
      </c>
      <c r="AG89" t="n">
        <v>11</v>
      </c>
      <c r="AH89" t="n">
        <v>485981.1355276682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3.7193</v>
      </c>
      <c r="E90" t="n">
        <v>26.89</v>
      </c>
      <c r="F90" t="n">
        <v>24.01</v>
      </c>
      <c r="G90" t="n">
        <v>130.96</v>
      </c>
      <c r="H90" t="n">
        <v>1.85</v>
      </c>
      <c r="I90" t="n">
        <v>11</v>
      </c>
      <c r="J90" t="n">
        <v>220.43</v>
      </c>
      <c r="K90" t="n">
        <v>53.44</v>
      </c>
      <c r="L90" t="n">
        <v>23</v>
      </c>
      <c r="M90" t="n">
        <v>9</v>
      </c>
      <c r="N90" t="n">
        <v>48.99</v>
      </c>
      <c r="O90" t="n">
        <v>27420.16</v>
      </c>
      <c r="P90" t="n">
        <v>307.55</v>
      </c>
      <c r="Q90" t="n">
        <v>452.55</v>
      </c>
      <c r="R90" t="n">
        <v>71.58</v>
      </c>
      <c r="S90" t="n">
        <v>57.64</v>
      </c>
      <c r="T90" t="n">
        <v>4870.61</v>
      </c>
      <c r="U90" t="n">
        <v>0.8100000000000001</v>
      </c>
      <c r="V90" t="n">
        <v>0.88</v>
      </c>
      <c r="W90" t="n">
        <v>6.81</v>
      </c>
      <c r="X90" t="n">
        <v>0.28</v>
      </c>
      <c r="Y90" t="n">
        <v>1</v>
      </c>
      <c r="Z90" t="n">
        <v>10</v>
      </c>
      <c r="AA90" t="n">
        <v>392.4984264817425</v>
      </c>
      <c r="AB90" t="n">
        <v>537.0336629208089</v>
      </c>
      <c r="AC90" t="n">
        <v>485.779923863126</v>
      </c>
      <c r="AD90" t="n">
        <v>392498.4264817425</v>
      </c>
      <c r="AE90" t="n">
        <v>537033.6629208089</v>
      </c>
      <c r="AF90" t="n">
        <v>1.968931507557366e-06</v>
      </c>
      <c r="AG90" t="n">
        <v>11</v>
      </c>
      <c r="AH90" t="n">
        <v>485779.923863126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3.7185</v>
      </c>
      <c r="E91" t="n">
        <v>26.89</v>
      </c>
      <c r="F91" t="n">
        <v>24.01</v>
      </c>
      <c r="G91" t="n">
        <v>130.99</v>
      </c>
      <c r="H91" t="n">
        <v>1.87</v>
      </c>
      <c r="I91" t="n">
        <v>11</v>
      </c>
      <c r="J91" t="n">
        <v>220.84</v>
      </c>
      <c r="K91" t="n">
        <v>53.44</v>
      </c>
      <c r="L91" t="n">
        <v>23.25</v>
      </c>
      <c r="M91" t="n">
        <v>9</v>
      </c>
      <c r="N91" t="n">
        <v>49.16</v>
      </c>
      <c r="O91" t="n">
        <v>27471.15</v>
      </c>
      <c r="P91" t="n">
        <v>307.37</v>
      </c>
      <c r="Q91" t="n">
        <v>452.56</v>
      </c>
      <c r="R91" t="n">
        <v>71.73</v>
      </c>
      <c r="S91" t="n">
        <v>57.64</v>
      </c>
      <c r="T91" t="n">
        <v>4947.39</v>
      </c>
      <c r="U91" t="n">
        <v>0.8</v>
      </c>
      <c r="V91" t="n">
        <v>0.88</v>
      </c>
      <c r="W91" t="n">
        <v>6.81</v>
      </c>
      <c r="X91" t="n">
        <v>0.29</v>
      </c>
      <c r="Y91" t="n">
        <v>1</v>
      </c>
      <c r="Z91" t="n">
        <v>10</v>
      </c>
      <c r="AA91" t="n">
        <v>392.4408101078604</v>
      </c>
      <c r="AB91" t="n">
        <v>536.9548296562084</v>
      </c>
      <c r="AC91" t="n">
        <v>485.7086143346558</v>
      </c>
      <c r="AD91" t="n">
        <v>392440.8101078604</v>
      </c>
      <c r="AE91" t="n">
        <v>536954.8296562084</v>
      </c>
      <c r="AF91" t="n">
        <v>1.968508001734753e-06</v>
      </c>
      <c r="AG91" t="n">
        <v>11</v>
      </c>
      <c r="AH91" t="n">
        <v>485708.6143346558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3.72</v>
      </c>
      <c r="E92" t="n">
        <v>26.88</v>
      </c>
      <c r="F92" t="n">
        <v>24</v>
      </c>
      <c r="G92" t="n">
        <v>130.93</v>
      </c>
      <c r="H92" t="n">
        <v>1.89</v>
      </c>
      <c r="I92" t="n">
        <v>11</v>
      </c>
      <c r="J92" t="n">
        <v>221.25</v>
      </c>
      <c r="K92" t="n">
        <v>53.44</v>
      </c>
      <c r="L92" t="n">
        <v>23.5</v>
      </c>
      <c r="M92" t="n">
        <v>9</v>
      </c>
      <c r="N92" t="n">
        <v>49.32</v>
      </c>
      <c r="O92" t="n">
        <v>27522.19</v>
      </c>
      <c r="P92" t="n">
        <v>307.26</v>
      </c>
      <c r="Q92" t="n">
        <v>452.61</v>
      </c>
      <c r="R92" t="n">
        <v>71.33</v>
      </c>
      <c r="S92" t="n">
        <v>57.64</v>
      </c>
      <c r="T92" t="n">
        <v>4746.4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  <c r="AA92" t="n">
        <v>392.226057983263</v>
      </c>
      <c r="AB92" t="n">
        <v>536.6609963251394</v>
      </c>
      <c r="AC92" t="n">
        <v>485.4428240443063</v>
      </c>
      <c r="AD92" t="n">
        <v>392226.057983263</v>
      </c>
      <c r="AE92" t="n">
        <v>536660.9963251394</v>
      </c>
      <c r="AF92" t="n">
        <v>1.969302075152152e-06</v>
      </c>
      <c r="AG92" t="n">
        <v>11</v>
      </c>
      <c r="AH92" t="n">
        <v>485442.8240443063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3.7197</v>
      </c>
      <c r="E93" t="n">
        <v>26.88</v>
      </c>
      <c r="F93" t="n">
        <v>24.01</v>
      </c>
      <c r="G93" t="n">
        <v>130.94</v>
      </c>
      <c r="H93" t="n">
        <v>1.9</v>
      </c>
      <c r="I93" t="n">
        <v>11</v>
      </c>
      <c r="J93" t="n">
        <v>221.67</v>
      </c>
      <c r="K93" t="n">
        <v>53.44</v>
      </c>
      <c r="L93" t="n">
        <v>23.75</v>
      </c>
      <c r="M93" t="n">
        <v>9</v>
      </c>
      <c r="N93" t="n">
        <v>49.48</v>
      </c>
      <c r="O93" t="n">
        <v>27573.29</v>
      </c>
      <c r="P93" t="n">
        <v>306.8</v>
      </c>
      <c r="Q93" t="n">
        <v>452.57</v>
      </c>
      <c r="R93" t="n">
        <v>71.55</v>
      </c>
      <c r="S93" t="n">
        <v>57.64</v>
      </c>
      <c r="T93" t="n">
        <v>4855.81</v>
      </c>
      <c r="U93" t="n">
        <v>0.8100000000000001</v>
      </c>
      <c r="V93" t="n">
        <v>0.88</v>
      </c>
      <c r="W93" t="n">
        <v>6.81</v>
      </c>
      <c r="X93" t="n">
        <v>0.28</v>
      </c>
      <c r="Y93" t="n">
        <v>1</v>
      </c>
      <c r="Z93" t="n">
        <v>10</v>
      </c>
      <c r="AA93" t="n">
        <v>391.9810349478758</v>
      </c>
      <c r="AB93" t="n">
        <v>536.325744998469</v>
      </c>
      <c r="AC93" t="n">
        <v>485.139568633725</v>
      </c>
      <c r="AD93" t="n">
        <v>391981.0349478758</v>
      </c>
      <c r="AE93" t="n">
        <v>536325.744998469</v>
      </c>
      <c r="AF93" t="n">
        <v>1.969143260468673e-06</v>
      </c>
      <c r="AG93" t="n">
        <v>11</v>
      </c>
      <c r="AH93" t="n">
        <v>485139.5686337251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3.7208</v>
      </c>
      <c r="E94" t="n">
        <v>26.88</v>
      </c>
      <c r="F94" t="n">
        <v>24</v>
      </c>
      <c r="G94" t="n">
        <v>130.9</v>
      </c>
      <c r="H94" t="n">
        <v>1.92</v>
      </c>
      <c r="I94" t="n">
        <v>11</v>
      </c>
      <c r="J94" t="n">
        <v>222.08</v>
      </c>
      <c r="K94" t="n">
        <v>53.44</v>
      </c>
      <c r="L94" t="n">
        <v>24</v>
      </c>
      <c r="M94" t="n">
        <v>9</v>
      </c>
      <c r="N94" t="n">
        <v>49.65</v>
      </c>
      <c r="O94" t="n">
        <v>27624.44</v>
      </c>
      <c r="P94" t="n">
        <v>305.62</v>
      </c>
      <c r="Q94" t="n">
        <v>452.56</v>
      </c>
      <c r="R94" t="n">
        <v>71.34</v>
      </c>
      <c r="S94" t="n">
        <v>57.64</v>
      </c>
      <c r="T94" t="n">
        <v>4752.72</v>
      </c>
      <c r="U94" t="n">
        <v>0.8100000000000001</v>
      </c>
      <c r="V94" t="n">
        <v>0.88</v>
      </c>
      <c r="W94" t="n">
        <v>6.81</v>
      </c>
      <c r="X94" t="n">
        <v>0.27</v>
      </c>
      <c r="Y94" t="n">
        <v>1</v>
      </c>
      <c r="Z94" t="n">
        <v>10</v>
      </c>
      <c r="AA94" t="n">
        <v>391.1006345696082</v>
      </c>
      <c r="AB94" t="n">
        <v>535.1211423604</v>
      </c>
      <c r="AC94" t="n">
        <v>484.049931580763</v>
      </c>
      <c r="AD94" t="n">
        <v>391100.6345696083</v>
      </c>
      <c r="AE94" t="n">
        <v>535121.1423603999</v>
      </c>
      <c r="AF94" t="n">
        <v>1.969725580974766e-06</v>
      </c>
      <c r="AG94" t="n">
        <v>11</v>
      </c>
      <c r="AH94" t="n">
        <v>484049.931580763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3.7285</v>
      </c>
      <c r="E95" t="n">
        <v>26.82</v>
      </c>
      <c r="F95" t="n">
        <v>23.98</v>
      </c>
      <c r="G95" t="n">
        <v>143.88</v>
      </c>
      <c r="H95" t="n">
        <v>1.94</v>
      </c>
      <c r="I95" t="n">
        <v>10</v>
      </c>
      <c r="J95" t="n">
        <v>222.5</v>
      </c>
      <c r="K95" t="n">
        <v>53.44</v>
      </c>
      <c r="L95" t="n">
        <v>24.25</v>
      </c>
      <c r="M95" t="n">
        <v>8</v>
      </c>
      <c r="N95" t="n">
        <v>49.81</v>
      </c>
      <c r="O95" t="n">
        <v>27675.78</v>
      </c>
      <c r="P95" t="n">
        <v>304.67</v>
      </c>
      <c r="Q95" t="n">
        <v>452.56</v>
      </c>
      <c r="R95" t="n">
        <v>70.54000000000001</v>
      </c>
      <c r="S95" t="n">
        <v>57.64</v>
      </c>
      <c r="T95" t="n">
        <v>4355.71</v>
      </c>
      <c r="U95" t="n">
        <v>0.82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389.8530011240081</v>
      </c>
      <c r="AB95" t="n">
        <v>533.4140752384268</v>
      </c>
      <c r="AC95" t="n">
        <v>482.5057845490272</v>
      </c>
      <c r="AD95" t="n">
        <v>389853.0011240081</v>
      </c>
      <c r="AE95" t="n">
        <v>533414.0752384268</v>
      </c>
      <c r="AF95" t="n">
        <v>1.97380182451742e-06</v>
      </c>
      <c r="AG95" t="n">
        <v>11</v>
      </c>
      <c r="AH95" t="n">
        <v>482505.7845490272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3.7273</v>
      </c>
      <c r="E96" t="n">
        <v>26.83</v>
      </c>
      <c r="F96" t="n">
        <v>23.99</v>
      </c>
      <c r="G96" t="n">
        <v>143.93</v>
      </c>
      <c r="H96" t="n">
        <v>1.95</v>
      </c>
      <c r="I96" t="n">
        <v>10</v>
      </c>
      <c r="J96" t="n">
        <v>222.92</v>
      </c>
      <c r="K96" t="n">
        <v>53.44</v>
      </c>
      <c r="L96" t="n">
        <v>24.5</v>
      </c>
      <c r="M96" t="n">
        <v>8</v>
      </c>
      <c r="N96" t="n">
        <v>49.98</v>
      </c>
      <c r="O96" t="n">
        <v>27727.05</v>
      </c>
      <c r="P96" t="n">
        <v>305.02</v>
      </c>
      <c r="Q96" t="n">
        <v>452.58</v>
      </c>
      <c r="R96" t="n">
        <v>70.95</v>
      </c>
      <c r="S96" t="n">
        <v>57.64</v>
      </c>
      <c r="T96" t="n">
        <v>4563.49</v>
      </c>
      <c r="U96" t="n">
        <v>0.8100000000000001</v>
      </c>
      <c r="V96" t="n">
        <v>0.88</v>
      </c>
      <c r="W96" t="n">
        <v>6.81</v>
      </c>
      <c r="X96" t="n">
        <v>0.26</v>
      </c>
      <c r="Y96" t="n">
        <v>1</v>
      </c>
      <c r="Z96" t="n">
        <v>10</v>
      </c>
      <c r="AA96" t="n">
        <v>390.199994677909</v>
      </c>
      <c r="AB96" t="n">
        <v>533.8888471271493</v>
      </c>
      <c r="AC96" t="n">
        <v>482.9352448750365</v>
      </c>
      <c r="AD96" t="n">
        <v>390199.9946779091</v>
      </c>
      <c r="AE96" t="n">
        <v>533888.8471271493</v>
      </c>
      <c r="AF96" t="n">
        <v>1.9731665657835e-06</v>
      </c>
      <c r="AG96" t="n">
        <v>11</v>
      </c>
      <c r="AH96" t="n">
        <v>482935.2448750365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3.7294</v>
      </c>
      <c r="E97" t="n">
        <v>26.81</v>
      </c>
      <c r="F97" t="n">
        <v>23.97</v>
      </c>
      <c r="G97" t="n">
        <v>143.84</v>
      </c>
      <c r="H97" t="n">
        <v>1.97</v>
      </c>
      <c r="I97" t="n">
        <v>10</v>
      </c>
      <c r="J97" t="n">
        <v>223.33</v>
      </c>
      <c r="K97" t="n">
        <v>53.44</v>
      </c>
      <c r="L97" t="n">
        <v>24.75</v>
      </c>
      <c r="M97" t="n">
        <v>8</v>
      </c>
      <c r="N97" t="n">
        <v>50.15</v>
      </c>
      <c r="O97" t="n">
        <v>27778.39</v>
      </c>
      <c r="P97" t="n">
        <v>304.99</v>
      </c>
      <c r="Q97" t="n">
        <v>452.57</v>
      </c>
      <c r="R97" t="n">
        <v>70.27</v>
      </c>
      <c r="S97" t="n">
        <v>57.64</v>
      </c>
      <c r="T97" t="n">
        <v>4221</v>
      </c>
      <c r="U97" t="n">
        <v>0.82</v>
      </c>
      <c r="V97" t="n">
        <v>0.88</v>
      </c>
      <c r="W97" t="n">
        <v>6.81</v>
      </c>
      <c r="X97" t="n">
        <v>0.25</v>
      </c>
      <c r="Y97" t="n">
        <v>1</v>
      </c>
      <c r="Z97" t="n">
        <v>10</v>
      </c>
      <c r="AA97" t="n">
        <v>389.9627420883505</v>
      </c>
      <c r="AB97" t="n">
        <v>533.5642276672697</v>
      </c>
      <c r="AC97" t="n">
        <v>482.6416066408016</v>
      </c>
      <c r="AD97" t="n">
        <v>389962.7420883505</v>
      </c>
      <c r="AE97" t="n">
        <v>533564.2276672698</v>
      </c>
      <c r="AF97" t="n">
        <v>1.97427826856786e-06</v>
      </c>
      <c r="AG97" t="n">
        <v>11</v>
      </c>
      <c r="AH97" t="n">
        <v>482641.6066408016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3.7277</v>
      </c>
      <c r="E98" t="n">
        <v>26.83</v>
      </c>
      <c r="F98" t="n">
        <v>23.99</v>
      </c>
      <c r="G98" t="n">
        <v>143.91</v>
      </c>
      <c r="H98" t="n">
        <v>1.99</v>
      </c>
      <c r="I98" t="n">
        <v>10</v>
      </c>
      <c r="J98" t="n">
        <v>223.75</v>
      </c>
      <c r="K98" t="n">
        <v>53.44</v>
      </c>
      <c r="L98" t="n">
        <v>25</v>
      </c>
      <c r="M98" t="n">
        <v>8</v>
      </c>
      <c r="N98" t="n">
        <v>50.31</v>
      </c>
      <c r="O98" t="n">
        <v>27829.77</v>
      </c>
      <c r="P98" t="n">
        <v>305.07</v>
      </c>
      <c r="Q98" t="n">
        <v>452.63</v>
      </c>
      <c r="R98" t="n">
        <v>70.78</v>
      </c>
      <c r="S98" t="n">
        <v>57.64</v>
      </c>
      <c r="T98" t="n">
        <v>4477.58</v>
      </c>
      <c r="U98" t="n">
        <v>0.8100000000000001</v>
      </c>
      <c r="V98" t="n">
        <v>0.88</v>
      </c>
      <c r="W98" t="n">
        <v>6.81</v>
      </c>
      <c r="X98" t="n">
        <v>0.26</v>
      </c>
      <c r="Y98" t="n">
        <v>1</v>
      </c>
      <c r="Z98" t="n">
        <v>10</v>
      </c>
      <c r="AA98" t="n">
        <v>390.2030251486506</v>
      </c>
      <c r="AB98" t="n">
        <v>533.8929935509127</v>
      </c>
      <c r="AC98" t="n">
        <v>482.9389955699355</v>
      </c>
      <c r="AD98" t="n">
        <v>390203.0251486506</v>
      </c>
      <c r="AE98" t="n">
        <v>533892.9935509127</v>
      </c>
      <c r="AF98" t="n">
        <v>1.973378318694806e-06</v>
      </c>
      <c r="AG98" t="n">
        <v>11</v>
      </c>
      <c r="AH98" t="n">
        <v>482938.9955699355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3.7276</v>
      </c>
      <c r="E99" t="n">
        <v>26.83</v>
      </c>
      <c r="F99" t="n">
        <v>23.99</v>
      </c>
      <c r="G99" t="n">
        <v>143.92</v>
      </c>
      <c r="H99" t="n">
        <v>2</v>
      </c>
      <c r="I99" t="n">
        <v>10</v>
      </c>
      <c r="J99" t="n">
        <v>224.17</v>
      </c>
      <c r="K99" t="n">
        <v>53.44</v>
      </c>
      <c r="L99" t="n">
        <v>25.25</v>
      </c>
      <c r="M99" t="n">
        <v>8</v>
      </c>
      <c r="N99" t="n">
        <v>50.48</v>
      </c>
      <c r="O99" t="n">
        <v>27881.22</v>
      </c>
      <c r="P99" t="n">
        <v>305.28</v>
      </c>
      <c r="Q99" t="n">
        <v>452.55</v>
      </c>
      <c r="R99" t="n">
        <v>70.70999999999999</v>
      </c>
      <c r="S99" t="n">
        <v>57.64</v>
      </c>
      <c r="T99" t="n">
        <v>4443.81</v>
      </c>
      <c r="U99" t="n">
        <v>0.82</v>
      </c>
      <c r="V99" t="n">
        <v>0.88</v>
      </c>
      <c r="W99" t="n">
        <v>6.82</v>
      </c>
      <c r="X99" t="n">
        <v>0.26</v>
      </c>
      <c r="Y99" t="n">
        <v>1</v>
      </c>
      <c r="Z99" t="n">
        <v>10</v>
      </c>
      <c r="AA99" t="n">
        <v>390.3466364180108</v>
      </c>
      <c r="AB99" t="n">
        <v>534.0894888253335</v>
      </c>
      <c r="AC99" t="n">
        <v>483.1167376111484</v>
      </c>
      <c r="AD99" t="n">
        <v>390346.6364180108</v>
      </c>
      <c r="AE99" t="n">
        <v>534089.4888253335</v>
      </c>
      <c r="AF99" t="n">
        <v>1.973325380466979e-06</v>
      </c>
      <c r="AG99" t="n">
        <v>11</v>
      </c>
      <c r="AH99" t="n">
        <v>483116.7376111484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3.7286</v>
      </c>
      <c r="E100" t="n">
        <v>26.82</v>
      </c>
      <c r="F100" t="n">
        <v>23.98</v>
      </c>
      <c r="G100" t="n">
        <v>143.87</v>
      </c>
      <c r="H100" t="n">
        <v>2.02</v>
      </c>
      <c r="I100" t="n">
        <v>10</v>
      </c>
      <c r="J100" t="n">
        <v>224.58</v>
      </c>
      <c r="K100" t="n">
        <v>53.44</v>
      </c>
      <c r="L100" t="n">
        <v>25.5</v>
      </c>
      <c r="M100" t="n">
        <v>8</v>
      </c>
      <c r="N100" t="n">
        <v>50.65</v>
      </c>
      <c r="O100" t="n">
        <v>27932.73</v>
      </c>
      <c r="P100" t="n">
        <v>304.93</v>
      </c>
      <c r="Q100" t="n">
        <v>452.61</v>
      </c>
      <c r="R100" t="n">
        <v>70.58</v>
      </c>
      <c r="S100" t="n">
        <v>57.64</v>
      </c>
      <c r="T100" t="n">
        <v>4379.46</v>
      </c>
      <c r="U100" t="n">
        <v>0.82</v>
      </c>
      <c r="V100" t="n">
        <v>0.88</v>
      </c>
      <c r="W100" t="n">
        <v>6.81</v>
      </c>
      <c r="X100" t="n">
        <v>0.25</v>
      </c>
      <c r="Y100" t="n">
        <v>1</v>
      </c>
      <c r="Z100" t="n">
        <v>10</v>
      </c>
      <c r="AA100" t="n">
        <v>390.0143148377791</v>
      </c>
      <c r="AB100" t="n">
        <v>533.6347917782671</v>
      </c>
      <c r="AC100" t="n">
        <v>482.7054362120829</v>
      </c>
      <c r="AD100" t="n">
        <v>390014.3148377792</v>
      </c>
      <c r="AE100" t="n">
        <v>533634.7917782671</v>
      </c>
      <c r="AF100" t="n">
        <v>1.973854762745246e-06</v>
      </c>
      <c r="AG100" t="n">
        <v>11</v>
      </c>
      <c r="AH100" t="n">
        <v>482705.4362120829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3.7284</v>
      </c>
      <c r="E101" t="n">
        <v>26.82</v>
      </c>
      <c r="F101" t="n">
        <v>23.98</v>
      </c>
      <c r="G101" t="n">
        <v>143.88</v>
      </c>
      <c r="H101" t="n">
        <v>2.03</v>
      </c>
      <c r="I101" t="n">
        <v>10</v>
      </c>
      <c r="J101" t="n">
        <v>225</v>
      </c>
      <c r="K101" t="n">
        <v>53.44</v>
      </c>
      <c r="L101" t="n">
        <v>25.75</v>
      </c>
      <c r="M101" t="n">
        <v>8</v>
      </c>
      <c r="N101" t="n">
        <v>50.82</v>
      </c>
      <c r="O101" t="n">
        <v>27984.29</v>
      </c>
      <c r="P101" t="n">
        <v>304.69</v>
      </c>
      <c r="Q101" t="n">
        <v>452.56</v>
      </c>
      <c r="R101" t="n">
        <v>70.68000000000001</v>
      </c>
      <c r="S101" t="n">
        <v>57.64</v>
      </c>
      <c r="T101" t="n">
        <v>4428.38</v>
      </c>
      <c r="U101" t="n">
        <v>0.82</v>
      </c>
      <c r="V101" t="n">
        <v>0.88</v>
      </c>
      <c r="W101" t="n">
        <v>6.81</v>
      </c>
      <c r="X101" t="n">
        <v>0.26</v>
      </c>
      <c r="Y101" t="n">
        <v>1</v>
      </c>
      <c r="Z101" t="n">
        <v>10</v>
      </c>
      <c r="AA101" t="n">
        <v>389.8733173983853</v>
      </c>
      <c r="AB101" t="n">
        <v>533.4418728613206</v>
      </c>
      <c r="AC101" t="n">
        <v>482.5309292058061</v>
      </c>
      <c r="AD101" t="n">
        <v>389873.3173983853</v>
      </c>
      <c r="AE101" t="n">
        <v>533441.8728613206</v>
      </c>
      <c r="AF101" t="n">
        <v>1.973748886289593e-06</v>
      </c>
      <c r="AG101" t="n">
        <v>11</v>
      </c>
      <c r="AH101" t="n">
        <v>482530.9292058061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3.7273</v>
      </c>
      <c r="E102" t="n">
        <v>26.83</v>
      </c>
      <c r="F102" t="n">
        <v>23.99</v>
      </c>
      <c r="G102" t="n">
        <v>143.93</v>
      </c>
      <c r="H102" t="n">
        <v>2.05</v>
      </c>
      <c r="I102" t="n">
        <v>10</v>
      </c>
      <c r="J102" t="n">
        <v>225.42</v>
      </c>
      <c r="K102" t="n">
        <v>53.44</v>
      </c>
      <c r="L102" t="n">
        <v>26</v>
      </c>
      <c r="M102" t="n">
        <v>8</v>
      </c>
      <c r="N102" t="n">
        <v>50.98</v>
      </c>
      <c r="O102" t="n">
        <v>28035.92</v>
      </c>
      <c r="P102" t="n">
        <v>304.57</v>
      </c>
      <c r="Q102" t="n">
        <v>452.55</v>
      </c>
      <c r="R102" t="n">
        <v>70.98999999999999</v>
      </c>
      <c r="S102" t="n">
        <v>57.64</v>
      </c>
      <c r="T102" t="n">
        <v>4584.24</v>
      </c>
      <c r="U102" t="n">
        <v>0.8100000000000001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  <c r="AA102" t="n">
        <v>389.9079892816728</v>
      </c>
      <c r="AB102" t="n">
        <v>533.48931246165</v>
      </c>
      <c r="AC102" t="n">
        <v>482.573841237262</v>
      </c>
      <c r="AD102" t="n">
        <v>389907.9892816728</v>
      </c>
      <c r="AE102" t="n">
        <v>533489.31246165</v>
      </c>
      <c r="AF102" t="n">
        <v>1.9731665657835e-06</v>
      </c>
      <c r="AG102" t="n">
        <v>11</v>
      </c>
      <c r="AH102" t="n">
        <v>482573.841237262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3.7289</v>
      </c>
      <c r="E103" t="n">
        <v>26.82</v>
      </c>
      <c r="F103" t="n">
        <v>23.98</v>
      </c>
      <c r="G103" t="n">
        <v>143.86</v>
      </c>
      <c r="H103" t="n">
        <v>2.07</v>
      </c>
      <c r="I103" t="n">
        <v>10</v>
      </c>
      <c r="J103" t="n">
        <v>225.84</v>
      </c>
      <c r="K103" t="n">
        <v>53.44</v>
      </c>
      <c r="L103" t="n">
        <v>26.25</v>
      </c>
      <c r="M103" t="n">
        <v>8</v>
      </c>
      <c r="N103" t="n">
        <v>51.15</v>
      </c>
      <c r="O103" t="n">
        <v>28087.6</v>
      </c>
      <c r="P103" t="n">
        <v>303.71</v>
      </c>
      <c r="Q103" t="n">
        <v>452.55</v>
      </c>
      <c r="R103" t="n">
        <v>70.63</v>
      </c>
      <c r="S103" t="n">
        <v>57.64</v>
      </c>
      <c r="T103" t="n">
        <v>4401.82</v>
      </c>
      <c r="U103" t="n">
        <v>0.82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  <c r="AA103" t="n">
        <v>389.2009591675873</v>
      </c>
      <c r="AB103" t="n">
        <v>532.5219226675911</v>
      </c>
      <c r="AC103" t="n">
        <v>481.6987777674079</v>
      </c>
      <c r="AD103" t="n">
        <v>389200.9591675873</v>
      </c>
      <c r="AE103" t="n">
        <v>532521.922667591</v>
      </c>
      <c r="AF103" t="n">
        <v>1.974013577428726e-06</v>
      </c>
      <c r="AG103" t="n">
        <v>11</v>
      </c>
      <c r="AH103" t="n">
        <v>481698.7777674079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3.7283</v>
      </c>
      <c r="E104" t="n">
        <v>26.82</v>
      </c>
      <c r="F104" t="n">
        <v>23.98</v>
      </c>
      <c r="G104" t="n">
        <v>143.89</v>
      </c>
      <c r="H104" t="n">
        <v>2.08</v>
      </c>
      <c r="I104" t="n">
        <v>10</v>
      </c>
      <c r="J104" t="n">
        <v>226.26</v>
      </c>
      <c r="K104" t="n">
        <v>53.44</v>
      </c>
      <c r="L104" t="n">
        <v>26.5</v>
      </c>
      <c r="M104" t="n">
        <v>8</v>
      </c>
      <c r="N104" t="n">
        <v>51.32</v>
      </c>
      <c r="O104" t="n">
        <v>28139.34</v>
      </c>
      <c r="P104" t="n">
        <v>302.77</v>
      </c>
      <c r="Q104" t="n">
        <v>452.55</v>
      </c>
      <c r="R104" t="n">
        <v>70.73999999999999</v>
      </c>
      <c r="S104" t="n">
        <v>57.64</v>
      </c>
      <c r="T104" t="n">
        <v>4458</v>
      </c>
      <c r="U104" t="n">
        <v>0.8100000000000001</v>
      </c>
      <c r="V104" t="n">
        <v>0.88</v>
      </c>
      <c r="W104" t="n">
        <v>6.81</v>
      </c>
      <c r="X104" t="n">
        <v>0.26</v>
      </c>
      <c r="Y104" t="n">
        <v>1</v>
      </c>
      <c r="Z104" t="n">
        <v>10</v>
      </c>
      <c r="AA104" t="n">
        <v>388.6351047063197</v>
      </c>
      <c r="AB104" t="n">
        <v>531.7476956299478</v>
      </c>
      <c r="AC104" t="n">
        <v>480.9984418716029</v>
      </c>
      <c r="AD104" t="n">
        <v>388635.1047063197</v>
      </c>
      <c r="AE104" t="n">
        <v>531747.6956299478</v>
      </c>
      <c r="AF104" t="n">
        <v>1.973695948061766e-06</v>
      </c>
      <c r="AG104" t="n">
        <v>11</v>
      </c>
      <c r="AH104" t="n">
        <v>480998.4418716029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3.7284</v>
      </c>
      <c r="E105" t="n">
        <v>26.82</v>
      </c>
      <c r="F105" t="n">
        <v>23.98</v>
      </c>
      <c r="G105" t="n">
        <v>143.88</v>
      </c>
      <c r="H105" t="n">
        <v>2.1</v>
      </c>
      <c r="I105" t="n">
        <v>10</v>
      </c>
      <c r="J105" t="n">
        <v>226.68</v>
      </c>
      <c r="K105" t="n">
        <v>53.44</v>
      </c>
      <c r="L105" t="n">
        <v>26.75</v>
      </c>
      <c r="M105" t="n">
        <v>8</v>
      </c>
      <c r="N105" t="n">
        <v>51.49</v>
      </c>
      <c r="O105" t="n">
        <v>28191.14</v>
      </c>
      <c r="P105" t="n">
        <v>301.6</v>
      </c>
      <c r="Q105" t="n">
        <v>452.57</v>
      </c>
      <c r="R105" t="n">
        <v>70.69</v>
      </c>
      <c r="S105" t="n">
        <v>57.64</v>
      </c>
      <c r="T105" t="n">
        <v>4432.15</v>
      </c>
      <c r="U105" t="n">
        <v>0.82</v>
      </c>
      <c r="V105" t="n">
        <v>0.88</v>
      </c>
      <c r="W105" t="n">
        <v>6.81</v>
      </c>
      <c r="X105" t="n">
        <v>0.26</v>
      </c>
      <c r="Y105" t="n">
        <v>1</v>
      </c>
      <c r="Z105" t="n">
        <v>10</v>
      </c>
      <c r="AA105" t="n">
        <v>387.8688052487708</v>
      </c>
      <c r="AB105" t="n">
        <v>530.6992109053831</v>
      </c>
      <c r="AC105" t="n">
        <v>480.0500230575931</v>
      </c>
      <c r="AD105" t="n">
        <v>387868.8052487708</v>
      </c>
      <c r="AE105" t="n">
        <v>530699.2109053831</v>
      </c>
      <c r="AF105" t="n">
        <v>1.973748886289593e-06</v>
      </c>
      <c r="AG105" t="n">
        <v>11</v>
      </c>
      <c r="AH105" t="n">
        <v>480050.0230575931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3.7373</v>
      </c>
      <c r="E106" t="n">
        <v>26.76</v>
      </c>
      <c r="F106" t="n">
        <v>23.95</v>
      </c>
      <c r="G106" t="n">
        <v>159.69</v>
      </c>
      <c r="H106" t="n">
        <v>2.11</v>
      </c>
      <c r="I106" t="n">
        <v>9</v>
      </c>
      <c r="J106" t="n">
        <v>227.1</v>
      </c>
      <c r="K106" t="n">
        <v>53.44</v>
      </c>
      <c r="L106" t="n">
        <v>27</v>
      </c>
      <c r="M106" t="n">
        <v>7</v>
      </c>
      <c r="N106" t="n">
        <v>51.66</v>
      </c>
      <c r="O106" t="n">
        <v>28243</v>
      </c>
      <c r="P106" t="n">
        <v>301.06</v>
      </c>
      <c r="Q106" t="n">
        <v>452.55</v>
      </c>
      <c r="R106" t="n">
        <v>69.76000000000001</v>
      </c>
      <c r="S106" t="n">
        <v>57.64</v>
      </c>
      <c r="T106" t="n">
        <v>3975.03</v>
      </c>
      <c r="U106" t="n">
        <v>0.83</v>
      </c>
      <c r="V106" t="n">
        <v>0.89</v>
      </c>
      <c r="W106" t="n">
        <v>6.81</v>
      </c>
      <c r="X106" t="n">
        <v>0.23</v>
      </c>
      <c r="Y106" t="n">
        <v>1</v>
      </c>
      <c r="Z106" t="n">
        <v>10</v>
      </c>
      <c r="AA106" t="n">
        <v>386.7771852067488</v>
      </c>
      <c r="AB106" t="n">
        <v>529.2056082050113</v>
      </c>
      <c r="AC106" t="n">
        <v>478.6989677026602</v>
      </c>
      <c r="AD106" t="n">
        <v>386777.1852067488</v>
      </c>
      <c r="AE106" t="n">
        <v>529205.6082050113</v>
      </c>
      <c r="AF106" t="n">
        <v>1.978460388566167e-06</v>
      </c>
      <c r="AG106" t="n">
        <v>11</v>
      </c>
      <c r="AH106" t="n">
        <v>478698.9677026602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3.7377</v>
      </c>
      <c r="E107" t="n">
        <v>26.75</v>
      </c>
      <c r="F107" t="n">
        <v>23.95</v>
      </c>
      <c r="G107" t="n">
        <v>159.67</v>
      </c>
      <c r="H107" t="n">
        <v>2.13</v>
      </c>
      <c r="I107" t="n">
        <v>9</v>
      </c>
      <c r="J107" t="n">
        <v>227.52</v>
      </c>
      <c r="K107" t="n">
        <v>53.44</v>
      </c>
      <c r="L107" t="n">
        <v>27.25</v>
      </c>
      <c r="M107" t="n">
        <v>7</v>
      </c>
      <c r="N107" t="n">
        <v>51.83</v>
      </c>
      <c r="O107" t="n">
        <v>28294.92</v>
      </c>
      <c r="P107" t="n">
        <v>301.37</v>
      </c>
      <c r="Q107" t="n">
        <v>452.61</v>
      </c>
      <c r="R107" t="n">
        <v>69.73</v>
      </c>
      <c r="S107" t="n">
        <v>57.64</v>
      </c>
      <c r="T107" t="n">
        <v>3959.49</v>
      </c>
      <c r="U107" t="n">
        <v>0.83</v>
      </c>
      <c r="V107" t="n">
        <v>0.89</v>
      </c>
      <c r="W107" t="n">
        <v>6.81</v>
      </c>
      <c r="X107" t="n">
        <v>0.23</v>
      </c>
      <c r="Y107" t="n">
        <v>1</v>
      </c>
      <c r="Z107" t="n">
        <v>10</v>
      </c>
      <c r="AA107" t="n">
        <v>386.9488186591624</v>
      </c>
      <c r="AB107" t="n">
        <v>529.4404446665372</v>
      </c>
      <c r="AC107" t="n">
        <v>478.9113917018932</v>
      </c>
      <c r="AD107" t="n">
        <v>386948.8186591624</v>
      </c>
      <c r="AE107" t="n">
        <v>529440.4446665372</v>
      </c>
      <c r="AF107" t="n">
        <v>1.978672141477473e-06</v>
      </c>
      <c r="AG107" t="n">
        <v>11</v>
      </c>
      <c r="AH107" t="n">
        <v>478911.3917018932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3.7372</v>
      </c>
      <c r="E108" t="n">
        <v>26.76</v>
      </c>
      <c r="F108" t="n">
        <v>23.95</v>
      </c>
      <c r="G108" t="n">
        <v>159.69</v>
      </c>
      <c r="H108" t="n">
        <v>2.14</v>
      </c>
      <c r="I108" t="n">
        <v>9</v>
      </c>
      <c r="J108" t="n">
        <v>227.94</v>
      </c>
      <c r="K108" t="n">
        <v>53.44</v>
      </c>
      <c r="L108" t="n">
        <v>27.5</v>
      </c>
      <c r="M108" t="n">
        <v>7</v>
      </c>
      <c r="N108" t="n">
        <v>52.01</v>
      </c>
      <c r="O108" t="n">
        <v>28346.9</v>
      </c>
      <c r="P108" t="n">
        <v>301.51</v>
      </c>
      <c r="Q108" t="n">
        <v>452.58</v>
      </c>
      <c r="R108" t="n">
        <v>69.73</v>
      </c>
      <c r="S108" t="n">
        <v>57.64</v>
      </c>
      <c r="T108" t="n">
        <v>3958.71</v>
      </c>
      <c r="U108" t="n">
        <v>0.83</v>
      </c>
      <c r="V108" t="n">
        <v>0.89</v>
      </c>
      <c r="W108" t="n">
        <v>6.81</v>
      </c>
      <c r="X108" t="n">
        <v>0.23</v>
      </c>
      <c r="Y108" t="n">
        <v>1</v>
      </c>
      <c r="Z108" t="n">
        <v>10</v>
      </c>
      <c r="AA108" t="n">
        <v>387.0756595629911</v>
      </c>
      <c r="AB108" t="n">
        <v>529.6139939869812</v>
      </c>
      <c r="AC108" t="n">
        <v>479.068377718772</v>
      </c>
      <c r="AD108" t="n">
        <v>387075.6595629911</v>
      </c>
      <c r="AE108" t="n">
        <v>529613.9939869812</v>
      </c>
      <c r="AF108" t="n">
        <v>1.97840745033834e-06</v>
      </c>
      <c r="AG108" t="n">
        <v>11</v>
      </c>
      <c r="AH108" t="n">
        <v>479068.377718772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3.7376</v>
      </c>
      <c r="E109" t="n">
        <v>26.76</v>
      </c>
      <c r="F109" t="n">
        <v>23.95</v>
      </c>
      <c r="G109" t="n">
        <v>159.68</v>
      </c>
      <c r="H109" t="n">
        <v>2.16</v>
      </c>
      <c r="I109" t="n">
        <v>9</v>
      </c>
      <c r="J109" t="n">
        <v>228.36</v>
      </c>
      <c r="K109" t="n">
        <v>53.44</v>
      </c>
      <c r="L109" t="n">
        <v>27.75</v>
      </c>
      <c r="M109" t="n">
        <v>7</v>
      </c>
      <c r="N109" t="n">
        <v>52.18</v>
      </c>
      <c r="O109" t="n">
        <v>28398.94</v>
      </c>
      <c r="P109" t="n">
        <v>302.26</v>
      </c>
      <c r="Q109" t="n">
        <v>452.57</v>
      </c>
      <c r="R109" t="n">
        <v>69.69</v>
      </c>
      <c r="S109" t="n">
        <v>57.64</v>
      </c>
      <c r="T109" t="n">
        <v>3936.46</v>
      </c>
      <c r="U109" t="n">
        <v>0.83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387.5319952319273</v>
      </c>
      <c r="AB109" t="n">
        <v>530.2383725813285</v>
      </c>
      <c r="AC109" t="n">
        <v>479.6331664963957</v>
      </c>
      <c r="AD109" t="n">
        <v>387531.9952319273</v>
      </c>
      <c r="AE109" t="n">
        <v>530238.3725813285</v>
      </c>
      <c r="AF109" t="n">
        <v>1.978619203249647e-06</v>
      </c>
      <c r="AG109" t="n">
        <v>11</v>
      </c>
      <c r="AH109" t="n">
        <v>479633.1664963957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3.7381</v>
      </c>
      <c r="E110" t="n">
        <v>26.75</v>
      </c>
      <c r="F110" t="n">
        <v>23.95</v>
      </c>
      <c r="G110" t="n">
        <v>159.65</v>
      </c>
      <c r="H110" t="n">
        <v>2.18</v>
      </c>
      <c r="I110" t="n">
        <v>9</v>
      </c>
      <c r="J110" t="n">
        <v>228.79</v>
      </c>
      <c r="K110" t="n">
        <v>53.44</v>
      </c>
      <c r="L110" t="n">
        <v>28</v>
      </c>
      <c r="M110" t="n">
        <v>7</v>
      </c>
      <c r="N110" t="n">
        <v>52.35</v>
      </c>
      <c r="O110" t="n">
        <v>28451.04</v>
      </c>
      <c r="P110" t="n">
        <v>302.57</v>
      </c>
      <c r="Q110" t="n">
        <v>452.56</v>
      </c>
      <c r="R110" t="n">
        <v>69.5</v>
      </c>
      <c r="S110" t="n">
        <v>57.64</v>
      </c>
      <c r="T110" t="n">
        <v>3843.69</v>
      </c>
      <c r="U110" t="n">
        <v>0.83</v>
      </c>
      <c r="V110" t="n">
        <v>0.89</v>
      </c>
      <c r="W110" t="n">
        <v>6.81</v>
      </c>
      <c r="X110" t="n">
        <v>0.22</v>
      </c>
      <c r="Y110" t="n">
        <v>1</v>
      </c>
      <c r="Z110" t="n">
        <v>10</v>
      </c>
      <c r="AA110" t="n">
        <v>387.6962686059185</v>
      </c>
      <c r="AB110" t="n">
        <v>530.463138658853</v>
      </c>
      <c r="AC110" t="n">
        <v>479.8364812149424</v>
      </c>
      <c r="AD110" t="n">
        <v>387696.2686059184</v>
      </c>
      <c r="AE110" t="n">
        <v>530463.138658853</v>
      </c>
      <c r="AF110" t="n">
        <v>1.97888389438878e-06</v>
      </c>
      <c r="AG110" t="n">
        <v>11</v>
      </c>
      <c r="AH110" t="n">
        <v>479836.4812149424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3.7381</v>
      </c>
      <c r="E111" t="n">
        <v>26.75</v>
      </c>
      <c r="F111" t="n">
        <v>23.95</v>
      </c>
      <c r="G111" t="n">
        <v>159.65</v>
      </c>
      <c r="H111" t="n">
        <v>2.19</v>
      </c>
      <c r="I111" t="n">
        <v>9</v>
      </c>
      <c r="J111" t="n">
        <v>229.21</v>
      </c>
      <c r="K111" t="n">
        <v>53.44</v>
      </c>
      <c r="L111" t="n">
        <v>28.25</v>
      </c>
      <c r="M111" t="n">
        <v>7</v>
      </c>
      <c r="N111" t="n">
        <v>52.52</v>
      </c>
      <c r="O111" t="n">
        <v>28503.21</v>
      </c>
      <c r="P111" t="n">
        <v>302.54</v>
      </c>
      <c r="Q111" t="n">
        <v>452.56</v>
      </c>
      <c r="R111" t="n">
        <v>69.5</v>
      </c>
      <c r="S111" t="n">
        <v>57.64</v>
      </c>
      <c r="T111" t="n">
        <v>3843.68</v>
      </c>
      <c r="U111" t="n">
        <v>0.83</v>
      </c>
      <c r="V111" t="n">
        <v>0.89</v>
      </c>
      <c r="W111" t="n">
        <v>6.81</v>
      </c>
      <c r="X111" t="n">
        <v>0.22</v>
      </c>
      <c r="Y111" t="n">
        <v>1</v>
      </c>
      <c r="Z111" t="n">
        <v>10</v>
      </c>
      <c r="AA111" t="n">
        <v>387.6768578230182</v>
      </c>
      <c r="AB111" t="n">
        <v>530.4365799693456</v>
      </c>
      <c r="AC111" t="n">
        <v>479.8124572494862</v>
      </c>
      <c r="AD111" t="n">
        <v>387676.8578230182</v>
      </c>
      <c r="AE111" t="n">
        <v>530436.5799693456</v>
      </c>
      <c r="AF111" t="n">
        <v>1.97888389438878e-06</v>
      </c>
      <c r="AG111" t="n">
        <v>11</v>
      </c>
      <c r="AH111" t="n">
        <v>479812.4572494862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3.7377</v>
      </c>
      <c r="E112" t="n">
        <v>26.75</v>
      </c>
      <c r="F112" t="n">
        <v>23.95</v>
      </c>
      <c r="G112" t="n">
        <v>159.67</v>
      </c>
      <c r="H112" t="n">
        <v>2.21</v>
      </c>
      <c r="I112" t="n">
        <v>9</v>
      </c>
      <c r="J112" t="n">
        <v>229.63</v>
      </c>
      <c r="K112" t="n">
        <v>53.44</v>
      </c>
      <c r="L112" t="n">
        <v>28.5</v>
      </c>
      <c r="M112" t="n">
        <v>7</v>
      </c>
      <c r="N112" t="n">
        <v>52.7</v>
      </c>
      <c r="O112" t="n">
        <v>28555.43</v>
      </c>
      <c r="P112" t="n">
        <v>302.33</v>
      </c>
      <c r="Q112" t="n">
        <v>452.58</v>
      </c>
      <c r="R112" t="n">
        <v>69.8</v>
      </c>
      <c r="S112" t="n">
        <v>57.64</v>
      </c>
      <c r="T112" t="n">
        <v>3991</v>
      </c>
      <c r="U112" t="n">
        <v>0.83</v>
      </c>
      <c r="V112" t="n">
        <v>0.89</v>
      </c>
      <c r="W112" t="n">
        <v>6.81</v>
      </c>
      <c r="X112" t="n">
        <v>0.23</v>
      </c>
      <c r="Y112" t="n">
        <v>1</v>
      </c>
      <c r="Z112" t="n">
        <v>10</v>
      </c>
      <c r="AA112" t="n">
        <v>387.570030185476</v>
      </c>
      <c r="AB112" t="n">
        <v>530.2904136827576</v>
      </c>
      <c r="AC112" t="n">
        <v>479.6802408681446</v>
      </c>
      <c r="AD112" t="n">
        <v>387570.030185476</v>
      </c>
      <c r="AE112" t="n">
        <v>530290.4136827576</v>
      </c>
      <c r="AF112" t="n">
        <v>1.978672141477473e-06</v>
      </c>
      <c r="AG112" t="n">
        <v>11</v>
      </c>
      <c r="AH112" t="n">
        <v>479680.2408681446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3.7367</v>
      </c>
      <c r="E113" t="n">
        <v>26.76</v>
      </c>
      <c r="F113" t="n">
        <v>23.96</v>
      </c>
      <c r="G113" t="n">
        <v>159.72</v>
      </c>
      <c r="H113" t="n">
        <v>2.22</v>
      </c>
      <c r="I113" t="n">
        <v>9</v>
      </c>
      <c r="J113" t="n">
        <v>230.06</v>
      </c>
      <c r="K113" t="n">
        <v>53.44</v>
      </c>
      <c r="L113" t="n">
        <v>28.75</v>
      </c>
      <c r="M113" t="n">
        <v>7</v>
      </c>
      <c r="N113" t="n">
        <v>52.87</v>
      </c>
      <c r="O113" t="n">
        <v>28607.71</v>
      </c>
      <c r="P113" t="n">
        <v>302.21</v>
      </c>
      <c r="Q113" t="n">
        <v>452.59</v>
      </c>
      <c r="R113" t="n">
        <v>70.01000000000001</v>
      </c>
      <c r="S113" t="n">
        <v>57.64</v>
      </c>
      <c r="T113" t="n">
        <v>4097.44</v>
      </c>
      <c r="U113" t="n">
        <v>0.82</v>
      </c>
      <c r="V113" t="n">
        <v>0.89</v>
      </c>
      <c r="W113" t="n">
        <v>6.81</v>
      </c>
      <c r="X113" t="n">
        <v>0.23</v>
      </c>
      <c r="Y113" t="n">
        <v>1</v>
      </c>
      <c r="Z113" t="n">
        <v>10</v>
      </c>
      <c r="AA113" t="n">
        <v>387.5966721314146</v>
      </c>
      <c r="AB113" t="n">
        <v>530.3268663685504</v>
      </c>
      <c r="AC113" t="n">
        <v>479.7132145607669</v>
      </c>
      <c r="AD113" t="n">
        <v>387596.6721314145</v>
      </c>
      <c r="AE113" t="n">
        <v>530326.8663685505</v>
      </c>
      <c r="AF113" t="n">
        <v>1.978142759199206e-06</v>
      </c>
      <c r="AG113" t="n">
        <v>11</v>
      </c>
      <c r="AH113" t="n">
        <v>479713.2145607669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3.7371</v>
      </c>
      <c r="E114" t="n">
        <v>26.76</v>
      </c>
      <c r="F114" t="n">
        <v>23.96</v>
      </c>
      <c r="G114" t="n">
        <v>159.7</v>
      </c>
      <c r="H114" t="n">
        <v>2.24</v>
      </c>
      <c r="I114" t="n">
        <v>9</v>
      </c>
      <c r="J114" t="n">
        <v>230.48</v>
      </c>
      <c r="K114" t="n">
        <v>53.44</v>
      </c>
      <c r="L114" t="n">
        <v>29</v>
      </c>
      <c r="M114" t="n">
        <v>7</v>
      </c>
      <c r="N114" t="n">
        <v>53.05</v>
      </c>
      <c r="O114" t="n">
        <v>28660.06</v>
      </c>
      <c r="P114" t="n">
        <v>302.27</v>
      </c>
      <c r="Q114" t="n">
        <v>452.56</v>
      </c>
      <c r="R114" t="n">
        <v>69.94</v>
      </c>
      <c r="S114" t="n">
        <v>57.64</v>
      </c>
      <c r="T114" t="n">
        <v>4063.41</v>
      </c>
      <c r="U114" t="n">
        <v>0.82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387.606445618161</v>
      </c>
      <c r="AB114" t="n">
        <v>530.3402388842931</v>
      </c>
      <c r="AC114" t="n">
        <v>479.7253108223754</v>
      </c>
      <c r="AD114" t="n">
        <v>387606.4456181611</v>
      </c>
      <c r="AE114" t="n">
        <v>530340.238884293</v>
      </c>
      <c r="AF114" t="n">
        <v>1.978354512110513e-06</v>
      </c>
      <c r="AG114" t="n">
        <v>11</v>
      </c>
      <c r="AH114" t="n">
        <v>479725.3108223754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3.7373</v>
      </c>
      <c r="E115" t="n">
        <v>26.76</v>
      </c>
      <c r="F115" t="n">
        <v>23.95</v>
      </c>
      <c r="G115" t="n">
        <v>159.69</v>
      </c>
      <c r="H115" t="n">
        <v>2.25</v>
      </c>
      <c r="I115" t="n">
        <v>9</v>
      </c>
      <c r="J115" t="n">
        <v>230.91</v>
      </c>
      <c r="K115" t="n">
        <v>53.44</v>
      </c>
      <c r="L115" t="n">
        <v>29.25</v>
      </c>
      <c r="M115" t="n">
        <v>7</v>
      </c>
      <c r="N115" t="n">
        <v>53.22</v>
      </c>
      <c r="O115" t="n">
        <v>28712.46</v>
      </c>
      <c r="P115" t="n">
        <v>301.77</v>
      </c>
      <c r="Q115" t="n">
        <v>452.56</v>
      </c>
      <c r="R115" t="n">
        <v>69.77</v>
      </c>
      <c r="S115" t="n">
        <v>57.64</v>
      </c>
      <c r="T115" t="n">
        <v>3976.48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  <c r="AA115" t="n">
        <v>387.2366720713053</v>
      </c>
      <c r="AB115" t="n">
        <v>529.8342984042273</v>
      </c>
      <c r="AC115" t="n">
        <v>479.2676565916353</v>
      </c>
      <c r="AD115" t="n">
        <v>387236.6720713053</v>
      </c>
      <c r="AE115" t="n">
        <v>529834.2984042272</v>
      </c>
      <c r="AF115" t="n">
        <v>1.978460388566167e-06</v>
      </c>
      <c r="AG115" t="n">
        <v>11</v>
      </c>
      <c r="AH115" t="n">
        <v>479267.6565916353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3.7377</v>
      </c>
      <c r="E116" t="n">
        <v>26.75</v>
      </c>
      <c r="F116" t="n">
        <v>23.95</v>
      </c>
      <c r="G116" t="n">
        <v>159.67</v>
      </c>
      <c r="H116" t="n">
        <v>2.27</v>
      </c>
      <c r="I116" t="n">
        <v>9</v>
      </c>
      <c r="J116" t="n">
        <v>231.33</v>
      </c>
      <c r="K116" t="n">
        <v>53.44</v>
      </c>
      <c r="L116" t="n">
        <v>29.5</v>
      </c>
      <c r="M116" t="n">
        <v>7</v>
      </c>
      <c r="N116" t="n">
        <v>53.4</v>
      </c>
      <c r="O116" t="n">
        <v>28764.93</v>
      </c>
      <c r="P116" t="n">
        <v>300.71</v>
      </c>
      <c r="Q116" t="n">
        <v>452.56</v>
      </c>
      <c r="R116" t="n">
        <v>69.62</v>
      </c>
      <c r="S116" t="n">
        <v>57.64</v>
      </c>
      <c r="T116" t="n">
        <v>3902.46</v>
      </c>
      <c r="U116" t="n">
        <v>0.83</v>
      </c>
      <c r="V116" t="n">
        <v>0.89</v>
      </c>
      <c r="W116" t="n">
        <v>6.81</v>
      </c>
      <c r="X116" t="n">
        <v>0.23</v>
      </c>
      <c r="Y116" t="n">
        <v>1</v>
      </c>
      <c r="Z116" t="n">
        <v>10</v>
      </c>
      <c r="AA116" t="n">
        <v>386.5217357348218</v>
      </c>
      <c r="AB116" t="n">
        <v>528.8560909678855</v>
      </c>
      <c r="AC116" t="n">
        <v>478.3828079000951</v>
      </c>
      <c r="AD116" t="n">
        <v>386521.7357348218</v>
      </c>
      <c r="AE116" t="n">
        <v>528856.0909678855</v>
      </c>
      <c r="AF116" t="n">
        <v>1.978672141477473e-06</v>
      </c>
      <c r="AG116" t="n">
        <v>11</v>
      </c>
      <c r="AH116" t="n">
        <v>478382.8079000951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3.7365</v>
      </c>
      <c r="E117" t="n">
        <v>26.76</v>
      </c>
      <c r="F117" t="n">
        <v>23.96</v>
      </c>
      <c r="G117" t="n">
        <v>159.73</v>
      </c>
      <c r="H117" t="n">
        <v>2.28</v>
      </c>
      <c r="I117" t="n">
        <v>9</v>
      </c>
      <c r="J117" t="n">
        <v>231.76</v>
      </c>
      <c r="K117" t="n">
        <v>53.44</v>
      </c>
      <c r="L117" t="n">
        <v>29.75</v>
      </c>
      <c r="M117" t="n">
        <v>7</v>
      </c>
      <c r="N117" t="n">
        <v>53.57</v>
      </c>
      <c r="O117" t="n">
        <v>28817.46</v>
      </c>
      <c r="P117" t="n">
        <v>300.34</v>
      </c>
      <c r="Q117" t="n">
        <v>452.56</v>
      </c>
      <c r="R117" t="n">
        <v>70</v>
      </c>
      <c r="S117" t="n">
        <v>57.64</v>
      </c>
      <c r="T117" t="n">
        <v>4093.59</v>
      </c>
      <c r="U117" t="n">
        <v>0.82</v>
      </c>
      <c r="V117" t="n">
        <v>0.88</v>
      </c>
      <c r="W117" t="n">
        <v>6.81</v>
      </c>
      <c r="X117" t="n">
        <v>0.24</v>
      </c>
      <c r="Y117" t="n">
        <v>1</v>
      </c>
      <c r="Z117" t="n">
        <v>10</v>
      </c>
      <c r="AA117" t="n">
        <v>386.4007467915758</v>
      </c>
      <c r="AB117" t="n">
        <v>528.6905485580808</v>
      </c>
      <c r="AC117" t="n">
        <v>478.2330646255422</v>
      </c>
      <c r="AD117" t="n">
        <v>386400.7467915758</v>
      </c>
      <c r="AE117" t="n">
        <v>528690.5485580808</v>
      </c>
      <c r="AF117" t="n">
        <v>1.978036882743554e-06</v>
      </c>
      <c r="AG117" t="n">
        <v>11</v>
      </c>
      <c r="AH117" t="n">
        <v>478233.0646255421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3.7365</v>
      </c>
      <c r="E118" t="n">
        <v>26.76</v>
      </c>
      <c r="F118" t="n">
        <v>23.96</v>
      </c>
      <c r="G118" t="n">
        <v>159.73</v>
      </c>
      <c r="H118" t="n">
        <v>2.3</v>
      </c>
      <c r="I118" t="n">
        <v>9</v>
      </c>
      <c r="J118" t="n">
        <v>232.18</v>
      </c>
      <c r="K118" t="n">
        <v>53.44</v>
      </c>
      <c r="L118" t="n">
        <v>30</v>
      </c>
      <c r="M118" t="n">
        <v>7</v>
      </c>
      <c r="N118" t="n">
        <v>53.75</v>
      </c>
      <c r="O118" t="n">
        <v>28870.05</v>
      </c>
      <c r="P118" t="n">
        <v>300.3</v>
      </c>
      <c r="Q118" t="n">
        <v>452.59</v>
      </c>
      <c r="R118" t="n">
        <v>70</v>
      </c>
      <c r="S118" t="n">
        <v>57.64</v>
      </c>
      <c r="T118" t="n">
        <v>4094.05</v>
      </c>
      <c r="U118" t="n">
        <v>0.82</v>
      </c>
      <c r="V118" t="n">
        <v>0.88</v>
      </c>
      <c r="W118" t="n">
        <v>6.81</v>
      </c>
      <c r="X118" t="n">
        <v>0.23</v>
      </c>
      <c r="Y118" t="n">
        <v>1</v>
      </c>
      <c r="Z118" t="n">
        <v>10</v>
      </c>
      <c r="AA118" t="n">
        <v>386.3748546652332</v>
      </c>
      <c r="AB118" t="n">
        <v>528.6551218085389</v>
      </c>
      <c r="AC118" t="n">
        <v>478.2010189552547</v>
      </c>
      <c r="AD118" t="n">
        <v>386374.8546652332</v>
      </c>
      <c r="AE118" t="n">
        <v>528655.1218085389</v>
      </c>
      <c r="AF118" t="n">
        <v>1.978036882743554e-06</v>
      </c>
      <c r="AG118" t="n">
        <v>11</v>
      </c>
      <c r="AH118" t="n">
        <v>478201.0189552547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3.7371</v>
      </c>
      <c r="E119" t="n">
        <v>26.76</v>
      </c>
      <c r="F119" t="n">
        <v>23.96</v>
      </c>
      <c r="G119" t="n">
        <v>159.7</v>
      </c>
      <c r="H119" t="n">
        <v>2.31</v>
      </c>
      <c r="I119" t="n">
        <v>9</v>
      </c>
      <c r="J119" t="n">
        <v>232.61</v>
      </c>
      <c r="K119" t="n">
        <v>53.44</v>
      </c>
      <c r="L119" t="n">
        <v>30.25</v>
      </c>
      <c r="M119" t="n">
        <v>7</v>
      </c>
      <c r="N119" t="n">
        <v>53.93</v>
      </c>
      <c r="O119" t="n">
        <v>28922.71</v>
      </c>
      <c r="P119" t="n">
        <v>299.44</v>
      </c>
      <c r="Q119" t="n">
        <v>452.57</v>
      </c>
      <c r="R119" t="n">
        <v>69.95999999999999</v>
      </c>
      <c r="S119" t="n">
        <v>57.64</v>
      </c>
      <c r="T119" t="n">
        <v>4071.87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  <c r="AA119" t="n">
        <v>385.7748717900303</v>
      </c>
      <c r="AB119" t="n">
        <v>527.8341987693098</v>
      </c>
      <c r="AC119" t="n">
        <v>477.4584436587169</v>
      </c>
      <c r="AD119" t="n">
        <v>385774.8717900303</v>
      </c>
      <c r="AE119" t="n">
        <v>527834.1987693098</v>
      </c>
      <c r="AF119" t="n">
        <v>1.978354512110513e-06</v>
      </c>
      <c r="AG119" t="n">
        <v>11</v>
      </c>
      <c r="AH119" t="n">
        <v>477458.4436587169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3.7467</v>
      </c>
      <c r="E120" t="n">
        <v>26.69</v>
      </c>
      <c r="F120" t="n">
        <v>23.92</v>
      </c>
      <c r="G120" t="n">
        <v>179.43</v>
      </c>
      <c r="H120" t="n">
        <v>2.33</v>
      </c>
      <c r="I120" t="n">
        <v>8</v>
      </c>
      <c r="J120" t="n">
        <v>233.04</v>
      </c>
      <c r="K120" t="n">
        <v>53.44</v>
      </c>
      <c r="L120" t="n">
        <v>30.5</v>
      </c>
      <c r="M120" t="n">
        <v>6</v>
      </c>
      <c r="N120" t="n">
        <v>54.1</v>
      </c>
      <c r="O120" t="n">
        <v>28975.43</v>
      </c>
      <c r="P120" t="n">
        <v>298.41</v>
      </c>
      <c r="Q120" t="n">
        <v>452.58</v>
      </c>
      <c r="R120" t="n">
        <v>68.83</v>
      </c>
      <c r="S120" t="n">
        <v>57.64</v>
      </c>
      <c r="T120" t="n">
        <v>3510.64</v>
      </c>
      <c r="U120" t="n">
        <v>0.84</v>
      </c>
      <c r="V120" t="n">
        <v>0.89</v>
      </c>
      <c r="W120" t="n">
        <v>6.81</v>
      </c>
      <c r="X120" t="n">
        <v>0.2</v>
      </c>
      <c r="Y120" t="n">
        <v>1</v>
      </c>
      <c r="Z120" t="n">
        <v>10</v>
      </c>
      <c r="AA120" t="n">
        <v>384.2926849184576</v>
      </c>
      <c r="AB120" t="n">
        <v>525.8062053021545</v>
      </c>
      <c r="AC120" t="n">
        <v>475.62399904176</v>
      </c>
      <c r="AD120" t="n">
        <v>384292.6849184576</v>
      </c>
      <c r="AE120" t="n">
        <v>525806.2053021544</v>
      </c>
      <c r="AF120" t="n">
        <v>1.983436581981874e-06</v>
      </c>
      <c r="AG120" t="n">
        <v>11</v>
      </c>
      <c r="AH120" t="n">
        <v>475623.99904176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3.747</v>
      </c>
      <c r="E121" t="n">
        <v>26.69</v>
      </c>
      <c r="F121" t="n">
        <v>23.92</v>
      </c>
      <c r="G121" t="n">
        <v>179.41</v>
      </c>
      <c r="H121" t="n">
        <v>2.34</v>
      </c>
      <c r="I121" t="n">
        <v>8</v>
      </c>
      <c r="J121" t="n">
        <v>233.47</v>
      </c>
      <c r="K121" t="n">
        <v>53.44</v>
      </c>
      <c r="L121" t="n">
        <v>30.75</v>
      </c>
      <c r="M121" t="n">
        <v>6</v>
      </c>
      <c r="N121" t="n">
        <v>54.28</v>
      </c>
      <c r="O121" t="n">
        <v>29028.21</v>
      </c>
      <c r="P121" t="n">
        <v>298.31</v>
      </c>
      <c r="Q121" t="n">
        <v>452.57</v>
      </c>
      <c r="R121" t="n">
        <v>68.68000000000001</v>
      </c>
      <c r="S121" t="n">
        <v>57.64</v>
      </c>
      <c r="T121" t="n">
        <v>3436.05</v>
      </c>
      <c r="U121" t="n">
        <v>0.84</v>
      </c>
      <c r="V121" t="n">
        <v>0.89</v>
      </c>
      <c r="W121" t="n">
        <v>6.81</v>
      </c>
      <c r="X121" t="n">
        <v>0.2</v>
      </c>
      <c r="Y121" t="n">
        <v>1</v>
      </c>
      <c r="Z121" t="n">
        <v>10</v>
      </c>
      <c r="AA121" t="n">
        <v>384.2066642546244</v>
      </c>
      <c r="AB121" t="n">
        <v>525.6885080349339</v>
      </c>
      <c r="AC121" t="n">
        <v>475.5175346365339</v>
      </c>
      <c r="AD121" t="n">
        <v>384206.6642546244</v>
      </c>
      <c r="AE121" t="n">
        <v>525688.5080349338</v>
      </c>
      <c r="AF121" t="n">
        <v>1.983595396665353e-06</v>
      </c>
      <c r="AG121" t="n">
        <v>11</v>
      </c>
      <c r="AH121" t="n">
        <v>475517.5346365339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3.7463</v>
      </c>
      <c r="E122" t="n">
        <v>26.69</v>
      </c>
      <c r="F122" t="n">
        <v>23.93</v>
      </c>
      <c r="G122" t="n">
        <v>179.45</v>
      </c>
      <c r="H122" t="n">
        <v>2.36</v>
      </c>
      <c r="I122" t="n">
        <v>8</v>
      </c>
      <c r="J122" t="n">
        <v>233.89</v>
      </c>
      <c r="K122" t="n">
        <v>53.44</v>
      </c>
      <c r="L122" t="n">
        <v>31</v>
      </c>
      <c r="M122" t="n">
        <v>6</v>
      </c>
      <c r="N122" t="n">
        <v>54.46</v>
      </c>
      <c r="O122" t="n">
        <v>29081.05</v>
      </c>
      <c r="P122" t="n">
        <v>298.49</v>
      </c>
      <c r="Q122" t="n">
        <v>452.56</v>
      </c>
      <c r="R122" t="n">
        <v>68.89</v>
      </c>
      <c r="S122" t="n">
        <v>57.64</v>
      </c>
      <c r="T122" t="n">
        <v>3542.57</v>
      </c>
      <c r="U122" t="n">
        <v>0.84</v>
      </c>
      <c r="V122" t="n">
        <v>0.89</v>
      </c>
      <c r="W122" t="n">
        <v>6.81</v>
      </c>
      <c r="X122" t="n">
        <v>0.2</v>
      </c>
      <c r="Y122" t="n">
        <v>1</v>
      </c>
      <c r="Z122" t="n">
        <v>10</v>
      </c>
      <c r="AA122" t="n">
        <v>384.4045542455664</v>
      </c>
      <c r="AB122" t="n">
        <v>525.959269850831</v>
      </c>
      <c r="AC122" t="n">
        <v>475.7624553247385</v>
      </c>
      <c r="AD122" t="n">
        <v>384404.5542455664</v>
      </c>
      <c r="AE122" t="n">
        <v>525959.269850831</v>
      </c>
      <c r="AF122" t="n">
        <v>1.983224829070567e-06</v>
      </c>
      <c r="AG122" t="n">
        <v>11</v>
      </c>
      <c r="AH122" t="n">
        <v>475762.4553247385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3.7463</v>
      </c>
      <c r="E123" t="n">
        <v>26.69</v>
      </c>
      <c r="F123" t="n">
        <v>23.93</v>
      </c>
      <c r="G123" t="n">
        <v>179.45</v>
      </c>
      <c r="H123" t="n">
        <v>2.37</v>
      </c>
      <c r="I123" t="n">
        <v>8</v>
      </c>
      <c r="J123" t="n">
        <v>234.32</v>
      </c>
      <c r="K123" t="n">
        <v>53.44</v>
      </c>
      <c r="L123" t="n">
        <v>31.25</v>
      </c>
      <c r="M123" t="n">
        <v>6</v>
      </c>
      <c r="N123" t="n">
        <v>54.64</v>
      </c>
      <c r="O123" t="n">
        <v>29133.96</v>
      </c>
      <c r="P123" t="n">
        <v>298.63</v>
      </c>
      <c r="Q123" t="n">
        <v>452.57</v>
      </c>
      <c r="R123" t="n">
        <v>68.89</v>
      </c>
      <c r="S123" t="n">
        <v>57.64</v>
      </c>
      <c r="T123" t="n">
        <v>3544.09</v>
      </c>
      <c r="U123" t="n">
        <v>0.84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384.4949396272171</v>
      </c>
      <c r="AB123" t="n">
        <v>526.0829391175268</v>
      </c>
      <c r="AC123" t="n">
        <v>475.8743217701919</v>
      </c>
      <c r="AD123" t="n">
        <v>384494.9396272171</v>
      </c>
      <c r="AE123" t="n">
        <v>526082.9391175269</v>
      </c>
      <c r="AF123" t="n">
        <v>1.983224829070567e-06</v>
      </c>
      <c r="AG123" t="n">
        <v>11</v>
      </c>
      <c r="AH123" t="n">
        <v>475874.3217701919</v>
      </c>
    </row>
    <row r="124">
      <c r="A124" t="n">
        <v>122</v>
      </c>
      <c r="B124" t="n">
        <v>95</v>
      </c>
      <c r="C124" t="inlineStr">
        <is>
          <t xml:space="preserve">CONCLUIDO	</t>
        </is>
      </c>
      <c r="D124" t="n">
        <v>3.7477</v>
      </c>
      <c r="E124" t="n">
        <v>26.68</v>
      </c>
      <c r="F124" t="n">
        <v>23.92</v>
      </c>
      <c r="G124" t="n">
        <v>179.38</v>
      </c>
      <c r="H124" t="n">
        <v>2.39</v>
      </c>
      <c r="I124" t="n">
        <v>8</v>
      </c>
      <c r="J124" t="n">
        <v>234.75</v>
      </c>
      <c r="K124" t="n">
        <v>53.44</v>
      </c>
      <c r="L124" t="n">
        <v>31.5</v>
      </c>
      <c r="M124" t="n">
        <v>6</v>
      </c>
      <c r="N124" t="n">
        <v>54.82</v>
      </c>
      <c r="O124" t="n">
        <v>29186.93</v>
      </c>
      <c r="P124" t="n">
        <v>298.8</v>
      </c>
      <c r="Q124" t="n">
        <v>452.57</v>
      </c>
      <c r="R124" t="n">
        <v>68.51000000000001</v>
      </c>
      <c r="S124" t="n">
        <v>57.64</v>
      </c>
      <c r="T124" t="n">
        <v>3353.45</v>
      </c>
      <c r="U124" t="n">
        <v>0.84</v>
      </c>
      <c r="V124" t="n">
        <v>0.89</v>
      </c>
      <c r="W124" t="n">
        <v>6.81</v>
      </c>
      <c r="X124" t="n">
        <v>0.19</v>
      </c>
      <c r="Y124" t="n">
        <v>1</v>
      </c>
      <c r="Z124" t="n">
        <v>10</v>
      </c>
      <c r="AA124" t="n">
        <v>384.4728196173372</v>
      </c>
      <c r="AB124" t="n">
        <v>526.0526735441433</v>
      </c>
      <c r="AC124" t="n">
        <v>475.8469447006539</v>
      </c>
      <c r="AD124" t="n">
        <v>384472.8196173371</v>
      </c>
      <c r="AE124" t="n">
        <v>526052.6735441433</v>
      </c>
      <c r="AF124" t="n">
        <v>1.983965964260141e-06</v>
      </c>
      <c r="AG124" t="n">
        <v>11</v>
      </c>
      <c r="AH124" t="n">
        <v>475846.9447006539</v>
      </c>
    </row>
    <row r="125">
      <c r="A125" t="n">
        <v>123</v>
      </c>
      <c r="B125" t="n">
        <v>95</v>
      </c>
      <c r="C125" t="inlineStr">
        <is>
          <t xml:space="preserve">CONCLUIDO	</t>
        </is>
      </c>
      <c r="D125" t="n">
        <v>3.7456</v>
      </c>
      <c r="E125" t="n">
        <v>26.7</v>
      </c>
      <c r="F125" t="n">
        <v>23.93</v>
      </c>
      <c r="G125" t="n">
        <v>179.49</v>
      </c>
      <c r="H125" t="n">
        <v>2.4</v>
      </c>
      <c r="I125" t="n">
        <v>8</v>
      </c>
      <c r="J125" t="n">
        <v>235.18</v>
      </c>
      <c r="K125" t="n">
        <v>53.44</v>
      </c>
      <c r="L125" t="n">
        <v>31.75</v>
      </c>
      <c r="M125" t="n">
        <v>6</v>
      </c>
      <c r="N125" t="n">
        <v>55</v>
      </c>
      <c r="O125" t="n">
        <v>29239.96</v>
      </c>
      <c r="P125" t="n">
        <v>298.95</v>
      </c>
      <c r="Q125" t="n">
        <v>452.56</v>
      </c>
      <c r="R125" t="n">
        <v>68.97</v>
      </c>
      <c r="S125" t="n">
        <v>57.64</v>
      </c>
      <c r="T125" t="n">
        <v>3585.03</v>
      </c>
      <c r="U125" t="n">
        <v>0.84</v>
      </c>
      <c r="V125" t="n">
        <v>0.89</v>
      </c>
      <c r="W125" t="n">
        <v>6.81</v>
      </c>
      <c r="X125" t="n">
        <v>0.21</v>
      </c>
      <c r="Y125" t="n">
        <v>1</v>
      </c>
      <c r="Z125" t="n">
        <v>10</v>
      </c>
      <c r="AA125" t="n">
        <v>384.7517306417481</v>
      </c>
      <c r="AB125" t="n">
        <v>526.4342919124283</v>
      </c>
      <c r="AC125" t="n">
        <v>476.1921419474746</v>
      </c>
      <c r="AD125" t="n">
        <v>384751.7306417481</v>
      </c>
      <c r="AE125" t="n">
        <v>526434.2919124283</v>
      </c>
      <c r="AF125" t="n">
        <v>1.982854261475781e-06</v>
      </c>
      <c r="AG125" t="n">
        <v>11</v>
      </c>
      <c r="AH125" t="n">
        <v>476192.1419474746</v>
      </c>
    </row>
    <row r="126">
      <c r="A126" t="n">
        <v>124</v>
      </c>
      <c r="B126" t="n">
        <v>95</v>
      </c>
      <c r="C126" t="inlineStr">
        <is>
          <t xml:space="preserve">CONCLUIDO	</t>
        </is>
      </c>
      <c r="D126" t="n">
        <v>3.7491</v>
      </c>
      <c r="E126" t="n">
        <v>26.67</v>
      </c>
      <c r="F126" t="n">
        <v>23.91</v>
      </c>
      <c r="G126" t="n">
        <v>179.3</v>
      </c>
      <c r="H126" t="n">
        <v>2.41</v>
      </c>
      <c r="I126" t="n">
        <v>8</v>
      </c>
      <c r="J126" t="n">
        <v>235.61</v>
      </c>
      <c r="K126" t="n">
        <v>53.44</v>
      </c>
      <c r="L126" t="n">
        <v>32</v>
      </c>
      <c r="M126" t="n">
        <v>6</v>
      </c>
      <c r="N126" t="n">
        <v>55.18</v>
      </c>
      <c r="O126" t="n">
        <v>29293.06</v>
      </c>
      <c r="P126" t="n">
        <v>298.53</v>
      </c>
      <c r="Q126" t="n">
        <v>452.55</v>
      </c>
      <c r="R126" t="n">
        <v>68.36</v>
      </c>
      <c r="S126" t="n">
        <v>57.64</v>
      </c>
      <c r="T126" t="n">
        <v>3278.27</v>
      </c>
      <c r="U126" t="n">
        <v>0.84</v>
      </c>
      <c r="V126" t="n">
        <v>0.89</v>
      </c>
      <c r="W126" t="n">
        <v>6.8</v>
      </c>
      <c r="X126" t="n">
        <v>0.18</v>
      </c>
      <c r="Y126" t="n">
        <v>1</v>
      </c>
      <c r="Z126" t="n">
        <v>10</v>
      </c>
      <c r="AA126" t="n">
        <v>384.1668599406454</v>
      </c>
      <c r="AB126" t="n">
        <v>525.6340460165054</v>
      </c>
      <c r="AC126" t="n">
        <v>475.4682703967064</v>
      </c>
      <c r="AD126" t="n">
        <v>384166.8599406454</v>
      </c>
      <c r="AE126" t="n">
        <v>525634.0460165055</v>
      </c>
      <c r="AF126" t="n">
        <v>1.984707099449714e-06</v>
      </c>
      <c r="AG126" t="n">
        <v>11</v>
      </c>
      <c r="AH126" t="n">
        <v>475468.2703967064</v>
      </c>
    </row>
    <row r="127">
      <c r="A127" t="n">
        <v>125</v>
      </c>
      <c r="B127" t="n">
        <v>95</v>
      </c>
      <c r="C127" t="inlineStr">
        <is>
          <t xml:space="preserve">CONCLUIDO	</t>
        </is>
      </c>
      <c r="D127" t="n">
        <v>3.7486</v>
      </c>
      <c r="E127" t="n">
        <v>26.68</v>
      </c>
      <c r="F127" t="n">
        <v>23.91</v>
      </c>
      <c r="G127" t="n">
        <v>179.33</v>
      </c>
      <c r="H127" t="n">
        <v>2.43</v>
      </c>
      <c r="I127" t="n">
        <v>8</v>
      </c>
      <c r="J127" t="n">
        <v>236.04</v>
      </c>
      <c r="K127" t="n">
        <v>53.44</v>
      </c>
      <c r="L127" t="n">
        <v>32.25</v>
      </c>
      <c r="M127" t="n">
        <v>6</v>
      </c>
      <c r="N127" t="n">
        <v>55.36</v>
      </c>
      <c r="O127" t="n">
        <v>29346.22</v>
      </c>
      <c r="P127" t="n">
        <v>298.76</v>
      </c>
      <c r="Q127" t="n">
        <v>452.55</v>
      </c>
      <c r="R127" t="n">
        <v>68.42</v>
      </c>
      <c r="S127" t="n">
        <v>57.64</v>
      </c>
      <c r="T127" t="n">
        <v>3305.61</v>
      </c>
      <c r="U127" t="n">
        <v>0.84</v>
      </c>
      <c r="V127" t="n">
        <v>0.89</v>
      </c>
      <c r="W127" t="n">
        <v>6.81</v>
      </c>
      <c r="X127" t="n">
        <v>0.19</v>
      </c>
      <c r="Y127" t="n">
        <v>1</v>
      </c>
      <c r="Z127" t="n">
        <v>10</v>
      </c>
      <c r="AA127" t="n">
        <v>384.3510132749855</v>
      </c>
      <c r="AB127" t="n">
        <v>525.8860127328213</v>
      </c>
      <c r="AC127" t="n">
        <v>475.6961897632546</v>
      </c>
      <c r="AD127" t="n">
        <v>384351.0132749855</v>
      </c>
      <c r="AE127" t="n">
        <v>525886.0127328213</v>
      </c>
      <c r="AF127" t="n">
        <v>1.98444240831058e-06</v>
      </c>
      <c r="AG127" t="n">
        <v>11</v>
      </c>
      <c r="AH127" t="n">
        <v>475696.1897632546</v>
      </c>
    </row>
    <row r="128">
      <c r="A128" t="n">
        <v>126</v>
      </c>
      <c r="B128" t="n">
        <v>95</v>
      </c>
      <c r="C128" t="inlineStr">
        <is>
          <t xml:space="preserve">CONCLUIDO	</t>
        </is>
      </c>
      <c r="D128" t="n">
        <v>3.7477</v>
      </c>
      <c r="E128" t="n">
        <v>26.68</v>
      </c>
      <c r="F128" t="n">
        <v>23.92</v>
      </c>
      <c r="G128" t="n">
        <v>179.37</v>
      </c>
      <c r="H128" t="n">
        <v>2.44</v>
      </c>
      <c r="I128" t="n">
        <v>8</v>
      </c>
      <c r="J128" t="n">
        <v>236.48</v>
      </c>
      <c r="K128" t="n">
        <v>53.44</v>
      </c>
      <c r="L128" t="n">
        <v>32.5</v>
      </c>
      <c r="M128" t="n">
        <v>6</v>
      </c>
      <c r="N128" t="n">
        <v>55.54</v>
      </c>
      <c r="O128" t="n">
        <v>29399.45</v>
      </c>
      <c r="P128" t="n">
        <v>298.67</v>
      </c>
      <c r="Q128" t="n">
        <v>452.55</v>
      </c>
      <c r="R128" t="n">
        <v>68.59</v>
      </c>
      <c r="S128" t="n">
        <v>57.64</v>
      </c>
      <c r="T128" t="n">
        <v>3393.4</v>
      </c>
      <c r="U128" t="n">
        <v>0.84</v>
      </c>
      <c r="V128" t="n">
        <v>0.89</v>
      </c>
      <c r="W128" t="n">
        <v>6.81</v>
      </c>
      <c r="X128" t="n">
        <v>0.19</v>
      </c>
      <c r="Y128" t="n">
        <v>1</v>
      </c>
      <c r="Z128" t="n">
        <v>10</v>
      </c>
      <c r="AA128" t="n">
        <v>384.3889216872046</v>
      </c>
      <c r="AB128" t="n">
        <v>525.9378806948206</v>
      </c>
      <c r="AC128" t="n">
        <v>475.7431075197578</v>
      </c>
      <c r="AD128" t="n">
        <v>384388.9216872046</v>
      </c>
      <c r="AE128" t="n">
        <v>525937.8806948205</v>
      </c>
      <c r="AF128" t="n">
        <v>1.983965964260141e-06</v>
      </c>
      <c r="AG128" t="n">
        <v>11</v>
      </c>
      <c r="AH128" t="n">
        <v>475743.1075197578</v>
      </c>
    </row>
    <row r="129">
      <c r="A129" t="n">
        <v>127</v>
      </c>
      <c r="B129" t="n">
        <v>95</v>
      </c>
      <c r="C129" t="inlineStr">
        <is>
          <t xml:space="preserve">CONCLUIDO	</t>
        </is>
      </c>
      <c r="D129" t="n">
        <v>3.7472</v>
      </c>
      <c r="E129" t="n">
        <v>26.69</v>
      </c>
      <c r="F129" t="n">
        <v>23.92</v>
      </c>
      <c r="G129" t="n">
        <v>179.4</v>
      </c>
      <c r="H129" t="n">
        <v>2.46</v>
      </c>
      <c r="I129" t="n">
        <v>8</v>
      </c>
      <c r="J129" t="n">
        <v>236.91</v>
      </c>
      <c r="K129" t="n">
        <v>53.44</v>
      </c>
      <c r="L129" t="n">
        <v>32.75</v>
      </c>
      <c r="M129" t="n">
        <v>6</v>
      </c>
      <c r="N129" t="n">
        <v>55.72</v>
      </c>
      <c r="O129" t="n">
        <v>29452.74</v>
      </c>
      <c r="P129" t="n">
        <v>298.48</v>
      </c>
      <c r="Q129" t="n">
        <v>452.59</v>
      </c>
      <c r="R129" t="n">
        <v>68.72</v>
      </c>
      <c r="S129" t="n">
        <v>57.64</v>
      </c>
      <c r="T129" t="n">
        <v>3458.84</v>
      </c>
      <c r="U129" t="n">
        <v>0.84</v>
      </c>
      <c r="V129" t="n">
        <v>0.89</v>
      </c>
      <c r="W129" t="n">
        <v>6.81</v>
      </c>
      <c r="X129" t="n">
        <v>0.2</v>
      </c>
      <c r="Y129" t="n">
        <v>1</v>
      </c>
      <c r="Z129" t="n">
        <v>10</v>
      </c>
      <c r="AA129" t="n">
        <v>384.3020824350026</v>
      </c>
      <c r="AB129" t="n">
        <v>525.8190633988804</v>
      </c>
      <c r="AC129" t="n">
        <v>475.635629979781</v>
      </c>
      <c r="AD129" t="n">
        <v>384302.0824350026</v>
      </c>
      <c r="AE129" t="n">
        <v>525819.0633988804</v>
      </c>
      <c r="AF129" t="n">
        <v>1.983701273121007e-06</v>
      </c>
      <c r="AG129" t="n">
        <v>11</v>
      </c>
      <c r="AH129" t="n">
        <v>475635.629979781</v>
      </c>
    </row>
    <row r="130">
      <c r="A130" t="n">
        <v>128</v>
      </c>
      <c r="B130" t="n">
        <v>95</v>
      </c>
      <c r="C130" t="inlineStr">
        <is>
          <t xml:space="preserve">CONCLUIDO	</t>
        </is>
      </c>
      <c r="D130" t="n">
        <v>3.7467</v>
      </c>
      <c r="E130" t="n">
        <v>26.69</v>
      </c>
      <c r="F130" t="n">
        <v>23.92</v>
      </c>
      <c r="G130" t="n">
        <v>179.43</v>
      </c>
      <c r="H130" t="n">
        <v>2.47</v>
      </c>
      <c r="I130" t="n">
        <v>8</v>
      </c>
      <c r="J130" t="n">
        <v>237.34</v>
      </c>
      <c r="K130" t="n">
        <v>53.44</v>
      </c>
      <c r="L130" t="n">
        <v>33</v>
      </c>
      <c r="M130" t="n">
        <v>6</v>
      </c>
      <c r="N130" t="n">
        <v>55.91</v>
      </c>
      <c r="O130" t="n">
        <v>29506.09</v>
      </c>
      <c r="P130" t="n">
        <v>298.25</v>
      </c>
      <c r="Q130" t="n">
        <v>452.55</v>
      </c>
      <c r="R130" t="n">
        <v>68.78</v>
      </c>
      <c r="S130" t="n">
        <v>57.64</v>
      </c>
      <c r="T130" t="n">
        <v>3489.94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  <c r="AA130" t="n">
        <v>384.1893983675415</v>
      </c>
      <c r="AB130" t="n">
        <v>525.6648840865098</v>
      </c>
      <c r="AC130" t="n">
        <v>475.4961653245911</v>
      </c>
      <c r="AD130" t="n">
        <v>384189.3983675415</v>
      </c>
      <c r="AE130" t="n">
        <v>525664.8840865098</v>
      </c>
      <c r="AF130" t="n">
        <v>1.983436581981874e-06</v>
      </c>
      <c r="AG130" t="n">
        <v>11</v>
      </c>
      <c r="AH130" t="n">
        <v>475496.1653245911</v>
      </c>
    </row>
    <row r="131">
      <c r="A131" t="n">
        <v>129</v>
      </c>
      <c r="B131" t="n">
        <v>95</v>
      </c>
      <c r="C131" t="inlineStr">
        <is>
          <t xml:space="preserve">CONCLUIDO	</t>
        </is>
      </c>
      <c r="D131" t="n">
        <v>3.7469</v>
      </c>
      <c r="E131" t="n">
        <v>26.69</v>
      </c>
      <c r="F131" t="n">
        <v>23.92</v>
      </c>
      <c r="G131" t="n">
        <v>179.42</v>
      </c>
      <c r="H131" t="n">
        <v>2.49</v>
      </c>
      <c r="I131" t="n">
        <v>8</v>
      </c>
      <c r="J131" t="n">
        <v>237.77</v>
      </c>
      <c r="K131" t="n">
        <v>53.44</v>
      </c>
      <c r="L131" t="n">
        <v>33.25</v>
      </c>
      <c r="M131" t="n">
        <v>6</v>
      </c>
      <c r="N131" t="n">
        <v>56.09</v>
      </c>
      <c r="O131" t="n">
        <v>29559.51</v>
      </c>
      <c r="P131" t="n">
        <v>297.27</v>
      </c>
      <c r="Q131" t="n">
        <v>452.57</v>
      </c>
      <c r="R131" t="n">
        <v>68.73</v>
      </c>
      <c r="S131" t="n">
        <v>57.64</v>
      </c>
      <c r="T131" t="n">
        <v>3464.33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  <c r="AA131" t="n">
        <v>383.5424926505253</v>
      </c>
      <c r="AB131" t="n">
        <v>524.7797591450222</v>
      </c>
      <c r="AC131" t="n">
        <v>474.6955154652385</v>
      </c>
      <c r="AD131" t="n">
        <v>383542.4926505253</v>
      </c>
      <c r="AE131" t="n">
        <v>524779.7591450223</v>
      </c>
      <c r="AF131" t="n">
        <v>1.983542458437527e-06</v>
      </c>
      <c r="AG131" t="n">
        <v>11</v>
      </c>
      <c r="AH131" t="n">
        <v>474695.5154652385</v>
      </c>
    </row>
    <row r="132">
      <c r="A132" t="n">
        <v>130</v>
      </c>
      <c r="B132" t="n">
        <v>95</v>
      </c>
      <c r="C132" t="inlineStr">
        <is>
          <t xml:space="preserve">CONCLUIDO	</t>
        </is>
      </c>
      <c r="D132" t="n">
        <v>3.7477</v>
      </c>
      <c r="E132" t="n">
        <v>26.68</v>
      </c>
      <c r="F132" t="n">
        <v>23.92</v>
      </c>
      <c r="G132" t="n">
        <v>179.37</v>
      </c>
      <c r="H132" t="n">
        <v>2.5</v>
      </c>
      <c r="I132" t="n">
        <v>8</v>
      </c>
      <c r="J132" t="n">
        <v>238.21</v>
      </c>
      <c r="K132" t="n">
        <v>53.44</v>
      </c>
      <c r="L132" t="n">
        <v>33.5</v>
      </c>
      <c r="M132" t="n">
        <v>6</v>
      </c>
      <c r="N132" t="n">
        <v>56.27</v>
      </c>
      <c r="O132" t="n">
        <v>29613</v>
      </c>
      <c r="P132" t="n">
        <v>296.66</v>
      </c>
      <c r="Q132" t="n">
        <v>452.55</v>
      </c>
      <c r="R132" t="n">
        <v>68.67</v>
      </c>
      <c r="S132" t="n">
        <v>57.64</v>
      </c>
      <c r="T132" t="n">
        <v>3433.2</v>
      </c>
      <c r="U132" t="n">
        <v>0.84</v>
      </c>
      <c r="V132" t="n">
        <v>0.89</v>
      </c>
      <c r="W132" t="n">
        <v>6.81</v>
      </c>
      <c r="X132" t="n">
        <v>0.19</v>
      </c>
      <c r="Y132" t="n">
        <v>1</v>
      </c>
      <c r="Z132" t="n">
        <v>10</v>
      </c>
      <c r="AA132" t="n">
        <v>383.0917306136174</v>
      </c>
      <c r="AB132" t="n">
        <v>524.1630066399073</v>
      </c>
      <c r="AC132" t="n">
        <v>474.1376249535941</v>
      </c>
      <c r="AD132" t="n">
        <v>383091.7306136174</v>
      </c>
      <c r="AE132" t="n">
        <v>524163.0066399073</v>
      </c>
      <c r="AF132" t="n">
        <v>1.983965964260141e-06</v>
      </c>
      <c r="AG132" t="n">
        <v>11</v>
      </c>
      <c r="AH132" t="n">
        <v>474137.6249535941</v>
      </c>
    </row>
    <row r="133">
      <c r="A133" t="n">
        <v>131</v>
      </c>
      <c r="B133" t="n">
        <v>95</v>
      </c>
      <c r="C133" t="inlineStr">
        <is>
          <t xml:space="preserve">CONCLUIDO	</t>
        </is>
      </c>
      <c r="D133" t="n">
        <v>3.746</v>
      </c>
      <c r="E133" t="n">
        <v>26.7</v>
      </c>
      <c r="F133" t="n">
        <v>23.93</v>
      </c>
      <c r="G133" t="n">
        <v>179.46</v>
      </c>
      <c r="H133" t="n">
        <v>2.51</v>
      </c>
      <c r="I133" t="n">
        <v>8</v>
      </c>
      <c r="J133" t="n">
        <v>238.64</v>
      </c>
      <c r="K133" t="n">
        <v>53.44</v>
      </c>
      <c r="L133" t="n">
        <v>33.75</v>
      </c>
      <c r="M133" t="n">
        <v>6</v>
      </c>
      <c r="N133" t="n">
        <v>56.46</v>
      </c>
      <c r="O133" t="n">
        <v>29666.55</v>
      </c>
      <c r="P133" t="n">
        <v>296.02</v>
      </c>
      <c r="Q133" t="n">
        <v>452.55</v>
      </c>
      <c r="R133" t="n">
        <v>69.03</v>
      </c>
      <c r="S133" t="n">
        <v>57.64</v>
      </c>
      <c r="T133" t="n">
        <v>3612.87</v>
      </c>
      <c r="U133" t="n">
        <v>0.84</v>
      </c>
      <c r="V133" t="n">
        <v>0.89</v>
      </c>
      <c r="W133" t="n">
        <v>6.81</v>
      </c>
      <c r="X133" t="n">
        <v>0.2</v>
      </c>
      <c r="Y133" t="n">
        <v>1</v>
      </c>
      <c r="Z133" t="n">
        <v>10</v>
      </c>
      <c r="AA133" t="n">
        <v>382.8312565895569</v>
      </c>
      <c r="AB133" t="n">
        <v>523.8066145888848</v>
      </c>
      <c r="AC133" t="n">
        <v>473.8152464597219</v>
      </c>
      <c r="AD133" t="n">
        <v>382831.2565895569</v>
      </c>
      <c r="AE133" t="n">
        <v>523806.6145888849</v>
      </c>
      <c r="AF133" t="n">
        <v>1.983066014387087e-06</v>
      </c>
      <c r="AG133" t="n">
        <v>11</v>
      </c>
      <c r="AH133" t="n">
        <v>473815.2464597219</v>
      </c>
    </row>
    <row r="134">
      <c r="A134" t="n">
        <v>132</v>
      </c>
      <c r="B134" t="n">
        <v>95</v>
      </c>
      <c r="C134" t="inlineStr">
        <is>
          <t xml:space="preserve">CONCLUIDO	</t>
        </is>
      </c>
      <c r="D134" t="n">
        <v>3.7459</v>
      </c>
      <c r="E134" t="n">
        <v>26.7</v>
      </c>
      <c r="F134" t="n">
        <v>23.93</v>
      </c>
      <c r="G134" t="n">
        <v>179.47</v>
      </c>
      <c r="H134" t="n">
        <v>2.53</v>
      </c>
      <c r="I134" t="n">
        <v>8</v>
      </c>
      <c r="J134" t="n">
        <v>239.08</v>
      </c>
      <c r="K134" t="n">
        <v>53.44</v>
      </c>
      <c r="L134" t="n">
        <v>34</v>
      </c>
      <c r="M134" t="n">
        <v>6</v>
      </c>
      <c r="N134" t="n">
        <v>56.64</v>
      </c>
      <c r="O134" t="n">
        <v>29720.17</v>
      </c>
      <c r="P134" t="n">
        <v>295.49</v>
      </c>
      <c r="Q134" t="n">
        <v>452.55</v>
      </c>
      <c r="R134" t="n">
        <v>68.91</v>
      </c>
      <c r="S134" t="n">
        <v>57.64</v>
      </c>
      <c r="T134" t="n">
        <v>3552.93</v>
      </c>
      <c r="U134" t="n">
        <v>0.84</v>
      </c>
      <c r="V134" t="n">
        <v>0.89</v>
      </c>
      <c r="W134" t="n">
        <v>6.81</v>
      </c>
      <c r="X134" t="n">
        <v>0.21</v>
      </c>
      <c r="Y134" t="n">
        <v>1</v>
      </c>
      <c r="Z134" t="n">
        <v>10</v>
      </c>
      <c r="AA134" t="n">
        <v>382.4961671542664</v>
      </c>
      <c r="AB134" t="n">
        <v>523.3481304404177</v>
      </c>
      <c r="AC134" t="n">
        <v>473.4005193948979</v>
      </c>
      <c r="AD134" t="n">
        <v>382496.1671542664</v>
      </c>
      <c r="AE134" t="n">
        <v>523348.1304404177</v>
      </c>
      <c r="AF134" t="n">
        <v>1.98301307615926e-06</v>
      </c>
      <c r="AG134" t="n">
        <v>11</v>
      </c>
      <c r="AH134" t="n">
        <v>473400.5193948979</v>
      </c>
    </row>
    <row r="135">
      <c r="A135" t="n">
        <v>133</v>
      </c>
      <c r="B135" t="n">
        <v>95</v>
      </c>
      <c r="C135" t="inlineStr">
        <is>
          <t xml:space="preserve">CONCLUIDO	</t>
        </is>
      </c>
      <c r="D135" t="n">
        <v>3.7457</v>
      </c>
      <c r="E135" t="n">
        <v>26.7</v>
      </c>
      <c r="F135" t="n">
        <v>23.93</v>
      </c>
      <c r="G135" t="n">
        <v>179.48</v>
      </c>
      <c r="H135" t="n">
        <v>2.54</v>
      </c>
      <c r="I135" t="n">
        <v>8</v>
      </c>
      <c r="J135" t="n">
        <v>239.51</v>
      </c>
      <c r="K135" t="n">
        <v>53.44</v>
      </c>
      <c r="L135" t="n">
        <v>34.25</v>
      </c>
      <c r="M135" t="n">
        <v>6</v>
      </c>
      <c r="N135" t="n">
        <v>56.83</v>
      </c>
      <c r="O135" t="n">
        <v>29773.85</v>
      </c>
      <c r="P135" t="n">
        <v>294.37</v>
      </c>
      <c r="Q135" t="n">
        <v>452.58</v>
      </c>
      <c r="R135" t="n">
        <v>69.06</v>
      </c>
      <c r="S135" t="n">
        <v>57.64</v>
      </c>
      <c r="T135" t="n">
        <v>3626.68</v>
      </c>
      <c r="U135" t="n">
        <v>0.83</v>
      </c>
      <c r="V135" t="n">
        <v>0.89</v>
      </c>
      <c r="W135" t="n">
        <v>6.81</v>
      </c>
      <c r="X135" t="n">
        <v>0.21</v>
      </c>
      <c r="Y135" t="n">
        <v>1</v>
      </c>
      <c r="Z135" t="n">
        <v>10</v>
      </c>
      <c r="AA135" t="n">
        <v>381.7871918107215</v>
      </c>
      <c r="AB135" t="n">
        <v>522.3780790975951</v>
      </c>
      <c r="AC135" t="n">
        <v>472.5230483907586</v>
      </c>
      <c r="AD135" t="n">
        <v>381787.1918107215</v>
      </c>
      <c r="AE135" t="n">
        <v>522378.0790975951</v>
      </c>
      <c r="AF135" t="n">
        <v>1.982907199703607e-06</v>
      </c>
      <c r="AG135" t="n">
        <v>11</v>
      </c>
      <c r="AH135" t="n">
        <v>472523.0483907586</v>
      </c>
    </row>
    <row r="136">
      <c r="A136" t="n">
        <v>134</v>
      </c>
      <c r="B136" t="n">
        <v>95</v>
      </c>
      <c r="C136" t="inlineStr">
        <is>
          <t xml:space="preserve">CONCLUIDO	</t>
        </is>
      </c>
      <c r="D136" t="n">
        <v>3.7463</v>
      </c>
      <c r="E136" t="n">
        <v>26.69</v>
      </c>
      <c r="F136" t="n">
        <v>23.93</v>
      </c>
      <c r="G136" t="n">
        <v>179.45</v>
      </c>
      <c r="H136" t="n">
        <v>2.56</v>
      </c>
      <c r="I136" t="n">
        <v>8</v>
      </c>
      <c r="J136" t="n">
        <v>239.95</v>
      </c>
      <c r="K136" t="n">
        <v>53.44</v>
      </c>
      <c r="L136" t="n">
        <v>34.5</v>
      </c>
      <c r="M136" t="n">
        <v>6</v>
      </c>
      <c r="N136" t="n">
        <v>57.01</v>
      </c>
      <c r="O136" t="n">
        <v>29827.61</v>
      </c>
      <c r="P136" t="n">
        <v>292.79</v>
      </c>
      <c r="Q136" t="n">
        <v>452.58</v>
      </c>
      <c r="R136" t="n">
        <v>69.01000000000001</v>
      </c>
      <c r="S136" t="n">
        <v>57.64</v>
      </c>
      <c r="T136" t="n">
        <v>3601.3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  <c r="AA136" t="n">
        <v>380.7245779926516</v>
      </c>
      <c r="AB136" t="n">
        <v>520.9241639924986</v>
      </c>
      <c r="AC136" t="n">
        <v>471.2078929027099</v>
      </c>
      <c r="AD136" t="n">
        <v>380724.5779926516</v>
      </c>
      <c r="AE136" t="n">
        <v>520924.1639924987</v>
      </c>
      <c r="AF136" t="n">
        <v>1.983224829070567e-06</v>
      </c>
      <c r="AG136" t="n">
        <v>11</v>
      </c>
      <c r="AH136" t="n">
        <v>471207.8929027099</v>
      </c>
    </row>
    <row r="137">
      <c r="A137" t="n">
        <v>135</v>
      </c>
      <c r="B137" t="n">
        <v>95</v>
      </c>
      <c r="C137" t="inlineStr">
        <is>
          <t xml:space="preserve">CONCLUIDO	</t>
        </is>
      </c>
      <c r="D137" t="n">
        <v>3.7445</v>
      </c>
      <c r="E137" t="n">
        <v>26.71</v>
      </c>
      <c r="F137" t="n">
        <v>23.94</v>
      </c>
      <c r="G137" t="n">
        <v>179.55</v>
      </c>
      <c r="H137" t="n">
        <v>2.57</v>
      </c>
      <c r="I137" t="n">
        <v>8</v>
      </c>
      <c r="J137" t="n">
        <v>240.38</v>
      </c>
      <c r="K137" t="n">
        <v>53.44</v>
      </c>
      <c r="L137" t="n">
        <v>34.75</v>
      </c>
      <c r="M137" t="n">
        <v>6</v>
      </c>
      <c r="N137" t="n">
        <v>57.2</v>
      </c>
      <c r="O137" t="n">
        <v>29881.55</v>
      </c>
      <c r="P137" t="n">
        <v>292.1</v>
      </c>
      <c r="Q137" t="n">
        <v>452.56</v>
      </c>
      <c r="R137" t="n">
        <v>69.38</v>
      </c>
      <c r="S137" t="n">
        <v>57.64</v>
      </c>
      <c r="T137" t="n">
        <v>3789.81</v>
      </c>
      <c r="U137" t="n">
        <v>0.83</v>
      </c>
      <c r="V137" t="n">
        <v>0.89</v>
      </c>
      <c r="W137" t="n">
        <v>6.81</v>
      </c>
      <c r="X137" t="n">
        <v>0.22</v>
      </c>
      <c r="Y137" t="n">
        <v>1</v>
      </c>
      <c r="Z137" t="n">
        <v>10</v>
      </c>
      <c r="AA137" t="n">
        <v>380.4376956649311</v>
      </c>
      <c r="AB137" t="n">
        <v>520.5316389353565</v>
      </c>
      <c r="AC137" t="n">
        <v>470.8528298861089</v>
      </c>
      <c r="AD137" t="n">
        <v>380437.6956649311</v>
      </c>
      <c r="AE137" t="n">
        <v>520531.6389353565</v>
      </c>
      <c r="AF137" t="n">
        <v>1.982271940969687e-06</v>
      </c>
      <c r="AG137" t="n">
        <v>11</v>
      </c>
      <c r="AH137" t="n">
        <v>470852.8298861089</v>
      </c>
    </row>
    <row r="138">
      <c r="A138" t="n">
        <v>136</v>
      </c>
      <c r="B138" t="n">
        <v>95</v>
      </c>
      <c r="C138" t="inlineStr">
        <is>
          <t xml:space="preserve">CONCLUIDO	</t>
        </is>
      </c>
      <c r="D138" t="n">
        <v>3.7546</v>
      </c>
      <c r="E138" t="n">
        <v>26.63</v>
      </c>
      <c r="F138" t="n">
        <v>23.91</v>
      </c>
      <c r="G138" t="n">
        <v>204.9</v>
      </c>
      <c r="H138" t="n">
        <v>2.58</v>
      </c>
      <c r="I138" t="n">
        <v>7</v>
      </c>
      <c r="J138" t="n">
        <v>240.82</v>
      </c>
      <c r="K138" t="n">
        <v>53.44</v>
      </c>
      <c r="L138" t="n">
        <v>35</v>
      </c>
      <c r="M138" t="n">
        <v>5</v>
      </c>
      <c r="N138" t="n">
        <v>57.39</v>
      </c>
      <c r="O138" t="n">
        <v>29935.43</v>
      </c>
      <c r="P138" t="n">
        <v>292.15</v>
      </c>
      <c r="Q138" t="n">
        <v>452.55</v>
      </c>
      <c r="R138" t="n">
        <v>68.34999999999999</v>
      </c>
      <c r="S138" t="n">
        <v>57.64</v>
      </c>
      <c r="T138" t="n">
        <v>3277.69</v>
      </c>
      <c r="U138" t="n">
        <v>0.84</v>
      </c>
      <c r="V138" t="n">
        <v>0.89</v>
      </c>
      <c r="W138" t="n">
        <v>6.8</v>
      </c>
      <c r="X138" t="n">
        <v>0.18</v>
      </c>
      <c r="Y138" t="n">
        <v>1</v>
      </c>
      <c r="Z138" t="n">
        <v>10</v>
      </c>
      <c r="AA138" t="n">
        <v>379.6643071120314</v>
      </c>
      <c r="AB138" t="n">
        <v>519.473454597784</v>
      </c>
      <c r="AC138" t="n">
        <v>469.8956371765433</v>
      </c>
      <c r="AD138" t="n">
        <v>379664.3071120314</v>
      </c>
      <c r="AE138" t="n">
        <v>519473.454597784</v>
      </c>
      <c r="AF138" t="n">
        <v>1.987618701980181e-06</v>
      </c>
      <c r="AG138" t="n">
        <v>11</v>
      </c>
      <c r="AH138" t="n">
        <v>469895.6371765434</v>
      </c>
    </row>
    <row r="139">
      <c r="A139" t="n">
        <v>137</v>
      </c>
      <c r="B139" t="n">
        <v>95</v>
      </c>
      <c r="C139" t="inlineStr">
        <is>
          <t xml:space="preserve">CONCLUIDO	</t>
        </is>
      </c>
      <c r="D139" t="n">
        <v>3.754</v>
      </c>
      <c r="E139" t="n">
        <v>26.64</v>
      </c>
      <c r="F139" t="n">
        <v>23.91</v>
      </c>
      <c r="G139" t="n">
        <v>204.94</v>
      </c>
      <c r="H139" t="n">
        <v>2.6</v>
      </c>
      <c r="I139" t="n">
        <v>7</v>
      </c>
      <c r="J139" t="n">
        <v>241.26</v>
      </c>
      <c r="K139" t="n">
        <v>53.44</v>
      </c>
      <c r="L139" t="n">
        <v>35.25</v>
      </c>
      <c r="M139" t="n">
        <v>5</v>
      </c>
      <c r="N139" t="n">
        <v>57.57</v>
      </c>
      <c r="O139" t="n">
        <v>29989.39</v>
      </c>
      <c r="P139" t="n">
        <v>292.81</v>
      </c>
      <c r="Q139" t="n">
        <v>452.55</v>
      </c>
      <c r="R139" t="n">
        <v>68.47</v>
      </c>
      <c r="S139" t="n">
        <v>57.64</v>
      </c>
      <c r="T139" t="n">
        <v>3336.2</v>
      </c>
      <c r="U139" t="n">
        <v>0.84</v>
      </c>
      <c r="V139" t="n">
        <v>0.89</v>
      </c>
      <c r="W139" t="n">
        <v>6.8</v>
      </c>
      <c r="X139" t="n">
        <v>0.19</v>
      </c>
      <c r="Y139" t="n">
        <v>1</v>
      </c>
      <c r="Z139" t="n">
        <v>10</v>
      </c>
      <c r="AA139" t="n">
        <v>380.1316592761211</v>
      </c>
      <c r="AB139" t="n">
        <v>520.1129064468141</v>
      </c>
      <c r="AC139" t="n">
        <v>470.4740606385782</v>
      </c>
      <c r="AD139" t="n">
        <v>380131.6592761211</v>
      </c>
      <c r="AE139" t="n">
        <v>520112.9064468141</v>
      </c>
      <c r="AF139" t="n">
        <v>1.987301072613221e-06</v>
      </c>
      <c r="AG139" t="n">
        <v>11</v>
      </c>
      <c r="AH139" t="n">
        <v>470474.0606385783</v>
      </c>
    </row>
    <row r="140">
      <c r="A140" t="n">
        <v>138</v>
      </c>
      <c r="B140" t="n">
        <v>95</v>
      </c>
      <c r="C140" t="inlineStr">
        <is>
          <t xml:space="preserve">CONCLUIDO	</t>
        </is>
      </c>
      <c r="D140" t="n">
        <v>3.7546</v>
      </c>
      <c r="E140" t="n">
        <v>26.63</v>
      </c>
      <c r="F140" t="n">
        <v>23.9</v>
      </c>
      <c r="G140" t="n">
        <v>204.9</v>
      </c>
      <c r="H140" t="n">
        <v>2.61</v>
      </c>
      <c r="I140" t="n">
        <v>7</v>
      </c>
      <c r="J140" t="n">
        <v>241.7</v>
      </c>
      <c r="K140" t="n">
        <v>53.44</v>
      </c>
      <c r="L140" t="n">
        <v>35.5</v>
      </c>
      <c r="M140" t="n">
        <v>5</v>
      </c>
      <c r="N140" t="n">
        <v>57.76</v>
      </c>
      <c r="O140" t="n">
        <v>30043.41</v>
      </c>
      <c r="P140" t="n">
        <v>293.16</v>
      </c>
      <c r="Q140" t="n">
        <v>452.56</v>
      </c>
      <c r="R140" t="n">
        <v>68.2</v>
      </c>
      <c r="S140" t="n">
        <v>57.64</v>
      </c>
      <c r="T140" t="n">
        <v>3203.22</v>
      </c>
      <c r="U140" t="n">
        <v>0.85</v>
      </c>
      <c r="V140" t="n">
        <v>0.89</v>
      </c>
      <c r="W140" t="n">
        <v>6.81</v>
      </c>
      <c r="X140" t="n">
        <v>0.18</v>
      </c>
      <c r="Y140" t="n">
        <v>1</v>
      </c>
      <c r="Z140" t="n">
        <v>10</v>
      </c>
      <c r="AA140" t="n">
        <v>380.2834152293871</v>
      </c>
      <c r="AB140" t="n">
        <v>520.3205456370728</v>
      </c>
      <c r="AC140" t="n">
        <v>470.6618830359422</v>
      </c>
      <c r="AD140" t="n">
        <v>380283.4152293871</v>
      </c>
      <c r="AE140" t="n">
        <v>520320.5456370728</v>
      </c>
      <c r="AF140" t="n">
        <v>1.987618701980181e-06</v>
      </c>
      <c r="AG140" t="n">
        <v>11</v>
      </c>
      <c r="AH140" t="n">
        <v>470661.8830359422</v>
      </c>
    </row>
    <row r="141">
      <c r="A141" t="n">
        <v>139</v>
      </c>
      <c r="B141" t="n">
        <v>95</v>
      </c>
      <c r="C141" t="inlineStr">
        <is>
          <t xml:space="preserve">CONCLUIDO	</t>
        </is>
      </c>
      <c r="D141" t="n">
        <v>3.7553</v>
      </c>
      <c r="E141" t="n">
        <v>26.63</v>
      </c>
      <c r="F141" t="n">
        <v>23.9</v>
      </c>
      <c r="G141" t="n">
        <v>204.86</v>
      </c>
      <c r="H141" t="n">
        <v>2.63</v>
      </c>
      <c r="I141" t="n">
        <v>7</v>
      </c>
      <c r="J141" t="n">
        <v>242.14</v>
      </c>
      <c r="K141" t="n">
        <v>53.44</v>
      </c>
      <c r="L141" t="n">
        <v>35.75</v>
      </c>
      <c r="M141" t="n">
        <v>5</v>
      </c>
      <c r="N141" t="n">
        <v>57.95</v>
      </c>
      <c r="O141" t="n">
        <v>30097.5</v>
      </c>
      <c r="P141" t="n">
        <v>293.55</v>
      </c>
      <c r="Q141" t="n">
        <v>452.55</v>
      </c>
      <c r="R141" t="n">
        <v>68.15000000000001</v>
      </c>
      <c r="S141" t="n">
        <v>57.64</v>
      </c>
      <c r="T141" t="n">
        <v>3178.8</v>
      </c>
      <c r="U141" t="n">
        <v>0.85</v>
      </c>
      <c r="V141" t="n">
        <v>0.89</v>
      </c>
      <c r="W141" t="n">
        <v>6.8</v>
      </c>
      <c r="X141" t="n">
        <v>0.18</v>
      </c>
      <c r="Y141" t="n">
        <v>1</v>
      </c>
      <c r="Z141" t="n">
        <v>10</v>
      </c>
      <c r="AA141" t="n">
        <v>380.4853569922178</v>
      </c>
      <c r="AB141" t="n">
        <v>520.5968512660195</v>
      </c>
      <c r="AC141" t="n">
        <v>470.9118184434596</v>
      </c>
      <c r="AD141" t="n">
        <v>380485.3569922178</v>
      </c>
      <c r="AE141" t="n">
        <v>520596.8512660195</v>
      </c>
      <c r="AF141" t="n">
        <v>1.987989269574967e-06</v>
      </c>
      <c r="AG141" t="n">
        <v>11</v>
      </c>
      <c r="AH141" t="n">
        <v>470911.8184434596</v>
      </c>
    </row>
    <row r="142">
      <c r="A142" t="n">
        <v>140</v>
      </c>
      <c r="B142" t="n">
        <v>95</v>
      </c>
      <c r="C142" t="inlineStr">
        <is>
          <t xml:space="preserve">CONCLUIDO	</t>
        </is>
      </c>
      <c r="D142" t="n">
        <v>3.7569</v>
      </c>
      <c r="E142" t="n">
        <v>26.62</v>
      </c>
      <c r="F142" t="n">
        <v>23.89</v>
      </c>
      <c r="G142" t="n">
        <v>204.76</v>
      </c>
      <c r="H142" t="n">
        <v>2.64</v>
      </c>
      <c r="I142" t="n">
        <v>7</v>
      </c>
      <c r="J142" t="n">
        <v>242.57</v>
      </c>
      <c r="K142" t="n">
        <v>53.44</v>
      </c>
      <c r="L142" t="n">
        <v>36</v>
      </c>
      <c r="M142" t="n">
        <v>5</v>
      </c>
      <c r="N142" t="n">
        <v>58.14</v>
      </c>
      <c r="O142" t="n">
        <v>30151.65</v>
      </c>
      <c r="P142" t="n">
        <v>294.03</v>
      </c>
      <c r="Q142" t="n">
        <v>452.56</v>
      </c>
      <c r="R142" t="n">
        <v>67.72</v>
      </c>
      <c r="S142" t="n">
        <v>57.64</v>
      </c>
      <c r="T142" t="n">
        <v>2964.04</v>
      </c>
      <c r="U142" t="n">
        <v>0.85</v>
      </c>
      <c r="V142" t="n">
        <v>0.89</v>
      </c>
      <c r="W142" t="n">
        <v>6.8</v>
      </c>
      <c r="X142" t="n">
        <v>0.16</v>
      </c>
      <c r="Y142" t="n">
        <v>1</v>
      </c>
      <c r="Z142" t="n">
        <v>10</v>
      </c>
      <c r="AA142" t="n">
        <v>380.6502855974256</v>
      </c>
      <c r="AB142" t="n">
        <v>520.8225138598013</v>
      </c>
      <c r="AC142" t="n">
        <v>471.1159441160104</v>
      </c>
      <c r="AD142" t="n">
        <v>380650.2855974257</v>
      </c>
      <c r="AE142" t="n">
        <v>520822.5138598014</v>
      </c>
      <c r="AF142" t="n">
        <v>1.988836281220194e-06</v>
      </c>
      <c r="AG142" t="n">
        <v>11</v>
      </c>
      <c r="AH142" t="n">
        <v>471115.9441160104</v>
      </c>
    </row>
    <row r="143">
      <c r="A143" t="n">
        <v>141</v>
      </c>
      <c r="B143" t="n">
        <v>95</v>
      </c>
      <c r="C143" t="inlineStr">
        <is>
          <t xml:space="preserve">CONCLUIDO	</t>
        </is>
      </c>
      <c r="D143" t="n">
        <v>3.7556</v>
      </c>
      <c r="E143" t="n">
        <v>26.63</v>
      </c>
      <c r="F143" t="n">
        <v>23.9</v>
      </c>
      <c r="G143" t="n">
        <v>204.84</v>
      </c>
      <c r="H143" t="n">
        <v>2.65</v>
      </c>
      <c r="I143" t="n">
        <v>7</v>
      </c>
      <c r="J143" t="n">
        <v>243.01</v>
      </c>
      <c r="K143" t="n">
        <v>53.44</v>
      </c>
      <c r="L143" t="n">
        <v>36.25</v>
      </c>
      <c r="M143" t="n">
        <v>5</v>
      </c>
      <c r="N143" t="n">
        <v>58.33</v>
      </c>
      <c r="O143" t="n">
        <v>30205.88</v>
      </c>
      <c r="P143" t="n">
        <v>294.79</v>
      </c>
      <c r="Q143" t="n">
        <v>452.56</v>
      </c>
      <c r="R143" t="n">
        <v>67.97</v>
      </c>
      <c r="S143" t="n">
        <v>57.64</v>
      </c>
      <c r="T143" t="n">
        <v>3086.9</v>
      </c>
      <c r="U143" t="n">
        <v>0.85</v>
      </c>
      <c r="V143" t="n">
        <v>0.89</v>
      </c>
      <c r="W143" t="n">
        <v>6.81</v>
      </c>
      <c r="X143" t="n">
        <v>0.17</v>
      </c>
      <c r="Y143" t="n">
        <v>1</v>
      </c>
      <c r="Z143" t="n">
        <v>10</v>
      </c>
      <c r="AA143" t="n">
        <v>381.2628123731559</v>
      </c>
      <c r="AB143" t="n">
        <v>521.6606000171297</v>
      </c>
      <c r="AC143" t="n">
        <v>471.8740445067446</v>
      </c>
      <c r="AD143" t="n">
        <v>381262.8123731559</v>
      </c>
      <c r="AE143" t="n">
        <v>521660.6000171297</v>
      </c>
      <c r="AF143" t="n">
        <v>1.988148084258448e-06</v>
      </c>
      <c r="AG143" t="n">
        <v>11</v>
      </c>
      <c r="AH143" t="n">
        <v>471874.0445067446</v>
      </c>
    </row>
    <row r="144">
      <c r="A144" t="n">
        <v>142</v>
      </c>
      <c r="B144" t="n">
        <v>95</v>
      </c>
      <c r="C144" t="inlineStr">
        <is>
          <t xml:space="preserve">CONCLUIDO	</t>
        </is>
      </c>
      <c r="D144" t="n">
        <v>3.7555</v>
      </c>
      <c r="E144" t="n">
        <v>26.63</v>
      </c>
      <c r="F144" t="n">
        <v>23.9</v>
      </c>
      <c r="G144" t="n">
        <v>204.85</v>
      </c>
      <c r="H144" t="n">
        <v>2.67</v>
      </c>
      <c r="I144" t="n">
        <v>7</v>
      </c>
      <c r="J144" t="n">
        <v>243.45</v>
      </c>
      <c r="K144" t="n">
        <v>53.44</v>
      </c>
      <c r="L144" t="n">
        <v>36.5</v>
      </c>
      <c r="M144" t="n">
        <v>5</v>
      </c>
      <c r="N144" t="n">
        <v>58.52</v>
      </c>
      <c r="O144" t="n">
        <v>30260.17</v>
      </c>
      <c r="P144" t="n">
        <v>294.98</v>
      </c>
      <c r="Q144" t="n">
        <v>452.62</v>
      </c>
      <c r="R144" t="n">
        <v>68.05</v>
      </c>
      <c r="S144" t="n">
        <v>57.64</v>
      </c>
      <c r="T144" t="n">
        <v>3129.93</v>
      </c>
      <c r="U144" t="n">
        <v>0.85</v>
      </c>
      <c r="V144" t="n">
        <v>0.89</v>
      </c>
      <c r="W144" t="n">
        <v>6.8</v>
      </c>
      <c r="X144" t="n">
        <v>0.17</v>
      </c>
      <c r="Y144" t="n">
        <v>1</v>
      </c>
      <c r="Z144" t="n">
        <v>10</v>
      </c>
      <c r="AA144" t="n">
        <v>381.3922381170914</v>
      </c>
      <c r="AB144" t="n">
        <v>521.8376860298431</v>
      </c>
      <c r="AC144" t="n">
        <v>472.0342296789463</v>
      </c>
      <c r="AD144" t="n">
        <v>381392.2381170914</v>
      </c>
      <c r="AE144" t="n">
        <v>521837.6860298431</v>
      </c>
      <c r="AF144" t="n">
        <v>1.988095146030621e-06</v>
      </c>
      <c r="AG144" t="n">
        <v>11</v>
      </c>
      <c r="AH144" t="n">
        <v>472034.2296789463</v>
      </c>
    </row>
    <row r="145">
      <c r="A145" t="n">
        <v>143</v>
      </c>
      <c r="B145" t="n">
        <v>95</v>
      </c>
      <c r="C145" t="inlineStr">
        <is>
          <t xml:space="preserve">CONCLUIDO	</t>
        </is>
      </c>
      <c r="D145" t="n">
        <v>3.7561</v>
      </c>
      <c r="E145" t="n">
        <v>26.62</v>
      </c>
      <c r="F145" t="n">
        <v>23.89</v>
      </c>
      <c r="G145" t="n">
        <v>204.81</v>
      </c>
      <c r="H145" t="n">
        <v>2.68</v>
      </c>
      <c r="I145" t="n">
        <v>7</v>
      </c>
      <c r="J145" t="n">
        <v>243.89</v>
      </c>
      <c r="K145" t="n">
        <v>53.44</v>
      </c>
      <c r="L145" t="n">
        <v>36.75</v>
      </c>
      <c r="M145" t="n">
        <v>5</v>
      </c>
      <c r="N145" t="n">
        <v>58.71</v>
      </c>
      <c r="O145" t="n">
        <v>30314.53</v>
      </c>
      <c r="P145" t="n">
        <v>295.1</v>
      </c>
      <c r="Q145" t="n">
        <v>452.58</v>
      </c>
      <c r="R145" t="n">
        <v>67.92</v>
      </c>
      <c r="S145" t="n">
        <v>57.64</v>
      </c>
      <c r="T145" t="n">
        <v>3062.15</v>
      </c>
      <c r="U145" t="n">
        <v>0.85</v>
      </c>
      <c r="V145" t="n">
        <v>0.89</v>
      </c>
      <c r="W145" t="n">
        <v>6.8</v>
      </c>
      <c r="X145" t="n">
        <v>0.17</v>
      </c>
      <c r="Y145" t="n">
        <v>1</v>
      </c>
      <c r="Z145" t="n">
        <v>10</v>
      </c>
      <c r="AA145" t="n">
        <v>381.3956292560048</v>
      </c>
      <c r="AB145" t="n">
        <v>521.8423259357108</v>
      </c>
      <c r="AC145" t="n">
        <v>472.0384267587103</v>
      </c>
      <c r="AD145" t="n">
        <v>381395.6292560048</v>
      </c>
      <c r="AE145" t="n">
        <v>521842.3259357108</v>
      </c>
      <c r="AF145" t="n">
        <v>1.988412775397581e-06</v>
      </c>
      <c r="AG145" t="n">
        <v>11</v>
      </c>
      <c r="AH145" t="n">
        <v>472038.4267587103</v>
      </c>
    </row>
    <row r="146">
      <c r="A146" t="n">
        <v>144</v>
      </c>
      <c r="B146" t="n">
        <v>95</v>
      </c>
      <c r="C146" t="inlineStr">
        <is>
          <t xml:space="preserve">CONCLUIDO	</t>
        </is>
      </c>
      <c r="D146" t="n">
        <v>3.7563</v>
      </c>
      <c r="E146" t="n">
        <v>26.62</v>
      </c>
      <c r="F146" t="n">
        <v>23.89</v>
      </c>
      <c r="G146" t="n">
        <v>204.8</v>
      </c>
      <c r="H146" t="n">
        <v>2.69</v>
      </c>
      <c r="I146" t="n">
        <v>7</v>
      </c>
      <c r="J146" t="n">
        <v>244.34</v>
      </c>
      <c r="K146" t="n">
        <v>53.44</v>
      </c>
      <c r="L146" t="n">
        <v>37</v>
      </c>
      <c r="M146" t="n">
        <v>5</v>
      </c>
      <c r="N146" t="n">
        <v>58.9</v>
      </c>
      <c r="O146" t="n">
        <v>30368.96</v>
      </c>
      <c r="P146" t="n">
        <v>295.17</v>
      </c>
      <c r="Q146" t="n">
        <v>452.55</v>
      </c>
      <c r="R146" t="n">
        <v>67.84999999999999</v>
      </c>
      <c r="S146" t="n">
        <v>57.64</v>
      </c>
      <c r="T146" t="n">
        <v>3030.17</v>
      </c>
      <c r="U146" t="n">
        <v>0.85</v>
      </c>
      <c r="V146" t="n">
        <v>0.89</v>
      </c>
      <c r="W146" t="n">
        <v>6.81</v>
      </c>
      <c r="X146" t="n">
        <v>0.17</v>
      </c>
      <c r="Y146" t="n">
        <v>1</v>
      </c>
      <c r="Z146" t="n">
        <v>10</v>
      </c>
      <c r="AA146" t="n">
        <v>381.4265768340243</v>
      </c>
      <c r="AB146" t="n">
        <v>521.8846697772681</v>
      </c>
      <c r="AC146" t="n">
        <v>472.0767293634592</v>
      </c>
      <c r="AD146" t="n">
        <v>381426.5768340243</v>
      </c>
      <c r="AE146" t="n">
        <v>521884.6697772681</v>
      </c>
      <c r="AF146" t="n">
        <v>1.988518651853234e-06</v>
      </c>
      <c r="AG146" t="n">
        <v>11</v>
      </c>
      <c r="AH146" t="n">
        <v>472076.7293634592</v>
      </c>
    </row>
    <row r="147">
      <c r="A147" t="n">
        <v>145</v>
      </c>
      <c r="B147" t="n">
        <v>95</v>
      </c>
      <c r="C147" t="inlineStr">
        <is>
          <t xml:space="preserve">CONCLUIDO	</t>
        </is>
      </c>
      <c r="D147" t="n">
        <v>3.7554</v>
      </c>
      <c r="E147" t="n">
        <v>26.63</v>
      </c>
      <c r="F147" t="n">
        <v>23.9</v>
      </c>
      <c r="G147" t="n">
        <v>204.85</v>
      </c>
      <c r="H147" t="n">
        <v>2.71</v>
      </c>
      <c r="I147" t="n">
        <v>7</v>
      </c>
      <c r="J147" t="n">
        <v>244.78</v>
      </c>
      <c r="K147" t="n">
        <v>53.44</v>
      </c>
      <c r="L147" t="n">
        <v>37.25</v>
      </c>
      <c r="M147" t="n">
        <v>5</v>
      </c>
      <c r="N147" t="n">
        <v>59.09</v>
      </c>
      <c r="O147" t="n">
        <v>30423.46</v>
      </c>
      <c r="P147" t="n">
        <v>295.07</v>
      </c>
      <c r="Q147" t="n">
        <v>452.55</v>
      </c>
      <c r="R147" t="n">
        <v>68.01000000000001</v>
      </c>
      <c r="S147" t="n">
        <v>57.64</v>
      </c>
      <c r="T147" t="n">
        <v>3106.1</v>
      </c>
      <c r="U147" t="n">
        <v>0.85</v>
      </c>
      <c r="V147" t="n">
        <v>0.89</v>
      </c>
      <c r="W147" t="n">
        <v>6.81</v>
      </c>
      <c r="X147" t="n">
        <v>0.17</v>
      </c>
      <c r="Y147" t="n">
        <v>1</v>
      </c>
      <c r="Z147" t="n">
        <v>10</v>
      </c>
      <c r="AA147" t="n">
        <v>381.4572662096319</v>
      </c>
      <c r="AB147" t="n">
        <v>521.9266603348939</v>
      </c>
      <c r="AC147" t="n">
        <v>472.1147124011994</v>
      </c>
      <c r="AD147" t="n">
        <v>381457.2662096319</v>
      </c>
      <c r="AE147" t="n">
        <v>521926.6603348939</v>
      </c>
      <c r="AF147" t="n">
        <v>1.988042207802794e-06</v>
      </c>
      <c r="AG147" t="n">
        <v>11</v>
      </c>
      <c r="AH147" t="n">
        <v>472114.7124011994</v>
      </c>
    </row>
    <row r="148">
      <c r="A148" t="n">
        <v>146</v>
      </c>
      <c r="B148" t="n">
        <v>95</v>
      </c>
      <c r="C148" t="inlineStr">
        <is>
          <t xml:space="preserve">CONCLUIDO	</t>
        </is>
      </c>
      <c r="D148" t="n">
        <v>3.7554</v>
      </c>
      <c r="E148" t="n">
        <v>26.63</v>
      </c>
      <c r="F148" t="n">
        <v>23.9</v>
      </c>
      <c r="G148" t="n">
        <v>204.85</v>
      </c>
      <c r="H148" t="n">
        <v>2.72</v>
      </c>
      <c r="I148" t="n">
        <v>7</v>
      </c>
      <c r="J148" t="n">
        <v>245.22</v>
      </c>
      <c r="K148" t="n">
        <v>53.44</v>
      </c>
      <c r="L148" t="n">
        <v>37.5</v>
      </c>
      <c r="M148" t="n">
        <v>5</v>
      </c>
      <c r="N148" t="n">
        <v>59.29</v>
      </c>
      <c r="O148" t="n">
        <v>30478.03</v>
      </c>
      <c r="P148" t="n">
        <v>295.18</v>
      </c>
      <c r="Q148" t="n">
        <v>452.55</v>
      </c>
      <c r="R148" t="n">
        <v>68.02</v>
      </c>
      <c r="S148" t="n">
        <v>57.64</v>
      </c>
      <c r="T148" t="n">
        <v>3114.56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  <c r="AA148" t="n">
        <v>381.5281112082253</v>
      </c>
      <c r="AB148" t="n">
        <v>522.0235935874302</v>
      </c>
      <c r="AC148" t="n">
        <v>472.2023944801603</v>
      </c>
      <c r="AD148" t="n">
        <v>381528.1112082253</v>
      </c>
      <c r="AE148" t="n">
        <v>522023.5935874302</v>
      </c>
      <c r="AF148" t="n">
        <v>1.988042207802794e-06</v>
      </c>
      <c r="AG148" t="n">
        <v>11</v>
      </c>
      <c r="AH148" t="n">
        <v>472202.3944801603</v>
      </c>
    </row>
    <row r="149">
      <c r="A149" t="n">
        <v>147</v>
      </c>
      <c r="B149" t="n">
        <v>95</v>
      </c>
      <c r="C149" t="inlineStr">
        <is>
          <t xml:space="preserve">CONCLUIDO	</t>
        </is>
      </c>
      <c r="D149" t="n">
        <v>3.7555</v>
      </c>
      <c r="E149" t="n">
        <v>26.63</v>
      </c>
      <c r="F149" t="n">
        <v>23.9</v>
      </c>
      <c r="G149" t="n">
        <v>204.84</v>
      </c>
      <c r="H149" t="n">
        <v>2.73</v>
      </c>
      <c r="I149" t="n">
        <v>7</v>
      </c>
      <c r="J149" t="n">
        <v>245.66</v>
      </c>
      <c r="K149" t="n">
        <v>53.44</v>
      </c>
      <c r="L149" t="n">
        <v>37.75</v>
      </c>
      <c r="M149" t="n">
        <v>5</v>
      </c>
      <c r="N149" t="n">
        <v>59.48</v>
      </c>
      <c r="O149" t="n">
        <v>30532.67</v>
      </c>
      <c r="P149" t="n">
        <v>295.29</v>
      </c>
      <c r="Q149" t="n">
        <v>452.57</v>
      </c>
      <c r="R149" t="n">
        <v>68.06</v>
      </c>
      <c r="S149" t="n">
        <v>57.64</v>
      </c>
      <c r="T149" t="n">
        <v>3132.81</v>
      </c>
      <c r="U149" t="n">
        <v>0.85</v>
      </c>
      <c r="V149" t="n">
        <v>0.89</v>
      </c>
      <c r="W149" t="n">
        <v>6.8</v>
      </c>
      <c r="X149" t="n">
        <v>0.17</v>
      </c>
      <c r="Y149" t="n">
        <v>1</v>
      </c>
      <c r="Z149" t="n">
        <v>10</v>
      </c>
      <c r="AA149" t="n">
        <v>381.591886887725</v>
      </c>
      <c r="AB149" t="n">
        <v>522.1108542857061</v>
      </c>
      <c r="AC149" t="n">
        <v>472.2813271398638</v>
      </c>
      <c r="AD149" t="n">
        <v>381591.886887725</v>
      </c>
      <c r="AE149" t="n">
        <v>522110.8542857061</v>
      </c>
      <c r="AF149" t="n">
        <v>1.988095146030621e-06</v>
      </c>
      <c r="AG149" t="n">
        <v>11</v>
      </c>
      <c r="AH149" t="n">
        <v>472281.3271398639</v>
      </c>
    </row>
    <row r="150">
      <c r="A150" t="n">
        <v>148</v>
      </c>
      <c r="B150" t="n">
        <v>95</v>
      </c>
      <c r="C150" t="inlineStr">
        <is>
          <t xml:space="preserve">CONCLUIDO	</t>
        </is>
      </c>
      <c r="D150" t="n">
        <v>3.7575</v>
      </c>
      <c r="E150" t="n">
        <v>26.61</v>
      </c>
      <c r="F150" t="n">
        <v>23.88</v>
      </c>
      <c r="G150" t="n">
        <v>204.72</v>
      </c>
      <c r="H150" t="n">
        <v>2.75</v>
      </c>
      <c r="I150" t="n">
        <v>7</v>
      </c>
      <c r="J150" t="n">
        <v>246.11</v>
      </c>
      <c r="K150" t="n">
        <v>53.44</v>
      </c>
      <c r="L150" t="n">
        <v>38</v>
      </c>
      <c r="M150" t="n">
        <v>5</v>
      </c>
      <c r="N150" t="n">
        <v>59.67</v>
      </c>
      <c r="O150" t="n">
        <v>30587.38</v>
      </c>
      <c r="P150" t="n">
        <v>294.76</v>
      </c>
      <c r="Q150" t="n">
        <v>452.56</v>
      </c>
      <c r="R150" t="n">
        <v>67.53</v>
      </c>
      <c r="S150" t="n">
        <v>57.64</v>
      </c>
      <c r="T150" t="n">
        <v>2868.1</v>
      </c>
      <c r="U150" t="n">
        <v>0.85</v>
      </c>
      <c r="V150" t="n">
        <v>0.89</v>
      </c>
      <c r="W150" t="n">
        <v>6.81</v>
      </c>
      <c r="X150" t="n">
        <v>0.16</v>
      </c>
      <c r="Y150" t="n">
        <v>1</v>
      </c>
      <c r="Z150" t="n">
        <v>10</v>
      </c>
      <c r="AA150" t="n">
        <v>381.0464421009767</v>
      </c>
      <c r="AB150" t="n">
        <v>521.3645526651513</v>
      </c>
      <c r="AC150" t="n">
        <v>471.606251498534</v>
      </c>
      <c r="AD150" t="n">
        <v>381046.4421009767</v>
      </c>
      <c r="AE150" t="n">
        <v>521364.5526651513</v>
      </c>
      <c r="AF150" t="n">
        <v>1.989153910587154e-06</v>
      </c>
      <c r="AG150" t="n">
        <v>11</v>
      </c>
      <c r="AH150" t="n">
        <v>471606.251498534</v>
      </c>
    </row>
    <row r="151">
      <c r="A151" t="n">
        <v>149</v>
      </c>
      <c r="B151" t="n">
        <v>95</v>
      </c>
      <c r="C151" t="inlineStr">
        <is>
          <t xml:space="preserve">CONCLUIDO	</t>
        </is>
      </c>
      <c r="D151" t="n">
        <v>3.7562</v>
      </c>
      <c r="E151" t="n">
        <v>26.62</v>
      </c>
      <c r="F151" t="n">
        <v>23.89</v>
      </c>
      <c r="G151" t="n">
        <v>204.8</v>
      </c>
      <c r="H151" t="n">
        <v>2.76</v>
      </c>
      <c r="I151" t="n">
        <v>7</v>
      </c>
      <c r="J151" t="n">
        <v>246.55</v>
      </c>
      <c r="K151" t="n">
        <v>53.44</v>
      </c>
      <c r="L151" t="n">
        <v>38.25</v>
      </c>
      <c r="M151" t="n">
        <v>5</v>
      </c>
      <c r="N151" t="n">
        <v>59.87</v>
      </c>
      <c r="O151" t="n">
        <v>30642.16</v>
      </c>
      <c r="P151" t="n">
        <v>294.56</v>
      </c>
      <c r="Q151" t="n">
        <v>452.55</v>
      </c>
      <c r="R151" t="n">
        <v>67.75</v>
      </c>
      <c r="S151" t="n">
        <v>57.64</v>
      </c>
      <c r="T151" t="n">
        <v>2980.42</v>
      </c>
      <c r="U151" t="n">
        <v>0.85</v>
      </c>
      <c r="V151" t="n">
        <v>0.89</v>
      </c>
      <c r="W151" t="n">
        <v>6.81</v>
      </c>
      <c r="X151" t="n">
        <v>0.17</v>
      </c>
      <c r="Y151" t="n">
        <v>1</v>
      </c>
      <c r="Z151" t="n">
        <v>10</v>
      </c>
      <c r="AA151" t="n">
        <v>381.0408562004614</v>
      </c>
      <c r="AB151" t="n">
        <v>521.3569097896337</v>
      </c>
      <c r="AC151" t="n">
        <v>471.599338048329</v>
      </c>
      <c r="AD151" t="n">
        <v>381040.8562004614</v>
      </c>
      <c r="AE151" t="n">
        <v>521356.9097896338</v>
      </c>
      <c r="AF151" t="n">
        <v>1.988465713625408e-06</v>
      </c>
      <c r="AG151" t="n">
        <v>11</v>
      </c>
      <c r="AH151" t="n">
        <v>471599.338048329</v>
      </c>
    </row>
    <row r="152">
      <c r="A152" t="n">
        <v>150</v>
      </c>
      <c r="B152" t="n">
        <v>95</v>
      </c>
      <c r="C152" t="inlineStr">
        <is>
          <t xml:space="preserve">CONCLUIDO	</t>
        </is>
      </c>
      <c r="D152" t="n">
        <v>3.7576</v>
      </c>
      <c r="E152" t="n">
        <v>26.61</v>
      </c>
      <c r="F152" t="n">
        <v>23.88</v>
      </c>
      <c r="G152" t="n">
        <v>204.72</v>
      </c>
      <c r="H152" t="n">
        <v>2.77</v>
      </c>
      <c r="I152" t="n">
        <v>7</v>
      </c>
      <c r="J152" t="n">
        <v>247</v>
      </c>
      <c r="K152" t="n">
        <v>53.44</v>
      </c>
      <c r="L152" t="n">
        <v>38.5</v>
      </c>
      <c r="M152" t="n">
        <v>5</v>
      </c>
      <c r="N152" t="n">
        <v>60.06</v>
      </c>
      <c r="O152" t="n">
        <v>30697.01</v>
      </c>
      <c r="P152" t="n">
        <v>294.15</v>
      </c>
      <c r="Q152" t="n">
        <v>452.55</v>
      </c>
      <c r="R152" t="n">
        <v>67.56999999999999</v>
      </c>
      <c r="S152" t="n">
        <v>57.64</v>
      </c>
      <c r="T152" t="n">
        <v>2887.97</v>
      </c>
      <c r="U152" t="n">
        <v>0.85</v>
      </c>
      <c r="V152" t="n">
        <v>0.89</v>
      </c>
      <c r="W152" t="n">
        <v>6.8</v>
      </c>
      <c r="X152" t="n">
        <v>0.16</v>
      </c>
      <c r="Y152" t="n">
        <v>1</v>
      </c>
      <c r="Z152" t="n">
        <v>10</v>
      </c>
      <c r="AA152" t="n">
        <v>380.6467537333604</v>
      </c>
      <c r="AB152" t="n">
        <v>520.8176814075724</v>
      </c>
      <c r="AC152" t="n">
        <v>471.1115728662398</v>
      </c>
      <c r="AD152" t="n">
        <v>380646.7537333604</v>
      </c>
      <c r="AE152" t="n">
        <v>520817.6814075724</v>
      </c>
      <c r="AF152" t="n">
        <v>1.989206848814981e-06</v>
      </c>
      <c r="AG152" t="n">
        <v>11</v>
      </c>
      <c r="AH152" t="n">
        <v>471111.5728662398</v>
      </c>
    </row>
    <row r="153">
      <c r="A153" t="n">
        <v>151</v>
      </c>
      <c r="B153" t="n">
        <v>95</v>
      </c>
      <c r="C153" t="inlineStr">
        <is>
          <t xml:space="preserve">CONCLUIDO	</t>
        </is>
      </c>
      <c r="D153" t="n">
        <v>3.7573</v>
      </c>
      <c r="E153" t="n">
        <v>26.61</v>
      </c>
      <c r="F153" t="n">
        <v>23.89</v>
      </c>
      <c r="G153" t="n">
        <v>204.73</v>
      </c>
      <c r="H153" t="n">
        <v>2.79</v>
      </c>
      <c r="I153" t="n">
        <v>7</v>
      </c>
      <c r="J153" t="n">
        <v>247.44</v>
      </c>
      <c r="K153" t="n">
        <v>53.44</v>
      </c>
      <c r="L153" t="n">
        <v>38.75</v>
      </c>
      <c r="M153" t="n">
        <v>5</v>
      </c>
      <c r="N153" t="n">
        <v>60.26</v>
      </c>
      <c r="O153" t="n">
        <v>30751.93</v>
      </c>
      <c r="P153" t="n">
        <v>293.74</v>
      </c>
      <c r="Q153" t="n">
        <v>452.57</v>
      </c>
      <c r="R153" t="n">
        <v>67.59999999999999</v>
      </c>
      <c r="S153" t="n">
        <v>57.64</v>
      </c>
      <c r="T153" t="n">
        <v>2905.35</v>
      </c>
      <c r="U153" t="n">
        <v>0.85</v>
      </c>
      <c r="V153" t="n">
        <v>0.89</v>
      </c>
      <c r="W153" t="n">
        <v>6.8</v>
      </c>
      <c r="X153" t="n">
        <v>0.16</v>
      </c>
      <c r="Y153" t="n">
        <v>1</v>
      </c>
      <c r="Z153" t="n">
        <v>10</v>
      </c>
      <c r="AA153" t="n">
        <v>380.4354441324751</v>
      </c>
      <c r="AB153" t="n">
        <v>520.5285582893196</v>
      </c>
      <c r="AC153" t="n">
        <v>470.850043252606</v>
      </c>
      <c r="AD153" t="n">
        <v>380435.4441324751</v>
      </c>
      <c r="AE153" t="n">
        <v>520528.5582893196</v>
      </c>
      <c r="AF153" t="n">
        <v>1.989048034131501e-06</v>
      </c>
      <c r="AG153" t="n">
        <v>11</v>
      </c>
      <c r="AH153" t="n">
        <v>470850.0432526061</v>
      </c>
    </row>
    <row r="154">
      <c r="A154" t="n">
        <v>152</v>
      </c>
      <c r="B154" t="n">
        <v>95</v>
      </c>
      <c r="C154" t="inlineStr">
        <is>
          <t xml:space="preserve">CONCLUIDO	</t>
        </is>
      </c>
      <c r="D154" t="n">
        <v>3.7574</v>
      </c>
      <c r="E154" t="n">
        <v>26.61</v>
      </c>
      <c r="F154" t="n">
        <v>23.88</v>
      </c>
      <c r="G154" t="n">
        <v>204.73</v>
      </c>
      <c r="H154" t="n">
        <v>2.8</v>
      </c>
      <c r="I154" t="n">
        <v>7</v>
      </c>
      <c r="J154" t="n">
        <v>247.89</v>
      </c>
      <c r="K154" t="n">
        <v>53.44</v>
      </c>
      <c r="L154" t="n">
        <v>39</v>
      </c>
      <c r="M154" t="n">
        <v>5</v>
      </c>
      <c r="N154" t="n">
        <v>60.45</v>
      </c>
      <c r="O154" t="n">
        <v>30806.92</v>
      </c>
      <c r="P154" t="n">
        <v>293.84</v>
      </c>
      <c r="Q154" t="n">
        <v>452.57</v>
      </c>
      <c r="R154" t="n">
        <v>67.55</v>
      </c>
      <c r="S154" t="n">
        <v>57.64</v>
      </c>
      <c r="T154" t="n">
        <v>2878.49</v>
      </c>
      <c r="U154" t="n">
        <v>0.85</v>
      </c>
      <c r="V154" t="n">
        <v>0.89</v>
      </c>
      <c r="W154" t="n">
        <v>6.8</v>
      </c>
      <c r="X154" t="n">
        <v>0.16</v>
      </c>
      <c r="Y154" t="n">
        <v>1</v>
      </c>
      <c r="Z154" t="n">
        <v>10</v>
      </c>
      <c r="AA154" t="n">
        <v>380.4612867234878</v>
      </c>
      <c r="AB154" t="n">
        <v>520.5639172624377</v>
      </c>
      <c r="AC154" t="n">
        <v>470.8820276149565</v>
      </c>
      <c r="AD154" t="n">
        <v>380461.2867234878</v>
      </c>
      <c r="AE154" t="n">
        <v>520563.9172624378</v>
      </c>
      <c r="AF154" t="n">
        <v>1.989100972359327e-06</v>
      </c>
      <c r="AG154" t="n">
        <v>11</v>
      </c>
      <c r="AH154" t="n">
        <v>470882.0276149565</v>
      </c>
    </row>
    <row r="155">
      <c r="A155" t="n">
        <v>153</v>
      </c>
      <c r="B155" t="n">
        <v>95</v>
      </c>
      <c r="C155" t="inlineStr">
        <is>
          <t xml:space="preserve">CONCLUIDO	</t>
        </is>
      </c>
      <c r="D155" t="n">
        <v>3.7581</v>
      </c>
      <c r="E155" t="n">
        <v>26.61</v>
      </c>
      <c r="F155" t="n">
        <v>23.88</v>
      </c>
      <c r="G155" t="n">
        <v>204.69</v>
      </c>
      <c r="H155" t="n">
        <v>2.81</v>
      </c>
      <c r="I155" t="n">
        <v>7</v>
      </c>
      <c r="J155" t="n">
        <v>248.33</v>
      </c>
      <c r="K155" t="n">
        <v>53.44</v>
      </c>
      <c r="L155" t="n">
        <v>39.25</v>
      </c>
      <c r="M155" t="n">
        <v>5</v>
      </c>
      <c r="N155" t="n">
        <v>60.65</v>
      </c>
      <c r="O155" t="n">
        <v>30861.98</v>
      </c>
      <c r="P155" t="n">
        <v>293.67</v>
      </c>
      <c r="Q155" t="n">
        <v>452.58</v>
      </c>
      <c r="R155" t="n">
        <v>67.44</v>
      </c>
      <c r="S155" t="n">
        <v>57.64</v>
      </c>
      <c r="T155" t="n">
        <v>2820.95</v>
      </c>
      <c r="U155" t="n">
        <v>0.85</v>
      </c>
      <c r="V155" t="n">
        <v>0.89</v>
      </c>
      <c r="W155" t="n">
        <v>6.8</v>
      </c>
      <c r="X155" t="n">
        <v>0.16</v>
      </c>
      <c r="Y155" t="n">
        <v>1</v>
      </c>
      <c r="Z155" t="n">
        <v>10</v>
      </c>
      <c r="AA155" t="n">
        <v>380.3026385690487</v>
      </c>
      <c r="AB155" t="n">
        <v>520.3468478584716</v>
      </c>
      <c r="AC155" t="n">
        <v>470.685675010246</v>
      </c>
      <c r="AD155" t="n">
        <v>380302.6385690487</v>
      </c>
      <c r="AE155" t="n">
        <v>520346.8478584716</v>
      </c>
      <c r="AF155" t="n">
        <v>1.989471539954114e-06</v>
      </c>
      <c r="AG155" t="n">
        <v>11</v>
      </c>
      <c r="AH155" t="n">
        <v>470685.675010246</v>
      </c>
    </row>
    <row r="156">
      <c r="A156" t="n">
        <v>154</v>
      </c>
      <c r="B156" t="n">
        <v>95</v>
      </c>
      <c r="C156" t="inlineStr">
        <is>
          <t xml:space="preserve">CONCLUIDO	</t>
        </is>
      </c>
      <c r="D156" t="n">
        <v>3.757</v>
      </c>
      <c r="E156" t="n">
        <v>26.62</v>
      </c>
      <c r="F156" t="n">
        <v>23.89</v>
      </c>
      <c r="G156" t="n">
        <v>204.75</v>
      </c>
      <c r="H156" t="n">
        <v>2.82</v>
      </c>
      <c r="I156" t="n">
        <v>7</v>
      </c>
      <c r="J156" t="n">
        <v>248.78</v>
      </c>
      <c r="K156" t="n">
        <v>53.44</v>
      </c>
      <c r="L156" t="n">
        <v>39.5</v>
      </c>
      <c r="M156" t="n">
        <v>5</v>
      </c>
      <c r="N156" t="n">
        <v>60.85</v>
      </c>
      <c r="O156" t="n">
        <v>30917.12</v>
      </c>
      <c r="P156" t="n">
        <v>293.39</v>
      </c>
      <c r="Q156" t="n">
        <v>452.56</v>
      </c>
      <c r="R156" t="n">
        <v>67.67</v>
      </c>
      <c r="S156" t="n">
        <v>57.64</v>
      </c>
      <c r="T156" t="n">
        <v>2939.01</v>
      </c>
      <c r="U156" t="n">
        <v>0.85</v>
      </c>
      <c r="V156" t="n">
        <v>0.89</v>
      </c>
      <c r="W156" t="n">
        <v>6.81</v>
      </c>
      <c r="X156" t="n">
        <v>0.16</v>
      </c>
      <c r="Y156" t="n">
        <v>1</v>
      </c>
      <c r="Z156" t="n">
        <v>10</v>
      </c>
      <c r="AA156" t="n">
        <v>380.2312308084812</v>
      </c>
      <c r="AB156" t="n">
        <v>520.2491446101751</v>
      </c>
      <c r="AC156" t="n">
        <v>470.5972964228396</v>
      </c>
      <c r="AD156" t="n">
        <v>380231.2308084812</v>
      </c>
      <c r="AE156" t="n">
        <v>520249.1446101751</v>
      </c>
      <c r="AF156" t="n">
        <v>1.988889219448021e-06</v>
      </c>
      <c r="AG156" t="n">
        <v>11</v>
      </c>
      <c r="AH156" t="n">
        <v>470597.2964228396</v>
      </c>
    </row>
    <row r="157">
      <c r="A157" t="n">
        <v>155</v>
      </c>
      <c r="B157" t="n">
        <v>95</v>
      </c>
      <c r="C157" t="inlineStr">
        <is>
          <t xml:space="preserve">CONCLUIDO	</t>
        </is>
      </c>
      <c r="D157" t="n">
        <v>3.7576</v>
      </c>
      <c r="E157" t="n">
        <v>26.61</v>
      </c>
      <c r="F157" t="n">
        <v>23.88</v>
      </c>
      <c r="G157" t="n">
        <v>204.71</v>
      </c>
      <c r="H157" t="n">
        <v>2.84</v>
      </c>
      <c r="I157" t="n">
        <v>7</v>
      </c>
      <c r="J157" t="n">
        <v>249.23</v>
      </c>
      <c r="K157" t="n">
        <v>53.44</v>
      </c>
      <c r="L157" t="n">
        <v>39.75</v>
      </c>
      <c r="M157" t="n">
        <v>5</v>
      </c>
      <c r="N157" t="n">
        <v>61.04</v>
      </c>
      <c r="O157" t="n">
        <v>30972.32</v>
      </c>
      <c r="P157" t="n">
        <v>292.51</v>
      </c>
      <c r="Q157" t="n">
        <v>452.55</v>
      </c>
      <c r="R157" t="n">
        <v>67.61</v>
      </c>
      <c r="S157" t="n">
        <v>57.64</v>
      </c>
      <c r="T157" t="n">
        <v>2906.69</v>
      </c>
      <c r="U157" t="n">
        <v>0.85</v>
      </c>
      <c r="V157" t="n">
        <v>0.89</v>
      </c>
      <c r="W157" t="n">
        <v>6.8</v>
      </c>
      <c r="X157" t="n">
        <v>0.16</v>
      </c>
      <c r="Y157" t="n">
        <v>1</v>
      </c>
      <c r="Z157" t="n">
        <v>10</v>
      </c>
      <c r="AA157" t="n">
        <v>379.591137613164</v>
      </c>
      <c r="AB157" t="n">
        <v>519.3733408614233</v>
      </c>
      <c r="AC157" t="n">
        <v>469.8050781546704</v>
      </c>
      <c r="AD157" t="n">
        <v>379591.137613164</v>
      </c>
      <c r="AE157" t="n">
        <v>519373.3408614233</v>
      </c>
      <c r="AF157" t="n">
        <v>1.989206848814981e-06</v>
      </c>
      <c r="AG157" t="n">
        <v>11</v>
      </c>
      <c r="AH157" t="n">
        <v>469805.0781546704</v>
      </c>
    </row>
    <row r="158">
      <c r="A158" t="n">
        <v>156</v>
      </c>
      <c r="B158" t="n">
        <v>95</v>
      </c>
      <c r="C158" t="inlineStr">
        <is>
          <t xml:space="preserve">CONCLUIDO	</t>
        </is>
      </c>
      <c r="D158" t="n">
        <v>3.7568</v>
      </c>
      <c r="E158" t="n">
        <v>26.62</v>
      </c>
      <c r="F158" t="n">
        <v>23.89</v>
      </c>
      <c r="G158" t="n">
        <v>204.76</v>
      </c>
      <c r="H158" t="n">
        <v>2.85</v>
      </c>
      <c r="I158" t="n">
        <v>7</v>
      </c>
      <c r="J158" t="n">
        <v>249.68</v>
      </c>
      <c r="K158" t="n">
        <v>53.44</v>
      </c>
      <c r="L158" t="n">
        <v>40</v>
      </c>
      <c r="M158" t="n">
        <v>4</v>
      </c>
      <c r="N158" t="n">
        <v>61.24</v>
      </c>
      <c r="O158" t="n">
        <v>31027.6</v>
      </c>
      <c r="P158" t="n">
        <v>292.22</v>
      </c>
      <c r="Q158" t="n">
        <v>452.57</v>
      </c>
      <c r="R158" t="n">
        <v>67.66</v>
      </c>
      <c r="S158" t="n">
        <v>57.64</v>
      </c>
      <c r="T158" t="n">
        <v>2931.31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379.4920393838156</v>
      </c>
      <c r="AB158" t="n">
        <v>519.2377502921233</v>
      </c>
      <c r="AC158" t="n">
        <v>469.6824281590019</v>
      </c>
      <c r="AD158" t="n">
        <v>379492.0393838155</v>
      </c>
      <c r="AE158" t="n">
        <v>519237.7502921233</v>
      </c>
      <c r="AF158" t="n">
        <v>1.988783342992368e-06</v>
      </c>
      <c r="AG158" t="n">
        <v>11</v>
      </c>
      <c r="AH158" t="n">
        <v>469682.4281590019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2.6638</v>
      </c>
      <c r="E2" t="n">
        <v>37.54</v>
      </c>
      <c r="F2" t="n">
        <v>30.2</v>
      </c>
      <c r="G2" t="n">
        <v>8.24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218</v>
      </c>
      <c r="N2" t="n">
        <v>16.65</v>
      </c>
      <c r="O2" t="n">
        <v>14546.17</v>
      </c>
      <c r="P2" t="n">
        <v>304.02</v>
      </c>
      <c r="Q2" t="n">
        <v>453.22</v>
      </c>
      <c r="R2" t="n">
        <v>273.43</v>
      </c>
      <c r="S2" t="n">
        <v>57.64</v>
      </c>
      <c r="T2" t="n">
        <v>104752.97</v>
      </c>
      <c r="U2" t="n">
        <v>0.21</v>
      </c>
      <c r="V2" t="n">
        <v>0.7</v>
      </c>
      <c r="W2" t="n">
        <v>7.15</v>
      </c>
      <c r="X2" t="n">
        <v>6.46</v>
      </c>
      <c r="Y2" t="n">
        <v>1</v>
      </c>
      <c r="Z2" t="n">
        <v>10</v>
      </c>
      <c r="AA2" t="n">
        <v>530.5148287324789</v>
      </c>
      <c r="AB2" t="n">
        <v>725.873793334204</v>
      </c>
      <c r="AC2" t="n">
        <v>656.5974172686543</v>
      </c>
      <c r="AD2" t="n">
        <v>530514.8287324789</v>
      </c>
      <c r="AE2" t="n">
        <v>725873.793334204</v>
      </c>
      <c r="AF2" t="n">
        <v>1.525586621519395e-06</v>
      </c>
      <c r="AG2" t="n">
        <v>15</v>
      </c>
      <c r="AH2" t="n">
        <v>656597.4172686543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2.8837</v>
      </c>
      <c r="E3" t="n">
        <v>34.68</v>
      </c>
      <c r="F3" t="n">
        <v>28.6</v>
      </c>
      <c r="G3" t="n">
        <v>10.28</v>
      </c>
      <c r="H3" t="n">
        <v>0.19</v>
      </c>
      <c r="I3" t="n">
        <v>167</v>
      </c>
      <c r="J3" t="n">
        <v>116.37</v>
      </c>
      <c r="K3" t="n">
        <v>43.4</v>
      </c>
      <c r="L3" t="n">
        <v>1.25</v>
      </c>
      <c r="M3" t="n">
        <v>165</v>
      </c>
      <c r="N3" t="n">
        <v>16.72</v>
      </c>
      <c r="O3" t="n">
        <v>14585.96</v>
      </c>
      <c r="P3" t="n">
        <v>287.42</v>
      </c>
      <c r="Q3" t="n">
        <v>453.09</v>
      </c>
      <c r="R3" t="n">
        <v>221.25</v>
      </c>
      <c r="S3" t="n">
        <v>57.64</v>
      </c>
      <c r="T3" t="n">
        <v>78930.13</v>
      </c>
      <c r="U3" t="n">
        <v>0.26</v>
      </c>
      <c r="V3" t="n">
        <v>0.74</v>
      </c>
      <c r="W3" t="n">
        <v>7.07</v>
      </c>
      <c r="X3" t="n">
        <v>4.87</v>
      </c>
      <c r="Y3" t="n">
        <v>1</v>
      </c>
      <c r="Z3" t="n">
        <v>10</v>
      </c>
      <c r="AA3" t="n">
        <v>472.3761208665051</v>
      </c>
      <c r="AB3" t="n">
        <v>646.3258483332091</v>
      </c>
      <c r="AC3" t="n">
        <v>584.6414164923125</v>
      </c>
      <c r="AD3" t="n">
        <v>472376.1208665051</v>
      </c>
      <c r="AE3" t="n">
        <v>646325.8483332092</v>
      </c>
      <c r="AF3" t="n">
        <v>1.651525692798063e-06</v>
      </c>
      <c r="AG3" t="n">
        <v>14</v>
      </c>
      <c r="AH3" t="n">
        <v>584641.4164923124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3.0383</v>
      </c>
      <c r="E4" t="n">
        <v>32.91</v>
      </c>
      <c r="F4" t="n">
        <v>27.63</v>
      </c>
      <c r="G4" t="n">
        <v>12.37</v>
      </c>
      <c r="H4" t="n">
        <v>0.23</v>
      </c>
      <c r="I4" t="n">
        <v>134</v>
      </c>
      <c r="J4" t="n">
        <v>116.69</v>
      </c>
      <c r="K4" t="n">
        <v>43.4</v>
      </c>
      <c r="L4" t="n">
        <v>1.5</v>
      </c>
      <c r="M4" t="n">
        <v>132</v>
      </c>
      <c r="N4" t="n">
        <v>16.79</v>
      </c>
      <c r="O4" t="n">
        <v>14625.77</v>
      </c>
      <c r="P4" t="n">
        <v>277.08</v>
      </c>
      <c r="Q4" t="n">
        <v>452.87</v>
      </c>
      <c r="R4" t="n">
        <v>189.4</v>
      </c>
      <c r="S4" t="n">
        <v>57.64</v>
      </c>
      <c r="T4" t="n">
        <v>63169.73</v>
      </c>
      <c r="U4" t="n">
        <v>0.3</v>
      </c>
      <c r="V4" t="n">
        <v>0.77</v>
      </c>
      <c r="W4" t="n">
        <v>7.01</v>
      </c>
      <c r="X4" t="n">
        <v>3.9</v>
      </c>
      <c r="Y4" t="n">
        <v>1</v>
      </c>
      <c r="Z4" t="n">
        <v>10</v>
      </c>
      <c r="AA4" t="n">
        <v>434.3646336511785</v>
      </c>
      <c r="AB4" t="n">
        <v>594.3168545767363</v>
      </c>
      <c r="AC4" t="n">
        <v>537.5960881048761</v>
      </c>
      <c r="AD4" t="n">
        <v>434364.6336511784</v>
      </c>
      <c r="AE4" t="n">
        <v>594316.8545767363</v>
      </c>
      <c r="AF4" t="n">
        <v>1.740066758826631e-06</v>
      </c>
      <c r="AG4" t="n">
        <v>13</v>
      </c>
      <c r="AH4" t="n">
        <v>537596.0881048761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3.1539</v>
      </c>
      <c r="E5" t="n">
        <v>31.71</v>
      </c>
      <c r="F5" t="n">
        <v>26.95</v>
      </c>
      <c r="G5" t="n">
        <v>14.44</v>
      </c>
      <c r="H5" t="n">
        <v>0.26</v>
      </c>
      <c r="I5" t="n">
        <v>112</v>
      </c>
      <c r="J5" t="n">
        <v>117.01</v>
      </c>
      <c r="K5" t="n">
        <v>43.4</v>
      </c>
      <c r="L5" t="n">
        <v>1.75</v>
      </c>
      <c r="M5" t="n">
        <v>110</v>
      </c>
      <c r="N5" t="n">
        <v>16.86</v>
      </c>
      <c r="O5" t="n">
        <v>14665.62</v>
      </c>
      <c r="P5" t="n">
        <v>269.69</v>
      </c>
      <c r="Q5" t="n">
        <v>452.91</v>
      </c>
      <c r="R5" t="n">
        <v>167.17</v>
      </c>
      <c r="S5" t="n">
        <v>57.64</v>
      </c>
      <c r="T5" t="n">
        <v>52162.03</v>
      </c>
      <c r="U5" t="n">
        <v>0.34</v>
      </c>
      <c r="V5" t="n">
        <v>0.79</v>
      </c>
      <c r="W5" t="n">
        <v>6.97</v>
      </c>
      <c r="X5" t="n">
        <v>3.21</v>
      </c>
      <c r="Y5" t="n">
        <v>1</v>
      </c>
      <c r="Z5" t="n">
        <v>10</v>
      </c>
      <c r="AA5" t="n">
        <v>415.4024714663969</v>
      </c>
      <c r="AB5" t="n">
        <v>568.3719877239635</v>
      </c>
      <c r="AC5" t="n">
        <v>514.1273629306826</v>
      </c>
      <c r="AD5" t="n">
        <v>415402.4714663969</v>
      </c>
      <c r="AE5" t="n">
        <v>568371.9877239635</v>
      </c>
      <c r="AF5" t="n">
        <v>1.806272109621601e-06</v>
      </c>
      <c r="AG5" t="n">
        <v>13</v>
      </c>
      <c r="AH5" t="n">
        <v>514127.3629306826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3.2382</v>
      </c>
      <c r="E6" t="n">
        <v>30.88</v>
      </c>
      <c r="F6" t="n">
        <v>26.5</v>
      </c>
      <c r="G6" t="n">
        <v>16.57</v>
      </c>
      <c r="H6" t="n">
        <v>0.3</v>
      </c>
      <c r="I6" t="n">
        <v>96</v>
      </c>
      <c r="J6" t="n">
        <v>117.34</v>
      </c>
      <c r="K6" t="n">
        <v>43.4</v>
      </c>
      <c r="L6" t="n">
        <v>2</v>
      </c>
      <c r="M6" t="n">
        <v>94</v>
      </c>
      <c r="N6" t="n">
        <v>16.94</v>
      </c>
      <c r="O6" t="n">
        <v>14705.49</v>
      </c>
      <c r="P6" t="n">
        <v>264.62</v>
      </c>
      <c r="Q6" t="n">
        <v>452.88</v>
      </c>
      <c r="R6" t="n">
        <v>152.8</v>
      </c>
      <c r="S6" t="n">
        <v>57.64</v>
      </c>
      <c r="T6" t="n">
        <v>45057.43</v>
      </c>
      <c r="U6" t="n">
        <v>0.38</v>
      </c>
      <c r="V6" t="n">
        <v>0.8</v>
      </c>
      <c r="W6" t="n">
        <v>6.95</v>
      </c>
      <c r="X6" t="n">
        <v>2.77</v>
      </c>
      <c r="Y6" t="n">
        <v>1</v>
      </c>
      <c r="Z6" t="n">
        <v>10</v>
      </c>
      <c r="AA6" t="n">
        <v>393.1076567667135</v>
      </c>
      <c r="AB6" t="n">
        <v>537.8672386740495</v>
      </c>
      <c r="AC6" t="n">
        <v>486.5339443164082</v>
      </c>
      <c r="AD6" t="n">
        <v>393107.6567667135</v>
      </c>
      <c r="AE6" t="n">
        <v>537867.2386740495</v>
      </c>
      <c r="AF6" t="n">
        <v>1.854551617164992e-06</v>
      </c>
      <c r="AG6" t="n">
        <v>12</v>
      </c>
      <c r="AH6" t="n">
        <v>486533.9443164082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3.311</v>
      </c>
      <c r="E7" t="n">
        <v>30.2</v>
      </c>
      <c r="F7" t="n">
        <v>26.11</v>
      </c>
      <c r="G7" t="n">
        <v>18.65</v>
      </c>
      <c r="H7" t="n">
        <v>0.34</v>
      </c>
      <c r="I7" t="n">
        <v>84</v>
      </c>
      <c r="J7" t="n">
        <v>117.66</v>
      </c>
      <c r="K7" t="n">
        <v>43.4</v>
      </c>
      <c r="L7" t="n">
        <v>2.25</v>
      </c>
      <c r="M7" t="n">
        <v>82</v>
      </c>
      <c r="N7" t="n">
        <v>17.01</v>
      </c>
      <c r="O7" t="n">
        <v>14745.39</v>
      </c>
      <c r="P7" t="n">
        <v>260.26</v>
      </c>
      <c r="Q7" t="n">
        <v>452.76</v>
      </c>
      <c r="R7" t="n">
        <v>140.1</v>
      </c>
      <c r="S7" t="n">
        <v>57.64</v>
      </c>
      <c r="T7" t="n">
        <v>38769.27</v>
      </c>
      <c r="U7" t="n">
        <v>0.41</v>
      </c>
      <c r="V7" t="n">
        <v>0.8100000000000001</v>
      </c>
      <c r="W7" t="n">
        <v>6.93</v>
      </c>
      <c r="X7" t="n">
        <v>2.38</v>
      </c>
      <c r="Y7" t="n">
        <v>1</v>
      </c>
      <c r="Z7" t="n">
        <v>10</v>
      </c>
      <c r="AA7" t="n">
        <v>382.7510010412454</v>
      </c>
      <c r="AB7" t="n">
        <v>523.6968054070603</v>
      </c>
      <c r="AC7" t="n">
        <v>473.7159173120924</v>
      </c>
      <c r="AD7" t="n">
        <v>382751.0010412455</v>
      </c>
      <c r="AE7" t="n">
        <v>523696.8054070603</v>
      </c>
      <c r="AF7" t="n">
        <v>1.896244952267707e-06</v>
      </c>
      <c r="AG7" t="n">
        <v>12</v>
      </c>
      <c r="AH7" t="n">
        <v>473715.9173120924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3.3616</v>
      </c>
      <c r="E8" t="n">
        <v>29.75</v>
      </c>
      <c r="F8" t="n">
        <v>25.87</v>
      </c>
      <c r="G8" t="n">
        <v>20.7</v>
      </c>
      <c r="H8" t="n">
        <v>0.37</v>
      </c>
      <c r="I8" t="n">
        <v>75</v>
      </c>
      <c r="J8" t="n">
        <v>117.98</v>
      </c>
      <c r="K8" t="n">
        <v>43.4</v>
      </c>
      <c r="L8" t="n">
        <v>2.5</v>
      </c>
      <c r="M8" t="n">
        <v>73</v>
      </c>
      <c r="N8" t="n">
        <v>17.08</v>
      </c>
      <c r="O8" t="n">
        <v>14785.31</v>
      </c>
      <c r="P8" t="n">
        <v>257.16</v>
      </c>
      <c r="Q8" t="n">
        <v>452.82</v>
      </c>
      <c r="R8" t="n">
        <v>131.92</v>
      </c>
      <c r="S8" t="n">
        <v>57.64</v>
      </c>
      <c r="T8" t="n">
        <v>34722.95</v>
      </c>
      <c r="U8" t="n">
        <v>0.44</v>
      </c>
      <c r="V8" t="n">
        <v>0.82</v>
      </c>
      <c r="W8" t="n">
        <v>6.92</v>
      </c>
      <c r="X8" t="n">
        <v>2.14</v>
      </c>
      <c r="Y8" t="n">
        <v>1</v>
      </c>
      <c r="Z8" t="n">
        <v>10</v>
      </c>
      <c r="AA8" t="n">
        <v>375.8544883228146</v>
      </c>
      <c r="AB8" t="n">
        <v>514.2606924530351</v>
      </c>
      <c r="AC8" t="n">
        <v>465.1803737347317</v>
      </c>
      <c r="AD8" t="n">
        <v>375854.4883228146</v>
      </c>
      <c r="AE8" t="n">
        <v>514260.692453035</v>
      </c>
      <c r="AF8" t="n">
        <v>1.925224111006682e-06</v>
      </c>
      <c r="AG8" t="n">
        <v>12</v>
      </c>
      <c r="AH8" t="n">
        <v>465180.3737347317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3.4074</v>
      </c>
      <c r="E9" t="n">
        <v>29.35</v>
      </c>
      <c r="F9" t="n">
        <v>25.64</v>
      </c>
      <c r="G9" t="n">
        <v>22.62</v>
      </c>
      <c r="H9" t="n">
        <v>0.41</v>
      </c>
      <c r="I9" t="n">
        <v>68</v>
      </c>
      <c r="J9" t="n">
        <v>118.31</v>
      </c>
      <c r="K9" t="n">
        <v>43.4</v>
      </c>
      <c r="L9" t="n">
        <v>2.75</v>
      </c>
      <c r="M9" t="n">
        <v>66</v>
      </c>
      <c r="N9" t="n">
        <v>17.16</v>
      </c>
      <c r="O9" t="n">
        <v>14825.26</v>
      </c>
      <c r="P9" t="n">
        <v>254.25</v>
      </c>
      <c r="Q9" t="n">
        <v>452.73</v>
      </c>
      <c r="R9" t="n">
        <v>124.58</v>
      </c>
      <c r="S9" t="n">
        <v>57.64</v>
      </c>
      <c r="T9" t="n">
        <v>31090.21</v>
      </c>
      <c r="U9" t="n">
        <v>0.46</v>
      </c>
      <c r="V9" t="n">
        <v>0.83</v>
      </c>
      <c r="W9" t="n">
        <v>6.9</v>
      </c>
      <c r="X9" t="n">
        <v>1.91</v>
      </c>
      <c r="Y9" t="n">
        <v>1</v>
      </c>
      <c r="Z9" t="n">
        <v>10</v>
      </c>
      <c r="AA9" t="n">
        <v>369.6793570092618</v>
      </c>
      <c r="AB9" t="n">
        <v>505.8116053622656</v>
      </c>
      <c r="AC9" t="n">
        <v>457.537655657537</v>
      </c>
      <c r="AD9" t="n">
        <v>369679.3570092618</v>
      </c>
      <c r="AE9" t="n">
        <v>505811.6053622656</v>
      </c>
      <c r="AF9" t="n">
        <v>1.951454258639983e-06</v>
      </c>
      <c r="AG9" t="n">
        <v>12</v>
      </c>
      <c r="AH9" t="n">
        <v>457537.655657537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3.4415</v>
      </c>
      <c r="E10" t="n">
        <v>29.06</v>
      </c>
      <c r="F10" t="n">
        <v>25.49</v>
      </c>
      <c r="G10" t="n">
        <v>24.67</v>
      </c>
      <c r="H10" t="n">
        <v>0.45</v>
      </c>
      <c r="I10" t="n">
        <v>62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252.24</v>
      </c>
      <c r="Q10" t="n">
        <v>452.65</v>
      </c>
      <c r="R10" t="n">
        <v>119.62</v>
      </c>
      <c r="S10" t="n">
        <v>57.64</v>
      </c>
      <c r="T10" t="n">
        <v>28636.89</v>
      </c>
      <c r="U10" t="n">
        <v>0.48</v>
      </c>
      <c r="V10" t="n">
        <v>0.83</v>
      </c>
      <c r="W10" t="n">
        <v>6.9</v>
      </c>
      <c r="X10" t="n">
        <v>1.76</v>
      </c>
      <c r="Y10" t="n">
        <v>1</v>
      </c>
      <c r="Z10" t="n">
        <v>10</v>
      </c>
      <c r="AA10" t="n">
        <v>365.3571194266393</v>
      </c>
      <c r="AB10" t="n">
        <v>499.8977292180571</v>
      </c>
      <c r="AC10" t="n">
        <v>452.1881915523545</v>
      </c>
      <c r="AD10" t="n">
        <v>365357.1194266393</v>
      </c>
      <c r="AE10" t="n">
        <v>499897.7292180571</v>
      </c>
      <c r="AF10" t="n">
        <v>1.970983691703206e-06</v>
      </c>
      <c r="AG10" t="n">
        <v>12</v>
      </c>
      <c r="AH10" t="n">
        <v>452188.1915523545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3.4739</v>
      </c>
      <c r="E11" t="n">
        <v>28.79</v>
      </c>
      <c r="F11" t="n">
        <v>25.34</v>
      </c>
      <c r="G11" t="n">
        <v>26.67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250.05</v>
      </c>
      <c r="Q11" t="n">
        <v>452.63</v>
      </c>
      <c r="R11" t="n">
        <v>114.94</v>
      </c>
      <c r="S11" t="n">
        <v>57.64</v>
      </c>
      <c r="T11" t="n">
        <v>26322.04</v>
      </c>
      <c r="U11" t="n">
        <v>0.5</v>
      </c>
      <c r="V11" t="n">
        <v>0.84</v>
      </c>
      <c r="W11" t="n">
        <v>6.89</v>
      </c>
      <c r="X11" t="n">
        <v>1.61</v>
      </c>
      <c r="Y11" t="n">
        <v>1</v>
      </c>
      <c r="Z11" t="n">
        <v>10</v>
      </c>
      <c r="AA11" t="n">
        <v>361.1134534659965</v>
      </c>
      <c r="AB11" t="n">
        <v>494.0913582333766</v>
      </c>
      <c r="AC11" t="n">
        <v>446.935972465159</v>
      </c>
      <c r="AD11" t="n">
        <v>361113.4534659965</v>
      </c>
      <c r="AE11" t="n">
        <v>494091.3582333766</v>
      </c>
      <c r="AF11" t="n">
        <v>1.989539516666502e-06</v>
      </c>
      <c r="AG11" t="n">
        <v>12</v>
      </c>
      <c r="AH11" t="n">
        <v>446935.972465159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3.5077</v>
      </c>
      <c r="E12" t="n">
        <v>28.51</v>
      </c>
      <c r="F12" t="n">
        <v>25.18</v>
      </c>
      <c r="G12" t="n">
        <v>29.06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248.11</v>
      </c>
      <c r="Q12" t="n">
        <v>452.69</v>
      </c>
      <c r="R12" t="n">
        <v>109.68</v>
      </c>
      <c r="S12" t="n">
        <v>57.64</v>
      </c>
      <c r="T12" t="n">
        <v>23715.86</v>
      </c>
      <c r="U12" t="n">
        <v>0.53</v>
      </c>
      <c r="V12" t="n">
        <v>0.84</v>
      </c>
      <c r="W12" t="n">
        <v>6.88</v>
      </c>
      <c r="X12" t="n">
        <v>1.46</v>
      </c>
      <c r="Y12" t="n">
        <v>1</v>
      </c>
      <c r="Z12" t="n">
        <v>10</v>
      </c>
      <c r="AA12" t="n">
        <v>347.3047710463326</v>
      </c>
      <c r="AB12" t="n">
        <v>475.197709750719</v>
      </c>
      <c r="AC12" t="n">
        <v>429.845507276284</v>
      </c>
      <c r="AD12" t="n">
        <v>347304.7710463325</v>
      </c>
      <c r="AE12" t="n">
        <v>475197.709750719</v>
      </c>
      <c r="AF12" t="n">
        <v>2.008897136535619e-06</v>
      </c>
      <c r="AG12" t="n">
        <v>11</v>
      </c>
      <c r="AH12" t="n">
        <v>429845.507276284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3.5237</v>
      </c>
      <c r="E13" t="n">
        <v>28.38</v>
      </c>
      <c r="F13" t="n">
        <v>25.12</v>
      </c>
      <c r="G13" t="n">
        <v>30.76</v>
      </c>
      <c r="H13" t="n">
        <v>0.55</v>
      </c>
      <c r="I13" t="n">
        <v>49</v>
      </c>
      <c r="J13" t="n">
        <v>119.61</v>
      </c>
      <c r="K13" t="n">
        <v>43.4</v>
      </c>
      <c r="L13" t="n">
        <v>3.75</v>
      </c>
      <c r="M13" t="n">
        <v>47</v>
      </c>
      <c r="N13" t="n">
        <v>17.46</v>
      </c>
      <c r="O13" t="n">
        <v>14985.35</v>
      </c>
      <c r="P13" t="n">
        <v>246.7</v>
      </c>
      <c r="Q13" t="n">
        <v>452.69</v>
      </c>
      <c r="R13" t="n">
        <v>107.79</v>
      </c>
      <c r="S13" t="n">
        <v>57.64</v>
      </c>
      <c r="T13" t="n">
        <v>22789.72</v>
      </c>
      <c r="U13" t="n">
        <v>0.53</v>
      </c>
      <c r="V13" t="n">
        <v>0.84</v>
      </c>
      <c r="W13" t="n">
        <v>6.88</v>
      </c>
      <c r="X13" t="n">
        <v>1.4</v>
      </c>
      <c r="Y13" t="n">
        <v>1</v>
      </c>
      <c r="Z13" t="n">
        <v>10</v>
      </c>
      <c r="AA13" t="n">
        <v>345.0891253867837</v>
      </c>
      <c r="AB13" t="n">
        <v>472.1661656119364</v>
      </c>
      <c r="AC13" t="n">
        <v>427.1032894553079</v>
      </c>
      <c r="AD13" t="n">
        <v>345089.1253867837</v>
      </c>
      <c r="AE13" t="n">
        <v>472166.1656119364</v>
      </c>
      <c r="AF13" t="n">
        <v>2.018060506887864e-06</v>
      </c>
      <c r="AG13" t="n">
        <v>11</v>
      </c>
      <c r="AH13" t="n">
        <v>427103.2894553079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3.5523</v>
      </c>
      <c r="E14" t="n">
        <v>28.15</v>
      </c>
      <c r="F14" t="n">
        <v>24.99</v>
      </c>
      <c r="G14" t="n">
        <v>33.32</v>
      </c>
      <c r="H14" t="n">
        <v>0.59</v>
      </c>
      <c r="I14" t="n">
        <v>45</v>
      </c>
      <c r="J14" t="n">
        <v>119.93</v>
      </c>
      <c r="K14" t="n">
        <v>43.4</v>
      </c>
      <c r="L14" t="n">
        <v>4</v>
      </c>
      <c r="M14" t="n">
        <v>43</v>
      </c>
      <c r="N14" t="n">
        <v>17.53</v>
      </c>
      <c r="O14" t="n">
        <v>15025.44</v>
      </c>
      <c r="P14" t="n">
        <v>245.01</v>
      </c>
      <c r="Q14" t="n">
        <v>452.72</v>
      </c>
      <c r="R14" t="n">
        <v>103.47</v>
      </c>
      <c r="S14" t="n">
        <v>57.64</v>
      </c>
      <c r="T14" t="n">
        <v>20647.01</v>
      </c>
      <c r="U14" t="n">
        <v>0.5600000000000001</v>
      </c>
      <c r="V14" t="n">
        <v>0.85</v>
      </c>
      <c r="W14" t="n">
        <v>6.87</v>
      </c>
      <c r="X14" t="n">
        <v>1.26</v>
      </c>
      <c r="Y14" t="n">
        <v>1</v>
      </c>
      <c r="Z14" t="n">
        <v>10</v>
      </c>
      <c r="AA14" t="n">
        <v>341.682969954083</v>
      </c>
      <c r="AB14" t="n">
        <v>467.5057134799431</v>
      </c>
      <c r="AC14" t="n">
        <v>422.8876243338064</v>
      </c>
      <c r="AD14" t="n">
        <v>341682.969954083</v>
      </c>
      <c r="AE14" t="n">
        <v>467505.7134799431</v>
      </c>
      <c r="AF14" t="n">
        <v>2.034440031392502e-06</v>
      </c>
      <c r="AG14" t="n">
        <v>11</v>
      </c>
      <c r="AH14" t="n">
        <v>422887.6243338064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3.5655</v>
      </c>
      <c r="E15" t="n">
        <v>28.05</v>
      </c>
      <c r="F15" t="n">
        <v>24.94</v>
      </c>
      <c r="G15" t="n">
        <v>34.79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41</v>
      </c>
      <c r="N15" t="n">
        <v>17.61</v>
      </c>
      <c r="O15" t="n">
        <v>15065.56</v>
      </c>
      <c r="P15" t="n">
        <v>243.83</v>
      </c>
      <c r="Q15" t="n">
        <v>452.78</v>
      </c>
      <c r="R15" t="n">
        <v>101.53</v>
      </c>
      <c r="S15" t="n">
        <v>57.64</v>
      </c>
      <c r="T15" t="n">
        <v>19686.1</v>
      </c>
      <c r="U15" t="n">
        <v>0.57</v>
      </c>
      <c r="V15" t="n">
        <v>0.85</v>
      </c>
      <c r="W15" t="n">
        <v>6.87</v>
      </c>
      <c r="X15" t="n">
        <v>1.21</v>
      </c>
      <c r="Y15" t="n">
        <v>1</v>
      </c>
      <c r="Z15" t="n">
        <v>10</v>
      </c>
      <c r="AA15" t="n">
        <v>339.8846110084366</v>
      </c>
      <c r="AB15" t="n">
        <v>465.0451194325123</v>
      </c>
      <c r="AC15" t="n">
        <v>420.6618659287969</v>
      </c>
      <c r="AD15" t="n">
        <v>339884.6110084366</v>
      </c>
      <c r="AE15" t="n">
        <v>465045.1194325123</v>
      </c>
      <c r="AF15" t="n">
        <v>2.041999811933105e-06</v>
      </c>
      <c r="AG15" t="n">
        <v>11</v>
      </c>
      <c r="AH15" t="n">
        <v>420661.8659287969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3.5836</v>
      </c>
      <c r="E16" t="n">
        <v>27.9</v>
      </c>
      <c r="F16" t="n">
        <v>24.87</v>
      </c>
      <c r="G16" t="n">
        <v>37.3</v>
      </c>
      <c r="H16" t="n">
        <v>0.66</v>
      </c>
      <c r="I16" t="n">
        <v>40</v>
      </c>
      <c r="J16" t="n">
        <v>120.58</v>
      </c>
      <c r="K16" t="n">
        <v>43.4</v>
      </c>
      <c r="L16" t="n">
        <v>4.5</v>
      </c>
      <c r="M16" t="n">
        <v>38</v>
      </c>
      <c r="N16" t="n">
        <v>17.68</v>
      </c>
      <c r="O16" t="n">
        <v>15105.7</v>
      </c>
      <c r="P16" t="n">
        <v>242.82</v>
      </c>
      <c r="Q16" t="n">
        <v>452.67</v>
      </c>
      <c r="R16" t="n">
        <v>99.66</v>
      </c>
      <c r="S16" t="n">
        <v>57.64</v>
      </c>
      <c r="T16" t="n">
        <v>18768.69</v>
      </c>
      <c r="U16" t="n">
        <v>0.58</v>
      </c>
      <c r="V16" t="n">
        <v>0.85</v>
      </c>
      <c r="W16" t="n">
        <v>6.86</v>
      </c>
      <c r="X16" t="n">
        <v>1.14</v>
      </c>
      <c r="Y16" t="n">
        <v>1</v>
      </c>
      <c r="Z16" t="n">
        <v>10</v>
      </c>
      <c r="AA16" t="n">
        <v>337.8467775400946</v>
      </c>
      <c r="AB16" t="n">
        <v>462.2568657782592</v>
      </c>
      <c r="AC16" t="n">
        <v>418.1397192899672</v>
      </c>
      <c r="AD16" t="n">
        <v>337846.7775400946</v>
      </c>
      <c r="AE16" t="n">
        <v>462256.8657782592</v>
      </c>
      <c r="AF16" t="n">
        <v>2.052365874644081e-06</v>
      </c>
      <c r="AG16" t="n">
        <v>11</v>
      </c>
      <c r="AH16" t="n">
        <v>418139.7192899672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3.5997</v>
      </c>
      <c r="E17" t="n">
        <v>27.78</v>
      </c>
      <c r="F17" t="n">
        <v>24.79</v>
      </c>
      <c r="G17" t="n">
        <v>39.14</v>
      </c>
      <c r="H17" t="n">
        <v>0.6899999999999999</v>
      </c>
      <c r="I17" t="n">
        <v>38</v>
      </c>
      <c r="J17" t="n">
        <v>120.91</v>
      </c>
      <c r="K17" t="n">
        <v>43.4</v>
      </c>
      <c r="L17" t="n">
        <v>4.75</v>
      </c>
      <c r="M17" t="n">
        <v>36</v>
      </c>
      <c r="N17" t="n">
        <v>17.76</v>
      </c>
      <c r="O17" t="n">
        <v>15145.88</v>
      </c>
      <c r="P17" t="n">
        <v>240.9</v>
      </c>
      <c r="Q17" t="n">
        <v>452.61</v>
      </c>
      <c r="R17" t="n">
        <v>97.03</v>
      </c>
      <c r="S17" t="n">
        <v>57.64</v>
      </c>
      <c r="T17" t="n">
        <v>17460.97</v>
      </c>
      <c r="U17" t="n">
        <v>0.59</v>
      </c>
      <c r="V17" t="n">
        <v>0.86</v>
      </c>
      <c r="W17" t="n">
        <v>6.85</v>
      </c>
      <c r="X17" t="n">
        <v>1.06</v>
      </c>
      <c r="Y17" t="n">
        <v>1</v>
      </c>
      <c r="Z17" t="n">
        <v>10</v>
      </c>
      <c r="AA17" t="n">
        <v>335.3181589142178</v>
      </c>
      <c r="AB17" t="n">
        <v>458.797098219554</v>
      </c>
      <c r="AC17" t="n">
        <v>415.0101470912505</v>
      </c>
      <c r="AD17" t="n">
        <v>335318.1589142178</v>
      </c>
      <c r="AE17" t="n">
        <v>458797.0982195539</v>
      </c>
      <c r="AF17" t="n">
        <v>2.061586516061028e-06</v>
      </c>
      <c r="AG17" t="n">
        <v>11</v>
      </c>
      <c r="AH17" t="n">
        <v>415010.1470912505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3.6103</v>
      </c>
      <c r="E18" t="n">
        <v>27.7</v>
      </c>
      <c r="F18" t="n">
        <v>24.75</v>
      </c>
      <c r="G18" t="n">
        <v>41.26</v>
      </c>
      <c r="H18" t="n">
        <v>0.73</v>
      </c>
      <c r="I18" t="n">
        <v>36</v>
      </c>
      <c r="J18" t="n">
        <v>121.23</v>
      </c>
      <c r="K18" t="n">
        <v>43.4</v>
      </c>
      <c r="L18" t="n">
        <v>5</v>
      </c>
      <c r="M18" t="n">
        <v>34</v>
      </c>
      <c r="N18" t="n">
        <v>17.83</v>
      </c>
      <c r="O18" t="n">
        <v>15186.08</v>
      </c>
      <c r="P18" t="n">
        <v>240.46</v>
      </c>
      <c r="Q18" t="n">
        <v>452.7</v>
      </c>
      <c r="R18" t="n">
        <v>95.94</v>
      </c>
      <c r="S18" t="n">
        <v>57.64</v>
      </c>
      <c r="T18" t="n">
        <v>16929.39</v>
      </c>
      <c r="U18" t="n">
        <v>0.6</v>
      </c>
      <c r="V18" t="n">
        <v>0.86</v>
      </c>
      <c r="W18" t="n">
        <v>6.85</v>
      </c>
      <c r="X18" t="n">
        <v>1.03</v>
      </c>
      <c r="Y18" t="n">
        <v>1</v>
      </c>
      <c r="Z18" t="n">
        <v>10</v>
      </c>
      <c r="AA18" t="n">
        <v>334.2510683358788</v>
      </c>
      <c r="AB18" t="n">
        <v>457.3370578135567</v>
      </c>
      <c r="AC18" t="n">
        <v>413.6894508924222</v>
      </c>
      <c r="AD18" t="n">
        <v>334251.0683358788</v>
      </c>
      <c r="AE18" t="n">
        <v>457337.0578135567</v>
      </c>
      <c r="AF18" t="n">
        <v>2.067657248919391e-06</v>
      </c>
      <c r="AG18" t="n">
        <v>11</v>
      </c>
      <c r="AH18" t="n">
        <v>413689.4508924222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3.63</v>
      </c>
      <c r="E19" t="n">
        <v>27.55</v>
      </c>
      <c r="F19" t="n">
        <v>24.65</v>
      </c>
      <c r="G19" t="n">
        <v>43.5</v>
      </c>
      <c r="H19" t="n">
        <v>0.76</v>
      </c>
      <c r="I19" t="n">
        <v>34</v>
      </c>
      <c r="J19" t="n">
        <v>121.56</v>
      </c>
      <c r="K19" t="n">
        <v>43.4</v>
      </c>
      <c r="L19" t="n">
        <v>5.25</v>
      </c>
      <c r="M19" t="n">
        <v>32</v>
      </c>
      <c r="N19" t="n">
        <v>17.91</v>
      </c>
      <c r="O19" t="n">
        <v>15226.31</v>
      </c>
      <c r="P19" t="n">
        <v>238.51</v>
      </c>
      <c r="Q19" t="n">
        <v>452.68</v>
      </c>
      <c r="R19" t="n">
        <v>92.2</v>
      </c>
      <c r="S19" t="n">
        <v>57.64</v>
      </c>
      <c r="T19" t="n">
        <v>15069.64</v>
      </c>
      <c r="U19" t="n">
        <v>0.63</v>
      </c>
      <c r="V19" t="n">
        <v>0.86</v>
      </c>
      <c r="W19" t="n">
        <v>6.86</v>
      </c>
      <c r="X19" t="n">
        <v>0.93</v>
      </c>
      <c r="Y19" t="n">
        <v>1</v>
      </c>
      <c r="Z19" t="n">
        <v>10</v>
      </c>
      <c r="AA19" t="n">
        <v>331.4629247606346</v>
      </c>
      <c r="AB19" t="n">
        <v>453.5221967696943</v>
      </c>
      <c r="AC19" t="n">
        <v>410.2386748323947</v>
      </c>
      <c r="AD19" t="n">
        <v>331462.9247606346</v>
      </c>
      <c r="AE19" t="n">
        <v>453522.1967696943</v>
      </c>
      <c r="AF19" t="n">
        <v>2.078939648665592e-06</v>
      </c>
      <c r="AG19" t="n">
        <v>11</v>
      </c>
      <c r="AH19" t="n">
        <v>410238.6748323948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3.6417</v>
      </c>
      <c r="E20" t="n">
        <v>27.46</v>
      </c>
      <c r="F20" t="n">
        <v>24.61</v>
      </c>
      <c r="G20" t="n">
        <v>46.15</v>
      </c>
      <c r="H20" t="n">
        <v>0.8</v>
      </c>
      <c r="I20" t="n">
        <v>32</v>
      </c>
      <c r="J20" t="n">
        <v>121.89</v>
      </c>
      <c r="K20" t="n">
        <v>43.4</v>
      </c>
      <c r="L20" t="n">
        <v>5.5</v>
      </c>
      <c r="M20" t="n">
        <v>30</v>
      </c>
      <c r="N20" t="n">
        <v>17.99</v>
      </c>
      <c r="O20" t="n">
        <v>15266.56</v>
      </c>
      <c r="P20" t="n">
        <v>237.77</v>
      </c>
      <c r="Q20" t="n">
        <v>452.57</v>
      </c>
      <c r="R20" t="n">
        <v>90.94</v>
      </c>
      <c r="S20" t="n">
        <v>57.64</v>
      </c>
      <c r="T20" t="n">
        <v>14448.53</v>
      </c>
      <c r="U20" t="n">
        <v>0.63</v>
      </c>
      <c r="V20" t="n">
        <v>0.86</v>
      </c>
      <c r="W20" t="n">
        <v>6.85</v>
      </c>
      <c r="X20" t="n">
        <v>0.89</v>
      </c>
      <c r="Y20" t="n">
        <v>1</v>
      </c>
      <c r="Z20" t="n">
        <v>10</v>
      </c>
      <c r="AA20" t="n">
        <v>330.1495387442608</v>
      </c>
      <c r="AB20" t="n">
        <v>451.72516407959</v>
      </c>
      <c r="AC20" t="n">
        <v>408.613148420083</v>
      </c>
      <c r="AD20" t="n">
        <v>330149.5387442608</v>
      </c>
      <c r="AE20" t="n">
        <v>451725.16407959</v>
      </c>
      <c r="AF20" t="n">
        <v>2.085640363235672e-06</v>
      </c>
      <c r="AG20" t="n">
        <v>11</v>
      </c>
      <c r="AH20" t="n">
        <v>408613.1484200829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3.6483</v>
      </c>
      <c r="E21" t="n">
        <v>27.41</v>
      </c>
      <c r="F21" t="n">
        <v>24.59</v>
      </c>
      <c r="G21" t="n">
        <v>47.58</v>
      </c>
      <c r="H21" t="n">
        <v>0.83</v>
      </c>
      <c r="I21" t="n">
        <v>31</v>
      </c>
      <c r="J21" t="n">
        <v>122.21</v>
      </c>
      <c r="K21" t="n">
        <v>43.4</v>
      </c>
      <c r="L21" t="n">
        <v>5.75</v>
      </c>
      <c r="M21" t="n">
        <v>29</v>
      </c>
      <c r="N21" t="n">
        <v>18.06</v>
      </c>
      <c r="O21" t="n">
        <v>15306.85</v>
      </c>
      <c r="P21" t="n">
        <v>236.9</v>
      </c>
      <c r="Q21" t="n">
        <v>452.63</v>
      </c>
      <c r="R21" t="n">
        <v>90.39</v>
      </c>
      <c r="S21" t="n">
        <v>57.64</v>
      </c>
      <c r="T21" t="n">
        <v>14179.7</v>
      </c>
      <c r="U21" t="n">
        <v>0.64</v>
      </c>
      <c r="V21" t="n">
        <v>0.86</v>
      </c>
      <c r="W21" t="n">
        <v>6.84</v>
      </c>
      <c r="X21" t="n">
        <v>0.86</v>
      </c>
      <c r="Y21" t="n">
        <v>1</v>
      </c>
      <c r="Z21" t="n">
        <v>10</v>
      </c>
      <c r="AA21" t="n">
        <v>329.1190134467299</v>
      </c>
      <c r="AB21" t="n">
        <v>450.3151539039407</v>
      </c>
      <c r="AC21" t="n">
        <v>407.3377076366358</v>
      </c>
      <c r="AD21" t="n">
        <v>329119.0134467299</v>
      </c>
      <c r="AE21" t="n">
        <v>450315.1539039407</v>
      </c>
      <c r="AF21" t="n">
        <v>2.089420253505973e-06</v>
      </c>
      <c r="AG21" t="n">
        <v>11</v>
      </c>
      <c r="AH21" t="n">
        <v>407337.7076366358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3.655</v>
      </c>
      <c r="E22" t="n">
        <v>27.36</v>
      </c>
      <c r="F22" t="n">
        <v>24.56</v>
      </c>
      <c r="G22" t="n">
        <v>49.12</v>
      </c>
      <c r="H22" t="n">
        <v>0.86</v>
      </c>
      <c r="I22" t="n">
        <v>30</v>
      </c>
      <c r="J22" t="n">
        <v>122.54</v>
      </c>
      <c r="K22" t="n">
        <v>43.4</v>
      </c>
      <c r="L22" t="n">
        <v>6</v>
      </c>
      <c r="M22" t="n">
        <v>28</v>
      </c>
      <c r="N22" t="n">
        <v>18.14</v>
      </c>
      <c r="O22" t="n">
        <v>15347.16</v>
      </c>
      <c r="P22" t="n">
        <v>235.94</v>
      </c>
      <c r="Q22" t="n">
        <v>452.67</v>
      </c>
      <c r="R22" t="n">
        <v>89.69</v>
      </c>
      <c r="S22" t="n">
        <v>57.64</v>
      </c>
      <c r="T22" t="n">
        <v>13831.8</v>
      </c>
      <c r="U22" t="n">
        <v>0.64</v>
      </c>
      <c r="V22" t="n">
        <v>0.86</v>
      </c>
      <c r="W22" t="n">
        <v>6.84</v>
      </c>
      <c r="X22" t="n">
        <v>0.83</v>
      </c>
      <c r="Y22" t="n">
        <v>1</v>
      </c>
      <c r="Z22" t="n">
        <v>10</v>
      </c>
      <c r="AA22" t="n">
        <v>328.0006646032238</v>
      </c>
      <c r="AB22" t="n">
        <v>448.7849796781868</v>
      </c>
      <c r="AC22" t="n">
        <v>405.9535710913748</v>
      </c>
      <c r="AD22" t="n">
        <v>328000.6646032238</v>
      </c>
      <c r="AE22" t="n">
        <v>448784.9796781868</v>
      </c>
      <c r="AF22" t="n">
        <v>2.093257414840975e-06</v>
      </c>
      <c r="AG22" t="n">
        <v>11</v>
      </c>
      <c r="AH22" t="n">
        <v>405953.5710913748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3.6681</v>
      </c>
      <c r="E23" t="n">
        <v>27.26</v>
      </c>
      <c r="F23" t="n">
        <v>24.51</v>
      </c>
      <c r="G23" t="n">
        <v>52.52</v>
      </c>
      <c r="H23" t="n">
        <v>0.9</v>
      </c>
      <c r="I23" t="n">
        <v>28</v>
      </c>
      <c r="J23" t="n">
        <v>122.87</v>
      </c>
      <c r="K23" t="n">
        <v>43.4</v>
      </c>
      <c r="L23" t="n">
        <v>6.25</v>
      </c>
      <c r="M23" t="n">
        <v>26</v>
      </c>
      <c r="N23" t="n">
        <v>18.22</v>
      </c>
      <c r="O23" t="n">
        <v>15387.5</v>
      </c>
      <c r="P23" t="n">
        <v>235.11</v>
      </c>
      <c r="Q23" t="n">
        <v>452.63</v>
      </c>
      <c r="R23" t="n">
        <v>87.62</v>
      </c>
      <c r="S23" t="n">
        <v>57.64</v>
      </c>
      <c r="T23" t="n">
        <v>12808.93</v>
      </c>
      <c r="U23" t="n">
        <v>0.66</v>
      </c>
      <c r="V23" t="n">
        <v>0.87</v>
      </c>
      <c r="W23" t="n">
        <v>6.85</v>
      </c>
      <c r="X23" t="n">
        <v>0.78</v>
      </c>
      <c r="Y23" t="n">
        <v>1</v>
      </c>
      <c r="Z23" t="n">
        <v>10</v>
      </c>
      <c r="AA23" t="n">
        <v>326.5386204124105</v>
      </c>
      <c r="AB23" t="n">
        <v>446.7845463154786</v>
      </c>
      <c r="AC23" t="n">
        <v>404.1440562811777</v>
      </c>
      <c r="AD23" t="n">
        <v>326538.6204124105</v>
      </c>
      <c r="AE23" t="n">
        <v>446784.5463154786</v>
      </c>
      <c r="AF23" t="n">
        <v>2.100759924316876e-06</v>
      </c>
      <c r="AG23" t="n">
        <v>11</v>
      </c>
      <c r="AH23" t="n">
        <v>404144.0562811777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3.6746</v>
      </c>
      <c r="E24" t="n">
        <v>27.21</v>
      </c>
      <c r="F24" t="n">
        <v>24.48</v>
      </c>
      <c r="G24" t="n">
        <v>54.41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25</v>
      </c>
      <c r="N24" t="n">
        <v>18.29</v>
      </c>
      <c r="O24" t="n">
        <v>15427.87</v>
      </c>
      <c r="P24" t="n">
        <v>234.27</v>
      </c>
      <c r="Q24" t="n">
        <v>452.56</v>
      </c>
      <c r="R24" t="n">
        <v>87.01000000000001</v>
      </c>
      <c r="S24" t="n">
        <v>57.64</v>
      </c>
      <c r="T24" t="n">
        <v>12508.98</v>
      </c>
      <c r="U24" t="n">
        <v>0.66</v>
      </c>
      <c r="V24" t="n">
        <v>0.87</v>
      </c>
      <c r="W24" t="n">
        <v>6.84</v>
      </c>
      <c r="X24" t="n">
        <v>0.76</v>
      </c>
      <c r="Y24" t="n">
        <v>1</v>
      </c>
      <c r="Z24" t="n">
        <v>10</v>
      </c>
      <c r="AA24" t="n">
        <v>325.5218162440183</v>
      </c>
      <c r="AB24" t="n">
        <v>445.3933099940504</v>
      </c>
      <c r="AC24" t="n">
        <v>402.8855976016541</v>
      </c>
      <c r="AD24" t="n">
        <v>325521.8162440183</v>
      </c>
      <c r="AE24" t="n">
        <v>445393.3099940504</v>
      </c>
      <c r="AF24" t="n">
        <v>2.104482543522475e-06</v>
      </c>
      <c r="AG24" t="n">
        <v>11</v>
      </c>
      <c r="AH24" t="n">
        <v>402885.5976016541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3.6847</v>
      </c>
      <c r="E25" t="n">
        <v>27.14</v>
      </c>
      <c r="F25" t="n">
        <v>24.43</v>
      </c>
      <c r="G25" t="n">
        <v>56.39</v>
      </c>
      <c r="H25" t="n">
        <v>0.96</v>
      </c>
      <c r="I25" t="n">
        <v>26</v>
      </c>
      <c r="J25" t="n">
        <v>123.52</v>
      </c>
      <c r="K25" t="n">
        <v>43.4</v>
      </c>
      <c r="L25" t="n">
        <v>6.75</v>
      </c>
      <c r="M25" t="n">
        <v>24</v>
      </c>
      <c r="N25" t="n">
        <v>18.37</v>
      </c>
      <c r="O25" t="n">
        <v>15468.27</v>
      </c>
      <c r="P25" t="n">
        <v>232.94</v>
      </c>
      <c r="Q25" t="n">
        <v>452.62</v>
      </c>
      <c r="R25" t="n">
        <v>85.38</v>
      </c>
      <c r="S25" t="n">
        <v>57.64</v>
      </c>
      <c r="T25" t="n">
        <v>11699.72</v>
      </c>
      <c r="U25" t="n">
        <v>0.68</v>
      </c>
      <c r="V25" t="n">
        <v>0.87</v>
      </c>
      <c r="W25" t="n">
        <v>6.84</v>
      </c>
      <c r="X25" t="n">
        <v>0.71</v>
      </c>
      <c r="Y25" t="n">
        <v>1</v>
      </c>
      <c r="Z25" t="n">
        <v>10</v>
      </c>
      <c r="AA25" t="n">
        <v>323.9239993560176</v>
      </c>
      <c r="AB25" t="n">
        <v>443.2071064371818</v>
      </c>
      <c r="AC25" t="n">
        <v>400.9080422438971</v>
      </c>
      <c r="AD25" t="n">
        <v>323923.9993560176</v>
      </c>
      <c r="AE25" t="n">
        <v>443207.1064371818</v>
      </c>
      <c r="AF25" t="n">
        <v>2.11026692105733e-06</v>
      </c>
      <c r="AG25" t="n">
        <v>11</v>
      </c>
      <c r="AH25" t="n">
        <v>400908.042243897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3.6881</v>
      </c>
      <c r="E26" t="n">
        <v>27.11</v>
      </c>
      <c r="F26" t="n">
        <v>24.43</v>
      </c>
      <c r="G26" t="n">
        <v>58.64</v>
      </c>
      <c r="H26" t="n">
        <v>1</v>
      </c>
      <c r="I26" t="n">
        <v>25</v>
      </c>
      <c r="J26" t="n">
        <v>123.85</v>
      </c>
      <c r="K26" t="n">
        <v>43.4</v>
      </c>
      <c r="L26" t="n">
        <v>7</v>
      </c>
      <c r="M26" t="n">
        <v>23</v>
      </c>
      <c r="N26" t="n">
        <v>18.45</v>
      </c>
      <c r="O26" t="n">
        <v>15508.69</v>
      </c>
      <c r="P26" t="n">
        <v>232.46</v>
      </c>
      <c r="Q26" t="n">
        <v>452.62</v>
      </c>
      <c r="R26" t="n">
        <v>85.45999999999999</v>
      </c>
      <c r="S26" t="n">
        <v>57.64</v>
      </c>
      <c r="T26" t="n">
        <v>11743.31</v>
      </c>
      <c r="U26" t="n">
        <v>0.67</v>
      </c>
      <c r="V26" t="n">
        <v>0.87</v>
      </c>
      <c r="W26" t="n">
        <v>6.83</v>
      </c>
      <c r="X26" t="n">
        <v>0.71</v>
      </c>
      <c r="Y26" t="n">
        <v>1</v>
      </c>
      <c r="Z26" t="n">
        <v>10</v>
      </c>
      <c r="AA26" t="n">
        <v>323.4102411911084</v>
      </c>
      <c r="AB26" t="n">
        <v>442.5041598505423</v>
      </c>
      <c r="AC26" t="n">
        <v>400.2721838928948</v>
      </c>
      <c r="AD26" t="n">
        <v>323410.2411911084</v>
      </c>
      <c r="AE26" t="n">
        <v>442504.1598505423</v>
      </c>
      <c r="AF26" t="n">
        <v>2.112214137257182e-06</v>
      </c>
      <c r="AG26" t="n">
        <v>11</v>
      </c>
      <c r="AH26" t="n">
        <v>400272.1838928948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3.6979</v>
      </c>
      <c r="E27" t="n">
        <v>27.04</v>
      </c>
      <c r="F27" t="n">
        <v>24.38</v>
      </c>
      <c r="G27" t="n">
        <v>60.96</v>
      </c>
      <c r="H27" t="n">
        <v>1.03</v>
      </c>
      <c r="I27" t="n">
        <v>24</v>
      </c>
      <c r="J27" t="n">
        <v>124.18</v>
      </c>
      <c r="K27" t="n">
        <v>43.4</v>
      </c>
      <c r="L27" t="n">
        <v>7.25</v>
      </c>
      <c r="M27" t="n">
        <v>22</v>
      </c>
      <c r="N27" t="n">
        <v>18.53</v>
      </c>
      <c r="O27" t="n">
        <v>15549.15</v>
      </c>
      <c r="P27" t="n">
        <v>231.43</v>
      </c>
      <c r="Q27" t="n">
        <v>452.58</v>
      </c>
      <c r="R27" t="n">
        <v>83.52</v>
      </c>
      <c r="S27" t="n">
        <v>57.64</v>
      </c>
      <c r="T27" t="n">
        <v>10778.13</v>
      </c>
      <c r="U27" t="n">
        <v>0.6899999999999999</v>
      </c>
      <c r="V27" t="n">
        <v>0.87</v>
      </c>
      <c r="W27" t="n">
        <v>6.84</v>
      </c>
      <c r="X27" t="n">
        <v>0.66</v>
      </c>
      <c r="Y27" t="n">
        <v>1</v>
      </c>
      <c r="Z27" t="n">
        <v>10</v>
      </c>
      <c r="AA27" t="n">
        <v>322.0375815697167</v>
      </c>
      <c r="AB27" t="n">
        <v>440.6260263990858</v>
      </c>
      <c r="AC27" t="n">
        <v>398.5732968620683</v>
      </c>
      <c r="AD27" t="n">
        <v>322037.5815697167</v>
      </c>
      <c r="AE27" t="n">
        <v>440626.0263990858</v>
      </c>
      <c r="AF27" t="n">
        <v>2.117826701597932e-06</v>
      </c>
      <c r="AG27" t="n">
        <v>11</v>
      </c>
      <c r="AH27" t="n">
        <v>398573.2968620683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3.7065</v>
      </c>
      <c r="E28" t="n">
        <v>26.98</v>
      </c>
      <c r="F28" t="n">
        <v>24.35</v>
      </c>
      <c r="G28" t="n">
        <v>63.51</v>
      </c>
      <c r="H28" t="n">
        <v>1.06</v>
      </c>
      <c r="I28" t="n">
        <v>23</v>
      </c>
      <c r="J28" t="n">
        <v>124.51</v>
      </c>
      <c r="K28" t="n">
        <v>43.4</v>
      </c>
      <c r="L28" t="n">
        <v>7.5</v>
      </c>
      <c r="M28" t="n">
        <v>21</v>
      </c>
      <c r="N28" t="n">
        <v>18.61</v>
      </c>
      <c r="O28" t="n">
        <v>15589.63</v>
      </c>
      <c r="P28" t="n">
        <v>230.2</v>
      </c>
      <c r="Q28" t="n">
        <v>452.6</v>
      </c>
      <c r="R28" t="n">
        <v>82.5</v>
      </c>
      <c r="S28" t="n">
        <v>57.64</v>
      </c>
      <c r="T28" t="n">
        <v>10273.86</v>
      </c>
      <c r="U28" t="n">
        <v>0.7</v>
      </c>
      <c r="V28" t="n">
        <v>0.87</v>
      </c>
      <c r="W28" t="n">
        <v>6.83</v>
      </c>
      <c r="X28" t="n">
        <v>0.62</v>
      </c>
      <c r="Y28" t="n">
        <v>1</v>
      </c>
      <c r="Z28" t="n">
        <v>10</v>
      </c>
      <c r="AA28" t="n">
        <v>320.6617128241975</v>
      </c>
      <c r="AB28" t="n">
        <v>438.7435020824212</v>
      </c>
      <c r="AC28" t="n">
        <v>396.8704380240468</v>
      </c>
      <c r="AD28" t="n">
        <v>320661.7128241975</v>
      </c>
      <c r="AE28" t="n">
        <v>438743.5020824212</v>
      </c>
      <c r="AF28" t="n">
        <v>2.122752013162264e-06</v>
      </c>
      <c r="AG28" t="n">
        <v>11</v>
      </c>
      <c r="AH28" t="n">
        <v>396870.4380240468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3.7065</v>
      </c>
      <c r="E29" t="n">
        <v>26.98</v>
      </c>
      <c r="F29" t="n">
        <v>24.35</v>
      </c>
      <c r="G29" t="n">
        <v>63.51</v>
      </c>
      <c r="H29" t="n">
        <v>1.1</v>
      </c>
      <c r="I29" t="n">
        <v>23</v>
      </c>
      <c r="J29" t="n">
        <v>124.83</v>
      </c>
      <c r="K29" t="n">
        <v>43.4</v>
      </c>
      <c r="L29" t="n">
        <v>7.75</v>
      </c>
      <c r="M29" t="n">
        <v>21</v>
      </c>
      <c r="N29" t="n">
        <v>18.68</v>
      </c>
      <c r="O29" t="n">
        <v>15630.14</v>
      </c>
      <c r="P29" t="n">
        <v>229.45</v>
      </c>
      <c r="Q29" t="n">
        <v>452.57</v>
      </c>
      <c r="R29" t="n">
        <v>82.58</v>
      </c>
      <c r="S29" t="n">
        <v>57.64</v>
      </c>
      <c r="T29" t="n">
        <v>10314.51</v>
      </c>
      <c r="U29" t="n">
        <v>0.7</v>
      </c>
      <c r="V29" t="n">
        <v>0.87</v>
      </c>
      <c r="W29" t="n">
        <v>6.83</v>
      </c>
      <c r="X29" t="n">
        <v>0.62</v>
      </c>
      <c r="Y29" t="n">
        <v>1</v>
      </c>
      <c r="Z29" t="n">
        <v>10</v>
      </c>
      <c r="AA29" t="n">
        <v>320.1723060552818</v>
      </c>
      <c r="AB29" t="n">
        <v>438.0738741500878</v>
      </c>
      <c r="AC29" t="n">
        <v>396.2647184417466</v>
      </c>
      <c r="AD29" t="n">
        <v>320172.3060552818</v>
      </c>
      <c r="AE29" t="n">
        <v>438073.8741500878</v>
      </c>
      <c r="AF29" t="n">
        <v>2.122752013162264e-06</v>
      </c>
      <c r="AG29" t="n">
        <v>11</v>
      </c>
      <c r="AH29" t="n">
        <v>396264.7184417466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3.7132</v>
      </c>
      <c r="E30" t="n">
        <v>26.93</v>
      </c>
      <c r="F30" t="n">
        <v>24.32</v>
      </c>
      <c r="G30" t="n">
        <v>66.33</v>
      </c>
      <c r="H30" t="n">
        <v>1.13</v>
      </c>
      <c r="I30" t="n">
        <v>22</v>
      </c>
      <c r="J30" t="n">
        <v>125.16</v>
      </c>
      <c r="K30" t="n">
        <v>43.4</v>
      </c>
      <c r="L30" t="n">
        <v>8</v>
      </c>
      <c r="M30" t="n">
        <v>20</v>
      </c>
      <c r="N30" t="n">
        <v>18.76</v>
      </c>
      <c r="O30" t="n">
        <v>15670.68</v>
      </c>
      <c r="P30" t="n">
        <v>228.88</v>
      </c>
      <c r="Q30" t="n">
        <v>452.62</v>
      </c>
      <c r="R30" t="n">
        <v>81.84999999999999</v>
      </c>
      <c r="S30" t="n">
        <v>57.64</v>
      </c>
      <c r="T30" t="n">
        <v>9955.139999999999</v>
      </c>
      <c r="U30" t="n">
        <v>0.7</v>
      </c>
      <c r="V30" t="n">
        <v>0.87</v>
      </c>
      <c r="W30" t="n">
        <v>6.83</v>
      </c>
      <c r="X30" t="n">
        <v>0.6</v>
      </c>
      <c r="Y30" t="n">
        <v>1</v>
      </c>
      <c r="Z30" t="n">
        <v>10</v>
      </c>
      <c r="AA30" t="n">
        <v>319.3416615262449</v>
      </c>
      <c r="AB30" t="n">
        <v>436.9373496600094</v>
      </c>
      <c r="AC30" t="n">
        <v>395.2366622538791</v>
      </c>
      <c r="AD30" t="n">
        <v>319341.6615262449</v>
      </c>
      <c r="AE30" t="n">
        <v>436937.3496600094</v>
      </c>
      <c r="AF30" t="n">
        <v>2.126589174497266e-06</v>
      </c>
      <c r="AG30" t="n">
        <v>11</v>
      </c>
      <c r="AH30" t="n">
        <v>395236.6622538791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3.722</v>
      </c>
      <c r="E31" t="n">
        <v>26.87</v>
      </c>
      <c r="F31" t="n">
        <v>24.28</v>
      </c>
      <c r="G31" t="n">
        <v>69.37</v>
      </c>
      <c r="H31" t="n">
        <v>1.16</v>
      </c>
      <c r="I31" t="n">
        <v>21</v>
      </c>
      <c r="J31" t="n">
        <v>125.49</v>
      </c>
      <c r="K31" t="n">
        <v>43.4</v>
      </c>
      <c r="L31" t="n">
        <v>8.25</v>
      </c>
      <c r="M31" t="n">
        <v>19</v>
      </c>
      <c r="N31" t="n">
        <v>18.84</v>
      </c>
      <c r="O31" t="n">
        <v>15711.24</v>
      </c>
      <c r="P31" t="n">
        <v>228</v>
      </c>
      <c r="Q31" t="n">
        <v>452.69</v>
      </c>
      <c r="R31" t="n">
        <v>80.48</v>
      </c>
      <c r="S31" t="n">
        <v>57.64</v>
      </c>
      <c r="T31" t="n">
        <v>9271.83</v>
      </c>
      <c r="U31" t="n">
        <v>0.72</v>
      </c>
      <c r="V31" t="n">
        <v>0.87</v>
      </c>
      <c r="W31" t="n">
        <v>6.83</v>
      </c>
      <c r="X31" t="n">
        <v>0.5600000000000001</v>
      </c>
      <c r="Y31" t="n">
        <v>1</v>
      </c>
      <c r="Z31" t="n">
        <v>10</v>
      </c>
      <c r="AA31" t="n">
        <v>318.1683364378318</v>
      </c>
      <c r="AB31" t="n">
        <v>435.331954510593</v>
      </c>
      <c r="AC31" t="n">
        <v>393.7844837643368</v>
      </c>
      <c r="AD31" t="n">
        <v>318168.3364378319</v>
      </c>
      <c r="AE31" t="n">
        <v>435331.954510593</v>
      </c>
      <c r="AF31" t="n">
        <v>2.131629028191001e-06</v>
      </c>
      <c r="AG31" t="n">
        <v>11</v>
      </c>
      <c r="AH31" t="n">
        <v>393784.4837643368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3.7192</v>
      </c>
      <c r="E32" t="n">
        <v>26.89</v>
      </c>
      <c r="F32" t="n">
        <v>24.3</v>
      </c>
      <c r="G32" t="n">
        <v>69.43000000000001</v>
      </c>
      <c r="H32" t="n">
        <v>1.19</v>
      </c>
      <c r="I32" t="n">
        <v>21</v>
      </c>
      <c r="J32" t="n">
        <v>125.82</v>
      </c>
      <c r="K32" t="n">
        <v>43.4</v>
      </c>
      <c r="L32" t="n">
        <v>8.5</v>
      </c>
      <c r="M32" t="n">
        <v>19</v>
      </c>
      <c r="N32" t="n">
        <v>18.92</v>
      </c>
      <c r="O32" t="n">
        <v>15751.84</v>
      </c>
      <c r="P32" t="n">
        <v>227.22</v>
      </c>
      <c r="Q32" t="n">
        <v>452.57</v>
      </c>
      <c r="R32" t="n">
        <v>81.11</v>
      </c>
      <c r="S32" t="n">
        <v>57.64</v>
      </c>
      <c r="T32" t="n">
        <v>9586.34</v>
      </c>
      <c r="U32" t="n">
        <v>0.71</v>
      </c>
      <c r="V32" t="n">
        <v>0.87</v>
      </c>
      <c r="W32" t="n">
        <v>6.83</v>
      </c>
      <c r="X32" t="n">
        <v>0.58</v>
      </c>
      <c r="Y32" t="n">
        <v>1</v>
      </c>
      <c r="Z32" t="n">
        <v>10</v>
      </c>
      <c r="AA32" t="n">
        <v>317.870293022018</v>
      </c>
      <c r="AB32" t="n">
        <v>434.9241583603289</v>
      </c>
      <c r="AC32" t="n">
        <v>393.4156071063085</v>
      </c>
      <c r="AD32" t="n">
        <v>317870.293022018</v>
      </c>
      <c r="AE32" t="n">
        <v>434924.1583603289</v>
      </c>
      <c r="AF32" t="n">
        <v>2.130025438379358e-06</v>
      </c>
      <c r="AG32" t="n">
        <v>11</v>
      </c>
      <c r="AH32" t="n">
        <v>393415.6071063085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3.7286</v>
      </c>
      <c r="E33" t="n">
        <v>26.82</v>
      </c>
      <c r="F33" t="n">
        <v>24.26</v>
      </c>
      <c r="G33" t="n">
        <v>72.77</v>
      </c>
      <c r="H33" t="n">
        <v>1.22</v>
      </c>
      <c r="I33" t="n">
        <v>20</v>
      </c>
      <c r="J33" t="n">
        <v>126.15</v>
      </c>
      <c r="K33" t="n">
        <v>43.4</v>
      </c>
      <c r="L33" t="n">
        <v>8.75</v>
      </c>
      <c r="M33" t="n">
        <v>18</v>
      </c>
      <c r="N33" t="n">
        <v>19</v>
      </c>
      <c r="O33" t="n">
        <v>15792.46</v>
      </c>
      <c r="P33" t="n">
        <v>226.78</v>
      </c>
      <c r="Q33" t="n">
        <v>452.59</v>
      </c>
      <c r="R33" t="n">
        <v>79.89</v>
      </c>
      <c r="S33" t="n">
        <v>57.64</v>
      </c>
      <c r="T33" t="n">
        <v>8984.84</v>
      </c>
      <c r="U33" t="n">
        <v>0.72</v>
      </c>
      <c r="V33" t="n">
        <v>0.87</v>
      </c>
      <c r="W33" t="n">
        <v>6.82</v>
      </c>
      <c r="X33" t="n">
        <v>0.53</v>
      </c>
      <c r="Y33" t="n">
        <v>1</v>
      </c>
      <c r="Z33" t="n">
        <v>10</v>
      </c>
      <c r="AA33" t="n">
        <v>316.9541765933988</v>
      </c>
      <c r="AB33" t="n">
        <v>433.6706874464876</v>
      </c>
      <c r="AC33" t="n">
        <v>392.2817656972267</v>
      </c>
      <c r="AD33" t="n">
        <v>316954.1765933987</v>
      </c>
      <c r="AE33" t="n">
        <v>433670.6874464876</v>
      </c>
      <c r="AF33" t="n">
        <v>2.135408918461302e-06</v>
      </c>
      <c r="AG33" t="n">
        <v>11</v>
      </c>
      <c r="AH33" t="n">
        <v>392281.7656972267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3.7331</v>
      </c>
      <c r="E34" t="n">
        <v>26.79</v>
      </c>
      <c r="F34" t="n">
        <v>24.25</v>
      </c>
      <c r="G34" t="n">
        <v>76.58</v>
      </c>
      <c r="H34" t="n">
        <v>1.26</v>
      </c>
      <c r="I34" t="n">
        <v>19</v>
      </c>
      <c r="J34" t="n">
        <v>126.48</v>
      </c>
      <c r="K34" t="n">
        <v>43.4</v>
      </c>
      <c r="L34" t="n">
        <v>9</v>
      </c>
      <c r="M34" t="n">
        <v>17</v>
      </c>
      <c r="N34" t="n">
        <v>19.08</v>
      </c>
      <c r="O34" t="n">
        <v>15833.12</v>
      </c>
      <c r="P34" t="n">
        <v>225.03</v>
      </c>
      <c r="Q34" t="n">
        <v>452.6</v>
      </c>
      <c r="R34" t="n">
        <v>79.58</v>
      </c>
      <c r="S34" t="n">
        <v>57.64</v>
      </c>
      <c r="T34" t="n">
        <v>8830.75</v>
      </c>
      <c r="U34" t="n">
        <v>0.72</v>
      </c>
      <c r="V34" t="n">
        <v>0.87</v>
      </c>
      <c r="W34" t="n">
        <v>6.82</v>
      </c>
      <c r="X34" t="n">
        <v>0.52</v>
      </c>
      <c r="Y34" t="n">
        <v>1</v>
      </c>
      <c r="Z34" t="n">
        <v>10</v>
      </c>
      <c r="AA34" t="n">
        <v>315.5431645233218</v>
      </c>
      <c r="AB34" t="n">
        <v>431.7400784827492</v>
      </c>
      <c r="AC34" t="n">
        <v>390.5354113433607</v>
      </c>
      <c r="AD34" t="n">
        <v>315543.1645233218</v>
      </c>
      <c r="AE34" t="n">
        <v>431740.0784827492</v>
      </c>
      <c r="AF34" t="n">
        <v>2.137986116372871e-06</v>
      </c>
      <c r="AG34" t="n">
        <v>11</v>
      </c>
      <c r="AH34" t="n">
        <v>390535.4113433607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3.7333</v>
      </c>
      <c r="E35" t="n">
        <v>26.79</v>
      </c>
      <c r="F35" t="n">
        <v>24.25</v>
      </c>
      <c r="G35" t="n">
        <v>76.56999999999999</v>
      </c>
      <c r="H35" t="n">
        <v>1.29</v>
      </c>
      <c r="I35" t="n">
        <v>19</v>
      </c>
      <c r="J35" t="n">
        <v>126.81</v>
      </c>
      <c r="K35" t="n">
        <v>43.4</v>
      </c>
      <c r="L35" t="n">
        <v>9.25</v>
      </c>
      <c r="M35" t="n">
        <v>17</v>
      </c>
      <c r="N35" t="n">
        <v>19.16</v>
      </c>
      <c r="O35" t="n">
        <v>15873.8</v>
      </c>
      <c r="P35" t="n">
        <v>225.06</v>
      </c>
      <c r="Q35" t="n">
        <v>452.59</v>
      </c>
      <c r="R35" t="n">
        <v>79.29000000000001</v>
      </c>
      <c r="S35" t="n">
        <v>57.64</v>
      </c>
      <c r="T35" t="n">
        <v>8688.280000000001</v>
      </c>
      <c r="U35" t="n">
        <v>0.73</v>
      </c>
      <c r="V35" t="n">
        <v>0.87</v>
      </c>
      <c r="W35" t="n">
        <v>6.83</v>
      </c>
      <c r="X35" t="n">
        <v>0.52</v>
      </c>
      <c r="Y35" t="n">
        <v>1</v>
      </c>
      <c r="Z35" t="n">
        <v>10</v>
      </c>
      <c r="AA35" t="n">
        <v>315.5514865270353</v>
      </c>
      <c r="AB35" t="n">
        <v>431.751465015371</v>
      </c>
      <c r="AC35" t="n">
        <v>390.5457111612901</v>
      </c>
      <c r="AD35" t="n">
        <v>315551.4865270353</v>
      </c>
      <c r="AE35" t="n">
        <v>431751.465015371</v>
      </c>
      <c r="AF35" t="n">
        <v>2.138100658502274e-06</v>
      </c>
      <c r="AG35" t="n">
        <v>11</v>
      </c>
      <c r="AH35" t="n">
        <v>390545.7111612901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3.7434</v>
      </c>
      <c r="E36" t="n">
        <v>26.71</v>
      </c>
      <c r="F36" t="n">
        <v>24.2</v>
      </c>
      <c r="G36" t="n">
        <v>80.67</v>
      </c>
      <c r="H36" t="n">
        <v>1.32</v>
      </c>
      <c r="I36" t="n">
        <v>18</v>
      </c>
      <c r="J36" t="n">
        <v>127.14</v>
      </c>
      <c r="K36" t="n">
        <v>43.4</v>
      </c>
      <c r="L36" t="n">
        <v>9.5</v>
      </c>
      <c r="M36" t="n">
        <v>16</v>
      </c>
      <c r="N36" t="n">
        <v>19.24</v>
      </c>
      <c r="O36" t="n">
        <v>15914.51</v>
      </c>
      <c r="P36" t="n">
        <v>223.98</v>
      </c>
      <c r="Q36" t="n">
        <v>452.66</v>
      </c>
      <c r="R36" t="n">
        <v>77.7</v>
      </c>
      <c r="S36" t="n">
        <v>57.64</v>
      </c>
      <c r="T36" t="n">
        <v>7898.79</v>
      </c>
      <c r="U36" t="n">
        <v>0.74</v>
      </c>
      <c r="V36" t="n">
        <v>0.88</v>
      </c>
      <c r="W36" t="n">
        <v>6.83</v>
      </c>
      <c r="X36" t="n">
        <v>0.47</v>
      </c>
      <c r="Y36" t="n">
        <v>1</v>
      </c>
      <c r="Z36" t="n">
        <v>10</v>
      </c>
      <c r="AA36" t="n">
        <v>314.1671531685699</v>
      </c>
      <c r="AB36" t="n">
        <v>429.8573590418411</v>
      </c>
      <c r="AC36" t="n">
        <v>388.8323760034796</v>
      </c>
      <c r="AD36" t="n">
        <v>314167.15316857</v>
      </c>
      <c r="AE36" t="n">
        <v>429857.3590418411</v>
      </c>
      <c r="AF36" t="n">
        <v>2.143885036037129e-06</v>
      </c>
      <c r="AG36" t="n">
        <v>11</v>
      </c>
      <c r="AH36" t="n">
        <v>388832.3760034796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3.7424</v>
      </c>
      <c r="E37" t="n">
        <v>26.72</v>
      </c>
      <c r="F37" t="n">
        <v>24.21</v>
      </c>
      <c r="G37" t="n">
        <v>80.69</v>
      </c>
      <c r="H37" t="n">
        <v>1.35</v>
      </c>
      <c r="I37" t="n">
        <v>18</v>
      </c>
      <c r="J37" t="n">
        <v>127.47</v>
      </c>
      <c r="K37" t="n">
        <v>43.4</v>
      </c>
      <c r="L37" t="n">
        <v>9.75</v>
      </c>
      <c r="M37" t="n">
        <v>16</v>
      </c>
      <c r="N37" t="n">
        <v>19.32</v>
      </c>
      <c r="O37" t="n">
        <v>15955.25</v>
      </c>
      <c r="P37" t="n">
        <v>223.65</v>
      </c>
      <c r="Q37" t="n">
        <v>452.58</v>
      </c>
      <c r="R37" t="n">
        <v>78.09999999999999</v>
      </c>
      <c r="S37" t="n">
        <v>57.64</v>
      </c>
      <c r="T37" t="n">
        <v>8098.09</v>
      </c>
      <c r="U37" t="n">
        <v>0.74</v>
      </c>
      <c r="V37" t="n">
        <v>0.88</v>
      </c>
      <c r="W37" t="n">
        <v>6.82</v>
      </c>
      <c r="X37" t="n">
        <v>0.48</v>
      </c>
      <c r="Y37" t="n">
        <v>1</v>
      </c>
      <c r="Z37" t="n">
        <v>10</v>
      </c>
      <c r="AA37" t="n">
        <v>314.0343090805105</v>
      </c>
      <c r="AB37" t="n">
        <v>429.6755958998907</v>
      </c>
      <c r="AC37" t="n">
        <v>388.6679600806906</v>
      </c>
      <c r="AD37" t="n">
        <v>314034.3090805105</v>
      </c>
      <c r="AE37" t="n">
        <v>429675.5958998906</v>
      </c>
      <c r="AF37" t="n">
        <v>2.143312325390114e-06</v>
      </c>
      <c r="AG37" t="n">
        <v>11</v>
      </c>
      <c r="AH37" t="n">
        <v>388667.9600806906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3.7511</v>
      </c>
      <c r="E38" t="n">
        <v>26.66</v>
      </c>
      <c r="F38" t="n">
        <v>24.17</v>
      </c>
      <c r="G38" t="n">
        <v>85.3</v>
      </c>
      <c r="H38" t="n">
        <v>1.38</v>
      </c>
      <c r="I38" t="n">
        <v>17</v>
      </c>
      <c r="J38" t="n">
        <v>127.8</v>
      </c>
      <c r="K38" t="n">
        <v>43.4</v>
      </c>
      <c r="L38" t="n">
        <v>10</v>
      </c>
      <c r="M38" t="n">
        <v>15</v>
      </c>
      <c r="N38" t="n">
        <v>19.4</v>
      </c>
      <c r="O38" t="n">
        <v>15996.02</v>
      </c>
      <c r="P38" t="n">
        <v>221.96</v>
      </c>
      <c r="Q38" t="n">
        <v>452.64</v>
      </c>
      <c r="R38" t="n">
        <v>76.79000000000001</v>
      </c>
      <c r="S38" t="n">
        <v>57.64</v>
      </c>
      <c r="T38" t="n">
        <v>7448.45</v>
      </c>
      <c r="U38" t="n">
        <v>0.75</v>
      </c>
      <c r="V38" t="n">
        <v>0.88</v>
      </c>
      <c r="W38" t="n">
        <v>6.82</v>
      </c>
      <c r="X38" t="n">
        <v>0.44</v>
      </c>
      <c r="Y38" t="n">
        <v>1</v>
      </c>
      <c r="Z38" t="n">
        <v>10</v>
      </c>
      <c r="AA38" t="n">
        <v>312.3657527126043</v>
      </c>
      <c r="AB38" t="n">
        <v>427.3926034658096</v>
      </c>
      <c r="AC38" t="n">
        <v>386.6028532403184</v>
      </c>
      <c r="AD38" t="n">
        <v>312365.7527126043</v>
      </c>
      <c r="AE38" t="n">
        <v>427392.6034658096</v>
      </c>
      <c r="AF38" t="n">
        <v>2.148294908019147e-06</v>
      </c>
      <c r="AG38" t="n">
        <v>11</v>
      </c>
      <c r="AH38" t="n">
        <v>386602.8532403184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3.7504</v>
      </c>
      <c r="E39" t="n">
        <v>26.66</v>
      </c>
      <c r="F39" t="n">
        <v>24.17</v>
      </c>
      <c r="G39" t="n">
        <v>85.31999999999999</v>
      </c>
      <c r="H39" t="n">
        <v>1.41</v>
      </c>
      <c r="I39" t="n">
        <v>17</v>
      </c>
      <c r="J39" t="n">
        <v>128.13</v>
      </c>
      <c r="K39" t="n">
        <v>43.4</v>
      </c>
      <c r="L39" t="n">
        <v>10.25</v>
      </c>
      <c r="M39" t="n">
        <v>15</v>
      </c>
      <c r="N39" t="n">
        <v>19.48</v>
      </c>
      <c r="O39" t="n">
        <v>16036.82</v>
      </c>
      <c r="P39" t="n">
        <v>222.26</v>
      </c>
      <c r="Q39" t="n">
        <v>452.58</v>
      </c>
      <c r="R39" t="n">
        <v>76.98</v>
      </c>
      <c r="S39" t="n">
        <v>57.64</v>
      </c>
      <c r="T39" t="n">
        <v>7541.14</v>
      </c>
      <c r="U39" t="n">
        <v>0.75</v>
      </c>
      <c r="V39" t="n">
        <v>0.88</v>
      </c>
      <c r="W39" t="n">
        <v>6.82</v>
      </c>
      <c r="X39" t="n">
        <v>0.45</v>
      </c>
      <c r="Y39" t="n">
        <v>1</v>
      </c>
      <c r="Z39" t="n">
        <v>10</v>
      </c>
      <c r="AA39" t="n">
        <v>312.5973516023654</v>
      </c>
      <c r="AB39" t="n">
        <v>427.7094872842027</v>
      </c>
      <c r="AC39" t="n">
        <v>386.8894941118333</v>
      </c>
      <c r="AD39" t="n">
        <v>312597.3516023654</v>
      </c>
      <c r="AE39" t="n">
        <v>427709.4872842027</v>
      </c>
      <c r="AF39" t="n">
        <v>2.147894010566236e-06</v>
      </c>
      <c r="AG39" t="n">
        <v>11</v>
      </c>
      <c r="AH39" t="n">
        <v>386889.4941118333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3.748</v>
      </c>
      <c r="E40" t="n">
        <v>26.68</v>
      </c>
      <c r="F40" t="n">
        <v>24.19</v>
      </c>
      <c r="G40" t="n">
        <v>85.38</v>
      </c>
      <c r="H40" t="n">
        <v>1.44</v>
      </c>
      <c r="I40" t="n">
        <v>17</v>
      </c>
      <c r="J40" t="n">
        <v>128.46</v>
      </c>
      <c r="K40" t="n">
        <v>43.4</v>
      </c>
      <c r="L40" t="n">
        <v>10.5</v>
      </c>
      <c r="M40" t="n">
        <v>15</v>
      </c>
      <c r="N40" t="n">
        <v>19.56</v>
      </c>
      <c r="O40" t="n">
        <v>16077.65</v>
      </c>
      <c r="P40" t="n">
        <v>221.47</v>
      </c>
      <c r="Q40" t="n">
        <v>452.57</v>
      </c>
      <c r="R40" t="n">
        <v>77.53</v>
      </c>
      <c r="S40" t="n">
        <v>57.64</v>
      </c>
      <c r="T40" t="n">
        <v>7815.58</v>
      </c>
      <c r="U40" t="n">
        <v>0.74</v>
      </c>
      <c r="V40" t="n">
        <v>0.88</v>
      </c>
      <c r="W40" t="n">
        <v>6.82</v>
      </c>
      <c r="X40" t="n">
        <v>0.47</v>
      </c>
      <c r="Y40" t="n">
        <v>1</v>
      </c>
      <c r="Z40" t="n">
        <v>10</v>
      </c>
      <c r="AA40" t="n">
        <v>312.2691574163525</v>
      </c>
      <c r="AB40" t="n">
        <v>427.2604375199944</v>
      </c>
      <c r="AC40" t="n">
        <v>386.4833010268756</v>
      </c>
      <c r="AD40" t="n">
        <v>312269.1574163525</v>
      </c>
      <c r="AE40" t="n">
        <v>427260.4375199943</v>
      </c>
      <c r="AF40" t="n">
        <v>2.1465195050134e-06</v>
      </c>
      <c r="AG40" t="n">
        <v>11</v>
      </c>
      <c r="AH40" t="n">
        <v>386483.3010268756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3.7571</v>
      </c>
      <c r="E41" t="n">
        <v>26.62</v>
      </c>
      <c r="F41" t="n">
        <v>24.15</v>
      </c>
      <c r="G41" t="n">
        <v>90.56</v>
      </c>
      <c r="H41" t="n">
        <v>1.47</v>
      </c>
      <c r="I41" t="n">
        <v>16</v>
      </c>
      <c r="J41" t="n">
        <v>128.79</v>
      </c>
      <c r="K41" t="n">
        <v>43.4</v>
      </c>
      <c r="L41" t="n">
        <v>10.75</v>
      </c>
      <c r="M41" t="n">
        <v>14</v>
      </c>
      <c r="N41" t="n">
        <v>19.64</v>
      </c>
      <c r="O41" t="n">
        <v>16118.5</v>
      </c>
      <c r="P41" t="n">
        <v>220.59</v>
      </c>
      <c r="Q41" t="n">
        <v>452.58</v>
      </c>
      <c r="R41" t="n">
        <v>76.23999999999999</v>
      </c>
      <c r="S41" t="n">
        <v>57.64</v>
      </c>
      <c r="T41" t="n">
        <v>7179.22</v>
      </c>
      <c r="U41" t="n">
        <v>0.76</v>
      </c>
      <c r="V41" t="n">
        <v>0.88</v>
      </c>
      <c r="W41" t="n">
        <v>6.82</v>
      </c>
      <c r="X41" t="n">
        <v>0.43</v>
      </c>
      <c r="Y41" t="n">
        <v>1</v>
      </c>
      <c r="Z41" t="n">
        <v>10</v>
      </c>
      <c r="AA41" t="n">
        <v>311.107055766831</v>
      </c>
      <c r="AB41" t="n">
        <v>425.6703987748124</v>
      </c>
      <c r="AC41" t="n">
        <v>385.0450133479005</v>
      </c>
      <c r="AD41" t="n">
        <v>311107.055766831</v>
      </c>
      <c r="AE41" t="n">
        <v>425670.3987748125</v>
      </c>
      <c r="AF41" t="n">
        <v>2.151731171901239e-06</v>
      </c>
      <c r="AG41" t="n">
        <v>11</v>
      </c>
      <c r="AH41" t="n">
        <v>385045.0133479005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3.7559</v>
      </c>
      <c r="E42" t="n">
        <v>26.62</v>
      </c>
      <c r="F42" t="n">
        <v>24.16</v>
      </c>
      <c r="G42" t="n">
        <v>90.59</v>
      </c>
      <c r="H42" t="n">
        <v>1.5</v>
      </c>
      <c r="I42" t="n">
        <v>16</v>
      </c>
      <c r="J42" t="n">
        <v>129.13</v>
      </c>
      <c r="K42" t="n">
        <v>43.4</v>
      </c>
      <c r="L42" t="n">
        <v>11</v>
      </c>
      <c r="M42" t="n">
        <v>14</v>
      </c>
      <c r="N42" t="n">
        <v>19.73</v>
      </c>
      <c r="O42" t="n">
        <v>16159.39</v>
      </c>
      <c r="P42" t="n">
        <v>220.26</v>
      </c>
      <c r="Q42" t="n">
        <v>452.63</v>
      </c>
      <c r="R42" t="n">
        <v>76.48</v>
      </c>
      <c r="S42" t="n">
        <v>57.64</v>
      </c>
      <c r="T42" t="n">
        <v>7295.5</v>
      </c>
      <c r="U42" t="n">
        <v>0.75</v>
      </c>
      <c r="V42" t="n">
        <v>0.88</v>
      </c>
      <c r="W42" t="n">
        <v>6.82</v>
      </c>
      <c r="X42" t="n">
        <v>0.43</v>
      </c>
      <c r="Y42" t="n">
        <v>1</v>
      </c>
      <c r="Z42" t="n">
        <v>10</v>
      </c>
      <c r="AA42" t="n">
        <v>310.9846850638805</v>
      </c>
      <c r="AB42" t="n">
        <v>425.5029657804212</v>
      </c>
      <c r="AC42" t="n">
        <v>384.8935599235002</v>
      </c>
      <c r="AD42" t="n">
        <v>310984.6850638805</v>
      </c>
      <c r="AE42" t="n">
        <v>425502.9657804212</v>
      </c>
      <c r="AF42" t="n">
        <v>2.15104391912482e-06</v>
      </c>
      <c r="AG42" t="n">
        <v>11</v>
      </c>
      <c r="AH42" t="n">
        <v>384893.5599235002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3.7662</v>
      </c>
      <c r="E43" t="n">
        <v>26.55</v>
      </c>
      <c r="F43" t="n">
        <v>24.11</v>
      </c>
      <c r="G43" t="n">
        <v>96.44</v>
      </c>
      <c r="H43" t="n">
        <v>1.54</v>
      </c>
      <c r="I43" t="n">
        <v>15</v>
      </c>
      <c r="J43" t="n">
        <v>129.46</v>
      </c>
      <c r="K43" t="n">
        <v>43.4</v>
      </c>
      <c r="L43" t="n">
        <v>11.25</v>
      </c>
      <c r="M43" t="n">
        <v>13</v>
      </c>
      <c r="N43" t="n">
        <v>19.81</v>
      </c>
      <c r="O43" t="n">
        <v>16200.3</v>
      </c>
      <c r="P43" t="n">
        <v>218.4</v>
      </c>
      <c r="Q43" t="n">
        <v>452.66</v>
      </c>
      <c r="R43" t="n">
        <v>74.86</v>
      </c>
      <c r="S43" t="n">
        <v>57.64</v>
      </c>
      <c r="T43" t="n">
        <v>6490.9</v>
      </c>
      <c r="U43" t="n">
        <v>0.77</v>
      </c>
      <c r="V43" t="n">
        <v>0.88</v>
      </c>
      <c r="W43" t="n">
        <v>6.82</v>
      </c>
      <c r="X43" t="n">
        <v>0.38</v>
      </c>
      <c r="Y43" t="n">
        <v>1</v>
      </c>
      <c r="Z43" t="n">
        <v>10</v>
      </c>
      <c r="AA43" t="n">
        <v>309.1092897978164</v>
      </c>
      <c r="AB43" t="n">
        <v>422.9369672407923</v>
      </c>
      <c r="AC43" t="n">
        <v>382.5724566830921</v>
      </c>
      <c r="AD43" t="n">
        <v>309109.2897978164</v>
      </c>
      <c r="AE43" t="n">
        <v>422936.9672407923</v>
      </c>
      <c r="AF43" t="n">
        <v>2.156942838789078e-06</v>
      </c>
      <c r="AG43" t="n">
        <v>11</v>
      </c>
      <c r="AH43" t="n">
        <v>382572.4566830921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3.7656</v>
      </c>
      <c r="E44" t="n">
        <v>26.56</v>
      </c>
      <c r="F44" t="n">
        <v>24.11</v>
      </c>
      <c r="G44" t="n">
        <v>96.45</v>
      </c>
      <c r="H44" t="n">
        <v>1.57</v>
      </c>
      <c r="I44" t="n">
        <v>15</v>
      </c>
      <c r="J44" t="n">
        <v>129.79</v>
      </c>
      <c r="K44" t="n">
        <v>43.4</v>
      </c>
      <c r="L44" t="n">
        <v>11.5</v>
      </c>
      <c r="M44" t="n">
        <v>13</v>
      </c>
      <c r="N44" t="n">
        <v>19.89</v>
      </c>
      <c r="O44" t="n">
        <v>16241.25</v>
      </c>
      <c r="P44" t="n">
        <v>217.97</v>
      </c>
      <c r="Q44" t="n">
        <v>452.63</v>
      </c>
      <c r="R44" t="n">
        <v>74.95999999999999</v>
      </c>
      <c r="S44" t="n">
        <v>57.64</v>
      </c>
      <c r="T44" t="n">
        <v>6545.11</v>
      </c>
      <c r="U44" t="n">
        <v>0.77</v>
      </c>
      <c r="V44" t="n">
        <v>0.88</v>
      </c>
      <c r="W44" t="n">
        <v>6.82</v>
      </c>
      <c r="X44" t="n">
        <v>0.39</v>
      </c>
      <c r="Y44" t="n">
        <v>1</v>
      </c>
      <c r="Z44" t="n">
        <v>10</v>
      </c>
      <c r="AA44" t="n">
        <v>308.8651304766188</v>
      </c>
      <c r="AB44" t="n">
        <v>422.6028976859809</v>
      </c>
      <c r="AC44" t="n">
        <v>382.2702702577221</v>
      </c>
      <c r="AD44" t="n">
        <v>308865.1304766188</v>
      </c>
      <c r="AE44" t="n">
        <v>422602.8976859809</v>
      </c>
      <c r="AF44" t="n">
        <v>2.156599212400869e-06</v>
      </c>
      <c r="AG44" t="n">
        <v>11</v>
      </c>
      <c r="AH44" t="n">
        <v>382270.2702577221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3.7653</v>
      </c>
      <c r="E45" t="n">
        <v>26.56</v>
      </c>
      <c r="F45" t="n">
        <v>24.12</v>
      </c>
      <c r="G45" t="n">
        <v>96.45999999999999</v>
      </c>
      <c r="H45" t="n">
        <v>1.6</v>
      </c>
      <c r="I45" t="n">
        <v>15</v>
      </c>
      <c r="J45" t="n">
        <v>130.12</v>
      </c>
      <c r="K45" t="n">
        <v>43.4</v>
      </c>
      <c r="L45" t="n">
        <v>11.75</v>
      </c>
      <c r="M45" t="n">
        <v>13</v>
      </c>
      <c r="N45" t="n">
        <v>19.97</v>
      </c>
      <c r="O45" t="n">
        <v>16282.22</v>
      </c>
      <c r="P45" t="n">
        <v>217.13</v>
      </c>
      <c r="Q45" t="n">
        <v>452.59</v>
      </c>
      <c r="R45" t="n">
        <v>75.04000000000001</v>
      </c>
      <c r="S45" t="n">
        <v>57.64</v>
      </c>
      <c r="T45" t="n">
        <v>6580.99</v>
      </c>
      <c r="U45" t="n">
        <v>0.77</v>
      </c>
      <c r="V45" t="n">
        <v>0.88</v>
      </c>
      <c r="W45" t="n">
        <v>6.82</v>
      </c>
      <c r="X45" t="n">
        <v>0.39</v>
      </c>
      <c r="Y45" t="n">
        <v>1</v>
      </c>
      <c r="Z45" t="n">
        <v>10</v>
      </c>
      <c r="AA45" t="n">
        <v>308.366760649153</v>
      </c>
      <c r="AB45" t="n">
        <v>421.921006101517</v>
      </c>
      <c r="AC45" t="n">
        <v>381.6534574490387</v>
      </c>
      <c r="AD45" t="n">
        <v>308366.760649153</v>
      </c>
      <c r="AE45" t="n">
        <v>421921.006101517</v>
      </c>
      <c r="AF45" t="n">
        <v>2.156427399206764e-06</v>
      </c>
      <c r="AG45" t="n">
        <v>11</v>
      </c>
      <c r="AH45" t="n">
        <v>381653.4574490387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3.7695</v>
      </c>
      <c r="E46" t="n">
        <v>26.53</v>
      </c>
      <c r="F46" t="n">
        <v>24.11</v>
      </c>
      <c r="G46" t="n">
        <v>103.33</v>
      </c>
      <c r="H46" t="n">
        <v>1.63</v>
      </c>
      <c r="I46" t="n">
        <v>14</v>
      </c>
      <c r="J46" t="n">
        <v>130.45</v>
      </c>
      <c r="K46" t="n">
        <v>43.4</v>
      </c>
      <c r="L46" t="n">
        <v>12</v>
      </c>
      <c r="M46" t="n">
        <v>12</v>
      </c>
      <c r="N46" t="n">
        <v>20.05</v>
      </c>
      <c r="O46" t="n">
        <v>16323.22</v>
      </c>
      <c r="P46" t="n">
        <v>216.88</v>
      </c>
      <c r="Q46" t="n">
        <v>452.58</v>
      </c>
      <c r="R46" t="n">
        <v>74.83</v>
      </c>
      <c r="S46" t="n">
        <v>57.64</v>
      </c>
      <c r="T46" t="n">
        <v>6481.89</v>
      </c>
      <c r="U46" t="n">
        <v>0.77</v>
      </c>
      <c r="V46" t="n">
        <v>0.88</v>
      </c>
      <c r="W46" t="n">
        <v>6.82</v>
      </c>
      <c r="X46" t="n">
        <v>0.39</v>
      </c>
      <c r="Y46" t="n">
        <v>1</v>
      </c>
      <c r="Z46" t="n">
        <v>10</v>
      </c>
      <c r="AA46" t="n">
        <v>307.9580194464463</v>
      </c>
      <c r="AB46" t="n">
        <v>421.3617483555847</v>
      </c>
      <c r="AC46" t="n">
        <v>381.147574477455</v>
      </c>
      <c r="AD46" t="n">
        <v>307958.0194464463</v>
      </c>
      <c r="AE46" t="n">
        <v>421361.7483555847</v>
      </c>
      <c r="AF46" t="n">
        <v>2.158832783924229e-06</v>
      </c>
      <c r="AG46" t="n">
        <v>11</v>
      </c>
      <c r="AH46" t="n">
        <v>381147.5744774549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3.7727</v>
      </c>
      <c r="E47" t="n">
        <v>26.51</v>
      </c>
      <c r="F47" t="n">
        <v>24.09</v>
      </c>
      <c r="G47" t="n">
        <v>103.23</v>
      </c>
      <c r="H47" t="n">
        <v>1.65</v>
      </c>
      <c r="I47" t="n">
        <v>14</v>
      </c>
      <c r="J47" t="n">
        <v>130.79</v>
      </c>
      <c r="K47" t="n">
        <v>43.4</v>
      </c>
      <c r="L47" t="n">
        <v>12.25</v>
      </c>
      <c r="M47" t="n">
        <v>12</v>
      </c>
      <c r="N47" t="n">
        <v>20.14</v>
      </c>
      <c r="O47" t="n">
        <v>16364.25</v>
      </c>
      <c r="P47" t="n">
        <v>216.37</v>
      </c>
      <c r="Q47" t="n">
        <v>452.57</v>
      </c>
      <c r="R47" t="n">
        <v>74.13</v>
      </c>
      <c r="S47" t="n">
        <v>57.64</v>
      </c>
      <c r="T47" t="n">
        <v>6132.71</v>
      </c>
      <c r="U47" t="n">
        <v>0.78</v>
      </c>
      <c r="V47" t="n">
        <v>0.88</v>
      </c>
      <c r="W47" t="n">
        <v>6.82</v>
      </c>
      <c r="X47" t="n">
        <v>0.36</v>
      </c>
      <c r="Y47" t="n">
        <v>1</v>
      </c>
      <c r="Z47" t="n">
        <v>10</v>
      </c>
      <c r="AA47" t="n">
        <v>307.4112142274929</v>
      </c>
      <c r="AB47" t="n">
        <v>420.6135853316688</v>
      </c>
      <c r="AC47" t="n">
        <v>380.4708150824883</v>
      </c>
      <c r="AD47" t="n">
        <v>307411.2142274929</v>
      </c>
      <c r="AE47" t="n">
        <v>420613.5853316688</v>
      </c>
      <c r="AF47" t="n">
        <v>2.160665457994677e-06</v>
      </c>
      <c r="AG47" t="n">
        <v>11</v>
      </c>
      <c r="AH47" t="n">
        <v>380470.8150824883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3.7713</v>
      </c>
      <c r="E48" t="n">
        <v>26.52</v>
      </c>
      <c r="F48" t="n">
        <v>24.1</v>
      </c>
      <c r="G48" t="n">
        <v>103.28</v>
      </c>
      <c r="H48" t="n">
        <v>1.68</v>
      </c>
      <c r="I48" t="n">
        <v>14</v>
      </c>
      <c r="J48" t="n">
        <v>131.12</v>
      </c>
      <c r="K48" t="n">
        <v>43.4</v>
      </c>
      <c r="L48" t="n">
        <v>12.5</v>
      </c>
      <c r="M48" t="n">
        <v>12</v>
      </c>
      <c r="N48" t="n">
        <v>20.22</v>
      </c>
      <c r="O48" t="n">
        <v>16405.32</v>
      </c>
      <c r="P48" t="n">
        <v>214.87</v>
      </c>
      <c r="Q48" t="n">
        <v>452.57</v>
      </c>
      <c r="R48" t="n">
        <v>74.61</v>
      </c>
      <c r="S48" t="n">
        <v>57.64</v>
      </c>
      <c r="T48" t="n">
        <v>6372.57</v>
      </c>
      <c r="U48" t="n">
        <v>0.77</v>
      </c>
      <c r="V48" t="n">
        <v>0.88</v>
      </c>
      <c r="W48" t="n">
        <v>6.81</v>
      </c>
      <c r="X48" t="n">
        <v>0.37</v>
      </c>
      <c r="Y48" t="n">
        <v>1</v>
      </c>
      <c r="Z48" t="n">
        <v>10</v>
      </c>
      <c r="AA48" t="n">
        <v>306.5483814995633</v>
      </c>
      <c r="AB48" t="n">
        <v>419.4330195278221</v>
      </c>
      <c r="AC48" t="n">
        <v>379.4029208220261</v>
      </c>
      <c r="AD48" t="n">
        <v>306548.3814995633</v>
      </c>
      <c r="AE48" t="n">
        <v>419433.0195278222</v>
      </c>
      <c r="AF48" t="n">
        <v>2.159863663088856e-06</v>
      </c>
      <c r="AG48" t="n">
        <v>11</v>
      </c>
      <c r="AH48" t="n">
        <v>379402.9208220261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3.7773</v>
      </c>
      <c r="E49" t="n">
        <v>26.47</v>
      </c>
      <c r="F49" t="n">
        <v>24.08</v>
      </c>
      <c r="G49" t="n">
        <v>111.13</v>
      </c>
      <c r="H49" t="n">
        <v>1.71</v>
      </c>
      <c r="I49" t="n">
        <v>13</v>
      </c>
      <c r="J49" t="n">
        <v>131.45</v>
      </c>
      <c r="K49" t="n">
        <v>43.4</v>
      </c>
      <c r="L49" t="n">
        <v>12.75</v>
      </c>
      <c r="M49" t="n">
        <v>11</v>
      </c>
      <c r="N49" t="n">
        <v>20.3</v>
      </c>
      <c r="O49" t="n">
        <v>16446.41</v>
      </c>
      <c r="P49" t="n">
        <v>213.36</v>
      </c>
      <c r="Q49" t="n">
        <v>452.59</v>
      </c>
      <c r="R49" t="n">
        <v>73.98</v>
      </c>
      <c r="S49" t="n">
        <v>57.64</v>
      </c>
      <c r="T49" t="n">
        <v>6062.78</v>
      </c>
      <c r="U49" t="n">
        <v>0.78</v>
      </c>
      <c r="V49" t="n">
        <v>0.88</v>
      </c>
      <c r="W49" t="n">
        <v>6.81</v>
      </c>
      <c r="X49" t="n">
        <v>0.35</v>
      </c>
      <c r="Y49" t="n">
        <v>1</v>
      </c>
      <c r="Z49" t="n">
        <v>10</v>
      </c>
      <c r="AA49" t="n">
        <v>305.2160126586018</v>
      </c>
      <c r="AB49" t="n">
        <v>417.6100136996538</v>
      </c>
      <c r="AC49" t="n">
        <v>377.7539001114935</v>
      </c>
      <c r="AD49" t="n">
        <v>305216.0126586018</v>
      </c>
      <c r="AE49" t="n">
        <v>417610.0136996538</v>
      </c>
      <c r="AF49" t="n">
        <v>2.163299926970948e-06</v>
      </c>
      <c r="AG49" t="n">
        <v>11</v>
      </c>
      <c r="AH49" t="n">
        <v>377753.9001114935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3.7772</v>
      </c>
      <c r="E50" t="n">
        <v>26.47</v>
      </c>
      <c r="F50" t="n">
        <v>24.08</v>
      </c>
      <c r="G50" t="n">
        <v>111.14</v>
      </c>
      <c r="H50" t="n">
        <v>1.74</v>
      </c>
      <c r="I50" t="n">
        <v>13</v>
      </c>
      <c r="J50" t="n">
        <v>131.79</v>
      </c>
      <c r="K50" t="n">
        <v>43.4</v>
      </c>
      <c r="L50" t="n">
        <v>13</v>
      </c>
      <c r="M50" t="n">
        <v>11</v>
      </c>
      <c r="N50" t="n">
        <v>20.39</v>
      </c>
      <c r="O50" t="n">
        <v>16487.53</v>
      </c>
      <c r="P50" t="n">
        <v>214.14</v>
      </c>
      <c r="Q50" t="n">
        <v>452.59</v>
      </c>
      <c r="R50" t="n">
        <v>73.73999999999999</v>
      </c>
      <c r="S50" t="n">
        <v>57.64</v>
      </c>
      <c r="T50" t="n">
        <v>5943.05</v>
      </c>
      <c r="U50" t="n">
        <v>0.78</v>
      </c>
      <c r="V50" t="n">
        <v>0.88</v>
      </c>
      <c r="W50" t="n">
        <v>6.82</v>
      </c>
      <c r="X50" t="n">
        <v>0.36</v>
      </c>
      <c r="Y50" t="n">
        <v>1</v>
      </c>
      <c r="Z50" t="n">
        <v>10</v>
      </c>
      <c r="AA50" t="n">
        <v>305.7206876498404</v>
      </c>
      <c r="AB50" t="n">
        <v>418.3005322873557</v>
      </c>
      <c r="AC50" t="n">
        <v>378.3785165743341</v>
      </c>
      <c r="AD50" t="n">
        <v>305720.6876498404</v>
      </c>
      <c r="AE50" t="n">
        <v>418300.5322873557</v>
      </c>
      <c r="AF50" t="n">
        <v>2.163242655906247e-06</v>
      </c>
      <c r="AG50" t="n">
        <v>11</v>
      </c>
      <c r="AH50" t="n">
        <v>378378.5165743341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3.7801</v>
      </c>
      <c r="E51" t="n">
        <v>26.45</v>
      </c>
      <c r="F51" t="n">
        <v>24.06</v>
      </c>
      <c r="G51" t="n">
        <v>111.04</v>
      </c>
      <c r="H51" t="n">
        <v>1.77</v>
      </c>
      <c r="I51" t="n">
        <v>13</v>
      </c>
      <c r="J51" t="n">
        <v>132.12</v>
      </c>
      <c r="K51" t="n">
        <v>43.4</v>
      </c>
      <c r="L51" t="n">
        <v>13.25</v>
      </c>
      <c r="M51" t="n">
        <v>11</v>
      </c>
      <c r="N51" t="n">
        <v>20.47</v>
      </c>
      <c r="O51" t="n">
        <v>16528.68</v>
      </c>
      <c r="P51" t="n">
        <v>214.5</v>
      </c>
      <c r="Q51" t="n">
        <v>452.58</v>
      </c>
      <c r="R51" t="n">
        <v>73.26000000000001</v>
      </c>
      <c r="S51" t="n">
        <v>57.64</v>
      </c>
      <c r="T51" t="n">
        <v>5701.08</v>
      </c>
      <c r="U51" t="n">
        <v>0.79</v>
      </c>
      <c r="V51" t="n">
        <v>0.88</v>
      </c>
      <c r="W51" t="n">
        <v>6.81</v>
      </c>
      <c r="X51" t="n">
        <v>0.33</v>
      </c>
      <c r="Y51" t="n">
        <v>1</v>
      </c>
      <c r="Z51" t="n">
        <v>10</v>
      </c>
      <c r="AA51" t="n">
        <v>305.7491898098385</v>
      </c>
      <c r="AB51" t="n">
        <v>418.3395302000916</v>
      </c>
      <c r="AC51" t="n">
        <v>378.4137925810124</v>
      </c>
      <c r="AD51" t="n">
        <v>305749.1898098385</v>
      </c>
      <c r="AE51" t="n">
        <v>418339.5302000917</v>
      </c>
      <c r="AF51" t="n">
        <v>2.164903516782591e-06</v>
      </c>
      <c r="AG51" t="n">
        <v>11</v>
      </c>
      <c r="AH51" t="n">
        <v>378413.7925810124</v>
      </c>
    </row>
    <row r="52">
      <c r="A52" t="n">
        <v>50</v>
      </c>
      <c r="B52" t="n">
        <v>55</v>
      </c>
      <c r="C52" t="inlineStr">
        <is>
          <t xml:space="preserve">CONCLUIDO	</t>
        </is>
      </c>
      <c r="D52" t="n">
        <v>3.7789</v>
      </c>
      <c r="E52" t="n">
        <v>26.46</v>
      </c>
      <c r="F52" t="n">
        <v>24.07</v>
      </c>
      <c r="G52" t="n">
        <v>111.08</v>
      </c>
      <c r="H52" t="n">
        <v>1.8</v>
      </c>
      <c r="I52" t="n">
        <v>13</v>
      </c>
      <c r="J52" t="n">
        <v>132.45</v>
      </c>
      <c r="K52" t="n">
        <v>43.4</v>
      </c>
      <c r="L52" t="n">
        <v>13.5</v>
      </c>
      <c r="M52" t="n">
        <v>11</v>
      </c>
      <c r="N52" t="n">
        <v>20.55</v>
      </c>
      <c r="O52" t="n">
        <v>16569.86</v>
      </c>
      <c r="P52" t="n">
        <v>212.7</v>
      </c>
      <c r="Q52" t="n">
        <v>452.57</v>
      </c>
      <c r="R52" t="n">
        <v>73.38</v>
      </c>
      <c r="S52" t="n">
        <v>57.64</v>
      </c>
      <c r="T52" t="n">
        <v>5763.54</v>
      </c>
      <c r="U52" t="n">
        <v>0.79</v>
      </c>
      <c r="V52" t="n">
        <v>0.88</v>
      </c>
      <c r="W52" t="n">
        <v>6.82</v>
      </c>
      <c r="X52" t="n">
        <v>0.34</v>
      </c>
      <c r="Y52" t="n">
        <v>1</v>
      </c>
      <c r="Z52" t="n">
        <v>10</v>
      </c>
      <c r="AA52" t="n">
        <v>304.6850032759865</v>
      </c>
      <c r="AB52" t="n">
        <v>416.8834632358791</v>
      </c>
      <c r="AC52" t="n">
        <v>377.0966906042614</v>
      </c>
      <c r="AD52" t="n">
        <v>304685.0032759865</v>
      </c>
      <c r="AE52" t="n">
        <v>416883.4632358791</v>
      </c>
      <c r="AF52" t="n">
        <v>2.164216264006172e-06</v>
      </c>
      <c r="AG52" t="n">
        <v>11</v>
      </c>
      <c r="AH52" t="n">
        <v>377096.6906042614</v>
      </c>
    </row>
    <row r="53">
      <c r="A53" t="n">
        <v>51</v>
      </c>
      <c r="B53" t="n">
        <v>55</v>
      </c>
      <c r="C53" t="inlineStr">
        <is>
          <t xml:space="preserve">CONCLUIDO	</t>
        </is>
      </c>
      <c r="D53" t="n">
        <v>3.7898</v>
      </c>
      <c r="E53" t="n">
        <v>26.39</v>
      </c>
      <c r="F53" t="n">
        <v>24.02</v>
      </c>
      <c r="G53" t="n">
        <v>120.08</v>
      </c>
      <c r="H53" t="n">
        <v>1.83</v>
      </c>
      <c r="I53" t="n">
        <v>12</v>
      </c>
      <c r="J53" t="n">
        <v>132.79</v>
      </c>
      <c r="K53" t="n">
        <v>43.4</v>
      </c>
      <c r="L53" t="n">
        <v>13.75</v>
      </c>
      <c r="M53" t="n">
        <v>10</v>
      </c>
      <c r="N53" t="n">
        <v>20.64</v>
      </c>
      <c r="O53" t="n">
        <v>16611.07</v>
      </c>
      <c r="P53" t="n">
        <v>210.37</v>
      </c>
      <c r="Q53" t="n">
        <v>452.55</v>
      </c>
      <c r="R53" t="n">
        <v>71.76000000000001</v>
      </c>
      <c r="S53" t="n">
        <v>57.64</v>
      </c>
      <c r="T53" t="n">
        <v>4956.26</v>
      </c>
      <c r="U53" t="n">
        <v>0.8</v>
      </c>
      <c r="V53" t="n">
        <v>0.88</v>
      </c>
      <c r="W53" t="n">
        <v>6.81</v>
      </c>
      <c r="X53" t="n">
        <v>0.29</v>
      </c>
      <c r="Y53" t="n">
        <v>1</v>
      </c>
      <c r="Z53" t="n">
        <v>10</v>
      </c>
      <c r="AA53" t="n">
        <v>302.5073291391973</v>
      </c>
      <c r="AB53" t="n">
        <v>413.9038734097215</v>
      </c>
      <c r="AC53" t="n">
        <v>374.4014686492318</v>
      </c>
      <c r="AD53" t="n">
        <v>302507.3291391974</v>
      </c>
      <c r="AE53" t="n">
        <v>413903.8734097215</v>
      </c>
      <c r="AF53" t="n">
        <v>2.17045881005864e-06</v>
      </c>
      <c r="AG53" t="n">
        <v>11</v>
      </c>
      <c r="AH53" t="n">
        <v>374401.4686492318</v>
      </c>
    </row>
    <row r="54">
      <c r="A54" t="n">
        <v>52</v>
      </c>
      <c r="B54" t="n">
        <v>55</v>
      </c>
      <c r="C54" t="inlineStr">
        <is>
          <t xml:space="preserve">CONCLUIDO	</t>
        </is>
      </c>
      <c r="D54" t="n">
        <v>3.7885</v>
      </c>
      <c r="E54" t="n">
        <v>26.4</v>
      </c>
      <c r="F54" t="n">
        <v>24.02</v>
      </c>
      <c r="G54" t="n">
        <v>120.12</v>
      </c>
      <c r="H54" t="n">
        <v>1.86</v>
      </c>
      <c r="I54" t="n">
        <v>12</v>
      </c>
      <c r="J54" t="n">
        <v>133.12</v>
      </c>
      <c r="K54" t="n">
        <v>43.4</v>
      </c>
      <c r="L54" t="n">
        <v>14</v>
      </c>
      <c r="M54" t="n">
        <v>10</v>
      </c>
      <c r="N54" t="n">
        <v>20.72</v>
      </c>
      <c r="O54" t="n">
        <v>16652.31</v>
      </c>
      <c r="P54" t="n">
        <v>210.53</v>
      </c>
      <c r="Q54" t="n">
        <v>452.66</v>
      </c>
      <c r="R54" t="n">
        <v>72.04000000000001</v>
      </c>
      <c r="S54" t="n">
        <v>57.64</v>
      </c>
      <c r="T54" t="n">
        <v>5100.45</v>
      </c>
      <c r="U54" t="n">
        <v>0.8</v>
      </c>
      <c r="V54" t="n">
        <v>0.88</v>
      </c>
      <c r="W54" t="n">
        <v>6.81</v>
      </c>
      <c r="X54" t="n">
        <v>0.3</v>
      </c>
      <c r="Y54" t="n">
        <v>1</v>
      </c>
      <c r="Z54" t="n">
        <v>10</v>
      </c>
      <c r="AA54" t="n">
        <v>302.6761896529724</v>
      </c>
      <c r="AB54" t="n">
        <v>414.1349158142687</v>
      </c>
      <c r="AC54" t="n">
        <v>374.610460690959</v>
      </c>
      <c r="AD54" t="n">
        <v>302676.1896529724</v>
      </c>
      <c r="AE54" t="n">
        <v>414134.9158142686</v>
      </c>
      <c r="AF54" t="n">
        <v>2.169714286217519e-06</v>
      </c>
      <c r="AG54" t="n">
        <v>11</v>
      </c>
      <c r="AH54" t="n">
        <v>374610.4606909589</v>
      </c>
    </row>
    <row r="55">
      <c r="A55" t="n">
        <v>53</v>
      </c>
      <c r="B55" t="n">
        <v>55</v>
      </c>
      <c r="C55" t="inlineStr">
        <is>
          <t xml:space="preserve">CONCLUIDO	</t>
        </is>
      </c>
      <c r="D55" t="n">
        <v>3.7859</v>
      </c>
      <c r="E55" t="n">
        <v>26.41</v>
      </c>
      <c r="F55" t="n">
        <v>24.04</v>
      </c>
      <c r="G55" t="n">
        <v>120.22</v>
      </c>
      <c r="H55" t="n">
        <v>1.89</v>
      </c>
      <c r="I55" t="n">
        <v>12</v>
      </c>
      <c r="J55" t="n">
        <v>133.46</v>
      </c>
      <c r="K55" t="n">
        <v>43.4</v>
      </c>
      <c r="L55" t="n">
        <v>14.25</v>
      </c>
      <c r="M55" t="n">
        <v>10</v>
      </c>
      <c r="N55" t="n">
        <v>20.81</v>
      </c>
      <c r="O55" t="n">
        <v>16693.59</v>
      </c>
      <c r="P55" t="n">
        <v>210.89</v>
      </c>
      <c r="Q55" t="n">
        <v>452.56</v>
      </c>
      <c r="R55" t="n">
        <v>72.72</v>
      </c>
      <c r="S55" t="n">
        <v>57.64</v>
      </c>
      <c r="T55" t="n">
        <v>5439.44</v>
      </c>
      <c r="U55" t="n">
        <v>0.79</v>
      </c>
      <c r="V55" t="n">
        <v>0.88</v>
      </c>
      <c r="W55" t="n">
        <v>6.81</v>
      </c>
      <c r="X55" t="n">
        <v>0.32</v>
      </c>
      <c r="Y55" t="n">
        <v>1</v>
      </c>
      <c r="Z55" t="n">
        <v>10</v>
      </c>
      <c r="AA55" t="n">
        <v>303.0899566325664</v>
      </c>
      <c r="AB55" t="n">
        <v>414.7010500498602</v>
      </c>
      <c r="AC55" t="n">
        <v>375.12256386968</v>
      </c>
      <c r="AD55" t="n">
        <v>303089.9566325665</v>
      </c>
      <c r="AE55" t="n">
        <v>414701.0500498601</v>
      </c>
      <c r="AF55" t="n">
        <v>2.16822523853528e-06</v>
      </c>
      <c r="AG55" t="n">
        <v>11</v>
      </c>
      <c r="AH55" t="n">
        <v>375122.56386968</v>
      </c>
    </row>
    <row r="56">
      <c r="A56" t="n">
        <v>54</v>
      </c>
      <c r="B56" t="n">
        <v>55</v>
      </c>
      <c r="C56" t="inlineStr">
        <is>
          <t xml:space="preserve">CONCLUIDO	</t>
        </is>
      </c>
      <c r="D56" t="n">
        <v>3.7864</v>
      </c>
      <c r="E56" t="n">
        <v>26.41</v>
      </c>
      <c r="F56" t="n">
        <v>24.04</v>
      </c>
      <c r="G56" t="n">
        <v>120.2</v>
      </c>
      <c r="H56" t="n">
        <v>1.92</v>
      </c>
      <c r="I56" t="n">
        <v>12</v>
      </c>
      <c r="J56" t="n">
        <v>133.79</v>
      </c>
      <c r="K56" t="n">
        <v>43.4</v>
      </c>
      <c r="L56" t="n">
        <v>14.5</v>
      </c>
      <c r="M56" t="n">
        <v>10</v>
      </c>
      <c r="N56" t="n">
        <v>20.89</v>
      </c>
      <c r="O56" t="n">
        <v>16734.89</v>
      </c>
      <c r="P56" t="n">
        <v>209.91</v>
      </c>
      <c r="Q56" t="n">
        <v>452.58</v>
      </c>
      <c r="R56" t="n">
        <v>72.53</v>
      </c>
      <c r="S56" t="n">
        <v>57.64</v>
      </c>
      <c r="T56" t="n">
        <v>5345.45</v>
      </c>
      <c r="U56" t="n">
        <v>0.79</v>
      </c>
      <c r="V56" t="n">
        <v>0.88</v>
      </c>
      <c r="W56" t="n">
        <v>6.82</v>
      </c>
      <c r="X56" t="n">
        <v>0.32</v>
      </c>
      <c r="Y56" t="n">
        <v>1</v>
      </c>
      <c r="Z56" t="n">
        <v>10</v>
      </c>
      <c r="AA56" t="n">
        <v>302.4382093367883</v>
      </c>
      <c r="AB56" t="n">
        <v>413.809300646715</v>
      </c>
      <c r="AC56" t="n">
        <v>374.3159217779929</v>
      </c>
      <c r="AD56" t="n">
        <v>302438.2093367883</v>
      </c>
      <c r="AE56" t="n">
        <v>413809.300646715</v>
      </c>
      <c r="AF56" t="n">
        <v>2.168511593858787e-06</v>
      </c>
      <c r="AG56" t="n">
        <v>11</v>
      </c>
      <c r="AH56" t="n">
        <v>374315.9217779929</v>
      </c>
    </row>
    <row r="57">
      <c r="A57" t="n">
        <v>55</v>
      </c>
      <c r="B57" t="n">
        <v>55</v>
      </c>
      <c r="C57" t="inlineStr">
        <is>
          <t xml:space="preserve">CONCLUIDO	</t>
        </is>
      </c>
      <c r="D57" t="n">
        <v>3.7851</v>
      </c>
      <c r="E57" t="n">
        <v>26.42</v>
      </c>
      <c r="F57" t="n">
        <v>24.05</v>
      </c>
      <c r="G57" t="n">
        <v>120.24</v>
      </c>
      <c r="H57" t="n">
        <v>1.94</v>
      </c>
      <c r="I57" t="n">
        <v>12</v>
      </c>
      <c r="J57" t="n">
        <v>134.13</v>
      </c>
      <c r="K57" t="n">
        <v>43.4</v>
      </c>
      <c r="L57" t="n">
        <v>14.75</v>
      </c>
      <c r="M57" t="n">
        <v>10</v>
      </c>
      <c r="N57" t="n">
        <v>20.98</v>
      </c>
      <c r="O57" t="n">
        <v>16776.22</v>
      </c>
      <c r="P57" t="n">
        <v>207.83</v>
      </c>
      <c r="Q57" t="n">
        <v>452.59</v>
      </c>
      <c r="R57" t="n">
        <v>72.67</v>
      </c>
      <c r="S57" t="n">
        <v>57.64</v>
      </c>
      <c r="T57" t="n">
        <v>5411.67</v>
      </c>
      <c r="U57" t="n">
        <v>0.79</v>
      </c>
      <c r="V57" t="n">
        <v>0.88</v>
      </c>
      <c r="W57" t="n">
        <v>6.82</v>
      </c>
      <c r="X57" t="n">
        <v>0.32</v>
      </c>
      <c r="Y57" t="n">
        <v>1</v>
      </c>
      <c r="Z57" t="n">
        <v>10</v>
      </c>
      <c r="AA57" t="n">
        <v>301.2009331169085</v>
      </c>
      <c r="AB57" t="n">
        <v>412.1164047379011</v>
      </c>
      <c r="AC57" t="n">
        <v>372.7845934787218</v>
      </c>
      <c r="AD57" t="n">
        <v>301200.9331169085</v>
      </c>
      <c r="AE57" t="n">
        <v>412116.4047379011</v>
      </c>
      <c r="AF57" t="n">
        <v>2.167767070017667e-06</v>
      </c>
      <c r="AG57" t="n">
        <v>11</v>
      </c>
      <c r="AH57" t="n">
        <v>372784.5934787219</v>
      </c>
    </row>
    <row r="58">
      <c r="A58" t="n">
        <v>56</v>
      </c>
      <c r="B58" t="n">
        <v>55</v>
      </c>
      <c r="C58" t="inlineStr">
        <is>
          <t xml:space="preserve">CONCLUIDO	</t>
        </is>
      </c>
      <c r="D58" t="n">
        <v>3.7948</v>
      </c>
      <c r="E58" t="n">
        <v>26.35</v>
      </c>
      <c r="F58" t="n">
        <v>24</v>
      </c>
      <c r="G58" t="n">
        <v>130.94</v>
      </c>
      <c r="H58" t="n">
        <v>1.97</v>
      </c>
      <c r="I58" t="n">
        <v>11</v>
      </c>
      <c r="J58" t="n">
        <v>134.46</v>
      </c>
      <c r="K58" t="n">
        <v>43.4</v>
      </c>
      <c r="L58" t="n">
        <v>15</v>
      </c>
      <c r="M58" t="n">
        <v>9</v>
      </c>
      <c r="N58" t="n">
        <v>21.06</v>
      </c>
      <c r="O58" t="n">
        <v>16817.7</v>
      </c>
      <c r="P58" t="n">
        <v>207.19</v>
      </c>
      <c r="Q58" t="n">
        <v>452.58</v>
      </c>
      <c r="R58" t="n">
        <v>71.3</v>
      </c>
      <c r="S58" t="n">
        <v>57.64</v>
      </c>
      <c r="T58" t="n">
        <v>4735.42</v>
      </c>
      <c r="U58" t="n">
        <v>0.8100000000000001</v>
      </c>
      <c r="V58" t="n">
        <v>0.88</v>
      </c>
      <c r="W58" t="n">
        <v>6.82</v>
      </c>
      <c r="X58" t="n">
        <v>0.28</v>
      </c>
      <c r="Y58" t="n">
        <v>1</v>
      </c>
      <c r="Z58" t="n">
        <v>10</v>
      </c>
      <c r="AA58" t="n">
        <v>300.1743381068587</v>
      </c>
      <c r="AB58" t="n">
        <v>410.7117721549753</v>
      </c>
      <c r="AC58" t="n">
        <v>371.5140170580964</v>
      </c>
      <c r="AD58" t="n">
        <v>300174.3381068587</v>
      </c>
      <c r="AE58" t="n">
        <v>410711.7721549753</v>
      </c>
      <c r="AF58" t="n">
        <v>2.173322363293716e-06</v>
      </c>
      <c r="AG58" t="n">
        <v>11</v>
      </c>
      <c r="AH58" t="n">
        <v>371514.0170580964</v>
      </c>
    </row>
    <row r="59">
      <c r="A59" t="n">
        <v>57</v>
      </c>
      <c r="B59" t="n">
        <v>55</v>
      </c>
      <c r="C59" t="inlineStr">
        <is>
          <t xml:space="preserve">CONCLUIDO	</t>
        </is>
      </c>
      <c r="D59" t="n">
        <v>3.7945</v>
      </c>
      <c r="E59" t="n">
        <v>26.35</v>
      </c>
      <c r="F59" t="n">
        <v>24.01</v>
      </c>
      <c r="G59" t="n">
        <v>130.95</v>
      </c>
      <c r="H59" t="n">
        <v>2</v>
      </c>
      <c r="I59" t="n">
        <v>11</v>
      </c>
      <c r="J59" t="n">
        <v>134.8</v>
      </c>
      <c r="K59" t="n">
        <v>43.4</v>
      </c>
      <c r="L59" t="n">
        <v>15.25</v>
      </c>
      <c r="M59" t="n">
        <v>9</v>
      </c>
      <c r="N59" t="n">
        <v>21.15</v>
      </c>
      <c r="O59" t="n">
        <v>16859.1</v>
      </c>
      <c r="P59" t="n">
        <v>207.2</v>
      </c>
      <c r="Q59" t="n">
        <v>452.57</v>
      </c>
      <c r="R59" t="n">
        <v>71.52</v>
      </c>
      <c r="S59" t="n">
        <v>57.64</v>
      </c>
      <c r="T59" t="n">
        <v>4842.56</v>
      </c>
      <c r="U59" t="n">
        <v>0.8100000000000001</v>
      </c>
      <c r="V59" t="n">
        <v>0.88</v>
      </c>
      <c r="W59" t="n">
        <v>6.81</v>
      </c>
      <c r="X59" t="n">
        <v>0.28</v>
      </c>
      <c r="Y59" t="n">
        <v>1</v>
      </c>
      <c r="Z59" t="n">
        <v>10</v>
      </c>
      <c r="AA59" t="n">
        <v>300.2209139047545</v>
      </c>
      <c r="AB59" t="n">
        <v>410.7754992164358</v>
      </c>
      <c r="AC59" t="n">
        <v>371.5716620982524</v>
      </c>
      <c r="AD59" t="n">
        <v>300220.9139047545</v>
      </c>
      <c r="AE59" t="n">
        <v>410775.4992164358</v>
      </c>
      <c r="AF59" t="n">
        <v>2.173150550099612e-06</v>
      </c>
      <c r="AG59" t="n">
        <v>11</v>
      </c>
      <c r="AH59" t="n">
        <v>371571.6620982524</v>
      </c>
    </row>
    <row r="60">
      <c r="A60" t="n">
        <v>58</v>
      </c>
      <c r="B60" t="n">
        <v>55</v>
      </c>
      <c r="C60" t="inlineStr">
        <is>
          <t xml:space="preserve">CONCLUIDO	</t>
        </is>
      </c>
      <c r="D60" t="n">
        <v>3.7943</v>
      </c>
      <c r="E60" t="n">
        <v>26.36</v>
      </c>
      <c r="F60" t="n">
        <v>24.01</v>
      </c>
      <c r="G60" t="n">
        <v>130.96</v>
      </c>
      <c r="H60" t="n">
        <v>2.03</v>
      </c>
      <c r="I60" t="n">
        <v>11</v>
      </c>
      <c r="J60" t="n">
        <v>135.13</v>
      </c>
      <c r="K60" t="n">
        <v>43.4</v>
      </c>
      <c r="L60" t="n">
        <v>15.5</v>
      </c>
      <c r="M60" t="n">
        <v>9</v>
      </c>
      <c r="N60" t="n">
        <v>21.23</v>
      </c>
      <c r="O60" t="n">
        <v>16900.52</v>
      </c>
      <c r="P60" t="n">
        <v>206.61</v>
      </c>
      <c r="Q60" t="n">
        <v>452.58</v>
      </c>
      <c r="R60" t="n">
        <v>71.51000000000001</v>
      </c>
      <c r="S60" t="n">
        <v>57.64</v>
      </c>
      <c r="T60" t="n">
        <v>4839.46</v>
      </c>
      <c r="U60" t="n">
        <v>0.8100000000000001</v>
      </c>
      <c r="V60" t="n">
        <v>0.88</v>
      </c>
      <c r="W60" t="n">
        <v>6.82</v>
      </c>
      <c r="X60" t="n">
        <v>0.28</v>
      </c>
      <c r="Y60" t="n">
        <v>1</v>
      </c>
      <c r="Z60" t="n">
        <v>10</v>
      </c>
      <c r="AA60" t="n">
        <v>299.8549502203602</v>
      </c>
      <c r="AB60" t="n">
        <v>410.2747715582692</v>
      </c>
      <c r="AC60" t="n">
        <v>371.1187231850056</v>
      </c>
      <c r="AD60" t="n">
        <v>299854.9502203602</v>
      </c>
      <c r="AE60" t="n">
        <v>410274.7715582692</v>
      </c>
      <c r="AF60" t="n">
        <v>2.173036007970209e-06</v>
      </c>
      <c r="AG60" t="n">
        <v>11</v>
      </c>
      <c r="AH60" t="n">
        <v>371118.7231850056</v>
      </c>
    </row>
    <row r="61">
      <c r="A61" t="n">
        <v>59</v>
      </c>
      <c r="B61" t="n">
        <v>55</v>
      </c>
      <c r="C61" t="inlineStr">
        <is>
          <t xml:space="preserve">CONCLUIDO	</t>
        </is>
      </c>
      <c r="D61" t="n">
        <v>3.7957</v>
      </c>
      <c r="E61" t="n">
        <v>26.35</v>
      </c>
      <c r="F61" t="n">
        <v>24</v>
      </c>
      <c r="G61" t="n">
        <v>130.9</v>
      </c>
      <c r="H61" t="n">
        <v>2.06</v>
      </c>
      <c r="I61" t="n">
        <v>11</v>
      </c>
      <c r="J61" t="n">
        <v>135.47</v>
      </c>
      <c r="K61" t="n">
        <v>43.4</v>
      </c>
      <c r="L61" t="n">
        <v>15.75</v>
      </c>
      <c r="M61" t="n">
        <v>9</v>
      </c>
      <c r="N61" t="n">
        <v>21.32</v>
      </c>
      <c r="O61" t="n">
        <v>16941.98</v>
      </c>
      <c r="P61" t="n">
        <v>205.98</v>
      </c>
      <c r="Q61" t="n">
        <v>452.59</v>
      </c>
      <c r="R61" t="n">
        <v>71.13</v>
      </c>
      <c r="S61" t="n">
        <v>57.64</v>
      </c>
      <c r="T61" t="n">
        <v>4649.99</v>
      </c>
      <c r="U61" t="n">
        <v>0.8100000000000001</v>
      </c>
      <c r="V61" t="n">
        <v>0.88</v>
      </c>
      <c r="W61" t="n">
        <v>6.82</v>
      </c>
      <c r="X61" t="n">
        <v>0.27</v>
      </c>
      <c r="Y61" t="n">
        <v>1</v>
      </c>
      <c r="Z61" t="n">
        <v>10</v>
      </c>
      <c r="AA61" t="n">
        <v>299.3577715865721</v>
      </c>
      <c r="AB61" t="n">
        <v>409.594509817547</v>
      </c>
      <c r="AC61" t="n">
        <v>370.5033846700646</v>
      </c>
      <c r="AD61" t="n">
        <v>299357.7715865721</v>
      </c>
      <c r="AE61" t="n">
        <v>409594.509817547</v>
      </c>
      <c r="AF61" t="n">
        <v>2.17383780287603e-06</v>
      </c>
      <c r="AG61" t="n">
        <v>11</v>
      </c>
      <c r="AH61" t="n">
        <v>370503.3846700646</v>
      </c>
    </row>
    <row r="62">
      <c r="A62" t="n">
        <v>60</v>
      </c>
      <c r="B62" t="n">
        <v>55</v>
      </c>
      <c r="C62" t="inlineStr">
        <is>
          <t xml:space="preserve">CONCLUIDO	</t>
        </is>
      </c>
      <c r="D62" t="n">
        <v>3.795</v>
      </c>
      <c r="E62" t="n">
        <v>26.35</v>
      </c>
      <c r="F62" t="n">
        <v>24</v>
      </c>
      <c r="G62" t="n">
        <v>130.93</v>
      </c>
      <c r="H62" t="n">
        <v>2.08</v>
      </c>
      <c r="I62" t="n">
        <v>11</v>
      </c>
      <c r="J62" t="n">
        <v>135.81</v>
      </c>
      <c r="K62" t="n">
        <v>43.4</v>
      </c>
      <c r="L62" t="n">
        <v>16</v>
      </c>
      <c r="M62" t="n">
        <v>9</v>
      </c>
      <c r="N62" t="n">
        <v>21.41</v>
      </c>
      <c r="O62" t="n">
        <v>16983.46</v>
      </c>
      <c r="P62" t="n">
        <v>204.54</v>
      </c>
      <c r="Q62" t="n">
        <v>452.58</v>
      </c>
      <c r="R62" t="n">
        <v>71.38</v>
      </c>
      <c r="S62" t="n">
        <v>57.64</v>
      </c>
      <c r="T62" t="n">
        <v>4771.45</v>
      </c>
      <c r="U62" t="n">
        <v>0.8100000000000001</v>
      </c>
      <c r="V62" t="n">
        <v>0.88</v>
      </c>
      <c r="W62" t="n">
        <v>6.81</v>
      </c>
      <c r="X62" t="n">
        <v>0.28</v>
      </c>
      <c r="Y62" t="n">
        <v>1</v>
      </c>
      <c r="Z62" t="n">
        <v>10</v>
      </c>
      <c r="AA62" t="n">
        <v>298.4753038476853</v>
      </c>
      <c r="AB62" t="n">
        <v>408.387078525473</v>
      </c>
      <c r="AC62" t="n">
        <v>369.4111889258658</v>
      </c>
      <c r="AD62" t="n">
        <v>298475.3038476853</v>
      </c>
      <c r="AE62" t="n">
        <v>408387.078525473</v>
      </c>
      <c r="AF62" t="n">
        <v>2.173436905423119e-06</v>
      </c>
      <c r="AG62" t="n">
        <v>11</v>
      </c>
      <c r="AH62" t="n">
        <v>369411.1889258657</v>
      </c>
    </row>
    <row r="63">
      <c r="A63" t="n">
        <v>61</v>
      </c>
      <c r="B63" t="n">
        <v>55</v>
      </c>
      <c r="C63" t="inlineStr">
        <is>
          <t xml:space="preserve">CONCLUIDO	</t>
        </is>
      </c>
      <c r="D63" t="n">
        <v>3.8009</v>
      </c>
      <c r="E63" t="n">
        <v>26.31</v>
      </c>
      <c r="F63" t="n">
        <v>23.99</v>
      </c>
      <c r="G63" t="n">
        <v>143.92</v>
      </c>
      <c r="H63" t="n">
        <v>2.11</v>
      </c>
      <c r="I63" t="n">
        <v>10</v>
      </c>
      <c r="J63" t="n">
        <v>136.14</v>
      </c>
      <c r="K63" t="n">
        <v>43.4</v>
      </c>
      <c r="L63" t="n">
        <v>16.25</v>
      </c>
      <c r="M63" t="n">
        <v>8</v>
      </c>
      <c r="N63" t="n">
        <v>21.49</v>
      </c>
      <c r="O63" t="n">
        <v>17024.98</v>
      </c>
      <c r="P63" t="n">
        <v>203</v>
      </c>
      <c r="Q63" t="n">
        <v>452.57</v>
      </c>
      <c r="R63" t="n">
        <v>70.88</v>
      </c>
      <c r="S63" t="n">
        <v>57.64</v>
      </c>
      <c r="T63" t="n">
        <v>4528.18</v>
      </c>
      <c r="U63" t="n">
        <v>0.8100000000000001</v>
      </c>
      <c r="V63" t="n">
        <v>0.88</v>
      </c>
      <c r="W63" t="n">
        <v>6.81</v>
      </c>
      <c r="X63" t="n">
        <v>0.26</v>
      </c>
      <c r="Y63" t="n">
        <v>1</v>
      </c>
      <c r="Z63" t="n">
        <v>10</v>
      </c>
      <c r="AA63" t="n">
        <v>297.1748435695265</v>
      </c>
      <c r="AB63" t="n">
        <v>406.6077314006379</v>
      </c>
      <c r="AC63" t="n">
        <v>367.8016601932954</v>
      </c>
      <c r="AD63" t="n">
        <v>297174.8435695265</v>
      </c>
      <c r="AE63" t="n">
        <v>406607.7314006379</v>
      </c>
      <c r="AF63" t="n">
        <v>2.176815898240509e-06</v>
      </c>
      <c r="AG63" t="n">
        <v>11</v>
      </c>
      <c r="AH63" t="n">
        <v>367801.6601932955</v>
      </c>
    </row>
    <row r="64">
      <c r="A64" t="n">
        <v>62</v>
      </c>
      <c r="B64" t="n">
        <v>55</v>
      </c>
      <c r="C64" t="inlineStr">
        <is>
          <t xml:space="preserve">CONCLUIDO	</t>
        </is>
      </c>
      <c r="D64" t="n">
        <v>3.8031</v>
      </c>
      <c r="E64" t="n">
        <v>26.29</v>
      </c>
      <c r="F64" t="n">
        <v>23.97</v>
      </c>
      <c r="G64" t="n">
        <v>143.83</v>
      </c>
      <c r="H64" t="n">
        <v>2.14</v>
      </c>
      <c r="I64" t="n">
        <v>10</v>
      </c>
      <c r="J64" t="n">
        <v>136.48</v>
      </c>
      <c r="K64" t="n">
        <v>43.4</v>
      </c>
      <c r="L64" t="n">
        <v>16.5</v>
      </c>
      <c r="M64" t="n">
        <v>7</v>
      </c>
      <c r="N64" t="n">
        <v>21.58</v>
      </c>
      <c r="O64" t="n">
        <v>17066.53</v>
      </c>
      <c r="P64" t="n">
        <v>203.15</v>
      </c>
      <c r="Q64" t="n">
        <v>452.62</v>
      </c>
      <c r="R64" t="n">
        <v>70.40000000000001</v>
      </c>
      <c r="S64" t="n">
        <v>57.64</v>
      </c>
      <c r="T64" t="n">
        <v>4289.42</v>
      </c>
      <c r="U64" t="n">
        <v>0.82</v>
      </c>
      <c r="V64" t="n">
        <v>0.88</v>
      </c>
      <c r="W64" t="n">
        <v>6.81</v>
      </c>
      <c r="X64" t="n">
        <v>0.25</v>
      </c>
      <c r="Y64" t="n">
        <v>1</v>
      </c>
      <c r="Z64" t="n">
        <v>10</v>
      </c>
      <c r="AA64" t="n">
        <v>297.110939963019</v>
      </c>
      <c r="AB64" t="n">
        <v>406.5202956669862</v>
      </c>
      <c r="AC64" t="n">
        <v>367.7225692033466</v>
      </c>
      <c r="AD64" t="n">
        <v>297110.939963019</v>
      </c>
      <c r="AE64" t="n">
        <v>406520.2956669861</v>
      </c>
      <c r="AF64" t="n">
        <v>2.178075861663943e-06</v>
      </c>
      <c r="AG64" t="n">
        <v>11</v>
      </c>
      <c r="AH64" t="n">
        <v>367722.5692033466</v>
      </c>
    </row>
    <row r="65">
      <c r="A65" t="n">
        <v>63</v>
      </c>
      <c r="B65" t="n">
        <v>55</v>
      </c>
      <c r="C65" t="inlineStr">
        <is>
          <t xml:space="preserve">CONCLUIDO	</t>
        </is>
      </c>
      <c r="D65" t="n">
        <v>3.8015</v>
      </c>
      <c r="E65" t="n">
        <v>26.31</v>
      </c>
      <c r="F65" t="n">
        <v>23.98</v>
      </c>
      <c r="G65" t="n">
        <v>143.9</v>
      </c>
      <c r="H65" t="n">
        <v>2.16</v>
      </c>
      <c r="I65" t="n">
        <v>10</v>
      </c>
      <c r="J65" t="n">
        <v>136.82</v>
      </c>
      <c r="K65" t="n">
        <v>43.4</v>
      </c>
      <c r="L65" t="n">
        <v>16.75</v>
      </c>
      <c r="M65" t="n">
        <v>6</v>
      </c>
      <c r="N65" t="n">
        <v>21.67</v>
      </c>
      <c r="O65" t="n">
        <v>17108.1</v>
      </c>
      <c r="P65" t="n">
        <v>202.98</v>
      </c>
      <c r="Q65" t="n">
        <v>452.59</v>
      </c>
      <c r="R65" t="n">
        <v>70.59999999999999</v>
      </c>
      <c r="S65" t="n">
        <v>57.64</v>
      </c>
      <c r="T65" t="n">
        <v>4388.59</v>
      </c>
      <c r="U65" t="n">
        <v>0.82</v>
      </c>
      <c r="V65" t="n">
        <v>0.88</v>
      </c>
      <c r="W65" t="n">
        <v>6.81</v>
      </c>
      <c r="X65" t="n">
        <v>0.26</v>
      </c>
      <c r="Y65" t="n">
        <v>1</v>
      </c>
      <c r="Z65" t="n">
        <v>10</v>
      </c>
      <c r="AA65" t="n">
        <v>297.1073059213267</v>
      </c>
      <c r="AB65" t="n">
        <v>406.5153234108202</v>
      </c>
      <c r="AC65" t="n">
        <v>367.7180714923305</v>
      </c>
      <c r="AD65" t="n">
        <v>297107.3059213267</v>
      </c>
      <c r="AE65" t="n">
        <v>406515.3234108202</v>
      </c>
      <c r="AF65" t="n">
        <v>2.177159524628718e-06</v>
      </c>
      <c r="AG65" t="n">
        <v>11</v>
      </c>
      <c r="AH65" t="n">
        <v>367718.0714923305</v>
      </c>
    </row>
    <row r="66">
      <c r="A66" t="n">
        <v>64</v>
      </c>
      <c r="B66" t="n">
        <v>55</v>
      </c>
      <c r="C66" t="inlineStr">
        <is>
          <t xml:space="preserve">CONCLUIDO	</t>
        </is>
      </c>
      <c r="D66" t="n">
        <v>3.8015</v>
      </c>
      <c r="E66" t="n">
        <v>26.31</v>
      </c>
      <c r="F66" t="n">
        <v>23.98</v>
      </c>
      <c r="G66" t="n">
        <v>143.89</v>
      </c>
      <c r="H66" t="n">
        <v>2.19</v>
      </c>
      <c r="I66" t="n">
        <v>10</v>
      </c>
      <c r="J66" t="n">
        <v>137.15</v>
      </c>
      <c r="K66" t="n">
        <v>43.4</v>
      </c>
      <c r="L66" t="n">
        <v>17</v>
      </c>
      <c r="M66" t="n">
        <v>4</v>
      </c>
      <c r="N66" t="n">
        <v>21.75</v>
      </c>
      <c r="O66" t="n">
        <v>17149.71</v>
      </c>
      <c r="P66" t="n">
        <v>202.83</v>
      </c>
      <c r="Q66" t="n">
        <v>452.63</v>
      </c>
      <c r="R66" t="n">
        <v>70.53</v>
      </c>
      <c r="S66" t="n">
        <v>57.64</v>
      </c>
      <c r="T66" t="n">
        <v>4354.97</v>
      </c>
      <c r="U66" t="n">
        <v>0.82</v>
      </c>
      <c r="V66" t="n">
        <v>0.88</v>
      </c>
      <c r="W66" t="n">
        <v>6.82</v>
      </c>
      <c r="X66" t="n">
        <v>0.26</v>
      </c>
      <c r="Y66" t="n">
        <v>1</v>
      </c>
      <c r="Z66" t="n">
        <v>10</v>
      </c>
      <c r="AA66" t="n">
        <v>297.0118706358349</v>
      </c>
      <c r="AB66" t="n">
        <v>406.3847446429026</v>
      </c>
      <c r="AC66" t="n">
        <v>367.5999549787546</v>
      </c>
      <c r="AD66" t="n">
        <v>297011.8706358349</v>
      </c>
      <c r="AE66" t="n">
        <v>406384.7446429026</v>
      </c>
      <c r="AF66" t="n">
        <v>2.177159524628718e-06</v>
      </c>
      <c r="AG66" t="n">
        <v>11</v>
      </c>
      <c r="AH66" t="n">
        <v>367599.9549787546</v>
      </c>
    </row>
    <row r="67">
      <c r="A67" t="n">
        <v>65</v>
      </c>
      <c r="B67" t="n">
        <v>55</v>
      </c>
      <c r="C67" t="inlineStr">
        <is>
          <t xml:space="preserve">CONCLUIDO	</t>
        </is>
      </c>
      <c r="D67" t="n">
        <v>3.801</v>
      </c>
      <c r="E67" t="n">
        <v>26.31</v>
      </c>
      <c r="F67" t="n">
        <v>23.99</v>
      </c>
      <c r="G67" t="n">
        <v>143.91</v>
      </c>
      <c r="H67" t="n">
        <v>2.22</v>
      </c>
      <c r="I67" t="n">
        <v>10</v>
      </c>
      <c r="J67" t="n">
        <v>137.49</v>
      </c>
      <c r="K67" t="n">
        <v>43.4</v>
      </c>
      <c r="L67" t="n">
        <v>17.25</v>
      </c>
      <c r="M67" t="n">
        <v>4</v>
      </c>
      <c r="N67" t="n">
        <v>21.84</v>
      </c>
      <c r="O67" t="n">
        <v>17191.35</v>
      </c>
      <c r="P67" t="n">
        <v>202.61</v>
      </c>
      <c r="Q67" t="n">
        <v>452.61</v>
      </c>
      <c r="R67" t="n">
        <v>70.58</v>
      </c>
      <c r="S67" t="n">
        <v>57.64</v>
      </c>
      <c r="T67" t="n">
        <v>4379.34</v>
      </c>
      <c r="U67" t="n">
        <v>0.82</v>
      </c>
      <c r="V67" t="n">
        <v>0.88</v>
      </c>
      <c r="W67" t="n">
        <v>6.82</v>
      </c>
      <c r="X67" t="n">
        <v>0.26</v>
      </c>
      <c r="Y67" t="n">
        <v>1</v>
      </c>
      <c r="Z67" t="n">
        <v>10</v>
      </c>
      <c r="AA67" t="n">
        <v>296.9217045425007</v>
      </c>
      <c r="AB67" t="n">
        <v>406.2613754161554</v>
      </c>
      <c r="AC67" t="n">
        <v>367.4883599378584</v>
      </c>
      <c r="AD67" t="n">
        <v>296921.7045425007</v>
      </c>
      <c r="AE67" t="n">
        <v>406261.3754161554</v>
      </c>
      <c r="AF67" t="n">
        <v>2.176873169305211e-06</v>
      </c>
      <c r="AG67" t="n">
        <v>11</v>
      </c>
      <c r="AH67" t="n">
        <v>367488.3599378584</v>
      </c>
    </row>
    <row r="68">
      <c r="A68" t="n">
        <v>66</v>
      </c>
      <c r="B68" t="n">
        <v>55</v>
      </c>
      <c r="C68" t="inlineStr">
        <is>
          <t xml:space="preserve">CONCLUIDO	</t>
        </is>
      </c>
      <c r="D68" t="n">
        <v>3.8007</v>
      </c>
      <c r="E68" t="n">
        <v>26.31</v>
      </c>
      <c r="F68" t="n">
        <v>23.99</v>
      </c>
      <c r="G68" t="n">
        <v>143.93</v>
      </c>
      <c r="H68" t="n">
        <v>2.24</v>
      </c>
      <c r="I68" t="n">
        <v>10</v>
      </c>
      <c r="J68" t="n">
        <v>137.83</v>
      </c>
      <c r="K68" t="n">
        <v>43.4</v>
      </c>
      <c r="L68" t="n">
        <v>17.5</v>
      </c>
      <c r="M68" t="n">
        <v>3</v>
      </c>
      <c r="N68" t="n">
        <v>21.93</v>
      </c>
      <c r="O68" t="n">
        <v>17233.02</v>
      </c>
      <c r="P68" t="n">
        <v>202.7</v>
      </c>
      <c r="Q68" t="n">
        <v>452.62</v>
      </c>
      <c r="R68" t="n">
        <v>70.59999999999999</v>
      </c>
      <c r="S68" t="n">
        <v>57.64</v>
      </c>
      <c r="T68" t="n">
        <v>4386.65</v>
      </c>
      <c r="U68" t="n">
        <v>0.82</v>
      </c>
      <c r="V68" t="n">
        <v>0.88</v>
      </c>
      <c r="W68" t="n">
        <v>6.82</v>
      </c>
      <c r="X68" t="n">
        <v>0.26</v>
      </c>
      <c r="Y68" t="n">
        <v>1</v>
      </c>
      <c r="Z68" t="n">
        <v>10</v>
      </c>
      <c r="AA68" t="n">
        <v>296.9938828968372</v>
      </c>
      <c r="AB68" t="n">
        <v>406.3601330248429</v>
      </c>
      <c r="AC68" t="n">
        <v>367.5776922589799</v>
      </c>
      <c r="AD68" t="n">
        <v>296993.8828968372</v>
      </c>
      <c r="AE68" t="n">
        <v>406360.1330248429</v>
      </c>
      <c r="AF68" t="n">
        <v>2.176701356111107e-06</v>
      </c>
      <c r="AG68" t="n">
        <v>11</v>
      </c>
      <c r="AH68" t="n">
        <v>367577.6922589799</v>
      </c>
    </row>
    <row r="69">
      <c r="A69" t="n">
        <v>67</v>
      </c>
      <c r="B69" t="n">
        <v>55</v>
      </c>
      <c r="C69" t="inlineStr">
        <is>
          <t xml:space="preserve">CONCLUIDO	</t>
        </is>
      </c>
      <c r="D69" t="n">
        <v>3.7994</v>
      </c>
      <c r="E69" t="n">
        <v>26.32</v>
      </c>
      <c r="F69" t="n">
        <v>24</v>
      </c>
      <c r="G69" t="n">
        <v>143.98</v>
      </c>
      <c r="H69" t="n">
        <v>2.27</v>
      </c>
      <c r="I69" t="n">
        <v>10</v>
      </c>
      <c r="J69" t="n">
        <v>138.17</v>
      </c>
      <c r="K69" t="n">
        <v>43.4</v>
      </c>
      <c r="L69" t="n">
        <v>17.75</v>
      </c>
      <c r="M69" t="n">
        <v>1</v>
      </c>
      <c r="N69" t="n">
        <v>22.02</v>
      </c>
      <c r="O69" t="n">
        <v>17274.72</v>
      </c>
      <c r="P69" t="n">
        <v>202.82</v>
      </c>
      <c r="Q69" t="n">
        <v>452.59</v>
      </c>
      <c r="R69" t="n">
        <v>70.90000000000001</v>
      </c>
      <c r="S69" t="n">
        <v>57.64</v>
      </c>
      <c r="T69" t="n">
        <v>4538.69</v>
      </c>
      <c r="U69" t="n">
        <v>0.8100000000000001</v>
      </c>
      <c r="V69" t="n">
        <v>0.88</v>
      </c>
      <c r="W69" t="n">
        <v>6.82</v>
      </c>
      <c r="X69" t="n">
        <v>0.27</v>
      </c>
      <c r="Y69" t="n">
        <v>1</v>
      </c>
      <c r="Z69" t="n">
        <v>10</v>
      </c>
      <c r="AA69" t="n">
        <v>297.1598918219625</v>
      </c>
      <c r="AB69" t="n">
        <v>406.5872737599963</v>
      </c>
      <c r="AC69" t="n">
        <v>367.7831550011642</v>
      </c>
      <c r="AD69" t="n">
        <v>297159.8918219625</v>
      </c>
      <c r="AE69" t="n">
        <v>406587.2737599963</v>
      </c>
      <c r="AF69" t="n">
        <v>2.175956832269986e-06</v>
      </c>
      <c r="AG69" t="n">
        <v>11</v>
      </c>
      <c r="AH69" t="n">
        <v>367783.1550011642</v>
      </c>
    </row>
    <row r="70">
      <c r="A70" t="n">
        <v>68</v>
      </c>
      <c r="B70" t="n">
        <v>55</v>
      </c>
      <c r="C70" t="inlineStr">
        <is>
          <t xml:space="preserve">CONCLUIDO	</t>
        </is>
      </c>
      <c r="D70" t="n">
        <v>3.7989</v>
      </c>
      <c r="E70" t="n">
        <v>26.32</v>
      </c>
      <c r="F70" t="n">
        <v>24</v>
      </c>
      <c r="G70" t="n">
        <v>144</v>
      </c>
      <c r="H70" t="n">
        <v>2.3</v>
      </c>
      <c r="I70" t="n">
        <v>10</v>
      </c>
      <c r="J70" t="n">
        <v>138.51</v>
      </c>
      <c r="K70" t="n">
        <v>43.4</v>
      </c>
      <c r="L70" t="n">
        <v>18</v>
      </c>
      <c r="M70" t="n">
        <v>1</v>
      </c>
      <c r="N70" t="n">
        <v>22.11</v>
      </c>
      <c r="O70" t="n">
        <v>17316.45</v>
      </c>
      <c r="P70" t="n">
        <v>203.11</v>
      </c>
      <c r="Q70" t="n">
        <v>452.63</v>
      </c>
      <c r="R70" t="n">
        <v>70.98999999999999</v>
      </c>
      <c r="S70" t="n">
        <v>57.64</v>
      </c>
      <c r="T70" t="n">
        <v>4584.47</v>
      </c>
      <c r="U70" t="n">
        <v>0.8100000000000001</v>
      </c>
      <c r="V70" t="n">
        <v>0.88</v>
      </c>
      <c r="W70" t="n">
        <v>6.82</v>
      </c>
      <c r="X70" t="n">
        <v>0.28</v>
      </c>
      <c r="Y70" t="n">
        <v>1</v>
      </c>
      <c r="Z70" t="n">
        <v>10</v>
      </c>
      <c r="AA70" t="n">
        <v>297.3694113235188</v>
      </c>
      <c r="AB70" t="n">
        <v>406.8739475853735</v>
      </c>
      <c r="AC70" t="n">
        <v>368.0424690789968</v>
      </c>
      <c r="AD70" t="n">
        <v>297369.4113235188</v>
      </c>
      <c r="AE70" t="n">
        <v>406873.9475853735</v>
      </c>
      <c r="AF70" t="n">
        <v>2.175670476946479e-06</v>
      </c>
      <c r="AG70" t="n">
        <v>11</v>
      </c>
      <c r="AH70" t="n">
        <v>368042.4690789967</v>
      </c>
    </row>
    <row r="71">
      <c r="A71" t="n">
        <v>69</v>
      </c>
      <c r="B71" t="n">
        <v>55</v>
      </c>
      <c r="C71" t="inlineStr">
        <is>
          <t xml:space="preserve">CONCLUIDO	</t>
        </is>
      </c>
      <c r="D71" t="n">
        <v>3.7987</v>
      </c>
      <c r="E71" t="n">
        <v>26.32</v>
      </c>
      <c r="F71" t="n">
        <v>24</v>
      </c>
      <c r="G71" t="n">
        <v>144.01</v>
      </c>
      <c r="H71" t="n">
        <v>2.32</v>
      </c>
      <c r="I71" t="n">
        <v>10</v>
      </c>
      <c r="J71" t="n">
        <v>138.85</v>
      </c>
      <c r="K71" t="n">
        <v>43.4</v>
      </c>
      <c r="L71" t="n">
        <v>18.25</v>
      </c>
      <c r="M71" t="n">
        <v>1</v>
      </c>
      <c r="N71" t="n">
        <v>22.2</v>
      </c>
      <c r="O71" t="n">
        <v>17358.22</v>
      </c>
      <c r="P71" t="n">
        <v>203.56</v>
      </c>
      <c r="Q71" t="n">
        <v>452.59</v>
      </c>
      <c r="R71" t="n">
        <v>71.06999999999999</v>
      </c>
      <c r="S71" t="n">
        <v>57.64</v>
      </c>
      <c r="T71" t="n">
        <v>4622.52</v>
      </c>
      <c r="U71" t="n">
        <v>0.8100000000000001</v>
      </c>
      <c r="V71" t="n">
        <v>0.88</v>
      </c>
      <c r="W71" t="n">
        <v>6.82</v>
      </c>
      <c r="X71" t="n">
        <v>0.28</v>
      </c>
      <c r="Y71" t="n">
        <v>1</v>
      </c>
      <c r="Z71" t="n">
        <v>10</v>
      </c>
      <c r="AA71" t="n">
        <v>297.6658937711579</v>
      </c>
      <c r="AB71" t="n">
        <v>407.279607950116</v>
      </c>
      <c r="AC71" t="n">
        <v>368.409413787876</v>
      </c>
      <c r="AD71" t="n">
        <v>297665.8937711579</v>
      </c>
      <c r="AE71" t="n">
        <v>407279.607950116</v>
      </c>
      <c r="AF71" t="n">
        <v>2.175555934817076e-06</v>
      </c>
      <c r="AG71" t="n">
        <v>11</v>
      </c>
      <c r="AH71" t="n">
        <v>368409.413787876</v>
      </c>
    </row>
    <row r="72">
      <c r="A72" t="n">
        <v>70</v>
      </c>
      <c r="B72" t="n">
        <v>55</v>
      </c>
      <c r="C72" t="inlineStr">
        <is>
          <t xml:space="preserve">CONCLUIDO	</t>
        </is>
      </c>
      <c r="D72" t="n">
        <v>3.7983</v>
      </c>
      <c r="E72" t="n">
        <v>26.33</v>
      </c>
      <c r="F72" t="n">
        <v>24</v>
      </c>
      <c r="G72" t="n">
        <v>144.03</v>
      </c>
      <c r="H72" t="n">
        <v>2.35</v>
      </c>
      <c r="I72" t="n">
        <v>10</v>
      </c>
      <c r="J72" t="n">
        <v>139.18</v>
      </c>
      <c r="K72" t="n">
        <v>43.4</v>
      </c>
      <c r="L72" t="n">
        <v>18.5</v>
      </c>
      <c r="M72" t="n">
        <v>1</v>
      </c>
      <c r="N72" t="n">
        <v>22.28</v>
      </c>
      <c r="O72" t="n">
        <v>17400.01</v>
      </c>
      <c r="P72" t="n">
        <v>203.78</v>
      </c>
      <c r="Q72" t="n">
        <v>452.6</v>
      </c>
      <c r="R72" t="n">
        <v>71.04000000000001</v>
      </c>
      <c r="S72" t="n">
        <v>57.64</v>
      </c>
      <c r="T72" t="n">
        <v>4607.53</v>
      </c>
      <c r="U72" t="n">
        <v>0.8100000000000001</v>
      </c>
      <c r="V72" t="n">
        <v>0.88</v>
      </c>
      <c r="W72" t="n">
        <v>6.82</v>
      </c>
      <c r="X72" t="n">
        <v>0.28</v>
      </c>
      <c r="Y72" t="n">
        <v>1</v>
      </c>
      <c r="Z72" t="n">
        <v>10</v>
      </c>
      <c r="AA72" t="n">
        <v>297.8259478820301</v>
      </c>
      <c r="AB72" t="n">
        <v>407.4986010457002</v>
      </c>
      <c r="AC72" t="n">
        <v>368.6075064897765</v>
      </c>
      <c r="AD72" t="n">
        <v>297825.9478820301</v>
      </c>
      <c r="AE72" t="n">
        <v>407498.6010457003</v>
      </c>
      <c r="AF72" t="n">
        <v>2.17532685055827e-06</v>
      </c>
      <c r="AG72" t="n">
        <v>11</v>
      </c>
      <c r="AH72" t="n">
        <v>368607.5064897765</v>
      </c>
    </row>
    <row r="73">
      <c r="A73" t="n">
        <v>71</v>
      </c>
      <c r="B73" t="n">
        <v>55</v>
      </c>
      <c r="C73" t="inlineStr">
        <is>
          <t xml:space="preserve">CONCLUIDO	</t>
        </is>
      </c>
      <c r="D73" t="n">
        <v>3.7991</v>
      </c>
      <c r="E73" t="n">
        <v>26.32</v>
      </c>
      <c r="F73" t="n">
        <v>24</v>
      </c>
      <c r="G73" t="n">
        <v>144</v>
      </c>
      <c r="H73" t="n">
        <v>2.38</v>
      </c>
      <c r="I73" t="n">
        <v>10</v>
      </c>
      <c r="J73" t="n">
        <v>139.52</v>
      </c>
      <c r="K73" t="n">
        <v>43.4</v>
      </c>
      <c r="L73" t="n">
        <v>18.75</v>
      </c>
      <c r="M73" t="n">
        <v>0</v>
      </c>
      <c r="N73" t="n">
        <v>22.37</v>
      </c>
      <c r="O73" t="n">
        <v>17441.84</v>
      </c>
      <c r="P73" t="n">
        <v>203.82</v>
      </c>
      <c r="Q73" t="n">
        <v>452.59</v>
      </c>
      <c r="R73" t="n">
        <v>70.90000000000001</v>
      </c>
      <c r="S73" t="n">
        <v>57.64</v>
      </c>
      <c r="T73" t="n">
        <v>4538.36</v>
      </c>
      <c r="U73" t="n">
        <v>0.8100000000000001</v>
      </c>
      <c r="V73" t="n">
        <v>0.88</v>
      </c>
      <c r="W73" t="n">
        <v>6.82</v>
      </c>
      <c r="X73" t="n">
        <v>0.27</v>
      </c>
      <c r="Y73" t="n">
        <v>1</v>
      </c>
      <c r="Z73" t="n">
        <v>10</v>
      </c>
      <c r="AA73" t="n">
        <v>297.8114592028722</v>
      </c>
      <c r="AB73" t="n">
        <v>407.478776995681</v>
      </c>
      <c r="AC73" t="n">
        <v>368.5895744192678</v>
      </c>
      <c r="AD73" t="n">
        <v>297811.4592028722</v>
      </c>
      <c r="AE73" t="n">
        <v>407478.776995681</v>
      </c>
      <c r="AF73" t="n">
        <v>2.175785019075882e-06</v>
      </c>
      <c r="AG73" t="n">
        <v>11</v>
      </c>
      <c r="AH73" t="n">
        <v>368589.5744192678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2.9255</v>
      </c>
      <c r="E2" t="n">
        <v>34.18</v>
      </c>
      <c r="F2" t="n">
        <v>28.9</v>
      </c>
      <c r="G2" t="n">
        <v>9.800000000000001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175</v>
      </c>
      <c r="N2" t="n">
        <v>11.32</v>
      </c>
      <c r="O2" t="n">
        <v>11317.98</v>
      </c>
      <c r="P2" t="n">
        <v>244.46</v>
      </c>
      <c r="Q2" t="n">
        <v>453.02</v>
      </c>
      <c r="R2" t="n">
        <v>230.66</v>
      </c>
      <c r="S2" t="n">
        <v>57.64</v>
      </c>
      <c r="T2" t="n">
        <v>83584.10000000001</v>
      </c>
      <c r="U2" t="n">
        <v>0.25</v>
      </c>
      <c r="V2" t="n">
        <v>0.73</v>
      </c>
      <c r="W2" t="n">
        <v>7.09</v>
      </c>
      <c r="X2" t="n">
        <v>5.16</v>
      </c>
      <c r="Y2" t="n">
        <v>1</v>
      </c>
      <c r="Z2" t="n">
        <v>10</v>
      </c>
      <c r="AA2" t="n">
        <v>416.7496384883415</v>
      </c>
      <c r="AB2" t="n">
        <v>570.2152410762027</v>
      </c>
      <c r="AC2" t="n">
        <v>515.7946987700063</v>
      </c>
      <c r="AD2" t="n">
        <v>416749.6384883415</v>
      </c>
      <c r="AE2" t="n">
        <v>570215.2410762027</v>
      </c>
      <c r="AF2" t="n">
        <v>1.745279132379002e-06</v>
      </c>
      <c r="AG2" t="n">
        <v>14</v>
      </c>
      <c r="AH2" t="n">
        <v>515794.6987700063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3.1121</v>
      </c>
      <c r="E3" t="n">
        <v>32.13</v>
      </c>
      <c r="F3" t="n">
        <v>27.64</v>
      </c>
      <c r="G3" t="n">
        <v>12.29</v>
      </c>
      <c r="H3" t="n">
        <v>0.24</v>
      </c>
      <c r="I3" t="n">
        <v>135</v>
      </c>
      <c r="J3" t="n">
        <v>90.18000000000001</v>
      </c>
      <c r="K3" t="n">
        <v>37.55</v>
      </c>
      <c r="L3" t="n">
        <v>1.25</v>
      </c>
      <c r="M3" t="n">
        <v>133</v>
      </c>
      <c r="N3" t="n">
        <v>11.37</v>
      </c>
      <c r="O3" t="n">
        <v>11355.7</v>
      </c>
      <c r="P3" t="n">
        <v>233.07</v>
      </c>
      <c r="Q3" t="n">
        <v>452.9</v>
      </c>
      <c r="R3" t="n">
        <v>189.55</v>
      </c>
      <c r="S3" t="n">
        <v>57.64</v>
      </c>
      <c r="T3" t="n">
        <v>63237.97</v>
      </c>
      <c r="U3" t="n">
        <v>0.3</v>
      </c>
      <c r="V3" t="n">
        <v>0.77</v>
      </c>
      <c r="W3" t="n">
        <v>7.02</v>
      </c>
      <c r="X3" t="n">
        <v>3.91</v>
      </c>
      <c r="Y3" t="n">
        <v>1</v>
      </c>
      <c r="Z3" t="n">
        <v>10</v>
      </c>
      <c r="AA3" t="n">
        <v>378.1182197919308</v>
      </c>
      <c r="AB3" t="n">
        <v>517.3580297178639</v>
      </c>
      <c r="AC3" t="n">
        <v>467.9821054781453</v>
      </c>
      <c r="AD3" t="n">
        <v>378118.2197919308</v>
      </c>
      <c r="AE3" t="n">
        <v>517358.0297178639</v>
      </c>
      <c r="AF3" t="n">
        <v>1.856599961673796e-06</v>
      </c>
      <c r="AG3" t="n">
        <v>13</v>
      </c>
      <c r="AH3" t="n">
        <v>467982.1054781454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3.2345</v>
      </c>
      <c r="E4" t="n">
        <v>30.92</v>
      </c>
      <c r="F4" t="n">
        <v>26.9</v>
      </c>
      <c r="G4" t="n">
        <v>14.67</v>
      </c>
      <c r="H4" t="n">
        <v>0.29</v>
      </c>
      <c r="I4" t="n">
        <v>110</v>
      </c>
      <c r="J4" t="n">
        <v>90.48</v>
      </c>
      <c r="K4" t="n">
        <v>37.55</v>
      </c>
      <c r="L4" t="n">
        <v>1.5</v>
      </c>
      <c r="M4" t="n">
        <v>108</v>
      </c>
      <c r="N4" t="n">
        <v>11.43</v>
      </c>
      <c r="O4" t="n">
        <v>11393.43</v>
      </c>
      <c r="P4" t="n">
        <v>226.05</v>
      </c>
      <c r="Q4" t="n">
        <v>453.01</v>
      </c>
      <c r="R4" t="n">
        <v>165.32</v>
      </c>
      <c r="S4" t="n">
        <v>57.64</v>
      </c>
      <c r="T4" t="n">
        <v>51246.37</v>
      </c>
      <c r="U4" t="n">
        <v>0.35</v>
      </c>
      <c r="V4" t="n">
        <v>0.79</v>
      </c>
      <c r="W4" t="n">
        <v>6.98</v>
      </c>
      <c r="X4" t="n">
        <v>3.17</v>
      </c>
      <c r="Y4" t="n">
        <v>1</v>
      </c>
      <c r="Z4" t="n">
        <v>10</v>
      </c>
      <c r="AA4" t="n">
        <v>351.962017230972</v>
      </c>
      <c r="AB4" t="n">
        <v>481.5699594437436</v>
      </c>
      <c r="AC4" t="n">
        <v>435.609598402115</v>
      </c>
      <c r="AD4" t="n">
        <v>351962.0172309721</v>
      </c>
      <c r="AE4" t="n">
        <v>481569.9594437436</v>
      </c>
      <c r="AF4" t="n">
        <v>1.929620698574562e-06</v>
      </c>
      <c r="AG4" t="n">
        <v>12</v>
      </c>
      <c r="AH4" t="n">
        <v>435609.5984021149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3.3292</v>
      </c>
      <c r="E5" t="n">
        <v>30.04</v>
      </c>
      <c r="F5" t="n">
        <v>26.36</v>
      </c>
      <c r="G5" t="n">
        <v>17.19</v>
      </c>
      <c r="H5" t="n">
        <v>0.34</v>
      </c>
      <c r="I5" t="n">
        <v>92</v>
      </c>
      <c r="J5" t="n">
        <v>90.79000000000001</v>
      </c>
      <c r="K5" t="n">
        <v>37.55</v>
      </c>
      <c r="L5" t="n">
        <v>1.75</v>
      </c>
      <c r="M5" t="n">
        <v>90</v>
      </c>
      <c r="N5" t="n">
        <v>11.49</v>
      </c>
      <c r="O5" t="n">
        <v>11431.19</v>
      </c>
      <c r="P5" t="n">
        <v>220.63</v>
      </c>
      <c r="Q5" t="n">
        <v>452.72</v>
      </c>
      <c r="R5" t="n">
        <v>147.92</v>
      </c>
      <c r="S5" t="n">
        <v>57.64</v>
      </c>
      <c r="T5" t="n">
        <v>42636.85</v>
      </c>
      <c r="U5" t="n">
        <v>0.39</v>
      </c>
      <c r="V5" t="n">
        <v>0.8</v>
      </c>
      <c r="W5" t="n">
        <v>6.95</v>
      </c>
      <c r="X5" t="n">
        <v>2.63</v>
      </c>
      <c r="Y5" t="n">
        <v>1</v>
      </c>
      <c r="Z5" t="n">
        <v>10</v>
      </c>
      <c r="AA5" t="n">
        <v>339.8874182199716</v>
      </c>
      <c r="AB5" t="n">
        <v>465.0489603831798</v>
      </c>
      <c r="AC5" t="n">
        <v>420.6653403045237</v>
      </c>
      <c r="AD5" t="n">
        <v>339887.4182199716</v>
      </c>
      <c r="AE5" t="n">
        <v>465048.9603831798</v>
      </c>
      <c r="AF5" t="n">
        <v>1.986116317728994e-06</v>
      </c>
      <c r="AG5" t="n">
        <v>12</v>
      </c>
      <c r="AH5" t="n">
        <v>420665.3403045237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3.3996</v>
      </c>
      <c r="E6" t="n">
        <v>29.42</v>
      </c>
      <c r="F6" t="n">
        <v>25.98</v>
      </c>
      <c r="G6" t="n">
        <v>19.73</v>
      </c>
      <c r="H6" t="n">
        <v>0.39</v>
      </c>
      <c r="I6" t="n">
        <v>79</v>
      </c>
      <c r="J6" t="n">
        <v>91.09999999999999</v>
      </c>
      <c r="K6" t="n">
        <v>37.55</v>
      </c>
      <c r="L6" t="n">
        <v>2</v>
      </c>
      <c r="M6" t="n">
        <v>77</v>
      </c>
      <c r="N6" t="n">
        <v>11.54</v>
      </c>
      <c r="O6" t="n">
        <v>11468.97</v>
      </c>
      <c r="P6" t="n">
        <v>216.67</v>
      </c>
      <c r="Q6" t="n">
        <v>452.69</v>
      </c>
      <c r="R6" t="n">
        <v>135.47</v>
      </c>
      <c r="S6" t="n">
        <v>57.64</v>
      </c>
      <c r="T6" t="n">
        <v>36480.41</v>
      </c>
      <c r="U6" t="n">
        <v>0.43</v>
      </c>
      <c r="V6" t="n">
        <v>0.82</v>
      </c>
      <c r="W6" t="n">
        <v>6.93</v>
      </c>
      <c r="X6" t="n">
        <v>2.26</v>
      </c>
      <c r="Y6" t="n">
        <v>1</v>
      </c>
      <c r="Z6" t="n">
        <v>10</v>
      </c>
      <c r="AA6" t="n">
        <v>331.4489763479239</v>
      </c>
      <c r="AB6" t="n">
        <v>453.5031119360629</v>
      </c>
      <c r="AC6" t="n">
        <v>410.2214114284995</v>
      </c>
      <c r="AD6" t="n">
        <v>331448.9763479239</v>
      </c>
      <c r="AE6" t="n">
        <v>453503.1119360629</v>
      </c>
      <c r="AF6" t="n">
        <v>2.028115172939892e-06</v>
      </c>
      <c r="AG6" t="n">
        <v>12</v>
      </c>
      <c r="AH6" t="n">
        <v>410221.4114284995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3.4502</v>
      </c>
      <c r="E7" t="n">
        <v>28.98</v>
      </c>
      <c r="F7" t="n">
        <v>25.72</v>
      </c>
      <c r="G7" t="n">
        <v>22.05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213.8</v>
      </c>
      <c r="Q7" t="n">
        <v>452.69</v>
      </c>
      <c r="R7" t="n">
        <v>127.33</v>
      </c>
      <c r="S7" t="n">
        <v>57.64</v>
      </c>
      <c r="T7" t="n">
        <v>32452.72</v>
      </c>
      <c r="U7" t="n">
        <v>0.45</v>
      </c>
      <c r="V7" t="n">
        <v>0.82</v>
      </c>
      <c r="W7" t="n">
        <v>6.91</v>
      </c>
      <c r="X7" t="n">
        <v>1.99</v>
      </c>
      <c r="Y7" t="n">
        <v>1</v>
      </c>
      <c r="Z7" t="n">
        <v>10</v>
      </c>
      <c r="AA7" t="n">
        <v>325.611659721851</v>
      </c>
      <c r="AB7" t="n">
        <v>445.5162378040355</v>
      </c>
      <c r="AC7" t="n">
        <v>402.9967933539846</v>
      </c>
      <c r="AD7" t="n">
        <v>325611.6597218509</v>
      </c>
      <c r="AE7" t="n">
        <v>445516.2378040355</v>
      </c>
      <c r="AF7" t="n">
        <v>2.058301850122725e-06</v>
      </c>
      <c r="AG7" t="n">
        <v>12</v>
      </c>
      <c r="AH7" t="n">
        <v>402996.7933539846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3.4987</v>
      </c>
      <c r="E8" t="n">
        <v>28.58</v>
      </c>
      <c r="F8" t="n">
        <v>25.47</v>
      </c>
      <c r="G8" t="n">
        <v>24.65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60</v>
      </c>
      <c r="N8" t="n">
        <v>11.66</v>
      </c>
      <c r="O8" t="n">
        <v>11544.61</v>
      </c>
      <c r="P8" t="n">
        <v>210.74</v>
      </c>
      <c r="Q8" t="n">
        <v>452.63</v>
      </c>
      <c r="R8" t="n">
        <v>118.9</v>
      </c>
      <c r="S8" t="n">
        <v>57.64</v>
      </c>
      <c r="T8" t="n">
        <v>28280.33</v>
      </c>
      <c r="U8" t="n">
        <v>0.48</v>
      </c>
      <c r="V8" t="n">
        <v>0.83</v>
      </c>
      <c r="W8" t="n">
        <v>6.9</v>
      </c>
      <c r="X8" t="n">
        <v>1.75</v>
      </c>
      <c r="Y8" t="n">
        <v>1</v>
      </c>
      <c r="Z8" t="n">
        <v>10</v>
      </c>
      <c r="AA8" t="n">
        <v>319.959508093151</v>
      </c>
      <c r="AB8" t="n">
        <v>437.7827145903171</v>
      </c>
      <c r="AC8" t="n">
        <v>396.0013467417155</v>
      </c>
      <c r="AD8" t="n">
        <v>319959.508093151</v>
      </c>
      <c r="AE8" t="n">
        <v>437782.7145903171</v>
      </c>
      <c r="AF8" t="n">
        <v>2.087235720545005e-06</v>
      </c>
      <c r="AG8" t="n">
        <v>12</v>
      </c>
      <c r="AH8" t="n">
        <v>396001.3467417154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3.533</v>
      </c>
      <c r="E9" t="n">
        <v>28.3</v>
      </c>
      <c r="F9" t="n">
        <v>25.31</v>
      </c>
      <c r="G9" t="n">
        <v>27.11</v>
      </c>
      <c r="H9" t="n">
        <v>0.52</v>
      </c>
      <c r="I9" t="n">
        <v>56</v>
      </c>
      <c r="J9" t="n">
        <v>92.02</v>
      </c>
      <c r="K9" t="n">
        <v>37.55</v>
      </c>
      <c r="L9" t="n">
        <v>2.75</v>
      </c>
      <c r="M9" t="n">
        <v>54</v>
      </c>
      <c r="N9" t="n">
        <v>11.71</v>
      </c>
      <c r="O9" t="n">
        <v>11582.46</v>
      </c>
      <c r="P9" t="n">
        <v>208.74</v>
      </c>
      <c r="Q9" t="n">
        <v>452.71</v>
      </c>
      <c r="R9" t="n">
        <v>113.68</v>
      </c>
      <c r="S9" t="n">
        <v>57.64</v>
      </c>
      <c r="T9" t="n">
        <v>25696.65</v>
      </c>
      <c r="U9" t="n">
        <v>0.51</v>
      </c>
      <c r="V9" t="n">
        <v>0.84</v>
      </c>
      <c r="W9" t="n">
        <v>6.89</v>
      </c>
      <c r="X9" t="n">
        <v>1.58</v>
      </c>
      <c r="Y9" t="n">
        <v>1</v>
      </c>
      <c r="Z9" t="n">
        <v>10</v>
      </c>
      <c r="AA9" t="n">
        <v>306.8710456925959</v>
      </c>
      <c r="AB9" t="n">
        <v>419.8745029116687</v>
      </c>
      <c r="AC9" t="n">
        <v>379.8022696513443</v>
      </c>
      <c r="AD9" t="n">
        <v>306871.0456925959</v>
      </c>
      <c r="AE9" t="n">
        <v>419874.5029116687</v>
      </c>
      <c r="AF9" t="n">
        <v>2.10769823096736e-06</v>
      </c>
      <c r="AG9" t="n">
        <v>11</v>
      </c>
      <c r="AH9" t="n">
        <v>379802.2696513443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3.5616</v>
      </c>
      <c r="E10" t="n">
        <v>28.08</v>
      </c>
      <c r="F10" t="n">
        <v>25.17</v>
      </c>
      <c r="G10" t="n">
        <v>29.62</v>
      </c>
      <c r="H10" t="n">
        <v>0.57</v>
      </c>
      <c r="I10" t="n">
        <v>51</v>
      </c>
      <c r="J10" t="n">
        <v>92.31999999999999</v>
      </c>
      <c r="K10" t="n">
        <v>37.55</v>
      </c>
      <c r="L10" t="n">
        <v>3</v>
      </c>
      <c r="M10" t="n">
        <v>49</v>
      </c>
      <c r="N10" t="n">
        <v>11.77</v>
      </c>
      <c r="O10" t="n">
        <v>11620.34</v>
      </c>
      <c r="P10" t="n">
        <v>206.8</v>
      </c>
      <c r="Q10" t="n">
        <v>452.7</v>
      </c>
      <c r="R10" t="n">
        <v>109.5</v>
      </c>
      <c r="S10" t="n">
        <v>57.64</v>
      </c>
      <c r="T10" t="n">
        <v>23632.32</v>
      </c>
      <c r="U10" t="n">
        <v>0.53</v>
      </c>
      <c r="V10" t="n">
        <v>0.84</v>
      </c>
      <c r="W10" t="n">
        <v>6.88</v>
      </c>
      <c r="X10" t="n">
        <v>1.45</v>
      </c>
      <c r="Y10" t="n">
        <v>1</v>
      </c>
      <c r="Z10" t="n">
        <v>10</v>
      </c>
      <c r="AA10" t="n">
        <v>303.5977495527233</v>
      </c>
      <c r="AB10" t="n">
        <v>415.3958347254612</v>
      </c>
      <c r="AC10" t="n">
        <v>375.7510392709781</v>
      </c>
      <c r="AD10" t="n">
        <v>303597.7495527233</v>
      </c>
      <c r="AE10" t="n">
        <v>415395.8347254611</v>
      </c>
      <c r="AF10" t="n">
        <v>2.124760265896787e-06</v>
      </c>
      <c r="AG10" t="n">
        <v>11</v>
      </c>
      <c r="AH10" t="n">
        <v>375751.0392709781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3.5881</v>
      </c>
      <c r="E11" t="n">
        <v>27.87</v>
      </c>
      <c r="F11" t="n">
        <v>25.04</v>
      </c>
      <c r="G11" t="n">
        <v>31.97</v>
      </c>
      <c r="H11" t="n">
        <v>0.62</v>
      </c>
      <c r="I11" t="n">
        <v>47</v>
      </c>
      <c r="J11" t="n">
        <v>92.63</v>
      </c>
      <c r="K11" t="n">
        <v>37.55</v>
      </c>
      <c r="L11" t="n">
        <v>3.25</v>
      </c>
      <c r="M11" t="n">
        <v>45</v>
      </c>
      <c r="N11" t="n">
        <v>11.83</v>
      </c>
      <c r="O11" t="n">
        <v>11658.24</v>
      </c>
      <c r="P11" t="n">
        <v>204.74</v>
      </c>
      <c r="Q11" t="n">
        <v>452.63</v>
      </c>
      <c r="R11" t="n">
        <v>105.1</v>
      </c>
      <c r="S11" t="n">
        <v>57.64</v>
      </c>
      <c r="T11" t="n">
        <v>21451.67</v>
      </c>
      <c r="U11" t="n">
        <v>0.55</v>
      </c>
      <c r="V11" t="n">
        <v>0.85</v>
      </c>
      <c r="W11" t="n">
        <v>6.87</v>
      </c>
      <c r="X11" t="n">
        <v>1.31</v>
      </c>
      <c r="Y11" t="n">
        <v>1</v>
      </c>
      <c r="Z11" t="n">
        <v>10</v>
      </c>
      <c r="AA11" t="n">
        <v>300.4338151739954</v>
      </c>
      <c r="AB11" t="n">
        <v>411.066800125552</v>
      </c>
      <c r="AC11" t="n">
        <v>371.8351616574461</v>
      </c>
      <c r="AD11" t="n">
        <v>300433.8151739953</v>
      </c>
      <c r="AE11" t="n">
        <v>411066.8001255521</v>
      </c>
      <c r="AF11" t="n">
        <v>2.140569494065662e-06</v>
      </c>
      <c r="AG11" t="n">
        <v>11</v>
      </c>
      <c r="AH11" t="n">
        <v>371835.1616574461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3.6134</v>
      </c>
      <c r="E12" t="n">
        <v>27.67</v>
      </c>
      <c r="F12" t="n">
        <v>24.92</v>
      </c>
      <c r="G12" t="n">
        <v>34.78</v>
      </c>
      <c r="H12" t="n">
        <v>0.66</v>
      </c>
      <c r="I12" t="n">
        <v>43</v>
      </c>
      <c r="J12" t="n">
        <v>92.94</v>
      </c>
      <c r="K12" t="n">
        <v>37.55</v>
      </c>
      <c r="L12" t="n">
        <v>3.5</v>
      </c>
      <c r="M12" t="n">
        <v>41</v>
      </c>
      <c r="N12" t="n">
        <v>11.88</v>
      </c>
      <c r="O12" t="n">
        <v>11696.16</v>
      </c>
      <c r="P12" t="n">
        <v>203.08</v>
      </c>
      <c r="Q12" t="n">
        <v>452.74</v>
      </c>
      <c r="R12" t="n">
        <v>101.22</v>
      </c>
      <c r="S12" t="n">
        <v>57.64</v>
      </c>
      <c r="T12" t="n">
        <v>19531.03</v>
      </c>
      <c r="U12" t="n">
        <v>0.57</v>
      </c>
      <c r="V12" t="n">
        <v>0.85</v>
      </c>
      <c r="W12" t="n">
        <v>6.87</v>
      </c>
      <c r="X12" t="n">
        <v>1.2</v>
      </c>
      <c r="Y12" t="n">
        <v>1</v>
      </c>
      <c r="Z12" t="n">
        <v>10</v>
      </c>
      <c r="AA12" t="n">
        <v>297.6712611146242</v>
      </c>
      <c r="AB12" t="n">
        <v>407.286951786237</v>
      </c>
      <c r="AC12" t="n">
        <v>368.4160567385848</v>
      </c>
      <c r="AD12" t="n">
        <v>297671.2611146242</v>
      </c>
      <c r="AE12" t="n">
        <v>407286.951786237</v>
      </c>
      <c r="AF12" t="n">
        <v>2.155662832657079e-06</v>
      </c>
      <c r="AG12" t="n">
        <v>11</v>
      </c>
      <c r="AH12" t="n">
        <v>368416.0567385848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3.6264</v>
      </c>
      <c r="E13" t="n">
        <v>27.58</v>
      </c>
      <c r="F13" t="n">
        <v>24.88</v>
      </c>
      <c r="G13" t="n">
        <v>37.32</v>
      </c>
      <c r="H13" t="n">
        <v>0.71</v>
      </c>
      <c r="I13" t="n">
        <v>40</v>
      </c>
      <c r="J13" t="n">
        <v>93.23999999999999</v>
      </c>
      <c r="K13" t="n">
        <v>37.55</v>
      </c>
      <c r="L13" t="n">
        <v>3.75</v>
      </c>
      <c r="M13" t="n">
        <v>38</v>
      </c>
      <c r="N13" t="n">
        <v>11.94</v>
      </c>
      <c r="O13" t="n">
        <v>11734.1</v>
      </c>
      <c r="P13" t="n">
        <v>202.06</v>
      </c>
      <c r="Q13" t="n">
        <v>452.71</v>
      </c>
      <c r="R13" t="n">
        <v>99.59</v>
      </c>
      <c r="S13" t="n">
        <v>57.64</v>
      </c>
      <c r="T13" t="n">
        <v>18735</v>
      </c>
      <c r="U13" t="n">
        <v>0.58</v>
      </c>
      <c r="V13" t="n">
        <v>0.85</v>
      </c>
      <c r="W13" t="n">
        <v>6.87</v>
      </c>
      <c r="X13" t="n">
        <v>1.15</v>
      </c>
      <c r="Y13" t="n">
        <v>1</v>
      </c>
      <c r="Z13" t="n">
        <v>10</v>
      </c>
      <c r="AA13" t="n">
        <v>296.2052136585719</v>
      </c>
      <c r="AB13" t="n">
        <v>405.2810409794172</v>
      </c>
      <c r="AC13" t="n">
        <v>366.6015872438543</v>
      </c>
      <c r="AD13" t="n">
        <v>296205.2136585719</v>
      </c>
      <c r="AE13" t="n">
        <v>405281.0409794172</v>
      </c>
      <c r="AF13" t="n">
        <v>2.163418303079546e-06</v>
      </c>
      <c r="AG13" t="n">
        <v>11</v>
      </c>
      <c r="AH13" t="n">
        <v>366601.5872438544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3.6471</v>
      </c>
      <c r="E14" t="n">
        <v>27.42</v>
      </c>
      <c r="F14" t="n">
        <v>24.78</v>
      </c>
      <c r="G14" t="n">
        <v>40.18</v>
      </c>
      <c r="H14" t="n">
        <v>0.75</v>
      </c>
      <c r="I14" t="n">
        <v>37</v>
      </c>
      <c r="J14" t="n">
        <v>93.55</v>
      </c>
      <c r="K14" t="n">
        <v>37.55</v>
      </c>
      <c r="L14" t="n">
        <v>4</v>
      </c>
      <c r="M14" t="n">
        <v>35</v>
      </c>
      <c r="N14" t="n">
        <v>12</v>
      </c>
      <c r="O14" t="n">
        <v>11772.07</v>
      </c>
      <c r="P14" t="n">
        <v>200.01</v>
      </c>
      <c r="Q14" t="n">
        <v>452.59</v>
      </c>
      <c r="R14" t="n">
        <v>96.88</v>
      </c>
      <c r="S14" t="n">
        <v>57.64</v>
      </c>
      <c r="T14" t="n">
        <v>17391.9</v>
      </c>
      <c r="U14" t="n">
        <v>0.6</v>
      </c>
      <c r="V14" t="n">
        <v>0.86</v>
      </c>
      <c r="W14" t="n">
        <v>6.85</v>
      </c>
      <c r="X14" t="n">
        <v>1.05</v>
      </c>
      <c r="Y14" t="n">
        <v>1</v>
      </c>
      <c r="Z14" t="n">
        <v>10</v>
      </c>
      <c r="AA14" t="n">
        <v>293.526873180659</v>
      </c>
      <c r="AB14" t="n">
        <v>401.6164173774942</v>
      </c>
      <c r="AC14" t="n">
        <v>363.2867101751674</v>
      </c>
      <c r="AD14" t="n">
        <v>293526.873180659</v>
      </c>
      <c r="AE14" t="n">
        <v>401616.4173774942</v>
      </c>
      <c r="AF14" t="n">
        <v>2.175767398290705e-06</v>
      </c>
      <c r="AG14" t="n">
        <v>11</v>
      </c>
      <c r="AH14" t="n">
        <v>363286.7101751674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3.661</v>
      </c>
      <c r="E15" t="n">
        <v>27.32</v>
      </c>
      <c r="F15" t="n">
        <v>24.71</v>
      </c>
      <c r="G15" t="n">
        <v>42.37</v>
      </c>
      <c r="H15" t="n">
        <v>0.8</v>
      </c>
      <c r="I15" t="n">
        <v>35</v>
      </c>
      <c r="J15" t="n">
        <v>93.86</v>
      </c>
      <c r="K15" t="n">
        <v>37.55</v>
      </c>
      <c r="L15" t="n">
        <v>4.25</v>
      </c>
      <c r="M15" t="n">
        <v>33</v>
      </c>
      <c r="N15" t="n">
        <v>12.06</v>
      </c>
      <c r="O15" t="n">
        <v>11810.06</v>
      </c>
      <c r="P15" t="n">
        <v>199.02</v>
      </c>
      <c r="Q15" t="n">
        <v>452.63</v>
      </c>
      <c r="R15" t="n">
        <v>94.93000000000001</v>
      </c>
      <c r="S15" t="n">
        <v>57.64</v>
      </c>
      <c r="T15" t="n">
        <v>16428.56</v>
      </c>
      <c r="U15" t="n">
        <v>0.61</v>
      </c>
      <c r="V15" t="n">
        <v>0.86</v>
      </c>
      <c r="W15" t="n">
        <v>6.84</v>
      </c>
      <c r="X15" t="n">
        <v>0.99</v>
      </c>
      <c r="Y15" t="n">
        <v>1</v>
      </c>
      <c r="Z15" t="n">
        <v>10</v>
      </c>
      <c r="AA15" t="n">
        <v>291.9942609204681</v>
      </c>
      <c r="AB15" t="n">
        <v>399.51942966902</v>
      </c>
      <c r="AC15" t="n">
        <v>361.3898560304492</v>
      </c>
      <c r="AD15" t="n">
        <v>291994.2609204681</v>
      </c>
      <c r="AE15" t="n">
        <v>399519.42966902</v>
      </c>
      <c r="AF15" t="n">
        <v>2.184059785896266e-06</v>
      </c>
      <c r="AG15" t="n">
        <v>11</v>
      </c>
      <c r="AH15" t="n">
        <v>361389.8560304492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3.675</v>
      </c>
      <c r="E16" t="n">
        <v>27.21</v>
      </c>
      <c r="F16" t="n">
        <v>24.65</v>
      </c>
      <c r="G16" t="n">
        <v>44.81</v>
      </c>
      <c r="H16" t="n">
        <v>0.84</v>
      </c>
      <c r="I16" t="n">
        <v>33</v>
      </c>
      <c r="J16" t="n">
        <v>94.17</v>
      </c>
      <c r="K16" t="n">
        <v>37.55</v>
      </c>
      <c r="L16" t="n">
        <v>4.5</v>
      </c>
      <c r="M16" t="n">
        <v>31</v>
      </c>
      <c r="N16" t="n">
        <v>12.12</v>
      </c>
      <c r="O16" t="n">
        <v>11848.08</v>
      </c>
      <c r="P16" t="n">
        <v>197.53</v>
      </c>
      <c r="Q16" t="n">
        <v>452.59</v>
      </c>
      <c r="R16" t="n">
        <v>92.2</v>
      </c>
      <c r="S16" t="n">
        <v>57.64</v>
      </c>
      <c r="T16" t="n">
        <v>15073.97</v>
      </c>
      <c r="U16" t="n">
        <v>0.63</v>
      </c>
      <c r="V16" t="n">
        <v>0.86</v>
      </c>
      <c r="W16" t="n">
        <v>6.85</v>
      </c>
      <c r="X16" t="n">
        <v>0.92</v>
      </c>
      <c r="Y16" t="n">
        <v>1</v>
      </c>
      <c r="Z16" t="n">
        <v>10</v>
      </c>
      <c r="AA16" t="n">
        <v>290.1618202515861</v>
      </c>
      <c r="AB16" t="n">
        <v>397.0122035042788</v>
      </c>
      <c r="AC16" t="n">
        <v>359.121916011957</v>
      </c>
      <c r="AD16" t="n">
        <v>290161.820251586</v>
      </c>
      <c r="AE16" t="n">
        <v>397012.2035042788</v>
      </c>
      <c r="AF16" t="n">
        <v>2.192411830966614e-06</v>
      </c>
      <c r="AG16" t="n">
        <v>11</v>
      </c>
      <c r="AH16" t="n">
        <v>359121.9160119569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3.6879</v>
      </c>
      <c r="E17" t="n">
        <v>27.12</v>
      </c>
      <c r="F17" t="n">
        <v>24.59</v>
      </c>
      <c r="G17" t="n">
        <v>47.59</v>
      </c>
      <c r="H17" t="n">
        <v>0.88</v>
      </c>
      <c r="I17" t="n">
        <v>31</v>
      </c>
      <c r="J17" t="n">
        <v>94.48</v>
      </c>
      <c r="K17" t="n">
        <v>37.55</v>
      </c>
      <c r="L17" t="n">
        <v>4.75</v>
      </c>
      <c r="M17" t="n">
        <v>29</v>
      </c>
      <c r="N17" t="n">
        <v>12.17</v>
      </c>
      <c r="O17" t="n">
        <v>11886.12</v>
      </c>
      <c r="P17" t="n">
        <v>196.1</v>
      </c>
      <c r="Q17" t="n">
        <v>452.62</v>
      </c>
      <c r="R17" t="n">
        <v>90.43000000000001</v>
      </c>
      <c r="S17" t="n">
        <v>57.64</v>
      </c>
      <c r="T17" t="n">
        <v>14196.99</v>
      </c>
      <c r="U17" t="n">
        <v>0.64</v>
      </c>
      <c r="V17" t="n">
        <v>0.86</v>
      </c>
      <c r="W17" t="n">
        <v>6.85</v>
      </c>
      <c r="X17" t="n">
        <v>0.87</v>
      </c>
      <c r="Y17" t="n">
        <v>1</v>
      </c>
      <c r="Z17" t="n">
        <v>10</v>
      </c>
      <c r="AA17" t="n">
        <v>288.4375725473623</v>
      </c>
      <c r="AB17" t="n">
        <v>394.6530117269198</v>
      </c>
      <c r="AC17" t="n">
        <v>356.9878821866826</v>
      </c>
      <c r="AD17" t="n">
        <v>288437.5725473623</v>
      </c>
      <c r="AE17" t="n">
        <v>394653.0117269199</v>
      </c>
      <c r="AF17" t="n">
        <v>2.200107643924293e-06</v>
      </c>
      <c r="AG17" t="n">
        <v>11</v>
      </c>
      <c r="AH17" t="n">
        <v>356987.8821866826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3.7021</v>
      </c>
      <c r="E18" t="n">
        <v>27.01</v>
      </c>
      <c r="F18" t="n">
        <v>24.52</v>
      </c>
      <c r="G18" t="n">
        <v>50.74</v>
      </c>
      <c r="H18" t="n">
        <v>0.93</v>
      </c>
      <c r="I18" t="n">
        <v>29</v>
      </c>
      <c r="J18" t="n">
        <v>94.79000000000001</v>
      </c>
      <c r="K18" t="n">
        <v>37.55</v>
      </c>
      <c r="L18" t="n">
        <v>5</v>
      </c>
      <c r="M18" t="n">
        <v>27</v>
      </c>
      <c r="N18" t="n">
        <v>12.23</v>
      </c>
      <c r="O18" t="n">
        <v>11924.18</v>
      </c>
      <c r="P18" t="n">
        <v>194.53</v>
      </c>
      <c r="Q18" t="n">
        <v>452.61</v>
      </c>
      <c r="R18" t="n">
        <v>88.33</v>
      </c>
      <c r="S18" t="n">
        <v>57.64</v>
      </c>
      <c r="T18" t="n">
        <v>13160.45</v>
      </c>
      <c r="U18" t="n">
        <v>0.65</v>
      </c>
      <c r="V18" t="n">
        <v>0.86</v>
      </c>
      <c r="W18" t="n">
        <v>6.84</v>
      </c>
      <c r="X18" t="n">
        <v>0.8</v>
      </c>
      <c r="Y18" t="n">
        <v>1</v>
      </c>
      <c r="Z18" t="n">
        <v>10</v>
      </c>
      <c r="AA18" t="n">
        <v>286.5472267743417</v>
      </c>
      <c r="AB18" t="n">
        <v>392.0665572441034</v>
      </c>
      <c r="AC18" t="n">
        <v>354.6482752895944</v>
      </c>
      <c r="AD18" t="n">
        <v>286547.2267743417</v>
      </c>
      <c r="AE18" t="n">
        <v>392066.5572441033</v>
      </c>
      <c r="AF18" t="n">
        <v>2.208579003924219e-06</v>
      </c>
      <c r="AG18" t="n">
        <v>11</v>
      </c>
      <c r="AH18" t="n">
        <v>354648.2752895944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3.7102</v>
      </c>
      <c r="E19" t="n">
        <v>26.95</v>
      </c>
      <c r="F19" t="n">
        <v>24.48</v>
      </c>
      <c r="G19" t="n">
        <v>52.47</v>
      </c>
      <c r="H19" t="n">
        <v>0.97</v>
      </c>
      <c r="I19" t="n">
        <v>28</v>
      </c>
      <c r="J19" t="n">
        <v>95.09</v>
      </c>
      <c r="K19" t="n">
        <v>37.55</v>
      </c>
      <c r="L19" t="n">
        <v>5.25</v>
      </c>
      <c r="M19" t="n">
        <v>26</v>
      </c>
      <c r="N19" t="n">
        <v>12.29</v>
      </c>
      <c r="O19" t="n">
        <v>11962.27</v>
      </c>
      <c r="P19" t="n">
        <v>193.54</v>
      </c>
      <c r="Q19" t="n">
        <v>452.64</v>
      </c>
      <c r="R19" t="n">
        <v>87.05</v>
      </c>
      <c r="S19" t="n">
        <v>57.64</v>
      </c>
      <c r="T19" t="n">
        <v>12525.44</v>
      </c>
      <c r="U19" t="n">
        <v>0.66</v>
      </c>
      <c r="V19" t="n">
        <v>0.87</v>
      </c>
      <c r="W19" t="n">
        <v>6.84</v>
      </c>
      <c r="X19" t="n">
        <v>0.76</v>
      </c>
      <c r="Y19" t="n">
        <v>1</v>
      </c>
      <c r="Z19" t="n">
        <v>10</v>
      </c>
      <c r="AA19" t="n">
        <v>285.4136911105401</v>
      </c>
      <c r="AB19" t="n">
        <v>390.5156037408258</v>
      </c>
      <c r="AC19" t="n">
        <v>353.2453426118929</v>
      </c>
      <c r="AD19" t="n">
        <v>285413.6911105401</v>
      </c>
      <c r="AE19" t="n">
        <v>390515.6037408258</v>
      </c>
      <c r="AF19" t="n">
        <v>2.213411258572063e-06</v>
      </c>
      <c r="AG19" t="n">
        <v>11</v>
      </c>
      <c r="AH19" t="n">
        <v>353245.3426118928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3.72</v>
      </c>
      <c r="E20" t="n">
        <v>26.88</v>
      </c>
      <c r="F20" t="n">
        <v>24.45</v>
      </c>
      <c r="G20" t="n">
        <v>56.42</v>
      </c>
      <c r="H20" t="n">
        <v>1.01</v>
      </c>
      <c r="I20" t="n">
        <v>26</v>
      </c>
      <c r="J20" t="n">
        <v>95.40000000000001</v>
      </c>
      <c r="K20" t="n">
        <v>37.55</v>
      </c>
      <c r="L20" t="n">
        <v>5.5</v>
      </c>
      <c r="M20" t="n">
        <v>24</v>
      </c>
      <c r="N20" t="n">
        <v>12.35</v>
      </c>
      <c r="O20" t="n">
        <v>12000.38</v>
      </c>
      <c r="P20" t="n">
        <v>192.06</v>
      </c>
      <c r="Q20" t="n">
        <v>452.61</v>
      </c>
      <c r="R20" t="n">
        <v>85.95</v>
      </c>
      <c r="S20" t="n">
        <v>57.64</v>
      </c>
      <c r="T20" t="n">
        <v>11981.04</v>
      </c>
      <c r="U20" t="n">
        <v>0.67</v>
      </c>
      <c r="V20" t="n">
        <v>0.87</v>
      </c>
      <c r="W20" t="n">
        <v>6.84</v>
      </c>
      <c r="X20" t="n">
        <v>0.73</v>
      </c>
      <c r="Y20" t="n">
        <v>1</v>
      </c>
      <c r="Z20" t="n">
        <v>10</v>
      </c>
      <c r="AA20" t="n">
        <v>283.9066372524957</v>
      </c>
      <c r="AB20" t="n">
        <v>388.4535861657258</v>
      </c>
      <c r="AC20" t="n">
        <v>351.3801211001005</v>
      </c>
      <c r="AD20" t="n">
        <v>283906.6372524957</v>
      </c>
      <c r="AE20" t="n">
        <v>388453.5861657258</v>
      </c>
      <c r="AF20" t="n">
        <v>2.219257690121308e-06</v>
      </c>
      <c r="AG20" t="n">
        <v>11</v>
      </c>
      <c r="AH20" t="n">
        <v>351380.1211001005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3.7262</v>
      </c>
      <c r="E21" t="n">
        <v>26.84</v>
      </c>
      <c r="F21" t="n">
        <v>24.42</v>
      </c>
      <c r="G21" t="n">
        <v>58.62</v>
      </c>
      <c r="H21" t="n">
        <v>1.06</v>
      </c>
      <c r="I21" t="n">
        <v>25</v>
      </c>
      <c r="J21" t="n">
        <v>95.70999999999999</v>
      </c>
      <c r="K21" t="n">
        <v>37.55</v>
      </c>
      <c r="L21" t="n">
        <v>5.75</v>
      </c>
      <c r="M21" t="n">
        <v>23</v>
      </c>
      <c r="N21" t="n">
        <v>12.41</v>
      </c>
      <c r="O21" t="n">
        <v>12038.51</v>
      </c>
      <c r="P21" t="n">
        <v>191.29</v>
      </c>
      <c r="Q21" t="n">
        <v>452.67</v>
      </c>
      <c r="R21" t="n">
        <v>85.22</v>
      </c>
      <c r="S21" t="n">
        <v>57.64</v>
      </c>
      <c r="T21" t="n">
        <v>11623.76</v>
      </c>
      <c r="U21" t="n">
        <v>0.68</v>
      </c>
      <c r="V21" t="n">
        <v>0.87</v>
      </c>
      <c r="W21" t="n">
        <v>6.83</v>
      </c>
      <c r="X21" t="n">
        <v>0.7</v>
      </c>
      <c r="Y21" t="n">
        <v>1</v>
      </c>
      <c r="Z21" t="n">
        <v>10</v>
      </c>
      <c r="AA21" t="n">
        <v>283.0405614649516</v>
      </c>
      <c r="AB21" t="n">
        <v>387.2685830646407</v>
      </c>
      <c r="AC21" t="n">
        <v>350.3082130318206</v>
      </c>
      <c r="AD21" t="n">
        <v>283040.5614649515</v>
      </c>
      <c r="AE21" t="n">
        <v>387268.5830646406</v>
      </c>
      <c r="AF21" t="n">
        <v>2.222956452938176e-06</v>
      </c>
      <c r="AG21" t="n">
        <v>11</v>
      </c>
      <c r="AH21" t="n">
        <v>350308.2130318206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3.7345</v>
      </c>
      <c r="E22" t="n">
        <v>26.78</v>
      </c>
      <c r="F22" t="n">
        <v>24.38</v>
      </c>
      <c r="G22" t="n">
        <v>60.96</v>
      </c>
      <c r="H22" t="n">
        <v>1.1</v>
      </c>
      <c r="I22" t="n">
        <v>24</v>
      </c>
      <c r="J22" t="n">
        <v>96.02</v>
      </c>
      <c r="K22" t="n">
        <v>37.55</v>
      </c>
      <c r="L22" t="n">
        <v>6</v>
      </c>
      <c r="M22" t="n">
        <v>22</v>
      </c>
      <c r="N22" t="n">
        <v>12.47</v>
      </c>
      <c r="O22" t="n">
        <v>12076.67</v>
      </c>
      <c r="P22" t="n">
        <v>190.37</v>
      </c>
      <c r="Q22" t="n">
        <v>452.64</v>
      </c>
      <c r="R22" t="n">
        <v>83.81999999999999</v>
      </c>
      <c r="S22" t="n">
        <v>57.64</v>
      </c>
      <c r="T22" t="n">
        <v>10926.51</v>
      </c>
      <c r="U22" t="n">
        <v>0.6899999999999999</v>
      </c>
      <c r="V22" t="n">
        <v>0.87</v>
      </c>
      <c r="W22" t="n">
        <v>6.83</v>
      </c>
      <c r="X22" t="n">
        <v>0.66</v>
      </c>
      <c r="Y22" t="n">
        <v>1</v>
      </c>
      <c r="Z22" t="n">
        <v>10</v>
      </c>
      <c r="AA22" t="n">
        <v>281.9577634516776</v>
      </c>
      <c r="AB22" t="n">
        <v>385.7870510532024</v>
      </c>
      <c r="AC22" t="n">
        <v>348.9680763562109</v>
      </c>
      <c r="AD22" t="n">
        <v>281957.7634516776</v>
      </c>
      <c r="AE22" t="n">
        <v>385787.0510532024</v>
      </c>
      <c r="AF22" t="n">
        <v>2.227908022515598e-06</v>
      </c>
      <c r="AG22" t="n">
        <v>11</v>
      </c>
      <c r="AH22" t="n">
        <v>348968.0763562109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3.7411</v>
      </c>
      <c r="E23" t="n">
        <v>26.73</v>
      </c>
      <c r="F23" t="n">
        <v>24.36</v>
      </c>
      <c r="G23" t="n">
        <v>63.54</v>
      </c>
      <c r="H23" t="n">
        <v>1.14</v>
      </c>
      <c r="I23" t="n">
        <v>23</v>
      </c>
      <c r="J23" t="n">
        <v>96.33</v>
      </c>
      <c r="K23" t="n">
        <v>37.55</v>
      </c>
      <c r="L23" t="n">
        <v>6.25</v>
      </c>
      <c r="M23" t="n">
        <v>21</v>
      </c>
      <c r="N23" t="n">
        <v>12.53</v>
      </c>
      <c r="O23" t="n">
        <v>12114.85</v>
      </c>
      <c r="P23" t="n">
        <v>188.9</v>
      </c>
      <c r="Q23" t="n">
        <v>452.57</v>
      </c>
      <c r="R23" t="n">
        <v>82.89</v>
      </c>
      <c r="S23" t="n">
        <v>57.64</v>
      </c>
      <c r="T23" t="n">
        <v>10468.72</v>
      </c>
      <c r="U23" t="n">
        <v>0.7</v>
      </c>
      <c r="V23" t="n">
        <v>0.87</v>
      </c>
      <c r="W23" t="n">
        <v>6.83</v>
      </c>
      <c r="X23" t="n">
        <v>0.63</v>
      </c>
      <c r="Y23" t="n">
        <v>1</v>
      </c>
      <c r="Z23" t="n">
        <v>10</v>
      </c>
      <c r="AA23" t="n">
        <v>280.6491160436171</v>
      </c>
      <c r="AB23" t="n">
        <v>383.9965019360449</v>
      </c>
      <c r="AC23" t="n">
        <v>347.3484147337434</v>
      </c>
      <c r="AD23" t="n">
        <v>280649.1160436171</v>
      </c>
      <c r="AE23" t="n">
        <v>383996.5019360449</v>
      </c>
      <c r="AF23" t="n">
        <v>2.231845415191619e-06</v>
      </c>
      <c r="AG23" t="n">
        <v>11</v>
      </c>
      <c r="AH23" t="n">
        <v>347348.4147337434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3.7486</v>
      </c>
      <c r="E24" t="n">
        <v>26.68</v>
      </c>
      <c r="F24" t="n">
        <v>24.32</v>
      </c>
      <c r="G24" t="n">
        <v>66.33</v>
      </c>
      <c r="H24" t="n">
        <v>1.18</v>
      </c>
      <c r="I24" t="n">
        <v>22</v>
      </c>
      <c r="J24" t="n">
        <v>96.64</v>
      </c>
      <c r="K24" t="n">
        <v>37.55</v>
      </c>
      <c r="L24" t="n">
        <v>6.5</v>
      </c>
      <c r="M24" t="n">
        <v>20</v>
      </c>
      <c r="N24" t="n">
        <v>12.59</v>
      </c>
      <c r="O24" t="n">
        <v>12153.06</v>
      </c>
      <c r="P24" t="n">
        <v>187.78</v>
      </c>
      <c r="Q24" t="n">
        <v>452.64</v>
      </c>
      <c r="R24" t="n">
        <v>81.52</v>
      </c>
      <c r="S24" t="n">
        <v>57.64</v>
      </c>
      <c r="T24" t="n">
        <v>9786.959999999999</v>
      </c>
      <c r="U24" t="n">
        <v>0.71</v>
      </c>
      <c r="V24" t="n">
        <v>0.87</v>
      </c>
      <c r="W24" t="n">
        <v>6.83</v>
      </c>
      <c r="X24" t="n">
        <v>0.59</v>
      </c>
      <c r="Y24" t="n">
        <v>1</v>
      </c>
      <c r="Z24" t="n">
        <v>10</v>
      </c>
      <c r="AA24" t="n">
        <v>279.4843065465274</v>
      </c>
      <c r="AB24" t="n">
        <v>382.4027581943585</v>
      </c>
      <c r="AC24" t="n">
        <v>345.9067756579301</v>
      </c>
      <c r="AD24" t="n">
        <v>279484.3065465274</v>
      </c>
      <c r="AE24" t="n">
        <v>382402.7581943584</v>
      </c>
      <c r="AF24" t="n">
        <v>2.236319725050735e-06</v>
      </c>
      <c r="AG24" t="n">
        <v>11</v>
      </c>
      <c r="AH24" t="n">
        <v>345906.7756579301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3.7566</v>
      </c>
      <c r="E25" t="n">
        <v>26.62</v>
      </c>
      <c r="F25" t="n">
        <v>24.28</v>
      </c>
      <c r="G25" t="n">
        <v>69.38</v>
      </c>
      <c r="H25" t="n">
        <v>1.22</v>
      </c>
      <c r="I25" t="n">
        <v>21</v>
      </c>
      <c r="J25" t="n">
        <v>96.95</v>
      </c>
      <c r="K25" t="n">
        <v>37.55</v>
      </c>
      <c r="L25" t="n">
        <v>6.75</v>
      </c>
      <c r="M25" t="n">
        <v>19</v>
      </c>
      <c r="N25" t="n">
        <v>12.65</v>
      </c>
      <c r="O25" t="n">
        <v>12191.28</v>
      </c>
      <c r="P25" t="n">
        <v>186.63</v>
      </c>
      <c r="Q25" t="n">
        <v>452.64</v>
      </c>
      <c r="R25" t="n">
        <v>80.44</v>
      </c>
      <c r="S25" t="n">
        <v>57.64</v>
      </c>
      <c r="T25" t="n">
        <v>9253.68</v>
      </c>
      <c r="U25" t="n">
        <v>0.72</v>
      </c>
      <c r="V25" t="n">
        <v>0.87</v>
      </c>
      <c r="W25" t="n">
        <v>6.83</v>
      </c>
      <c r="X25" t="n">
        <v>0.5600000000000001</v>
      </c>
      <c r="Y25" t="n">
        <v>1</v>
      </c>
      <c r="Z25" t="n">
        <v>10</v>
      </c>
      <c r="AA25" t="n">
        <v>278.2816534963994</v>
      </c>
      <c r="AB25" t="n">
        <v>380.7572352338653</v>
      </c>
      <c r="AC25" t="n">
        <v>344.4182990992805</v>
      </c>
      <c r="AD25" t="n">
        <v>278281.6534963994</v>
      </c>
      <c r="AE25" t="n">
        <v>380757.2352338653</v>
      </c>
      <c r="AF25" t="n">
        <v>2.241092322233792e-06</v>
      </c>
      <c r="AG25" t="n">
        <v>11</v>
      </c>
      <c r="AH25" t="n">
        <v>344418.2990992805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3.7623</v>
      </c>
      <c r="E26" t="n">
        <v>26.58</v>
      </c>
      <c r="F26" t="n">
        <v>24.26</v>
      </c>
      <c r="G26" t="n">
        <v>72.79000000000001</v>
      </c>
      <c r="H26" t="n">
        <v>1.27</v>
      </c>
      <c r="I26" t="n">
        <v>20</v>
      </c>
      <c r="J26" t="n">
        <v>97.26000000000001</v>
      </c>
      <c r="K26" t="n">
        <v>37.55</v>
      </c>
      <c r="L26" t="n">
        <v>7</v>
      </c>
      <c r="M26" t="n">
        <v>18</v>
      </c>
      <c r="N26" t="n">
        <v>12.71</v>
      </c>
      <c r="O26" t="n">
        <v>12229.54</v>
      </c>
      <c r="P26" t="n">
        <v>185.05</v>
      </c>
      <c r="Q26" t="n">
        <v>452.57</v>
      </c>
      <c r="R26" t="n">
        <v>79.83</v>
      </c>
      <c r="S26" t="n">
        <v>57.64</v>
      </c>
      <c r="T26" t="n">
        <v>8953.24</v>
      </c>
      <c r="U26" t="n">
        <v>0.72</v>
      </c>
      <c r="V26" t="n">
        <v>0.87</v>
      </c>
      <c r="W26" t="n">
        <v>6.83</v>
      </c>
      <c r="X26" t="n">
        <v>0.54</v>
      </c>
      <c r="Y26" t="n">
        <v>1</v>
      </c>
      <c r="Z26" t="n">
        <v>10</v>
      </c>
      <c r="AA26" t="n">
        <v>276.9577645337241</v>
      </c>
      <c r="AB26" t="n">
        <v>378.9458319492741</v>
      </c>
      <c r="AC26" t="n">
        <v>342.7797736018501</v>
      </c>
      <c r="AD26" t="n">
        <v>276957.7645337241</v>
      </c>
      <c r="AE26" t="n">
        <v>378945.8319492741</v>
      </c>
      <c r="AF26" t="n">
        <v>2.244492797726719e-06</v>
      </c>
      <c r="AG26" t="n">
        <v>11</v>
      </c>
      <c r="AH26" t="n">
        <v>342779.7736018501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3.7598</v>
      </c>
      <c r="E27" t="n">
        <v>26.6</v>
      </c>
      <c r="F27" t="n">
        <v>24.28</v>
      </c>
      <c r="G27" t="n">
        <v>72.84</v>
      </c>
      <c r="H27" t="n">
        <v>1.31</v>
      </c>
      <c r="I27" t="n">
        <v>20</v>
      </c>
      <c r="J27" t="n">
        <v>97.56999999999999</v>
      </c>
      <c r="K27" t="n">
        <v>37.55</v>
      </c>
      <c r="L27" t="n">
        <v>7.25</v>
      </c>
      <c r="M27" t="n">
        <v>18</v>
      </c>
      <c r="N27" t="n">
        <v>12.77</v>
      </c>
      <c r="O27" t="n">
        <v>12267.81</v>
      </c>
      <c r="P27" t="n">
        <v>184.1</v>
      </c>
      <c r="Q27" t="n">
        <v>452.62</v>
      </c>
      <c r="R27" t="n">
        <v>80.20999999999999</v>
      </c>
      <c r="S27" t="n">
        <v>57.64</v>
      </c>
      <c r="T27" t="n">
        <v>9141.57</v>
      </c>
      <c r="U27" t="n">
        <v>0.72</v>
      </c>
      <c r="V27" t="n">
        <v>0.87</v>
      </c>
      <c r="W27" t="n">
        <v>6.83</v>
      </c>
      <c r="X27" t="n">
        <v>0.55</v>
      </c>
      <c r="Y27" t="n">
        <v>1</v>
      </c>
      <c r="Z27" t="n">
        <v>10</v>
      </c>
      <c r="AA27" t="n">
        <v>276.505935636385</v>
      </c>
      <c r="AB27" t="n">
        <v>378.3276197186506</v>
      </c>
      <c r="AC27" t="n">
        <v>342.220562678851</v>
      </c>
      <c r="AD27" t="n">
        <v>276505.935636385</v>
      </c>
      <c r="AE27" t="n">
        <v>378327.6197186506</v>
      </c>
      <c r="AF27" t="n">
        <v>2.243001361107014e-06</v>
      </c>
      <c r="AG27" t="n">
        <v>11</v>
      </c>
      <c r="AH27" t="n">
        <v>342220.562678851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3.7686</v>
      </c>
      <c r="E28" t="n">
        <v>26.54</v>
      </c>
      <c r="F28" t="n">
        <v>24.24</v>
      </c>
      <c r="G28" t="n">
        <v>76.54000000000001</v>
      </c>
      <c r="H28" t="n">
        <v>1.35</v>
      </c>
      <c r="I28" t="n">
        <v>19</v>
      </c>
      <c r="J28" t="n">
        <v>97.88</v>
      </c>
      <c r="K28" t="n">
        <v>37.55</v>
      </c>
      <c r="L28" t="n">
        <v>7.5</v>
      </c>
      <c r="M28" t="n">
        <v>17</v>
      </c>
      <c r="N28" t="n">
        <v>12.83</v>
      </c>
      <c r="O28" t="n">
        <v>12306.12</v>
      </c>
      <c r="P28" t="n">
        <v>183.17</v>
      </c>
      <c r="Q28" t="n">
        <v>452.62</v>
      </c>
      <c r="R28" t="n">
        <v>78.91</v>
      </c>
      <c r="S28" t="n">
        <v>57.64</v>
      </c>
      <c r="T28" t="n">
        <v>8498.299999999999</v>
      </c>
      <c r="U28" t="n">
        <v>0.73</v>
      </c>
      <c r="V28" t="n">
        <v>0.87</v>
      </c>
      <c r="W28" t="n">
        <v>6.83</v>
      </c>
      <c r="X28" t="n">
        <v>0.51</v>
      </c>
      <c r="Y28" t="n">
        <v>1</v>
      </c>
      <c r="Z28" t="n">
        <v>10</v>
      </c>
      <c r="AA28" t="n">
        <v>275.4180443042595</v>
      </c>
      <c r="AB28" t="n">
        <v>376.8391188036582</v>
      </c>
      <c r="AC28" t="n">
        <v>340.8741222020614</v>
      </c>
      <c r="AD28" t="n">
        <v>275418.0443042595</v>
      </c>
      <c r="AE28" t="n">
        <v>376839.1188036582</v>
      </c>
      <c r="AF28" t="n">
        <v>2.248251218008376e-06</v>
      </c>
      <c r="AG28" t="n">
        <v>11</v>
      </c>
      <c r="AH28" t="n">
        <v>340874.1222020613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3.7759</v>
      </c>
      <c r="E29" t="n">
        <v>26.48</v>
      </c>
      <c r="F29" t="n">
        <v>24.2</v>
      </c>
      <c r="G29" t="n">
        <v>80.68000000000001</v>
      </c>
      <c r="H29" t="n">
        <v>1.39</v>
      </c>
      <c r="I29" t="n">
        <v>18</v>
      </c>
      <c r="J29" t="n">
        <v>98.19</v>
      </c>
      <c r="K29" t="n">
        <v>37.55</v>
      </c>
      <c r="L29" t="n">
        <v>7.75</v>
      </c>
      <c r="M29" t="n">
        <v>16</v>
      </c>
      <c r="N29" t="n">
        <v>12.89</v>
      </c>
      <c r="O29" t="n">
        <v>12344.44</v>
      </c>
      <c r="P29" t="n">
        <v>182.39</v>
      </c>
      <c r="Q29" t="n">
        <v>452.65</v>
      </c>
      <c r="R29" t="n">
        <v>77.92</v>
      </c>
      <c r="S29" t="n">
        <v>57.64</v>
      </c>
      <c r="T29" t="n">
        <v>8008.31</v>
      </c>
      <c r="U29" t="n">
        <v>0.74</v>
      </c>
      <c r="V29" t="n">
        <v>0.88</v>
      </c>
      <c r="W29" t="n">
        <v>6.82</v>
      </c>
      <c r="X29" t="n">
        <v>0.48</v>
      </c>
      <c r="Y29" t="n">
        <v>1</v>
      </c>
      <c r="Z29" t="n">
        <v>10</v>
      </c>
      <c r="AA29" t="n">
        <v>274.4989041222832</v>
      </c>
      <c r="AB29" t="n">
        <v>375.5815106570753</v>
      </c>
      <c r="AC29" t="n">
        <v>339.7365384119241</v>
      </c>
      <c r="AD29" t="n">
        <v>274498.9041222832</v>
      </c>
      <c r="AE29" t="n">
        <v>375581.5106570753</v>
      </c>
      <c r="AF29" t="n">
        <v>2.252606212937916e-06</v>
      </c>
      <c r="AG29" t="n">
        <v>11</v>
      </c>
      <c r="AH29" t="n">
        <v>339736.5384119241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3.775</v>
      </c>
      <c r="E30" t="n">
        <v>26.49</v>
      </c>
      <c r="F30" t="n">
        <v>24.21</v>
      </c>
      <c r="G30" t="n">
        <v>80.7</v>
      </c>
      <c r="H30" t="n">
        <v>1.43</v>
      </c>
      <c r="I30" t="n">
        <v>18</v>
      </c>
      <c r="J30" t="n">
        <v>98.5</v>
      </c>
      <c r="K30" t="n">
        <v>37.55</v>
      </c>
      <c r="L30" t="n">
        <v>8</v>
      </c>
      <c r="M30" t="n">
        <v>16</v>
      </c>
      <c r="N30" t="n">
        <v>12.95</v>
      </c>
      <c r="O30" t="n">
        <v>12382.79</v>
      </c>
      <c r="P30" t="n">
        <v>180.84</v>
      </c>
      <c r="Q30" t="n">
        <v>452.62</v>
      </c>
      <c r="R30" t="n">
        <v>78.03</v>
      </c>
      <c r="S30" t="n">
        <v>57.64</v>
      </c>
      <c r="T30" t="n">
        <v>8062.2</v>
      </c>
      <c r="U30" t="n">
        <v>0.74</v>
      </c>
      <c r="V30" t="n">
        <v>0.88</v>
      </c>
      <c r="W30" t="n">
        <v>6.83</v>
      </c>
      <c r="X30" t="n">
        <v>0.48</v>
      </c>
      <c r="Y30" t="n">
        <v>1</v>
      </c>
      <c r="Z30" t="n">
        <v>10</v>
      </c>
      <c r="AA30" t="n">
        <v>273.5685387094763</v>
      </c>
      <c r="AB30" t="n">
        <v>374.3085436544476</v>
      </c>
      <c r="AC30" t="n">
        <v>338.585061593407</v>
      </c>
      <c r="AD30" t="n">
        <v>273568.5387094763</v>
      </c>
      <c r="AE30" t="n">
        <v>374308.5436544477</v>
      </c>
      <c r="AF30" t="n">
        <v>2.252069295754822e-06</v>
      </c>
      <c r="AG30" t="n">
        <v>11</v>
      </c>
      <c r="AH30" t="n">
        <v>338585.061593407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3.7829</v>
      </c>
      <c r="E31" t="n">
        <v>26.44</v>
      </c>
      <c r="F31" t="n">
        <v>24.17</v>
      </c>
      <c r="G31" t="n">
        <v>85.31999999999999</v>
      </c>
      <c r="H31" t="n">
        <v>1.47</v>
      </c>
      <c r="I31" t="n">
        <v>17</v>
      </c>
      <c r="J31" t="n">
        <v>98.81999999999999</v>
      </c>
      <c r="K31" t="n">
        <v>37.55</v>
      </c>
      <c r="L31" t="n">
        <v>8.25</v>
      </c>
      <c r="M31" t="n">
        <v>15</v>
      </c>
      <c r="N31" t="n">
        <v>13.01</v>
      </c>
      <c r="O31" t="n">
        <v>12421.16</v>
      </c>
      <c r="P31" t="n">
        <v>180.17</v>
      </c>
      <c r="Q31" t="n">
        <v>452.57</v>
      </c>
      <c r="R31" t="n">
        <v>76.98</v>
      </c>
      <c r="S31" t="n">
        <v>57.64</v>
      </c>
      <c r="T31" t="n">
        <v>7545.13</v>
      </c>
      <c r="U31" t="n">
        <v>0.75</v>
      </c>
      <c r="V31" t="n">
        <v>0.88</v>
      </c>
      <c r="W31" t="n">
        <v>6.82</v>
      </c>
      <c r="X31" t="n">
        <v>0.45</v>
      </c>
      <c r="Y31" t="n">
        <v>1</v>
      </c>
      <c r="Z31" t="n">
        <v>10</v>
      </c>
      <c r="AA31" t="n">
        <v>272.698130006352</v>
      </c>
      <c r="AB31" t="n">
        <v>373.1176120671111</v>
      </c>
      <c r="AC31" t="n">
        <v>337.5077908452827</v>
      </c>
      <c r="AD31" t="n">
        <v>272698.130006352</v>
      </c>
      <c r="AE31" t="n">
        <v>373117.6120671111</v>
      </c>
      <c r="AF31" t="n">
        <v>2.25678223547309e-06</v>
      </c>
      <c r="AG31" t="n">
        <v>11</v>
      </c>
      <c r="AH31" t="n">
        <v>337507.7908452827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3.78</v>
      </c>
      <c r="E32" t="n">
        <v>26.46</v>
      </c>
      <c r="F32" t="n">
        <v>24.19</v>
      </c>
      <c r="G32" t="n">
        <v>85.39</v>
      </c>
      <c r="H32" t="n">
        <v>1.51</v>
      </c>
      <c r="I32" t="n">
        <v>17</v>
      </c>
      <c r="J32" t="n">
        <v>99.13</v>
      </c>
      <c r="K32" t="n">
        <v>37.55</v>
      </c>
      <c r="L32" t="n">
        <v>8.5</v>
      </c>
      <c r="M32" t="n">
        <v>15</v>
      </c>
      <c r="N32" t="n">
        <v>13.07</v>
      </c>
      <c r="O32" t="n">
        <v>12459.56</v>
      </c>
      <c r="P32" t="n">
        <v>179.42</v>
      </c>
      <c r="Q32" t="n">
        <v>452.57</v>
      </c>
      <c r="R32" t="n">
        <v>77.55</v>
      </c>
      <c r="S32" t="n">
        <v>57.64</v>
      </c>
      <c r="T32" t="n">
        <v>7827.74</v>
      </c>
      <c r="U32" t="n">
        <v>0.74</v>
      </c>
      <c r="V32" t="n">
        <v>0.88</v>
      </c>
      <c r="W32" t="n">
        <v>6.83</v>
      </c>
      <c r="X32" t="n">
        <v>0.47</v>
      </c>
      <c r="Y32" t="n">
        <v>1</v>
      </c>
      <c r="Z32" t="n">
        <v>10</v>
      </c>
      <c r="AA32" t="n">
        <v>272.3917031169439</v>
      </c>
      <c r="AB32" t="n">
        <v>372.6983452784228</v>
      </c>
      <c r="AC32" t="n">
        <v>337.1285382904622</v>
      </c>
      <c r="AD32" t="n">
        <v>272391.7031169439</v>
      </c>
      <c r="AE32" t="n">
        <v>372698.3452784228</v>
      </c>
      <c r="AF32" t="n">
        <v>2.255052168994232e-06</v>
      </c>
      <c r="AG32" t="n">
        <v>11</v>
      </c>
      <c r="AH32" t="n">
        <v>337128.5382904622</v>
      </c>
    </row>
    <row r="33">
      <c r="A33" t="n">
        <v>31</v>
      </c>
      <c r="B33" t="n">
        <v>40</v>
      </c>
      <c r="C33" t="inlineStr">
        <is>
          <t xml:space="preserve">CONCLUIDO	</t>
        </is>
      </c>
      <c r="D33" t="n">
        <v>3.7882</v>
      </c>
      <c r="E33" t="n">
        <v>26.4</v>
      </c>
      <c r="F33" t="n">
        <v>24.16</v>
      </c>
      <c r="G33" t="n">
        <v>90.58</v>
      </c>
      <c r="H33" t="n">
        <v>1.55</v>
      </c>
      <c r="I33" t="n">
        <v>16</v>
      </c>
      <c r="J33" t="n">
        <v>99.44</v>
      </c>
      <c r="K33" t="n">
        <v>37.55</v>
      </c>
      <c r="L33" t="n">
        <v>8.75</v>
      </c>
      <c r="M33" t="n">
        <v>14</v>
      </c>
      <c r="N33" t="n">
        <v>13.14</v>
      </c>
      <c r="O33" t="n">
        <v>12497.98</v>
      </c>
      <c r="P33" t="n">
        <v>178.01</v>
      </c>
      <c r="Q33" t="n">
        <v>452.63</v>
      </c>
      <c r="R33" t="n">
        <v>76.33</v>
      </c>
      <c r="S33" t="n">
        <v>57.64</v>
      </c>
      <c r="T33" t="n">
        <v>7224.71</v>
      </c>
      <c r="U33" t="n">
        <v>0.76</v>
      </c>
      <c r="V33" t="n">
        <v>0.88</v>
      </c>
      <c r="W33" t="n">
        <v>6.82</v>
      </c>
      <c r="X33" t="n">
        <v>0.43</v>
      </c>
      <c r="Y33" t="n">
        <v>1</v>
      </c>
      <c r="Z33" t="n">
        <v>10</v>
      </c>
      <c r="AA33" t="n">
        <v>271.0612133206629</v>
      </c>
      <c r="AB33" t="n">
        <v>370.8779104420838</v>
      </c>
      <c r="AC33" t="n">
        <v>335.4818431999072</v>
      </c>
      <c r="AD33" t="n">
        <v>271061.2133206629</v>
      </c>
      <c r="AE33" t="n">
        <v>370877.9104420838</v>
      </c>
      <c r="AF33" t="n">
        <v>2.259944081106865e-06</v>
      </c>
      <c r="AG33" t="n">
        <v>11</v>
      </c>
      <c r="AH33" t="n">
        <v>335481.8431999072</v>
      </c>
    </row>
    <row r="34">
      <c r="A34" t="n">
        <v>32</v>
      </c>
      <c r="B34" t="n">
        <v>40</v>
      </c>
      <c r="C34" t="inlineStr">
        <is>
          <t xml:space="preserve">CONCLUIDO	</t>
        </is>
      </c>
      <c r="D34" t="n">
        <v>3.7859</v>
      </c>
      <c r="E34" t="n">
        <v>26.41</v>
      </c>
      <c r="F34" t="n">
        <v>24.17</v>
      </c>
      <c r="G34" t="n">
        <v>90.64</v>
      </c>
      <c r="H34" t="n">
        <v>1.59</v>
      </c>
      <c r="I34" t="n">
        <v>16</v>
      </c>
      <c r="J34" t="n">
        <v>99.75</v>
      </c>
      <c r="K34" t="n">
        <v>37.55</v>
      </c>
      <c r="L34" t="n">
        <v>9</v>
      </c>
      <c r="M34" t="n">
        <v>14</v>
      </c>
      <c r="N34" t="n">
        <v>13.2</v>
      </c>
      <c r="O34" t="n">
        <v>12536.43</v>
      </c>
      <c r="P34" t="n">
        <v>177.03</v>
      </c>
      <c r="Q34" t="n">
        <v>452.57</v>
      </c>
      <c r="R34" t="n">
        <v>76.98999999999999</v>
      </c>
      <c r="S34" t="n">
        <v>57.64</v>
      </c>
      <c r="T34" t="n">
        <v>7552.04</v>
      </c>
      <c r="U34" t="n">
        <v>0.75</v>
      </c>
      <c r="V34" t="n">
        <v>0.88</v>
      </c>
      <c r="W34" t="n">
        <v>6.82</v>
      </c>
      <c r="X34" t="n">
        <v>0.45</v>
      </c>
      <c r="Y34" t="n">
        <v>1</v>
      </c>
      <c r="Z34" t="n">
        <v>10</v>
      </c>
      <c r="AA34" t="n">
        <v>270.558573724481</v>
      </c>
      <c r="AB34" t="n">
        <v>370.1901767716939</v>
      </c>
      <c r="AC34" t="n">
        <v>334.8597458657789</v>
      </c>
      <c r="AD34" t="n">
        <v>270558.573724481</v>
      </c>
      <c r="AE34" t="n">
        <v>370190.1767716939</v>
      </c>
      <c r="AF34" t="n">
        <v>2.258571959416736e-06</v>
      </c>
      <c r="AG34" t="n">
        <v>11</v>
      </c>
      <c r="AH34" t="n">
        <v>334859.7458657789</v>
      </c>
    </row>
    <row r="35">
      <c r="A35" t="n">
        <v>33</v>
      </c>
      <c r="B35" t="n">
        <v>40</v>
      </c>
      <c r="C35" t="inlineStr">
        <is>
          <t xml:space="preserve">CONCLUIDO	</t>
        </is>
      </c>
      <c r="D35" t="n">
        <v>3.7969</v>
      </c>
      <c r="E35" t="n">
        <v>26.34</v>
      </c>
      <c r="F35" t="n">
        <v>24.11</v>
      </c>
      <c r="G35" t="n">
        <v>96.45</v>
      </c>
      <c r="H35" t="n">
        <v>1.63</v>
      </c>
      <c r="I35" t="n">
        <v>15</v>
      </c>
      <c r="J35" t="n">
        <v>100.06</v>
      </c>
      <c r="K35" t="n">
        <v>37.55</v>
      </c>
      <c r="L35" t="n">
        <v>9.25</v>
      </c>
      <c r="M35" t="n">
        <v>13</v>
      </c>
      <c r="N35" t="n">
        <v>13.26</v>
      </c>
      <c r="O35" t="n">
        <v>12574.9</v>
      </c>
      <c r="P35" t="n">
        <v>175.48</v>
      </c>
      <c r="Q35" t="n">
        <v>452.59</v>
      </c>
      <c r="R35" t="n">
        <v>74.95</v>
      </c>
      <c r="S35" t="n">
        <v>57.64</v>
      </c>
      <c r="T35" t="n">
        <v>6536.89</v>
      </c>
      <c r="U35" t="n">
        <v>0.77</v>
      </c>
      <c r="V35" t="n">
        <v>0.88</v>
      </c>
      <c r="W35" t="n">
        <v>6.82</v>
      </c>
      <c r="X35" t="n">
        <v>0.39</v>
      </c>
      <c r="Y35" t="n">
        <v>1</v>
      </c>
      <c r="Z35" t="n">
        <v>10</v>
      </c>
      <c r="AA35" t="n">
        <v>268.9572498062716</v>
      </c>
      <c r="AB35" t="n">
        <v>367.9991747413744</v>
      </c>
      <c r="AC35" t="n">
        <v>332.8778499941425</v>
      </c>
      <c r="AD35" t="n">
        <v>268957.2498062716</v>
      </c>
      <c r="AE35" t="n">
        <v>367999.1747413744</v>
      </c>
      <c r="AF35" t="n">
        <v>2.265134280543439e-06</v>
      </c>
      <c r="AG35" t="n">
        <v>11</v>
      </c>
      <c r="AH35" t="n">
        <v>332877.8499941425</v>
      </c>
    </row>
    <row r="36">
      <c r="A36" t="n">
        <v>34</v>
      </c>
      <c r="B36" t="n">
        <v>40</v>
      </c>
      <c r="C36" t="inlineStr">
        <is>
          <t xml:space="preserve">CONCLUIDO	</t>
        </is>
      </c>
      <c r="D36" t="n">
        <v>3.796</v>
      </c>
      <c r="E36" t="n">
        <v>26.34</v>
      </c>
      <c r="F36" t="n">
        <v>24.12</v>
      </c>
      <c r="G36" t="n">
        <v>96.48</v>
      </c>
      <c r="H36" t="n">
        <v>1.67</v>
      </c>
      <c r="I36" t="n">
        <v>15</v>
      </c>
      <c r="J36" t="n">
        <v>100.37</v>
      </c>
      <c r="K36" t="n">
        <v>37.55</v>
      </c>
      <c r="L36" t="n">
        <v>9.5</v>
      </c>
      <c r="M36" t="n">
        <v>13</v>
      </c>
      <c r="N36" t="n">
        <v>13.32</v>
      </c>
      <c r="O36" t="n">
        <v>12613.39</v>
      </c>
      <c r="P36" t="n">
        <v>174.21</v>
      </c>
      <c r="Q36" t="n">
        <v>452.6</v>
      </c>
      <c r="R36" t="n">
        <v>75.17</v>
      </c>
      <c r="S36" t="n">
        <v>57.64</v>
      </c>
      <c r="T36" t="n">
        <v>6647.81</v>
      </c>
      <c r="U36" t="n">
        <v>0.77</v>
      </c>
      <c r="V36" t="n">
        <v>0.88</v>
      </c>
      <c r="W36" t="n">
        <v>6.82</v>
      </c>
      <c r="X36" t="n">
        <v>0.4</v>
      </c>
      <c r="Y36" t="n">
        <v>1</v>
      </c>
      <c r="Z36" t="n">
        <v>10</v>
      </c>
      <c r="AA36" t="n">
        <v>268.209121404882</v>
      </c>
      <c r="AB36" t="n">
        <v>366.9755524574973</v>
      </c>
      <c r="AC36" t="n">
        <v>331.9519207843758</v>
      </c>
      <c r="AD36" t="n">
        <v>268209.1214048819</v>
      </c>
      <c r="AE36" t="n">
        <v>366975.5524574973</v>
      </c>
      <c r="AF36" t="n">
        <v>2.264597363360345e-06</v>
      </c>
      <c r="AG36" t="n">
        <v>11</v>
      </c>
      <c r="AH36" t="n">
        <v>331951.9207843757</v>
      </c>
    </row>
    <row r="37">
      <c r="A37" t="n">
        <v>35</v>
      </c>
      <c r="B37" t="n">
        <v>40</v>
      </c>
      <c r="C37" t="inlineStr">
        <is>
          <t xml:space="preserve">CONCLUIDO	</t>
        </is>
      </c>
      <c r="D37" t="n">
        <v>3.8023</v>
      </c>
      <c r="E37" t="n">
        <v>26.3</v>
      </c>
      <c r="F37" t="n">
        <v>24.1</v>
      </c>
      <c r="G37" t="n">
        <v>103.27</v>
      </c>
      <c r="H37" t="n">
        <v>1.7</v>
      </c>
      <c r="I37" t="n">
        <v>14</v>
      </c>
      <c r="J37" t="n">
        <v>100.69</v>
      </c>
      <c r="K37" t="n">
        <v>37.55</v>
      </c>
      <c r="L37" t="n">
        <v>9.75</v>
      </c>
      <c r="M37" t="n">
        <v>12</v>
      </c>
      <c r="N37" t="n">
        <v>13.38</v>
      </c>
      <c r="O37" t="n">
        <v>12651.91</v>
      </c>
      <c r="P37" t="n">
        <v>173.94</v>
      </c>
      <c r="Q37" t="n">
        <v>452.6</v>
      </c>
      <c r="R37" t="n">
        <v>74.33</v>
      </c>
      <c r="S37" t="n">
        <v>57.64</v>
      </c>
      <c r="T37" t="n">
        <v>6234.85</v>
      </c>
      <c r="U37" t="n">
        <v>0.78</v>
      </c>
      <c r="V37" t="n">
        <v>0.88</v>
      </c>
      <c r="W37" t="n">
        <v>6.82</v>
      </c>
      <c r="X37" t="n">
        <v>0.37</v>
      </c>
      <c r="Y37" t="n">
        <v>1</v>
      </c>
      <c r="Z37" t="n">
        <v>10</v>
      </c>
      <c r="AA37" t="n">
        <v>267.7216665698195</v>
      </c>
      <c r="AB37" t="n">
        <v>366.3085952471754</v>
      </c>
      <c r="AC37" t="n">
        <v>331.3486170341266</v>
      </c>
      <c r="AD37" t="n">
        <v>267721.6665698196</v>
      </c>
      <c r="AE37" t="n">
        <v>366308.5952471754</v>
      </c>
      <c r="AF37" t="n">
        <v>2.268355783642002e-06</v>
      </c>
      <c r="AG37" t="n">
        <v>11</v>
      </c>
      <c r="AH37" t="n">
        <v>331348.6170341266</v>
      </c>
    </row>
    <row r="38">
      <c r="A38" t="n">
        <v>36</v>
      </c>
      <c r="B38" t="n">
        <v>40</v>
      </c>
      <c r="C38" t="inlineStr">
        <is>
          <t xml:space="preserve">CONCLUIDO	</t>
        </is>
      </c>
      <c r="D38" t="n">
        <v>3.8006</v>
      </c>
      <c r="E38" t="n">
        <v>26.31</v>
      </c>
      <c r="F38" t="n">
        <v>24.11</v>
      </c>
      <c r="G38" t="n">
        <v>103.32</v>
      </c>
      <c r="H38" t="n">
        <v>1.74</v>
      </c>
      <c r="I38" t="n">
        <v>14</v>
      </c>
      <c r="J38" t="n">
        <v>101</v>
      </c>
      <c r="K38" t="n">
        <v>37.55</v>
      </c>
      <c r="L38" t="n">
        <v>10</v>
      </c>
      <c r="M38" t="n">
        <v>11</v>
      </c>
      <c r="N38" t="n">
        <v>13.45</v>
      </c>
      <c r="O38" t="n">
        <v>12690.46</v>
      </c>
      <c r="P38" t="n">
        <v>172.07</v>
      </c>
      <c r="Q38" t="n">
        <v>452.57</v>
      </c>
      <c r="R38" t="n">
        <v>74.72</v>
      </c>
      <c r="S38" t="n">
        <v>57.64</v>
      </c>
      <c r="T38" t="n">
        <v>6428.64</v>
      </c>
      <c r="U38" t="n">
        <v>0.77</v>
      </c>
      <c r="V38" t="n">
        <v>0.88</v>
      </c>
      <c r="W38" t="n">
        <v>6.82</v>
      </c>
      <c r="X38" t="n">
        <v>0.38</v>
      </c>
      <c r="Y38" t="n">
        <v>1</v>
      </c>
      <c r="Z38" t="n">
        <v>10</v>
      </c>
      <c r="AA38" t="n">
        <v>266.6267464534757</v>
      </c>
      <c r="AB38" t="n">
        <v>364.8104772395273</v>
      </c>
      <c r="AC38" t="n">
        <v>329.9934773065066</v>
      </c>
      <c r="AD38" t="n">
        <v>266626.7464534757</v>
      </c>
      <c r="AE38" t="n">
        <v>364810.4772395273</v>
      </c>
      <c r="AF38" t="n">
        <v>2.267341606740603e-06</v>
      </c>
      <c r="AG38" t="n">
        <v>11</v>
      </c>
      <c r="AH38" t="n">
        <v>329993.4773065066</v>
      </c>
    </row>
    <row r="39">
      <c r="A39" t="n">
        <v>37</v>
      </c>
      <c r="B39" t="n">
        <v>40</v>
      </c>
      <c r="C39" t="inlineStr">
        <is>
          <t xml:space="preserve">CONCLUIDO	</t>
        </is>
      </c>
      <c r="D39" t="n">
        <v>3.8071</v>
      </c>
      <c r="E39" t="n">
        <v>26.27</v>
      </c>
      <c r="F39" t="n">
        <v>24.08</v>
      </c>
      <c r="G39" t="n">
        <v>111.14</v>
      </c>
      <c r="H39" t="n">
        <v>1.78</v>
      </c>
      <c r="I39" t="n">
        <v>13</v>
      </c>
      <c r="J39" t="n">
        <v>101.31</v>
      </c>
      <c r="K39" t="n">
        <v>37.55</v>
      </c>
      <c r="L39" t="n">
        <v>10.25</v>
      </c>
      <c r="M39" t="n">
        <v>8</v>
      </c>
      <c r="N39" t="n">
        <v>13.51</v>
      </c>
      <c r="O39" t="n">
        <v>12729.03</v>
      </c>
      <c r="P39" t="n">
        <v>170.52</v>
      </c>
      <c r="Q39" t="n">
        <v>452.63</v>
      </c>
      <c r="R39" t="n">
        <v>73.93000000000001</v>
      </c>
      <c r="S39" t="n">
        <v>57.64</v>
      </c>
      <c r="T39" t="n">
        <v>6039.56</v>
      </c>
      <c r="U39" t="n">
        <v>0.78</v>
      </c>
      <c r="V39" t="n">
        <v>0.88</v>
      </c>
      <c r="W39" t="n">
        <v>6.82</v>
      </c>
      <c r="X39" t="n">
        <v>0.36</v>
      </c>
      <c r="Y39" t="n">
        <v>1</v>
      </c>
      <c r="Z39" t="n">
        <v>10</v>
      </c>
      <c r="AA39" t="n">
        <v>265.2988802141585</v>
      </c>
      <c r="AB39" t="n">
        <v>362.9936320695696</v>
      </c>
      <c r="AC39" t="n">
        <v>328.3500292896114</v>
      </c>
      <c r="AD39" t="n">
        <v>265298.8802141585</v>
      </c>
      <c r="AE39" t="n">
        <v>362993.6320695696</v>
      </c>
      <c r="AF39" t="n">
        <v>2.271219341951836e-06</v>
      </c>
      <c r="AG39" t="n">
        <v>11</v>
      </c>
      <c r="AH39" t="n">
        <v>328350.0292896114</v>
      </c>
    </row>
    <row r="40">
      <c r="A40" t="n">
        <v>38</v>
      </c>
      <c r="B40" t="n">
        <v>40</v>
      </c>
      <c r="C40" t="inlineStr">
        <is>
          <t xml:space="preserve">CONCLUIDO	</t>
        </is>
      </c>
      <c r="D40" t="n">
        <v>3.8061</v>
      </c>
      <c r="E40" t="n">
        <v>26.27</v>
      </c>
      <c r="F40" t="n">
        <v>24.09</v>
      </c>
      <c r="G40" t="n">
        <v>111.17</v>
      </c>
      <c r="H40" t="n">
        <v>1.82</v>
      </c>
      <c r="I40" t="n">
        <v>13</v>
      </c>
      <c r="J40" t="n">
        <v>101.62</v>
      </c>
      <c r="K40" t="n">
        <v>37.55</v>
      </c>
      <c r="L40" t="n">
        <v>10.5</v>
      </c>
      <c r="M40" t="n">
        <v>7</v>
      </c>
      <c r="N40" t="n">
        <v>13.57</v>
      </c>
      <c r="O40" t="n">
        <v>12767.62</v>
      </c>
      <c r="P40" t="n">
        <v>171.23</v>
      </c>
      <c r="Q40" t="n">
        <v>452.63</v>
      </c>
      <c r="R40" t="n">
        <v>73.92</v>
      </c>
      <c r="S40" t="n">
        <v>57.64</v>
      </c>
      <c r="T40" t="n">
        <v>6034.36</v>
      </c>
      <c r="U40" t="n">
        <v>0.78</v>
      </c>
      <c r="V40" t="n">
        <v>0.88</v>
      </c>
      <c r="W40" t="n">
        <v>6.82</v>
      </c>
      <c r="X40" t="n">
        <v>0.36</v>
      </c>
      <c r="Y40" t="n">
        <v>1</v>
      </c>
      <c r="Z40" t="n">
        <v>10</v>
      </c>
      <c r="AA40" t="n">
        <v>265.8143287547064</v>
      </c>
      <c r="AB40" t="n">
        <v>363.698891502732</v>
      </c>
      <c r="AC40" t="n">
        <v>328.9879797523107</v>
      </c>
      <c r="AD40" t="n">
        <v>265814.3287547064</v>
      </c>
      <c r="AE40" t="n">
        <v>363698.8915027319</v>
      </c>
      <c r="AF40" t="n">
        <v>2.270622767303954e-06</v>
      </c>
      <c r="AG40" t="n">
        <v>11</v>
      </c>
      <c r="AH40" t="n">
        <v>328987.9797523107</v>
      </c>
    </row>
    <row r="41">
      <c r="A41" t="n">
        <v>39</v>
      </c>
      <c r="B41" t="n">
        <v>40</v>
      </c>
      <c r="C41" t="inlineStr">
        <is>
          <t xml:space="preserve">CONCLUIDO	</t>
        </is>
      </c>
      <c r="D41" t="n">
        <v>3.8076</v>
      </c>
      <c r="E41" t="n">
        <v>26.26</v>
      </c>
      <c r="F41" t="n">
        <v>24.08</v>
      </c>
      <c r="G41" t="n">
        <v>111.13</v>
      </c>
      <c r="H41" t="n">
        <v>1.86</v>
      </c>
      <c r="I41" t="n">
        <v>13</v>
      </c>
      <c r="J41" t="n">
        <v>101.94</v>
      </c>
      <c r="K41" t="n">
        <v>37.55</v>
      </c>
      <c r="L41" t="n">
        <v>10.75</v>
      </c>
      <c r="M41" t="n">
        <v>5</v>
      </c>
      <c r="N41" t="n">
        <v>13.64</v>
      </c>
      <c r="O41" t="n">
        <v>12806.24</v>
      </c>
      <c r="P41" t="n">
        <v>171.66</v>
      </c>
      <c r="Q41" t="n">
        <v>452.73</v>
      </c>
      <c r="R41" t="n">
        <v>73.62</v>
      </c>
      <c r="S41" t="n">
        <v>57.64</v>
      </c>
      <c r="T41" t="n">
        <v>5885.16</v>
      </c>
      <c r="U41" t="n">
        <v>0.78</v>
      </c>
      <c r="V41" t="n">
        <v>0.88</v>
      </c>
      <c r="W41" t="n">
        <v>6.82</v>
      </c>
      <c r="X41" t="n">
        <v>0.35</v>
      </c>
      <c r="Y41" t="n">
        <v>1</v>
      </c>
      <c r="Z41" t="n">
        <v>10</v>
      </c>
      <c r="AA41" t="n">
        <v>266.0018672741008</v>
      </c>
      <c r="AB41" t="n">
        <v>363.9554899785828</v>
      </c>
      <c r="AC41" t="n">
        <v>329.2200888297645</v>
      </c>
      <c r="AD41" t="n">
        <v>266001.8672741008</v>
      </c>
      <c r="AE41" t="n">
        <v>363955.4899785828</v>
      </c>
      <c r="AF41" t="n">
        <v>2.271517629275777e-06</v>
      </c>
      <c r="AG41" t="n">
        <v>11</v>
      </c>
      <c r="AH41" t="n">
        <v>329220.0888297645</v>
      </c>
    </row>
    <row r="42">
      <c r="A42" t="n">
        <v>40</v>
      </c>
      <c r="B42" t="n">
        <v>40</v>
      </c>
      <c r="C42" t="inlineStr">
        <is>
          <t xml:space="preserve">CONCLUIDO	</t>
        </is>
      </c>
      <c r="D42" t="n">
        <v>3.8073</v>
      </c>
      <c r="E42" t="n">
        <v>26.26</v>
      </c>
      <c r="F42" t="n">
        <v>24.08</v>
      </c>
      <c r="G42" t="n">
        <v>111.14</v>
      </c>
      <c r="H42" t="n">
        <v>1.89</v>
      </c>
      <c r="I42" t="n">
        <v>13</v>
      </c>
      <c r="J42" t="n">
        <v>102.25</v>
      </c>
      <c r="K42" t="n">
        <v>37.55</v>
      </c>
      <c r="L42" t="n">
        <v>11</v>
      </c>
      <c r="M42" t="n">
        <v>3</v>
      </c>
      <c r="N42" t="n">
        <v>13.7</v>
      </c>
      <c r="O42" t="n">
        <v>12844.88</v>
      </c>
      <c r="P42" t="n">
        <v>171.48</v>
      </c>
      <c r="Q42" t="n">
        <v>452.66</v>
      </c>
      <c r="R42" t="n">
        <v>73.59</v>
      </c>
      <c r="S42" t="n">
        <v>57.64</v>
      </c>
      <c r="T42" t="n">
        <v>5869.24</v>
      </c>
      <c r="U42" t="n">
        <v>0.78</v>
      </c>
      <c r="V42" t="n">
        <v>0.88</v>
      </c>
      <c r="W42" t="n">
        <v>6.82</v>
      </c>
      <c r="X42" t="n">
        <v>0.35</v>
      </c>
      <c r="Y42" t="n">
        <v>1</v>
      </c>
      <c r="Z42" t="n">
        <v>10</v>
      </c>
      <c r="AA42" t="n">
        <v>265.9002712605097</v>
      </c>
      <c r="AB42" t="n">
        <v>363.8164818306878</v>
      </c>
      <c r="AC42" t="n">
        <v>329.0943474244054</v>
      </c>
      <c r="AD42" t="n">
        <v>265900.2712605097</v>
      </c>
      <c r="AE42" t="n">
        <v>363816.4818306878</v>
      </c>
      <c r="AF42" t="n">
        <v>2.271338656881413e-06</v>
      </c>
      <c r="AG42" t="n">
        <v>11</v>
      </c>
      <c r="AH42" t="n">
        <v>329094.3474244055</v>
      </c>
    </row>
    <row r="43">
      <c r="A43" t="n">
        <v>41</v>
      </c>
      <c r="B43" t="n">
        <v>40</v>
      </c>
      <c r="C43" t="inlineStr">
        <is>
          <t xml:space="preserve">CONCLUIDO	</t>
        </is>
      </c>
      <c r="D43" t="n">
        <v>3.8071</v>
      </c>
      <c r="E43" t="n">
        <v>26.27</v>
      </c>
      <c r="F43" t="n">
        <v>24.08</v>
      </c>
      <c r="G43" t="n">
        <v>111.14</v>
      </c>
      <c r="H43" t="n">
        <v>1.93</v>
      </c>
      <c r="I43" t="n">
        <v>13</v>
      </c>
      <c r="J43" t="n">
        <v>102.56</v>
      </c>
      <c r="K43" t="n">
        <v>37.55</v>
      </c>
      <c r="L43" t="n">
        <v>11.25</v>
      </c>
      <c r="M43" t="n">
        <v>1</v>
      </c>
      <c r="N43" t="n">
        <v>13.76</v>
      </c>
      <c r="O43" t="n">
        <v>12883.55</v>
      </c>
      <c r="P43" t="n">
        <v>171.52</v>
      </c>
      <c r="Q43" t="n">
        <v>452.66</v>
      </c>
      <c r="R43" t="n">
        <v>73.59999999999999</v>
      </c>
      <c r="S43" t="n">
        <v>57.64</v>
      </c>
      <c r="T43" t="n">
        <v>5875.31</v>
      </c>
      <c r="U43" t="n">
        <v>0.78</v>
      </c>
      <c r="V43" t="n">
        <v>0.88</v>
      </c>
      <c r="W43" t="n">
        <v>6.83</v>
      </c>
      <c r="X43" t="n">
        <v>0.36</v>
      </c>
      <c r="Y43" t="n">
        <v>1</v>
      </c>
      <c r="Z43" t="n">
        <v>10</v>
      </c>
      <c r="AA43" t="n">
        <v>265.9341795895313</v>
      </c>
      <c r="AB43" t="n">
        <v>363.8628767023849</v>
      </c>
      <c r="AC43" t="n">
        <v>329.1363144346634</v>
      </c>
      <c r="AD43" t="n">
        <v>265934.1795895313</v>
      </c>
      <c r="AE43" t="n">
        <v>363862.876702385</v>
      </c>
      <c r="AF43" t="n">
        <v>2.271219341951836e-06</v>
      </c>
      <c r="AG43" t="n">
        <v>11</v>
      </c>
      <c r="AH43" t="n">
        <v>329136.3144346634</v>
      </c>
    </row>
    <row r="44">
      <c r="A44" t="n">
        <v>42</v>
      </c>
      <c r="B44" t="n">
        <v>40</v>
      </c>
      <c r="C44" t="inlineStr">
        <is>
          <t xml:space="preserve">CONCLUIDO	</t>
        </is>
      </c>
      <c r="D44" t="n">
        <v>3.8067</v>
      </c>
      <c r="E44" t="n">
        <v>26.27</v>
      </c>
      <c r="F44" t="n">
        <v>24.08</v>
      </c>
      <c r="G44" t="n">
        <v>111.16</v>
      </c>
      <c r="H44" t="n">
        <v>1.97</v>
      </c>
      <c r="I44" t="n">
        <v>13</v>
      </c>
      <c r="J44" t="n">
        <v>102.88</v>
      </c>
      <c r="K44" t="n">
        <v>37.55</v>
      </c>
      <c r="L44" t="n">
        <v>11.5</v>
      </c>
      <c r="M44" t="n">
        <v>0</v>
      </c>
      <c r="N44" t="n">
        <v>13.83</v>
      </c>
      <c r="O44" t="n">
        <v>12922.24</v>
      </c>
      <c r="P44" t="n">
        <v>171.78</v>
      </c>
      <c r="Q44" t="n">
        <v>452.63</v>
      </c>
      <c r="R44" t="n">
        <v>73.64</v>
      </c>
      <c r="S44" t="n">
        <v>57.64</v>
      </c>
      <c r="T44" t="n">
        <v>5895.42</v>
      </c>
      <c r="U44" t="n">
        <v>0.78</v>
      </c>
      <c r="V44" t="n">
        <v>0.88</v>
      </c>
      <c r="W44" t="n">
        <v>6.83</v>
      </c>
      <c r="X44" t="n">
        <v>0.36</v>
      </c>
      <c r="Y44" t="n">
        <v>1</v>
      </c>
      <c r="Z44" t="n">
        <v>10</v>
      </c>
      <c r="AA44" t="n">
        <v>266.1163728402533</v>
      </c>
      <c r="AB44" t="n">
        <v>364.1121615458218</v>
      </c>
      <c r="AC44" t="n">
        <v>329.3618078825161</v>
      </c>
      <c r="AD44" t="n">
        <v>266116.3728402533</v>
      </c>
      <c r="AE44" t="n">
        <v>364112.1615458218</v>
      </c>
      <c r="AF44" t="n">
        <v>2.270980712092683e-06</v>
      </c>
      <c r="AG44" t="n">
        <v>11</v>
      </c>
      <c r="AH44" t="n">
        <v>329361.8078825161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1.989</v>
      </c>
      <c r="E2" t="n">
        <v>50.28</v>
      </c>
      <c r="F2" t="n">
        <v>34.19</v>
      </c>
      <c r="G2" t="n">
        <v>5.88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481.61</v>
      </c>
      <c r="Q2" t="n">
        <v>453.46</v>
      </c>
      <c r="R2" t="n">
        <v>403.58</v>
      </c>
      <c r="S2" t="n">
        <v>57.64</v>
      </c>
      <c r="T2" t="n">
        <v>169181.7</v>
      </c>
      <c r="U2" t="n">
        <v>0.14</v>
      </c>
      <c r="V2" t="n">
        <v>0.62</v>
      </c>
      <c r="W2" t="n">
        <v>7.38</v>
      </c>
      <c r="X2" t="n">
        <v>10.44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2.2882</v>
      </c>
      <c r="E3" t="n">
        <v>43.7</v>
      </c>
      <c r="F3" t="n">
        <v>31.27</v>
      </c>
      <c r="G3" t="n">
        <v>7.36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440.47</v>
      </c>
      <c r="Q3" t="n">
        <v>453.46</v>
      </c>
      <c r="R3" t="n">
        <v>308.01</v>
      </c>
      <c r="S3" t="n">
        <v>57.64</v>
      </c>
      <c r="T3" t="n">
        <v>121869.72</v>
      </c>
      <c r="U3" t="n">
        <v>0.19</v>
      </c>
      <c r="V3" t="n">
        <v>0.68</v>
      </c>
      <c r="W3" t="n">
        <v>7.22</v>
      </c>
      <c r="X3" t="n">
        <v>7.53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2.4977</v>
      </c>
      <c r="E4" t="n">
        <v>40.04</v>
      </c>
      <c r="F4" t="n">
        <v>29.66</v>
      </c>
      <c r="G4" t="n">
        <v>8.81</v>
      </c>
      <c r="H4" t="n">
        <v>0.14</v>
      </c>
      <c r="I4" t="n">
        <v>202</v>
      </c>
      <c r="J4" t="n">
        <v>195.55</v>
      </c>
      <c r="K4" t="n">
        <v>54.38</v>
      </c>
      <c r="L4" t="n">
        <v>1.5</v>
      </c>
      <c r="M4" t="n">
        <v>200</v>
      </c>
      <c r="N4" t="n">
        <v>39.67</v>
      </c>
      <c r="O4" t="n">
        <v>24351.61</v>
      </c>
      <c r="P4" t="n">
        <v>417.73</v>
      </c>
      <c r="Q4" t="n">
        <v>453.17</v>
      </c>
      <c r="R4" t="n">
        <v>255.69</v>
      </c>
      <c r="S4" t="n">
        <v>57.64</v>
      </c>
      <c r="T4" t="n">
        <v>95974.92999999999</v>
      </c>
      <c r="U4" t="n">
        <v>0.23</v>
      </c>
      <c r="V4" t="n">
        <v>0.72</v>
      </c>
      <c r="W4" t="n">
        <v>7.13</v>
      </c>
      <c r="X4" t="n">
        <v>5.93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2.6589</v>
      </c>
      <c r="E5" t="n">
        <v>37.61</v>
      </c>
      <c r="F5" t="n">
        <v>28.6</v>
      </c>
      <c r="G5" t="n">
        <v>10.28</v>
      </c>
      <c r="H5" t="n">
        <v>0.16</v>
      </c>
      <c r="I5" t="n">
        <v>167</v>
      </c>
      <c r="J5" t="n">
        <v>195.93</v>
      </c>
      <c r="K5" t="n">
        <v>54.38</v>
      </c>
      <c r="L5" t="n">
        <v>1.75</v>
      </c>
      <c r="M5" t="n">
        <v>165</v>
      </c>
      <c r="N5" t="n">
        <v>39.81</v>
      </c>
      <c r="O5" t="n">
        <v>24399.39</v>
      </c>
      <c r="P5" t="n">
        <v>402.51</v>
      </c>
      <c r="Q5" t="n">
        <v>453.17</v>
      </c>
      <c r="R5" t="n">
        <v>220.86</v>
      </c>
      <c r="S5" t="n">
        <v>57.64</v>
      </c>
      <c r="T5" t="n">
        <v>78731.45</v>
      </c>
      <c r="U5" t="n">
        <v>0.26</v>
      </c>
      <c r="V5" t="n">
        <v>0.74</v>
      </c>
      <c r="W5" t="n">
        <v>7.07</v>
      </c>
      <c r="X5" t="n">
        <v>4.86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2.7853</v>
      </c>
      <c r="E6" t="n">
        <v>35.9</v>
      </c>
      <c r="F6" t="n">
        <v>27.86</v>
      </c>
      <c r="G6" t="n">
        <v>11.77</v>
      </c>
      <c r="H6" t="n">
        <v>0.18</v>
      </c>
      <c r="I6" t="n">
        <v>142</v>
      </c>
      <c r="J6" t="n">
        <v>196.32</v>
      </c>
      <c r="K6" t="n">
        <v>54.38</v>
      </c>
      <c r="L6" t="n">
        <v>2</v>
      </c>
      <c r="M6" t="n">
        <v>140</v>
      </c>
      <c r="N6" t="n">
        <v>39.95</v>
      </c>
      <c r="O6" t="n">
        <v>24447.22</v>
      </c>
      <c r="P6" t="n">
        <v>392</v>
      </c>
      <c r="Q6" t="n">
        <v>453.03</v>
      </c>
      <c r="R6" t="n">
        <v>196.7</v>
      </c>
      <c r="S6" t="n">
        <v>57.64</v>
      </c>
      <c r="T6" t="n">
        <v>66778.67</v>
      </c>
      <c r="U6" t="n">
        <v>0.29</v>
      </c>
      <c r="V6" t="n">
        <v>0.76</v>
      </c>
      <c r="W6" t="n">
        <v>7.04</v>
      </c>
      <c r="X6" t="n">
        <v>4.13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2.8865</v>
      </c>
      <c r="E7" t="n">
        <v>34.64</v>
      </c>
      <c r="F7" t="n">
        <v>27.31</v>
      </c>
      <c r="G7" t="n">
        <v>13.21</v>
      </c>
      <c r="H7" t="n">
        <v>0.2</v>
      </c>
      <c r="I7" t="n">
        <v>124</v>
      </c>
      <c r="J7" t="n">
        <v>196.71</v>
      </c>
      <c r="K7" t="n">
        <v>54.38</v>
      </c>
      <c r="L7" t="n">
        <v>2.25</v>
      </c>
      <c r="M7" t="n">
        <v>122</v>
      </c>
      <c r="N7" t="n">
        <v>40.08</v>
      </c>
      <c r="O7" t="n">
        <v>24495.09</v>
      </c>
      <c r="P7" t="n">
        <v>383.92</v>
      </c>
      <c r="Q7" t="n">
        <v>452.9</v>
      </c>
      <c r="R7" t="n">
        <v>178.44</v>
      </c>
      <c r="S7" t="n">
        <v>57.64</v>
      </c>
      <c r="T7" t="n">
        <v>57738.83</v>
      </c>
      <c r="U7" t="n">
        <v>0.32</v>
      </c>
      <c r="V7" t="n">
        <v>0.78</v>
      </c>
      <c r="W7" t="n">
        <v>7.01</v>
      </c>
      <c r="X7" t="n">
        <v>3.57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2.9681</v>
      </c>
      <c r="E8" t="n">
        <v>33.69</v>
      </c>
      <c r="F8" t="n">
        <v>26.9</v>
      </c>
      <c r="G8" t="n">
        <v>14.67</v>
      </c>
      <c r="H8" t="n">
        <v>0.23</v>
      </c>
      <c r="I8" t="n">
        <v>110</v>
      </c>
      <c r="J8" t="n">
        <v>197.1</v>
      </c>
      <c r="K8" t="n">
        <v>54.38</v>
      </c>
      <c r="L8" t="n">
        <v>2.5</v>
      </c>
      <c r="M8" t="n">
        <v>108</v>
      </c>
      <c r="N8" t="n">
        <v>40.22</v>
      </c>
      <c r="O8" t="n">
        <v>24543.01</v>
      </c>
      <c r="P8" t="n">
        <v>377.92</v>
      </c>
      <c r="Q8" t="n">
        <v>452.78</v>
      </c>
      <c r="R8" t="n">
        <v>165.67</v>
      </c>
      <c r="S8" t="n">
        <v>57.64</v>
      </c>
      <c r="T8" t="n">
        <v>51422.67</v>
      </c>
      <c r="U8" t="n">
        <v>0.35</v>
      </c>
      <c r="V8" t="n">
        <v>0.79</v>
      </c>
      <c r="W8" t="n">
        <v>6.97</v>
      </c>
      <c r="X8" t="n">
        <v>3.17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3.0348</v>
      </c>
      <c r="E9" t="n">
        <v>32.95</v>
      </c>
      <c r="F9" t="n">
        <v>26.58</v>
      </c>
      <c r="G9" t="n">
        <v>16.11</v>
      </c>
      <c r="H9" t="n">
        <v>0.25</v>
      </c>
      <c r="I9" t="n">
        <v>99</v>
      </c>
      <c r="J9" t="n">
        <v>197.49</v>
      </c>
      <c r="K9" t="n">
        <v>54.38</v>
      </c>
      <c r="L9" t="n">
        <v>2.75</v>
      </c>
      <c r="M9" t="n">
        <v>97</v>
      </c>
      <c r="N9" t="n">
        <v>40.36</v>
      </c>
      <c r="O9" t="n">
        <v>24590.98</v>
      </c>
      <c r="P9" t="n">
        <v>373.34</v>
      </c>
      <c r="Q9" t="n">
        <v>452.95</v>
      </c>
      <c r="R9" t="n">
        <v>155.48</v>
      </c>
      <c r="S9" t="n">
        <v>57.64</v>
      </c>
      <c r="T9" t="n">
        <v>46382.1</v>
      </c>
      <c r="U9" t="n">
        <v>0.37</v>
      </c>
      <c r="V9" t="n">
        <v>0.8</v>
      </c>
      <c r="W9" t="n">
        <v>6.95</v>
      </c>
      <c r="X9" t="n">
        <v>2.85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3.0934</v>
      </c>
      <c r="E10" t="n">
        <v>32.33</v>
      </c>
      <c r="F10" t="n">
        <v>26.31</v>
      </c>
      <c r="G10" t="n">
        <v>17.54</v>
      </c>
      <c r="H10" t="n">
        <v>0.27</v>
      </c>
      <c r="I10" t="n">
        <v>90</v>
      </c>
      <c r="J10" t="n">
        <v>197.88</v>
      </c>
      <c r="K10" t="n">
        <v>54.38</v>
      </c>
      <c r="L10" t="n">
        <v>3</v>
      </c>
      <c r="M10" t="n">
        <v>88</v>
      </c>
      <c r="N10" t="n">
        <v>40.5</v>
      </c>
      <c r="O10" t="n">
        <v>24639</v>
      </c>
      <c r="P10" t="n">
        <v>369.28</v>
      </c>
      <c r="Q10" t="n">
        <v>452.78</v>
      </c>
      <c r="R10" t="n">
        <v>146.73</v>
      </c>
      <c r="S10" t="n">
        <v>57.64</v>
      </c>
      <c r="T10" t="n">
        <v>42054.94</v>
      </c>
      <c r="U10" t="n">
        <v>0.39</v>
      </c>
      <c r="V10" t="n">
        <v>0.8100000000000001</v>
      </c>
      <c r="W10" t="n">
        <v>6.93</v>
      </c>
      <c r="X10" t="n">
        <v>2.58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3.1469</v>
      </c>
      <c r="E11" t="n">
        <v>31.78</v>
      </c>
      <c r="F11" t="n">
        <v>26.07</v>
      </c>
      <c r="G11" t="n">
        <v>19.08</v>
      </c>
      <c r="H11" t="n">
        <v>0.29</v>
      </c>
      <c r="I11" t="n">
        <v>82</v>
      </c>
      <c r="J11" t="n">
        <v>198.27</v>
      </c>
      <c r="K11" t="n">
        <v>54.38</v>
      </c>
      <c r="L11" t="n">
        <v>3.25</v>
      </c>
      <c r="M11" t="n">
        <v>80</v>
      </c>
      <c r="N11" t="n">
        <v>40.64</v>
      </c>
      <c r="O11" t="n">
        <v>24687.06</v>
      </c>
      <c r="P11" t="n">
        <v>365.63</v>
      </c>
      <c r="Q11" t="n">
        <v>452.74</v>
      </c>
      <c r="R11" t="n">
        <v>138.78</v>
      </c>
      <c r="S11" t="n">
        <v>57.64</v>
      </c>
      <c r="T11" t="n">
        <v>38118.73</v>
      </c>
      <c r="U11" t="n">
        <v>0.42</v>
      </c>
      <c r="V11" t="n">
        <v>0.8100000000000001</v>
      </c>
      <c r="W11" t="n">
        <v>6.92</v>
      </c>
      <c r="X11" t="n">
        <v>2.34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3.1888</v>
      </c>
      <c r="E12" t="n">
        <v>31.36</v>
      </c>
      <c r="F12" t="n">
        <v>25.89</v>
      </c>
      <c r="G12" t="n">
        <v>20.44</v>
      </c>
      <c r="H12" t="n">
        <v>0.31</v>
      </c>
      <c r="I12" t="n">
        <v>76</v>
      </c>
      <c r="J12" t="n">
        <v>198.66</v>
      </c>
      <c r="K12" t="n">
        <v>54.38</v>
      </c>
      <c r="L12" t="n">
        <v>3.5</v>
      </c>
      <c r="M12" t="n">
        <v>74</v>
      </c>
      <c r="N12" t="n">
        <v>40.78</v>
      </c>
      <c r="O12" t="n">
        <v>24735.17</v>
      </c>
      <c r="P12" t="n">
        <v>362.73</v>
      </c>
      <c r="Q12" t="n">
        <v>452.79</v>
      </c>
      <c r="R12" t="n">
        <v>132.95</v>
      </c>
      <c r="S12" t="n">
        <v>57.64</v>
      </c>
      <c r="T12" t="n">
        <v>35233.42</v>
      </c>
      <c r="U12" t="n">
        <v>0.43</v>
      </c>
      <c r="V12" t="n">
        <v>0.82</v>
      </c>
      <c r="W12" t="n">
        <v>6.91</v>
      </c>
      <c r="X12" t="n">
        <v>2.16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3.2301</v>
      </c>
      <c r="E13" t="n">
        <v>30.96</v>
      </c>
      <c r="F13" t="n">
        <v>25.72</v>
      </c>
      <c r="G13" t="n">
        <v>22.05</v>
      </c>
      <c r="H13" t="n">
        <v>0.33</v>
      </c>
      <c r="I13" t="n">
        <v>70</v>
      </c>
      <c r="J13" t="n">
        <v>199.05</v>
      </c>
      <c r="K13" t="n">
        <v>54.38</v>
      </c>
      <c r="L13" t="n">
        <v>3.75</v>
      </c>
      <c r="M13" t="n">
        <v>68</v>
      </c>
      <c r="N13" t="n">
        <v>40.92</v>
      </c>
      <c r="O13" t="n">
        <v>24783.33</v>
      </c>
      <c r="P13" t="n">
        <v>360.34</v>
      </c>
      <c r="Q13" t="n">
        <v>452.75</v>
      </c>
      <c r="R13" t="n">
        <v>126.83</v>
      </c>
      <c r="S13" t="n">
        <v>57.64</v>
      </c>
      <c r="T13" t="n">
        <v>32205.29</v>
      </c>
      <c r="U13" t="n">
        <v>0.45</v>
      </c>
      <c r="V13" t="n">
        <v>0.82</v>
      </c>
      <c r="W13" t="n">
        <v>6.92</v>
      </c>
      <c r="X13" t="n">
        <v>1.99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3.2609</v>
      </c>
      <c r="E14" t="n">
        <v>30.67</v>
      </c>
      <c r="F14" t="n">
        <v>25.58</v>
      </c>
      <c r="G14" t="n">
        <v>23.26</v>
      </c>
      <c r="H14" t="n">
        <v>0.36</v>
      </c>
      <c r="I14" t="n">
        <v>66</v>
      </c>
      <c r="J14" t="n">
        <v>199.44</v>
      </c>
      <c r="K14" t="n">
        <v>54.38</v>
      </c>
      <c r="L14" t="n">
        <v>4</v>
      </c>
      <c r="M14" t="n">
        <v>64</v>
      </c>
      <c r="N14" t="n">
        <v>41.06</v>
      </c>
      <c r="O14" t="n">
        <v>24831.54</v>
      </c>
      <c r="P14" t="n">
        <v>358.13</v>
      </c>
      <c r="Q14" t="n">
        <v>452.76</v>
      </c>
      <c r="R14" t="n">
        <v>122.66</v>
      </c>
      <c r="S14" t="n">
        <v>57.64</v>
      </c>
      <c r="T14" t="n">
        <v>30139.38</v>
      </c>
      <c r="U14" t="n">
        <v>0.47</v>
      </c>
      <c r="V14" t="n">
        <v>0.83</v>
      </c>
      <c r="W14" t="n">
        <v>6.9</v>
      </c>
      <c r="X14" t="n">
        <v>1.86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3.2873</v>
      </c>
      <c r="E15" t="n">
        <v>30.42</v>
      </c>
      <c r="F15" t="n">
        <v>25.49</v>
      </c>
      <c r="G15" t="n">
        <v>24.67</v>
      </c>
      <c r="H15" t="n">
        <v>0.38</v>
      </c>
      <c r="I15" t="n">
        <v>62</v>
      </c>
      <c r="J15" t="n">
        <v>199.83</v>
      </c>
      <c r="K15" t="n">
        <v>54.38</v>
      </c>
      <c r="L15" t="n">
        <v>4.25</v>
      </c>
      <c r="M15" t="n">
        <v>60</v>
      </c>
      <c r="N15" t="n">
        <v>41.2</v>
      </c>
      <c r="O15" t="n">
        <v>24879.79</v>
      </c>
      <c r="P15" t="n">
        <v>356.59</v>
      </c>
      <c r="Q15" t="n">
        <v>452.71</v>
      </c>
      <c r="R15" t="n">
        <v>119.59</v>
      </c>
      <c r="S15" t="n">
        <v>57.64</v>
      </c>
      <c r="T15" t="n">
        <v>28623.77</v>
      </c>
      <c r="U15" t="n">
        <v>0.48</v>
      </c>
      <c r="V15" t="n">
        <v>0.83</v>
      </c>
      <c r="W15" t="n">
        <v>6.9</v>
      </c>
      <c r="X15" t="n">
        <v>1.76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3.32</v>
      </c>
      <c r="E16" t="n">
        <v>30.12</v>
      </c>
      <c r="F16" t="n">
        <v>25.35</v>
      </c>
      <c r="G16" t="n">
        <v>26.22</v>
      </c>
      <c r="H16" t="n">
        <v>0.4</v>
      </c>
      <c r="I16" t="n">
        <v>58</v>
      </c>
      <c r="J16" t="n">
        <v>200.22</v>
      </c>
      <c r="K16" t="n">
        <v>54.38</v>
      </c>
      <c r="L16" t="n">
        <v>4.5</v>
      </c>
      <c r="M16" t="n">
        <v>56</v>
      </c>
      <c r="N16" t="n">
        <v>41.35</v>
      </c>
      <c r="O16" t="n">
        <v>24928.09</v>
      </c>
      <c r="P16" t="n">
        <v>354.34</v>
      </c>
      <c r="Q16" t="n">
        <v>452.67</v>
      </c>
      <c r="R16" t="n">
        <v>115.31</v>
      </c>
      <c r="S16" t="n">
        <v>57.64</v>
      </c>
      <c r="T16" t="n">
        <v>26501.94</v>
      </c>
      <c r="U16" t="n">
        <v>0.5</v>
      </c>
      <c r="V16" t="n">
        <v>0.84</v>
      </c>
      <c r="W16" t="n">
        <v>6.88</v>
      </c>
      <c r="X16" t="n">
        <v>1.62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3.3403</v>
      </c>
      <c r="E17" t="n">
        <v>29.94</v>
      </c>
      <c r="F17" t="n">
        <v>25.28</v>
      </c>
      <c r="G17" t="n">
        <v>27.58</v>
      </c>
      <c r="H17" t="n">
        <v>0.42</v>
      </c>
      <c r="I17" t="n">
        <v>55</v>
      </c>
      <c r="J17" t="n">
        <v>200.61</v>
      </c>
      <c r="K17" t="n">
        <v>54.38</v>
      </c>
      <c r="L17" t="n">
        <v>4.75</v>
      </c>
      <c r="M17" t="n">
        <v>53</v>
      </c>
      <c r="N17" t="n">
        <v>41.49</v>
      </c>
      <c r="O17" t="n">
        <v>24976.45</v>
      </c>
      <c r="P17" t="n">
        <v>353.18</v>
      </c>
      <c r="Q17" t="n">
        <v>452.76</v>
      </c>
      <c r="R17" t="n">
        <v>112.69</v>
      </c>
      <c r="S17" t="n">
        <v>57.64</v>
      </c>
      <c r="T17" t="n">
        <v>25208.86</v>
      </c>
      <c r="U17" t="n">
        <v>0.51</v>
      </c>
      <c r="V17" t="n">
        <v>0.84</v>
      </c>
      <c r="W17" t="n">
        <v>6.89</v>
      </c>
      <c r="X17" t="n">
        <v>1.55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3.3635</v>
      </c>
      <c r="E18" t="n">
        <v>29.73</v>
      </c>
      <c r="F18" t="n">
        <v>25.19</v>
      </c>
      <c r="G18" t="n">
        <v>29.07</v>
      </c>
      <c r="H18" t="n">
        <v>0.44</v>
      </c>
      <c r="I18" t="n">
        <v>52</v>
      </c>
      <c r="J18" t="n">
        <v>201.01</v>
      </c>
      <c r="K18" t="n">
        <v>54.38</v>
      </c>
      <c r="L18" t="n">
        <v>5</v>
      </c>
      <c r="M18" t="n">
        <v>50</v>
      </c>
      <c r="N18" t="n">
        <v>41.63</v>
      </c>
      <c r="O18" t="n">
        <v>25024.84</v>
      </c>
      <c r="P18" t="n">
        <v>351.75</v>
      </c>
      <c r="Q18" t="n">
        <v>452.66</v>
      </c>
      <c r="R18" t="n">
        <v>109.99</v>
      </c>
      <c r="S18" t="n">
        <v>57.64</v>
      </c>
      <c r="T18" t="n">
        <v>23872.68</v>
      </c>
      <c r="U18" t="n">
        <v>0.52</v>
      </c>
      <c r="V18" t="n">
        <v>0.84</v>
      </c>
      <c r="W18" t="n">
        <v>6.88</v>
      </c>
      <c r="X18" t="n">
        <v>1.47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3.385</v>
      </c>
      <c r="E19" t="n">
        <v>29.54</v>
      </c>
      <c r="F19" t="n">
        <v>25.12</v>
      </c>
      <c r="G19" t="n">
        <v>30.76</v>
      </c>
      <c r="H19" t="n">
        <v>0.46</v>
      </c>
      <c r="I19" t="n">
        <v>49</v>
      </c>
      <c r="J19" t="n">
        <v>201.4</v>
      </c>
      <c r="K19" t="n">
        <v>54.38</v>
      </c>
      <c r="L19" t="n">
        <v>5.25</v>
      </c>
      <c r="M19" t="n">
        <v>47</v>
      </c>
      <c r="N19" t="n">
        <v>41.77</v>
      </c>
      <c r="O19" t="n">
        <v>25073.29</v>
      </c>
      <c r="P19" t="n">
        <v>350.52</v>
      </c>
      <c r="Q19" t="n">
        <v>452.64</v>
      </c>
      <c r="R19" t="n">
        <v>107.46</v>
      </c>
      <c r="S19" t="n">
        <v>57.64</v>
      </c>
      <c r="T19" t="n">
        <v>22621.99</v>
      </c>
      <c r="U19" t="n">
        <v>0.54</v>
      </c>
      <c r="V19" t="n">
        <v>0.84</v>
      </c>
      <c r="W19" t="n">
        <v>6.88</v>
      </c>
      <c r="X19" t="n">
        <v>1.39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3.4017</v>
      </c>
      <c r="E20" t="n">
        <v>29.4</v>
      </c>
      <c r="F20" t="n">
        <v>25.05</v>
      </c>
      <c r="G20" t="n">
        <v>31.98</v>
      </c>
      <c r="H20" t="n">
        <v>0.48</v>
      </c>
      <c r="I20" t="n">
        <v>47</v>
      </c>
      <c r="J20" t="n">
        <v>201.79</v>
      </c>
      <c r="K20" t="n">
        <v>54.38</v>
      </c>
      <c r="L20" t="n">
        <v>5.5</v>
      </c>
      <c r="M20" t="n">
        <v>45</v>
      </c>
      <c r="N20" t="n">
        <v>41.92</v>
      </c>
      <c r="O20" t="n">
        <v>25121.79</v>
      </c>
      <c r="P20" t="n">
        <v>349.38</v>
      </c>
      <c r="Q20" t="n">
        <v>452.65</v>
      </c>
      <c r="R20" t="n">
        <v>105.58</v>
      </c>
      <c r="S20" t="n">
        <v>57.64</v>
      </c>
      <c r="T20" t="n">
        <v>21690.91</v>
      </c>
      <c r="U20" t="n">
        <v>0.55</v>
      </c>
      <c r="V20" t="n">
        <v>0.85</v>
      </c>
      <c r="W20" t="n">
        <v>6.87</v>
      </c>
      <c r="X20" t="n">
        <v>1.33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3.4172</v>
      </c>
      <c r="E21" t="n">
        <v>29.26</v>
      </c>
      <c r="F21" t="n">
        <v>25</v>
      </c>
      <c r="G21" t="n">
        <v>33.33</v>
      </c>
      <c r="H21" t="n">
        <v>0.51</v>
      </c>
      <c r="I21" t="n">
        <v>45</v>
      </c>
      <c r="J21" t="n">
        <v>202.19</v>
      </c>
      <c r="K21" t="n">
        <v>54.38</v>
      </c>
      <c r="L21" t="n">
        <v>5.75</v>
      </c>
      <c r="M21" t="n">
        <v>43</v>
      </c>
      <c r="N21" t="n">
        <v>42.06</v>
      </c>
      <c r="O21" t="n">
        <v>25170.34</v>
      </c>
      <c r="P21" t="n">
        <v>348.22</v>
      </c>
      <c r="Q21" t="n">
        <v>452.71</v>
      </c>
      <c r="R21" t="n">
        <v>103.55</v>
      </c>
      <c r="S21" t="n">
        <v>57.64</v>
      </c>
      <c r="T21" t="n">
        <v>20686.4</v>
      </c>
      <c r="U21" t="n">
        <v>0.5600000000000001</v>
      </c>
      <c r="V21" t="n">
        <v>0.85</v>
      </c>
      <c r="W21" t="n">
        <v>6.87</v>
      </c>
      <c r="X21" t="n">
        <v>1.27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3.4366</v>
      </c>
      <c r="E22" t="n">
        <v>29.1</v>
      </c>
      <c r="F22" t="n">
        <v>24.91</v>
      </c>
      <c r="G22" t="n">
        <v>34.76</v>
      </c>
      <c r="H22" t="n">
        <v>0.53</v>
      </c>
      <c r="I22" t="n">
        <v>43</v>
      </c>
      <c r="J22" t="n">
        <v>202.58</v>
      </c>
      <c r="K22" t="n">
        <v>54.38</v>
      </c>
      <c r="L22" t="n">
        <v>6</v>
      </c>
      <c r="M22" t="n">
        <v>41</v>
      </c>
      <c r="N22" t="n">
        <v>42.2</v>
      </c>
      <c r="O22" t="n">
        <v>25218.93</v>
      </c>
      <c r="P22" t="n">
        <v>346.9</v>
      </c>
      <c r="Q22" t="n">
        <v>452.68</v>
      </c>
      <c r="R22" t="n">
        <v>100.96</v>
      </c>
      <c r="S22" t="n">
        <v>57.64</v>
      </c>
      <c r="T22" t="n">
        <v>19405.13</v>
      </c>
      <c r="U22" t="n">
        <v>0.57</v>
      </c>
      <c r="V22" t="n">
        <v>0.85</v>
      </c>
      <c r="W22" t="n">
        <v>6.86</v>
      </c>
      <c r="X22" t="n">
        <v>1.18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3.4506</v>
      </c>
      <c r="E23" t="n">
        <v>28.98</v>
      </c>
      <c r="F23" t="n">
        <v>24.87</v>
      </c>
      <c r="G23" t="n">
        <v>36.39</v>
      </c>
      <c r="H23" t="n">
        <v>0.55</v>
      </c>
      <c r="I23" t="n">
        <v>41</v>
      </c>
      <c r="J23" t="n">
        <v>202.98</v>
      </c>
      <c r="K23" t="n">
        <v>54.38</v>
      </c>
      <c r="L23" t="n">
        <v>6.25</v>
      </c>
      <c r="M23" t="n">
        <v>39</v>
      </c>
      <c r="N23" t="n">
        <v>42.35</v>
      </c>
      <c r="O23" t="n">
        <v>25267.7</v>
      </c>
      <c r="P23" t="n">
        <v>346.08</v>
      </c>
      <c r="Q23" t="n">
        <v>452.66</v>
      </c>
      <c r="R23" t="n">
        <v>99.56</v>
      </c>
      <c r="S23" t="n">
        <v>57.64</v>
      </c>
      <c r="T23" t="n">
        <v>18711.63</v>
      </c>
      <c r="U23" t="n">
        <v>0.58</v>
      </c>
      <c r="V23" t="n">
        <v>0.85</v>
      </c>
      <c r="W23" t="n">
        <v>6.86</v>
      </c>
      <c r="X23" t="n">
        <v>1.14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3.4653</v>
      </c>
      <c r="E24" t="n">
        <v>28.86</v>
      </c>
      <c r="F24" t="n">
        <v>24.82</v>
      </c>
      <c r="G24" t="n">
        <v>38.19</v>
      </c>
      <c r="H24" t="n">
        <v>0.57</v>
      </c>
      <c r="I24" t="n">
        <v>39</v>
      </c>
      <c r="J24" t="n">
        <v>203.37</v>
      </c>
      <c r="K24" t="n">
        <v>54.38</v>
      </c>
      <c r="L24" t="n">
        <v>6.5</v>
      </c>
      <c r="M24" t="n">
        <v>37</v>
      </c>
      <c r="N24" t="n">
        <v>42.49</v>
      </c>
      <c r="O24" t="n">
        <v>25316.39</v>
      </c>
      <c r="P24" t="n">
        <v>345.01</v>
      </c>
      <c r="Q24" t="n">
        <v>452.6</v>
      </c>
      <c r="R24" t="n">
        <v>97.55</v>
      </c>
      <c r="S24" t="n">
        <v>57.64</v>
      </c>
      <c r="T24" t="n">
        <v>17715.62</v>
      </c>
      <c r="U24" t="n">
        <v>0.59</v>
      </c>
      <c r="V24" t="n">
        <v>0.85</v>
      </c>
      <c r="W24" t="n">
        <v>6.87</v>
      </c>
      <c r="X24" t="n">
        <v>1.1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3.4768</v>
      </c>
      <c r="E25" t="n">
        <v>28.76</v>
      </c>
      <c r="F25" t="n">
        <v>24.77</v>
      </c>
      <c r="G25" t="n">
        <v>39.11</v>
      </c>
      <c r="H25" t="n">
        <v>0.59</v>
      </c>
      <c r="I25" t="n">
        <v>38</v>
      </c>
      <c r="J25" t="n">
        <v>203.77</v>
      </c>
      <c r="K25" t="n">
        <v>54.38</v>
      </c>
      <c r="L25" t="n">
        <v>6.75</v>
      </c>
      <c r="M25" t="n">
        <v>36</v>
      </c>
      <c r="N25" t="n">
        <v>42.64</v>
      </c>
      <c r="O25" t="n">
        <v>25365.14</v>
      </c>
      <c r="P25" t="n">
        <v>344.02</v>
      </c>
      <c r="Q25" t="n">
        <v>452.66</v>
      </c>
      <c r="R25" t="n">
        <v>96.28</v>
      </c>
      <c r="S25" t="n">
        <v>57.64</v>
      </c>
      <c r="T25" t="n">
        <v>17087.93</v>
      </c>
      <c r="U25" t="n">
        <v>0.6</v>
      </c>
      <c r="V25" t="n">
        <v>0.86</v>
      </c>
      <c r="W25" t="n">
        <v>6.85</v>
      </c>
      <c r="X25" t="n">
        <v>1.04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3.4824</v>
      </c>
      <c r="E26" t="n">
        <v>28.72</v>
      </c>
      <c r="F26" t="n">
        <v>24.76</v>
      </c>
      <c r="G26" t="n">
        <v>40.15</v>
      </c>
      <c r="H26" t="n">
        <v>0.61</v>
      </c>
      <c r="I26" t="n">
        <v>37</v>
      </c>
      <c r="J26" t="n">
        <v>204.16</v>
      </c>
      <c r="K26" t="n">
        <v>54.38</v>
      </c>
      <c r="L26" t="n">
        <v>7</v>
      </c>
      <c r="M26" t="n">
        <v>35</v>
      </c>
      <c r="N26" t="n">
        <v>42.78</v>
      </c>
      <c r="O26" t="n">
        <v>25413.94</v>
      </c>
      <c r="P26" t="n">
        <v>344.01</v>
      </c>
      <c r="Q26" t="n">
        <v>452.6</v>
      </c>
      <c r="R26" t="n">
        <v>95.93000000000001</v>
      </c>
      <c r="S26" t="n">
        <v>57.64</v>
      </c>
      <c r="T26" t="n">
        <v>16917.69</v>
      </c>
      <c r="U26" t="n">
        <v>0.6</v>
      </c>
      <c r="V26" t="n">
        <v>0.86</v>
      </c>
      <c r="W26" t="n">
        <v>6.86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3.5017</v>
      </c>
      <c r="E27" t="n">
        <v>28.56</v>
      </c>
      <c r="F27" t="n">
        <v>24.68</v>
      </c>
      <c r="G27" t="n">
        <v>42.31</v>
      </c>
      <c r="H27" t="n">
        <v>0.63</v>
      </c>
      <c r="I27" t="n">
        <v>35</v>
      </c>
      <c r="J27" t="n">
        <v>204.56</v>
      </c>
      <c r="K27" t="n">
        <v>54.38</v>
      </c>
      <c r="L27" t="n">
        <v>7.25</v>
      </c>
      <c r="M27" t="n">
        <v>33</v>
      </c>
      <c r="N27" t="n">
        <v>42.93</v>
      </c>
      <c r="O27" t="n">
        <v>25462.78</v>
      </c>
      <c r="P27" t="n">
        <v>342.58</v>
      </c>
      <c r="Q27" t="n">
        <v>452.6</v>
      </c>
      <c r="R27" t="n">
        <v>93.59</v>
      </c>
      <c r="S27" t="n">
        <v>57.64</v>
      </c>
      <c r="T27" t="n">
        <v>15757.55</v>
      </c>
      <c r="U27" t="n">
        <v>0.62</v>
      </c>
      <c r="V27" t="n">
        <v>0.86</v>
      </c>
      <c r="W27" t="n">
        <v>6.84</v>
      </c>
      <c r="X27" t="n">
        <v>0.95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3.5094</v>
      </c>
      <c r="E28" t="n">
        <v>28.5</v>
      </c>
      <c r="F28" t="n">
        <v>24.66</v>
      </c>
      <c r="G28" t="n">
        <v>43.51</v>
      </c>
      <c r="H28" t="n">
        <v>0.65</v>
      </c>
      <c r="I28" t="n">
        <v>34</v>
      </c>
      <c r="J28" t="n">
        <v>204.95</v>
      </c>
      <c r="K28" t="n">
        <v>54.38</v>
      </c>
      <c r="L28" t="n">
        <v>7.5</v>
      </c>
      <c r="M28" t="n">
        <v>32</v>
      </c>
      <c r="N28" t="n">
        <v>43.08</v>
      </c>
      <c r="O28" t="n">
        <v>25511.67</v>
      </c>
      <c r="P28" t="n">
        <v>341.94</v>
      </c>
      <c r="Q28" t="n">
        <v>452.58</v>
      </c>
      <c r="R28" t="n">
        <v>92.53</v>
      </c>
      <c r="S28" t="n">
        <v>57.64</v>
      </c>
      <c r="T28" t="n">
        <v>15234.45</v>
      </c>
      <c r="U28" t="n">
        <v>0.62</v>
      </c>
      <c r="V28" t="n">
        <v>0.86</v>
      </c>
      <c r="W28" t="n">
        <v>6.85</v>
      </c>
      <c r="X28" t="n">
        <v>0.93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3.5156</v>
      </c>
      <c r="E29" t="n">
        <v>28.44</v>
      </c>
      <c r="F29" t="n">
        <v>24.64</v>
      </c>
      <c r="G29" t="n">
        <v>44.81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341.65</v>
      </c>
      <c r="Q29" t="n">
        <v>452.64</v>
      </c>
      <c r="R29" t="n">
        <v>92.27</v>
      </c>
      <c r="S29" t="n">
        <v>57.64</v>
      </c>
      <c r="T29" t="n">
        <v>15108</v>
      </c>
      <c r="U29" t="n">
        <v>0.62</v>
      </c>
      <c r="V29" t="n">
        <v>0.86</v>
      </c>
      <c r="W29" t="n">
        <v>6.85</v>
      </c>
      <c r="X29" t="n">
        <v>0.92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3.5215</v>
      </c>
      <c r="E30" t="n">
        <v>28.4</v>
      </c>
      <c r="F30" t="n">
        <v>24.64</v>
      </c>
      <c r="G30" t="n">
        <v>46.19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341.23</v>
      </c>
      <c r="Q30" t="n">
        <v>452.7</v>
      </c>
      <c r="R30" t="n">
        <v>91.97</v>
      </c>
      <c r="S30" t="n">
        <v>57.64</v>
      </c>
      <c r="T30" t="n">
        <v>14964.46</v>
      </c>
      <c r="U30" t="n">
        <v>0.63</v>
      </c>
      <c r="V30" t="n">
        <v>0.86</v>
      </c>
      <c r="W30" t="n">
        <v>6.85</v>
      </c>
      <c r="X30" t="n">
        <v>0.91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3.5321</v>
      </c>
      <c r="E31" t="n">
        <v>28.31</v>
      </c>
      <c r="F31" t="n">
        <v>24.59</v>
      </c>
      <c r="G31" t="n">
        <v>47.59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340.37</v>
      </c>
      <c r="Q31" t="n">
        <v>452.62</v>
      </c>
      <c r="R31" t="n">
        <v>90.33</v>
      </c>
      <c r="S31" t="n">
        <v>57.64</v>
      </c>
      <c r="T31" t="n">
        <v>14146.61</v>
      </c>
      <c r="U31" t="n">
        <v>0.64</v>
      </c>
      <c r="V31" t="n">
        <v>0.86</v>
      </c>
      <c r="W31" t="n">
        <v>6.85</v>
      </c>
      <c r="X31" t="n">
        <v>0.86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3.541</v>
      </c>
      <c r="E32" t="n">
        <v>28.24</v>
      </c>
      <c r="F32" t="n">
        <v>24.56</v>
      </c>
      <c r="G32" t="n">
        <v>49.11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339.74</v>
      </c>
      <c r="Q32" t="n">
        <v>452.63</v>
      </c>
      <c r="R32" t="n">
        <v>89.29000000000001</v>
      </c>
      <c r="S32" t="n">
        <v>57.64</v>
      </c>
      <c r="T32" t="n">
        <v>13634.09</v>
      </c>
      <c r="U32" t="n">
        <v>0.65</v>
      </c>
      <c r="V32" t="n">
        <v>0.86</v>
      </c>
      <c r="W32" t="n">
        <v>6.85</v>
      </c>
      <c r="X32" t="n">
        <v>0.83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3.549</v>
      </c>
      <c r="E33" t="n">
        <v>28.18</v>
      </c>
      <c r="F33" t="n">
        <v>24.53</v>
      </c>
      <c r="G33" t="n">
        <v>50.76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339</v>
      </c>
      <c r="Q33" t="n">
        <v>452.57</v>
      </c>
      <c r="R33" t="n">
        <v>88.48</v>
      </c>
      <c r="S33" t="n">
        <v>57.64</v>
      </c>
      <c r="T33" t="n">
        <v>13234.73</v>
      </c>
      <c r="U33" t="n">
        <v>0.65</v>
      </c>
      <c r="V33" t="n">
        <v>0.86</v>
      </c>
      <c r="W33" t="n">
        <v>6.84</v>
      </c>
      <c r="X33" t="n">
        <v>0.8100000000000001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3.5578</v>
      </c>
      <c r="E34" t="n">
        <v>28.11</v>
      </c>
      <c r="F34" t="n">
        <v>24.5</v>
      </c>
      <c r="G34" t="n">
        <v>52.5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338.53</v>
      </c>
      <c r="Q34" t="n">
        <v>452.69</v>
      </c>
      <c r="R34" t="n">
        <v>87.53</v>
      </c>
      <c r="S34" t="n">
        <v>57.64</v>
      </c>
      <c r="T34" t="n">
        <v>12764.84</v>
      </c>
      <c r="U34" t="n">
        <v>0.66</v>
      </c>
      <c r="V34" t="n">
        <v>0.87</v>
      </c>
      <c r="W34" t="n">
        <v>6.84</v>
      </c>
      <c r="X34" t="n">
        <v>0.78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3.5581</v>
      </c>
      <c r="E35" t="n">
        <v>28.1</v>
      </c>
      <c r="F35" t="n">
        <v>24.5</v>
      </c>
      <c r="G35" t="n">
        <v>52.5</v>
      </c>
      <c r="H35" t="n">
        <v>0.79</v>
      </c>
      <c r="I35" t="n">
        <v>28</v>
      </c>
      <c r="J35" t="n">
        <v>207.74</v>
      </c>
      <c r="K35" t="n">
        <v>54.38</v>
      </c>
      <c r="L35" t="n">
        <v>9.25</v>
      </c>
      <c r="M35" t="n">
        <v>26</v>
      </c>
      <c r="N35" t="n">
        <v>44.11</v>
      </c>
      <c r="O35" t="n">
        <v>25855.35</v>
      </c>
      <c r="P35" t="n">
        <v>338.16</v>
      </c>
      <c r="Q35" t="n">
        <v>452.69</v>
      </c>
      <c r="R35" t="n">
        <v>87.51000000000001</v>
      </c>
      <c r="S35" t="n">
        <v>57.64</v>
      </c>
      <c r="T35" t="n">
        <v>12752.82</v>
      </c>
      <c r="U35" t="n">
        <v>0.66</v>
      </c>
      <c r="V35" t="n">
        <v>0.87</v>
      </c>
      <c r="W35" t="n">
        <v>6.84</v>
      </c>
      <c r="X35" t="n">
        <v>0.77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3.5673</v>
      </c>
      <c r="E36" t="n">
        <v>28.03</v>
      </c>
      <c r="F36" t="n">
        <v>24.47</v>
      </c>
      <c r="G36" t="n">
        <v>54.37</v>
      </c>
      <c r="H36" t="n">
        <v>0.8100000000000001</v>
      </c>
      <c r="I36" t="n">
        <v>27</v>
      </c>
      <c r="J36" t="n">
        <v>208.14</v>
      </c>
      <c r="K36" t="n">
        <v>54.38</v>
      </c>
      <c r="L36" t="n">
        <v>9.5</v>
      </c>
      <c r="M36" t="n">
        <v>25</v>
      </c>
      <c r="N36" t="n">
        <v>44.26</v>
      </c>
      <c r="O36" t="n">
        <v>25904.65</v>
      </c>
      <c r="P36" t="n">
        <v>337.41</v>
      </c>
      <c r="Q36" t="n">
        <v>452.65</v>
      </c>
      <c r="R36" t="n">
        <v>86.34999999999999</v>
      </c>
      <c r="S36" t="n">
        <v>57.64</v>
      </c>
      <c r="T36" t="n">
        <v>12178.76</v>
      </c>
      <c r="U36" t="n">
        <v>0.67</v>
      </c>
      <c r="V36" t="n">
        <v>0.87</v>
      </c>
      <c r="W36" t="n">
        <v>6.84</v>
      </c>
      <c r="X36" t="n">
        <v>0.74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3.5768</v>
      </c>
      <c r="E37" t="n">
        <v>27.96</v>
      </c>
      <c r="F37" t="n">
        <v>24.43</v>
      </c>
      <c r="G37" t="n">
        <v>56.38</v>
      </c>
      <c r="H37" t="n">
        <v>0.83</v>
      </c>
      <c r="I37" t="n">
        <v>26</v>
      </c>
      <c r="J37" t="n">
        <v>208.54</v>
      </c>
      <c r="K37" t="n">
        <v>54.38</v>
      </c>
      <c r="L37" t="n">
        <v>9.75</v>
      </c>
      <c r="M37" t="n">
        <v>24</v>
      </c>
      <c r="N37" t="n">
        <v>44.41</v>
      </c>
      <c r="O37" t="n">
        <v>25954</v>
      </c>
      <c r="P37" t="n">
        <v>336.69</v>
      </c>
      <c r="Q37" t="n">
        <v>452.57</v>
      </c>
      <c r="R37" t="n">
        <v>85.19</v>
      </c>
      <c r="S37" t="n">
        <v>57.64</v>
      </c>
      <c r="T37" t="n">
        <v>11600.95</v>
      </c>
      <c r="U37" t="n">
        <v>0.68</v>
      </c>
      <c r="V37" t="n">
        <v>0.87</v>
      </c>
      <c r="W37" t="n">
        <v>6.84</v>
      </c>
      <c r="X37" t="n">
        <v>0.71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3.5743</v>
      </c>
      <c r="E38" t="n">
        <v>27.98</v>
      </c>
      <c r="F38" t="n">
        <v>24.45</v>
      </c>
      <c r="G38" t="n">
        <v>56.42</v>
      </c>
      <c r="H38" t="n">
        <v>0.85</v>
      </c>
      <c r="I38" t="n">
        <v>26</v>
      </c>
      <c r="J38" t="n">
        <v>208.94</v>
      </c>
      <c r="K38" t="n">
        <v>54.38</v>
      </c>
      <c r="L38" t="n">
        <v>10</v>
      </c>
      <c r="M38" t="n">
        <v>24</v>
      </c>
      <c r="N38" t="n">
        <v>44.56</v>
      </c>
      <c r="O38" t="n">
        <v>26003.41</v>
      </c>
      <c r="P38" t="n">
        <v>336.56</v>
      </c>
      <c r="Q38" t="n">
        <v>452.62</v>
      </c>
      <c r="R38" t="n">
        <v>86.04000000000001</v>
      </c>
      <c r="S38" t="n">
        <v>57.64</v>
      </c>
      <c r="T38" t="n">
        <v>12025.74</v>
      </c>
      <c r="U38" t="n">
        <v>0.67</v>
      </c>
      <c r="V38" t="n">
        <v>0.87</v>
      </c>
      <c r="W38" t="n">
        <v>6.84</v>
      </c>
      <c r="X38" t="n">
        <v>0.72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3.5819</v>
      </c>
      <c r="E39" t="n">
        <v>27.92</v>
      </c>
      <c r="F39" t="n">
        <v>24.43</v>
      </c>
      <c r="G39" t="n">
        <v>58.63</v>
      </c>
      <c r="H39" t="n">
        <v>0.87</v>
      </c>
      <c r="I39" t="n">
        <v>25</v>
      </c>
      <c r="J39" t="n">
        <v>209.34</v>
      </c>
      <c r="K39" t="n">
        <v>54.38</v>
      </c>
      <c r="L39" t="n">
        <v>10.25</v>
      </c>
      <c r="M39" t="n">
        <v>23</v>
      </c>
      <c r="N39" t="n">
        <v>44.71</v>
      </c>
      <c r="O39" t="n">
        <v>26052.86</v>
      </c>
      <c r="P39" t="n">
        <v>336.1</v>
      </c>
      <c r="Q39" t="n">
        <v>452.57</v>
      </c>
      <c r="R39" t="n">
        <v>85.43000000000001</v>
      </c>
      <c r="S39" t="n">
        <v>57.64</v>
      </c>
      <c r="T39" t="n">
        <v>11729.39</v>
      </c>
      <c r="U39" t="n">
        <v>0.67</v>
      </c>
      <c r="V39" t="n">
        <v>0.87</v>
      </c>
      <c r="W39" t="n">
        <v>6.83</v>
      </c>
      <c r="X39" t="n">
        <v>0.7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3.5944</v>
      </c>
      <c r="E40" t="n">
        <v>27.82</v>
      </c>
      <c r="F40" t="n">
        <v>24.37</v>
      </c>
      <c r="G40" t="n">
        <v>60.93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22</v>
      </c>
      <c r="N40" t="n">
        <v>44.87</v>
      </c>
      <c r="O40" t="n">
        <v>26102.37</v>
      </c>
      <c r="P40" t="n">
        <v>335.32</v>
      </c>
      <c r="Q40" t="n">
        <v>452.55</v>
      </c>
      <c r="R40" t="n">
        <v>83.41</v>
      </c>
      <c r="S40" t="n">
        <v>57.64</v>
      </c>
      <c r="T40" t="n">
        <v>10722.94</v>
      </c>
      <c r="U40" t="n">
        <v>0.6899999999999999</v>
      </c>
      <c r="V40" t="n">
        <v>0.87</v>
      </c>
      <c r="W40" t="n">
        <v>6.83</v>
      </c>
      <c r="X40" t="n">
        <v>0.65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3.5912</v>
      </c>
      <c r="E41" t="n">
        <v>27.85</v>
      </c>
      <c r="F41" t="n">
        <v>24.4</v>
      </c>
      <c r="G41" t="n">
        <v>60.99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22</v>
      </c>
      <c r="N41" t="n">
        <v>45.02</v>
      </c>
      <c r="O41" t="n">
        <v>26151.93</v>
      </c>
      <c r="P41" t="n">
        <v>335.48</v>
      </c>
      <c r="Q41" t="n">
        <v>452.61</v>
      </c>
      <c r="R41" t="n">
        <v>84.2</v>
      </c>
      <c r="S41" t="n">
        <v>57.64</v>
      </c>
      <c r="T41" t="n">
        <v>11116.72</v>
      </c>
      <c r="U41" t="n">
        <v>0.68</v>
      </c>
      <c r="V41" t="n">
        <v>0.87</v>
      </c>
      <c r="W41" t="n">
        <v>6.83</v>
      </c>
      <c r="X41" t="n">
        <v>0.67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3.6022</v>
      </c>
      <c r="E42" t="n">
        <v>27.76</v>
      </c>
      <c r="F42" t="n">
        <v>24.35</v>
      </c>
      <c r="G42" t="n">
        <v>63.52</v>
      </c>
      <c r="H42" t="n">
        <v>0.93</v>
      </c>
      <c r="I42" t="n">
        <v>23</v>
      </c>
      <c r="J42" t="n">
        <v>210.55</v>
      </c>
      <c r="K42" t="n">
        <v>54.38</v>
      </c>
      <c r="L42" t="n">
        <v>11</v>
      </c>
      <c r="M42" t="n">
        <v>21</v>
      </c>
      <c r="N42" t="n">
        <v>45.17</v>
      </c>
      <c r="O42" t="n">
        <v>26201.54</v>
      </c>
      <c r="P42" t="n">
        <v>334.5</v>
      </c>
      <c r="Q42" t="n">
        <v>452.62</v>
      </c>
      <c r="R42" t="n">
        <v>82.73</v>
      </c>
      <c r="S42" t="n">
        <v>57.64</v>
      </c>
      <c r="T42" t="n">
        <v>10386.02</v>
      </c>
      <c r="U42" t="n">
        <v>0.7</v>
      </c>
      <c r="V42" t="n">
        <v>0.87</v>
      </c>
      <c r="W42" t="n">
        <v>6.83</v>
      </c>
      <c r="X42" t="n">
        <v>0.62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3.603</v>
      </c>
      <c r="E43" t="n">
        <v>27.75</v>
      </c>
      <c r="F43" t="n">
        <v>24.34</v>
      </c>
      <c r="G43" t="n">
        <v>63.51</v>
      </c>
      <c r="H43" t="n">
        <v>0.95</v>
      </c>
      <c r="I43" t="n">
        <v>23</v>
      </c>
      <c r="J43" t="n">
        <v>210.95</v>
      </c>
      <c r="K43" t="n">
        <v>54.38</v>
      </c>
      <c r="L43" t="n">
        <v>11.25</v>
      </c>
      <c r="M43" t="n">
        <v>21</v>
      </c>
      <c r="N43" t="n">
        <v>45.32</v>
      </c>
      <c r="O43" t="n">
        <v>26251.2</v>
      </c>
      <c r="P43" t="n">
        <v>334.11</v>
      </c>
      <c r="Q43" t="n">
        <v>452.61</v>
      </c>
      <c r="R43" t="n">
        <v>82.37</v>
      </c>
      <c r="S43" t="n">
        <v>57.64</v>
      </c>
      <c r="T43" t="n">
        <v>10209.28</v>
      </c>
      <c r="U43" t="n">
        <v>0.7</v>
      </c>
      <c r="V43" t="n">
        <v>0.87</v>
      </c>
      <c r="W43" t="n">
        <v>6.84</v>
      </c>
      <c r="X43" t="n">
        <v>0.62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3.6116</v>
      </c>
      <c r="E44" t="n">
        <v>27.69</v>
      </c>
      <c r="F44" t="n">
        <v>24.32</v>
      </c>
      <c r="G44" t="n">
        <v>66.31999999999999</v>
      </c>
      <c r="H44" t="n">
        <v>0.97</v>
      </c>
      <c r="I44" t="n">
        <v>22</v>
      </c>
      <c r="J44" t="n">
        <v>211.35</v>
      </c>
      <c r="K44" t="n">
        <v>54.38</v>
      </c>
      <c r="L44" t="n">
        <v>11.5</v>
      </c>
      <c r="M44" t="n">
        <v>20</v>
      </c>
      <c r="N44" t="n">
        <v>45.48</v>
      </c>
      <c r="O44" t="n">
        <v>26300.92</v>
      </c>
      <c r="P44" t="n">
        <v>333.71</v>
      </c>
      <c r="Q44" t="n">
        <v>452.6</v>
      </c>
      <c r="R44" t="n">
        <v>81.59999999999999</v>
      </c>
      <c r="S44" t="n">
        <v>57.64</v>
      </c>
      <c r="T44" t="n">
        <v>9826.75</v>
      </c>
      <c r="U44" t="n">
        <v>0.71</v>
      </c>
      <c r="V44" t="n">
        <v>0.87</v>
      </c>
      <c r="W44" t="n">
        <v>6.83</v>
      </c>
      <c r="X44" t="n">
        <v>0.59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3.6115</v>
      </c>
      <c r="E45" t="n">
        <v>27.69</v>
      </c>
      <c r="F45" t="n">
        <v>24.32</v>
      </c>
      <c r="G45" t="n">
        <v>66.31999999999999</v>
      </c>
      <c r="H45" t="n">
        <v>0.99</v>
      </c>
      <c r="I45" t="n">
        <v>22</v>
      </c>
      <c r="J45" t="n">
        <v>211.76</v>
      </c>
      <c r="K45" t="n">
        <v>54.38</v>
      </c>
      <c r="L45" t="n">
        <v>11.75</v>
      </c>
      <c r="M45" t="n">
        <v>20</v>
      </c>
      <c r="N45" t="n">
        <v>45.63</v>
      </c>
      <c r="O45" t="n">
        <v>26350.68</v>
      </c>
      <c r="P45" t="n">
        <v>333.41</v>
      </c>
      <c r="Q45" t="n">
        <v>452.63</v>
      </c>
      <c r="R45" t="n">
        <v>81.5</v>
      </c>
      <c r="S45" t="n">
        <v>57.64</v>
      </c>
      <c r="T45" t="n">
        <v>9777.68</v>
      </c>
      <c r="U45" t="n">
        <v>0.71</v>
      </c>
      <c r="V45" t="n">
        <v>0.87</v>
      </c>
      <c r="W45" t="n">
        <v>6.83</v>
      </c>
      <c r="X45" t="n">
        <v>0.59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3.6207</v>
      </c>
      <c r="E46" t="n">
        <v>27.62</v>
      </c>
      <c r="F46" t="n">
        <v>24.29</v>
      </c>
      <c r="G46" t="n">
        <v>69.39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332.84</v>
      </c>
      <c r="Q46" t="n">
        <v>452.56</v>
      </c>
      <c r="R46" t="n">
        <v>80.55</v>
      </c>
      <c r="S46" t="n">
        <v>57.64</v>
      </c>
      <c r="T46" t="n">
        <v>9309.129999999999</v>
      </c>
      <c r="U46" t="n">
        <v>0.72</v>
      </c>
      <c r="V46" t="n">
        <v>0.87</v>
      </c>
      <c r="W46" t="n">
        <v>6.83</v>
      </c>
      <c r="X46" t="n">
        <v>0.5600000000000001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3.6194</v>
      </c>
      <c r="E47" t="n">
        <v>27.63</v>
      </c>
      <c r="F47" t="n">
        <v>24.3</v>
      </c>
      <c r="G47" t="n">
        <v>69.42</v>
      </c>
      <c r="H47" t="n">
        <v>1.02</v>
      </c>
      <c r="I47" t="n">
        <v>21</v>
      </c>
      <c r="J47" t="n">
        <v>212.56</v>
      </c>
      <c r="K47" t="n">
        <v>54.38</v>
      </c>
      <c r="L47" t="n">
        <v>12.25</v>
      </c>
      <c r="M47" t="n">
        <v>19</v>
      </c>
      <c r="N47" t="n">
        <v>45.94</v>
      </c>
      <c r="O47" t="n">
        <v>26450.38</v>
      </c>
      <c r="P47" t="n">
        <v>332.72</v>
      </c>
      <c r="Q47" t="n">
        <v>452.63</v>
      </c>
      <c r="R47" t="n">
        <v>81</v>
      </c>
      <c r="S47" t="n">
        <v>57.64</v>
      </c>
      <c r="T47" t="n">
        <v>9533.049999999999</v>
      </c>
      <c r="U47" t="n">
        <v>0.71</v>
      </c>
      <c r="V47" t="n">
        <v>0.87</v>
      </c>
      <c r="W47" t="n">
        <v>6.83</v>
      </c>
      <c r="X47" t="n">
        <v>0.57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3.6285</v>
      </c>
      <c r="E48" t="n">
        <v>27.56</v>
      </c>
      <c r="F48" t="n">
        <v>24.27</v>
      </c>
      <c r="G48" t="n">
        <v>72.8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331.52</v>
      </c>
      <c r="Q48" t="n">
        <v>452.6</v>
      </c>
      <c r="R48" t="n">
        <v>79.84</v>
      </c>
      <c r="S48" t="n">
        <v>57.64</v>
      </c>
      <c r="T48" t="n">
        <v>8958.08</v>
      </c>
      <c r="U48" t="n">
        <v>0.72</v>
      </c>
      <c r="V48" t="n">
        <v>0.87</v>
      </c>
      <c r="W48" t="n">
        <v>6.83</v>
      </c>
      <c r="X48" t="n">
        <v>0.54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3.6282</v>
      </c>
      <c r="E49" t="n">
        <v>27.56</v>
      </c>
      <c r="F49" t="n">
        <v>24.27</v>
      </c>
      <c r="G49" t="n">
        <v>72.8</v>
      </c>
      <c r="H49" t="n">
        <v>1.06</v>
      </c>
      <c r="I49" t="n">
        <v>20</v>
      </c>
      <c r="J49" t="n">
        <v>213.37</v>
      </c>
      <c r="K49" t="n">
        <v>54.38</v>
      </c>
      <c r="L49" t="n">
        <v>12.75</v>
      </c>
      <c r="M49" t="n">
        <v>18</v>
      </c>
      <c r="N49" t="n">
        <v>46.25</v>
      </c>
      <c r="O49" t="n">
        <v>26550.29</v>
      </c>
      <c r="P49" t="n">
        <v>332.13</v>
      </c>
      <c r="Q49" t="n">
        <v>452.62</v>
      </c>
      <c r="R49" t="n">
        <v>80.29000000000001</v>
      </c>
      <c r="S49" t="n">
        <v>57.64</v>
      </c>
      <c r="T49" t="n">
        <v>9184.83</v>
      </c>
      <c r="U49" t="n">
        <v>0.72</v>
      </c>
      <c r="V49" t="n">
        <v>0.87</v>
      </c>
      <c r="W49" t="n">
        <v>6.82</v>
      </c>
      <c r="X49" t="n">
        <v>0.54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3.6303</v>
      </c>
      <c r="E50" t="n">
        <v>27.55</v>
      </c>
      <c r="F50" t="n">
        <v>24.25</v>
      </c>
      <c r="G50" t="n">
        <v>72.76000000000001</v>
      </c>
      <c r="H50" t="n">
        <v>1.08</v>
      </c>
      <c r="I50" t="n">
        <v>20</v>
      </c>
      <c r="J50" t="n">
        <v>213.78</v>
      </c>
      <c r="K50" t="n">
        <v>54.38</v>
      </c>
      <c r="L50" t="n">
        <v>13</v>
      </c>
      <c r="M50" t="n">
        <v>18</v>
      </c>
      <c r="N50" t="n">
        <v>46.4</v>
      </c>
      <c r="O50" t="n">
        <v>26600.32</v>
      </c>
      <c r="P50" t="n">
        <v>331.14</v>
      </c>
      <c r="Q50" t="n">
        <v>452.58</v>
      </c>
      <c r="R50" t="n">
        <v>79.58</v>
      </c>
      <c r="S50" t="n">
        <v>57.64</v>
      </c>
      <c r="T50" t="n">
        <v>8827.549999999999</v>
      </c>
      <c r="U50" t="n">
        <v>0.72</v>
      </c>
      <c r="V50" t="n">
        <v>0.87</v>
      </c>
      <c r="W50" t="n">
        <v>6.82</v>
      </c>
      <c r="X50" t="n">
        <v>0.53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3.6357</v>
      </c>
      <c r="E51" t="n">
        <v>27.5</v>
      </c>
      <c r="F51" t="n">
        <v>24.25</v>
      </c>
      <c r="G51" t="n">
        <v>76.58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330.75</v>
      </c>
      <c r="Q51" t="n">
        <v>452.6</v>
      </c>
      <c r="R51" t="n">
        <v>79.54000000000001</v>
      </c>
      <c r="S51" t="n">
        <v>57.64</v>
      </c>
      <c r="T51" t="n">
        <v>8811.6</v>
      </c>
      <c r="U51" t="n">
        <v>0.72</v>
      </c>
      <c r="V51" t="n">
        <v>0.87</v>
      </c>
      <c r="W51" t="n">
        <v>6.82</v>
      </c>
      <c r="X51" t="n">
        <v>0.52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3.6375</v>
      </c>
      <c r="E52" t="n">
        <v>27.49</v>
      </c>
      <c r="F52" t="n">
        <v>24.24</v>
      </c>
      <c r="G52" t="n">
        <v>76.53</v>
      </c>
      <c r="H52" t="n">
        <v>1.12</v>
      </c>
      <c r="I52" t="n">
        <v>19</v>
      </c>
      <c r="J52" t="n">
        <v>214.59</v>
      </c>
      <c r="K52" t="n">
        <v>54.38</v>
      </c>
      <c r="L52" t="n">
        <v>13.5</v>
      </c>
      <c r="M52" t="n">
        <v>17</v>
      </c>
      <c r="N52" t="n">
        <v>46.72</v>
      </c>
      <c r="O52" t="n">
        <v>26700.55</v>
      </c>
      <c r="P52" t="n">
        <v>330.71</v>
      </c>
      <c r="Q52" t="n">
        <v>452.6</v>
      </c>
      <c r="R52" t="n">
        <v>78.98</v>
      </c>
      <c r="S52" t="n">
        <v>57.64</v>
      </c>
      <c r="T52" t="n">
        <v>8532.809999999999</v>
      </c>
      <c r="U52" t="n">
        <v>0.73</v>
      </c>
      <c r="V52" t="n">
        <v>0.87</v>
      </c>
      <c r="W52" t="n">
        <v>6.83</v>
      </c>
      <c r="X52" t="n">
        <v>0.51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3.6358</v>
      </c>
      <c r="E53" t="n">
        <v>27.5</v>
      </c>
      <c r="F53" t="n">
        <v>24.25</v>
      </c>
      <c r="G53" t="n">
        <v>76.58</v>
      </c>
      <c r="H53" t="n">
        <v>1.14</v>
      </c>
      <c r="I53" t="n">
        <v>19</v>
      </c>
      <c r="J53" t="n">
        <v>215</v>
      </c>
      <c r="K53" t="n">
        <v>54.38</v>
      </c>
      <c r="L53" t="n">
        <v>13.75</v>
      </c>
      <c r="M53" t="n">
        <v>17</v>
      </c>
      <c r="N53" t="n">
        <v>46.87</v>
      </c>
      <c r="O53" t="n">
        <v>26750.75</v>
      </c>
      <c r="P53" t="n">
        <v>330.54</v>
      </c>
      <c r="Q53" t="n">
        <v>452.56</v>
      </c>
      <c r="R53" t="n">
        <v>79.52</v>
      </c>
      <c r="S53" t="n">
        <v>57.64</v>
      </c>
      <c r="T53" t="n">
        <v>8804.76</v>
      </c>
      <c r="U53" t="n">
        <v>0.72</v>
      </c>
      <c r="V53" t="n">
        <v>0.87</v>
      </c>
      <c r="W53" t="n">
        <v>6.82</v>
      </c>
      <c r="X53" t="n">
        <v>0.52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3.6479</v>
      </c>
      <c r="E54" t="n">
        <v>27.41</v>
      </c>
      <c r="F54" t="n">
        <v>24.2</v>
      </c>
      <c r="G54" t="n">
        <v>80.65000000000001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329.71</v>
      </c>
      <c r="Q54" t="n">
        <v>452.61</v>
      </c>
      <c r="R54" t="n">
        <v>77.73999999999999</v>
      </c>
      <c r="S54" t="n">
        <v>57.64</v>
      </c>
      <c r="T54" t="n">
        <v>7915.57</v>
      </c>
      <c r="U54" t="n">
        <v>0.74</v>
      </c>
      <c r="V54" t="n">
        <v>0.88</v>
      </c>
      <c r="W54" t="n">
        <v>6.82</v>
      </c>
      <c r="X54" t="n">
        <v>0.47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3.6446</v>
      </c>
      <c r="E55" t="n">
        <v>27.44</v>
      </c>
      <c r="F55" t="n">
        <v>24.22</v>
      </c>
      <c r="G55" t="n">
        <v>80.73999999999999</v>
      </c>
      <c r="H55" t="n">
        <v>1.17</v>
      </c>
      <c r="I55" t="n">
        <v>18</v>
      </c>
      <c r="J55" t="n">
        <v>215.82</v>
      </c>
      <c r="K55" t="n">
        <v>54.38</v>
      </c>
      <c r="L55" t="n">
        <v>14.25</v>
      </c>
      <c r="M55" t="n">
        <v>16</v>
      </c>
      <c r="N55" t="n">
        <v>47.19</v>
      </c>
      <c r="O55" t="n">
        <v>26851.31</v>
      </c>
      <c r="P55" t="n">
        <v>330.24</v>
      </c>
      <c r="Q55" t="n">
        <v>452.56</v>
      </c>
      <c r="R55" t="n">
        <v>78.65000000000001</v>
      </c>
      <c r="S55" t="n">
        <v>57.64</v>
      </c>
      <c r="T55" t="n">
        <v>8374.280000000001</v>
      </c>
      <c r="U55" t="n">
        <v>0.73</v>
      </c>
      <c r="V55" t="n">
        <v>0.88</v>
      </c>
      <c r="W55" t="n">
        <v>6.82</v>
      </c>
      <c r="X55" t="n">
        <v>0.5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3.647</v>
      </c>
      <c r="E56" t="n">
        <v>27.42</v>
      </c>
      <c r="F56" t="n">
        <v>24.2</v>
      </c>
      <c r="G56" t="n">
        <v>80.68000000000001</v>
      </c>
      <c r="H56" t="n">
        <v>1.19</v>
      </c>
      <c r="I56" t="n">
        <v>18</v>
      </c>
      <c r="J56" t="n">
        <v>216.22</v>
      </c>
      <c r="K56" t="n">
        <v>54.38</v>
      </c>
      <c r="L56" t="n">
        <v>14.5</v>
      </c>
      <c r="M56" t="n">
        <v>16</v>
      </c>
      <c r="N56" t="n">
        <v>47.35</v>
      </c>
      <c r="O56" t="n">
        <v>26901.66</v>
      </c>
      <c r="P56" t="n">
        <v>329.39</v>
      </c>
      <c r="Q56" t="n">
        <v>452.62</v>
      </c>
      <c r="R56" t="n">
        <v>77.77</v>
      </c>
      <c r="S56" t="n">
        <v>57.64</v>
      </c>
      <c r="T56" t="n">
        <v>7932.52</v>
      </c>
      <c r="U56" t="n">
        <v>0.74</v>
      </c>
      <c r="V56" t="n">
        <v>0.88</v>
      </c>
      <c r="W56" t="n">
        <v>6.83</v>
      </c>
      <c r="X56" t="n">
        <v>0.48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3.6553</v>
      </c>
      <c r="E57" t="n">
        <v>27.36</v>
      </c>
      <c r="F57" t="n">
        <v>24.18</v>
      </c>
      <c r="G57" t="n">
        <v>85.34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328.35</v>
      </c>
      <c r="Q57" t="n">
        <v>452.6</v>
      </c>
      <c r="R57" t="n">
        <v>77.04000000000001</v>
      </c>
      <c r="S57" t="n">
        <v>57.64</v>
      </c>
      <c r="T57" t="n">
        <v>7574.04</v>
      </c>
      <c r="U57" t="n">
        <v>0.75</v>
      </c>
      <c r="V57" t="n">
        <v>0.88</v>
      </c>
      <c r="W57" t="n">
        <v>6.82</v>
      </c>
      <c r="X57" t="n">
        <v>0.45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3.656</v>
      </c>
      <c r="E58" t="n">
        <v>27.35</v>
      </c>
      <c r="F58" t="n">
        <v>24.17</v>
      </c>
      <c r="G58" t="n">
        <v>85.31999999999999</v>
      </c>
      <c r="H58" t="n">
        <v>1.23</v>
      </c>
      <c r="I58" t="n">
        <v>17</v>
      </c>
      <c r="J58" t="n">
        <v>217.04</v>
      </c>
      <c r="K58" t="n">
        <v>54.38</v>
      </c>
      <c r="L58" t="n">
        <v>15</v>
      </c>
      <c r="M58" t="n">
        <v>15</v>
      </c>
      <c r="N58" t="n">
        <v>47.66</v>
      </c>
      <c r="O58" t="n">
        <v>27002.55</v>
      </c>
      <c r="P58" t="n">
        <v>328.66</v>
      </c>
      <c r="Q58" t="n">
        <v>452.57</v>
      </c>
      <c r="R58" t="n">
        <v>77.08</v>
      </c>
      <c r="S58" t="n">
        <v>57.64</v>
      </c>
      <c r="T58" t="n">
        <v>7594.13</v>
      </c>
      <c r="U58" t="n">
        <v>0.75</v>
      </c>
      <c r="V58" t="n">
        <v>0.88</v>
      </c>
      <c r="W58" t="n">
        <v>6.82</v>
      </c>
      <c r="X58" t="n">
        <v>0.45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3.6569</v>
      </c>
      <c r="E59" t="n">
        <v>27.35</v>
      </c>
      <c r="F59" t="n">
        <v>24.17</v>
      </c>
      <c r="G59" t="n">
        <v>85.3</v>
      </c>
      <c r="H59" t="n">
        <v>1.25</v>
      </c>
      <c r="I59" t="n">
        <v>17</v>
      </c>
      <c r="J59" t="n">
        <v>217.45</v>
      </c>
      <c r="K59" t="n">
        <v>54.38</v>
      </c>
      <c r="L59" t="n">
        <v>15.25</v>
      </c>
      <c r="M59" t="n">
        <v>15</v>
      </c>
      <c r="N59" t="n">
        <v>47.82</v>
      </c>
      <c r="O59" t="n">
        <v>27053.07</v>
      </c>
      <c r="P59" t="n">
        <v>328.67</v>
      </c>
      <c r="Q59" t="n">
        <v>452.6</v>
      </c>
      <c r="R59" t="n">
        <v>76.79000000000001</v>
      </c>
      <c r="S59" t="n">
        <v>57.64</v>
      </c>
      <c r="T59" t="n">
        <v>7448.36</v>
      </c>
      <c r="U59" t="n">
        <v>0.75</v>
      </c>
      <c r="V59" t="n">
        <v>0.88</v>
      </c>
      <c r="W59" t="n">
        <v>6.82</v>
      </c>
      <c r="X59" t="n">
        <v>0.44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3.6533</v>
      </c>
      <c r="E60" t="n">
        <v>27.37</v>
      </c>
      <c r="F60" t="n">
        <v>24.19</v>
      </c>
      <c r="G60" t="n">
        <v>85.39</v>
      </c>
      <c r="H60" t="n">
        <v>1.26</v>
      </c>
      <c r="I60" t="n">
        <v>17</v>
      </c>
      <c r="J60" t="n">
        <v>217.86</v>
      </c>
      <c r="K60" t="n">
        <v>54.38</v>
      </c>
      <c r="L60" t="n">
        <v>15.5</v>
      </c>
      <c r="M60" t="n">
        <v>15</v>
      </c>
      <c r="N60" t="n">
        <v>47.98</v>
      </c>
      <c r="O60" t="n">
        <v>27103.65</v>
      </c>
      <c r="P60" t="n">
        <v>328.62</v>
      </c>
      <c r="Q60" t="n">
        <v>452.59</v>
      </c>
      <c r="R60" t="n">
        <v>77.52</v>
      </c>
      <c r="S60" t="n">
        <v>57.64</v>
      </c>
      <c r="T60" t="n">
        <v>7811.23</v>
      </c>
      <c r="U60" t="n">
        <v>0.74</v>
      </c>
      <c r="V60" t="n">
        <v>0.88</v>
      </c>
      <c r="W60" t="n">
        <v>6.83</v>
      </c>
      <c r="X60" t="n">
        <v>0.47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3.6634</v>
      </c>
      <c r="E61" t="n">
        <v>27.3</v>
      </c>
      <c r="F61" t="n">
        <v>24.16</v>
      </c>
      <c r="G61" t="n">
        <v>90.59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327.85</v>
      </c>
      <c r="Q61" t="n">
        <v>452.61</v>
      </c>
      <c r="R61" t="n">
        <v>76.48999999999999</v>
      </c>
      <c r="S61" t="n">
        <v>57.64</v>
      </c>
      <c r="T61" t="n">
        <v>7303.97</v>
      </c>
      <c r="U61" t="n">
        <v>0.75</v>
      </c>
      <c r="V61" t="n">
        <v>0.88</v>
      </c>
      <c r="W61" t="n">
        <v>6.82</v>
      </c>
      <c r="X61" t="n">
        <v>0.43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3.6647</v>
      </c>
      <c r="E62" t="n">
        <v>27.29</v>
      </c>
      <c r="F62" t="n">
        <v>24.15</v>
      </c>
      <c r="G62" t="n">
        <v>90.56</v>
      </c>
      <c r="H62" t="n">
        <v>1.3</v>
      </c>
      <c r="I62" t="n">
        <v>16</v>
      </c>
      <c r="J62" t="n">
        <v>218.68</v>
      </c>
      <c r="K62" t="n">
        <v>54.38</v>
      </c>
      <c r="L62" t="n">
        <v>16</v>
      </c>
      <c r="M62" t="n">
        <v>14</v>
      </c>
      <c r="N62" t="n">
        <v>48.31</v>
      </c>
      <c r="O62" t="n">
        <v>27204.98</v>
      </c>
      <c r="P62" t="n">
        <v>327.65</v>
      </c>
      <c r="Q62" t="n">
        <v>452.64</v>
      </c>
      <c r="R62" t="n">
        <v>76.17</v>
      </c>
      <c r="S62" t="n">
        <v>57.64</v>
      </c>
      <c r="T62" t="n">
        <v>7143</v>
      </c>
      <c r="U62" t="n">
        <v>0.76</v>
      </c>
      <c r="V62" t="n">
        <v>0.88</v>
      </c>
      <c r="W62" t="n">
        <v>6.82</v>
      </c>
      <c r="X62" t="n">
        <v>0.42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3.6644</v>
      </c>
      <c r="E63" t="n">
        <v>27.29</v>
      </c>
      <c r="F63" t="n">
        <v>24.15</v>
      </c>
      <c r="G63" t="n">
        <v>90.56999999999999</v>
      </c>
      <c r="H63" t="n">
        <v>1.32</v>
      </c>
      <c r="I63" t="n">
        <v>16</v>
      </c>
      <c r="J63" t="n">
        <v>219.09</v>
      </c>
      <c r="K63" t="n">
        <v>54.38</v>
      </c>
      <c r="L63" t="n">
        <v>16.25</v>
      </c>
      <c r="M63" t="n">
        <v>14</v>
      </c>
      <c r="N63" t="n">
        <v>48.47</v>
      </c>
      <c r="O63" t="n">
        <v>27255.72</v>
      </c>
      <c r="P63" t="n">
        <v>327.55</v>
      </c>
      <c r="Q63" t="n">
        <v>452.58</v>
      </c>
      <c r="R63" t="n">
        <v>76.23</v>
      </c>
      <c r="S63" t="n">
        <v>57.64</v>
      </c>
      <c r="T63" t="n">
        <v>7171.71</v>
      </c>
      <c r="U63" t="n">
        <v>0.76</v>
      </c>
      <c r="V63" t="n">
        <v>0.88</v>
      </c>
      <c r="W63" t="n">
        <v>6.82</v>
      </c>
      <c r="X63" t="n">
        <v>0.43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3.6641</v>
      </c>
      <c r="E64" t="n">
        <v>27.29</v>
      </c>
      <c r="F64" t="n">
        <v>24.15</v>
      </c>
      <c r="G64" t="n">
        <v>90.56999999999999</v>
      </c>
      <c r="H64" t="n">
        <v>1.34</v>
      </c>
      <c r="I64" t="n">
        <v>16</v>
      </c>
      <c r="J64" t="n">
        <v>219.51</v>
      </c>
      <c r="K64" t="n">
        <v>54.38</v>
      </c>
      <c r="L64" t="n">
        <v>16.5</v>
      </c>
      <c r="M64" t="n">
        <v>14</v>
      </c>
      <c r="N64" t="n">
        <v>48.63</v>
      </c>
      <c r="O64" t="n">
        <v>27306.53</v>
      </c>
      <c r="P64" t="n">
        <v>327.25</v>
      </c>
      <c r="Q64" t="n">
        <v>452.63</v>
      </c>
      <c r="R64" t="n">
        <v>76.48999999999999</v>
      </c>
      <c r="S64" t="n">
        <v>57.64</v>
      </c>
      <c r="T64" t="n">
        <v>7300.6</v>
      </c>
      <c r="U64" t="n">
        <v>0.75</v>
      </c>
      <c r="V64" t="n">
        <v>0.88</v>
      </c>
      <c r="W64" t="n">
        <v>6.81</v>
      </c>
      <c r="X64" t="n">
        <v>0.43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3.6725</v>
      </c>
      <c r="E65" t="n">
        <v>27.23</v>
      </c>
      <c r="F65" t="n">
        <v>24.13</v>
      </c>
      <c r="G65" t="n">
        <v>96.52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326.41</v>
      </c>
      <c r="Q65" t="n">
        <v>452.57</v>
      </c>
      <c r="R65" t="n">
        <v>75.66</v>
      </c>
      <c r="S65" t="n">
        <v>57.64</v>
      </c>
      <c r="T65" t="n">
        <v>6891.62</v>
      </c>
      <c r="U65" t="n">
        <v>0.76</v>
      </c>
      <c r="V65" t="n">
        <v>0.88</v>
      </c>
      <c r="W65" t="n">
        <v>6.82</v>
      </c>
      <c r="X65" t="n">
        <v>0.41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3.6731</v>
      </c>
      <c r="E66" t="n">
        <v>27.22</v>
      </c>
      <c r="F66" t="n">
        <v>24.12</v>
      </c>
      <c r="G66" t="n">
        <v>96.5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326.26</v>
      </c>
      <c r="Q66" t="n">
        <v>452.62</v>
      </c>
      <c r="R66" t="n">
        <v>75.09999999999999</v>
      </c>
      <c r="S66" t="n">
        <v>57.64</v>
      </c>
      <c r="T66" t="n">
        <v>6614.71</v>
      </c>
      <c r="U66" t="n">
        <v>0.77</v>
      </c>
      <c r="V66" t="n">
        <v>0.88</v>
      </c>
      <c r="W66" t="n">
        <v>6.83</v>
      </c>
      <c r="X66" t="n">
        <v>0.4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3.6732</v>
      </c>
      <c r="E67" t="n">
        <v>27.22</v>
      </c>
      <c r="F67" t="n">
        <v>24.12</v>
      </c>
      <c r="G67" t="n">
        <v>96.5</v>
      </c>
      <c r="H67" t="n">
        <v>1.39</v>
      </c>
      <c r="I67" t="n">
        <v>15</v>
      </c>
      <c r="J67" t="n">
        <v>220.74</v>
      </c>
      <c r="K67" t="n">
        <v>54.38</v>
      </c>
      <c r="L67" t="n">
        <v>17.25</v>
      </c>
      <c r="M67" t="n">
        <v>13</v>
      </c>
      <c r="N67" t="n">
        <v>49.12</v>
      </c>
      <c r="O67" t="n">
        <v>27459.27</v>
      </c>
      <c r="P67" t="n">
        <v>326.17</v>
      </c>
      <c r="Q67" t="n">
        <v>452.57</v>
      </c>
      <c r="R67" t="n">
        <v>75.09999999999999</v>
      </c>
      <c r="S67" t="n">
        <v>57.64</v>
      </c>
      <c r="T67" t="n">
        <v>6611.43</v>
      </c>
      <c r="U67" t="n">
        <v>0.77</v>
      </c>
      <c r="V67" t="n">
        <v>0.88</v>
      </c>
      <c r="W67" t="n">
        <v>6.83</v>
      </c>
      <c r="X67" t="n">
        <v>0.4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3.6725</v>
      </c>
      <c r="E68" t="n">
        <v>27.23</v>
      </c>
      <c r="F68" t="n">
        <v>24.13</v>
      </c>
      <c r="G68" t="n">
        <v>96.52</v>
      </c>
      <c r="H68" t="n">
        <v>1.41</v>
      </c>
      <c r="I68" t="n">
        <v>15</v>
      </c>
      <c r="J68" t="n">
        <v>221.16</v>
      </c>
      <c r="K68" t="n">
        <v>54.38</v>
      </c>
      <c r="L68" t="n">
        <v>17.5</v>
      </c>
      <c r="M68" t="n">
        <v>13</v>
      </c>
      <c r="N68" t="n">
        <v>49.28</v>
      </c>
      <c r="O68" t="n">
        <v>27510.3</v>
      </c>
      <c r="P68" t="n">
        <v>325.97</v>
      </c>
      <c r="Q68" t="n">
        <v>452.6</v>
      </c>
      <c r="R68" t="n">
        <v>75.51000000000001</v>
      </c>
      <c r="S68" t="n">
        <v>57.64</v>
      </c>
      <c r="T68" t="n">
        <v>6820.27</v>
      </c>
      <c r="U68" t="n">
        <v>0.76</v>
      </c>
      <c r="V68" t="n">
        <v>0.88</v>
      </c>
      <c r="W68" t="n">
        <v>6.82</v>
      </c>
      <c r="X68" t="n">
        <v>0.4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3.6744</v>
      </c>
      <c r="E69" t="n">
        <v>27.22</v>
      </c>
      <c r="F69" t="n">
        <v>24.12</v>
      </c>
      <c r="G69" t="n">
        <v>96.45999999999999</v>
      </c>
      <c r="H69" t="n">
        <v>1.42</v>
      </c>
      <c r="I69" t="n">
        <v>15</v>
      </c>
      <c r="J69" t="n">
        <v>221.57</v>
      </c>
      <c r="K69" t="n">
        <v>54.38</v>
      </c>
      <c r="L69" t="n">
        <v>17.75</v>
      </c>
      <c r="M69" t="n">
        <v>13</v>
      </c>
      <c r="N69" t="n">
        <v>49.45</v>
      </c>
      <c r="O69" t="n">
        <v>27561.39</v>
      </c>
      <c r="P69" t="n">
        <v>325.15</v>
      </c>
      <c r="Q69" t="n">
        <v>452.58</v>
      </c>
      <c r="R69" t="n">
        <v>75.05</v>
      </c>
      <c r="S69" t="n">
        <v>57.64</v>
      </c>
      <c r="T69" t="n">
        <v>6588.55</v>
      </c>
      <c r="U69" t="n">
        <v>0.77</v>
      </c>
      <c r="V69" t="n">
        <v>0.88</v>
      </c>
      <c r="W69" t="n">
        <v>6.82</v>
      </c>
      <c r="X69" t="n">
        <v>0.39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3.6807</v>
      </c>
      <c r="E70" t="n">
        <v>27.17</v>
      </c>
      <c r="F70" t="n">
        <v>24.11</v>
      </c>
      <c r="G70" t="n">
        <v>103.32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325.2</v>
      </c>
      <c r="Q70" t="n">
        <v>452.57</v>
      </c>
      <c r="R70" t="n">
        <v>74.81</v>
      </c>
      <c r="S70" t="n">
        <v>57.64</v>
      </c>
      <c r="T70" t="n">
        <v>6473.52</v>
      </c>
      <c r="U70" t="n">
        <v>0.77</v>
      </c>
      <c r="V70" t="n">
        <v>0.88</v>
      </c>
      <c r="W70" t="n">
        <v>6.82</v>
      </c>
      <c r="X70" t="n">
        <v>0.38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3.6833</v>
      </c>
      <c r="E71" t="n">
        <v>27.15</v>
      </c>
      <c r="F71" t="n">
        <v>24.09</v>
      </c>
      <c r="G71" t="n">
        <v>103.24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325.14</v>
      </c>
      <c r="Q71" t="n">
        <v>452.61</v>
      </c>
      <c r="R71" t="n">
        <v>74.13</v>
      </c>
      <c r="S71" t="n">
        <v>57.64</v>
      </c>
      <c r="T71" t="n">
        <v>6132.04</v>
      </c>
      <c r="U71" t="n">
        <v>0.78</v>
      </c>
      <c r="V71" t="n">
        <v>0.88</v>
      </c>
      <c r="W71" t="n">
        <v>6.82</v>
      </c>
      <c r="X71" t="n">
        <v>0.36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3.6821</v>
      </c>
      <c r="E72" t="n">
        <v>27.16</v>
      </c>
      <c r="F72" t="n">
        <v>24.1</v>
      </c>
      <c r="G72" t="n">
        <v>103.27</v>
      </c>
      <c r="H72" t="n">
        <v>1.48</v>
      </c>
      <c r="I72" t="n">
        <v>14</v>
      </c>
      <c r="J72" t="n">
        <v>222.82</v>
      </c>
      <c r="K72" t="n">
        <v>54.38</v>
      </c>
      <c r="L72" t="n">
        <v>18.5</v>
      </c>
      <c r="M72" t="n">
        <v>12</v>
      </c>
      <c r="N72" t="n">
        <v>49.94</v>
      </c>
      <c r="O72" t="n">
        <v>27715.11</v>
      </c>
      <c r="P72" t="n">
        <v>324.98</v>
      </c>
      <c r="Q72" t="n">
        <v>452.57</v>
      </c>
      <c r="R72" t="n">
        <v>74.38</v>
      </c>
      <c r="S72" t="n">
        <v>57.64</v>
      </c>
      <c r="T72" t="n">
        <v>6259.72</v>
      </c>
      <c r="U72" t="n">
        <v>0.77</v>
      </c>
      <c r="V72" t="n">
        <v>0.88</v>
      </c>
      <c r="W72" t="n">
        <v>6.82</v>
      </c>
      <c r="X72" t="n">
        <v>0.37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3.6824</v>
      </c>
      <c r="E73" t="n">
        <v>27.16</v>
      </c>
      <c r="F73" t="n">
        <v>24.1</v>
      </c>
      <c r="G73" t="n">
        <v>103.27</v>
      </c>
      <c r="H73" t="n">
        <v>1.49</v>
      </c>
      <c r="I73" t="n">
        <v>14</v>
      </c>
      <c r="J73" t="n">
        <v>223.23</v>
      </c>
      <c r="K73" t="n">
        <v>54.38</v>
      </c>
      <c r="L73" t="n">
        <v>18.75</v>
      </c>
      <c r="M73" t="n">
        <v>12</v>
      </c>
      <c r="N73" t="n">
        <v>50.11</v>
      </c>
      <c r="O73" t="n">
        <v>27766.43</v>
      </c>
      <c r="P73" t="n">
        <v>324.42</v>
      </c>
      <c r="Q73" t="n">
        <v>452.57</v>
      </c>
      <c r="R73" t="n">
        <v>74.26000000000001</v>
      </c>
      <c r="S73" t="n">
        <v>57.64</v>
      </c>
      <c r="T73" t="n">
        <v>6198.29</v>
      </c>
      <c r="U73" t="n">
        <v>0.78</v>
      </c>
      <c r="V73" t="n">
        <v>0.88</v>
      </c>
      <c r="W73" t="n">
        <v>6.82</v>
      </c>
      <c r="X73" t="n">
        <v>0.37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3.6824</v>
      </c>
      <c r="E74" t="n">
        <v>27.16</v>
      </c>
      <c r="F74" t="n">
        <v>24.1</v>
      </c>
      <c r="G74" t="n">
        <v>103.27</v>
      </c>
      <c r="H74" t="n">
        <v>1.51</v>
      </c>
      <c r="I74" t="n">
        <v>14</v>
      </c>
      <c r="J74" t="n">
        <v>223.65</v>
      </c>
      <c r="K74" t="n">
        <v>54.38</v>
      </c>
      <c r="L74" t="n">
        <v>19</v>
      </c>
      <c r="M74" t="n">
        <v>12</v>
      </c>
      <c r="N74" t="n">
        <v>50.27</v>
      </c>
      <c r="O74" t="n">
        <v>27817.81</v>
      </c>
      <c r="P74" t="n">
        <v>323.59</v>
      </c>
      <c r="Q74" t="n">
        <v>452.56</v>
      </c>
      <c r="R74" t="n">
        <v>74.48999999999999</v>
      </c>
      <c r="S74" t="n">
        <v>57.64</v>
      </c>
      <c r="T74" t="n">
        <v>6315.02</v>
      </c>
      <c r="U74" t="n">
        <v>0.77</v>
      </c>
      <c r="V74" t="n">
        <v>0.88</v>
      </c>
      <c r="W74" t="n">
        <v>6.81</v>
      </c>
      <c r="X74" t="n">
        <v>0.37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3.6897</v>
      </c>
      <c r="E75" t="n">
        <v>27.1</v>
      </c>
      <c r="F75" t="n">
        <v>24.08</v>
      </c>
      <c r="G75" t="n">
        <v>111.14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322.63</v>
      </c>
      <c r="Q75" t="n">
        <v>452.57</v>
      </c>
      <c r="R75" t="n">
        <v>73.77</v>
      </c>
      <c r="S75" t="n">
        <v>57.64</v>
      </c>
      <c r="T75" t="n">
        <v>5959.35</v>
      </c>
      <c r="U75" t="n">
        <v>0.78</v>
      </c>
      <c r="V75" t="n">
        <v>0.88</v>
      </c>
      <c r="W75" t="n">
        <v>6.82</v>
      </c>
      <c r="X75" t="n">
        <v>0.36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3.6889</v>
      </c>
      <c r="E76" t="n">
        <v>27.11</v>
      </c>
      <c r="F76" t="n">
        <v>24.09</v>
      </c>
      <c r="G76" t="n">
        <v>111.17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323.5</v>
      </c>
      <c r="Q76" t="n">
        <v>452.6</v>
      </c>
      <c r="R76" t="n">
        <v>74.12</v>
      </c>
      <c r="S76" t="n">
        <v>57.64</v>
      </c>
      <c r="T76" t="n">
        <v>6132.2</v>
      </c>
      <c r="U76" t="n">
        <v>0.78</v>
      </c>
      <c r="V76" t="n">
        <v>0.88</v>
      </c>
      <c r="W76" t="n">
        <v>6.82</v>
      </c>
      <c r="X76" t="n">
        <v>0.36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3.6906</v>
      </c>
      <c r="E77" t="n">
        <v>27.1</v>
      </c>
      <c r="F77" t="n">
        <v>24.07</v>
      </c>
      <c r="G77" t="n">
        <v>111.11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323.77</v>
      </c>
      <c r="Q77" t="n">
        <v>452.6</v>
      </c>
      <c r="R77" t="n">
        <v>73.81999999999999</v>
      </c>
      <c r="S77" t="n">
        <v>57.64</v>
      </c>
      <c r="T77" t="n">
        <v>5985.13</v>
      </c>
      <c r="U77" t="n">
        <v>0.78</v>
      </c>
      <c r="V77" t="n">
        <v>0.88</v>
      </c>
      <c r="W77" t="n">
        <v>6.81</v>
      </c>
      <c r="X77" t="n">
        <v>0.35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3.6928</v>
      </c>
      <c r="E78" t="n">
        <v>27.08</v>
      </c>
      <c r="F78" t="n">
        <v>24.06</v>
      </c>
      <c r="G78" t="n">
        <v>111.03</v>
      </c>
      <c r="H78" t="n">
        <v>1.58</v>
      </c>
      <c r="I78" t="n">
        <v>13</v>
      </c>
      <c r="J78" t="n">
        <v>225.32</v>
      </c>
      <c r="K78" t="n">
        <v>54.38</v>
      </c>
      <c r="L78" t="n">
        <v>20</v>
      </c>
      <c r="M78" t="n">
        <v>11</v>
      </c>
      <c r="N78" t="n">
        <v>50.95</v>
      </c>
      <c r="O78" t="n">
        <v>28023.89</v>
      </c>
      <c r="P78" t="n">
        <v>323.86</v>
      </c>
      <c r="Q78" t="n">
        <v>452.55</v>
      </c>
      <c r="R78" t="n">
        <v>73.13</v>
      </c>
      <c r="S78" t="n">
        <v>57.64</v>
      </c>
      <c r="T78" t="n">
        <v>5638.63</v>
      </c>
      <c r="U78" t="n">
        <v>0.79</v>
      </c>
      <c r="V78" t="n">
        <v>0.88</v>
      </c>
      <c r="W78" t="n">
        <v>6.82</v>
      </c>
      <c r="X78" t="n">
        <v>0.33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3.691</v>
      </c>
      <c r="E79" t="n">
        <v>27.09</v>
      </c>
      <c r="F79" t="n">
        <v>24.07</v>
      </c>
      <c r="G79" t="n">
        <v>111.09</v>
      </c>
      <c r="H79" t="n">
        <v>1.59</v>
      </c>
      <c r="I79" t="n">
        <v>13</v>
      </c>
      <c r="J79" t="n">
        <v>225.74</v>
      </c>
      <c r="K79" t="n">
        <v>54.38</v>
      </c>
      <c r="L79" t="n">
        <v>20.25</v>
      </c>
      <c r="M79" t="n">
        <v>11</v>
      </c>
      <c r="N79" t="n">
        <v>51.11</v>
      </c>
      <c r="O79" t="n">
        <v>28075.56</v>
      </c>
      <c r="P79" t="n">
        <v>323.76</v>
      </c>
      <c r="Q79" t="n">
        <v>452.59</v>
      </c>
      <c r="R79" t="n">
        <v>73.63</v>
      </c>
      <c r="S79" t="n">
        <v>57.64</v>
      </c>
      <c r="T79" t="n">
        <v>5888.37</v>
      </c>
      <c r="U79" t="n">
        <v>0.78</v>
      </c>
      <c r="V79" t="n">
        <v>0.88</v>
      </c>
      <c r="W79" t="n">
        <v>6.82</v>
      </c>
      <c r="X79" t="n">
        <v>0.35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3.6922</v>
      </c>
      <c r="E80" t="n">
        <v>27.08</v>
      </c>
      <c r="F80" t="n">
        <v>24.06</v>
      </c>
      <c r="G80" t="n">
        <v>111.05</v>
      </c>
      <c r="H80" t="n">
        <v>1.61</v>
      </c>
      <c r="I80" t="n">
        <v>13</v>
      </c>
      <c r="J80" t="n">
        <v>226.16</v>
      </c>
      <c r="K80" t="n">
        <v>54.38</v>
      </c>
      <c r="L80" t="n">
        <v>20.5</v>
      </c>
      <c r="M80" t="n">
        <v>11</v>
      </c>
      <c r="N80" t="n">
        <v>51.28</v>
      </c>
      <c r="O80" t="n">
        <v>28127.29</v>
      </c>
      <c r="P80" t="n">
        <v>322.95</v>
      </c>
      <c r="Q80" t="n">
        <v>452.58</v>
      </c>
      <c r="R80" t="n">
        <v>73.22</v>
      </c>
      <c r="S80" t="n">
        <v>57.64</v>
      </c>
      <c r="T80" t="n">
        <v>5682.27</v>
      </c>
      <c r="U80" t="n">
        <v>0.79</v>
      </c>
      <c r="V80" t="n">
        <v>0.88</v>
      </c>
      <c r="W80" t="n">
        <v>6.82</v>
      </c>
      <c r="X80" t="n">
        <v>0.34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3.6899</v>
      </c>
      <c r="E81" t="n">
        <v>27.1</v>
      </c>
      <c r="F81" t="n">
        <v>24.08</v>
      </c>
      <c r="G81" t="n">
        <v>111.13</v>
      </c>
      <c r="H81" t="n">
        <v>1.63</v>
      </c>
      <c r="I81" t="n">
        <v>13</v>
      </c>
      <c r="J81" t="n">
        <v>226.58</v>
      </c>
      <c r="K81" t="n">
        <v>54.38</v>
      </c>
      <c r="L81" t="n">
        <v>20.75</v>
      </c>
      <c r="M81" t="n">
        <v>11</v>
      </c>
      <c r="N81" t="n">
        <v>51.45</v>
      </c>
      <c r="O81" t="n">
        <v>28179.08</v>
      </c>
      <c r="P81" t="n">
        <v>322.31</v>
      </c>
      <c r="Q81" t="n">
        <v>452.57</v>
      </c>
      <c r="R81" t="n">
        <v>73.86</v>
      </c>
      <c r="S81" t="n">
        <v>57.64</v>
      </c>
      <c r="T81" t="n">
        <v>6003.56</v>
      </c>
      <c r="U81" t="n">
        <v>0.78</v>
      </c>
      <c r="V81" t="n">
        <v>0.88</v>
      </c>
      <c r="W81" t="n">
        <v>6.82</v>
      </c>
      <c r="X81" t="n">
        <v>0.35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3.7039</v>
      </c>
      <c r="E82" t="n">
        <v>27</v>
      </c>
      <c r="F82" t="n">
        <v>24.02</v>
      </c>
      <c r="G82" t="n">
        <v>120.08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320.95</v>
      </c>
      <c r="Q82" t="n">
        <v>452.58</v>
      </c>
      <c r="R82" t="n">
        <v>71.86</v>
      </c>
      <c r="S82" t="n">
        <v>57.64</v>
      </c>
      <c r="T82" t="n">
        <v>5009.44</v>
      </c>
      <c r="U82" t="n">
        <v>0.8</v>
      </c>
      <c r="V82" t="n">
        <v>0.88</v>
      </c>
      <c r="W82" t="n">
        <v>6.81</v>
      </c>
      <c r="X82" t="n">
        <v>0.29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3.7019</v>
      </c>
      <c r="E83" t="n">
        <v>27.01</v>
      </c>
      <c r="F83" t="n">
        <v>24.03</v>
      </c>
      <c r="G83" t="n">
        <v>120.15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321.25</v>
      </c>
      <c r="Q83" t="n">
        <v>452.59</v>
      </c>
      <c r="R83" t="n">
        <v>72.13</v>
      </c>
      <c r="S83" t="n">
        <v>57.64</v>
      </c>
      <c r="T83" t="n">
        <v>5141.7</v>
      </c>
      <c r="U83" t="n">
        <v>0.8</v>
      </c>
      <c r="V83" t="n">
        <v>0.88</v>
      </c>
      <c r="W83" t="n">
        <v>6.82</v>
      </c>
      <c r="X83" t="n">
        <v>0.31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3.7029</v>
      </c>
      <c r="E84" t="n">
        <v>27.01</v>
      </c>
      <c r="F84" t="n">
        <v>24.02</v>
      </c>
      <c r="G84" t="n">
        <v>120.11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321.76</v>
      </c>
      <c r="Q84" t="n">
        <v>452.59</v>
      </c>
      <c r="R84" t="n">
        <v>71.87</v>
      </c>
      <c r="S84" t="n">
        <v>57.64</v>
      </c>
      <c r="T84" t="n">
        <v>5013.87</v>
      </c>
      <c r="U84" t="n">
        <v>0.8</v>
      </c>
      <c r="V84" t="n">
        <v>0.88</v>
      </c>
      <c r="W84" t="n">
        <v>6.82</v>
      </c>
      <c r="X84" t="n">
        <v>0.3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3.7004</v>
      </c>
      <c r="E85" t="n">
        <v>27.02</v>
      </c>
      <c r="F85" t="n">
        <v>24.04</v>
      </c>
      <c r="G85" t="n">
        <v>120.2</v>
      </c>
      <c r="H85" t="n">
        <v>1.69</v>
      </c>
      <c r="I85" t="n">
        <v>12</v>
      </c>
      <c r="J85" t="n">
        <v>228.27</v>
      </c>
      <c r="K85" t="n">
        <v>54.38</v>
      </c>
      <c r="L85" t="n">
        <v>21.75</v>
      </c>
      <c r="M85" t="n">
        <v>10</v>
      </c>
      <c r="N85" t="n">
        <v>52.14</v>
      </c>
      <c r="O85" t="n">
        <v>28386.82</v>
      </c>
      <c r="P85" t="n">
        <v>321.91</v>
      </c>
      <c r="Q85" t="n">
        <v>452.58</v>
      </c>
      <c r="R85" t="n">
        <v>72.40000000000001</v>
      </c>
      <c r="S85" t="n">
        <v>57.64</v>
      </c>
      <c r="T85" t="n">
        <v>5279.04</v>
      </c>
      <c r="U85" t="n">
        <v>0.8</v>
      </c>
      <c r="V85" t="n">
        <v>0.88</v>
      </c>
      <c r="W85" t="n">
        <v>6.82</v>
      </c>
      <c r="X85" t="n">
        <v>0.32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3.7008</v>
      </c>
      <c r="E86" t="n">
        <v>27.02</v>
      </c>
      <c r="F86" t="n">
        <v>24.04</v>
      </c>
      <c r="G86" t="n">
        <v>120.19</v>
      </c>
      <c r="H86" t="n">
        <v>1.71</v>
      </c>
      <c r="I86" t="n">
        <v>12</v>
      </c>
      <c r="J86" t="n">
        <v>228.69</v>
      </c>
      <c r="K86" t="n">
        <v>54.38</v>
      </c>
      <c r="L86" t="n">
        <v>22</v>
      </c>
      <c r="M86" t="n">
        <v>10</v>
      </c>
      <c r="N86" t="n">
        <v>52.31</v>
      </c>
      <c r="O86" t="n">
        <v>28438.91</v>
      </c>
      <c r="P86" t="n">
        <v>321.61</v>
      </c>
      <c r="Q86" t="n">
        <v>452.63</v>
      </c>
      <c r="R86" t="n">
        <v>72.48</v>
      </c>
      <c r="S86" t="n">
        <v>57.64</v>
      </c>
      <c r="T86" t="n">
        <v>5315.49</v>
      </c>
      <c r="U86" t="n">
        <v>0.8</v>
      </c>
      <c r="V86" t="n">
        <v>0.88</v>
      </c>
      <c r="W86" t="n">
        <v>6.81</v>
      </c>
      <c r="X86" t="n">
        <v>0.31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3.7009</v>
      </c>
      <c r="E87" t="n">
        <v>27.02</v>
      </c>
      <c r="F87" t="n">
        <v>24.04</v>
      </c>
      <c r="G87" t="n">
        <v>120.19</v>
      </c>
      <c r="H87" t="n">
        <v>1.73</v>
      </c>
      <c r="I87" t="n">
        <v>12</v>
      </c>
      <c r="J87" t="n">
        <v>229.11</v>
      </c>
      <c r="K87" t="n">
        <v>54.38</v>
      </c>
      <c r="L87" t="n">
        <v>22.25</v>
      </c>
      <c r="M87" t="n">
        <v>10</v>
      </c>
      <c r="N87" t="n">
        <v>52.48</v>
      </c>
      <c r="O87" t="n">
        <v>28491.06</v>
      </c>
      <c r="P87" t="n">
        <v>321.37</v>
      </c>
      <c r="Q87" t="n">
        <v>452.56</v>
      </c>
      <c r="R87" t="n">
        <v>72.39</v>
      </c>
      <c r="S87" t="n">
        <v>57.64</v>
      </c>
      <c r="T87" t="n">
        <v>5273.39</v>
      </c>
      <c r="U87" t="n">
        <v>0.8</v>
      </c>
      <c r="V87" t="n">
        <v>0.88</v>
      </c>
      <c r="W87" t="n">
        <v>6.82</v>
      </c>
      <c r="X87" t="n">
        <v>0.31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3.6994</v>
      </c>
      <c r="E88" t="n">
        <v>27.03</v>
      </c>
      <c r="F88" t="n">
        <v>24.05</v>
      </c>
      <c r="G88" t="n">
        <v>120.24</v>
      </c>
      <c r="H88" t="n">
        <v>1.74</v>
      </c>
      <c r="I88" t="n">
        <v>12</v>
      </c>
      <c r="J88" t="n">
        <v>229.53</v>
      </c>
      <c r="K88" t="n">
        <v>54.38</v>
      </c>
      <c r="L88" t="n">
        <v>22.5</v>
      </c>
      <c r="M88" t="n">
        <v>10</v>
      </c>
      <c r="N88" t="n">
        <v>52.66</v>
      </c>
      <c r="O88" t="n">
        <v>28543.27</v>
      </c>
      <c r="P88" t="n">
        <v>320.85</v>
      </c>
      <c r="Q88" t="n">
        <v>452.61</v>
      </c>
      <c r="R88" t="n">
        <v>72.89</v>
      </c>
      <c r="S88" t="n">
        <v>57.64</v>
      </c>
      <c r="T88" t="n">
        <v>5523.47</v>
      </c>
      <c r="U88" t="n">
        <v>0.79</v>
      </c>
      <c r="V88" t="n">
        <v>0.88</v>
      </c>
      <c r="W88" t="n">
        <v>6.81</v>
      </c>
      <c r="X88" t="n">
        <v>0.32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3.7002</v>
      </c>
      <c r="E89" t="n">
        <v>27.03</v>
      </c>
      <c r="F89" t="n">
        <v>24.04</v>
      </c>
      <c r="G89" t="n">
        <v>120.21</v>
      </c>
      <c r="H89" t="n">
        <v>1.76</v>
      </c>
      <c r="I89" t="n">
        <v>12</v>
      </c>
      <c r="J89" t="n">
        <v>229.96</v>
      </c>
      <c r="K89" t="n">
        <v>54.38</v>
      </c>
      <c r="L89" t="n">
        <v>22.75</v>
      </c>
      <c r="M89" t="n">
        <v>10</v>
      </c>
      <c r="N89" t="n">
        <v>52.83</v>
      </c>
      <c r="O89" t="n">
        <v>28595.54</v>
      </c>
      <c r="P89" t="n">
        <v>319.82</v>
      </c>
      <c r="Q89" t="n">
        <v>452.56</v>
      </c>
      <c r="R89" t="n">
        <v>72.70999999999999</v>
      </c>
      <c r="S89" t="n">
        <v>57.64</v>
      </c>
      <c r="T89" t="n">
        <v>5431</v>
      </c>
      <c r="U89" t="n">
        <v>0.79</v>
      </c>
      <c r="V89" t="n">
        <v>0.88</v>
      </c>
      <c r="W89" t="n">
        <v>6.81</v>
      </c>
      <c r="X89" t="n">
        <v>0.32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3.7114</v>
      </c>
      <c r="E90" t="n">
        <v>26.94</v>
      </c>
      <c r="F90" t="n">
        <v>24</v>
      </c>
      <c r="G90" t="n">
        <v>130.91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319.07</v>
      </c>
      <c r="Q90" t="n">
        <v>452.56</v>
      </c>
      <c r="R90" t="n">
        <v>71.34999999999999</v>
      </c>
      <c r="S90" t="n">
        <v>57.64</v>
      </c>
      <c r="T90" t="n">
        <v>4757.35</v>
      </c>
      <c r="U90" t="n">
        <v>0.8100000000000001</v>
      </c>
      <c r="V90" t="n">
        <v>0.88</v>
      </c>
      <c r="W90" t="n">
        <v>6.81</v>
      </c>
      <c r="X90" t="n">
        <v>0.27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3.7111</v>
      </c>
      <c r="E91" t="n">
        <v>26.95</v>
      </c>
      <c r="F91" t="n">
        <v>24</v>
      </c>
      <c r="G91" t="n">
        <v>130.92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319.39</v>
      </c>
      <c r="Q91" t="n">
        <v>452.59</v>
      </c>
      <c r="R91" t="n">
        <v>71.3</v>
      </c>
      <c r="S91" t="n">
        <v>57.64</v>
      </c>
      <c r="T91" t="n">
        <v>4733.1</v>
      </c>
      <c r="U91" t="n">
        <v>0.8100000000000001</v>
      </c>
      <c r="V91" t="n">
        <v>0.88</v>
      </c>
      <c r="W91" t="n">
        <v>6.81</v>
      </c>
      <c r="X91" t="n">
        <v>0.28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3.7102</v>
      </c>
      <c r="E92" t="n">
        <v>26.95</v>
      </c>
      <c r="F92" t="n">
        <v>24.01</v>
      </c>
      <c r="G92" t="n">
        <v>130.96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319.53</v>
      </c>
      <c r="Q92" t="n">
        <v>452.56</v>
      </c>
      <c r="R92" t="n">
        <v>71.55</v>
      </c>
      <c r="S92" t="n">
        <v>57.64</v>
      </c>
      <c r="T92" t="n">
        <v>4858.46</v>
      </c>
      <c r="U92" t="n">
        <v>0.8100000000000001</v>
      </c>
      <c r="V92" t="n">
        <v>0.88</v>
      </c>
      <c r="W92" t="n">
        <v>6.81</v>
      </c>
      <c r="X92" t="n">
        <v>0.28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3.71</v>
      </c>
      <c r="E93" t="n">
        <v>26.95</v>
      </c>
      <c r="F93" t="n">
        <v>24.01</v>
      </c>
      <c r="G93" t="n">
        <v>130.96</v>
      </c>
      <c r="H93" t="n">
        <v>1.82</v>
      </c>
      <c r="I93" t="n">
        <v>11</v>
      </c>
      <c r="J93" t="n">
        <v>231.66</v>
      </c>
      <c r="K93" t="n">
        <v>54.38</v>
      </c>
      <c r="L93" t="n">
        <v>23.75</v>
      </c>
      <c r="M93" t="n">
        <v>9</v>
      </c>
      <c r="N93" t="n">
        <v>53.53</v>
      </c>
      <c r="O93" t="n">
        <v>28805.23</v>
      </c>
      <c r="P93" t="n">
        <v>319.95</v>
      </c>
      <c r="Q93" t="n">
        <v>452.57</v>
      </c>
      <c r="R93" t="n">
        <v>71.52</v>
      </c>
      <c r="S93" t="n">
        <v>57.64</v>
      </c>
      <c r="T93" t="n">
        <v>4841.21</v>
      </c>
      <c r="U93" t="n">
        <v>0.8100000000000001</v>
      </c>
      <c r="V93" t="n">
        <v>0.88</v>
      </c>
      <c r="W93" t="n">
        <v>6.82</v>
      </c>
      <c r="X93" t="n">
        <v>0.29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3.711</v>
      </c>
      <c r="E94" t="n">
        <v>26.95</v>
      </c>
      <c r="F94" t="n">
        <v>24</v>
      </c>
      <c r="G94" t="n">
        <v>130.92</v>
      </c>
      <c r="H94" t="n">
        <v>1.84</v>
      </c>
      <c r="I94" t="n">
        <v>11</v>
      </c>
      <c r="J94" t="n">
        <v>232.08</v>
      </c>
      <c r="K94" t="n">
        <v>54.38</v>
      </c>
      <c r="L94" t="n">
        <v>24</v>
      </c>
      <c r="M94" t="n">
        <v>9</v>
      </c>
      <c r="N94" t="n">
        <v>53.71</v>
      </c>
      <c r="O94" t="n">
        <v>28857.81</v>
      </c>
      <c r="P94" t="n">
        <v>319.55</v>
      </c>
      <c r="Q94" t="n">
        <v>452.58</v>
      </c>
      <c r="R94" t="n">
        <v>71.38</v>
      </c>
      <c r="S94" t="n">
        <v>57.64</v>
      </c>
      <c r="T94" t="n">
        <v>4770.82</v>
      </c>
      <c r="U94" t="n">
        <v>0.8100000000000001</v>
      </c>
      <c r="V94" t="n">
        <v>0.88</v>
      </c>
      <c r="W94" t="n">
        <v>6.81</v>
      </c>
      <c r="X94" t="n">
        <v>0.28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3.7092</v>
      </c>
      <c r="E95" t="n">
        <v>26.96</v>
      </c>
      <c r="F95" t="n">
        <v>24.02</v>
      </c>
      <c r="G95" t="n">
        <v>130.99</v>
      </c>
      <c r="H95" t="n">
        <v>1.85</v>
      </c>
      <c r="I95" t="n">
        <v>11</v>
      </c>
      <c r="J95" t="n">
        <v>232.51</v>
      </c>
      <c r="K95" t="n">
        <v>54.38</v>
      </c>
      <c r="L95" t="n">
        <v>24.25</v>
      </c>
      <c r="M95" t="n">
        <v>9</v>
      </c>
      <c r="N95" t="n">
        <v>53.88</v>
      </c>
      <c r="O95" t="n">
        <v>28910.45</v>
      </c>
      <c r="P95" t="n">
        <v>319.36</v>
      </c>
      <c r="Q95" t="n">
        <v>452.62</v>
      </c>
      <c r="R95" t="n">
        <v>71.94</v>
      </c>
      <c r="S95" t="n">
        <v>57.64</v>
      </c>
      <c r="T95" t="n">
        <v>5055</v>
      </c>
      <c r="U95" t="n">
        <v>0.8</v>
      </c>
      <c r="V95" t="n">
        <v>0.88</v>
      </c>
      <c r="W95" t="n">
        <v>6.81</v>
      </c>
      <c r="X95" t="n">
        <v>0.29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3.7118</v>
      </c>
      <c r="E96" t="n">
        <v>26.94</v>
      </c>
      <c r="F96" t="n">
        <v>24</v>
      </c>
      <c r="G96" t="n">
        <v>130.89</v>
      </c>
      <c r="H96" t="n">
        <v>1.87</v>
      </c>
      <c r="I96" t="n">
        <v>11</v>
      </c>
      <c r="J96" t="n">
        <v>232.94</v>
      </c>
      <c r="K96" t="n">
        <v>54.38</v>
      </c>
      <c r="L96" t="n">
        <v>24.5</v>
      </c>
      <c r="M96" t="n">
        <v>9</v>
      </c>
      <c r="N96" t="n">
        <v>54.06</v>
      </c>
      <c r="O96" t="n">
        <v>28963.15</v>
      </c>
      <c r="P96" t="n">
        <v>318.95</v>
      </c>
      <c r="Q96" t="n">
        <v>452.56</v>
      </c>
      <c r="R96" t="n">
        <v>71.19</v>
      </c>
      <c r="S96" t="n">
        <v>57.64</v>
      </c>
      <c r="T96" t="n">
        <v>4679.12</v>
      </c>
      <c r="U96" t="n">
        <v>0.8100000000000001</v>
      </c>
      <c r="V96" t="n">
        <v>0.88</v>
      </c>
      <c r="W96" t="n">
        <v>6.81</v>
      </c>
      <c r="X96" t="n">
        <v>0.27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3.7097</v>
      </c>
      <c r="E97" t="n">
        <v>26.96</v>
      </c>
      <c r="F97" t="n">
        <v>24.01</v>
      </c>
      <c r="G97" t="n">
        <v>130.97</v>
      </c>
      <c r="H97" t="n">
        <v>1.89</v>
      </c>
      <c r="I97" t="n">
        <v>11</v>
      </c>
      <c r="J97" t="n">
        <v>233.37</v>
      </c>
      <c r="K97" t="n">
        <v>54.38</v>
      </c>
      <c r="L97" t="n">
        <v>24.75</v>
      </c>
      <c r="M97" t="n">
        <v>9</v>
      </c>
      <c r="N97" t="n">
        <v>54.24</v>
      </c>
      <c r="O97" t="n">
        <v>29015.91</v>
      </c>
      <c r="P97" t="n">
        <v>319.04</v>
      </c>
      <c r="Q97" t="n">
        <v>452.55</v>
      </c>
      <c r="R97" t="n">
        <v>71.73</v>
      </c>
      <c r="S97" t="n">
        <v>57.64</v>
      </c>
      <c r="T97" t="n">
        <v>4945.7</v>
      </c>
      <c r="U97" t="n">
        <v>0.8</v>
      </c>
      <c r="V97" t="n">
        <v>0.88</v>
      </c>
      <c r="W97" t="n">
        <v>6.81</v>
      </c>
      <c r="X97" t="n">
        <v>0.29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3.7105</v>
      </c>
      <c r="E98" t="n">
        <v>26.95</v>
      </c>
      <c r="F98" t="n">
        <v>24.01</v>
      </c>
      <c r="G98" t="n">
        <v>130.94</v>
      </c>
      <c r="H98" t="n">
        <v>1.9</v>
      </c>
      <c r="I98" t="n">
        <v>11</v>
      </c>
      <c r="J98" t="n">
        <v>233.79</v>
      </c>
      <c r="K98" t="n">
        <v>54.38</v>
      </c>
      <c r="L98" t="n">
        <v>25</v>
      </c>
      <c r="M98" t="n">
        <v>9</v>
      </c>
      <c r="N98" t="n">
        <v>54.42</v>
      </c>
      <c r="O98" t="n">
        <v>29068.74</v>
      </c>
      <c r="P98" t="n">
        <v>317.84</v>
      </c>
      <c r="Q98" t="n">
        <v>452.55</v>
      </c>
      <c r="R98" t="n">
        <v>71.44</v>
      </c>
      <c r="S98" t="n">
        <v>57.64</v>
      </c>
      <c r="T98" t="n">
        <v>4804.75</v>
      </c>
      <c r="U98" t="n">
        <v>0.8100000000000001</v>
      </c>
      <c r="V98" t="n">
        <v>0.88</v>
      </c>
      <c r="W98" t="n">
        <v>6.81</v>
      </c>
      <c r="X98" t="n">
        <v>0.28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3.7192</v>
      </c>
      <c r="E99" t="n">
        <v>26.89</v>
      </c>
      <c r="F99" t="n">
        <v>23.98</v>
      </c>
      <c r="G99" t="n">
        <v>143.89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316.96</v>
      </c>
      <c r="Q99" t="n">
        <v>452.56</v>
      </c>
      <c r="R99" t="n">
        <v>70.59999999999999</v>
      </c>
      <c r="S99" t="n">
        <v>57.64</v>
      </c>
      <c r="T99" t="n">
        <v>4388.54</v>
      </c>
      <c r="U99" t="n">
        <v>0.82</v>
      </c>
      <c r="V99" t="n">
        <v>0.88</v>
      </c>
      <c r="W99" t="n">
        <v>6.81</v>
      </c>
      <c r="X99" t="n">
        <v>0.26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3.7187</v>
      </c>
      <c r="E100" t="n">
        <v>26.89</v>
      </c>
      <c r="F100" t="n">
        <v>23.99</v>
      </c>
      <c r="G100" t="n">
        <v>143.91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317.25</v>
      </c>
      <c r="Q100" t="n">
        <v>452.58</v>
      </c>
      <c r="R100" t="n">
        <v>70.91</v>
      </c>
      <c r="S100" t="n">
        <v>57.64</v>
      </c>
      <c r="T100" t="n">
        <v>4543.39</v>
      </c>
      <c r="U100" t="n">
        <v>0.8100000000000001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3.7213</v>
      </c>
      <c r="E101" t="n">
        <v>26.87</v>
      </c>
      <c r="F101" t="n">
        <v>23.97</v>
      </c>
      <c r="G101" t="n">
        <v>143.8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317.21</v>
      </c>
      <c r="Q101" t="n">
        <v>452.55</v>
      </c>
      <c r="R101" t="n">
        <v>70.23</v>
      </c>
      <c r="S101" t="n">
        <v>57.64</v>
      </c>
      <c r="T101" t="n">
        <v>4204.22</v>
      </c>
      <c r="U101" t="n">
        <v>0.82</v>
      </c>
      <c r="V101" t="n">
        <v>0.88</v>
      </c>
      <c r="W101" t="n">
        <v>6.81</v>
      </c>
      <c r="X101" t="n">
        <v>0.24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3.7191</v>
      </c>
      <c r="E102" t="n">
        <v>26.89</v>
      </c>
      <c r="F102" t="n">
        <v>23.98</v>
      </c>
      <c r="G102" t="n">
        <v>143.9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317.46</v>
      </c>
      <c r="Q102" t="n">
        <v>452.56</v>
      </c>
      <c r="R102" t="n">
        <v>70.70999999999999</v>
      </c>
      <c r="S102" t="n">
        <v>57.64</v>
      </c>
      <c r="T102" t="n">
        <v>4441.36</v>
      </c>
      <c r="U102" t="n">
        <v>0.82</v>
      </c>
      <c r="V102" t="n">
        <v>0.88</v>
      </c>
      <c r="W102" t="n">
        <v>6.81</v>
      </c>
      <c r="X102" t="n">
        <v>0.26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3.7197</v>
      </c>
      <c r="E103" t="n">
        <v>26.88</v>
      </c>
      <c r="F103" t="n">
        <v>23.98</v>
      </c>
      <c r="G103" t="n">
        <v>143.87</v>
      </c>
      <c r="H103" t="n">
        <v>1.98</v>
      </c>
      <c r="I103" t="n">
        <v>10</v>
      </c>
      <c r="J103" t="n">
        <v>235.94</v>
      </c>
      <c r="K103" t="n">
        <v>54.38</v>
      </c>
      <c r="L103" t="n">
        <v>26.25</v>
      </c>
      <c r="M103" t="n">
        <v>8</v>
      </c>
      <c r="N103" t="n">
        <v>55.32</v>
      </c>
      <c r="O103" t="n">
        <v>29333.84</v>
      </c>
      <c r="P103" t="n">
        <v>317.47</v>
      </c>
      <c r="Q103" t="n">
        <v>452.6</v>
      </c>
      <c r="R103" t="n">
        <v>70.77</v>
      </c>
      <c r="S103" t="n">
        <v>57.64</v>
      </c>
      <c r="T103" t="n">
        <v>4472.99</v>
      </c>
      <c r="U103" t="n">
        <v>0.8100000000000001</v>
      </c>
      <c r="V103" t="n">
        <v>0.88</v>
      </c>
      <c r="W103" t="n">
        <v>6.81</v>
      </c>
      <c r="X103" t="n">
        <v>0.25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3.7196</v>
      </c>
      <c r="E104" t="n">
        <v>26.88</v>
      </c>
      <c r="F104" t="n">
        <v>23.98</v>
      </c>
      <c r="G104" t="n">
        <v>143.88</v>
      </c>
      <c r="H104" t="n">
        <v>1.99</v>
      </c>
      <c r="I104" t="n">
        <v>10</v>
      </c>
      <c r="J104" t="n">
        <v>236.37</v>
      </c>
      <c r="K104" t="n">
        <v>54.38</v>
      </c>
      <c r="L104" t="n">
        <v>26.5</v>
      </c>
      <c r="M104" t="n">
        <v>8</v>
      </c>
      <c r="N104" t="n">
        <v>55.5</v>
      </c>
      <c r="O104" t="n">
        <v>29387.05</v>
      </c>
      <c r="P104" t="n">
        <v>317.53</v>
      </c>
      <c r="Q104" t="n">
        <v>452.6</v>
      </c>
      <c r="R104" t="n">
        <v>70.59999999999999</v>
      </c>
      <c r="S104" t="n">
        <v>57.64</v>
      </c>
      <c r="T104" t="n">
        <v>4386.54</v>
      </c>
      <c r="U104" t="n">
        <v>0.82</v>
      </c>
      <c r="V104" t="n">
        <v>0.88</v>
      </c>
      <c r="W104" t="n">
        <v>6.81</v>
      </c>
      <c r="X104" t="n">
        <v>0.25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3.7201</v>
      </c>
      <c r="E105" t="n">
        <v>26.88</v>
      </c>
      <c r="F105" t="n">
        <v>23.98</v>
      </c>
      <c r="G105" t="n">
        <v>143.85</v>
      </c>
      <c r="H105" t="n">
        <v>2.01</v>
      </c>
      <c r="I105" t="n">
        <v>10</v>
      </c>
      <c r="J105" t="n">
        <v>236.81</v>
      </c>
      <c r="K105" t="n">
        <v>54.38</v>
      </c>
      <c r="L105" t="n">
        <v>26.75</v>
      </c>
      <c r="M105" t="n">
        <v>8</v>
      </c>
      <c r="N105" t="n">
        <v>55.68</v>
      </c>
      <c r="O105" t="n">
        <v>29440.33</v>
      </c>
      <c r="P105" t="n">
        <v>317.33</v>
      </c>
      <c r="Q105" t="n">
        <v>452.55</v>
      </c>
      <c r="R105" t="n">
        <v>70.52</v>
      </c>
      <c r="S105" t="n">
        <v>57.64</v>
      </c>
      <c r="T105" t="n">
        <v>4349.99</v>
      </c>
      <c r="U105" t="n">
        <v>0.82</v>
      </c>
      <c r="V105" t="n">
        <v>0.88</v>
      </c>
      <c r="W105" t="n">
        <v>6.81</v>
      </c>
      <c r="X105" t="n">
        <v>0.25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3.719</v>
      </c>
      <c r="E106" t="n">
        <v>26.89</v>
      </c>
      <c r="F106" t="n">
        <v>23.98</v>
      </c>
      <c r="G106" t="n">
        <v>143.9</v>
      </c>
      <c r="H106" t="n">
        <v>2.02</v>
      </c>
      <c r="I106" t="n">
        <v>10</v>
      </c>
      <c r="J106" t="n">
        <v>237.24</v>
      </c>
      <c r="K106" t="n">
        <v>54.38</v>
      </c>
      <c r="L106" t="n">
        <v>27</v>
      </c>
      <c r="M106" t="n">
        <v>8</v>
      </c>
      <c r="N106" t="n">
        <v>55.86</v>
      </c>
      <c r="O106" t="n">
        <v>29493.67</v>
      </c>
      <c r="P106" t="n">
        <v>317.12</v>
      </c>
      <c r="Q106" t="n">
        <v>452.59</v>
      </c>
      <c r="R106" t="n">
        <v>70.92</v>
      </c>
      <c r="S106" t="n">
        <v>57.64</v>
      </c>
      <c r="T106" t="n">
        <v>4547.27</v>
      </c>
      <c r="U106" t="n">
        <v>0.8100000000000001</v>
      </c>
      <c r="V106" t="n">
        <v>0.88</v>
      </c>
      <c r="W106" t="n">
        <v>6.81</v>
      </c>
      <c r="X106" t="n">
        <v>0.26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3.719</v>
      </c>
      <c r="E107" t="n">
        <v>26.89</v>
      </c>
      <c r="F107" t="n">
        <v>23.98</v>
      </c>
      <c r="G107" t="n">
        <v>143.9</v>
      </c>
      <c r="H107" t="n">
        <v>2.04</v>
      </c>
      <c r="I107" t="n">
        <v>10</v>
      </c>
      <c r="J107" t="n">
        <v>237.67</v>
      </c>
      <c r="K107" t="n">
        <v>54.38</v>
      </c>
      <c r="L107" t="n">
        <v>27.25</v>
      </c>
      <c r="M107" t="n">
        <v>8</v>
      </c>
      <c r="N107" t="n">
        <v>56.05</v>
      </c>
      <c r="O107" t="n">
        <v>29547.07</v>
      </c>
      <c r="P107" t="n">
        <v>316.42</v>
      </c>
      <c r="Q107" t="n">
        <v>452.57</v>
      </c>
      <c r="R107" t="n">
        <v>70.75</v>
      </c>
      <c r="S107" t="n">
        <v>57.64</v>
      </c>
      <c r="T107" t="n">
        <v>4460.76</v>
      </c>
      <c r="U107" t="n">
        <v>0.8100000000000001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3.7184</v>
      </c>
      <c r="E108" t="n">
        <v>26.89</v>
      </c>
      <c r="F108" t="n">
        <v>23.99</v>
      </c>
      <c r="G108" t="n">
        <v>143.93</v>
      </c>
      <c r="H108" t="n">
        <v>2.05</v>
      </c>
      <c r="I108" t="n">
        <v>10</v>
      </c>
      <c r="J108" t="n">
        <v>238.11</v>
      </c>
      <c r="K108" t="n">
        <v>54.38</v>
      </c>
      <c r="L108" t="n">
        <v>27.5</v>
      </c>
      <c r="M108" t="n">
        <v>8</v>
      </c>
      <c r="N108" t="n">
        <v>56.23</v>
      </c>
      <c r="O108" t="n">
        <v>29600.54</v>
      </c>
      <c r="P108" t="n">
        <v>316.11</v>
      </c>
      <c r="Q108" t="n">
        <v>452.57</v>
      </c>
      <c r="R108" t="n">
        <v>70.94</v>
      </c>
      <c r="S108" t="n">
        <v>57.64</v>
      </c>
      <c r="T108" t="n">
        <v>4557.66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3.7189</v>
      </c>
      <c r="E109" t="n">
        <v>26.89</v>
      </c>
      <c r="F109" t="n">
        <v>23.98</v>
      </c>
      <c r="G109" t="n">
        <v>143.91</v>
      </c>
      <c r="H109" t="n">
        <v>2.07</v>
      </c>
      <c r="I109" t="n">
        <v>10</v>
      </c>
      <c r="J109" t="n">
        <v>238.54</v>
      </c>
      <c r="K109" t="n">
        <v>54.38</v>
      </c>
      <c r="L109" t="n">
        <v>27.75</v>
      </c>
      <c r="M109" t="n">
        <v>8</v>
      </c>
      <c r="N109" t="n">
        <v>56.41</v>
      </c>
      <c r="O109" t="n">
        <v>29654.08</v>
      </c>
      <c r="P109" t="n">
        <v>314.87</v>
      </c>
      <c r="Q109" t="n">
        <v>452.56</v>
      </c>
      <c r="R109" t="n">
        <v>70.76000000000001</v>
      </c>
      <c r="S109" t="n">
        <v>57.64</v>
      </c>
      <c r="T109" t="n">
        <v>4466.73</v>
      </c>
      <c r="U109" t="n">
        <v>0.8100000000000001</v>
      </c>
      <c r="V109" t="n">
        <v>0.88</v>
      </c>
      <c r="W109" t="n">
        <v>6.81</v>
      </c>
      <c r="X109" t="n">
        <v>0.26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3.7195</v>
      </c>
      <c r="E110" t="n">
        <v>26.88</v>
      </c>
      <c r="F110" t="n">
        <v>23.98</v>
      </c>
      <c r="G110" t="n">
        <v>143.88</v>
      </c>
      <c r="H110" t="n">
        <v>2.08</v>
      </c>
      <c r="I110" t="n">
        <v>10</v>
      </c>
      <c r="J110" t="n">
        <v>238.97</v>
      </c>
      <c r="K110" t="n">
        <v>54.38</v>
      </c>
      <c r="L110" t="n">
        <v>28</v>
      </c>
      <c r="M110" t="n">
        <v>8</v>
      </c>
      <c r="N110" t="n">
        <v>56.6</v>
      </c>
      <c r="O110" t="n">
        <v>29707.68</v>
      </c>
      <c r="P110" t="n">
        <v>313.78</v>
      </c>
      <c r="Q110" t="n">
        <v>452.57</v>
      </c>
      <c r="R110" t="n">
        <v>70.59</v>
      </c>
      <c r="S110" t="n">
        <v>57.64</v>
      </c>
      <c r="T110" t="n">
        <v>4383.33</v>
      </c>
      <c r="U110" t="n">
        <v>0.82</v>
      </c>
      <c r="V110" t="n">
        <v>0.88</v>
      </c>
      <c r="W110" t="n">
        <v>6.81</v>
      </c>
      <c r="X110" t="n">
        <v>0.26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3.729</v>
      </c>
      <c r="E111" t="n">
        <v>26.82</v>
      </c>
      <c r="F111" t="n">
        <v>23.95</v>
      </c>
      <c r="G111" t="n">
        <v>159.67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313.75</v>
      </c>
      <c r="Q111" t="n">
        <v>452.57</v>
      </c>
      <c r="R111" t="n">
        <v>69.72</v>
      </c>
      <c r="S111" t="n">
        <v>57.64</v>
      </c>
      <c r="T111" t="n">
        <v>3954.01</v>
      </c>
      <c r="U111" t="n">
        <v>0.83</v>
      </c>
      <c r="V111" t="n">
        <v>0.89</v>
      </c>
      <c r="W111" t="n">
        <v>6.81</v>
      </c>
      <c r="X111" t="n">
        <v>0.23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3.7301</v>
      </c>
      <c r="E112" t="n">
        <v>26.81</v>
      </c>
      <c r="F112" t="n">
        <v>23.94</v>
      </c>
      <c r="G112" t="n">
        <v>159.61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313.86</v>
      </c>
      <c r="Q112" t="n">
        <v>452.55</v>
      </c>
      <c r="R112" t="n">
        <v>69.48</v>
      </c>
      <c r="S112" t="n">
        <v>57.64</v>
      </c>
      <c r="T112" t="n">
        <v>3833.47</v>
      </c>
      <c r="U112" t="n">
        <v>0.83</v>
      </c>
      <c r="V112" t="n">
        <v>0.89</v>
      </c>
      <c r="W112" t="n">
        <v>6.81</v>
      </c>
      <c r="X112" t="n">
        <v>0.22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3.7296</v>
      </c>
      <c r="E113" t="n">
        <v>26.81</v>
      </c>
      <c r="F113" t="n">
        <v>23.95</v>
      </c>
      <c r="G113" t="n">
        <v>159.64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314.4</v>
      </c>
      <c r="Q113" t="n">
        <v>452.56</v>
      </c>
      <c r="R113" t="n">
        <v>69.61</v>
      </c>
      <c r="S113" t="n">
        <v>57.64</v>
      </c>
      <c r="T113" t="n">
        <v>3900.14</v>
      </c>
      <c r="U113" t="n">
        <v>0.83</v>
      </c>
      <c r="V113" t="n">
        <v>0.89</v>
      </c>
      <c r="W113" t="n">
        <v>6.81</v>
      </c>
      <c r="X113" t="n">
        <v>0.22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3.7291</v>
      </c>
      <c r="E114" t="n">
        <v>26.82</v>
      </c>
      <c r="F114" t="n">
        <v>23.95</v>
      </c>
      <c r="G114" t="n">
        <v>159.66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314.82</v>
      </c>
      <c r="Q114" t="n">
        <v>452.56</v>
      </c>
      <c r="R114" t="n">
        <v>69.66</v>
      </c>
      <c r="S114" t="n">
        <v>57.64</v>
      </c>
      <c r="T114" t="n">
        <v>3925.01</v>
      </c>
      <c r="U114" t="n">
        <v>0.83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3.7289</v>
      </c>
      <c r="E115" t="n">
        <v>26.82</v>
      </c>
      <c r="F115" t="n">
        <v>23.95</v>
      </c>
      <c r="G115" t="n">
        <v>159.67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315.32</v>
      </c>
      <c r="Q115" t="n">
        <v>452.59</v>
      </c>
      <c r="R115" t="n">
        <v>69.65000000000001</v>
      </c>
      <c r="S115" t="n">
        <v>57.64</v>
      </c>
      <c r="T115" t="n">
        <v>3917.33</v>
      </c>
      <c r="U115" t="n">
        <v>0.83</v>
      </c>
      <c r="V115" t="n">
        <v>0.89</v>
      </c>
      <c r="W115" t="n">
        <v>6.81</v>
      </c>
      <c r="X115" t="n">
        <v>0.23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3.73</v>
      </c>
      <c r="E116" t="n">
        <v>26.81</v>
      </c>
      <c r="F116" t="n">
        <v>23.94</v>
      </c>
      <c r="G116" t="n">
        <v>159.62</v>
      </c>
      <c r="H116" t="n">
        <v>2.17</v>
      </c>
      <c r="I116" t="n">
        <v>9</v>
      </c>
      <c r="J116" t="n">
        <v>241.59</v>
      </c>
      <c r="K116" t="n">
        <v>54.38</v>
      </c>
      <c r="L116" t="n">
        <v>29.5</v>
      </c>
      <c r="M116" t="n">
        <v>7</v>
      </c>
      <c r="N116" t="n">
        <v>57.72</v>
      </c>
      <c r="O116" t="n">
        <v>30030.83</v>
      </c>
      <c r="P116" t="n">
        <v>315.18</v>
      </c>
      <c r="Q116" t="n">
        <v>452.56</v>
      </c>
      <c r="R116" t="n">
        <v>69.51000000000001</v>
      </c>
      <c r="S116" t="n">
        <v>57.64</v>
      </c>
      <c r="T116" t="n">
        <v>3847.22</v>
      </c>
      <c r="U116" t="n">
        <v>0.83</v>
      </c>
      <c r="V116" t="n">
        <v>0.89</v>
      </c>
      <c r="W116" t="n">
        <v>6.81</v>
      </c>
      <c r="X116" t="n">
        <v>0.22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3.7283</v>
      </c>
      <c r="E117" t="n">
        <v>26.82</v>
      </c>
      <c r="F117" t="n">
        <v>23.95</v>
      </c>
      <c r="G117" t="n">
        <v>159.7</v>
      </c>
      <c r="H117" t="n">
        <v>2.19</v>
      </c>
      <c r="I117" t="n">
        <v>9</v>
      </c>
      <c r="J117" t="n">
        <v>242.03</v>
      </c>
      <c r="K117" t="n">
        <v>54.38</v>
      </c>
      <c r="L117" t="n">
        <v>29.75</v>
      </c>
      <c r="M117" t="n">
        <v>7</v>
      </c>
      <c r="N117" t="n">
        <v>57.91</v>
      </c>
      <c r="O117" t="n">
        <v>30084.9</v>
      </c>
      <c r="P117" t="n">
        <v>315.27</v>
      </c>
      <c r="Q117" t="n">
        <v>452.59</v>
      </c>
      <c r="R117" t="n">
        <v>69.81999999999999</v>
      </c>
      <c r="S117" t="n">
        <v>57.64</v>
      </c>
      <c r="T117" t="n">
        <v>4004.33</v>
      </c>
      <c r="U117" t="n">
        <v>0.83</v>
      </c>
      <c r="V117" t="n">
        <v>0.89</v>
      </c>
      <c r="W117" t="n">
        <v>6.81</v>
      </c>
      <c r="X117" t="n">
        <v>0.23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3.7279</v>
      </c>
      <c r="E118" t="n">
        <v>26.82</v>
      </c>
      <c r="F118" t="n">
        <v>23.96</v>
      </c>
      <c r="G118" t="n">
        <v>159.72</v>
      </c>
      <c r="H118" t="n">
        <v>2.2</v>
      </c>
      <c r="I118" t="n">
        <v>9</v>
      </c>
      <c r="J118" t="n">
        <v>242.47</v>
      </c>
      <c r="K118" t="n">
        <v>54.38</v>
      </c>
      <c r="L118" t="n">
        <v>30</v>
      </c>
      <c r="M118" t="n">
        <v>7</v>
      </c>
      <c r="N118" t="n">
        <v>58.1</v>
      </c>
      <c r="O118" t="n">
        <v>30139.04</v>
      </c>
      <c r="P118" t="n">
        <v>314.97</v>
      </c>
      <c r="Q118" t="n">
        <v>452.59</v>
      </c>
      <c r="R118" t="n">
        <v>70.06999999999999</v>
      </c>
      <c r="S118" t="n">
        <v>57.64</v>
      </c>
      <c r="T118" t="n">
        <v>4127.25</v>
      </c>
      <c r="U118" t="n">
        <v>0.82</v>
      </c>
      <c r="V118" t="n">
        <v>0.89</v>
      </c>
      <c r="W118" t="n">
        <v>6.81</v>
      </c>
      <c r="X118" t="n">
        <v>0.23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23.96</v>
      </c>
      <c r="G119" t="n">
        <v>159.7</v>
      </c>
      <c r="H119" t="n">
        <v>2.21</v>
      </c>
      <c r="I119" t="n">
        <v>9</v>
      </c>
      <c r="J119" t="n">
        <v>242.91</v>
      </c>
      <c r="K119" t="n">
        <v>54.38</v>
      </c>
      <c r="L119" t="n">
        <v>30.25</v>
      </c>
      <c r="M119" t="n">
        <v>7</v>
      </c>
      <c r="N119" t="n">
        <v>58.28</v>
      </c>
      <c r="O119" t="n">
        <v>30193.25</v>
      </c>
      <c r="P119" t="n">
        <v>315.08</v>
      </c>
      <c r="Q119" t="n">
        <v>452.55</v>
      </c>
      <c r="R119" t="n">
        <v>69.95999999999999</v>
      </c>
      <c r="S119" t="n">
        <v>57.64</v>
      </c>
      <c r="T119" t="n">
        <v>4071.29</v>
      </c>
      <c r="U119" t="n">
        <v>0.82</v>
      </c>
      <c r="V119" t="n">
        <v>0.89</v>
      </c>
      <c r="W119" t="n">
        <v>6.81</v>
      </c>
      <c r="X119" t="n">
        <v>0.23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3.7288</v>
      </c>
      <c r="E120" t="n">
        <v>26.82</v>
      </c>
      <c r="F120" t="n">
        <v>23.95</v>
      </c>
      <c r="G120" t="n">
        <v>159.68</v>
      </c>
      <c r="H120" t="n">
        <v>2.23</v>
      </c>
      <c r="I120" t="n">
        <v>9</v>
      </c>
      <c r="J120" t="n">
        <v>243.35</v>
      </c>
      <c r="K120" t="n">
        <v>54.38</v>
      </c>
      <c r="L120" t="n">
        <v>30.5</v>
      </c>
      <c r="M120" t="n">
        <v>7</v>
      </c>
      <c r="N120" t="n">
        <v>58.47</v>
      </c>
      <c r="O120" t="n">
        <v>30247.52</v>
      </c>
      <c r="P120" t="n">
        <v>314.58</v>
      </c>
      <c r="Q120" t="n">
        <v>452.58</v>
      </c>
      <c r="R120" t="n">
        <v>69.76000000000001</v>
      </c>
      <c r="S120" t="n">
        <v>57.64</v>
      </c>
      <c r="T120" t="n">
        <v>3971.49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3.7295</v>
      </c>
      <c r="E121" t="n">
        <v>26.81</v>
      </c>
      <c r="F121" t="n">
        <v>23.95</v>
      </c>
      <c r="G121" t="n">
        <v>159.64</v>
      </c>
      <c r="H121" t="n">
        <v>2.24</v>
      </c>
      <c r="I121" t="n">
        <v>9</v>
      </c>
      <c r="J121" t="n">
        <v>243.79</v>
      </c>
      <c r="K121" t="n">
        <v>54.38</v>
      </c>
      <c r="L121" t="n">
        <v>30.75</v>
      </c>
      <c r="M121" t="n">
        <v>7</v>
      </c>
      <c r="N121" t="n">
        <v>58.67</v>
      </c>
      <c r="O121" t="n">
        <v>30301.87</v>
      </c>
      <c r="P121" t="n">
        <v>313.59</v>
      </c>
      <c r="Q121" t="n">
        <v>452.55</v>
      </c>
      <c r="R121" t="n">
        <v>69.54000000000001</v>
      </c>
      <c r="S121" t="n">
        <v>57.64</v>
      </c>
      <c r="T121" t="n">
        <v>3864.53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3.7281</v>
      </c>
      <c r="E122" t="n">
        <v>26.82</v>
      </c>
      <c r="F122" t="n">
        <v>23.96</v>
      </c>
      <c r="G122" t="n">
        <v>159.71</v>
      </c>
      <c r="H122" t="n">
        <v>2.26</v>
      </c>
      <c r="I122" t="n">
        <v>9</v>
      </c>
      <c r="J122" t="n">
        <v>244.23</v>
      </c>
      <c r="K122" t="n">
        <v>54.38</v>
      </c>
      <c r="L122" t="n">
        <v>31</v>
      </c>
      <c r="M122" t="n">
        <v>7</v>
      </c>
      <c r="N122" t="n">
        <v>58.86</v>
      </c>
      <c r="O122" t="n">
        <v>30356.28</v>
      </c>
      <c r="P122" t="n">
        <v>313.15</v>
      </c>
      <c r="Q122" t="n">
        <v>452.57</v>
      </c>
      <c r="R122" t="n">
        <v>69.84</v>
      </c>
      <c r="S122" t="n">
        <v>57.64</v>
      </c>
      <c r="T122" t="n">
        <v>4014.55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3.7278</v>
      </c>
      <c r="E123" t="n">
        <v>26.83</v>
      </c>
      <c r="F123" t="n">
        <v>23.96</v>
      </c>
      <c r="G123" t="n">
        <v>159.73</v>
      </c>
      <c r="H123" t="n">
        <v>2.27</v>
      </c>
      <c r="I123" t="n">
        <v>9</v>
      </c>
      <c r="J123" t="n">
        <v>244.68</v>
      </c>
      <c r="K123" t="n">
        <v>54.38</v>
      </c>
      <c r="L123" t="n">
        <v>31.25</v>
      </c>
      <c r="M123" t="n">
        <v>7</v>
      </c>
      <c r="N123" t="n">
        <v>59.05</v>
      </c>
      <c r="O123" t="n">
        <v>30410.77</v>
      </c>
      <c r="P123" t="n">
        <v>313.13</v>
      </c>
      <c r="Q123" t="n">
        <v>452.58</v>
      </c>
      <c r="R123" t="n">
        <v>70.03</v>
      </c>
      <c r="S123" t="n">
        <v>57.64</v>
      </c>
      <c r="T123" t="n">
        <v>4108.96</v>
      </c>
      <c r="U123" t="n">
        <v>0.82</v>
      </c>
      <c r="V123" t="n">
        <v>0.88</v>
      </c>
      <c r="W123" t="n">
        <v>6.81</v>
      </c>
      <c r="X123" t="n">
        <v>0.23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3.7276</v>
      </c>
      <c r="E124" t="n">
        <v>26.83</v>
      </c>
      <c r="F124" t="n">
        <v>23.96</v>
      </c>
      <c r="G124" t="n">
        <v>159.73</v>
      </c>
      <c r="H124" t="n">
        <v>2.29</v>
      </c>
      <c r="I124" t="n">
        <v>9</v>
      </c>
      <c r="J124" t="n">
        <v>245.12</v>
      </c>
      <c r="K124" t="n">
        <v>54.38</v>
      </c>
      <c r="L124" t="n">
        <v>31.5</v>
      </c>
      <c r="M124" t="n">
        <v>7</v>
      </c>
      <c r="N124" t="n">
        <v>59.24</v>
      </c>
      <c r="O124" t="n">
        <v>30465.32</v>
      </c>
      <c r="P124" t="n">
        <v>312.49</v>
      </c>
      <c r="Q124" t="n">
        <v>452.55</v>
      </c>
      <c r="R124" t="n">
        <v>70.01000000000001</v>
      </c>
      <c r="S124" t="n">
        <v>57.64</v>
      </c>
      <c r="T124" t="n">
        <v>4096.77</v>
      </c>
      <c r="U124" t="n">
        <v>0.82</v>
      </c>
      <c r="V124" t="n">
        <v>0.88</v>
      </c>
      <c r="W124" t="n">
        <v>6.81</v>
      </c>
      <c r="X124" t="n">
        <v>0.24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3.7281</v>
      </c>
      <c r="E125" t="n">
        <v>26.82</v>
      </c>
      <c r="F125" t="n">
        <v>23.96</v>
      </c>
      <c r="G125" t="n">
        <v>159.71</v>
      </c>
      <c r="H125" t="n">
        <v>2.3</v>
      </c>
      <c r="I125" t="n">
        <v>9</v>
      </c>
      <c r="J125" t="n">
        <v>245.56</v>
      </c>
      <c r="K125" t="n">
        <v>54.38</v>
      </c>
      <c r="L125" t="n">
        <v>31.75</v>
      </c>
      <c r="M125" t="n">
        <v>7</v>
      </c>
      <c r="N125" t="n">
        <v>59.43</v>
      </c>
      <c r="O125" t="n">
        <v>30519.94</v>
      </c>
      <c r="P125" t="n">
        <v>312.04</v>
      </c>
      <c r="Q125" t="n">
        <v>452.57</v>
      </c>
      <c r="R125" t="n">
        <v>69.92</v>
      </c>
      <c r="S125" t="n">
        <v>57.64</v>
      </c>
      <c r="T125" t="n">
        <v>4051.46</v>
      </c>
      <c r="U125" t="n">
        <v>0.82</v>
      </c>
      <c r="V125" t="n">
        <v>0.89</v>
      </c>
      <c r="W125" t="n">
        <v>6.81</v>
      </c>
      <c r="X125" t="n">
        <v>0.23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3.7389</v>
      </c>
      <c r="E126" t="n">
        <v>26.75</v>
      </c>
      <c r="F126" t="n">
        <v>23.92</v>
      </c>
      <c r="G126" t="n">
        <v>179.39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6</v>
      </c>
      <c r="N126" t="n">
        <v>59.63</v>
      </c>
      <c r="O126" t="n">
        <v>30574.64</v>
      </c>
      <c r="P126" t="n">
        <v>311.38</v>
      </c>
      <c r="Q126" t="n">
        <v>452.55</v>
      </c>
      <c r="R126" t="n">
        <v>68.67</v>
      </c>
      <c r="S126" t="n">
        <v>57.64</v>
      </c>
      <c r="T126" t="n">
        <v>3434.48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3.7386</v>
      </c>
      <c r="E127" t="n">
        <v>26.75</v>
      </c>
      <c r="F127" t="n">
        <v>23.92</v>
      </c>
      <c r="G127" t="n">
        <v>179.4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6</v>
      </c>
      <c r="N127" t="n">
        <v>59.82</v>
      </c>
      <c r="O127" t="n">
        <v>30629.4</v>
      </c>
      <c r="P127" t="n">
        <v>311.42</v>
      </c>
      <c r="Q127" t="n">
        <v>452.56</v>
      </c>
      <c r="R127" t="n">
        <v>68.79000000000001</v>
      </c>
      <c r="S127" t="n">
        <v>57.64</v>
      </c>
      <c r="T127" t="n">
        <v>3495.34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3.7382</v>
      </c>
      <c r="E128" t="n">
        <v>26.75</v>
      </c>
      <c r="F128" t="n">
        <v>23.92</v>
      </c>
      <c r="G128" t="n">
        <v>179.43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6</v>
      </c>
      <c r="N128" t="n">
        <v>60.02</v>
      </c>
      <c r="O128" t="n">
        <v>30684.23</v>
      </c>
      <c r="P128" t="n">
        <v>311.71</v>
      </c>
      <c r="Q128" t="n">
        <v>452.55</v>
      </c>
      <c r="R128" t="n">
        <v>68.86</v>
      </c>
      <c r="S128" t="n">
        <v>57.64</v>
      </c>
      <c r="T128" t="n">
        <v>3529.32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3.7392</v>
      </c>
      <c r="E129" t="n">
        <v>26.74</v>
      </c>
      <c r="F129" t="n">
        <v>23.92</v>
      </c>
      <c r="G129" t="n">
        <v>179.37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6</v>
      </c>
      <c r="N129" t="n">
        <v>60.21</v>
      </c>
      <c r="O129" t="n">
        <v>30739.14</v>
      </c>
      <c r="P129" t="n">
        <v>311.82</v>
      </c>
      <c r="Q129" t="n">
        <v>452.55</v>
      </c>
      <c r="R129" t="n">
        <v>68.68000000000001</v>
      </c>
      <c r="S129" t="n">
        <v>57.64</v>
      </c>
      <c r="T129" t="n">
        <v>3437.77</v>
      </c>
      <c r="U129" t="n">
        <v>0.84</v>
      </c>
      <c r="V129" t="n">
        <v>0.89</v>
      </c>
      <c r="W129" t="n">
        <v>6.8</v>
      </c>
      <c r="X129" t="n">
        <v>0.19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3.738</v>
      </c>
      <c r="E130" t="n">
        <v>26.75</v>
      </c>
      <c r="F130" t="n">
        <v>23.92</v>
      </c>
      <c r="G130" t="n">
        <v>179.43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6</v>
      </c>
      <c r="N130" t="n">
        <v>60.41</v>
      </c>
      <c r="O130" t="n">
        <v>30794.11</v>
      </c>
      <c r="P130" t="n">
        <v>312.16</v>
      </c>
      <c r="Q130" t="n">
        <v>452.56</v>
      </c>
      <c r="R130" t="n">
        <v>68.8</v>
      </c>
      <c r="S130" t="n">
        <v>57.64</v>
      </c>
      <c r="T130" t="n">
        <v>3497.08</v>
      </c>
      <c r="U130" t="n">
        <v>0.84</v>
      </c>
      <c r="V130" t="n">
        <v>0.89</v>
      </c>
      <c r="W130" t="n">
        <v>6.81</v>
      </c>
      <c r="X130" t="n">
        <v>0.2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3.7386</v>
      </c>
      <c r="E131" t="n">
        <v>26.75</v>
      </c>
      <c r="F131" t="n">
        <v>23.92</v>
      </c>
      <c r="G131" t="n">
        <v>179.4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312.1</v>
      </c>
      <c r="Q131" t="n">
        <v>452.6</v>
      </c>
      <c r="R131" t="n">
        <v>68.73999999999999</v>
      </c>
      <c r="S131" t="n">
        <v>57.64</v>
      </c>
      <c r="T131" t="n">
        <v>3466.02</v>
      </c>
      <c r="U131" t="n">
        <v>0.84</v>
      </c>
      <c r="V131" t="n">
        <v>0.89</v>
      </c>
      <c r="W131" t="n">
        <v>6.81</v>
      </c>
      <c r="X131" t="n">
        <v>0.2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3.7403</v>
      </c>
      <c r="E132" t="n">
        <v>26.74</v>
      </c>
      <c r="F132" t="n">
        <v>23.91</v>
      </c>
      <c r="G132" t="n">
        <v>179.31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6</v>
      </c>
      <c r="N132" t="n">
        <v>60.8</v>
      </c>
      <c r="O132" t="n">
        <v>30904.28</v>
      </c>
      <c r="P132" t="n">
        <v>311.71</v>
      </c>
      <c r="Q132" t="n">
        <v>452.56</v>
      </c>
      <c r="R132" t="n">
        <v>68.37</v>
      </c>
      <c r="S132" t="n">
        <v>57.64</v>
      </c>
      <c r="T132" t="n">
        <v>3280.99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3.7396</v>
      </c>
      <c r="E133" t="n">
        <v>26.74</v>
      </c>
      <c r="F133" t="n">
        <v>23.91</v>
      </c>
      <c r="G133" t="n">
        <v>179.35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6</v>
      </c>
      <c r="N133" t="n">
        <v>61</v>
      </c>
      <c r="O133" t="n">
        <v>30959.46</v>
      </c>
      <c r="P133" t="n">
        <v>311.93</v>
      </c>
      <c r="Q133" t="n">
        <v>452.55</v>
      </c>
      <c r="R133" t="n">
        <v>68.45999999999999</v>
      </c>
      <c r="S133" t="n">
        <v>57.64</v>
      </c>
      <c r="T133" t="n">
        <v>3330.39</v>
      </c>
      <c r="U133" t="n">
        <v>0.84</v>
      </c>
      <c r="V133" t="n">
        <v>0.89</v>
      </c>
      <c r="W133" t="n">
        <v>6.81</v>
      </c>
      <c r="X133" t="n">
        <v>0.19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3.7393</v>
      </c>
      <c r="E134" t="n">
        <v>26.74</v>
      </c>
      <c r="F134" t="n">
        <v>23.91</v>
      </c>
      <c r="G134" t="n">
        <v>179.36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6</v>
      </c>
      <c r="N134" t="n">
        <v>61.2</v>
      </c>
      <c r="O134" t="n">
        <v>31014.73</v>
      </c>
      <c r="P134" t="n">
        <v>312.02</v>
      </c>
      <c r="Q134" t="n">
        <v>452.56</v>
      </c>
      <c r="R134" t="n">
        <v>68.61</v>
      </c>
      <c r="S134" t="n">
        <v>57.64</v>
      </c>
      <c r="T134" t="n">
        <v>3401.49</v>
      </c>
      <c r="U134" t="n">
        <v>0.84</v>
      </c>
      <c r="V134" t="n">
        <v>0.89</v>
      </c>
      <c r="W134" t="n">
        <v>6.81</v>
      </c>
      <c r="X134" t="n">
        <v>0.19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3.7384</v>
      </c>
      <c r="E135" t="n">
        <v>26.75</v>
      </c>
      <c r="F135" t="n">
        <v>23.92</v>
      </c>
      <c r="G135" t="n">
        <v>179.41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6</v>
      </c>
      <c r="N135" t="n">
        <v>61.39</v>
      </c>
      <c r="O135" t="n">
        <v>31070.06</v>
      </c>
      <c r="P135" t="n">
        <v>311.81</v>
      </c>
      <c r="Q135" t="n">
        <v>452.57</v>
      </c>
      <c r="R135" t="n">
        <v>68.72</v>
      </c>
      <c r="S135" t="n">
        <v>57.64</v>
      </c>
      <c r="T135" t="n">
        <v>3456.51</v>
      </c>
      <c r="U135" t="n">
        <v>0.84</v>
      </c>
      <c r="V135" t="n">
        <v>0.89</v>
      </c>
      <c r="W135" t="n">
        <v>6.81</v>
      </c>
      <c r="X135" t="n">
        <v>0.2</v>
      </c>
      <c r="Y135" t="n">
        <v>1</v>
      </c>
      <c r="Z135" t="n">
        <v>10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3.7386</v>
      </c>
      <c r="E136" t="n">
        <v>26.75</v>
      </c>
      <c r="F136" t="n">
        <v>23.92</v>
      </c>
      <c r="G136" t="n">
        <v>179.4</v>
      </c>
      <c r="H136" t="n">
        <v>2.45</v>
      </c>
      <c r="I136" t="n">
        <v>8</v>
      </c>
      <c r="J136" t="n">
        <v>250.47</v>
      </c>
      <c r="K136" t="n">
        <v>54.38</v>
      </c>
      <c r="L136" t="n">
        <v>34.5</v>
      </c>
      <c r="M136" t="n">
        <v>6</v>
      </c>
      <c r="N136" t="n">
        <v>61.59</v>
      </c>
      <c r="O136" t="n">
        <v>31125.47</v>
      </c>
      <c r="P136" t="n">
        <v>311.52</v>
      </c>
      <c r="Q136" t="n">
        <v>452.56</v>
      </c>
      <c r="R136" t="n">
        <v>68.73999999999999</v>
      </c>
      <c r="S136" t="n">
        <v>57.64</v>
      </c>
      <c r="T136" t="n">
        <v>3467.53</v>
      </c>
      <c r="U136" t="n">
        <v>0.84</v>
      </c>
      <c r="V136" t="n">
        <v>0.89</v>
      </c>
      <c r="W136" t="n">
        <v>6.81</v>
      </c>
      <c r="X136" t="n">
        <v>0.2</v>
      </c>
      <c r="Y136" t="n">
        <v>1</v>
      </c>
      <c r="Z136" t="n">
        <v>10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3.7383</v>
      </c>
      <c r="E137" t="n">
        <v>26.75</v>
      </c>
      <c r="F137" t="n">
        <v>23.92</v>
      </c>
      <c r="G137" t="n">
        <v>179.42</v>
      </c>
      <c r="H137" t="n">
        <v>2.46</v>
      </c>
      <c r="I137" t="n">
        <v>8</v>
      </c>
      <c r="J137" t="n">
        <v>250.92</v>
      </c>
      <c r="K137" t="n">
        <v>54.38</v>
      </c>
      <c r="L137" t="n">
        <v>34.75</v>
      </c>
      <c r="M137" t="n">
        <v>6</v>
      </c>
      <c r="N137" t="n">
        <v>61.79</v>
      </c>
      <c r="O137" t="n">
        <v>31180.95</v>
      </c>
      <c r="P137" t="n">
        <v>310.75</v>
      </c>
      <c r="Q137" t="n">
        <v>452.56</v>
      </c>
      <c r="R137" t="n">
        <v>68.77</v>
      </c>
      <c r="S137" t="n">
        <v>57.64</v>
      </c>
      <c r="T137" t="n">
        <v>3485.17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</row>
    <row r="138">
      <c r="A138" t="n">
        <v>136</v>
      </c>
      <c r="B138" t="n">
        <v>100</v>
      </c>
      <c r="C138" t="inlineStr">
        <is>
          <t xml:space="preserve">CONCLUIDO	</t>
        </is>
      </c>
      <c r="D138" t="n">
        <v>3.7389</v>
      </c>
      <c r="E138" t="n">
        <v>26.75</v>
      </c>
      <c r="F138" t="n">
        <v>23.92</v>
      </c>
      <c r="G138" t="n">
        <v>179.39</v>
      </c>
      <c r="H138" t="n">
        <v>2.48</v>
      </c>
      <c r="I138" t="n">
        <v>8</v>
      </c>
      <c r="J138" t="n">
        <v>251.37</v>
      </c>
      <c r="K138" t="n">
        <v>54.38</v>
      </c>
      <c r="L138" t="n">
        <v>35</v>
      </c>
      <c r="M138" t="n">
        <v>6</v>
      </c>
      <c r="N138" t="n">
        <v>61.99</v>
      </c>
      <c r="O138" t="n">
        <v>31236.5</v>
      </c>
      <c r="P138" t="n">
        <v>310.03</v>
      </c>
      <c r="Q138" t="n">
        <v>452.59</v>
      </c>
      <c r="R138" t="n">
        <v>68.63</v>
      </c>
      <c r="S138" t="n">
        <v>57.64</v>
      </c>
      <c r="T138" t="n">
        <v>3413.23</v>
      </c>
      <c r="U138" t="n">
        <v>0.84</v>
      </c>
      <c r="V138" t="n">
        <v>0.89</v>
      </c>
      <c r="W138" t="n">
        <v>6.81</v>
      </c>
      <c r="X138" t="n">
        <v>0.19</v>
      </c>
      <c r="Y138" t="n">
        <v>1</v>
      </c>
      <c r="Z138" t="n">
        <v>10</v>
      </c>
    </row>
    <row r="139">
      <c r="A139" t="n">
        <v>137</v>
      </c>
      <c r="B139" t="n">
        <v>100</v>
      </c>
      <c r="C139" t="inlineStr">
        <is>
          <t xml:space="preserve">CONCLUIDO	</t>
        </is>
      </c>
      <c r="D139" t="n">
        <v>3.7376</v>
      </c>
      <c r="E139" t="n">
        <v>26.76</v>
      </c>
      <c r="F139" t="n">
        <v>23.93</v>
      </c>
      <c r="G139" t="n">
        <v>179.45</v>
      </c>
      <c r="H139" t="n">
        <v>2.49</v>
      </c>
      <c r="I139" t="n">
        <v>8</v>
      </c>
      <c r="J139" t="n">
        <v>251.82</v>
      </c>
      <c r="K139" t="n">
        <v>54.38</v>
      </c>
      <c r="L139" t="n">
        <v>35.25</v>
      </c>
      <c r="M139" t="n">
        <v>6</v>
      </c>
      <c r="N139" t="n">
        <v>62.19</v>
      </c>
      <c r="O139" t="n">
        <v>31292.13</v>
      </c>
      <c r="P139" t="n">
        <v>309.57</v>
      </c>
      <c r="Q139" t="n">
        <v>452.56</v>
      </c>
      <c r="R139" t="n">
        <v>69.04000000000001</v>
      </c>
      <c r="S139" t="n">
        <v>57.64</v>
      </c>
      <c r="T139" t="n">
        <v>3616</v>
      </c>
      <c r="U139" t="n">
        <v>0.83</v>
      </c>
      <c r="V139" t="n">
        <v>0.89</v>
      </c>
      <c r="W139" t="n">
        <v>6.81</v>
      </c>
      <c r="X139" t="n">
        <v>0.2</v>
      </c>
      <c r="Y139" t="n">
        <v>1</v>
      </c>
      <c r="Z139" t="n">
        <v>10</v>
      </c>
    </row>
    <row r="140">
      <c r="A140" t="n">
        <v>138</v>
      </c>
      <c r="B140" t="n">
        <v>100</v>
      </c>
      <c r="C140" t="inlineStr">
        <is>
          <t xml:space="preserve">CONCLUIDO	</t>
        </is>
      </c>
      <c r="D140" t="n">
        <v>3.7368</v>
      </c>
      <c r="E140" t="n">
        <v>26.76</v>
      </c>
      <c r="F140" t="n">
        <v>23.93</v>
      </c>
      <c r="G140" t="n">
        <v>179.5</v>
      </c>
      <c r="H140" t="n">
        <v>2.5</v>
      </c>
      <c r="I140" t="n">
        <v>8</v>
      </c>
      <c r="J140" t="n">
        <v>252.27</v>
      </c>
      <c r="K140" t="n">
        <v>54.38</v>
      </c>
      <c r="L140" t="n">
        <v>35.5</v>
      </c>
      <c r="M140" t="n">
        <v>6</v>
      </c>
      <c r="N140" t="n">
        <v>62.4</v>
      </c>
      <c r="O140" t="n">
        <v>31347.83</v>
      </c>
      <c r="P140" t="n">
        <v>309.26</v>
      </c>
      <c r="Q140" t="n">
        <v>452.58</v>
      </c>
      <c r="R140" t="n">
        <v>69.04000000000001</v>
      </c>
      <c r="S140" t="n">
        <v>57.64</v>
      </c>
      <c r="T140" t="n">
        <v>3615.78</v>
      </c>
      <c r="U140" t="n">
        <v>0.83</v>
      </c>
      <c r="V140" t="n">
        <v>0.89</v>
      </c>
      <c r="W140" t="n">
        <v>6.81</v>
      </c>
      <c r="X140" t="n">
        <v>0.21</v>
      </c>
      <c r="Y140" t="n">
        <v>1</v>
      </c>
      <c r="Z140" t="n">
        <v>10</v>
      </c>
    </row>
    <row r="141">
      <c r="A141" t="n">
        <v>139</v>
      </c>
      <c r="B141" t="n">
        <v>100</v>
      </c>
      <c r="C141" t="inlineStr">
        <is>
          <t xml:space="preserve">CONCLUIDO	</t>
        </is>
      </c>
      <c r="D141" t="n">
        <v>3.7382</v>
      </c>
      <c r="E141" t="n">
        <v>26.75</v>
      </c>
      <c r="F141" t="n">
        <v>23.92</v>
      </c>
      <c r="G141" t="n">
        <v>179.43</v>
      </c>
      <c r="H141" t="n">
        <v>2.52</v>
      </c>
      <c r="I141" t="n">
        <v>8</v>
      </c>
      <c r="J141" t="n">
        <v>252.73</v>
      </c>
      <c r="K141" t="n">
        <v>54.38</v>
      </c>
      <c r="L141" t="n">
        <v>35.75</v>
      </c>
      <c r="M141" t="n">
        <v>6</v>
      </c>
      <c r="N141" t="n">
        <v>62.6</v>
      </c>
      <c r="O141" t="n">
        <v>31403.6</v>
      </c>
      <c r="P141" t="n">
        <v>308.61</v>
      </c>
      <c r="Q141" t="n">
        <v>452.55</v>
      </c>
      <c r="R141" t="n">
        <v>68.86</v>
      </c>
      <c r="S141" t="n">
        <v>57.64</v>
      </c>
      <c r="T141" t="n">
        <v>3526.17</v>
      </c>
      <c r="U141" t="n">
        <v>0.84</v>
      </c>
      <c r="V141" t="n">
        <v>0.89</v>
      </c>
      <c r="W141" t="n">
        <v>6.81</v>
      </c>
      <c r="X141" t="n">
        <v>0.2</v>
      </c>
      <c r="Y141" t="n">
        <v>1</v>
      </c>
      <c r="Z141" t="n">
        <v>10</v>
      </c>
    </row>
    <row r="142">
      <c r="A142" t="n">
        <v>140</v>
      </c>
      <c r="B142" t="n">
        <v>100</v>
      </c>
      <c r="C142" t="inlineStr">
        <is>
          <t xml:space="preserve">CONCLUIDO	</t>
        </is>
      </c>
      <c r="D142" t="n">
        <v>3.7372</v>
      </c>
      <c r="E142" t="n">
        <v>26.76</v>
      </c>
      <c r="F142" t="n">
        <v>23.93</v>
      </c>
      <c r="G142" t="n">
        <v>179.48</v>
      </c>
      <c r="H142" t="n">
        <v>2.53</v>
      </c>
      <c r="I142" t="n">
        <v>8</v>
      </c>
      <c r="J142" t="n">
        <v>253.18</v>
      </c>
      <c r="K142" t="n">
        <v>54.38</v>
      </c>
      <c r="L142" t="n">
        <v>36</v>
      </c>
      <c r="M142" t="n">
        <v>6</v>
      </c>
      <c r="N142" t="n">
        <v>62.8</v>
      </c>
      <c r="O142" t="n">
        <v>31459.45</v>
      </c>
      <c r="P142" t="n">
        <v>306.94</v>
      </c>
      <c r="Q142" t="n">
        <v>452.55</v>
      </c>
      <c r="R142" t="n">
        <v>69.05</v>
      </c>
      <c r="S142" t="n">
        <v>57.64</v>
      </c>
      <c r="T142" t="n">
        <v>3620.73</v>
      </c>
      <c r="U142" t="n">
        <v>0.83</v>
      </c>
      <c r="V142" t="n">
        <v>0.89</v>
      </c>
      <c r="W142" t="n">
        <v>6.81</v>
      </c>
      <c r="X142" t="n">
        <v>0.21</v>
      </c>
      <c r="Y142" t="n">
        <v>1</v>
      </c>
      <c r="Z142" t="n">
        <v>10</v>
      </c>
    </row>
    <row r="143">
      <c r="A143" t="n">
        <v>141</v>
      </c>
      <c r="B143" t="n">
        <v>100</v>
      </c>
      <c r="C143" t="inlineStr">
        <is>
          <t xml:space="preserve">CONCLUIDO	</t>
        </is>
      </c>
      <c r="D143" t="n">
        <v>3.7358</v>
      </c>
      <c r="E143" t="n">
        <v>26.77</v>
      </c>
      <c r="F143" t="n">
        <v>23.94</v>
      </c>
      <c r="G143" t="n">
        <v>179.55</v>
      </c>
      <c r="H143" t="n">
        <v>2.54</v>
      </c>
      <c r="I143" t="n">
        <v>8</v>
      </c>
      <c r="J143" t="n">
        <v>253.63</v>
      </c>
      <c r="K143" t="n">
        <v>54.38</v>
      </c>
      <c r="L143" t="n">
        <v>36.25</v>
      </c>
      <c r="M143" t="n">
        <v>6</v>
      </c>
      <c r="N143" t="n">
        <v>63</v>
      </c>
      <c r="O143" t="n">
        <v>31515.37</v>
      </c>
      <c r="P143" t="n">
        <v>306</v>
      </c>
      <c r="Q143" t="n">
        <v>452.55</v>
      </c>
      <c r="R143" t="n">
        <v>69.31</v>
      </c>
      <c r="S143" t="n">
        <v>57.64</v>
      </c>
      <c r="T143" t="n">
        <v>3752.02</v>
      </c>
      <c r="U143" t="n">
        <v>0.83</v>
      </c>
      <c r="V143" t="n">
        <v>0.89</v>
      </c>
      <c r="W143" t="n">
        <v>6.81</v>
      </c>
      <c r="X143" t="n">
        <v>0.22</v>
      </c>
      <c r="Y143" t="n">
        <v>1</v>
      </c>
      <c r="Z143" t="n">
        <v>10</v>
      </c>
    </row>
    <row r="144">
      <c r="A144" t="n">
        <v>142</v>
      </c>
      <c r="B144" t="n">
        <v>100</v>
      </c>
      <c r="C144" t="inlineStr">
        <is>
          <t xml:space="preserve">CONCLUIDO	</t>
        </is>
      </c>
      <c r="D144" t="n">
        <v>3.7454</v>
      </c>
      <c r="E144" t="n">
        <v>26.7</v>
      </c>
      <c r="F144" t="n">
        <v>23.91</v>
      </c>
      <c r="G144" t="n">
        <v>204.95</v>
      </c>
      <c r="H144" t="n">
        <v>2.56</v>
      </c>
      <c r="I144" t="n">
        <v>7</v>
      </c>
      <c r="J144" t="n">
        <v>254.09</v>
      </c>
      <c r="K144" t="n">
        <v>54.38</v>
      </c>
      <c r="L144" t="n">
        <v>36.5</v>
      </c>
      <c r="M144" t="n">
        <v>5</v>
      </c>
      <c r="N144" t="n">
        <v>63.21</v>
      </c>
      <c r="O144" t="n">
        <v>31571.37</v>
      </c>
      <c r="P144" t="n">
        <v>305.61</v>
      </c>
      <c r="Q144" t="n">
        <v>452.55</v>
      </c>
      <c r="R144" t="n">
        <v>68.45999999999999</v>
      </c>
      <c r="S144" t="n">
        <v>57.64</v>
      </c>
      <c r="T144" t="n">
        <v>3330.95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</row>
    <row r="145">
      <c r="A145" t="n">
        <v>143</v>
      </c>
      <c r="B145" t="n">
        <v>100</v>
      </c>
      <c r="C145" t="inlineStr">
        <is>
          <t xml:space="preserve">CONCLUIDO	</t>
        </is>
      </c>
      <c r="D145" t="n">
        <v>3.7459</v>
      </c>
      <c r="E145" t="n">
        <v>26.7</v>
      </c>
      <c r="F145" t="n">
        <v>23.91</v>
      </c>
      <c r="G145" t="n">
        <v>204.92</v>
      </c>
      <c r="H145" t="n">
        <v>2.57</v>
      </c>
      <c r="I145" t="n">
        <v>7</v>
      </c>
      <c r="J145" t="n">
        <v>254.54</v>
      </c>
      <c r="K145" t="n">
        <v>54.38</v>
      </c>
      <c r="L145" t="n">
        <v>36.75</v>
      </c>
      <c r="M145" t="n">
        <v>5</v>
      </c>
      <c r="N145" t="n">
        <v>63.41</v>
      </c>
      <c r="O145" t="n">
        <v>31627.44</v>
      </c>
      <c r="P145" t="n">
        <v>306.13</v>
      </c>
      <c r="Q145" t="n">
        <v>452.58</v>
      </c>
      <c r="R145" t="n">
        <v>68.38</v>
      </c>
      <c r="S145" t="n">
        <v>57.64</v>
      </c>
      <c r="T145" t="n">
        <v>3290.54</v>
      </c>
      <c r="U145" t="n">
        <v>0.84</v>
      </c>
      <c r="V145" t="n">
        <v>0.89</v>
      </c>
      <c r="W145" t="n">
        <v>6.8</v>
      </c>
      <c r="X145" t="n">
        <v>0.18</v>
      </c>
      <c r="Y145" t="n">
        <v>1</v>
      </c>
      <c r="Z145" t="n">
        <v>10</v>
      </c>
    </row>
    <row r="146">
      <c r="A146" t="n">
        <v>144</v>
      </c>
      <c r="B146" t="n">
        <v>100</v>
      </c>
      <c r="C146" t="inlineStr">
        <is>
          <t xml:space="preserve">CONCLUIDO	</t>
        </is>
      </c>
      <c r="D146" t="n">
        <v>3.7463</v>
      </c>
      <c r="E146" t="n">
        <v>26.69</v>
      </c>
      <c r="F146" t="n">
        <v>23.9</v>
      </c>
      <c r="G146" t="n">
        <v>204.89</v>
      </c>
      <c r="H146" t="n">
        <v>2.58</v>
      </c>
      <c r="I146" t="n">
        <v>7</v>
      </c>
      <c r="J146" t="n">
        <v>255</v>
      </c>
      <c r="K146" t="n">
        <v>54.38</v>
      </c>
      <c r="L146" t="n">
        <v>37</v>
      </c>
      <c r="M146" t="n">
        <v>5</v>
      </c>
      <c r="N146" t="n">
        <v>63.62</v>
      </c>
      <c r="O146" t="n">
        <v>31683.59</v>
      </c>
      <c r="P146" t="n">
        <v>306.52</v>
      </c>
      <c r="Q146" t="n">
        <v>452.57</v>
      </c>
      <c r="R146" t="n">
        <v>68.31</v>
      </c>
      <c r="S146" t="n">
        <v>57.64</v>
      </c>
      <c r="T146" t="n">
        <v>3257.69</v>
      </c>
      <c r="U146" t="n">
        <v>0.84</v>
      </c>
      <c r="V146" t="n">
        <v>0.89</v>
      </c>
      <c r="W146" t="n">
        <v>6.8</v>
      </c>
      <c r="X146" t="n">
        <v>0.18</v>
      </c>
      <c r="Y146" t="n">
        <v>1</v>
      </c>
      <c r="Z146" t="n">
        <v>10</v>
      </c>
    </row>
    <row r="147">
      <c r="A147" t="n">
        <v>145</v>
      </c>
      <c r="B147" t="n">
        <v>100</v>
      </c>
      <c r="C147" t="inlineStr">
        <is>
          <t xml:space="preserve">CONCLUIDO	</t>
        </is>
      </c>
      <c r="D147" t="n">
        <v>3.7465</v>
      </c>
      <c r="E147" t="n">
        <v>26.69</v>
      </c>
      <c r="F147" t="n">
        <v>23.9</v>
      </c>
      <c r="G147" t="n">
        <v>204.88</v>
      </c>
      <c r="H147" t="n">
        <v>2.59</v>
      </c>
      <c r="I147" t="n">
        <v>7</v>
      </c>
      <c r="J147" t="n">
        <v>255.45</v>
      </c>
      <c r="K147" t="n">
        <v>54.38</v>
      </c>
      <c r="L147" t="n">
        <v>37.25</v>
      </c>
      <c r="M147" t="n">
        <v>5</v>
      </c>
      <c r="N147" t="n">
        <v>63.82</v>
      </c>
      <c r="O147" t="n">
        <v>31739.82</v>
      </c>
      <c r="P147" t="n">
        <v>307.04</v>
      </c>
      <c r="Q147" t="n">
        <v>452.57</v>
      </c>
      <c r="R147" t="n">
        <v>68.18000000000001</v>
      </c>
      <c r="S147" t="n">
        <v>57.64</v>
      </c>
      <c r="T147" t="n">
        <v>3190.67</v>
      </c>
      <c r="U147" t="n">
        <v>0.85</v>
      </c>
      <c r="V147" t="n">
        <v>0.89</v>
      </c>
      <c r="W147" t="n">
        <v>6.81</v>
      </c>
      <c r="X147" t="n">
        <v>0.18</v>
      </c>
      <c r="Y147" t="n">
        <v>1</v>
      </c>
      <c r="Z147" t="n">
        <v>10</v>
      </c>
    </row>
    <row r="148">
      <c r="A148" t="n">
        <v>146</v>
      </c>
      <c r="B148" t="n">
        <v>100</v>
      </c>
      <c r="C148" t="inlineStr">
        <is>
          <t xml:space="preserve">CONCLUIDO	</t>
        </is>
      </c>
      <c r="D148" t="n">
        <v>3.7461</v>
      </c>
      <c r="E148" t="n">
        <v>26.69</v>
      </c>
      <c r="F148" t="n">
        <v>23.91</v>
      </c>
      <c r="G148" t="n">
        <v>204.9</v>
      </c>
      <c r="H148" t="n">
        <v>2.61</v>
      </c>
      <c r="I148" t="n">
        <v>7</v>
      </c>
      <c r="J148" t="n">
        <v>255.91</v>
      </c>
      <c r="K148" t="n">
        <v>54.38</v>
      </c>
      <c r="L148" t="n">
        <v>37.5</v>
      </c>
      <c r="M148" t="n">
        <v>5</v>
      </c>
      <c r="N148" t="n">
        <v>64.03</v>
      </c>
      <c r="O148" t="n">
        <v>31796.12</v>
      </c>
      <c r="P148" t="n">
        <v>307.64</v>
      </c>
      <c r="Q148" t="n">
        <v>452.6</v>
      </c>
      <c r="R148" t="n">
        <v>68.13</v>
      </c>
      <c r="S148" t="n">
        <v>57.64</v>
      </c>
      <c r="T148" t="n">
        <v>3167.33</v>
      </c>
      <c r="U148" t="n">
        <v>0.85</v>
      </c>
      <c r="V148" t="n">
        <v>0.89</v>
      </c>
      <c r="W148" t="n">
        <v>6.81</v>
      </c>
      <c r="X148" t="n">
        <v>0.18</v>
      </c>
      <c r="Y148" t="n">
        <v>1</v>
      </c>
      <c r="Z148" t="n">
        <v>10</v>
      </c>
    </row>
    <row r="149">
      <c r="A149" t="n">
        <v>147</v>
      </c>
      <c r="B149" t="n">
        <v>100</v>
      </c>
      <c r="C149" t="inlineStr">
        <is>
          <t xml:space="preserve">CONCLUIDO	</t>
        </is>
      </c>
      <c r="D149" t="n">
        <v>3.7484</v>
      </c>
      <c r="E149" t="n">
        <v>26.68</v>
      </c>
      <c r="F149" t="n">
        <v>23.89</v>
      </c>
      <c r="G149" t="n">
        <v>204.76</v>
      </c>
      <c r="H149" t="n">
        <v>2.62</v>
      </c>
      <c r="I149" t="n">
        <v>7</v>
      </c>
      <c r="J149" t="n">
        <v>256.36</v>
      </c>
      <c r="K149" t="n">
        <v>54.38</v>
      </c>
      <c r="L149" t="n">
        <v>37.75</v>
      </c>
      <c r="M149" t="n">
        <v>5</v>
      </c>
      <c r="N149" t="n">
        <v>64.23999999999999</v>
      </c>
      <c r="O149" t="n">
        <v>31852.5</v>
      </c>
      <c r="P149" t="n">
        <v>307.88</v>
      </c>
      <c r="Q149" t="n">
        <v>452.55</v>
      </c>
      <c r="R149" t="n">
        <v>67.73999999999999</v>
      </c>
      <c r="S149" t="n">
        <v>57.64</v>
      </c>
      <c r="T149" t="n">
        <v>2974.85</v>
      </c>
      <c r="U149" t="n">
        <v>0.85</v>
      </c>
      <c r="V149" t="n">
        <v>0.89</v>
      </c>
      <c r="W149" t="n">
        <v>6.8</v>
      </c>
      <c r="X149" t="n">
        <v>0.16</v>
      </c>
      <c r="Y149" t="n">
        <v>1</v>
      </c>
      <c r="Z149" t="n">
        <v>10</v>
      </c>
    </row>
    <row r="150">
      <c r="A150" t="n">
        <v>148</v>
      </c>
      <c r="B150" t="n">
        <v>100</v>
      </c>
      <c r="C150" t="inlineStr">
        <is>
          <t xml:space="preserve">CONCLUIDO	</t>
        </is>
      </c>
      <c r="D150" t="n">
        <v>3.7466</v>
      </c>
      <c r="E150" t="n">
        <v>26.69</v>
      </c>
      <c r="F150" t="n">
        <v>23.9</v>
      </c>
      <c r="G150" t="n">
        <v>204.87</v>
      </c>
      <c r="H150" t="n">
        <v>2.63</v>
      </c>
      <c r="I150" t="n">
        <v>7</v>
      </c>
      <c r="J150" t="n">
        <v>256.82</v>
      </c>
      <c r="K150" t="n">
        <v>54.38</v>
      </c>
      <c r="L150" t="n">
        <v>38</v>
      </c>
      <c r="M150" t="n">
        <v>5</v>
      </c>
      <c r="N150" t="n">
        <v>64.45</v>
      </c>
      <c r="O150" t="n">
        <v>31909.08</v>
      </c>
      <c r="P150" t="n">
        <v>308.7</v>
      </c>
      <c r="Q150" t="n">
        <v>452.6</v>
      </c>
      <c r="R150" t="n">
        <v>67.97</v>
      </c>
      <c r="S150" t="n">
        <v>57.64</v>
      </c>
      <c r="T150" t="n">
        <v>3086.84</v>
      </c>
      <c r="U150" t="n">
        <v>0.85</v>
      </c>
      <c r="V150" t="n">
        <v>0.89</v>
      </c>
      <c r="W150" t="n">
        <v>6.81</v>
      </c>
      <c r="X150" t="n">
        <v>0.18</v>
      </c>
      <c r="Y150" t="n">
        <v>1</v>
      </c>
      <c r="Z150" t="n">
        <v>10</v>
      </c>
    </row>
    <row r="151">
      <c r="A151" t="n">
        <v>149</v>
      </c>
      <c r="B151" t="n">
        <v>100</v>
      </c>
      <c r="C151" t="inlineStr">
        <is>
          <t xml:space="preserve">CONCLUIDO	</t>
        </is>
      </c>
      <c r="D151" t="n">
        <v>3.7467</v>
      </c>
      <c r="E151" t="n">
        <v>26.69</v>
      </c>
      <c r="F151" t="n">
        <v>23.9</v>
      </c>
      <c r="G151" t="n">
        <v>204.87</v>
      </c>
      <c r="H151" t="n">
        <v>2.65</v>
      </c>
      <c r="I151" t="n">
        <v>7</v>
      </c>
      <c r="J151" t="n">
        <v>257.28</v>
      </c>
      <c r="K151" t="n">
        <v>54.38</v>
      </c>
      <c r="L151" t="n">
        <v>38.25</v>
      </c>
      <c r="M151" t="n">
        <v>5</v>
      </c>
      <c r="N151" t="n">
        <v>64.66</v>
      </c>
      <c r="O151" t="n">
        <v>31965.61</v>
      </c>
      <c r="P151" t="n">
        <v>308.91</v>
      </c>
      <c r="Q151" t="n">
        <v>452.56</v>
      </c>
      <c r="R151" t="n">
        <v>68.04000000000001</v>
      </c>
      <c r="S151" t="n">
        <v>57.64</v>
      </c>
      <c r="T151" t="n">
        <v>3122.03</v>
      </c>
      <c r="U151" t="n">
        <v>0.85</v>
      </c>
      <c r="V151" t="n">
        <v>0.89</v>
      </c>
      <c r="W151" t="n">
        <v>6.81</v>
      </c>
      <c r="X151" t="n">
        <v>0.18</v>
      </c>
      <c r="Y151" t="n">
        <v>1</v>
      </c>
      <c r="Z151" t="n">
        <v>10</v>
      </c>
    </row>
    <row r="152">
      <c r="A152" t="n">
        <v>150</v>
      </c>
      <c r="B152" t="n">
        <v>100</v>
      </c>
      <c r="C152" t="inlineStr">
        <is>
          <t xml:space="preserve">CONCLUIDO	</t>
        </is>
      </c>
      <c r="D152" t="n">
        <v>3.7472</v>
      </c>
      <c r="E152" t="n">
        <v>26.69</v>
      </c>
      <c r="F152" t="n">
        <v>23.9</v>
      </c>
      <c r="G152" t="n">
        <v>204.84</v>
      </c>
      <c r="H152" t="n">
        <v>2.66</v>
      </c>
      <c r="I152" t="n">
        <v>7</v>
      </c>
      <c r="J152" t="n">
        <v>257.74</v>
      </c>
      <c r="K152" t="n">
        <v>54.38</v>
      </c>
      <c r="L152" t="n">
        <v>38.5</v>
      </c>
      <c r="M152" t="n">
        <v>5</v>
      </c>
      <c r="N152" t="n">
        <v>64.86</v>
      </c>
      <c r="O152" t="n">
        <v>32022.22</v>
      </c>
      <c r="P152" t="n">
        <v>309.08</v>
      </c>
      <c r="Q152" t="n">
        <v>452.56</v>
      </c>
      <c r="R152" t="n">
        <v>67.94</v>
      </c>
      <c r="S152" t="n">
        <v>57.64</v>
      </c>
      <c r="T152" t="n">
        <v>3072.41</v>
      </c>
      <c r="U152" t="n">
        <v>0.85</v>
      </c>
      <c r="V152" t="n">
        <v>0.89</v>
      </c>
      <c r="W152" t="n">
        <v>6.81</v>
      </c>
      <c r="X152" t="n">
        <v>0.17</v>
      </c>
      <c r="Y152" t="n">
        <v>1</v>
      </c>
      <c r="Z152" t="n">
        <v>10</v>
      </c>
    </row>
    <row r="153">
      <c r="A153" t="n">
        <v>151</v>
      </c>
      <c r="B153" t="n">
        <v>100</v>
      </c>
      <c r="C153" t="inlineStr">
        <is>
          <t xml:space="preserve">CONCLUIDO	</t>
        </is>
      </c>
      <c r="D153" t="n">
        <v>3.7475</v>
      </c>
      <c r="E153" t="n">
        <v>26.68</v>
      </c>
      <c r="F153" t="n">
        <v>23.9</v>
      </c>
      <c r="G153" t="n">
        <v>204.82</v>
      </c>
      <c r="H153" t="n">
        <v>2.67</v>
      </c>
      <c r="I153" t="n">
        <v>7</v>
      </c>
      <c r="J153" t="n">
        <v>258.2</v>
      </c>
      <c r="K153" t="n">
        <v>54.38</v>
      </c>
      <c r="L153" t="n">
        <v>38.75</v>
      </c>
      <c r="M153" t="n">
        <v>5</v>
      </c>
      <c r="N153" t="n">
        <v>65.06999999999999</v>
      </c>
      <c r="O153" t="n">
        <v>32078.91</v>
      </c>
      <c r="P153" t="n">
        <v>309.17</v>
      </c>
      <c r="Q153" t="n">
        <v>452.56</v>
      </c>
      <c r="R153" t="n">
        <v>67.93000000000001</v>
      </c>
      <c r="S153" t="n">
        <v>57.64</v>
      </c>
      <c r="T153" t="n">
        <v>3066.16</v>
      </c>
      <c r="U153" t="n">
        <v>0.85</v>
      </c>
      <c r="V153" t="n">
        <v>0.89</v>
      </c>
      <c r="W153" t="n">
        <v>6.81</v>
      </c>
      <c r="X153" t="n">
        <v>0.17</v>
      </c>
      <c r="Y153" t="n">
        <v>1</v>
      </c>
      <c r="Z153" t="n">
        <v>10</v>
      </c>
    </row>
    <row r="154">
      <c r="A154" t="n">
        <v>152</v>
      </c>
      <c r="B154" t="n">
        <v>100</v>
      </c>
      <c r="C154" t="inlineStr">
        <is>
          <t xml:space="preserve">CONCLUIDO	</t>
        </is>
      </c>
      <c r="D154" t="n">
        <v>3.7474</v>
      </c>
      <c r="E154" t="n">
        <v>26.68</v>
      </c>
      <c r="F154" t="n">
        <v>23.9</v>
      </c>
      <c r="G154" t="n">
        <v>204.82</v>
      </c>
      <c r="H154" t="n">
        <v>2.68</v>
      </c>
      <c r="I154" t="n">
        <v>7</v>
      </c>
      <c r="J154" t="n">
        <v>258.66</v>
      </c>
      <c r="K154" t="n">
        <v>54.38</v>
      </c>
      <c r="L154" t="n">
        <v>39</v>
      </c>
      <c r="M154" t="n">
        <v>5</v>
      </c>
      <c r="N154" t="n">
        <v>65.28</v>
      </c>
      <c r="O154" t="n">
        <v>32135.68</v>
      </c>
      <c r="P154" t="n">
        <v>308.96</v>
      </c>
      <c r="Q154" t="n">
        <v>452.57</v>
      </c>
      <c r="R154" t="n">
        <v>67.98999999999999</v>
      </c>
      <c r="S154" t="n">
        <v>57.64</v>
      </c>
      <c r="T154" t="n">
        <v>3096.13</v>
      </c>
      <c r="U154" t="n">
        <v>0.85</v>
      </c>
      <c r="V154" t="n">
        <v>0.89</v>
      </c>
      <c r="W154" t="n">
        <v>6.8</v>
      </c>
      <c r="X154" t="n">
        <v>0.17</v>
      </c>
      <c r="Y154" t="n">
        <v>1</v>
      </c>
      <c r="Z154" t="n">
        <v>10</v>
      </c>
    </row>
    <row r="155">
      <c r="A155" t="n">
        <v>153</v>
      </c>
      <c r="B155" t="n">
        <v>100</v>
      </c>
      <c r="C155" t="inlineStr">
        <is>
          <t xml:space="preserve">CONCLUIDO	</t>
        </is>
      </c>
      <c r="D155" t="n">
        <v>3.7472</v>
      </c>
      <c r="E155" t="n">
        <v>26.69</v>
      </c>
      <c r="F155" t="n">
        <v>23.9</v>
      </c>
      <c r="G155" t="n">
        <v>204.84</v>
      </c>
      <c r="H155" t="n">
        <v>2.7</v>
      </c>
      <c r="I155" t="n">
        <v>7</v>
      </c>
      <c r="J155" t="n">
        <v>259.12</v>
      </c>
      <c r="K155" t="n">
        <v>54.38</v>
      </c>
      <c r="L155" t="n">
        <v>39.25</v>
      </c>
      <c r="M155" t="n">
        <v>5</v>
      </c>
      <c r="N155" t="n">
        <v>65.48999999999999</v>
      </c>
      <c r="O155" t="n">
        <v>32192.53</v>
      </c>
      <c r="P155" t="n">
        <v>309.21</v>
      </c>
      <c r="Q155" t="n">
        <v>452.57</v>
      </c>
      <c r="R155" t="n">
        <v>68.05</v>
      </c>
      <c r="S155" t="n">
        <v>57.64</v>
      </c>
      <c r="T155" t="n">
        <v>3125.76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</row>
    <row r="156">
      <c r="A156" t="n">
        <v>154</v>
      </c>
      <c r="B156" t="n">
        <v>100</v>
      </c>
      <c r="C156" t="inlineStr">
        <is>
          <t xml:space="preserve">CONCLUIDO	</t>
        </is>
      </c>
      <c r="D156" t="n">
        <v>3.7468</v>
      </c>
      <c r="E156" t="n">
        <v>26.69</v>
      </c>
      <c r="F156" t="n">
        <v>23.9</v>
      </c>
      <c r="G156" t="n">
        <v>204.86</v>
      </c>
      <c r="H156" t="n">
        <v>2.71</v>
      </c>
      <c r="I156" t="n">
        <v>7</v>
      </c>
      <c r="J156" t="n">
        <v>259.58</v>
      </c>
      <c r="K156" t="n">
        <v>54.38</v>
      </c>
      <c r="L156" t="n">
        <v>39.5</v>
      </c>
      <c r="M156" t="n">
        <v>5</v>
      </c>
      <c r="N156" t="n">
        <v>65.70999999999999</v>
      </c>
      <c r="O156" t="n">
        <v>32249.46</v>
      </c>
      <c r="P156" t="n">
        <v>309.26</v>
      </c>
      <c r="Q156" t="n">
        <v>452.55</v>
      </c>
      <c r="R156" t="n">
        <v>68.11</v>
      </c>
      <c r="S156" t="n">
        <v>57.64</v>
      </c>
      <c r="T156" t="n">
        <v>3157.34</v>
      </c>
      <c r="U156" t="n">
        <v>0.85</v>
      </c>
      <c r="V156" t="n">
        <v>0.89</v>
      </c>
      <c r="W156" t="n">
        <v>6.81</v>
      </c>
      <c r="X156" t="n">
        <v>0.18</v>
      </c>
      <c r="Y156" t="n">
        <v>1</v>
      </c>
      <c r="Z156" t="n">
        <v>10</v>
      </c>
    </row>
    <row r="157">
      <c r="A157" t="n">
        <v>155</v>
      </c>
      <c r="B157" t="n">
        <v>100</v>
      </c>
      <c r="C157" t="inlineStr">
        <is>
          <t xml:space="preserve">CONCLUIDO	</t>
        </is>
      </c>
      <c r="D157" t="n">
        <v>3.7479</v>
      </c>
      <c r="E157" t="n">
        <v>26.68</v>
      </c>
      <c r="F157" t="n">
        <v>23.89</v>
      </c>
      <c r="G157" t="n">
        <v>204.8</v>
      </c>
      <c r="H157" t="n">
        <v>2.72</v>
      </c>
      <c r="I157" t="n">
        <v>7</v>
      </c>
      <c r="J157" t="n">
        <v>260.05</v>
      </c>
      <c r="K157" t="n">
        <v>54.38</v>
      </c>
      <c r="L157" t="n">
        <v>39.75</v>
      </c>
      <c r="M157" t="n">
        <v>5</v>
      </c>
      <c r="N157" t="n">
        <v>65.92</v>
      </c>
      <c r="O157" t="n">
        <v>32306.46</v>
      </c>
      <c r="P157" t="n">
        <v>309.04</v>
      </c>
      <c r="Q157" t="n">
        <v>452.56</v>
      </c>
      <c r="R157" t="n">
        <v>67.81999999999999</v>
      </c>
      <c r="S157" t="n">
        <v>57.64</v>
      </c>
      <c r="T157" t="n">
        <v>3011.69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</row>
    <row r="158">
      <c r="A158" t="n">
        <v>156</v>
      </c>
      <c r="B158" t="n">
        <v>100</v>
      </c>
      <c r="C158" t="inlineStr">
        <is>
          <t xml:space="preserve">CONCLUIDO	</t>
        </is>
      </c>
      <c r="D158" t="n">
        <v>3.7482</v>
      </c>
      <c r="E158" t="n">
        <v>26.68</v>
      </c>
      <c r="F158" t="n">
        <v>23.89</v>
      </c>
      <c r="G158" t="n">
        <v>204.77</v>
      </c>
      <c r="H158" t="n">
        <v>2.73</v>
      </c>
      <c r="I158" t="n">
        <v>7</v>
      </c>
      <c r="J158" t="n">
        <v>260.51</v>
      </c>
      <c r="K158" t="n">
        <v>54.38</v>
      </c>
      <c r="L158" t="n">
        <v>40</v>
      </c>
      <c r="M158" t="n">
        <v>5</v>
      </c>
      <c r="N158" t="n">
        <v>66.13</v>
      </c>
      <c r="O158" t="n">
        <v>32363.54</v>
      </c>
      <c r="P158" t="n">
        <v>308.68</v>
      </c>
      <c r="Q158" t="n">
        <v>452.55</v>
      </c>
      <c r="R158" t="n">
        <v>67.76000000000001</v>
      </c>
      <c r="S158" t="n">
        <v>57.64</v>
      </c>
      <c r="T158" t="n">
        <v>2982.6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</row>
    <row r="159">
      <c r="A159" t="n">
        <v>0</v>
      </c>
      <c r="B159" t="n">
        <v>140</v>
      </c>
      <c r="C159" t="inlineStr">
        <is>
          <t xml:space="preserve">CONCLUIDO	</t>
        </is>
      </c>
      <c r="D159" t="n">
        <v>1.489</v>
      </c>
      <c r="E159" t="n">
        <v>67.16</v>
      </c>
      <c r="F159" t="n">
        <v>38.67</v>
      </c>
      <c r="G159" t="n">
        <v>4.73</v>
      </c>
      <c r="H159" t="n">
        <v>0.06</v>
      </c>
      <c r="I159" t="n">
        <v>490</v>
      </c>
      <c r="J159" t="n">
        <v>274.09</v>
      </c>
      <c r="K159" t="n">
        <v>60.56</v>
      </c>
      <c r="L159" t="n">
        <v>1</v>
      </c>
      <c r="M159" t="n">
        <v>488</v>
      </c>
      <c r="N159" t="n">
        <v>72.53</v>
      </c>
      <c r="O159" t="n">
        <v>34038.11</v>
      </c>
      <c r="P159" t="n">
        <v>674.7</v>
      </c>
      <c r="Q159" t="n">
        <v>453.94</v>
      </c>
      <c r="R159" t="n">
        <v>550.8099999999999</v>
      </c>
      <c r="S159" t="n">
        <v>57.64</v>
      </c>
      <c r="T159" t="n">
        <v>242094.74</v>
      </c>
      <c r="U159" t="n">
        <v>0.1</v>
      </c>
      <c r="V159" t="n">
        <v>0.55</v>
      </c>
      <c r="W159" t="n">
        <v>7.6</v>
      </c>
      <c r="X159" t="n">
        <v>14.91</v>
      </c>
      <c r="Y159" t="n">
        <v>1</v>
      </c>
      <c r="Z159" t="n">
        <v>10</v>
      </c>
    </row>
    <row r="160">
      <c r="A160" t="n">
        <v>1</v>
      </c>
      <c r="B160" t="n">
        <v>140</v>
      </c>
      <c r="C160" t="inlineStr">
        <is>
          <t xml:space="preserve">CONCLUIDO	</t>
        </is>
      </c>
      <c r="D160" t="n">
        <v>1.8183</v>
      </c>
      <c r="E160" t="n">
        <v>55</v>
      </c>
      <c r="F160" t="n">
        <v>34.08</v>
      </c>
      <c r="G160" t="n">
        <v>5.93</v>
      </c>
      <c r="H160" t="n">
        <v>0.08</v>
      </c>
      <c r="I160" t="n">
        <v>345</v>
      </c>
      <c r="J160" t="n">
        <v>274.57</v>
      </c>
      <c r="K160" t="n">
        <v>60.56</v>
      </c>
      <c r="L160" t="n">
        <v>1.25</v>
      </c>
      <c r="M160" t="n">
        <v>343</v>
      </c>
      <c r="N160" t="n">
        <v>72.76000000000001</v>
      </c>
      <c r="O160" t="n">
        <v>34097.72</v>
      </c>
      <c r="P160" t="n">
        <v>594.9</v>
      </c>
      <c r="Q160" t="n">
        <v>453.62</v>
      </c>
      <c r="R160" t="n">
        <v>399.56</v>
      </c>
      <c r="S160" t="n">
        <v>57.64</v>
      </c>
      <c r="T160" t="n">
        <v>167190.82</v>
      </c>
      <c r="U160" t="n">
        <v>0.14</v>
      </c>
      <c r="V160" t="n">
        <v>0.62</v>
      </c>
      <c r="W160" t="n">
        <v>7.37</v>
      </c>
      <c r="X160" t="n">
        <v>10.33</v>
      </c>
      <c r="Y160" t="n">
        <v>1</v>
      </c>
      <c r="Z160" t="n">
        <v>10</v>
      </c>
    </row>
    <row r="161">
      <c r="A161" t="n">
        <v>2</v>
      </c>
      <c r="B161" t="n">
        <v>140</v>
      </c>
      <c r="C161" t="inlineStr">
        <is>
          <t xml:space="preserve">CONCLUIDO	</t>
        </is>
      </c>
      <c r="D161" t="n">
        <v>2.0633</v>
      </c>
      <c r="E161" t="n">
        <v>48.47</v>
      </c>
      <c r="F161" t="n">
        <v>31.62</v>
      </c>
      <c r="G161" t="n">
        <v>7.11</v>
      </c>
      <c r="H161" t="n">
        <v>0.1</v>
      </c>
      <c r="I161" t="n">
        <v>267</v>
      </c>
      <c r="J161" t="n">
        <v>275.05</v>
      </c>
      <c r="K161" t="n">
        <v>60.56</v>
      </c>
      <c r="L161" t="n">
        <v>1.5</v>
      </c>
      <c r="M161" t="n">
        <v>265</v>
      </c>
      <c r="N161" t="n">
        <v>73</v>
      </c>
      <c r="O161" t="n">
        <v>34157.42</v>
      </c>
      <c r="P161" t="n">
        <v>552.17</v>
      </c>
      <c r="Q161" t="n">
        <v>453.38</v>
      </c>
      <c r="R161" t="n">
        <v>319.59</v>
      </c>
      <c r="S161" t="n">
        <v>57.64</v>
      </c>
      <c r="T161" t="n">
        <v>127599.87</v>
      </c>
      <c r="U161" t="n">
        <v>0.18</v>
      </c>
      <c r="V161" t="n">
        <v>0.67</v>
      </c>
      <c r="W161" t="n">
        <v>7.23</v>
      </c>
      <c r="X161" t="n">
        <v>7.88</v>
      </c>
      <c r="Y161" t="n">
        <v>1</v>
      </c>
      <c r="Z161" t="n">
        <v>10</v>
      </c>
    </row>
    <row r="162">
      <c r="A162" t="n">
        <v>3</v>
      </c>
      <c r="B162" t="n">
        <v>140</v>
      </c>
      <c r="C162" t="inlineStr">
        <is>
          <t xml:space="preserve">CONCLUIDO	</t>
        </is>
      </c>
      <c r="D162" t="n">
        <v>2.2513</v>
      </c>
      <c r="E162" t="n">
        <v>44.42</v>
      </c>
      <c r="F162" t="n">
        <v>30.13</v>
      </c>
      <c r="G162" t="n">
        <v>8.289999999999999</v>
      </c>
      <c r="H162" t="n">
        <v>0.11</v>
      </c>
      <c r="I162" t="n">
        <v>218</v>
      </c>
      <c r="J162" t="n">
        <v>275.54</v>
      </c>
      <c r="K162" t="n">
        <v>60.56</v>
      </c>
      <c r="L162" t="n">
        <v>1.75</v>
      </c>
      <c r="M162" t="n">
        <v>216</v>
      </c>
      <c r="N162" t="n">
        <v>73.23</v>
      </c>
      <c r="O162" t="n">
        <v>34217.22</v>
      </c>
      <c r="P162" t="n">
        <v>526.27</v>
      </c>
      <c r="Q162" t="n">
        <v>453.25</v>
      </c>
      <c r="R162" t="n">
        <v>270.11</v>
      </c>
      <c r="S162" t="n">
        <v>57.64</v>
      </c>
      <c r="T162" t="n">
        <v>103104.99</v>
      </c>
      <c r="U162" t="n">
        <v>0.21</v>
      </c>
      <c r="V162" t="n">
        <v>0.7</v>
      </c>
      <c r="W162" t="n">
        <v>7.18</v>
      </c>
      <c r="X162" t="n">
        <v>6.39</v>
      </c>
      <c r="Y162" t="n">
        <v>1</v>
      </c>
      <c r="Z162" t="n">
        <v>10</v>
      </c>
    </row>
    <row r="163">
      <c r="A163" t="n">
        <v>4</v>
      </c>
      <c r="B163" t="n">
        <v>140</v>
      </c>
      <c r="C163" t="inlineStr">
        <is>
          <t xml:space="preserve">CONCLUIDO	</t>
        </is>
      </c>
      <c r="D163" t="n">
        <v>2.4035</v>
      </c>
      <c r="E163" t="n">
        <v>41.61</v>
      </c>
      <c r="F163" t="n">
        <v>29.1</v>
      </c>
      <c r="G163" t="n">
        <v>9.49</v>
      </c>
      <c r="H163" t="n">
        <v>0.13</v>
      </c>
      <c r="I163" t="n">
        <v>184</v>
      </c>
      <c r="J163" t="n">
        <v>276.02</v>
      </c>
      <c r="K163" t="n">
        <v>60.56</v>
      </c>
      <c r="L163" t="n">
        <v>2</v>
      </c>
      <c r="M163" t="n">
        <v>182</v>
      </c>
      <c r="N163" t="n">
        <v>73.47</v>
      </c>
      <c r="O163" t="n">
        <v>34277.1</v>
      </c>
      <c r="P163" t="n">
        <v>508.15</v>
      </c>
      <c r="Q163" t="n">
        <v>453.02</v>
      </c>
      <c r="R163" t="n">
        <v>236.97</v>
      </c>
      <c r="S163" t="n">
        <v>57.64</v>
      </c>
      <c r="T163" t="n">
        <v>86704.59</v>
      </c>
      <c r="U163" t="n">
        <v>0.24</v>
      </c>
      <c r="V163" t="n">
        <v>0.73</v>
      </c>
      <c r="W163" t="n">
        <v>7.1</v>
      </c>
      <c r="X163" t="n">
        <v>5.36</v>
      </c>
      <c r="Y163" t="n">
        <v>1</v>
      </c>
      <c r="Z163" t="n">
        <v>10</v>
      </c>
    </row>
    <row r="164">
      <c r="A164" t="n">
        <v>5</v>
      </c>
      <c r="B164" t="n">
        <v>140</v>
      </c>
      <c r="C164" t="inlineStr">
        <is>
          <t xml:space="preserve">CONCLUIDO	</t>
        </is>
      </c>
      <c r="D164" t="n">
        <v>2.5212</v>
      </c>
      <c r="E164" t="n">
        <v>39.66</v>
      </c>
      <c r="F164" t="n">
        <v>28.41</v>
      </c>
      <c r="G164" t="n">
        <v>10.65</v>
      </c>
      <c r="H164" t="n">
        <v>0.14</v>
      </c>
      <c r="I164" t="n">
        <v>160</v>
      </c>
      <c r="J164" t="n">
        <v>276.51</v>
      </c>
      <c r="K164" t="n">
        <v>60.56</v>
      </c>
      <c r="L164" t="n">
        <v>2.25</v>
      </c>
      <c r="M164" t="n">
        <v>158</v>
      </c>
      <c r="N164" t="n">
        <v>73.70999999999999</v>
      </c>
      <c r="O164" t="n">
        <v>34337.08</v>
      </c>
      <c r="P164" t="n">
        <v>496.16</v>
      </c>
      <c r="Q164" t="n">
        <v>453.11</v>
      </c>
      <c r="R164" t="n">
        <v>214.47</v>
      </c>
      <c r="S164" t="n">
        <v>57.64</v>
      </c>
      <c r="T164" t="n">
        <v>75572.23</v>
      </c>
      <c r="U164" t="n">
        <v>0.27</v>
      </c>
      <c r="V164" t="n">
        <v>0.75</v>
      </c>
      <c r="W164" t="n">
        <v>7.06</v>
      </c>
      <c r="X164" t="n">
        <v>4.67</v>
      </c>
      <c r="Y164" t="n">
        <v>1</v>
      </c>
      <c r="Z164" t="n">
        <v>10</v>
      </c>
    </row>
    <row r="165">
      <c r="A165" t="n">
        <v>6</v>
      </c>
      <c r="B165" t="n">
        <v>140</v>
      </c>
      <c r="C165" t="inlineStr">
        <is>
          <t xml:space="preserve">CONCLUIDO	</t>
        </is>
      </c>
      <c r="D165" t="n">
        <v>2.6251</v>
      </c>
      <c r="E165" t="n">
        <v>38.09</v>
      </c>
      <c r="F165" t="n">
        <v>27.83</v>
      </c>
      <c r="G165" t="n">
        <v>11.84</v>
      </c>
      <c r="H165" t="n">
        <v>0.16</v>
      </c>
      <c r="I165" t="n">
        <v>141</v>
      </c>
      <c r="J165" t="n">
        <v>277</v>
      </c>
      <c r="K165" t="n">
        <v>60.56</v>
      </c>
      <c r="L165" t="n">
        <v>2.5</v>
      </c>
      <c r="M165" t="n">
        <v>139</v>
      </c>
      <c r="N165" t="n">
        <v>73.94</v>
      </c>
      <c r="O165" t="n">
        <v>34397.15</v>
      </c>
      <c r="P165" t="n">
        <v>486.1</v>
      </c>
      <c r="Q165" t="n">
        <v>452.91</v>
      </c>
      <c r="R165" t="n">
        <v>195.95</v>
      </c>
      <c r="S165" t="n">
        <v>57.64</v>
      </c>
      <c r="T165" t="n">
        <v>66408.23</v>
      </c>
      <c r="U165" t="n">
        <v>0.29</v>
      </c>
      <c r="V165" t="n">
        <v>0.76</v>
      </c>
      <c r="W165" t="n">
        <v>7.03</v>
      </c>
      <c r="X165" t="n">
        <v>4.1</v>
      </c>
      <c r="Y165" t="n">
        <v>1</v>
      </c>
      <c r="Z165" t="n">
        <v>10</v>
      </c>
    </row>
    <row r="166">
      <c r="A166" t="n">
        <v>7</v>
      </c>
      <c r="B166" t="n">
        <v>140</v>
      </c>
      <c r="C166" t="inlineStr">
        <is>
          <t xml:space="preserve">CONCLUIDO	</t>
        </is>
      </c>
      <c r="D166" t="n">
        <v>2.7131</v>
      </c>
      <c r="E166" t="n">
        <v>36.86</v>
      </c>
      <c r="F166" t="n">
        <v>27.38</v>
      </c>
      <c r="G166" t="n">
        <v>13.04</v>
      </c>
      <c r="H166" t="n">
        <v>0.18</v>
      </c>
      <c r="I166" t="n">
        <v>126</v>
      </c>
      <c r="J166" t="n">
        <v>277.48</v>
      </c>
      <c r="K166" t="n">
        <v>60.56</v>
      </c>
      <c r="L166" t="n">
        <v>2.75</v>
      </c>
      <c r="M166" t="n">
        <v>124</v>
      </c>
      <c r="N166" t="n">
        <v>74.18000000000001</v>
      </c>
      <c r="O166" t="n">
        <v>34457.31</v>
      </c>
      <c r="P166" t="n">
        <v>478.16</v>
      </c>
      <c r="Q166" t="n">
        <v>453</v>
      </c>
      <c r="R166" t="n">
        <v>181.17</v>
      </c>
      <c r="S166" t="n">
        <v>57.64</v>
      </c>
      <c r="T166" t="n">
        <v>59094.97</v>
      </c>
      <c r="U166" t="n">
        <v>0.32</v>
      </c>
      <c r="V166" t="n">
        <v>0.77</v>
      </c>
      <c r="W166" t="n">
        <v>7</v>
      </c>
      <c r="X166" t="n">
        <v>3.64</v>
      </c>
      <c r="Y166" t="n">
        <v>1</v>
      </c>
      <c r="Z166" t="n">
        <v>10</v>
      </c>
    </row>
    <row r="167">
      <c r="A167" t="n">
        <v>8</v>
      </c>
      <c r="B167" t="n">
        <v>140</v>
      </c>
      <c r="C167" t="inlineStr">
        <is>
          <t xml:space="preserve">CONCLUIDO	</t>
        </is>
      </c>
      <c r="D167" t="n">
        <v>2.7864</v>
      </c>
      <c r="E167" t="n">
        <v>35.89</v>
      </c>
      <c r="F167" t="n">
        <v>27.03</v>
      </c>
      <c r="G167" t="n">
        <v>14.23</v>
      </c>
      <c r="H167" t="n">
        <v>0.19</v>
      </c>
      <c r="I167" t="n">
        <v>114</v>
      </c>
      <c r="J167" t="n">
        <v>277.97</v>
      </c>
      <c r="K167" t="n">
        <v>60.56</v>
      </c>
      <c r="L167" t="n">
        <v>3</v>
      </c>
      <c r="M167" t="n">
        <v>112</v>
      </c>
      <c r="N167" t="n">
        <v>74.42</v>
      </c>
      <c r="O167" t="n">
        <v>34517.57</v>
      </c>
      <c r="P167" t="n">
        <v>472.12</v>
      </c>
      <c r="Q167" t="n">
        <v>452.79</v>
      </c>
      <c r="R167" t="n">
        <v>169.65</v>
      </c>
      <c r="S167" t="n">
        <v>57.64</v>
      </c>
      <c r="T167" t="n">
        <v>53394.62</v>
      </c>
      <c r="U167" t="n">
        <v>0.34</v>
      </c>
      <c r="V167" t="n">
        <v>0.78</v>
      </c>
      <c r="W167" t="n">
        <v>6.99</v>
      </c>
      <c r="X167" t="n">
        <v>3.3</v>
      </c>
      <c r="Y167" t="n">
        <v>1</v>
      </c>
      <c r="Z167" t="n">
        <v>10</v>
      </c>
    </row>
    <row r="168">
      <c r="A168" t="n">
        <v>9</v>
      </c>
      <c r="B168" t="n">
        <v>140</v>
      </c>
      <c r="C168" t="inlineStr">
        <is>
          <t xml:space="preserve">CONCLUIDO	</t>
        </is>
      </c>
      <c r="D168" t="n">
        <v>2.8527</v>
      </c>
      <c r="E168" t="n">
        <v>35.05</v>
      </c>
      <c r="F168" t="n">
        <v>26.72</v>
      </c>
      <c r="G168" t="n">
        <v>15.42</v>
      </c>
      <c r="H168" t="n">
        <v>0.21</v>
      </c>
      <c r="I168" t="n">
        <v>104</v>
      </c>
      <c r="J168" t="n">
        <v>278.46</v>
      </c>
      <c r="K168" t="n">
        <v>60.56</v>
      </c>
      <c r="L168" t="n">
        <v>3.25</v>
      </c>
      <c r="M168" t="n">
        <v>102</v>
      </c>
      <c r="N168" t="n">
        <v>74.66</v>
      </c>
      <c r="O168" t="n">
        <v>34577.92</v>
      </c>
      <c r="P168" t="n">
        <v>466.64</v>
      </c>
      <c r="Q168" t="n">
        <v>452.76</v>
      </c>
      <c r="R168" t="n">
        <v>159.82</v>
      </c>
      <c r="S168" t="n">
        <v>57.64</v>
      </c>
      <c r="T168" t="n">
        <v>48528.33</v>
      </c>
      <c r="U168" t="n">
        <v>0.36</v>
      </c>
      <c r="V168" t="n">
        <v>0.79</v>
      </c>
      <c r="W168" t="n">
        <v>6.97</v>
      </c>
      <c r="X168" t="n">
        <v>2.99</v>
      </c>
      <c r="Y168" t="n">
        <v>1</v>
      </c>
      <c r="Z168" t="n">
        <v>10</v>
      </c>
    </row>
    <row r="169">
      <c r="A169" t="n">
        <v>10</v>
      </c>
      <c r="B169" t="n">
        <v>140</v>
      </c>
      <c r="C169" t="inlineStr">
        <is>
          <t xml:space="preserve">CONCLUIDO	</t>
        </is>
      </c>
      <c r="D169" t="n">
        <v>2.9056</v>
      </c>
      <c r="E169" t="n">
        <v>34.42</v>
      </c>
      <c r="F169" t="n">
        <v>26.5</v>
      </c>
      <c r="G169" t="n">
        <v>16.56</v>
      </c>
      <c r="H169" t="n">
        <v>0.22</v>
      </c>
      <c r="I169" t="n">
        <v>96</v>
      </c>
      <c r="J169" t="n">
        <v>278.95</v>
      </c>
      <c r="K169" t="n">
        <v>60.56</v>
      </c>
      <c r="L169" t="n">
        <v>3.5</v>
      </c>
      <c r="M169" t="n">
        <v>94</v>
      </c>
      <c r="N169" t="n">
        <v>74.90000000000001</v>
      </c>
      <c r="O169" t="n">
        <v>34638.36</v>
      </c>
      <c r="P169" t="n">
        <v>462.75</v>
      </c>
      <c r="Q169" t="n">
        <v>452.94</v>
      </c>
      <c r="R169" t="n">
        <v>152.68</v>
      </c>
      <c r="S169" t="n">
        <v>57.64</v>
      </c>
      <c r="T169" t="n">
        <v>44998.36</v>
      </c>
      <c r="U169" t="n">
        <v>0.38</v>
      </c>
      <c r="V169" t="n">
        <v>0.8</v>
      </c>
      <c r="W169" t="n">
        <v>6.95</v>
      </c>
      <c r="X169" t="n">
        <v>2.77</v>
      </c>
      <c r="Y169" t="n">
        <v>1</v>
      </c>
      <c r="Z169" t="n">
        <v>10</v>
      </c>
    </row>
    <row r="170">
      <c r="A170" t="n">
        <v>11</v>
      </c>
      <c r="B170" t="n">
        <v>140</v>
      </c>
      <c r="C170" t="inlineStr">
        <is>
          <t xml:space="preserve">CONCLUIDO	</t>
        </is>
      </c>
      <c r="D170" t="n">
        <v>2.9563</v>
      </c>
      <c r="E170" t="n">
        <v>33.83</v>
      </c>
      <c r="F170" t="n">
        <v>26.28</v>
      </c>
      <c r="G170" t="n">
        <v>17.71</v>
      </c>
      <c r="H170" t="n">
        <v>0.24</v>
      </c>
      <c r="I170" t="n">
        <v>89</v>
      </c>
      <c r="J170" t="n">
        <v>279.44</v>
      </c>
      <c r="K170" t="n">
        <v>60.56</v>
      </c>
      <c r="L170" t="n">
        <v>3.75</v>
      </c>
      <c r="M170" t="n">
        <v>87</v>
      </c>
      <c r="N170" t="n">
        <v>75.14</v>
      </c>
      <c r="O170" t="n">
        <v>34698.9</v>
      </c>
      <c r="P170" t="n">
        <v>458.88</v>
      </c>
      <c r="Q170" t="n">
        <v>452.79</v>
      </c>
      <c r="R170" t="n">
        <v>145.32</v>
      </c>
      <c r="S170" t="n">
        <v>57.64</v>
      </c>
      <c r="T170" t="n">
        <v>41350.55</v>
      </c>
      <c r="U170" t="n">
        <v>0.4</v>
      </c>
      <c r="V170" t="n">
        <v>0.8100000000000001</v>
      </c>
      <c r="W170" t="n">
        <v>6.94</v>
      </c>
      <c r="X170" t="n">
        <v>2.55</v>
      </c>
      <c r="Y170" t="n">
        <v>1</v>
      </c>
      <c r="Z170" t="n">
        <v>10</v>
      </c>
    </row>
    <row r="171">
      <c r="A171" t="n">
        <v>12</v>
      </c>
      <c r="B171" t="n">
        <v>140</v>
      </c>
      <c r="C171" t="inlineStr">
        <is>
          <t xml:space="preserve">CONCLUIDO	</t>
        </is>
      </c>
      <c r="D171" t="n">
        <v>3.0004</v>
      </c>
      <c r="E171" t="n">
        <v>33.33</v>
      </c>
      <c r="F171" t="n">
        <v>26.09</v>
      </c>
      <c r="G171" t="n">
        <v>18.86</v>
      </c>
      <c r="H171" t="n">
        <v>0.25</v>
      </c>
      <c r="I171" t="n">
        <v>83</v>
      </c>
      <c r="J171" t="n">
        <v>279.94</v>
      </c>
      <c r="K171" t="n">
        <v>60.56</v>
      </c>
      <c r="L171" t="n">
        <v>4</v>
      </c>
      <c r="M171" t="n">
        <v>81</v>
      </c>
      <c r="N171" t="n">
        <v>75.38</v>
      </c>
      <c r="O171" t="n">
        <v>34759.54</v>
      </c>
      <c r="P171" t="n">
        <v>455.65</v>
      </c>
      <c r="Q171" t="n">
        <v>452.85</v>
      </c>
      <c r="R171" t="n">
        <v>139.15</v>
      </c>
      <c r="S171" t="n">
        <v>57.64</v>
      </c>
      <c r="T171" t="n">
        <v>38297.71</v>
      </c>
      <c r="U171" t="n">
        <v>0.41</v>
      </c>
      <c r="V171" t="n">
        <v>0.8100000000000001</v>
      </c>
      <c r="W171" t="n">
        <v>6.93</v>
      </c>
      <c r="X171" t="n">
        <v>2.36</v>
      </c>
      <c r="Y171" t="n">
        <v>1</v>
      </c>
      <c r="Z171" t="n">
        <v>10</v>
      </c>
    </row>
    <row r="172">
      <c r="A172" t="n">
        <v>13</v>
      </c>
      <c r="B172" t="n">
        <v>140</v>
      </c>
      <c r="C172" t="inlineStr">
        <is>
          <t xml:space="preserve">CONCLUIDO	</t>
        </is>
      </c>
      <c r="D172" t="n">
        <v>3.0377</v>
      </c>
      <c r="E172" t="n">
        <v>32.92</v>
      </c>
      <c r="F172" t="n">
        <v>25.95</v>
      </c>
      <c r="G172" t="n">
        <v>19.96</v>
      </c>
      <c r="H172" t="n">
        <v>0.27</v>
      </c>
      <c r="I172" t="n">
        <v>78</v>
      </c>
      <c r="J172" t="n">
        <v>280.43</v>
      </c>
      <c r="K172" t="n">
        <v>60.56</v>
      </c>
      <c r="L172" t="n">
        <v>4.25</v>
      </c>
      <c r="M172" t="n">
        <v>76</v>
      </c>
      <c r="N172" t="n">
        <v>75.62</v>
      </c>
      <c r="O172" t="n">
        <v>34820.27</v>
      </c>
      <c r="P172" t="n">
        <v>453</v>
      </c>
      <c r="Q172" t="n">
        <v>452.83</v>
      </c>
      <c r="R172" t="n">
        <v>134.55</v>
      </c>
      <c r="S172" t="n">
        <v>57.64</v>
      </c>
      <c r="T172" t="n">
        <v>36023.51</v>
      </c>
      <c r="U172" t="n">
        <v>0.43</v>
      </c>
      <c r="V172" t="n">
        <v>0.82</v>
      </c>
      <c r="W172" t="n">
        <v>6.92</v>
      </c>
      <c r="X172" t="n">
        <v>2.22</v>
      </c>
      <c r="Y172" t="n">
        <v>1</v>
      </c>
      <c r="Z172" t="n">
        <v>10</v>
      </c>
    </row>
    <row r="173">
      <c r="A173" t="n">
        <v>14</v>
      </c>
      <c r="B173" t="n">
        <v>140</v>
      </c>
      <c r="C173" t="inlineStr">
        <is>
          <t xml:space="preserve">CONCLUIDO	</t>
        </is>
      </c>
      <c r="D173" t="n">
        <v>3.0743</v>
      </c>
      <c r="E173" t="n">
        <v>32.53</v>
      </c>
      <c r="F173" t="n">
        <v>25.81</v>
      </c>
      <c r="G173" t="n">
        <v>21.22</v>
      </c>
      <c r="H173" t="n">
        <v>0.29</v>
      </c>
      <c r="I173" t="n">
        <v>73</v>
      </c>
      <c r="J173" t="n">
        <v>280.92</v>
      </c>
      <c r="K173" t="n">
        <v>60.56</v>
      </c>
      <c r="L173" t="n">
        <v>4.5</v>
      </c>
      <c r="M173" t="n">
        <v>71</v>
      </c>
      <c r="N173" t="n">
        <v>75.87</v>
      </c>
      <c r="O173" t="n">
        <v>34881.09</v>
      </c>
      <c r="P173" t="n">
        <v>450.76</v>
      </c>
      <c r="Q173" t="n">
        <v>452.75</v>
      </c>
      <c r="R173" t="n">
        <v>130.5</v>
      </c>
      <c r="S173" t="n">
        <v>57.64</v>
      </c>
      <c r="T173" t="n">
        <v>34022.01</v>
      </c>
      <c r="U173" t="n">
        <v>0.44</v>
      </c>
      <c r="V173" t="n">
        <v>0.82</v>
      </c>
      <c r="W173" t="n">
        <v>6.91</v>
      </c>
      <c r="X173" t="n">
        <v>2.08</v>
      </c>
      <c r="Y173" t="n">
        <v>1</v>
      </c>
      <c r="Z173" t="n">
        <v>10</v>
      </c>
    </row>
    <row r="174">
      <c r="A174" t="n">
        <v>15</v>
      </c>
      <c r="B174" t="n">
        <v>140</v>
      </c>
      <c r="C174" t="inlineStr">
        <is>
          <t xml:space="preserve">CONCLUIDO	</t>
        </is>
      </c>
      <c r="D174" t="n">
        <v>3.1055</v>
      </c>
      <c r="E174" t="n">
        <v>32.2</v>
      </c>
      <c r="F174" t="n">
        <v>25.7</v>
      </c>
      <c r="G174" t="n">
        <v>22.34</v>
      </c>
      <c r="H174" t="n">
        <v>0.3</v>
      </c>
      <c r="I174" t="n">
        <v>69</v>
      </c>
      <c r="J174" t="n">
        <v>281.41</v>
      </c>
      <c r="K174" t="n">
        <v>60.56</v>
      </c>
      <c r="L174" t="n">
        <v>4.75</v>
      </c>
      <c r="M174" t="n">
        <v>67</v>
      </c>
      <c r="N174" t="n">
        <v>76.11</v>
      </c>
      <c r="O174" t="n">
        <v>34942.02</v>
      </c>
      <c r="P174" t="n">
        <v>448.62</v>
      </c>
      <c r="Q174" t="n">
        <v>452.8</v>
      </c>
      <c r="R174" t="n">
        <v>126.22</v>
      </c>
      <c r="S174" t="n">
        <v>57.64</v>
      </c>
      <c r="T174" t="n">
        <v>31901.31</v>
      </c>
      <c r="U174" t="n">
        <v>0.46</v>
      </c>
      <c r="V174" t="n">
        <v>0.83</v>
      </c>
      <c r="W174" t="n">
        <v>6.91</v>
      </c>
      <c r="X174" t="n">
        <v>1.97</v>
      </c>
      <c r="Y174" t="n">
        <v>1</v>
      </c>
      <c r="Z174" t="n">
        <v>10</v>
      </c>
    </row>
    <row r="175">
      <c r="A175" t="n">
        <v>16</v>
      </c>
      <c r="B175" t="n">
        <v>140</v>
      </c>
      <c r="C175" t="inlineStr">
        <is>
          <t xml:space="preserve">CONCLUIDO	</t>
        </is>
      </c>
      <c r="D175" t="n">
        <v>3.1381</v>
      </c>
      <c r="E175" t="n">
        <v>31.87</v>
      </c>
      <c r="F175" t="n">
        <v>25.57</v>
      </c>
      <c r="G175" t="n">
        <v>23.6</v>
      </c>
      <c r="H175" t="n">
        <v>0.32</v>
      </c>
      <c r="I175" t="n">
        <v>65</v>
      </c>
      <c r="J175" t="n">
        <v>281.91</v>
      </c>
      <c r="K175" t="n">
        <v>60.56</v>
      </c>
      <c r="L175" t="n">
        <v>5</v>
      </c>
      <c r="M175" t="n">
        <v>63</v>
      </c>
      <c r="N175" t="n">
        <v>76.34999999999999</v>
      </c>
      <c r="O175" t="n">
        <v>35003.04</v>
      </c>
      <c r="P175" t="n">
        <v>446.38</v>
      </c>
      <c r="Q175" t="n">
        <v>452.75</v>
      </c>
      <c r="R175" t="n">
        <v>122.15</v>
      </c>
      <c r="S175" t="n">
        <v>57.64</v>
      </c>
      <c r="T175" t="n">
        <v>29887.92</v>
      </c>
      <c r="U175" t="n">
        <v>0.47</v>
      </c>
      <c r="V175" t="n">
        <v>0.83</v>
      </c>
      <c r="W175" t="n">
        <v>6.9</v>
      </c>
      <c r="X175" t="n">
        <v>1.84</v>
      </c>
      <c r="Y175" t="n">
        <v>1</v>
      </c>
      <c r="Z175" t="n">
        <v>10</v>
      </c>
    </row>
    <row r="176">
      <c r="A176" t="n">
        <v>17</v>
      </c>
      <c r="B176" t="n">
        <v>140</v>
      </c>
      <c r="C176" t="inlineStr">
        <is>
          <t xml:space="preserve">CONCLUIDO	</t>
        </is>
      </c>
      <c r="D176" t="n">
        <v>3.1597</v>
      </c>
      <c r="E176" t="n">
        <v>31.65</v>
      </c>
      <c r="F176" t="n">
        <v>25.51</v>
      </c>
      <c r="G176" t="n">
        <v>24.69</v>
      </c>
      <c r="H176" t="n">
        <v>0.33</v>
      </c>
      <c r="I176" t="n">
        <v>62</v>
      </c>
      <c r="J176" t="n">
        <v>282.4</v>
      </c>
      <c r="K176" t="n">
        <v>60.56</v>
      </c>
      <c r="L176" t="n">
        <v>5.25</v>
      </c>
      <c r="M176" t="n">
        <v>60</v>
      </c>
      <c r="N176" t="n">
        <v>76.59999999999999</v>
      </c>
      <c r="O176" t="n">
        <v>35064.15</v>
      </c>
      <c r="P176" t="n">
        <v>445.33</v>
      </c>
      <c r="Q176" t="n">
        <v>452.69</v>
      </c>
      <c r="R176" t="n">
        <v>120.08</v>
      </c>
      <c r="S176" t="n">
        <v>57.64</v>
      </c>
      <c r="T176" t="n">
        <v>28867.9</v>
      </c>
      <c r="U176" t="n">
        <v>0.48</v>
      </c>
      <c r="V176" t="n">
        <v>0.83</v>
      </c>
      <c r="W176" t="n">
        <v>6.91</v>
      </c>
      <c r="X176" t="n">
        <v>1.78</v>
      </c>
      <c r="Y176" t="n">
        <v>1</v>
      </c>
      <c r="Z176" t="n">
        <v>10</v>
      </c>
    </row>
    <row r="177">
      <c r="A177" t="n">
        <v>18</v>
      </c>
      <c r="B177" t="n">
        <v>140</v>
      </c>
      <c r="C177" t="inlineStr">
        <is>
          <t xml:space="preserve">CONCLUIDO	</t>
        </is>
      </c>
      <c r="D177" t="n">
        <v>3.1861</v>
      </c>
      <c r="E177" t="n">
        <v>31.39</v>
      </c>
      <c r="F177" t="n">
        <v>25.4</v>
      </c>
      <c r="G177" t="n">
        <v>25.84</v>
      </c>
      <c r="H177" t="n">
        <v>0.35</v>
      </c>
      <c r="I177" t="n">
        <v>59</v>
      </c>
      <c r="J177" t="n">
        <v>282.9</v>
      </c>
      <c r="K177" t="n">
        <v>60.56</v>
      </c>
      <c r="L177" t="n">
        <v>5.5</v>
      </c>
      <c r="M177" t="n">
        <v>57</v>
      </c>
      <c r="N177" t="n">
        <v>76.84999999999999</v>
      </c>
      <c r="O177" t="n">
        <v>35125.37</v>
      </c>
      <c r="P177" t="n">
        <v>443.44</v>
      </c>
      <c r="Q177" t="n">
        <v>452.68</v>
      </c>
      <c r="R177" t="n">
        <v>117.02</v>
      </c>
      <c r="S177" t="n">
        <v>57.64</v>
      </c>
      <c r="T177" t="n">
        <v>27352.02</v>
      </c>
      <c r="U177" t="n">
        <v>0.49</v>
      </c>
      <c r="V177" t="n">
        <v>0.83</v>
      </c>
      <c r="W177" t="n">
        <v>6.89</v>
      </c>
      <c r="X177" t="n">
        <v>1.68</v>
      </c>
      <c r="Y177" t="n">
        <v>1</v>
      </c>
      <c r="Z177" t="n">
        <v>10</v>
      </c>
    </row>
    <row r="178">
      <c r="A178" t="n">
        <v>19</v>
      </c>
      <c r="B178" t="n">
        <v>140</v>
      </c>
      <c r="C178" t="inlineStr">
        <is>
          <t xml:space="preserve">CONCLUIDO	</t>
        </is>
      </c>
      <c r="D178" t="n">
        <v>3.2031</v>
      </c>
      <c r="E178" t="n">
        <v>31.22</v>
      </c>
      <c r="F178" t="n">
        <v>25.34</v>
      </c>
      <c r="G178" t="n">
        <v>26.68</v>
      </c>
      <c r="H178" t="n">
        <v>0.36</v>
      </c>
      <c r="I178" t="n">
        <v>57</v>
      </c>
      <c r="J178" t="n">
        <v>283.4</v>
      </c>
      <c r="K178" t="n">
        <v>60.56</v>
      </c>
      <c r="L178" t="n">
        <v>5.75</v>
      </c>
      <c r="M178" t="n">
        <v>55</v>
      </c>
      <c r="N178" t="n">
        <v>77.09</v>
      </c>
      <c r="O178" t="n">
        <v>35186.68</v>
      </c>
      <c r="P178" t="n">
        <v>442.21</v>
      </c>
      <c r="Q178" t="n">
        <v>452.73</v>
      </c>
      <c r="R178" t="n">
        <v>114.94</v>
      </c>
      <c r="S178" t="n">
        <v>57.64</v>
      </c>
      <c r="T178" t="n">
        <v>26322.34</v>
      </c>
      <c r="U178" t="n">
        <v>0.5</v>
      </c>
      <c r="V178" t="n">
        <v>0.84</v>
      </c>
      <c r="W178" t="n">
        <v>6.89</v>
      </c>
      <c r="X178" t="n">
        <v>1.61</v>
      </c>
      <c r="Y178" t="n">
        <v>1</v>
      </c>
      <c r="Z178" t="n">
        <v>10</v>
      </c>
    </row>
    <row r="179">
      <c r="A179" t="n">
        <v>20</v>
      </c>
      <c r="B179" t="n">
        <v>140</v>
      </c>
      <c r="C179" t="inlineStr">
        <is>
          <t xml:space="preserve">CONCLUIDO	</t>
        </is>
      </c>
      <c r="D179" t="n">
        <v>3.2284</v>
      </c>
      <c r="E179" t="n">
        <v>30.98</v>
      </c>
      <c r="F179" t="n">
        <v>25.25</v>
      </c>
      <c r="G179" t="n">
        <v>28.06</v>
      </c>
      <c r="H179" t="n">
        <v>0.38</v>
      </c>
      <c r="I179" t="n">
        <v>54</v>
      </c>
      <c r="J179" t="n">
        <v>283.9</v>
      </c>
      <c r="K179" t="n">
        <v>60.56</v>
      </c>
      <c r="L179" t="n">
        <v>6</v>
      </c>
      <c r="M179" t="n">
        <v>52</v>
      </c>
      <c r="N179" t="n">
        <v>77.34</v>
      </c>
      <c r="O179" t="n">
        <v>35248.1</v>
      </c>
      <c r="P179" t="n">
        <v>440.69</v>
      </c>
      <c r="Q179" t="n">
        <v>452.75</v>
      </c>
      <c r="R179" t="n">
        <v>112.05</v>
      </c>
      <c r="S179" t="n">
        <v>57.64</v>
      </c>
      <c r="T179" t="n">
        <v>24895.42</v>
      </c>
      <c r="U179" t="n">
        <v>0.51</v>
      </c>
      <c r="V179" t="n">
        <v>0.84</v>
      </c>
      <c r="W179" t="n">
        <v>6.88</v>
      </c>
      <c r="X179" t="n">
        <v>1.53</v>
      </c>
      <c r="Y179" t="n">
        <v>1</v>
      </c>
      <c r="Z179" t="n">
        <v>10</v>
      </c>
    </row>
    <row r="180">
      <c r="A180" t="n">
        <v>21</v>
      </c>
      <c r="B180" t="n">
        <v>140</v>
      </c>
      <c r="C180" t="inlineStr">
        <is>
          <t xml:space="preserve">CONCLUIDO	</t>
        </is>
      </c>
      <c r="D180" t="n">
        <v>3.2458</v>
      </c>
      <c r="E180" t="n">
        <v>30.81</v>
      </c>
      <c r="F180" t="n">
        <v>25.19</v>
      </c>
      <c r="G180" t="n">
        <v>29.07</v>
      </c>
      <c r="H180" t="n">
        <v>0.39</v>
      </c>
      <c r="I180" t="n">
        <v>52</v>
      </c>
      <c r="J180" t="n">
        <v>284.4</v>
      </c>
      <c r="K180" t="n">
        <v>60.56</v>
      </c>
      <c r="L180" t="n">
        <v>6.25</v>
      </c>
      <c r="M180" t="n">
        <v>50</v>
      </c>
      <c r="N180" t="n">
        <v>77.59</v>
      </c>
      <c r="O180" t="n">
        <v>35309.61</v>
      </c>
      <c r="P180" t="n">
        <v>439.67</v>
      </c>
      <c r="Q180" t="n">
        <v>452.7</v>
      </c>
      <c r="R180" t="n">
        <v>110</v>
      </c>
      <c r="S180" t="n">
        <v>57.64</v>
      </c>
      <c r="T180" t="n">
        <v>23877.31</v>
      </c>
      <c r="U180" t="n">
        <v>0.52</v>
      </c>
      <c r="V180" t="n">
        <v>0.84</v>
      </c>
      <c r="W180" t="n">
        <v>6.88</v>
      </c>
      <c r="X180" t="n">
        <v>1.47</v>
      </c>
      <c r="Y180" t="n">
        <v>1</v>
      </c>
      <c r="Z180" t="n">
        <v>10</v>
      </c>
    </row>
    <row r="181">
      <c r="A181" t="n">
        <v>22</v>
      </c>
      <c r="B181" t="n">
        <v>140</v>
      </c>
      <c r="C181" t="inlineStr">
        <is>
          <t xml:space="preserve">CONCLUIDO	</t>
        </is>
      </c>
      <c r="D181" t="n">
        <v>3.2615</v>
      </c>
      <c r="E181" t="n">
        <v>30.66</v>
      </c>
      <c r="F181" t="n">
        <v>25.15</v>
      </c>
      <c r="G181" t="n">
        <v>30.18</v>
      </c>
      <c r="H181" t="n">
        <v>0.41</v>
      </c>
      <c r="I181" t="n">
        <v>50</v>
      </c>
      <c r="J181" t="n">
        <v>284.89</v>
      </c>
      <c r="K181" t="n">
        <v>60.56</v>
      </c>
      <c r="L181" t="n">
        <v>6.5</v>
      </c>
      <c r="M181" t="n">
        <v>48</v>
      </c>
      <c r="N181" t="n">
        <v>77.84</v>
      </c>
      <c r="O181" t="n">
        <v>35371.22</v>
      </c>
      <c r="P181" t="n">
        <v>438.81</v>
      </c>
      <c r="Q181" t="n">
        <v>452.66</v>
      </c>
      <c r="R181" t="n">
        <v>108.73</v>
      </c>
      <c r="S181" t="n">
        <v>57.64</v>
      </c>
      <c r="T181" t="n">
        <v>23253.43</v>
      </c>
      <c r="U181" t="n">
        <v>0.53</v>
      </c>
      <c r="V181" t="n">
        <v>0.84</v>
      </c>
      <c r="W181" t="n">
        <v>6.87</v>
      </c>
      <c r="X181" t="n">
        <v>1.42</v>
      </c>
      <c r="Y181" t="n">
        <v>1</v>
      </c>
      <c r="Z181" t="n">
        <v>10</v>
      </c>
    </row>
    <row r="182">
      <c r="A182" t="n">
        <v>23</v>
      </c>
      <c r="B182" t="n">
        <v>140</v>
      </c>
      <c r="C182" t="inlineStr">
        <is>
          <t xml:space="preserve">CONCLUIDO	</t>
        </is>
      </c>
      <c r="D182" t="n">
        <v>3.2831</v>
      </c>
      <c r="E182" t="n">
        <v>30.46</v>
      </c>
      <c r="F182" t="n">
        <v>25.05</v>
      </c>
      <c r="G182" t="n">
        <v>31.31</v>
      </c>
      <c r="H182" t="n">
        <v>0.42</v>
      </c>
      <c r="I182" t="n">
        <v>48</v>
      </c>
      <c r="J182" t="n">
        <v>285.39</v>
      </c>
      <c r="K182" t="n">
        <v>60.56</v>
      </c>
      <c r="L182" t="n">
        <v>6.75</v>
      </c>
      <c r="M182" t="n">
        <v>46</v>
      </c>
      <c r="N182" t="n">
        <v>78.09</v>
      </c>
      <c r="O182" t="n">
        <v>35432.93</v>
      </c>
      <c r="P182" t="n">
        <v>437.1</v>
      </c>
      <c r="Q182" t="n">
        <v>452.59</v>
      </c>
      <c r="R182" t="n">
        <v>105.65</v>
      </c>
      <c r="S182" t="n">
        <v>57.64</v>
      </c>
      <c r="T182" t="n">
        <v>21720.81</v>
      </c>
      <c r="U182" t="n">
        <v>0.55</v>
      </c>
      <c r="V182" t="n">
        <v>0.85</v>
      </c>
      <c r="W182" t="n">
        <v>6.87</v>
      </c>
      <c r="X182" t="n">
        <v>1.32</v>
      </c>
      <c r="Y182" t="n">
        <v>1</v>
      </c>
      <c r="Z182" t="n">
        <v>10</v>
      </c>
    </row>
    <row r="183">
      <c r="A183" t="n">
        <v>24</v>
      </c>
      <c r="B183" t="n">
        <v>140</v>
      </c>
      <c r="C183" t="inlineStr">
        <is>
          <t xml:space="preserve">CONCLUIDO	</t>
        </is>
      </c>
      <c r="D183" t="n">
        <v>3.2965</v>
      </c>
      <c r="E183" t="n">
        <v>30.34</v>
      </c>
      <c r="F183" t="n">
        <v>25.03</v>
      </c>
      <c r="G183" t="n">
        <v>32.65</v>
      </c>
      <c r="H183" t="n">
        <v>0.44</v>
      </c>
      <c r="I183" t="n">
        <v>46</v>
      </c>
      <c r="J183" t="n">
        <v>285.9</v>
      </c>
      <c r="K183" t="n">
        <v>60.56</v>
      </c>
      <c r="L183" t="n">
        <v>7</v>
      </c>
      <c r="M183" t="n">
        <v>44</v>
      </c>
      <c r="N183" t="n">
        <v>78.34</v>
      </c>
      <c r="O183" t="n">
        <v>35494.74</v>
      </c>
      <c r="P183" t="n">
        <v>436.74</v>
      </c>
      <c r="Q183" t="n">
        <v>452.64</v>
      </c>
      <c r="R183" t="n">
        <v>104.69</v>
      </c>
      <c r="S183" t="n">
        <v>57.64</v>
      </c>
      <c r="T183" t="n">
        <v>21254.82</v>
      </c>
      <c r="U183" t="n">
        <v>0.55</v>
      </c>
      <c r="V183" t="n">
        <v>0.85</v>
      </c>
      <c r="W183" t="n">
        <v>6.88</v>
      </c>
      <c r="X183" t="n">
        <v>1.31</v>
      </c>
      <c r="Y183" t="n">
        <v>1</v>
      </c>
      <c r="Z183" t="n">
        <v>10</v>
      </c>
    </row>
    <row r="184">
      <c r="A184" t="n">
        <v>25</v>
      </c>
      <c r="B184" t="n">
        <v>140</v>
      </c>
      <c r="C184" t="inlineStr">
        <is>
          <t xml:space="preserve">CONCLUIDO	</t>
        </is>
      </c>
      <c r="D184" t="n">
        <v>3.3163</v>
      </c>
      <c r="E184" t="n">
        <v>30.15</v>
      </c>
      <c r="F184" t="n">
        <v>24.95</v>
      </c>
      <c r="G184" t="n">
        <v>34.03</v>
      </c>
      <c r="H184" t="n">
        <v>0.45</v>
      </c>
      <c r="I184" t="n">
        <v>44</v>
      </c>
      <c r="J184" t="n">
        <v>286.4</v>
      </c>
      <c r="K184" t="n">
        <v>60.56</v>
      </c>
      <c r="L184" t="n">
        <v>7.25</v>
      </c>
      <c r="M184" t="n">
        <v>42</v>
      </c>
      <c r="N184" t="n">
        <v>78.59</v>
      </c>
      <c r="O184" t="n">
        <v>35556.78</v>
      </c>
      <c r="P184" t="n">
        <v>435.31</v>
      </c>
      <c r="Q184" t="n">
        <v>452.68</v>
      </c>
      <c r="R184" t="n">
        <v>102.11</v>
      </c>
      <c r="S184" t="n">
        <v>57.64</v>
      </c>
      <c r="T184" t="n">
        <v>19973.71</v>
      </c>
      <c r="U184" t="n">
        <v>0.5600000000000001</v>
      </c>
      <c r="V184" t="n">
        <v>0.85</v>
      </c>
      <c r="W184" t="n">
        <v>6.87</v>
      </c>
      <c r="X184" t="n">
        <v>1.23</v>
      </c>
      <c r="Y184" t="n">
        <v>1</v>
      </c>
      <c r="Z184" t="n">
        <v>10</v>
      </c>
    </row>
    <row r="185">
      <c r="A185" t="n">
        <v>26</v>
      </c>
      <c r="B185" t="n">
        <v>140</v>
      </c>
      <c r="C185" t="inlineStr">
        <is>
          <t xml:space="preserve">CONCLUIDO	</t>
        </is>
      </c>
      <c r="D185" t="n">
        <v>3.326</v>
      </c>
      <c r="E185" t="n">
        <v>30.07</v>
      </c>
      <c r="F185" t="n">
        <v>24.92</v>
      </c>
      <c r="G185" t="n">
        <v>34.77</v>
      </c>
      <c r="H185" t="n">
        <v>0.47</v>
      </c>
      <c r="I185" t="n">
        <v>43</v>
      </c>
      <c r="J185" t="n">
        <v>286.9</v>
      </c>
      <c r="K185" t="n">
        <v>60.56</v>
      </c>
      <c r="L185" t="n">
        <v>7.5</v>
      </c>
      <c r="M185" t="n">
        <v>41</v>
      </c>
      <c r="N185" t="n">
        <v>78.84999999999999</v>
      </c>
      <c r="O185" t="n">
        <v>35618.8</v>
      </c>
      <c r="P185" t="n">
        <v>434.81</v>
      </c>
      <c r="Q185" t="n">
        <v>452.68</v>
      </c>
      <c r="R185" t="n">
        <v>101.24</v>
      </c>
      <c r="S185" t="n">
        <v>57.64</v>
      </c>
      <c r="T185" t="n">
        <v>19543.04</v>
      </c>
      <c r="U185" t="n">
        <v>0.57</v>
      </c>
      <c r="V185" t="n">
        <v>0.85</v>
      </c>
      <c r="W185" t="n">
        <v>6.86</v>
      </c>
      <c r="X185" t="n">
        <v>1.19</v>
      </c>
      <c r="Y185" t="n">
        <v>1</v>
      </c>
      <c r="Z185" t="n">
        <v>10</v>
      </c>
    </row>
    <row r="186">
      <c r="A186" t="n">
        <v>27</v>
      </c>
      <c r="B186" t="n">
        <v>140</v>
      </c>
      <c r="C186" t="inlineStr">
        <is>
          <t xml:space="preserve">CONCLUIDO	</t>
        </is>
      </c>
      <c r="D186" t="n">
        <v>3.3352</v>
      </c>
      <c r="E186" t="n">
        <v>29.98</v>
      </c>
      <c r="F186" t="n">
        <v>24.89</v>
      </c>
      <c r="G186" t="n">
        <v>35.55</v>
      </c>
      <c r="H186" t="n">
        <v>0.48</v>
      </c>
      <c r="I186" t="n">
        <v>42</v>
      </c>
      <c r="J186" t="n">
        <v>287.41</v>
      </c>
      <c r="K186" t="n">
        <v>60.56</v>
      </c>
      <c r="L186" t="n">
        <v>7.75</v>
      </c>
      <c r="M186" t="n">
        <v>40</v>
      </c>
      <c r="N186" t="n">
        <v>79.09999999999999</v>
      </c>
      <c r="O186" t="n">
        <v>35680.92</v>
      </c>
      <c r="P186" t="n">
        <v>434.12</v>
      </c>
      <c r="Q186" t="n">
        <v>452.62</v>
      </c>
      <c r="R186" t="n">
        <v>100.13</v>
      </c>
      <c r="S186" t="n">
        <v>57.64</v>
      </c>
      <c r="T186" t="n">
        <v>18994.82</v>
      </c>
      <c r="U186" t="n">
        <v>0.58</v>
      </c>
      <c r="V186" t="n">
        <v>0.85</v>
      </c>
      <c r="W186" t="n">
        <v>6.86</v>
      </c>
      <c r="X186" t="n">
        <v>1.16</v>
      </c>
      <c r="Y186" t="n">
        <v>1</v>
      </c>
      <c r="Z186" t="n">
        <v>10</v>
      </c>
    </row>
    <row r="187">
      <c r="A187" t="n">
        <v>28</v>
      </c>
      <c r="B187" t="n">
        <v>140</v>
      </c>
      <c r="C187" t="inlineStr">
        <is>
          <t xml:space="preserve">CONCLUIDO	</t>
        </is>
      </c>
      <c r="D187" t="n">
        <v>3.3491</v>
      </c>
      <c r="E187" t="n">
        <v>29.86</v>
      </c>
      <c r="F187" t="n">
        <v>24.87</v>
      </c>
      <c r="G187" t="n">
        <v>37.3</v>
      </c>
      <c r="H187" t="n">
        <v>0.49</v>
      </c>
      <c r="I187" t="n">
        <v>40</v>
      </c>
      <c r="J187" t="n">
        <v>287.91</v>
      </c>
      <c r="K187" t="n">
        <v>60.56</v>
      </c>
      <c r="L187" t="n">
        <v>8</v>
      </c>
      <c r="M187" t="n">
        <v>38</v>
      </c>
      <c r="N187" t="n">
        <v>79.36</v>
      </c>
      <c r="O187" t="n">
        <v>35743.15</v>
      </c>
      <c r="P187" t="n">
        <v>433.8</v>
      </c>
      <c r="Q187" t="n">
        <v>452.67</v>
      </c>
      <c r="R187" t="n">
        <v>99.34</v>
      </c>
      <c r="S187" t="n">
        <v>57.64</v>
      </c>
      <c r="T187" t="n">
        <v>18608.6</v>
      </c>
      <c r="U187" t="n">
        <v>0.58</v>
      </c>
      <c r="V187" t="n">
        <v>0.85</v>
      </c>
      <c r="W187" t="n">
        <v>6.87</v>
      </c>
      <c r="X187" t="n">
        <v>1.14</v>
      </c>
      <c r="Y187" t="n">
        <v>1</v>
      </c>
      <c r="Z187" t="n">
        <v>10</v>
      </c>
    </row>
    <row r="188">
      <c r="A188" t="n">
        <v>29</v>
      </c>
      <c r="B188" t="n">
        <v>140</v>
      </c>
      <c r="C188" t="inlineStr">
        <is>
          <t xml:space="preserve">CONCLUIDO	</t>
        </is>
      </c>
      <c r="D188" t="n">
        <v>3.3586</v>
      </c>
      <c r="E188" t="n">
        <v>29.77</v>
      </c>
      <c r="F188" t="n">
        <v>24.84</v>
      </c>
      <c r="G188" t="n">
        <v>38.21</v>
      </c>
      <c r="H188" t="n">
        <v>0.51</v>
      </c>
      <c r="I188" t="n">
        <v>39</v>
      </c>
      <c r="J188" t="n">
        <v>288.42</v>
      </c>
      <c r="K188" t="n">
        <v>60.56</v>
      </c>
      <c r="L188" t="n">
        <v>8.25</v>
      </c>
      <c r="M188" t="n">
        <v>37</v>
      </c>
      <c r="N188" t="n">
        <v>79.61</v>
      </c>
      <c r="O188" t="n">
        <v>35805.48</v>
      </c>
      <c r="P188" t="n">
        <v>433.16</v>
      </c>
      <c r="Q188" t="n">
        <v>452.69</v>
      </c>
      <c r="R188" t="n">
        <v>98.59999999999999</v>
      </c>
      <c r="S188" t="n">
        <v>57.64</v>
      </c>
      <c r="T188" t="n">
        <v>18241.6</v>
      </c>
      <c r="U188" t="n">
        <v>0.58</v>
      </c>
      <c r="V188" t="n">
        <v>0.85</v>
      </c>
      <c r="W188" t="n">
        <v>6.86</v>
      </c>
      <c r="X188" t="n">
        <v>1.11</v>
      </c>
      <c r="Y188" t="n">
        <v>1</v>
      </c>
      <c r="Z188" t="n">
        <v>10</v>
      </c>
    </row>
    <row r="189">
      <c r="A189" t="n">
        <v>30</v>
      </c>
      <c r="B189" t="n">
        <v>140</v>
      </c>
      <c r="C189" t="inlineStr">
        <is>
          <t xml:space="preserve">CONCLUIDO	</t>
        </is>
      </c>
      <c r="D189" t="n">
        <v>3.3709</v>
      </c>
      <c r="E189" t="n">
        <v>29.67</v>
      </c>
      <c r="F189" t="n">
        <v>24.78</v>
      </c>
      <c r="G189" t="n">
        <v>39.13</v>
      </c>
      <c r="H189" t="n">
        <v>0.52</v>
      </c>
      <c r="I189" t="n">
        <v>38</v>
      </c>
      <c r="J189" t="n">
        <v>288.92</v>
      </c>
      <c r="K189" t="n">
        <v>60.56</v>
      </c>
      <c r="L189" t="n">
        <v>8.5</v>
      </c>
      <c r="M189" t="n">
        <v>36</v>
      </c>
      <c r="N189" t="n">
        <v>79.87</v>
      </c>
      <c r="O189" t="n">
        <v>35867.91</v>
      </c>
      <c r="P189" t="n">
        <v>432.02</v>
      </c>
      <c r="Q189" t="n">
        <v>452.7</v>
      </c>
      <c r="R189" t="n">
        <v>96.45</v>
      </c>
      <c r="S189" t="n">
        <v>57.64</v>
      </c>
      <c r="T189" t="n">
        <v>17173.64</v>
      </c>
      <c r="U189" t="n">
        <v>0.6</v>
      </c>
      <c r="V189" t="n">
        <v>0.86</v>
      </c>
      <c r="W189" t="n">
        <v>6.86</v>
      </c>
      <c r="X189" t="n">
        <v>1.05</v>
      </c>
      <c r="Y189" t="n">
        <v>1</v>
      </c>
      <c r="Z189" t="n">
        <v>10</v>
      </c>
    </row>
    <row r="190">
      <c r="A190" t="n">
        <v>31</v>
      </c>
      <c r="B190" t="n">
        <v>140</v>
      </c>
      <c r="C190" t="inlineStr">
        <is>
          <t xml:space="preserve">CONCLUIDO	</t>
        </is>
      </c>
      <c r="D190" t="n">
        <v>3.3798</v>
      </c>
      <c r="E190" t="n">
        <v>29.59</v>
      </c>
      <c r="F190" t="n">
        <v>24.75</v>
      </c>
      <c r="G190" t="n">
        <v>40.14</v>
      </c>
      <c r="H190" t="n">
        <v>0.54</v>
      </c>
      <c r="I190" t="n">
        <v>37</v>
      </c>
      <c r="J190" t="n">
        <v>289.43</v>
      </c>
      <c r="K190" t="n">
        <v>60.56</v>
      </c>
      <c r="L190" t="n">
        <v>8.75</v>
      </c>
      <c r="M190" t="n">
        <v>35</v>
      </c>
      <c r="N190" t="n">
        <v>80.12</v>
      </c>
      <c r="O190" t="n">
        <v>35930.44</v>
      </c>
      <c r="P190" t="n">
        <v>431.75</v>
      </c>
      <c r="Q190" t="n">
        <v>452.66</v>
      </c>
      <c r="R190" t="n">
        <v>95.75</v>
      </c>
      <c r="S190" t="n">
        <v>57.64</v>
      </c>
      <c r="T190" t="n">
        <v>16830.2</v>
      </c>
      <c r="U190" t="n">
        <v>0.6</v>
      </c>
      <c r="V190" t="n">
        <v>0.86</v>
      </c>
      <c r="W190" t="n">
        <v>6.86</v>
      </c>
      <c r="X190" t="n">
        <v>1.03</v>
      </c>
      <c r="Y190" t="n">
        <v>1</v>
      </c>
      <c r="Z190" t="n">
        <v>10</v>
      </c>
    </row>
    <row r="191">
      <c r="A191" t="n">
        <v>32</v>
      </c>
      <c r="B191" t="n">
        <v>140</v>
      </c>
      <c r="C191" t="inlineStr">
        <is>
          <t xml:space="preserve">CONCLUIDO	</t>
        </is>
      </c>
      <c r="D191" t="n">
        <v>3.3866</v>
      </c>
      <c r="E191" t="n">
        <v>29.53</v>
      </c>
      <c r="F191" t="n">
        <v>24.75</v>
      </c>
      <c r="G191" t="n">
        <v>41.24</v>
      </c>
      <c r="H191" t="n">
        <v>0.55</v>
      </c>
      <c r="I191" t="n">
        <v>36</v>
      </c>
      <c r="J191" t="n">
        <v>289.94</v>
      </c>
      <c r="K191" t="n">
        <v>60.56</v>
      </c>
      <c r="L191" t="n">
        <v>9</v>
      </c>
      <c r="M191" t="n">
        <v>34</v>
      </c>
      <c r="N191" t="n">
        <v>80.38</v>
      </c>
      <c r="O191" t="n">
        <v>35993.08</v>
      </c>
      <c r="P191" t="n">
        <v>431.67</v>
      </c>
      <c r="Q191" t="n">
        <v>452.58</v>
      </c>
      <c r="R191" t="n">
        <v>95.5</v>
      </c>
      <c r="S191" t="n">
        <v>57.64</v>
      </c>
      <c r="T191" t="n">
        <v>16708.48</v>
      </c>
      <c r="U191" t="n">
        <v>0.6</v>
      </c>
      <c r="V191" t="n">
        <v>0.86</v>
      </c>
      <c r="W191" t="n">
        <v>6.86</v>
      </c>
      <c r="X191" t="n">
        <v>1.02</v>
      </c>
      <c r="Y191" t="n">
        <v>1</v>
      </c>
      <c r="Z191" t="n">
        <v>10</v>
      </c>
    </row>
    <row r="192">
      <c r="A192" t="n">
        <v>33</v>
      </c>
      <c r="B192" t="n">
        <v>140</v>
      </c>
      <c r="C192" t="inlineStr">
        <is>
          <t xml:space="preserve">CONCLUIDO	</t>
        </is>
      </c>
      <c r="D192" t="n">
        <v>3.3954</v>
      </c>
      <c r="E192" t="n">
        <v>29.45</v>
      </c>
      <c r="F192" t="n">
        <v>24.72</v>
      </c>
      <c r="G192" t="n">
        <v>42.38</v>
      </c>
      <c r="H192" t="n">
        <v>0.57</v>
      </c>
      <c r="I192" t="n">
        <v>35</v>
      </c>
      <c r="J192" t="n">
        <v>290.45</v>
      </c>
      <c r="K192" t="n">
        <v>60.56</v>
      </c>
      <c r="L192" t="n">
        <v>9.25</v>
      </c>
      <c r="M192" t="n">
        <v>33</v>
      </c>
      <c r="N192" t="n">
        <v>80.64</v>
      </c>
      <c r="O192" t="n">
        <v>36055.83</v>
      </c>
      <c r="P192" t="n">
        <v>431.33</v>
      </c>
      <c r="Q192" t="n">
        <v>452.6</v>
      </c>
      <c r="R192" t="n">
        <v>94.81999999999999</v>
      </c>
      <c r="S192" t="n">
        <v>57.64</v>
      </c>
      <c r="T192" t="n">
        <v>16375.26</v>
      </c>
      <c r="U192" t="n">
        <v>0.61</v>
      </c>
      <c r="V192" t="n">
        <v>0.86</v>
      </c>
      <c r="W192" t="n">
        <v>6.85</v>
      </c>
      <c r="X192" t="n">
        <v>1</v>
      </c>
      <c r="Y192" t="n">
        <v>1</v>
      </c>
      <c r="Z192" t="n">
        <v>10</v>
      </c>
    </row>
    <row r="193">
      <c r="A193" t="n">
        <v>34</v>
      </c>
      <c r="B193" t="n">
        <v>140</v>
      </c>
      <c r="C193" t="inlineStr">
        <is>
          <t xml:space="preserve">CONCLUIDO	</t>
        </is>
      </c>
      <c r="D193" t="n">
        <v>3.4096</v>
      </c>
      <c r="E193" t="n">
        <v>29.33</v>
      </c>
      <c r="F193" t="n">
        <v>24.65</v>
      </c>
      <c r="G193" t="n">
        <v>43.5</v>
      </c>
      <c r="H193" t="n">
        <v>0.58</v>
      </c>
      <c r="I193" t="n">
        <v>34</v>
      </c>
      <c r="J193" t="n">
        <v>290.96</v>
      </c>
      <c r="K193" t="n">
        <v>60.56</v>
      </c>
      <c r="L193" t="n">
        <v>9.5</v>
      </c>
      <c r="M193" t="n">
        <v>32</v>
      </c>
      <c r="N193" t="n">
        <v>80.90000000000001</v>
      </c>
      <c r="O193" t="n">
        <v>36118.68</v>
      </c>
      <c r="P193" t="n">
        <v>429.7</v>
      </c>
      <c r="Q193" t="n">
        <v>452.63</v>
      </c>
      <c r="R193" t="n">
        <v>92.48999999999999</v>
      </c>
      <c r="S193" t="n">
        <v>57.64</v>
      </c>
      <c r="T193" t="n">
        <v>15215.07</v>
      </c>
      <c r="U193" t="n">
        <v>0.62</v>
      </c>
      <c r="V193" t="n">
        <v>0.86</v>
      </c>
      <c r="W193" t="n">
        <v>6.85</v>
      </c>
      <c r="X193" t="n">
        <v>0.93</v>
      </c>
      <c r="Y193" t="n">
        <v>1</v>
      </c>
      <c r="Z193" t="n">
        <v>10</v>
      </c>
    </row>
    <row r="194">
      <c r="A194" t="n">
        <v>35</v>
      </c>
      <c r="B194" t="n">
        <v>140</v>
      </c>
      <c r="C194" t="inlineStr">
        <is>
          <t xml:space="preserve">CONCLUIDO	</t>
        </is>
      </c>
      <c r="D194" t="n">
        <v>3.417</v>
      </c>
      <c r="E194" t="n">
        <v>29.27</v>
      </c>
      <c r="F194" t="n">
        <v>24.64</v>
      </c>
      <c r="G194" t="n">
        <v>44.8</v>
      </c>
      <c r="H194" t="n">
        <v>0.6</v>
      </c>
      <c r="I194" t="n">
        <v>33</v>
      </c>
      <c r="J194" t="n">
        <v>291.47</v>
      </c>
      <c r="K194" t="n">
        <v>60.56</v>
      </c>
      <c r="L194" t="n">
        <v>9.75</v>
      </c>
      <c r="M194" t="n">
        <v>31</v>
      </c>
      <c r="N194" t="n">
        <v>81.16</v>
      </c>
      <c r="O194" t="n">
        <v>36181.64</v>
      </c>
      <c r="P194" t="n">
        <v>429.79</v>
      </c>
      <c r="Q194" t="n">
        <v>452.57</v>
      </c>
      <c r="R194" t="n">
        <v>92.23999999999999</v>
      </c>
      <c r="S194" t="n">
        <v>57.64</v>
      </c>
      <c r="T194" t="n">
        <v>15094.91</v>
      </c>
      <c r="U194" t="n">
        <v>0.62</v>
      </c>
      <c r="V194" t="n">
        <v>0.86</v>
      </c>
      <c r="W194" t="n">
        <v>6.85</v>
      </c>
      <c r="X194" t="n">
        <v>0.92</v>
      </c>
      <c r="Y194" t="n">
        <v>1</v>
      </c>
      <c r="Z194" t="n">
        <v>10</v>
      </c>
    </row>
    <row r="195">
      <c r="A195" t="n">
        <v>36</v>
      </c>
      <c r="B195" t="n">
        <v>140</v>
      </c>
      <c r="C195" t="inlineStr">
        <is>
          <t xml:space="preserve">CONCLUIDO	</t>
        </is>
      </c>
      <c r="D195" t="n">
        <v>3.4262</v>
      </c>
      <c r="E195" t="n">
        <v>29.19</v>
      </c>
      <c r="F195" t="n">
        <v>24.61</v>
      </c>
      <c r="G195" t="n">
        <v>46.15</v>
      </c>
      <c r="H195" t="n">
        <v>0.61</v>
      </c>
      <c r="I195" t="n">
        <v>32</v>
      </c>
      <c r="J195" t="n">
        <v>291.98</v>
      </c>
      <c r="K195" t="n">
        <v>60.56</v>
      </c>
      <c r="L195" t="n">
        <v>10</v>
      </c>
      <c r="M195" t="n">
        <v>30</v>
      </c>
      <c r="N195" t="n">
        <v>81.42</v>
      </c>
      <c r="O195" t="n">
        <v>36244.71</v>
      </c>
      <c r="P195" t="n">
        <v>429.28</v>
      </c>
      <c r="Q195" t="n">
        <v>452.59</v>
      </c>
      <c r="R195" t="n">
        <v>91.29000000000001</v>
      </c>
      <c r="S195" t="n">
        <v>57.64</v>
      </c>
      <c r="T195" t="n">
        <v>14622.29</v>
      </c>
      <c r="U195" t="n">
        <v>0.63</v>
      </c>
      <c r="V195" t="n">
        <v>0.86</v>
      </c>
      <c r="W195" t="n">
        <v>6.85</v>
      </c>
      <c r="X195" t="n">
        <v>0.89</v>
      </c>
      <c r="Y195" t="n">
        <v>1</v>
      </c>
      <c r="Z195" t="n">
        <v>10</v>
      </c>
    </row>
    <row r="196">
      <c r="A196" t="n">
        <v>37</v>
      </c>
      <c r="B196" t="n">
        <v>140</v>
      </c>
      <c r="C196" t="inlineStr">
        <is>
          <t xml:space="preserve">CONCLUIDO	</t>
        </is>
      </c>
      <c r="D196" t="n">
        <v>3.4342</v>
      </c>
      <c r="E196" t="n">
        <v>29.12</v>
      </c>
      <c r="F196" t="n">
        <v>24.6</v>
      </c>
      <c r="G196" t="n">
        <v>47.61</v>
      </c>
      <c r="H196" t="n">
        <v>0.62</v>
      </c>
      <c r="I196" t="n">
        <v>31</v>
      </c>
      <c r="J196" t="n">
        <v>292.49</v>
      </c>
      <c r="K196" t="n">
        <v>60.56</v>
      </c>
      <c r="L196" t="n">
        <v>10.25</v>
      </c>
      <c r="M196" t="n">
        <v>29</v>
      </c>
      <c r="N196" t="n">
        <v>81.68000000000001</v>
      </c>
      <c r="O196" t="n">
        <v>36307.88</v>
      </c>
      <c r="P196" t="n">
        <v>428.96</v>
      </c>
      <c r="Q196" t="n">
        <v>452.58</v>
      </c>
      <c r="R196" t="n">
        <v>90.78</v>
      </c>
      <c r="S196" t="n">
        <v>57.64</v>
      </c>
      <c r="T196" t="n">
        <v>14372.09</v>
      </c>
      <c r="U196" t="n">
        <v>0.63</v>
      </c>
      <c r="V196" t="n">
        <v>0.86</v>
      </c>
      <c r="W196" t="n">
        <v>6.85</v>
      </c>
      <c r="X196" t="n">
        <v>0.87</v>
      </c>
      <c r="Y196" t="n">
        <v>1</v>
      </c>
      <c r="Z196" t="n">
        <v>10</v>
      </c>
    </row>
    <row r="197">
      <c r="A197" t="n">
        <v>38</v>
      </c>
      <c r="B197" t="n">
        <v>140</v>
      </c>
      <c r="C197" t="inlineStr">
        <is>
          <t xml:space="preserve">CONCLUIDO	</t>
        </is>
      </c>
      <c r="D197" t="n">
        <v>3.4368</v>
      </c>
      <c r="E197" t="n">
        <v>29.1</v>
      </c>
      <c r="F197" t="n">
        <v>24.58</v>
      </c>
      <c r="G197" t="n">
        <v>47.57</v>
      </c>
      <c r="H197" t="n">
        <v>0.64</v>
      </c>
      <c r="I197" t="n">
        <v>31</v>
      </c>
      <c r="J197" t="n">
        <v>293</v>
      </c>
      <c r="K197" t="n">
        <v>60.56</v>
      </c>
      <c r="L197" t="n">
        <v>10.5</v>
      </c>
      <c r="M197" t="n">
        <v>29</v>
      </c>
      <c r="N197" t="n">
        <v>81.95</v>
      </c>
      <c r="O197" t="n">
        <v>36371.17</v>
      </c>
      <c r="P197" t="n">
        <v>428.55</v>
      </c>
      <c r="Q197" t="n">
        <v>452.6</v>
      </c>
      <c r="R197" t="n">
        <v>90.23</v>
      </c>
      <c r="S197" t="n">
        <v>57.64</v>
      </c>
      <c r="T197" t="n">
        <v>14098.35</v>
      </c>
      <c r="U197" t="n">
        <v>0.64</v>
      </c>
      <c r="V197" t="n">
        <v>0.86</v>
      </c>
      <c r="W197" t="n">
        <v>6.84</v>
      </c>
      <c r="X197" t="n">
        <v>0.85</v>
      </c>
      <c r="Y197" t="n">
        <v>1</v>
      </c>
      <c r="Z197" t="n">
        <v>10</v>
      </c>
    </row>
    <row r="198">
      <c r="A198" t="n">
        <v>39</v>
      </c>
      <c r="B198" t="n">
        <v>140</v>
      </c>
      <c r="C198" t="inlineStr">
        <is>
          <t xml:space="preserve">CONCLUIDO	</t>
        </is>
      </c>
      <c r="D198" t="n">
        <v>3.4441</v>
      </c>
      <c r="E198" t="n">
        <v>29.04</v>
      </c>
      <c r="F198" t="n">
        <v>24.57</v>
      </c>
      <c r="G198" t="n">
        <v>49.13</v>
      </c>
      <c r="H198" t="n">
        <v>0.65</v>
      </c>
      <c r="I198" t="n">
        <v>30</v>
      </c>
      <c r="J198" t="n">
        <v>293.52</v>
      </c>
      <c r="K198" t="n">
        <v>60.56</v>
      </c>
      <c r="L198" t="n">
        <v>10.75</v>
      </c>
      <c r="M198" t="n">
        <v>28</v>
      </c>
      <c r="N198" t="n">
        <v>82.20999999999999</v>
      </c>
      <c r="O198" t="n">
        <v>36434.56</v>
      </c>
      <c r="P198" t="n">
        <v>428.54</v>
      </c>
      <c r="Q198" t="n">
        <v>452.66</v>
      </c>
      <c r="R198" t="n">
        <v>89.7</v>
      </c>
      <c r="S198" t="n">
        <v>57.64</v>
      </c>
      <c r="T198" t="n">
        <v>13839.17</v>
      </c>
      <c r="U198" t="n">
        <v>0.64</v>
      </c>
      <c r="V198" t="n">
        <v>0.86</v>
      </c>
      <c r="W198" t="n">
        <v>6.84</v>
      </c>
      <c r="X198" t="n">
        <v>0.84</v>
      </c>
      <c r="Y198" t="n">
        <v>1</v>
      </c>
      <c r="Z198" t="n">
        <v>10</v>
      </c>
    </row>
    <row r="199">
      <c r="A199" t="n">
        <v>40</v>
      </c>
      <c r="B199" t="n">
        <v>140</v>
      </c>
      <c r="C199" t="inlineStr">
        <is>
          <t xml:space="preserve">CONCLUIDO	</t>
        </is>
      </c>
      <c r="D199" t="n">
        <v>3.4546</v>
      </c>
      <c r="E199" t="n">
        <v>28.95</v>
      </c>
      <c r="F199" t="n">
        <v>24.53</v>
      </c>
      <c r="G199" t="n">
        <v>50.75</v>
      </c>
      <c r="H199" t="n">
        <v>0.67</v>
      </c>
      <c r="I199" t="n">
        <v>29</v>
      </c>
      <c r="J199" t="n">
        <v>294.03</v>
      </c>
      <c r="K199" t="n">
        <v>60.56</v>
      </c>
      <c r="L199" t="n">
        <v>11</v>
      </c>
      <c r="M199" t="n">
        <v>27</v>
      </c>
      <c r="N199" t="n">
        <v>82.48</v>
      </c>
      <c r="O199" t="n">
        <v>36498.06</v>
      </c>
      <c r="P199" t="n">
        <v>427.6</v>
      </c>
      <c r="Q199" t="n">
        <v>452.7</v>
      </c>
      <c r="R199" t="n">
        <v>88.63</v>
      </c>
      <c r="S199" t="n">
        <v>57.64</v>
      </c>
      <c r="T199" t="n">
        <v>13305.91</v>
      </c>
      <c r="U199" t="n">
        <v>0.65</v>
      </c>
      <c r="V199" t="n">
        <v>0.86</v>
      </c>
      <c r="W199" t="n">
        <v>6.84</v>
      </c>
      <c r="X199" t="n">
        <v>0.8</v>
      </c>
      <c r="Y199" t="n">
        <v>1</v>
      </c>
      <c r="Z199" t="n">
        <v>10</v>
      </c>
    </row>
    <row r="200">
      <c r="A200" t="n">
        <v>41</v>
      </c>
      <c r="B200" t="n">
        <v>140</v>
      </c>
      <c r="C200" t="inlineStr">
        <is>
          <t xml:space="preserve">CONCLUIDO	</t>
        </is>
      </c>
      <c r="D200" t="n">
        <v>3.4533</v>
      </c>
      <c r="E200" t="n">
        <v>28.96</v>
      </c>
      <c r="F200" t="n">
        <v>24.54</v>
      </c>
      <c r="G200" t="n">
        <v>50.78</v>
      </c>
      <c r="H200" t="n">
        <v>0.68</v>
      </c>
      <c r="I200" t="n">
        <v>29</v>
      </c>
      <c r="J200" t="n">
        <v>294.55</v>
      </c>
      <c r="K200" t="n">
        <v>60.56</v>
      </c>
      <c r="L200" t="n">
        <v>11.25</v>
      </c>
      <c r="M200" t="n">
        <v>27</v>
      </c>
      <c r="N200" t="n">
        <v>82.73999999999999</v>
      </c>
      <c r="O200" t="n">
        <v>36561.67</v>
      </c>
      <c r="P200" t="n">
        <v>427.97</v>
      </c>
      <c r="Q200" t="n">
        <v>452.61</v>
      </c>
      <c r="R200" t="n">
        <v>89.01000000000001</v>
      </c>
      <c r="S200" t="n">
        <v>57.64</v>
      </c>
      <c r="T200" t="n">
        <v>13497.48</v>
      </c>
      <c r="U200" t="n">
        <v>0.65</v>
      </c>
      <c r="V200" t="n">
        <v>0.86</v>
      </c>
      <c r="W200" t="n">
        <v>6.84</v>
      </c>
      <c r="X200" t="n">
        <v>0.82</v>
      </c>
      <c r="Y200" t="n">
        <v>1</v>
      </c>
      <c r="Z200" t="n">
        <v>10</v>
      </c>
    </row>
    <row r="201">
      <c r="A201" t="n">
        <v>42</v>
      </c>
      <c r="B201" t="n">
        <v>140</v>
      </c>
      <c r="C201" t="inlineStr">
        <is>
          <t xml:space="preserve">CONCLUIDO	</t>
        </is>
      </c>
      <c r="D201" t="n">
        <v>3.4665</v>
      </c>
      <c r="E201" t="n">
        <v>28.85</v>
      </c>
      <c r="F201" t="n">
        <v>24.48</v>
      </c>
      <c r="G201" t="n">
        <v>52.47</v>
      </c>
      <c r="H201" t="n">
        <v>0.6899999999999999</v>
      </c>
      <c r="I201" t="n">
        <v>28</v>
      </c>
      <c r="J201" t="n">
        <v>295.06</v>
      </c>
      <c r="K201" t="n">
        <v>60.56</v>
      </c>
      <c r="L201" t="n">
        <v>11.5</v>
      </c>
      <c r="M201" t="n">
        <v>26</v>
      </c>
      <c r="N201" t="n">
        <v>83.01000000000001</v>
      </c>
      <c r="O201" t="n">
        <v>36625.39</v>
      </c>
      <c r="P201" t="n">
        <v>426.92</v>
      </c>
      <c r="Q201" t="n">
        <v>452.6</v>
      </c>
      <c r="R201" t="n">
        <v>87.05</v>
      </c>
      <c r="S201" t="n">
        <v>57.64</v>
      </c>
      <c r="T201" t="n">
        <v>12524.13</v>
      </c>
      <c r="U201" t="n">
        <v>0.66</v>
      </c>
      <c r="V201" t="n">
        <v>0.87</v>
      </c>
      <c r="W201" t="n">
        <v>6.84</v>
      </c>
      <c r="X201" t="n">
        <v>0.76</v>
      </c>
      <c r="Y201" t="n">
        <v>1</v>
      </c>
      <c r="Z201" t="n">
        <v>10</v>
      </c>
    </row>
    <row r="202">
      <c r="A202" t="n">
        <v>43</v>
      </c>
      <c r="B202" t="n">
        <v>140</v>
      </c>
      <c r="C202" t="inlineStr">
        <is>
          <t xml:space="preserve">CONCLUIDO	</t>
        </is>
      </c>
      <c r="D202" t="n">
        <v>3.4743</v>
      </c>
      <c r="E202" t="n">
        <v>28.78</v>
      </c>
      <c r="F202" t="n">
        <v>24.47</v>
      </c>
      <c r="G202" t="n">
        <v>54.38</v>
      </c>
      <c r="H202" t="n">
        <v>0.71</v>
      </c>
      <c r="I202" t="n">
        <v>27</v>
      </c>
      <c r="J202" t="n">
        <v>295.58</v>
      </c>
      <c r="K202" t="n">
        <v>60.56</v>
      </c>
      <c r="L202" t="n">
        <v>11.75</v>
      </c>
      <c r="M202" t="n">
        <v>25</v>
      </c>
      <c r="N202" t="n">
        <v>83.28</v>
      </c>
      <c r="O202" t="n">
        <v>36689.22</v>
      </c>
      <c r="P202" t="n">
        <v>426.6</v>
      </c>
      <c r="Q202" t="n">
        <v>452.63</v>
      </c>
      <c r="R202" t="n">
        <v>86.77</v>
      </c>
      <c r="S202" t="n">
        <v>57.64</v>
      </c>
      <c r="T202" t="n">
        <v>12389.91</v>
      </c>
      <c r="U202" t="n">
        <v>0.66</v>
      </c>
      <c r="V202" t="n">
        <v>0.87</v>
      </c>
      <c r="W202" t="n">
        <v>6.84</v>
      </c>
      <c r="X202" t="n">
        <v>0.75</v>
      </c>
      <c r="Y202" t="n">
        <v>1</v>
      </c>
      <c r="Z202" t="n">
        <v>10</v>
      </c>
    </row>
    <row r="203">
      <c r="A203" t="n">
        <v>44</v>
      </c>
      <c r="B203" t="n">
        <v>140</v>
      </c>
      <c r="C203" t="inlineStr">
        <is>
          <t xml:space="preserve">CONCLUIDO	</t>
        </is>
      </c>
      <c r="D203" t="n">
        <v>3.4757</v>
      </c>
      <c r="E203" t="n">
        <v>28.77</v>
      </c>
      <c r="F203" t="n">
        <v>24.46</v>
      </c>
      <c r="G203" t="n">
        <v>54.36</v>
      </c>
      <c r="H203" t="n">
        <v>0.72</v>
      </c>
      <c r="I203" t="n">
        <v>27</v>
      </c>
      <c r="J203" t="n">
        <v>296.1</v>
      </c>
      <c r="K203" t="n">
        <v>60.56</v>
      </c>
      <c r="L203" t="n">
        <v>12</v>
      </c>
      <c r="M203" t="n">
        <v>25</v>
      </c>
      <c r="N203" t="n">
        <v>83.54000000000001</v>
      </c>
      <c r="O203" t="n">
        <v>36753.16</v>
      </c>
      <c r="P203" t="n">
        <v>426.34</v>
      </c>
      <c r="Q203" t="n">
        <v>452.61</v>
      </c>
      <c r="R203" t="n">
        <v>86.28</v>
      </c>
      <c r="S203" t="n">
        <v>57.64</v>
      </c>
      <c r="T203" t="n">
        <v>12141.6</v>
      </c>
      <c r="U203" t="n">
        <v>0.67</v>
      </c>
      <c r="V203" t="n">
        <v>0.87</v>
      </c>
      <c r="W203" t="n">
        <v>6.84</v>
      </c>
      <c r="X203" t="n">
        <v>0.73</v>
      </c>
      <c r="Y203" t="n">
        <v>1</v>
      </c>
      <c r="Z203" t="n">
        <v>10</v>
      </c>
    </row>
    <row r="204">
      <c r="A204" t="n">
        <v>45</v>
      </c>
      <c r="B204" t="n">
        <v>140</v>
      </c>
      <c r="C204" t="inlineStr">
        <is>
          <t xml:space="preserve">CONCLUIDO	</t>
        </is>
      </c>
      <c r="D204" t="n">
        <v>3.4834</v>
      </c>
      <c r="E204" t="n">
        <v>28.71</v>
      </c>
      <c r="F204" t="n">
        <v>24.45</v>
      </c>
      <c r="G204" t="n">
        <v>56.42</v>
      </c>
      <c r="H204" t="n">
        <v>0.74</v>
      </c>
      <c r="I204" t="n">
        <v>26</v>
      </c>
      <c r="J204" t="n">
        <v>296.62</v>
      </c>
      <c r="K204" t="n">
        <v>60.56</v>
      </c>
      <c r="L204" t="n">
        <v>12.25</v>
      </c>
      <c r="M204" t="n">
        <v>24</v>
      </c>
      <c r="N204" t="n">
        <v>83.81</v>
      </c>
      <c r="O204" t="n">
        <v>36817.22</v>
      </c>
      <c r="P204" t="n">
        <v>426.04</v>
      </c>
      <c r="Q204" t="n">
        <v>452.59</v>
      </c>
      <c r="R204" t="n">
        <v>85.97</v>
      </c>
      <c r="S204" t="n">
        <v>57.64</v>
      </c>
      <c r="T204" t="n">
        <v>11994.73</v>
      </c>
      <c r="U204" t="n">
        <v>0.67</v>
      </c>
      <c r="V204" t="n">
        <v>0.87</v>
      </c>
      <c r="W204" t="n">
        <v>6.83</v>
      </c>
      <c r="X204" t="n">
        <v>0.72</v>
      </c>
      <c r="Y204" t="n">
        <v>1</v>
      </c>
      <c r="Z204" t="n">
        <v>10</v>
      </c>
    </row>
    <row r="205">
      <c r="A205" t="n">
        <v>46</v>
      </c>
      <c r="B205" t="n">
        <v>140</v>
      </c>
      <c r="C205" t="inlineStr">
        <is>
          <t xml:space="preserve">CONCLUIDO	</t>
        </is>
      </c>
      <c r="D205" t="n">
        <v>3.4838</v>
      </c>
      <c r="E205" t="n">
        <v>28.7</v>
      </c>
      <c r="F205" t="n">
        <v>24.45</v>
      </c>
      <c r="G205" t="n">
        <v>56.41</v>
      </c>
      <c r="H205" t="n">
        <v>0.75</v>
      </c>
      <c r="I205" t="n">
        <v>26</v>
      </c>
      <c r="J205" t="n">
        <v>297.14</v>
      </c>
      <c r="K205" t="n">
        <v>60.56</v>
      </c>
      <c r="L205" t="n">
        <v>12.5</v>
      </c>
      <c r="M205" t="n">
        <v>24</v>
      </c>
      <c r="N205" t="n">
        <v>84.08</v>
      </c>
      <c r="O205" t="n">
        <v>36881.39</v>
      </c>
      <c r="P205" t="n">
        <v>425.96</v>
      </c>
      <c r="Q205" t="n">
        <v>452.61</v>
      </c>
      <c r="R205" t="n">
        <v>85.66</v>
      </c>
      <c r="S205" t="n">
        <v>57.64</v>
      </c>
      <c r="T205" t="n">
        <v>11838.77</v>
      </c>
      <c r="U205" t="n">
        <v>0.67</v>
      </c>
      <c r="V205" t="n">
        <v>0.87</v>
      </c>
      <c r="W205" t="n">
        <v>6.84</v>
      </c>
      <c r="X205" t="n">
        <v>0.72</v>
      </c>
      <c r="Y205" t="n">
        <v>1</v>
      </c>
      <c r="Z205" t="n">
        <v>10</v>
      </c>
    </row>
    <row r="206">
      <c r="A206" t="n">
        <v>47</v>
      </c>
      <c r="B206" t="n">
        <v>140</v>
      </c>
      <c r="C206" t="inlineStr">
        <is>
          <t xml:space="preserve">CONCLUIDO	</t>
        </is>
      </c>
      <c r="D206" t="n">
        <v>3.4915</v>
      </c>
      <c r="E206" t="n">
        <v>28.64</v>
      </c>
      <c r="F206" t="n">
        <v>24.43</v>
      </c>
      <c r="G206" t="n">
        <v>58.64</v>
      </c>
      <c r="H206" t="n">
        <v>0.76</v>
      </c>
      <c r="I206" t="n">
        <v>25</v>
      </c>
      <c r="J206" t="n">
        <v>297.66</v>
      </c>
      <c r="K206" t="n">
        <v>60.56</v>
      </c>
      <c r="L206" t="n">
        <v>12.75</v>
      </c>
      <c r="M206" t="n">
        <v>23</v>
      </c>
      <c r="N206" t="n">
        <v>84.36</v>
      </c>
      <c r="O206" t="n">
        <v>36945.67</v>
      </c>
      <c r="P206" t="n">
        <v>425.82</v>
      </c>
      <c r="Q206" t="n">
        <v>452.68</v>
      </c>
      <c r="R206" t="n">
        <v>85.37</v>
      </c>
      <c r="S206" t="n">
        <v>57.64</v>
      </c>
      <c r="T206" t="n">
        <v>11697.61</v>
      </c>
      <c r="U206" t="n">
        <v>0.68</v>
      </c>
      <c r="V206" t="n">
        <v>0.87</v>
      </c>
      <c r="W206" t="n">
        <v>6.84</v>
      </c>
      <c r="X206" t="n">
        <v>0.71</v>
      </c>
      <c r="Y206" t="n">
        <v>1</v>
      </c>
      <c r="Z206" t="n">
        <v>10</v>
      </c>
    </row>
    <row r="207">
      <c r="A207" t="n">
        <v>48</v>
      </c>
      <c r="B207" t="n">
        <v>140</v>
      </c>
      <c r="C207" t="inlineStr">
        <is>
          <t xml:space="preserve">CONCLUIDO	</t>
        </is>
      </c>
      <c r="D207" t="n">
        <v>3.4911</v>
      </c>
      <c r="E207" t="n">
        <v>28.64</v>
      </c>
      <c r="F207" t="n">
        <v>24.44</v>
      </c>
      <c r="G207" t="n">
        <v>58.65</v>
      </c>
      <c r="H207" t="n">
        <v>0.78</v>
      </c>
      <c r="I207" t="n">
        <v>25</v>
      </c>
      <c r="J207" t="n">
        <v>298.18</v>
      </c>
      <c r="K207" t="n">
        <v>60.56</v>
      </c>
      <c r="L207" t="n">
        <v>13</v>
      </c>
      <c r="M207" t="n">
        <v>23</v>
      </c>
      <c r="N207" t="n">
        <v>84.63</v>
      </c>
      <c r="O207" t="n">
        <v>37010.06</v>
      </c>
      <c r="P207" t="n">
        <v>425.88</v>
      </c>
      <c r="Q207" t="n">
        <v>452.6</v>
      </c>
      <c r="R207" t="n">
        <v>85.45</v>
      </c>
      <c r="S207" t="n">
        <v>57.64</v>
      </c>
      <c r="T207" t="n">
        <v>11735.89</v>
      </c>
      <c r="U207" t="n">
        <v>0.67</v>
      </c>
      <c r="V207" t="n">
        <v>0.87</v>
      </c>
      <c r="W207" t="n">
        <v>6.84</v>
      </c>
      <c r="X207" t="n">
        <v>0.71</v>
      </c>
      <c r="Y207" t="n">
        <v>1</v>
      </c>
      <c r="Z207" t="n">
        <v>10</v>
      </c>
    </row>
    <row r="208">
      <c r="A208" t="n">
        <v>49</v>
      </c>
      <c r="B208" t="n">
        <v>140</v>
      </c>
      <c r="C208" t="inlineStr">
        <is>
          <t xml:space="preserve">CONCLUIDO	</t>
        </is>
      </c>
      <c r="D208" t="n">
        <v>3.5059</v>
      </c>
      <c r="E208" t="n">
        <v>28.52</v>
      </c>
      <c r="F208" t="n">
        <v>24.37</v>
      </c>
      <c r="G208" t="n">
        <v>60.92</v>
      </c>
      <c r="H208" t="n">
        <v>0.79</v>
      </c>
      <c r="I208" t="n">
        <v>24</v>
      </c>
      <c r="J208" t="n">
        <v>298.71</v>
      </c>
      <c r="K208" t="n">
        <v>60.56</v>
      </c>
      <c r="L208" t="n">
        <v>13.25</v>
      </c>
      <c r="M208" t="n">
        <v>22</v>
      </c>
      <c r="N208" t="n">
        <v>84.90000000000001</v>
      </c>
      <c r="O208" t="n">
        <v>37074.57</v>
      </c>
      <c r="P208" t="n">
        <v>424.88</v>
      </c>
      <c r="Q208" t="n">
        <v>452.62</v>
      </c>
      <c r="R208" t="n">
        <v>83.34</v>
      </c>
      <c r="S208" t="n">
        <v>57.64</v>
      </c>
      <c r="T208" t="n">
        <v>10685.67</v>
      </c>
      <c r="U208" t="n">
        <v>0.6899999999999999</v>
      </c>
      <c r="V208" t="n">
        <v>0.87</v>
      </c>
      <c r="W208" t="n">
        <v>6.83</v>
      </c>
      <c r="X208" t="n">
        <v>0.64</v>
      </c>
      <c r="Y208" t="n">
        <v>1</v>
      </c>
      <c r="Z208" t="n">
        <v>10</v>
      </c>
    </row>
    <row r="209">
      <c r="A209" t="n">
        <v>50</v>
      </c>
      <c r="B209" t="n">
        <v>140</v>
      </c>
      <c r="C209" t="inlineStr">
        <is>
          <t xml:space="preserve">CONCLUIDO	</t>
        </is>
      </c>
      <c r="D209" t="n">
        <v>3.5048</v>
      </c>
      <c r="E209" t="n">
        <v>28.53</v>
      </c>
      <c r="F209" t="n">
        <v>24.38</v>
      </c>
      <c r="G209" t="n">
        <v>60.95</v>
      </c>
      <c r="H209" t="n">
        <v>0.8</v>
      </c>
      <c r="I209" t="n">
        <v>24</v>
      </c>
      <c r="J209" t="n">
        <v>299.23</v>
      </c>
      <c r="K209" t="n">
        <v>60.56</v>
      </c>
      <c r="L209" t="n">
        <v>13.5</v>
      </c>
      <c r="M209" t="n">
        <v>22</v>
      </c>
      <c r="N209" t="n">
        <v>85.18000000000001</v>
      </c>
      <c r="O209" t="n">
        <v>37139.2</v>
      </c>
      <c r="P209" t="n">
        <v>425.26</v>
      </c>
      <c r="Q209" t="n">
        <v>452.63</v>
      </c>
      <c r="R209" t="n">
        <v>83.73</v>
      </c>
      <c r="S209" t="n">
        <v>57.64</v>
      </c>
      <c r="T209" t="n">
        <v>10881.37</v>
      </c>
      <c r="U209" t="n">
        <v>0.6899999999999999</v>
      </c>
      <c r="V209" t="n">
        <v>0.87</v>
      </c>
      <c r="W209" t="n">
        <v>6.83</v>
      </c>
      <c r="X209" t="n">
        <v>0.65</v>
      </c>
      <c r="Y209" t="n">
        <v>1</v>
      </c>
      <c r="Z209" t="n">
        <v>10</v>
      </c>
    </row>
    <row r="210">
      <c r="A210" t="n">
        <v>51</v>
      </c>
      <c r="B210" t="n">
        <v>140</v>
      </c>
      <c r="C210" t="inlineStr">
        <is>
          <t xml:space="preserve">CONCLUIDO	</t>
        </is>
      </c>
      <c r="D210" t="n">
        <v>3.503</v>
      </c>
      <c r="E210" t="n">
        <v>28.55</v>
      </c>
      <c r="F210" t="n">
        <v>24.39</v>
      </c>
      <c r="G210" t="n">
        <v>60.98</v>
      </c>
      <c r="H210" t="n">
        <v>0.82</v>
      </c>
      <c r="I210" t="n">
        <v>24</v>
      </c>
      <c r="J210" t="n">
        <v>299.76</v>
      </c>
      <c r="K210" t="n">
        <v>60.56</v>
      </c>
      <c r="L210" t="n">
        <v>13.75</v>
      </c>
      <c r="M210" t="n">
        <v>22</v>
      </c>
      <c r="N210" t="n">
        <v>85.45</v>
      </c>
      <c r="O210" t="n">
        <v>37204.07</v>
      </c>
      <c r="P210" t="n">
        <v>425.1</v>
      </c>
      <c r="Q210" t="n">
        <v>452.57</v>
      </c>
      <c r="R210" t="n">
        <v>84.06999999999999</v>
      </c>
      <c r="S210" t="n">
        <v>57.64</v>
      </c>
      <c r="T210" t="n">
        <v>11052.23</v>
      </c>
      <c r="U210" t="n">
        <v>0.6899999999999999</v>
      </c>
      <c r="V210" t="n">
        <v>0.87</v>
      </c>
      <c r="W210" t="n">
        <v>6.84</v>
      </c>
      <c r="X210" t="n">
        <v>0.67</v>
      </c>
      <c r="Y210" t="n">
        <v>1</v>
      </c>
      <c r="Z210" t="n">
        <v>10</v>
      </c>
    </row>
    <row r="211">
      <c r="A211" t="n">
        <v>52</v>
      </c>
      <c r="B211" t="n">
        <v>140</v>
      </c>
      <c r="C211" t="inlineStr">
        <is>
          <t xml:space="preserve">CONCLUIDO	</t>
        </is>
      </c>
      <c r="D211" t="n">
        <v>3.5143</v>
      </c>
      <c r="E211" t="n">
        <v>28.46</v>
      </c>
      <c r="F211" t="n">
        <v>24.35</v>
      </c>
      <c r="G211" t="n">
        <v>63.53</v>
      </c>
      <c r="H211" t="n">
        <v>0.83</v>
      </c>
      <c r="I211" t="n">
        <v>23</v>
      </c>
      <c r="J211" t="n">
        <v>300.28</v>
      </c>
      <c r="K211" t="n">
        <v>60.56</v>
      </c>
      <c r="L211" t="n">
        <v>14</v>
      </c>
      <c r="M211" t="n">
        <v>21</v>
      </c>
      <c r="N211" t="n">
        <v>85.73</v>
      </c>
      <c r="O211" t="n">
        <v>37268.93</v>
      </c>
      <c r="P211" t="n">
        <v>424.52</v>
      </c>
      <c r="Q211" t="n">
        <v>452.6</v>
      </c>
      <c r="R211" t="n">
        <v>82.87</v>
      </c>
      <c r="S211" t="n">
        <v>57.64</v>
      </c>
      <c r="T211" t="n">
        <v>10457.81</v>
      </c>
      <c r="U211" t="n">
        <v>0.7</v>
      </c>
      <c r="V211" t="n">
        <v>0.87</v>
      </c>
      <c r="W211" t="n">
        <v>6.83</v>
      </c>
      <c r="X211" t="n">
        <v>0.63</v>
      </c>
      <c r="Y211" t="n">
        <v>1</v>
      </c>
      <c r="Z211" t="n">
        <v>10</v>
      </c>
    </row>
    <row r="212">
      <c r="A212" t="n">
        <v>53</v>
      </c>
      <c r="B212" t="n">
        <v>140</v>
      </c>
      <c r="C212" t="inlineStr">
        <is>
          <t xml:space="preserve">CONCLUIDO	</t>
        </is>
      </c>
      <c r="D212" t="n">
        <v>3.5162</v>
      </c>
      <c r="E212" t="n">
        <v>28.44</v>
      </c>
      <c r="F212" t="n">
        <v>24.34</v>
      </c>
      <c r="G212" t="n">
        <v>63.49</v>
      </c>
      <c r="H212" t="n">
        <v>0.84</v>
      </c>
      <c r="I212" t="n">
        <v>23</v>
      </c>
      <c r="J212" t="n">
        <v>300.81</v>
      </c>
      <c r="K212" t="n">
        <v>60.56</v>
      </c>
      <c r="L212" t="n">
        <v>14.25</v>
      </c>
      <c r="M212" t="n">
        <v>21</v>
      </c>
      <c r="N212" t="n">
        <v>86</v>
      </c>
      <c r="O212" t="n">
        <v>37333.9</v>
      </c>
      <c r="P212" t="n">
        <v>424.36</v>
      </c>
      <c r="Q212" t="n">
        <v>452.61</v>
      </c>
      <c r="R212" t="n">
        <v>82.14</v>
      </c>
      <c r="S212" t="n">
        <v>57.64</v>
      </c>
      <c r="T212" t="n">
        <v>10090.61</v>
      </c>
      <c r="U212" t="n">
        <v>0.7</v>
      </c>
      <c r="V212" t="n">
        <v>0.87</v>
      </c>
      <c r="W212" t="n">
        <v>6.83</v>
      </c>
      <c r="X212" t="n">
        <v>0.61</v>
      </c>
      <c r="Y212" t="n">
        <v>1</v>
      </c>
      <c r="Z212" t="n">
        <v>10</v>
      </c>
    </row>
    <row r="213">
      <c r="A213" t="n">
        <v>54</v>
      </c>
      <c r="B213" t="n">
        <v>140</v>
      </c>
      <c r="C213" t="inlineStr">
        <is>
          <t xml:space="preserve">CONCLUIDO	</t>
        </is>
      </c>
      <c r="D213" t="n">
        <v>3.5245</v>
      </c>
      <c r="E213" t="n">
        <v>28.37</v>
      </c>
      <c r="F213" t="n">
        <v>24.32</v>
      </c>
      <c r="G213" t="n">
        <v>66.34</v>
      </c>
      <c r="H213" t="n">
        <v>0.86</v>
      </c>
      <c r="I213" t="n">
        <v>22</v>
      </c>
      <c r="J213" t="n">
        <v>301.34</v>
      </c>
      <c r="K213" t="n">
        <v>60.56</v>
      </c>
      <c r="L213" t="n">
        <v>14.5</v>
      </c>
      <c r="M213" t="n">
        <v>20</v>
      </c>
      <c r="N213" t="n">
        <v>86.28</v>
      </c>
      <c r="O213" t="n">
        <v>37399</v>
      </c>
      <c r="P213" t="n">
        <v>423.92</v>
      </c>
      <c r="Q213" t="n">
        <v>452.6</v>
      </c>
      <c r="R213" t="n">
        <v>81.93000000000001</v>
      </c>
      <c r="S213" t="n">
        <v>57.64</v>
      </c>
      <c r="T213" t="n">
        <v>9994.549999999999</v>
      </c>
      <c r="U213" t="n">
        <v>0.7</v>
      </c>
      <c r="V213" t="n">
        <v>0.87</v>
      </c>
      <c r="W213" t="n">
        <v>6.83</v>
      </c>
      <c r="X213" t="n">
        <v>0.6</v>
      </c>
      <c r="Y213" t="n">
        <v>1</v>
      </c>
      <c r="Z213" t="n">
        <v>10</v>
      </c>
    </row>
    <row r="214">
      <c r="A214" t="n">
        <v>55</v>
      </c>
      <c r="B214" t="n">
        <v>140</v>
      </c>
      <c r="C214" t="inlineStr">
        <is>
          <t xml:space="preserve">CONCLUIDO	</t>
        </is>
      </c>
      <c r="D214" t="n">
        <v>3.525</v>
      </c>
      <c r="E214" t="n">
        <v>28.37</v>
      </c>
      <c r="F214" t="n">
        <v>24.32</v>
      </c>
      <c r="G214" t="n">
        <v>66.31999999999999</v>
      </c>
      <c r="H214" t="n">
        <v>0.87</v>
      </c>
      <c r="I214" t="n">
        <v>22</v>
      </c>
      <c r="J214" t="n">
        <v>301.86</v>
      </c>
      <c r="K214" t="n">
        <v>60.56</v>
      </c>
      <c r="L214" t="n">
        <v>14.75</v>
      </c>
      <c r="M214" t="n">
        <v>20</v>
      </c>
      <c r="N214" t="n">
        <v>86.56</v>
      </c>
      <c r="O214" t="n">
        <v>37464.21</v>
      </c>
      <c r="P214" t="n">
        <v>424.04</v>
      </c>
      <c r="Q214" t="n">
        <v>452.58</v>
      </c>
      <c r="R214" t="n">
        <v>81.56</v>
      </c>
      <c r="S214" t="n">
        <v>57.64</v>
      </c>
      <c r="T214" t="n">
        <v>9810.040000000001</v>
      </c>
      <c r="U214" t="n">
        <v>0.71</v>
      </c>
      <c r="V214" t="n">
        <v>0.87</v>
      </c>
      <c r="W214" t="n">
        <v>6.83</v>
      </c>
      <c r="X214" t="n">
        <v>0.59</v>
      </c>
      <c r="Y214" t="n">
        <v>1</v>
      </c>
      <c r="Z214" t="n">
        <v>10</v>
      </c>
    </row>
    <row r="215">
      <c r="A215" t="n">
        <v>56</v>
      </c>
      <c r="B215" t="n">
        <v>140</v>
      </c>
      <c r="C215" t="inlineStr">
        <is>
          <t xml:space="preserve">CONCLUIDO	</t>
        </is>
      </c>
      <c r="D215" t="n">
        <v>3.5246</v>
      </c>
      <c r="E215" t="n">
        <v>28.37</v>
      </c>
      <c r="F215" t="n">
        <v>24.32</v>
      </c>
      <c r="G215" t="n">
        <v>66.33</v>
      </c>
      <c r="H215" t="n">
        <v>0.88</v>
      </c>
      <c r="I215" t="n">
        <v>22</v>
      </c>
      <c r="J215" t="n">
        <v>302.39</v>
      </c>
      <c r="K215" t="n">
        <v>60.56</v>
      </c>
      <c r="L215" t="n">
        <v>15</v>
      </c>
      <c r="M215" t="n">
        <v>20</v>
      </c>
      <c r="N215" t="n">
        <v>86.84</v>
      </c>
      <c r="O215" t="n">
        <v>37529.55</v>
      </c>
      <c r="P215" t="n">
        <v>424.06</v>
      </c>
      <c r="Q215" t="n">
        <v>452.56</v>
      </c>
      <c r="R215" t="n">
        <v>81.73</v>
      </c>
      <c r="S215" t="n">
        <v>57.64</v>
      </c>
      <c r="T215" t="n">
        <v>9891.809999999999</v>
      </c>
      <c r="U215" t="n">
        <v>0.71</v>
      </c>
      <c r="V215" t="n">
        <v>0.87</v>
      </c>
      <c r="W215" t="n">
        <v>6.83</v>
      </c>
      <c r="X215" t="n">
        <v>0.6</v>
      </c>
      <c r="Y215" t="n">
        <v>1</v>
      </c>
      <c r="Z215" t="n">
        <v>10</v>
      </c>
    </row>
    <row r="216">
      <c r="A216" t="n">
        <v>57</v>
      </c>
      <c r="B216" t="n">
        <v>140</v>
      </c>
      <c r="C216" t="inlineStr">
        <is>
          <t xml:space="preserve">CONCLUIDO	</t>
        </is>
      </c>
      <c r="D216" t="n">
        <v>3.5357</v>
      </c>
      <c r="E216" t="n">
        <v>28.28</v>
      </c>
      <c r="F216" t="n">
        <v>24.29</v>
      </c>
      <c r="G216" t="n">
        <v>69.39</v>
      </c>
      <c r="H216" t="n">
        <v>0.9</v>
      </c>
      <c r="I216" t="n">
        <v>21</v>
      </c>
      <c r="J216" t="n">
        <v>302.92</v>
      </c>
      <c r="K216" t="n">
        <v>60.56</v>
      </c>
      <c r="L216" t="n">
        <v>15.25</v>
      </c>
      <c r="M216" t="n">
        <v>19</v>
      </c>
      <c r="N216" t="n">
        <v>87.12</v>
      </c>
      <c r="O216" t="n">
        <v>37595</v>
      </c>
      <c r="P216" t="n">
        <v>423.39</v>
      </c>
      <c r="Q216" t="n">
        <v>452.6</v>
      </c>
      <c r="R216" t="n">
        <v>80.73</v>
      </c>
      <c r="S216" t="n">
        <v>57.64</v>
      </c>
      <c r="T216" t="n">
        <v>9397.49</v>
      </c>
      <c r="U216" t="n">
        <v>0.71</v>
      </c>
      <c r="V216" t="n">
        <v>0.87</v>
      </c>
      <c r="W216" t="n">
        <v>6.82</v>
      </c>
      <c r="X216" t="n">
        <v>0.5600000000000001</v>
      </c>
      <c r="Y216" t="n">
        <v>1</v>
      </c>
      <c r="Z216" t="n">
        <v>10</v>
      </c>
    </row>
    <row r="217">
      <c r="A217" t="n">
        <v>58</v>
      </c>
      <c r="B217" t="n">
        <v>140</v>
      </c>
      <c r="C217" t="inlineStr">
        <is>
          <t xml:space="preserve">CONCLUIDO	</t>
        </is>
      </c>
      <c r="D217" t="n">
        <v>3.5342</v>
      </c>
      <c r="E217" t="n">
        <v>28.29</v>
      </c>
      <c r="F217" t="n">
        <v>24.3</v>
      </c>
      <c r="G217" t="n">
        <v>69.42</v>
      </c>
      <c r="H217" t="n">
        <v>0.91</v>
      </c>
      <c r="I217" t="n">
        <v>21</v>
      </c>
      <c r="J217" t="n">
        <v>303.46</v>
      </c>
      <c r="K217" t="n">
        <v>60.56</v>
      </c>
      <c r="L217" t="n">
        <v>15.5</v>
      </c>
      <c r="M217" t="n">
        <v>19</v>
      </c>
      <c r="N217" t="n">
        <v>87.40000000000001</v>
      </c>
      <c r="O217" t="n">
        <v>37660.57</v>
      </c>
      <c r="P217" t="n">
        <v>423.76</v>
      </c>
      <c r="Q217" t="n">
        <v>452.67</v>
      </c>
      <c r="R217" t="n">
        <v>80.79000000000001</v>
      </c>
      <c r="S217" t="n">
        <v>57.64</v>
      </c>
      <c r="T217" t="n">
        <v>9429.84</v>
      </c>
      <c r="U217" t="n">
        <v>0.71</v>
      </c>
      <c r="V217" t="n">
        <v>0.87</v>
      </c>
      <c r="W217" t="n">
        <v>6.83</v>
      </c>
      <c r="X217" t="n">
        <v>0.57</v>
      </c>
      <c r="Y217" t="n">
        <v>1</v>
      </c>
      <c r="Z217" t="n">
        <v>10</v>
      </c>
    </row>
    <row r="218">
      <c r="A218" t="n">
        <v>59</v>
      </c>
      <c r="B218" t="n">
        <v>140</v>
      </c>
      <c r="C218" t="inlineStr">
        <is>
          <t xml:space="preserve">CONCLUIDO	</t>
        </is>
      </c>
      <c r="D218" t="n">
        <v>3.5329</v>
      </c>
      <c r="E218" t="n">
        <v>28.31</v>
      </c>
      <c r="F218" t="n">
        <v>24.31</v>
      </c>
      <c r="G218" t="n">
        <v>69.45</v>
      </c>
      <c r="H218" t="n">
        <v>0.92</v>
      </c>
      <c r="I218" t="n">
        <v>21</v>
      </c>
      <c r="J218" t="n">
        <v>303.99</v>
      </c>
      <c r="K218" t="n">
        <v>60.56</v>
      </c>
      <c r="L218" t="n">
        <v>15.75</v>
      </c>
      <c r="M218" t="n">
        <v>19</v>
      </c>
      <c r="N218" t="n">
        <v>87.68000000000001</v>
      </c>
      <c r="O218" t="n">
        <v>37726.27</v>
      </c>
      <c r="P218" t="n">
        <v>423.92</v>
      </c>
      <c r="Q218" t="n">
        <v>452.59</v>
      </c>
      <c r="R218" t="n">
        <v>81.09999999999999</v>
      </c>
      <c r="S218" t="n">
        <v>57.64</v>
      </c>
      <c r="T218" t="n">
        <v>9584.139999999999</v>
      </c>
      <c r="U218" t="n">
        <v>0.71</v>
      </c>
      <c r="V218" t="n">
        <v>0.87</v>
      </c>
      <c r="W218" t="n">
        <v>6.84</v>
      </c>
      <c r="X218" t="n">
        <v>0.58</v>
      </c>
      <c r="Y218" t="n">
        <v>1</v>
      </c>
      <c r="Z218" t="n">
        <v>10</v>
      </c>
    </row>
    <row r="219">
      <c r="A219" t="n">
        <v>60</v>
      </c>
      <c r="B219" t="n">
        <v>140</v>
      </c>
      <c r="C219" t="inlineStr">
        <is>
          <t xml:space="preserve">CONCLUIDO	</t>
        </is>
      </c>
      <c r="D219" t="n">
        <v>3.5439</v>
      </c>
      <c r="E219" t="n">
        <v>28.22</v>
      </c>
      <c r="F219" t="n">
        <v>24.27</v>
      </c>
      <c r="G219" t="n">
        <v>72.81999999999999</v>
      </c>
      <c r="H219" t="n">
        <v>0.9399999999999999</v>
      </c>
      <c r="I219" t="n">
        <v>20</v>
      </c>
      <c r="J219" t="n">
        <v>304.52</v>
      </c>
      <c r="K219" t="n">
        <v>60.56</v>
      </c>
      <c r="L219" t="n">
        <v>16</v>
      </c>
      <c r="M219" t="n">
        <v>18</v>
      </c>
      <c r="N219" t="n">
        <v>87.97</v>
      </c>
      <c r="O219" t="n">
        <v>37792.08</v>
      </c>
      <c r="P219" t="n">
        <v>422.9</v>
      </c>
      <c r="Q219" t="n">
        <v>452.59</v>
      </c>
      <c r="R219" t="n">
        <v>80.01000000000001</v>
      </c>
      <c r="S219" t="n">
        <v>57.64</v>
      </c>
      <c r="T219" t="n">
        <v>9041.389999999999</v>
      </c>
      <c r="U219" t="n">
        <v>0.72</v>
      </c>
      <c r="V219" t="n">
        <v>0.87</v>
      </c>
      <c r="W219" t="n">
        <v>6.83</v>
      </c>
      <c r="X219" t="n">
        <v>0.55</v>
      </c>
      <c r="Y219" t="n">
        <v>1</v>
      </c>
      <c r="Z219" t="n">
        <v>10</v>
      </c>
    </row>
    <row r="220">
      <c r="A220" t="n">
        <v>61</v>
      </c>
      <c r="B220" t="n">
        <v>140</v>
      </c>
      <c r="C220" t="inlineStr">
        <is>
          <t xml:space="preserve">CONCLUIDO	</t>
        </is>
      </c>
      <c r="D220" t="n">
        <v>3.543</v>
      </c>
      <c r="E220" t="n">
        <v>28.22</v>
      </c>
      <c r="F220" t="n">
        <v>24.28</v>
      </c>
      <c r="G220" t="n">
        <v>72.84</v>
      </c>
      <c r="H220" t="n">
        <v>0.95</v>
      </c>
      <c r="I220" t="n">
        <v>20</v>
      </c>
      <c r="J220" t="n">
        <v>305.06</v>
      </c>
      <c r="K220" t="n">
        <v>60.56</v>
      </c>
      <c r="L220" t="n">
        <v>16.25</v>
      </c>
      <c r="M220" t="n">
        <v>18</v>
      </c>
      <c r="N220" t="n">
        <v>88.25</v>
      </c>
      <c r="O220" t="n">
        <v>37858.02</v>
      </c>
      <c r="P220" t="n">
        <v>423.53</v>
      </c>
      <c r="Q220" t="n">
        <v>452.66</v>
      </c>
      <c r="R220" t="n">
        <v>80.37</v>
      </c>
      <c r="S220" t="n">
        <v>57.64</v>
      </c>
      <c r="T220" t="n">
        <v>9225.280000000001</v>
      </c>
      <c r="U220" t="n">
        <v>0.72</v>
      </c>
      <c r="V220" t="n">
        <v>0.87</v>
      </c>
      <c r="W220" t="n">
        <v>6.83</v>
      </c>
      <c r="X220" t="n">
        <v>0.55</v>
      </c>
      <c r="Y220" t="n">
        <v>1</v>
      </c>
      <c r="Z220" t="n">
        <v>10</v>
      </c>
    </row>
    <row r="221">
      <c r="A221" t="n">
        <v>62</v>
      </c>
      <c r="B221" t="n">
        <v>140</v>
      </c>
      <c r="C221" t="inlineStr">
        <is>
          <t xml:space="preserve">CONCLUIDO	</t>
        </is>
      </c>
      <c r="D221" t="n">
        <v>3.5427</v>
      </c>
      <c r="E221" t="n">
        <v>28.23</v>
      </c>
      <c r="F221" t="n">
        <v>24.28</v>
      </c>
      <c r="G221" t="n">
        <v>72.84</v>
      </c>
      <c r="H221" t="n">
        <v>0.96</v>
      </c>
      <c r="I221" t="n">
        <v>20</v>
      </c>
      <c r="J221" t="n">
        <v>305.59</v>
      </c>
      <c r="K221" t="n">
        <v>60.56</v>
      </c>
      <c r="L221" t="n">
        <v>16.5</v>
      </c>
      <c r="M221" t="n">
        <v>18</v>
      </c>
      <c r="N221" t="n">
        <v>88.54000000000001</v>
      </c>
      <c r="O221" t="n">
        <v>37924.08</v>
      </c>
      <c r="P221" t="n">
        <v>423.54</v>
      </c>
      <c r="Q221" t="n">
        <v>452.6</v>
      </c>
      <c r="R221" t="n">
        <v>80.42</v>
      </c>
      <c r="S221" t="n">
        <v>57.64</v>
      </c>
      <c r="T221" t="n">
        <v>9249.719999999999</v>
      </c>
      <c r="U221" t="n">
        <v>0.72</v>
      </c>
      <c r="V221" t="n">
        <v>0.87</v>
      </c>
      <c r="W221" t="n">
        <v>6.83</v>
      </c>
      <c r="X221" t="n">
        <v>0.5600000000000001</v>
      </c>
      <c r="Y221" t="n">
        <v>1</v>
      </c>
      <c r="Z221" t="n">
        <v>10</v>
      </c>
    </row>
    <row r="222">
      <c r="A222" t="n">
        <v>63</v>
      </c>
      <c r="B222" t="n">
        <v>140</v>
      </c>
      <c r="C222" t="inlineStr">
        <is>
          <t xml:space="preserve">CONCLUIDO	</t>
        </is>
      </c>
      <c r="D222" t="n">
        <v>3.5449</v>
      </c>
      <c r="E222" t="n">
        <v>28.21</v>
      </c>
      <c r="F222" t="n">
        <v>24.26</v>
      </c>
      <c r="G222" t="n">
        <v>72.79000000000001</v>
      </c>
      <c r="H222" t="n">
        <v>0.97</v>
      </c>
      <c r="I222" t="n">
        <v>20</v>
      </c>
      <c r="J222" t="n">
        <v>306.13</v>
      </c>
      <c r="K222" t="n">
        <v>60.56</v>
      </c>
      <c r="L222" t="n">
        <v>16.75</v>
      </c>
      <c r="M222" t="n">
        <v>18</v>
      </c>
      <c r="N222" t="n">
        <v>88.83</v>
      </c>
      <c r="O222" t="n">
        <v>37990.27</v>
      </c>
      <c r="P222" t="n">
        <v>422.42</v>
      </c>
      <c r="Q222" t="n">
        <v>452.56</v>
      </c>
      <c r="R222" t="n">
        <v>80.09</v>
      </c>
      <c r="S222" t="n">
        <v>57.64</v>
      </c>
      <c r="T222" t="n">
        <v>9085.370000000001</v>
      </c>
      <c r="U222" t="n">
        <v>0.72</v>
      </c>
      <c r="V222" t="n">
        <v>0.87</v>
      </c>
      <c r="W222" t="n">
        <v>6.82</v>
      </c>
      <c r="X222" t="n">
        <v>0.54</v>
      </c>
      <c r="Y222" t="n">
        <v>1</v>
      </c>
      <c r="Z222" t="n">
        <v>10</v>
      </c>
    </row>
    <row r="223">
      <c r="A223" t="n">
        <v>64</v>
      </c>
      <c r="B223" t="n">
        <v>140</v>
      </c>
      <c r="C223" t="inlineStr">
        <is>
          <t xml:space="preserve">CONCLUIDO	</t>
        </is>
      </c>
      <c r="D223" t="n">
        <v>3.554</v>
      </c>
      <c r="E223" t="n">
        <v>28.14</v>
      </c>
      <c r="F223" t="n">
        <v>24.24</v>
      </c>
      <c r="G223" t="n">
        <v>76.56</v>
      </c>
      <c r="H223" t="n">
        <v>0.99</v>
      </c>
      <c r="I223" t="n">
        <v>19</v>
      </c>
      <c r="J223" t="n">
        <v>306.67</v>
      </c>
      <c r="K223" t="n">
        <v>60.56</v>
      </c>
      <c r="L223" t="n">
        <v>17</v>
      </c>
      <c r="M223" t="n">
        <v>17</v>
      </c>
      <c r="N223" t="n">
        <v>89.11</v>
      </c>
      <c r="O223" t="n">
        <v>38056.58</v>
      </c>
      <c r="P223" t="n">
        <v>422.56</v>
      </c>
      <c r="Q223" t="n">
        <v>452.56</v>
      </c>
      <c r="R223" t="n">
        <v>79.5</v>
      </c>
      <c r="S223" t="n">
        <v>57.64</v>
      </c>
      <c r="T223" t="n">
        <v>8791.24</v>
      </c>
      <c r="U223" t="n">
        <v>0.73</v>
      </c>
      <c r="V223" t="n">
        <v>0.87</v>
      </c>
      <c r="W223" t="n">
        <v>6.82</v>
      </c>
      <c r="X223" t="n">
        <v>0.52</v>
      </c>
      <c r="Y223" t="n">
        <v>1</v>
      </c>
      <c r="Z223" t="n">
        <v>10</v>
      </c>
    </row>
    <row r="224">
      <c r="A224" t="n">
        <v>65</v>
      </c>
      <c r="B224" t="n">
        <v>140</v>
      </c>
      <c r="C224" t="inlineStr">
        <is>
          <t xml:space="preserve">CONCLUIDO	</t>
        </is>
      </c>
      <c r="D224" t="n">
        <v>3.555</v>
      </c>
      <c r="E224" t="n">
        <v>28.13</v>
      </c>
      <c r="F224" t="n">
        <v>24.24</v>
      </c>
      <c r="G224" t="n">
        <v>76.54000000000001</v>
      </c>
      <c r="H224" t="n">
        <v>1</v>
      </c>
      <c r="I224" t="n">
        <v>19</v>
      </c>
      <c r="J224" t="n">
        <v>307.21</v>
      </c>
      <c r="K224" t="n">
        <v>60.56</v>
      </c>
      <c r="L224" t="n">
        <v>17.25</v>
      </c>
      <c r="M224" t="n">
        <v>17</v>
      </c>
      <c r="N224" t="n">
        <v>89.40000000000001</v>
      </c>
      <c r="O224" t="n">
        <v>38123.01</v>
      </c>
      <c r="P224" t="n">
        <v>422.59</v>
      </c>
      <c r="Q224" t="n">
        <v>452.58</v>
      </c>
      <c r="R224" t="n">
        <v>78.95</v>
      </c>
      <c r="S224" t="n">
        <v>57.64</v>
      </c>
      <c r="T224" t="n">
        <v>8516.110000000001</v>
      </c>
      <c r="U224" t="n">
        <v>0.73</v>
      </c>
      <c r="V224" t="n">
        <v>0.87</v>
      </c>
      <c r="W224" t="n">
        <v>6.83</v>
      </c>
      <c r="X224" t="n">
        <v>0.51</v>
      </c>
      <c r="Y224" t="n">
        <v>1</v>
      </c>
      <c r="Z224" t="n">
        <v>10</v>
      </c>
    </row>
    <row r="225">
      <c r="A225" t="n">
        <v>66</v>
      </c>
      <c r="B225" t="n">
        <v>140</v>
      </c>
      <c r="C225" t="inlineStr">
        <is>
          <t xml:space="preserve">CONCLUIDO	</t>
        </is>
      </c>
      <c r="D225" t="n">
        <v>3.5547</v>
      </c>
      <c r="E225" t="n">
        <v>28.13</v>
      </c>
      <c r="F225" t="n">
        <v>24.24</v>
      </c>
      <c r="G225" t="n">
        <v>76.54000000000001</v>
      </c>
      <c r="H225" t="n">
        <v>1.01</v>
      </c>
      <c r="I225" t="n">
        <v>19</v>
      </c>
      <c r="J225" t="n">
        <v>307.75</v>
      </c>
      <c r="K225" t="n">
        <v>60.56</v>
      </c>
      <c r="L225" t="n">
        <v>17.5</v>
      </c>
      <c r="M225" t="n">
        <v>17</v>
      </c>
      <c r="N225" t="n">
        <v>89.69</v>
      </c>
      <c r="O225" t="n">
        <v>38189.58</v>
      </c>
      <c r="P225" t="n">
        <v>422.62</v>
      </c>
      <c r="Q225" t="n">
        <v>452.6</v>
      </c>
      <c r="R225" t="n">
        <v>79.12</v>
      </c>
      <c r="S225" t="n">
        <v>57.64</v>
      </c>
      <c r="T225" t="n">
        <v>8603.34</v>
      </c>
      <c r="U225" t="n">
        <v>0.73</v>
      </c>
      <c r="V225" t="n">
        <v>0.87</v>
      </c>
      <c r="W225" t="n">
        <v>6.82</v>
      </c>
      <c r="X225" t="n">
        <v>0.51</v>
      </c>
      <c r="Y225" t="n">
        <v>1</v>
      </c>
      <c r="Z225" t="n">
        <v>10</v>
      </c>
    </row>
    <row r="226">
      <c r="A226" t="n">
        <v>67</v>
      </c>
      <c r="B226" t="n">
        <v>140</v>
      </c>
      <c r="C226" t="inlineStr">
        <is>
          <t xml:space="preserve">CONCLUIDO	</t>
        </is>
      </c>
      <c r="D226" t="n">
        <v>3.5548</v>
      </c>
      <c r="E226" t="n">
        <v>28.13</v>
      </c>
      <c r="F226" t="n">
        <v>24.24</v>
      </c>
      <c r="G226" t="n">
        <v>76.54000000000001</v>
      </c>
      <c r="H226" t="n">
        <v>1.03</v>
      </c>
      <c r="I226" t="n">
        <v>19</v>
      </c>
      <c r="J226" t="n">
        <v>308.29</v>
      </c>
      <c r="K226" t="n">
        <v>60.56</v>
      </c>
      <c r="L226" t="n">
        <v>17.75</v>
      </c>
      <c r="M226" t="n">
        <v>17</v>
      </c>
      <c r="N226" t="n">
        <v>89.98</v>
      </c>
      <c r="O226" t="n">
        <v>38256.26</v>
      </c>
      <c r="P226" t="n">
        <v>422.44</v>
      </c>
      <c r="Q226" t="n">
        <v>452.57</v>
      </c>
      <c r="R226" t="n">
        <v>79.25</v>
      </c>
      <c r="S226" t="n">
        <v>57.64</v>
      </c>
      <c r="T226" t="n">
        <v>8668.190000000001</v>
      </c>
      <c r="U226" t="n">
        <v>0.73</v>
      </c>
      <c r="V226" t="n">
        <v>0.87</v>
      </c>
      <c r="W226" t="n">
        <v>6.82</v>
      </c>
      <c r="X226" t="n">
        <v>0.51</v>
      </c>
      <c r="Y226" t="n">
        <v>1</v>
      </c>
      <c r="Z226" t="n">
        <v>10</v>
      </c>
    </row>
    <row r="227">
      <c r="A227" t="n">
        <v>68</v>
      </c>
      <c r="B227" t="n">
        <v>140</v>
      </c>
      <c r="C227" t="inlineStr">
        <is>
          <t xml:space="preserve">CONCLUIDO	</t>
        </is>
      </c>
      <c r="D227" t="n">
        <v>3.5648</v>
      </c>
      <c r="E227" t="n">
        <v>28.05</v>
      </c>
      <c r="F227" t="n">
        <v>24.21</v>
      </c>
      <c r="G227" t="n">
        <v>80.7</v>
      </c>
      <c r="H227" t="n">
        <v>1.04</v>
      </c>
      <c r="I227" t="n">
        <v>18</v>
      </c>
      <c r="J227" t="n">
        <v>308.83</v>
      </c>
      <c r="K227" t="n">
        <v>60.56</v>
      </c>
      <c r="L227" t="n">
        <v>18</v>
      </c>
      <c r="M227" t="n">
        <v>16</v>
      </c>
      <c r="N227" t="n">
        <v>90.27</v>
      </c>
      <c r="O227" t="n">
        <v>38323.08</v>
      </c>
      <c r="P227" t="n">
        <v>422.4</v>
      </c>
      <c r="Q227" t="n">
        <v>452.55</v>
      </c>
      <c r="R227" t="n">
        <v>78.14</v>
      </c>
      <c r="S227" t="n">
        <v>57.64</v>
      </c>
      <c r="T227" t="n">
        <v>8117.59</v>
      </c>
      <c r="U227" t="n">
        <v>0.74</v>
      </c>
      <c r="V227" t="n">
        <v>0.88</v>
      </c>
      <c r="W227" t="n">
        <v>6.83</v>
      </c>
      <c r="X227" t="n">
        <v>0.49</v>
      </c>
      <c r="Y227" t="n">
        <v>1</v>
      </c>
      <c r="Z227" t="n">
        <v>10</v>
      </c>
    </row>
    <row r="228">
      <c r="A228" t="n">
        <v>69</v>
      </c>
      <c r="B228" t="n">
        <v>140</v>
      </c>
      <c r="C228" t="inlineStr">
        <is>
          <t xml:space="preserve">CONCLUIDO	</t>
        </is>
      </c>
      <c r="D228" t="n">
        <v>3.5632</v>
      </c>
      <c r="E228" t="n">
        <v>28.06</v>
      </c>
      <c r="F228" t="n">
        <v>24.22</v>
      </c>
      <c r="G228" t="n">
        <v>80.75</v>
      </c>
      <c r="H228" t="n">
        <v>1.05</v>
      </c>
      <c r="I228" t="n">
        <v>18</v>
      </c>
      <c r="J228" t="n">
        <v>309.37</v>
      </c>
      <c r="K228" t="n">
        <v>60.56</v>
      </c>
      <c r="L228" t="n">
        <v>18.25</v>
      </c>
      <c r="M228" t="n">
        <v>16</v>
      </c>
      <c r="N228" t="n">
        <v>90.56999999999999</v>
      </c>
      <c r="O228" t="n">
        <v>38390.02</v>
      </c>
      <c r="P228" t="n">
        <v>422.82</v>
      </c>
      <c r="Q228" t="n">
        <v>452.58</v>
      </c>
      <c r="R228" t="n">
        <v>78.61</v>
      </c>
      <c r="S228" t="n">
        <v>57.64</v>
      </c>
      <c r="T228" t="n">
        <v>8354.610000000001</v>
      </c>
      <c r="U228" t="n">
        <v>0.73</v>
      </c>
      <c r="V228" t="n">
        <v>0.88</v>
      </c>
      <c r="W228" t="n">
        <v>6.82</v>
      </c>
      <c r="X228" t="n">
        <v>0.5</v>
      </c>
      <c r="Y228" t="n">
        <v>1</v>
      </c>
      <c r="Z228" t="n">
        <v>10</v>
      </c>
    </row>
    <row r="229">
      <c r="A229" t="n">
        <v>70</v>
      </c>
      <c r="B229" t="n">
        <v>140</v>
      </c>
      <c r="C229" t="inlineStr">
        <is>
          <t xml:space="preserve">CONCLUIDO	</t>
        </is>
      </c>
      <c r="D229" t="n">
        <v>3.5645</v>
      </c>
      <c r="E229" t="n">
        <v>28.05</v>
      </c>
      <c r="F229" t="n">
        <v>24.21</v>
      </c>
      <c r="G229" t="n">
        <v>80.70999999999999</v>
      </c>
      <c r="H229" t="n">
        <v>1.06</v>
      </c>
      <c r="I229" t="n">
        <v>18</v>
      </c>
      <c r="J229" t="n">
        <v>309.91</v>
      </c>
      <c r="K229" t="n">
        <v>60.56</v>
      </c>
      <c r="L229" t="n">
        <v>18.5</v>
      </c>
      <c r="M229" t="n">
        <v>16</v>
      </c>
      <c r="N229" t="n">
        <v>90.86</v>
      </c>
      <c r="O229" t="n">
        <v>38457.09</v>
      </c>
      <c r="P229" t="n">
        <v>422.52</v>
      </c>
      <c r="Q229" t="n">
        <v>452.58</v>
      </c>
      <c r="R229" t="n">
        <v>78.2</v>
      </c>
      <c r="S229" t="n">
        <v>57.64</v>
      </c>
      <c r="T229" t="n">
        <v>8147.92</v>
      </c>
      <c r="U229" t="n">
        <v>0.74</v>
      </c>
      <c r="V229" t="n">
        <v>0.88</v>
      </c>
      <c r="W229" t="n">
        <v>6.83</v>
      </c>
      <c r="X229" t="n">
        <v>0.49</v>
      </c>
      <c r="Y229" t="n">
        <v>1</v>
      </c>
      <c r="Z229" t="n">
        <v>10</v>
      </c>
    </row>
    <row r="230">
      <c r="A230" t="n">
        <v>71</v>
      </c>
      <c r="B230" t="n">
        <v>140</v>
      </c>
      <c r="C230" t="inlineStr">
        <is>
          <t xml:space="preserve">CONCLUIDO	</t>
        </is>
      </c>
      <c r="D230" t="n">
        <v>3.565</v>
      </c>
      <c r="E230" t="n">
        <v>28.05</v>
      </c>
      <c r="F230" t="n">
        <v>24.21</v>
      </c>
      <c r="G230" t="n">
        <v>80.7</v>
      </c>
      <c r="H230" t="n">
        <v>1.08</v>
      </c>
      <c r="I230" t="n">
        <v>18</v>
      </c>
      <c r="J230" t="n">
        <v>310.46</v>
      </c>
      <c r="K230" t="n">
        <v>60.56</v>
      </c>
      <c r="L230" t="n">
        <v>18.75</v>
      </c>
      <c r="M230" t="n">
        <v>16</v>
      </c>
      <c r="N230" t="n">
        <v>91.16</v>
      </c>
      <c r="O230" t="n">
        <v>38524.29</v>
      </c>
      <c r="P230" t="n">
        <v>421.89</v>
      </c>
      <c r="Q230" t="n">
        <v>452.6</v>
      </c>
      <c r="R230" t="n">
        <v>78.12</v>
      </c>
      <c r="S230" t="n">
        <v>57.64</v>
      </c>
      <c r="T230" t="n">
        <v>8108.3</v>
      </c>
      <c r="U230" t="n">
        <v>0.74</v>
      </c>
      <c r="V230" t="n">
        <v>0.88</v>
      </c>
      <c r="W230" t="n">
        <v>6.82</v>
      </c>
      <c r="X230" t="n">
        <v>0.48</v>
      </c>
      <c r="Y230" t="n">
        <v>1</v>
      </c>
      <c r="Z230" t="n">
        <v>10</v>
      </c>
    </row>
    <row r="231">
      <c r="A231" t="n">
        <v>72</v>
      </c>
      <c r="B231" t="n">
        <v>140</v>
      </c>
      <c r="C231" t="inlineStr">
        <is>
          <t xml:space="preserve">CONCLUIDO	</t>
        </is>
      </c>
      <c r="D231" t="n">
        <v>3.5772</v>
      </c>
      <c r="E231" t="n">
        <v>27.96</v>
      </c>
      <c r="F231" t="n">
        <v>24.17</v>
      </c>
      <c r="G231" t="n">
        <v>85.29000000000001</v>
      </c>
      <c r="H231" t="n">
        <v>1.09</v>
      </c>
      <c r="I231" t="n">
        <v>17</v>
      </c>
      <c r="J231" t="n">
        <v>311.01</v>
      </c>
      <c r="K231" t="n">
        <v>60.56</v>
      </c>
      <c r="L231" t="n">
        <v>19</v>
      </c>
      <c r="M231" t="n">
        <v>15</v>
      </c>
      <c r="N231" t="n">
        <v>91.45</v>
      </c>
      <c r="O231" t="n">
        <v>38591.62</v>
      </c>
      <c r="P231" t="n">
        <v>421.2</v>
      </c>
      <c r="Q231" t="n">
        <v>452.63</v>
      </c>
      <c r="R231" t="n">
        <v>76.73999999999999</v>
      </c>
      <c r="S231" t="n">
        <v>57.64</v>
      </c>
      <c r="T231" t="n">
        <v>7424.78</v>
      </c>
      <c r="U231" t="n">
        <v>0.75</v>
      </c>
      <c r="V231" t="n">
        <v>0.88</v>
      </c>
      <c r="W231" t="n">
        <v>6.82</v>
      </c>
      <c r="X231" t="n">
        <v>0.44</v>
      </c>
      <c r="Y231" t="n">
        <v>1</v>
      </c>
      <c r="Z231" t="n">
        <v>10</v>
      </c>
    </row>
    <row r="232">
      <c r="A232" t="n">
        <v>73</v>
      </c>
      <c r="B232" t="n">
        <v>140</v>
      </c>
      <c r="C232" t="inlineStr">
        <is>
          <t xml:space="preserve">CONCLUIDO	</t>
        </is>
      </c>
      <c r="D232" t="n">
        <v>3.5765</v>
      </c>
      <c r="E232" t="n">
        <v>27.96</v>
      </c>
      <c r="F232" t="n">
        <v>24.17</v>
      </c>
      <c r="G232" t="n">
        <v>85.31</v>
      </c>
      <c r="H232" t="n">
        <v>1.1</v>
      </c>
      <c r="I232" t="n">
        <v>17</v>
      </c>
      <c r="J232" t="n">
        <v>311.55</v>
      </c>
      <c r="K232" t="n">
        <v>60.56</v>
      </c>
      <c r="L232" t="n">
        <v>19.25</v>
      </c>
      <c r="M232" t="n">
        <v>15</v>
      </c>
      <c r="N232" t="n">
        <v>91.75</v>
      </c>
      <c r="O232" t="n">
        <v>38659.08</v>
      </c>
      <c r="P232" t="n">
        <v>421.72</v>
      </c>
      <c r="Q232" t="n">
        <v>452.57</v>
      </c>
      <c r="R232" t="n">
        <v>77.01000000000001</v>
      </c>
      <c r="S232" t="n">
        <v>57.64</v>
      </c>
      <c r="T232" t="n">
        <v>7558.29</v>
      </c>
      <c r="U232" t="n">
        <v>0.75</v>
      </c>
      <c r="V232" t="n">
        <v>0.88</v>
      </c>
      <c r="W232" t="n">
        <v>6.82</v>
      </c>
      <c r="X232" t="n">
        <v>0.45</v>
      </c>
      <c r="Y232" t="n">
        <v>1</v>
      </c>
      <c r="Z232" t="n">
        <v>10</v>
      </c>
    </row>
    <row r="233">
      <c r="A233" t="n">
        <v>74</v>
      </c>
      <c r="B233" t="n">
        <v>140</v>
      </c>
      <c r="C233" t="inlineStr">
        <is>
          <t xml:space="preserve">CONCLUIDO	</t>
        </is>
      </c>
      <c r="D233" t="n">
        <v>3.5758</v>
      </c>
      <c r="E233" t="n">
        <v>27.97</v>
      </c>
      <c r="F233" t="n">
        <v>24.18</v>
      </c>
      <c r="G233" t="n">
        <v>85.33</v>
      </c>
      <c r="H233" t="n">
        <v>1.11</v>
      </c>
      <c r="I233" t="n">
        <v>17</v>
      </c>
      <c r="J233" t="n">
        <v>312.1</v>
      </c>
      <c r="K233" t="n">
        <v>60.56</v>
      </c>
      <c r="L233" t="n">
        <v>19.5</v>
      </c>
      <c r="M233" t="n">
        <v>15</v>
      </c>
      <c r="N233" t="n">
        <v>92.05</v>
      </c>
      <c r="O233" t="n">
        <v>38726.8</v>
      </c>
      <c r="P233" t="n">
        <v>422.12</v>
      </c>
      <c r="Q233" t="n">
        <v>452.65</v>
      </c>
      <c r="R233" t="n">
        <v>76.84</v>
      </c>
      <c r="S233" t="n">
        <v>57.64</v>
      </c>
      <c r="T233" t="n">
        <v>7473.89</v>
      </c>
      <c r="U233" t="n">
        <v>0.75</v>
      </c>
      <c r="V233" t="n">
        <v>0.88</v>
      </c>
      <c r="W233" t="n">
        <v>6.83</v>
      </c>
      <c r="X233" t="n">
        <v>0.45</v>
      </c>
      <c r="Y233" t="n">
        <v>1</v>
      </c>
      <c r="Z233" t="n">
        <v>10</v>
      </c>
    </row>
    <row r="234">
      <c r="A234" t="n">
        <v>75</v>
      </c>
      <c r="B234" t="n">
        <v>140</v>
      </c>
      <c r="C234" t="inlineStr">
        <is>
          <t xml:space="preserve">CONCLUIDO	</t>
        </is>
      </c>
      <c r="D234" t="n">
        <v>3.5744</v>
      </c>
      <c r="E234" t="n">
        <v>27.98</v>
      </c>
      <c r="F234" t="n">
        <v>24.19</v>
      </c>
      <c r="G234" t="n">
        <v>85.37</v>
      </c>
      <c r="H234" t="n">
        <v>1.13</v>
      </c>
      <c r="I234" t="n">
        <v>17</v>
      </c>
      <c r="J234" t="n">
        <v>312.65</v>
      </c>
      <c r="K234" t="n">
        <v>60.56</v>
      </c>
      <c r="L234" t="n">
        <v>19.75</v>
      </c>
      <c r="M234" t="n">
        <v>15</v>
      </c>
      <c r="N234" t="n">
        <v>92.34999999999999</v>
      </c>
      <c r="O234" t="n">
        <v>38794.53</v>
      </c>
      <c r="P234" t="n">
        <v>422.14</v>
      </c>
      <c r="Q234" t="n">
        <v>452.62</v>
      </c>
      <c r="R234" t="n">
        <v>77.39</v>
      </c>
      <c r="S234" t="n">
        <v>57.64</v>
      </c>
      <c r="T234" t="n">
        <v>7747.58</v>
      </c>
      <c r="U234" t="n">
        <v>0.74</v>
      </c>
      <c r="V234" t="n">
        <v>0.88</v>
      </c>
      <c r="W234" t="n">
        <v>6.82</v>
      </c>
      <c r="X234" t="n">
        <v>0.46</v>
      </c>
      <c r="Y234" t="n">
        <v>1</v>
      </c>
      <c r="Z234" t="n">
        <v>10</v>
      </c>
    </row>
    <row r="235">
      <c r="A235" t="n">
        <v>76</v>
      </c>
      <c r="B235" t="n">
        <v>140</v>
      </c>
      <c r="C235" t="inlineStr">
        <is>
          <t xml:space="preserve">CONCLUIDO	</t>
        </is>
      </c>
      <c r="D235" t="n">
        <v>3.5749</v>
      </c>
      <c r="E235" t="n">
        <v>27.97</v>
      </c>
      <c r="F235" t="n">
        <v>24.18</v>
      </c>
      <c r="G235" t="n">
        <v>85.36</v>
      </c>
      <c r="H235" t="n">
        <v>1.14</v>
      </c>
      <c r="I235" t="n">
        <v>17</v>
      </c>
      <c r="J235" t="n">
        <v>313.2</v>
      </c>
      <c r="K235" t="n">
        <v>60.56</v>
      </c>
      <c r="L235" t="n">
        <v>20</v>
      </c>
      <c r="M235" t="n">
        <v>15</v>
      </c>
      <c r="N235" t="n">
        <v>92.65000000000001</v>
      </c>
      <c r="O235" t="n">
        <v>38862.4</v>
      </c>
      <c r="P235" t="n">
        <v>421.94</v>
      </c>
      <c r="Q235" t="n">
        <v>452.59</v>
      </c>
      <c r="R235" t="n">
        <v>77.40000000000001</v>
      </c>
      <c r="S235" t="n">
        <v>57.64</v>
      </c>
      <c r="T235" t="n">
        <v>7754.97</v>
      </c>
      <c r="U235" t="n">
        <v>0.74</v>
      </c>
      <c r="V235" t="n">
        <v>0.88</v>
      </c>
      <c r="W235" t="n">
        <v>6.82</v>
      </c>
      <c r="X235" t="n">
        <v>0.46</v>
      </c>
      <c r="Y235" t="n">
        <v>1</v>
      </c>
      <c r="Z235" t="n">
        <v>10</v>
      </c>
    </row>
    <row r="236">
      <c r="A236" t="n">
        <v>77</v>
      </c>
      <c r="B236" t="n">
        <v>140</v>
      </c>
      <c r="C236" t="inlineStr">
        <is>
          <t xml:space="preserve">CONCLUIDO	</t>
        </is>
      </c>
      <c r="D236" t="n">
        <v>3.5846</v>
      </c>
      <c r="E236" t="n">
        <v>27.9</v>
      </c>
      <c r="F236" t="n">
        <v>24.16</v>
      </c>
      <c r="G236" t="n">
        <v>90.59999999999999</v>
      </c>
      <c r="H236" t="n">
        <v>1.15</v>
      </c>
      <c r="I236" t="n">
        <v>16</v>
      </c>
      <c r="J236" t="n">
        <v>313.75</v>
      </c>
      <c r="K236" t="n">
        <v>60.56</v>
      </c>
      <c r="L236" t="n">
        <v>20.25</v>
      </c>
      <c r="M236" t="n">
        <v>14</v>
      </c>
      <c r="N236" t="n">
        <v>92.95</v>
      </c>
      <c r="O236" t="n">
        <v>38930.39</v>
      </c>
      <c r="P236" t="n">
        <v>421.69</v>
      </c>
      <c r="Q236" t="n">
        <v>452.58</v>
      </c>
      <c r="R236" t="n">
        <v>76.54000000000001</v>
      </c>
      <c r="S236" t="n">
        <v>57.64</v>
      </c>
      <c r="T236" t="n">
        <v>7329.67</v>
      </c>
      <c r="U236" t="n">
        <v>0.75</v>
      </c>
      <c r="V236" t="n">
        <v>0.88</v>
      </c>
      <c r="W236" t="n">
        <v>6.82</v>
      </c>
      <c r="X236" t="n">
        <v>0.44</v>
      </c>
      <c r="Y236" t="n">
        <v>1</v>
      </c>
      <c r="Z236" t="n">
        <v>10</v>
      </c>
    </row>
    <row r="237">
      <c r="A237" t="n">
        <v>78</v>
      </c>
      <c r="B237" t="n">
        <v>140</v>
      </c>
      <c r="C237" t="inlineStr">
        <is>
          <t xml:space="preserve">CONCLUIDO	</t>
        </is>
      </c>
      <c r="D237" t="n">
        <v>3.5855</v>
      </c>
      <c r="E237" t="n">
        <v>27.89</v>
      </c>
      <c r="F237" t="n">
        <v>24.15</v>
      </c>
      <c r="G237" t="n">
        <v>90.58</v>
      </c>
      <c r="H237" t="n">
        <v>1.16</v>
      </c>
      <c r="I237" t="n">
        <v>16</v>
      </c>
      <c r="J237" t="n">
        <v>314.3</v>
      </c>
      <c r="K237" t="n">
        <v>60.56</v>
      </c>
      <c r="L237" t="n">
        <v>20.5</v>
      </c>
      <c r="M237" t="n">
        <v>14</v>
      </c>
      <c r="N237" t="n">
        <v>93.25</v>
      </c>
      <c r="O237" t="n">
        <v>38998.53</v>
      </c>
      <c r="P237" t="n">
        <v>421.65</v>
      </c>
      <c r="Q237" t="n">
        <v>452.59</v>
      </c>
      <c r="R237" t="n">
        <v>76.25</v>
      </c>
      <c r="S237" t="n">
        <v>57.64</v>
      </c>
      <c r="T237" t="n">
        <v>7184.68</v>
      </c>
      <c r="U237" t="n">
        <v>0.76</v>
      </c>
      <c r="V237" t="n">
        <v>0.88</v>
      </c>
      <c r="W237" t="n">
        <v>6.82</v>
      </c>
      <c r="X237" t="n">
        <v>0.43</v>
      </c>
      <c r="Y237" t="n">
        <v>1</v>
      </c>
      <c r="Z237" t="n">
        <v>10</v>
      </c>
    </row>
    <row r="238">
      <c r="A238" t="n">
        <v>79</v>
      </c>
      <c r="B238" t="n">
        <v>140</v>
      </c>
      <c r="C238" t="inlineStr">
        <is>
          <t xml:space="preserve">CONCLUIDO	</t>
        </is>
      </c>
      <c r="D238" t="n">
        <v>3.5851</v>
      </c>
      <c r="E238" t="n">
        <v>27.89</v>
      </c>
      <c r="F238" t="n">
        <v>24.16</v>
      </c>
      <c r="G238" t="n">
        <v>90.59</v>
      </c>
      <c r="H238" t="n">
        <v>1.17</v>
      </c>
      <c r="I238" t="n">
        <v>16</v>
      </c>
      <c r="J238" t="n">
        <v>314.86</v>
      </c>
      <c r="K238" t="n">
        <v>60.56</v>
      </c>
      <c r="L238" t="n">
        <v>20.75</v>
      </c>
      <c r="M238" t="n">
        <v>14</v>
      </c>
      <c r="N238" t="n">
        <v>93.55</v>
      </c>
      <c r="O238" t="n">
        <v>39066.8</v>
      </c>
      <c r="P238" t="n">
        <v>421.82</v>
      </c>
      <c r="Q238" t="n">
        <v>452.58</v>
      </c>
      <c r="R238" t="n">
        <v>76.39</v>
      </c>
      <c r="S238" t="n">
        <v>57.64</v>
      </c>
      <c r="T238" t="n">
        <v>7255.35</v>
      </c>
      <c r="U238" t="n">
        <v>0.75</v>
      </c>
      <c r="V238" t="n">
        <v>0.88</v>
      </c>
      <c r="W238" t="n">
        <v>6.82</v>
      </c>
      <c r="X238" t="n">
        <v>0.43</v>
      </c>
      <c r="Y238" t="n">
        <v>1</v>
      </c>
      <c r="Z238" t="n">
        <v>10</v>
      </c>
    </row>
    <row r="239">
      <c r="A239" t="n">
        <v>80</v>
      </c>
      <c r="B239" t="n">
        <v>140</v>
      </c>
      <c r="C239" t="inlineStr">
        <is>
          <t xml:space="preserve">CONCLUIDO	</t>
        </is>
      </c>
      <c r="D239" t="n">
        <v>3.5845</v>
      </c>
      <c r="E239" t="n">
        <v>27.9</v>
      </c>
      <c r="F239" t="n">
        <v>24.16</v>
      </c>
      <c r="G239" t="n">
        <v>90.61</v>
      </c>
      <c r="H239" t="n">
        <v>1.19</v>
      </c>
      <c r="I239" t="n">
        <v>16</v>
      </c>
      <c r="J239" t="n">
        <v>315.41</v>
      </c>
      <c r="K239" t="n">
        <v>60.56</v>
      </c>
      <c r="L239" t="n">
        <v>21</v>
      </c>
      <c r="M239" t="n">
        <v>14</v>
      </c>
      <c r="N239" t="n">
        <v>93.86</v>
      </c>
      <c r="O239" t="n">
        <v>39135.2</v>
      </c>
      <c r="P239" t="n">
        <v>422.09</v>
      </c>
      <c r="Q239" t="n">
        <v>452.6</v>
      </c>
      <c r="R239" t="n">
        <v>76.47</v>
      </c>
      <c r="S239" t="n">
        <v>57.64</v>
      </c>
      <c r="T239" t="n">
        <v>7293.88</v>
      </c>
      <c r="U239" t="n">
        <v>0.75</v>
      </c>
      <c r="V239" t="n">
        <v>0.88</v>
      </c>
      <c r="W239" t="n">
        <v>6.82</v>
      </c>
      <c r="X239" t="n">
        <v>0.44</v>
      </c>
      <c r="Y239" t="n">
        <v>1</v>
      </c>
      <c r="Z239" t="n">
        <v>10</v>
      </c>
    </row>
    <row r="240">
      <c r="A240" t="n">
        <v>81</v>
      </c>
      <c r="B240" t="n">
        <v>140</v>
      </c>
      <c r="C240" t="inlineStr">
        <is>
          <t xml:space="preserve">CONCLUIDO	</t>
        </is>
      </c>
      <c r="D240" t="n">
        <v>3.5852</v>
      </c>
      <c r="E240" t="n">
        <v>27.89</v>
      </c>
      <c r="F240" t="n">
        <v>24.16</v>
      </c>
      <c r="G240" t="n">
        <v>90.58</v>
      </c>
      <c r="H240" t="n">
        <v>1.2</v>
      </c>
      <c r="I240" t="n">
        <v>16</v>
      </c>
      <c r="J240" t="n">
        <v>315.97</v>
      </c>
      <c r="K240" t="n">
        <v>60.56</v>
      </c>
      <c r="L240" t="n">
        <v>21.25</v>
      </c>
      <c r="M240" t="n">
        <v>14</v>
      </c>
      <c r="N240" t="n">
        <v>94.16</v>
      </c>
      <c r="O240" t="n">
        <v>39203.74</v>
      </c>
      <c r="P240" t="n">
        <v>421.88</v>
      </c>
      <c r="Q240" t="n">
        <v>452.57</v>
      </c>
      <c r="R240" t="n">
        <v>76.47</v>
      </c>
      <c r="S240" t="n">
        <v>57.64</v>
      </c>
      <c r="T240" t="n">
        <v>7293.63</v>
      </c>
      <c r="U240" t="n">
        <v>0.75</v>
      </c>
      <c r="V240" t="n">
        <v>0.88</v>
      </c>
      <c r="W240" t="n">
        <v>6.82</v>
      </c>
      <c r="X240" t="n">
        <v>0.43</v>
      </c>
      <c r="Y240" t="n">
        <v>1</v>
      </c>
      <c r="Z240" t="n">
        <v>10</v>
      </c>
    </row>
    <row r="241">
      <c r="A241" t="n">
        <v>82</v>
      </c>
      <c r="B241" t="n">
        <v>140</v>
      </c>
      <c r="C241" t="inlineStr">
        <is>
          <t xml:space="preserve">CONCLUIDO	</t>
        </is>
      </c>
      <c r="D241" t="n">
        <v>3.5831</v>
      </c>
      <c r="E241" t="n">
        <v>27.91</v>
      </c>
      <c r="F241" t="n">
        <v>24.17</v>
      </c>
      <c r="G241" t="n">
        <v>90.64</v>
      </c>
      <c r="H241" t="n">
        <v>1.21</v>
      </c>
      <c r="I241" t="n">
        <v>16</v>
      </c>
      <c r="J241" t="n">
        <v>316.53</v>
      </c>
      <c r="K241" t="n">
        <v>60.56</v>
      </c>
      <c r="L241" t="n">
        <v>21.5</v>
      </c>
      <c r="M241" t="n">
        <v>14</v>
      </c>
      <c r="N241" t="n">
        <v>94.47</v>
      </c>
      <c r="O241" t="n">
        <v>39272.42</v>
      </c>
      <c r="P241" t="n">
        <v>421.91</v>
      </c>
      <c r="Q241" t="n">
        <v>452.57</v>
      </c>
      <c r="R241" t="n">
        <v>76.91</v>
      </c>
      <c r="S241" t="n">
        <v>57.64</v>
      </c>
      <c r="T241" t="n">
        <v>7513.63</v>
      </c>
      <c r="U241" t="n">
        <v>0.75</v>
      </c>
      <c r="V241" t="n">
        <v>0.88</v>
      </c>
      <c r="W241" t="n">
        <v>6.82</v>
      </c>
      <c r="X241" t="n">
        <v>0.45</v>
      </c>
      <c r="Y241" t="n">
        <v>1</v>
      </c>
      <c r="Z241" t="n">
        <v>10</v>
      </c>
    </row>
    <row r="242">
      <c r="A242" t="n">
        <v>83</v>
      </c>
      <c r="B242" t="n">
        <v>140</v>
      </c>
      <c r="C242" t="inlineStr">
        <is>
          <t xml:space="preserve">CONCLUIDO	</t>
        </is>
      </c>
      <c r="D242" t="n">
        <v>3.597</v>
      </c>
      <c r="E242" t="n">
        <v>27.8</v>
      </c>
      <c r="F242" t="n">
        <v>24.12</v>
      </c>
      <c r="G242" t="n">
        <v>96.47</v>
      </c>
      <c r="H242" t="n">
        <v>1.22</v>
      </c>
      <c r="I242" t="n">
        <v>15</v>
      </c>
      <c r="J242" t="n">
        <v>317.08</v>
      </c>
      <c r="K242" t="n">
        <v>60.56</v>
      </c>
      <c r="L242" t="n">
        <v>21.75</v>
      </c>
      <c r="M242" t="n">
        <v>13</v>
      </c>
      <c r="N242" t="n">
        <v>94.78</v>
      </c>
      <c r="O242" t="n">
        <v>39341.24</v>
      </c>
      <c r="P242" t="n">
        <v>420.97</v>
      </c>
      <c r="Q242" t="n">
        <v>452.57</v>
      </c>
      <c r="R242" t="n">
        <v>75.01000000000001</v>
      </c>
      <c r="S242" t="n">
        <v>57.64</v>
      </c>
      <c r="T242" t="n">
        <v>6569.28</v>
      </c>
      <c r="U242" t="n">
        <v>0.77</v>
      </c>
      <c r="V242" t="n">
        <v>0.88</v>
      </c>
      <c r="W242" t="n">
        <v>6.82</v>
      </c>
      <c r="X242" t="n">
        <v>0.39</v>
      </c>
      <c r="Y242" t="n">
        <v>1</v>
      </c>
      <c r="Z242" t="n">
        <v>10</v>
      </c>
    </row>
    <row r="243">
      <c r="A243" t="n">
        <v>84</v>
      </c>
      <c r="B243" t="n">
        <v>140</v>
      </c>
      <c r="C243" t="inlineStr">
        <is>
          <t xml:space="preserve">CONCLUIDO	</t>
        </is>
      </c>
      <c r="D243" t="n">
        <v>3.5968</v>
      </c>
      <c r="E243" t="n">
        <v>27.8</v>
      </c>
      <c r="F243" t="n">
        <v>24.12</v>
      </c>
      <c r="G243" t="n">
        <v>96.47</v>
      </c>
      <c r="H243" t="n">
        <v>1.23</v>
      </c>
      <c r="I243" t="n">
        <v>15</v>
      </c>
      <c r="J243" t="n">
        <v>317.64</v>
      </c>
      <c r="K243" t="n">
        <v>60.56</v>
      </c>
      <c r="L243" t="n">
        <v>22</v>
      </c>
      <c r="M243" t="n">
        <v>13</v>
      </c>
      <c r="N243" t="n">
        <v>95.09</v>
      </c>
      <c r="O243" t="n">
        <v>39410.2</v>
      </c>
      <c r="P243" t="n">
        <v>421.22</v>
      </c>
      <c r="Q243" t="n">
        <v>452.56</v>
      </c>
      <c r="R243" t="n">
        <v>75.09999999999999</v>
      </c>
      <c r="S243" t="n">
        <v>57.64</v>
      </c>
      <c r="T243" t="n">
        <v>6614.32</v>
      </c>
      <c r="U243" t="n">
        <v>0.77</v>
      </c>
      <c r="V243" t="n">
        <v>0.88</v>
      </c>
      <c r="W243" t="n">
        <v>6.82</v>
      </c>
      <c r="X243" t="n">
        <v>0.39</v>
      </c>
      <c r="Y243" t="n">
        <v>1</v>
      </c>
      <c r="Z243" t="n">
        <v>10</v>
      </c>
    </row>
    <row r="244">
      <c r="A244" t="n">
        <v>85</v>
      </c>
      <c r="B244" t="n">
        <v>140</v>
      </c>
      <c r="C244" t="inlineStr">
        <is>
          <t xml:space="preserve">CONCLUIDO	</t>
        </is>
      </c>
      <c r="D244" t="n">
        <v>3.5971</v>
      </c>
      <c r="E244" t="n">
        <v>27.8</v>
      </c>
      <c r="F244" t="n">
        <v>24.12</v>
      </c>
      <c r="G244" t="n">
        <v>96.45999999999999</v>
      </c>
      <c r="H244" t="n">
        <v>1.25</v>
      </c>
      <c r="I244" t="n">
        <v>15</v>
      </c>
      <c r="J244" t="n">
        <v>318.2</v>
      </c>
      <c r="K244" t="n">
        <v>60.56</v>
      </c>
      <c r="L244" t="n">
        <v>22.25</v>
      </c>
      <c r="M244" t="n">
        <v>13</v>
      </c>
      <c r="N244" t="n">
        <v>95.40000000000001</v>
      </c>
      <c r="O244" t="n">
        <v>39479.3</v>
      </c>
      <c r="P244" t="n">
        <v>421.18</v>
      </c>
      <c r="Q244" t="n">
        <v>452.58</v>
      </c>
      <c r="R244" t="n">
        <v>75.17</v>
      </c>
      <c r="S244" t="n">
        <v>57.64</v>
      </c>
      <c r="T244" t="n">
        <v>6646.98</v>
      </c>
      <c r="U244" t="n">
        <v>0.77</v>
      </c>
      <c r="V244" t="n">
        <v>0.88</v>
      </c>
      <c r="W244" t="n">
        <v>6.82</v>
      </c>
      <c r="X244" t="n">
        <v>0.39</v>
      </c>
      <c r="Y244" t="n">
        <v>1</v>
      </c>
      <c r="Z244" t="n">
        <v>10</v>
      </c>
    </row>
    <row r="245">
      <c r="A245" t="n">
        <v>86</v>
      </c>
      <c r="B245" t="n">
        <v>140</v>
      </c>
      <c r="C245" t="inlineStr">
        <is>
          <t xml:space="preserve">CONCLUIDO	</t>
        </is>
      </c>
      <c r="D245" t="n">
        <v>3.5961</v>
      </c>
      <c r="E245" t="n">
        <v>27.81</v>
      </c>
      <c r="F245" t="n">
        <v>24.12</v>
      </c>
      <c r="G245" t="n">
        <v>96.48999999999999</v>
      </c>
      <c r="H245" t="n">
        <v>1.26</v>
      </c>
      <c r="I245" t="n">
        <v>15</v>
      </c>
      <c r="J245" t="n">
        <v>318.76</v>
      </c>
      <c r="K245" t="n">
        <v>60.56</v>
      </c>
      <c r="L245" t="n">
        <v>22.5</v>
      </c>
      <c r="M245" t="n">
        <v>13</v>
      </c>
      <c r="N245" t="n">
        <v>95.70999999999999</v>
      </c>
      <c r="O245" t="n">
        <v>39548.54</v>
      </c>
      <c r="P245" t="n">
        <v>421.16</v>
      </c>
      <c r="Q245" t="n">
        <v>452.6</v>
      </c>
      <c r="R245" t="n">
        <v>75.26000000000001</v>
      </c>
      <c r="S245" t="n">
        <v>57.64</v>
      </c>
      <c r="T245" t="n">
        <v>6694.21</v>
      </c>
      <c r="U245" t="n">
        <v>0.77</v>
      </c>
      <c r="V245" t="n">
        <v>0.88</v>
      </c>
      <c r="W245" t="n">
        <v>6.82</v>
      </c>
      <c r="X245" t="n">
        <v>0.4</v>
      </c>
      <c r="Y245" t="n">
        <v>1</v>
      </c>
      <c r="Z245" t="n">
        <v>10</v>
      </c>
    </row>
    <row r="246">
      <c r="A246" t="n">
        <v>87</v>
      </c>
      <c r="B246" t="n">
        <v>140</v>
      </c>
      <c r="C246" t="inlineStr">
        <is>
          <t xml:space="preserve">CONCLUIDO	</t>
        </is>
      </c>
      <c r="D246" t="n">
        <v>3.5975</v>
      </c>
      <c r="E246" t="n">
        <v>27.8</v>
      </c>
      <c r="F246" t="n">
        <v>24.11</v>
      </c>
      <c r="G246" t="n">
        <v>96.45</v>
      </c>
      <c r="H246" t="n">
        <v>1.27</v>
      </c>
      <c r="I246" t="n">
        <v>15</v>
      </c>
      <c r="J246" t="n">
        <v>319.33</v>
      </c>
      <c r="K246" t="n">
        <v>60.56</v>
      </c>
      <c r="L246" t="n">
        <v>22.75</v>
      </c>
      <c r="M246" t="n">
        <v>13</v>
      </c>
      <c r="N246" t="n">
        <v>96.02</v>
      </c>
      <c r="O246" t="n">
        <v>39617.93</v>
      </c>
      <c r="P246" t="n">
        <v>421.11</v>
      </c>
      <c r="Q246" t="n">
        <v>452.57</v>
      </c>
      <c r="R246" t="n">
        <v>75.17</v>
      </c>
      <c r="S246" t="n">
        <v>57.64</v>
      </c>
      <c r="T246" t="n">
        <v>6650.13</v>
      </c>
      <c r="U246" t="n">
        <v>0.77</v>
      </c>
      <c r="V246" t="n">
        <v>0.88</v>
      </c>
      <c r="W246" t="n">
        <v>6.81</v>
      </c>
      <c r="X246" t="n">
        <v>0.39</v>
      </c>
      <c r="Y246" t="n">
        <v>1</v>
      </c>
      <c r="Z246" t="n">
        <v>10</v>
      </c>
    </row>
    <row r="247">
      <c r="A247" t="n">
        <v>88</v>
      </c>
      <c r="B247" t="n">
        <v>140</v>
      </c>
      <c r="C247" t="inlineStr">
        <is>
          <t xml:space="preserve">CONCLUIDO	</t>
        </is>
      </c>
      <c r="D247" t="n">
        <v>3.5968</v>
      </c>
      <c r="E247" t="n">
        <v>27.8</v>
      </c>
      <c r="F247" t="n">
        <v>24.12</v>
      </c>
      <c r="G247" t="n">
        <v>96.47</v>
      </c>
      <c r="H247" t="n">
        <v>1.28</v>
      </c>
      <c r="I247" t="n">
        <v>15</v>
      </c>
      <c r="J247" t="n">
        <v>319.89</v>
      </c>
      <c r="K247" t="n">
        <v>60.56</v>
      </c>
      <c r="L247" t="n">
        <v>23</v>
      </c>
      <c r="M247" t="n">
        <v>13</v>
      </c>
      <c r="N247" t="n">
        <v>96.34</v>
      </c>
      <c r="O247" t="n">
        <v>39687.46</v>
      </c>
      <c r="P247" t="n">
        <v>421.04</v>
      </c>
      <c r="Q247" t="n">
        <v>452.59</v>
      </c>
      <c r="R247" t="n">
        <v>75.08</v>
      </c>
      <c r="S247" t="n">
        <v>57.64</v>
      </c>
      <c r="T247" t="n">
        <v>6604.07</v>
      </c>
      <c r="U247" t="n">
        <v>0.77</v>
      </c>
      <c r="V247" t="n">
        <v>0.88</v>
      </c>
      <c r="W247" t="n">
        <v>6.82</v>
      </c>
      <c r="X247" t="n">
        <v>0.39</v>
      </c>
      <c r="Y247" t="n">
        <v>1</v>
      </c>
      <c r="Z247" t="n">
        <v>10</v>
      </c>
    </row>
    <row r="248">
      <c r="A248" t="n">
        <v>89</v>
      </c>
      <c r="B248" t="n">
        <v>140</v>
      </c>
      <c r="C248" t="inlineStr">
        <is>
          <t xml:space="preserve">CONCLUIDO	</t>
        </is>
      </c>
      <c r="D248" t="n">
        <v>3.6062</v>
      </c>
      <c r="E248" t="n">
        <v>27.73</v>
      </c>
      <c r="F248" t="n">
        <v>24.1</v>
      </c>
      <c r="G248" t="n">
        <v>103.28</v>
      </c>
      <c r="H248" t="n">
        <v>1.29</v>
      </c>
      <c r="I248" t="n">
        <v>14</v>
      </c>
      <c r="J248" t="n">
        <v>320.46</v>
      </c>
      <c r="K248" t="n">
        <v>60.56</v>
      </c>
      <c r="L248" t="n">
        <v>23.25</v>
      </c>
      <c r="M248" t="n">
        <v>12</v>
      </c>
      <c r="N248" t="n">
        <v>96.65000000000001</v>
      </c>
      <c r="O248" t="n">
        <v>39757.13</v>
      </c>
      <c r="P248" t="n">
        <v>420.96</v>
      </c>
      <c r="Q248" t="n">
        <v>452.64</v>
      </c>
      <c r="R248" t="n">
        <v>74.48</v>
      </c>
      <c r="S248" t="n">
        <v>57.64</v>
      </c>
      <c r="T248" t="n">
        <v>6306.92</v>
      </c>
      <c r="U248" t="n">
        <v>0.77</v>
      </c>
      <c r="V248" t="n">
        <v>0.88</v>
      </c>
      <c r="W248" t="n">
        <v>6.82</v>
      </c>
      <c r="X248" t="n">
        <v>0.37</v>
      </c>
      <c r="Y248" t="n">
        <v>1</v>
      </c>
      <c r="Z248" t="n">
        <v>10</v>
      </c>
    </row>
    <row r="249">
      <c r="A249" t="n">
        <v>90</v>
      </c>
      <c r="B249" t="n">
        <v>140</v>
      </c>
      <c r="C249" t="inlineStr">
        <is>
          <t xml:space="preserve">CONCLUIDO	</t>
        </is>
      </c>
      <c r="D249" t="n">
        <v>3.6052</v>
      </c>
      <c r="E249" t="n">
        <v>27.74</v>
      </c>
      <c r="F249" t="n">
        <v>24.11</v>
      </c>
      <c r="G249" t="n">
        <v>103.31</v>
      </c>
      <c r="H249" t="n">
        <v>1.3</v>
      </c>
      <c r="I249" t="n">
        <v>14</v>
      </c>
      <c r="J249" t="n">
        <v>321.02</v>
      </c>
      <c r="K249" t="n">
        <v>60.56</v>
      </c>
      <c r="L249" t="n">
        <v>23.5</v>
      </c>
      <c r="M249" t="n">
        <v>12</v>
      </c>
      <c r="N249" t="n">
        <v>96.97</v>
      </c>
      <c r="O249" t="n">
        <v>39826.95</v>
      </c>
      <c r="P249" t="n">
        <v>421.71</v>
      </c>
      <c r="Q249" t="n">
        <v>452.59</v>
      </c>
      <c r="R249" t="n">
        <v>74.69</v>
      </c>
      <c r="S249" t="n">
        <v>57.64</v>
      </c>
      <c r="T249" t="n">
        <v>6413.78</v>
      </c>
      <c r="U249" t="n">
        <v>0.77</v>
      </c>
      <c r="V249" t="n">
        <v>0.88</v>
      </c>
      <c r="W249" t="n">
        <v>6.82</v>
      </c>
      <c r="X249" t="n">
        <v>0.38</v>
      </c>
      <c r="Y249" t="n">
        <v>1</v>
      </c>
      <c r="Z249" t="n">
        <v>10</v>
      </c>
    </row>
    <row r="250">
      <c r="A250" t="n">
        <v>91</v>
      </c>
      <c r="B250" t="n">
        <v>140</v>
      </c>
      <c r="C250" t="inlineStr">
        <is>
          <t xml:space="preserve">CONCLUIDO	</t>
        </is>
      </c>
      <c r="D250" t="n">
        <v>3.6075</v>
      </c>
      <c r="E250" t="n">
        <v>27.72</v>
      </c>
      <c r="F250" t="n">
        <v>24.09</v>
      </c>
      <c r="G250" t="n">
        <v>103.23</v>
      </c>
      <c r="H250" t="n">
        <v>1.32</v>
      </c>
      <c r="I250" t="n">
        <v>14</v>
      </c>
      <c r="J250" t="n">
        <v>321.59</v>
      </c>
      <c r="K250" t="n">
        <v>60.56</v>
      </c>
      <c r="L250" t="n">
        <v>23.75</v>
      </c>
      <c r="M250" t="n">
        <v>12</v>
      </c>
      <c r="N250" t="n">
        <v>97.28</v>
      </c>
      <c r="O250" t="n">
        <v>39896.91</v>
      </c>
      <c r="P250" t="n">
        <v>421.34</v>
      </c>
      <c r="Q250" t="n">
        <v>452.57</v>
      </c>
      <c r="R250" t="n">
        <v>74.19</v>
      </c>
      <c r="S250" t="n">
        <v>57.64</v>
      </c>
      <c r="T250" t="n">
        <v>6163.65</v>
      </c>
      <c r="U250" t="n">
        <v>0.78</v>
      </c>
      <c r="V250" t="n">
        <v>0.88</v>
      </c>
      <c r="W250" t="n">
        <v>6.82</v>
      </c>
      <c r="X250" t="n">
        <v>0.36</v>
      </c>
      <c r="Y250" t="n">
        <v>1</v>
      </c>
      <c r="Z250" t="n">
        <v>10</v>
      </c>
    </row>
    <row r="251">
      <c r="A251" t="n">
        <v>92</v>
      </c>
      <c r="B251" t="n">
        <v>140</v>
      </c>
      <c r="C251" t="inlineStr">
        <is>
          <t xml:space="preserve">CONCLUIDO	</t>
        </is>
      </c>
      <c r="D251" t="n">
        <v>3.6073</v>
      </c>
      <c r="E251" t="n">
        <v>27.72</v>
      </c>
      <c r="F251" t="n">
        <v>24.09</v>
      </c>
      <c r="G251" t="n">
        <v>103.24</v>
      </c>
      <c r="H251" t="n">
        <v>1.33</v>
      </c>
      <c r="I251" t="n">
        <v>14</v>
      </c>
      <c r="J251" t="n">
        <v>322.16</v>
      </c>
      <c r="K251" t="n">
        <v>60.56</v>
      </c>
      <c r="L251" t="n">
        <v>24</v>
      </c>
      <c r="M251" t="n">
        <v>12</v>
      </c>
      <c r="N251" t="n">
        <v>97.59999999999999</v>
      </c>
      <c r="O251" t="n">
        <v>39967.02</v>
      </c>
      <c r="P251" t="n">
        <v>421.43</v>
      </c>
      <c r="Q251" t="n">
        <v>452.58</v>
      </c>
      <c r="R251" t="n">
        <v>74.26000000000001</v>
      </c>
      <c r="S251" t="n">
        <v>57.64</v>
      </c>
      <c r="T251" t="n">
        <v>6198.39</v>
      </c>
      <c r="U251" t="n">
        <v>0.78</v>
      </c>
      <c r="V251" t="n">
        <v>0.88</v>
      </c>
      <c r="W251" t="n">
        <v>6.82</v>
      </c>
      <c r="X251" t="n">
        <v>0.36</v>
      </c>
      <c r="Y251" t="n">
        <v>1</v>
      </c>
      <c r="Z251" t="n">
        <v>10</v>
      </c>
    </row>
    <row r="252">
      <c r="A252" t="n">
        <v>93</v>
      </c>
      <c r="B252" t="n">
        <v>140</v>
      </c>
      <c r="C252" t="inlineStr">
        <is>
          <t xml:space="preserve">CONCLUIDO	</t>
        </is>
      </c>
      <c r="D252" t="n">
        <v>3.6055</v>
      </c>
      <c r="E252" t="n">
        <v>27.74</v>
      </c>
      <c r="F252" t="n">
        <v>24.1</v>
      </c>
      <c r="G252" t="n">
        <v>103.3</v>
      </c>
      <c r="H252" t="n">
        <v>1.34</v>
      </c>
      <c r="I252" t="n">
        <v>14</v>
      </c>
      <c r="J252" t="n">
        <v>322.73</v>
      </c>
      <c r="K252" t="n">
        <v>60.56</v>
      </c>
      <c r="L252" t="n">
        <v>24.25</v>
      </c>
      <c r="M252" t="n">
        <v>12</v>
      </c>
      <c r="N252" t="n">
        <v>97.92</v>
      </c>
      <c r="O252" t="n">
        <v>40037.28</v>
      </c>
      <c r="P252" t="n">
        <v>421.53</v>
      </c>
      <c r="Q252" t="n">
        <v>452.63</v>
      </c>
      <c r="R252" t="n">
        <v>74.55</v>
      </c>
      <c r="S252" t="n">
        <v>57.64</v>
      </c>
      <c r="T252" t="n">
        <v>6343.17</v>
      </c>
      <c r="U252" t="n">
        <v>0.77</v>
      </c>
      <c r="V252" t="n">
        <v>0.88</v>
      </c>
      <c r="W252" t="n">
        <v>6.82</v>
      </c>
      <c r="X252" t="n">
        <v>0.38</v>
      </c>
      <c r="Y252" t="n">
        <v>1</v>
      </c>
      <c r="Z252" t="n">
        <v>10</v>
      </c>
    </row>
    <row r="253">
      <c r="A253" t="n">
        <v>94</v>
      </c>
      <c r="B253" t="n">
        <v>140</v>
      </c>
      <c r="C253" t="inlineStr">
        <is>
          <t xml:space="preserve">CONCLUIDO	</t>
        </is>
      </c>
      <c r="D253" t="n">
        <v>3.6078</v>
      </c>
      <c r="E253" t="n">
        <v>27.72</v>
      </c>
      <c r="F253" t="n">
        <v>24.09</v>
      </c>
      <c r="G253" t="n">
        <v>103.22</v>
      </c>
      <c r="H253" t="n">
        <v>1.35</v>
      </c>
      <c r="I253" t="n">
        <v>14</v>
      </c>
      <c r="J253" t="n">
        <v>323.3</v>
      </c>
      <c r="K253" t="n">
        <v>60.56</v>
      </c>
      <c r="L253" t="n">
        <v>24.5</v>
      </c>
      <c r="M253" t="n">
        <v>12</v>
      </c>
      <c r="N253" t="n">
        <v>98.23999999999999</v>
      </c>
      <c r="O253" t="n">
        <v>40107.81</v>
      </c>
      <c r="P253" t="n">
        <v>421.11</v>
      </c>
      <c r="Q253" t="n">
        <v>452.57</v>
      </c>
      <c r="R253" t="n">
        <v>74.06999999999999</v>
      </c>
      <c r="S253" t="n">
        <v>57.64</v>
      </c>
      <c r="T253" t="n">
        <v>6103.8</v>
      </c>
      <c r="U253" t="n">
        <v>0.78</v>
      </c>
      <c r="V253" t="n">
        <v>0.88</v>
      </c>
      <c r="W253" t="n">
        <v>6.82</v>
      </c>
      <c r="X253" t="n">
        <v>0.36</v>
      </c>
      <c r="Y253" t="n">
        <v>1</v>
      </c>
      <c r="Z253" t="n">
        <v>10</v>
      </c>
    </row>
    <row r="254">
      <c r="A254" t="n">
        <v>95</v>
      </c>
      <c r="B254" t="n">
        <v>140</v>
      </c>
      <c r="C254" t="inlineStr">
        <is>
          <t xml:space="preserve">CONCLUIDO	</t>
        </is>
      </c>
      <c r="D254" t="n">
        <v>3.606</v>
      </c>
      <c r="E254" t="n">
        <v>27.73</v>
      </c>
      <c r="F254" t="n">
        <v>24.1</v>
      </c>
      <c r="G254" t="n">
        <v>103.28</v>
      </c>
      <c r="H254" t="n">
        <v>1.36</v>
      </c>
      <c r="I254" t="n">
        <v>14</v>
      </c>
      <c r="J254" t="n">
        <v>323.87</v>
      </c>
      <c r="K254" t="n">
        <v>60.56</v>
      </c>
      <c r="L254" t="n">
        <v>24.75</v>
      </c>
      <c r="M254" t="n">
        <v>12</v>
      </c>
      <c r="N254" t="n">
        <v>98.56999999999999</v>
      </c>
      <c r="O254" t="n">
        <v>40178.37</v>
      </c>
      <c r="P254" t="n">
        <v>420.85</v>
      </c>
      <c r="Q254" t="n">
        <v>452.58</v>
      </c>
      <c r="R254" t="n">
        <v>74.52</v>
      </c>
      <c r="S254" t="n">
        <v>57.64</v>
      </c>
      <c r="T254" t="n">
        <v>6329.89</v>
      </c>
      <c r="U254" t="n">
        <v>0.77</v>
      </c>
      <c r="V254" t="n">
        <v>0.88</v>
      </c>
      <c r="W254" t="n">
        <v>6.82</v>
      </c>
      <c r="X254" t="n">
        <v>0.38</v>
      </c>
      <c r="Y254" t="n">
        <v>1</v>
      </c>
      <c r="Z254" t="n">
        <v>10</v>
      </c>
    </row>
    <row r="255">
      <c r="A255" t="n">
        <v>96</v>
      </c>
      <c r="B255" t="n">
        <v>140</v>
      </c>
      <c r="C255" t="inlineStr">
        <is>
          <t xml:space="preserve">CONCLUIDO	</t>
        </is>
      </c>
      <c r="D255" t="n">
        <v>3.6057</v>
      </c>
      <c r="E255" t="n">
        <v>27.73</v>
      </c>
      <c r="F255" t="n">
        <v>24.1</v>
      </c>
      <c r="G255" t="n">
        <v>103.29</v>
      </c>
      <c r="H255" t="n">
        <v>1.37</v>
      </c>
      <c r="I255" t="n">
        <v>14</v>
      </c>
      <c r="J255" t="n">
        <v>324.44</v>
      </c>
      <c r="K255" t="n">
        <v>60.56</v>
      </c>
      <c r="L255" t="n">
        <v>25</v>
      </c>
      <c r="M255" t="n">
        <v>12</v>
      </c>
      <c r="N255" t="n">
        <v>98.89</v>
      </c>
      <c r="O255" t="n">
        <v>40249.08</v>
      </c>
      <c r="P255" t="n">
        <v>420.36</v>
      </c>
      <c r="Q255" t="n">
        <v>452.62</v>
      </c>
      <c r="R255" t="n">
        <v>74.66</v>
      </c>
      <c r="S255" t="n">
        <v>57.64</v>
      </c>
      <c r="T255" t="n">
        <v>6398.51</v>
      </c>
      <c r="U255" t="n">
        <v>0.77</v>
      </c>
      <c r="V255" t="n">
        <v>0.88</v>
      </c>
      <c r="W255" t="n">
        <v>6.82</v>
      </c>
      <c r="X255" t="n">
        <v>0.38</v>
      </c>
      <c r="Y255" t="n">
        <v>1</v>
      </c>
      <c r="Z255" t="n">
        <v>10</v>
      </c>
    </row>
    <row r="256">
      <c r="A256" t="n">
        <v>97</v>
      </c>
      <c r="B256" t="n">
        <v>140</v>
      </c>
      <c r="C256" t="inlineStr">
        <is>
          <t xml:space="preserve">CONCLUIDO	</t>
        </is>
      </c>
      <c r="D256" t="n">
        <v>3.6152</v>
      </c>
      <c r="E256" t="n">
        <v>27.66</v>
      </c>
      <c r="F256" t="n">
        <v>24.08</v>
      </c>
      <c r="G256" t="n">
        <v>111.14</v>
      </c>
      <c r="H256" t="n">
        <v>1.38</v>
      </c>
      <c r="I256" t="n">
        <v>13</v>
      </c>
      <c r="J256" t="n">
        <v>325.02</v>
      </c>
      <c r="K256" t="n">
        <v>60.56</v>
      </c>
      <c r="L256" t="n">
        <v>25.25</v>
      </c>
      <c r="M256" t="n">
        <v>11</v>
      </c>
      <c r="N256" t="n">
        <v>99.20999999999999</v>
      </c>
      <c r="O256" t="n">
        <v>40319.95</v>
      </c>
      <c r="P256" t="n">
        <v>420.62</v>
      </c>
      <c r="Q256" t="n">
        <v>452.6</v>
      </c>
      <c r="R256" t="n">
        <v>73.98</v>
      </c>
      <c r="S256" t="n">
        <v>57.64</v>
      </c>
      <c r="T256" t="n">
        <v>6064.97</v>
      </c>
      <c r="U256" t="n">
        <v>0.78</v>
      </c>
      <c r="V256" t="n">
        <v>0.88</v>
      </c>
      <c r="W256" t="n">
        <v>6.82</v>
      </c>
      <c r="X256" t="n">
        <v>0.36</v>
      </c>
      <c r="Y256" t="n">
        <v>1</v>
      </c>
      <c r="Z256" t="n">
        <v>10</v>
      </c>
    </row>
    <row r="257">
      <c r="A257" t="n">
        <v>98</v>
      </c>
      <c r="B257" t="n">
        <v>140</v>
      </c>
      <c r="C257" t="inlineStr">
        <is>
          <t xml:space="preserve">CONCLUIDO	</t>
        </is>
      </c>
      <c r="D257" t="n">
        <v>3.6157</v>
      </c>
      <c r="E257" t="n">
        <v>27.66</v>
      </c>
      <c r="F257" t="n">
        <v>24.08</v>
      </c>
      <c r="G257" t="n">
        <v>111.13</v>
      </c>
      <c r="H257" t="n">
        <v>1.4</v>
      </c>
      <c r="I257" t="n">
        <v>13</v>
      </c>
      <c r="J257" t="n">
        <v>325.59</v>
      </c>
      <c r="K257" t="n">
        <v>60.56</v>
      </c>
      <c r="L257" t="n">
        <v>25.5</v>
      </c>
      <c r="M257" t="n">
        <v>11</v>
      </c>
      <c r="N257" t="n">
        <v>99.54000000000001</v>
      </c>
      <c r="O257" t="n">
        <v>40390.96</v>
      </c>
      <c r="P257" t="n">
        <v>421.28</v>
      </c>
      <c r="Q257" t="n">
        <v>452.56</v>
      </c>
      <c r="R257" t="n">
        <v>73.81</v>
      </c>
      <c r="S257" t="n">
        <v>57.64</v>
      </c>
      <c r="T257" t="n">
        <v>5980.22</v>
      </c>
      <c r="U257" t="n">
        <v>0.78</v>
      </c>
      <c r="V257" t="n">
        <v>0.88</v>
      </c>
      <c r="W257" t="n">
        <v>6.82</v>
      </c>
      <c r="X257" t="n">
        <v>0.35</v>
      </c>
      <c r="Y257" t="n">
        <v>1</v>
      </c>
      <c r="Z257" t="n">
        <v>10</v>
      </c>
    </row>
    <row r="258">
      <c r="A258" t="n">
        <v>99</v>
      </c>
      <c r="B258" t="n">
        <v>140</v>
      </c>
      <c r="C258" t="inlineStr">
        <is>
          <t xml:space="preserve">CONCLUIDO	</t>
        </is>
      </c>
      <c r="D258" t="n">
        <v>3.6156</v>
      </c>
      <c r="E258" t="n">
        <v>27.66</v>
      </c>
      <c r="F258" t="n">
        <v>24.08</v>
      </c>
      <c r="G258" t="n">
        <v>111.13</v>
      </c>
      <c r="H258" t="n">
        <v>1.41</v>
      </c>
      <c r="I258" t="n">
        <v>13</v>
      </c>
      <c r="J258" t="n">
        <v>326.17</v>
      </c>
      <c r="K258" t="n">
        <v>60.56</v>
      </c>
      <c r="L258" t="n">
        <v>25.75</v>
      </c>
      <c r="M258" t="n">
        <v>11</v>
      </c>
      <c r="N258" t="n">
        <v>99.87</v>
      </c>
      <c r="O258" t="n">
        <v>40462.13</v>
      </c>
      <c r="P258" t="n">
        <v>421.73</v>
      </c>
      <c r="Q258" t="n">
        <v>452.57</v>
      </c>
      <c r="R258" t="n">
        <v>73.84</v>
      </c>
      <c r="S258" t="n">
        <v>57.64</v>
      </c>
      <c r="T258" t="n">
        <v>5991.94</v>
      </c>
      <c r="U258" t="n">
        <v>0.78</v>
      </c>
      <c r="V258" t="n">
        <v>0.88</v>
      </c>
      <c r="W258" t="n">
        <v>6.82</v>
      </c>
      <c r="X258" t="n">
        <v>0.35</v>
      </c>
      <c r="Y258" t="n">
        <v>1</v>
      </c>
      <c r="Z258" t="n">
        <v>10</v>
      </c>
    </row>
    <row r="259">
      <c r="A259" t="n">
        <v>100</v>
      </c>
      <c r="B259" t="n">
        <v>140</v>
      </c>
      <c r="C259" t="inlineStr">
        <is>
          <t xml:space="preserve">CONCLUIDO	</t>
        </is>
      </c>
      <c r="D259" t="n">
        <v>3.6169</v>
      </c>
      <c r="E259" t="n">
        <v>27.65</v>
      </c>
      <c r="F259" t="n">
        <v>24.07</v>
      </c>
      <c r="G259" t="n">
        <v>111.08</v>
      </c>
      <c r="H259" t="n">
        <v>1.42</v>
      </c>
      <c r="I259" t="n">
        <v>13</v>
      </c>
      <c r="J259" t="n">
        <v>326.75</v>
      </c>
      <c r="K259" t="n">
        <v>60.56</v>
      </c>
      <c r="L259" t="n">
        <v>26</v>
      </c>
      <c r="M259" t="n">
        <v>11</v>
      </c>
      <c r="N259" t="n">
        <v>100.2</v>
      </c>
      <c r="O259" t="n">
        <v>40533.46</v>
      </c>
      <c r="P259" t="n">
        <v>421.93</v>
      </c>
      <c r="Q259" t="n">
        <v>452.63</v>
      </c>
      <c r="R259" t="n">
        <v>73.39</v>
      </c>
      <c r="S259" t="n">
        <v>57.64</v>
      </c>
      <c r="T259" t="n">
        <v>5766.74</v>
      </c>
      <c r="U259" t="n">
        <v>0.79</v>
      </c>
      <c r="V259" t="n">
        <v>0.88</v>
      </c>
      <c r="W259" t="n">
        <v>6.82</v>
      </c>
      <c r="X259" t="n">
        <v>0.34</v>
      </c>
      <c r="Y259" t="n">
        <v>1</v>
      </c>
      <c r="Z259" t="n">
        <v>10</v>
      </c>
    </row>
    <row r="260">
      <c r="A260" t="n">
        <v>101</v>
      </c>
      <c r="B260" t="n">
        <v>140</v>
      </c>
      <c r="C260" t="inlineStr">
        <is>
          <t xml:space="preserve">CONCLUIDO	</t>
        </is>
      </c>
      <c r="D260" t="n">
        <v>3.617</v>
      </c>
      <c r="E260" t="n">
        <v>27.65</v>
      </c>
      <c r="F260" t="n">
        <v>24.07</v>
      </c>
      <c r="G260" t="n">
        <v>111.08</v>
      </c>
      <c r="H260" t="n">
        <v>1.43</v>
      </c>
      <c r="I260" t="n">
        <v>13</v>
      </c>
      <c r="J260" t="n">
        <v>327.33</v>
      </c>
      <c r="K260" t="n">
        <v>60.56</v>
      </c>
      <c r="L260" t="n">
        <v>26.25</v>
      </c>
      <c r="M260" t="n">
        <v>11</v>
      </c>
      <c r="N260" t="n">
        <v>100.52</v>
      </c>
      <c r="O260" t="n">
        <v>40604.94</v>
      </c>
      <c r="P260" t="n">
        <v>422.29</v>
      </c>
      <c r="Q260" t="n">
        <v>452.57</v>
      </c>
      <c r="R260" t="n">
        <v>73.5</v>
      </c>
      <c r="S260" t="n">
        <v>57.64</v>
      </c>
      <c r="T260" t="n">
        <v>5822.27</v>
      </c>
      <c r="U260" t="n">
        <v>0.78</v>
      </c>
      <c r="V260" t="n">
        <v>0.88</v>
      </c>
      <c r="W260" t="n">
        <v>6.82</v>
      </c>
      <c r="X260" t="n">
        <v>0.34</v>
      </c>
      <c r="Y260" t="n">
        <v>1</v>
      </c>
      <c r="Z260" t="n">
        <v>10</v>
      </c>
    </row>
    <row r="261">
      <c r="A261" t="n">
        <v>102</v>
      </c>
      <c r="B261" t="n">
        <v>140</v>
      </c>
      <c r="C261" t="inlineStr">
        <is>
          <t xml:space="preserve">CONCLUIDO	</t>
        </is>
      </c>
      <c r="D261" t="n">
        <v>3.6167</v>
      </c>
      <c r="E261" t="n">
        <v>27.65</v>
      </c>
      <c r="F261" t="n">
        <v>24.07</v>
      </c>
      <c r="G261" t="n">
        <v>111.09</v>
      </c>
      <c r="H261" t="n">
        <v>1.44</v>
      </c>
      <c r="I261" t="n">
        <v>13</v>
      </c>
      <c r="J261" t="n">
        <v>327.91</v>
      </c>
      <c r="K261" t="n">
        <v>60.56</v>
      </c>
      <c r="L261" t="n">
        <v>26.5</v>
      </c>
      <c r="M261" t="n">
        <v>11</v>
      </c>
      <c r="N261" t="n">
        <v>100.86</v>
      </c>
      <c r="O261" t="n">
        <v>40676.58</v>
      </c>
      <c r="P261" t="n">
        <v>422.16</v>
      </c>
      <c r="Q261" t="n">
        <v>452.58</v>
      </c>
      <c r="R261" t="n">
        <v>73.62</v>
      </c>
      <c r="S261" t="n">
        <v>57.64</v>
      </c>
      <c r="T261" t="n">
        <v>5883.95</v>
      </c>
      <c r="U261" t="n">
        <v>0.78</v>
      </c>
      <c r="V261" t="n">
        <v>0.88</v>
      </c>
      <c r="W261" t="n">
        <v>6.82</v>
      </c>
      <c r="X261" t="n">
        <v>0.35</v>
      </c>
      <c r="Y261" t="n">
        <v>1</v>
      </c>
      <c r="Z261" t="n">
        <v>10</v>
      </c>
    </row>
    <row r="262">
      <c r="A262" t="n">
        <v>103</v>
      </c>
      <c r="B262" t="n">
        <v>140</v>
      </c>
      <c r="C262" t="inlineStr">
        <is>
          <t xml:space="preserve">CONCLUIDO	</t>
        </is>
      </c>
      <c r="D262" t="n">
        <v>3.6192</v>
      </c>
      <c r="E262" t="n">
        <v>27.63</v>
      </c>
      <c r="F262" t="n">
        <v>24.05</v>
      </c>
      <c r="G262" t="n">
        <v>111</v>
      </c>
      <c r="H262" t="n">
        <v>1.45</v>
      </c>
      <c r="I262" t="n">
        <v>13</v>
      </c>
      <c r="J262" t="n">
        <v>328.49</v>
      </c>
      <c r="K262" t="n">
        <v>60.56</v>
      </c>
      <c r="L262" t="n">
        <v>26.75</v>
      </c>
      <c r="M262" t="n">
        <v>11</v>
      </c>
      <c r="N262" t="n">
        <v>101.19</v>
      </c>
      <c r="O262" t="n">
        <v>40748.37</v>
      </c>
      <c r="P262" t="n">
        <v>421.57</v>
      </c>
      <c r="Q262" t="n">
        <v>452.56</v>
      </c>
      <c r="R262" t="n">
        <v>73.13</v>
      </c>
      <c r="S262" t="n">
        <v>57.64</v>
      </c>
      <c r="T262" t="n">
        <v>5637.31</v>
      </c>
      <c r="U262" t="n">
        <v>0.79</v>
      </c>
      <c r="V262" t="n">
        <v>0.88</v>
      </c>
      <c r="W262" t="n">
        <v>6.81</v>
      </c>
      <c r="X262" t="n">
        <v>0.33</v>
      </c>
      <c r="Y262" t="n">
        <v>1</v>
      </c>
      <c r="Z262" t="n">
        <v>10</v>
      </c>
    </row>
    <row r="263">
      <c r="A263" t="n">
        <v>104</v>
      </c>
      <c r="B263" t="n">
        <v>140</v>
      </c>
      <c r="C263" t="inlineStr">
        <is>
          <t xml:space="preserve">CONCLUIDO	</t>
        </is>
      </c>
      <c r="D263" t="n">
        <v>3.6161</v>
      </c>
      <c r="E263" t="n">
        <v>27.65</v>
      </c>
      <c r="F263" t="n">
        <v>24.07</v>
      </c>
      <c r="G263" t="n">
        <v>111.11</v>
      </c>
      <c r="H263" t="n">
        <v>1.46</v>
      </c>
      <c r="I263" t="n">
        <v>13</v>
      </c>
      <c r="J263" t="n">
        <v>329.08</v>
      </c>
      <c r="K263" t="n">
        <v>60.56</v>
      </c>
      <c r="L263" t="n">
        <v>27</v>
      </c>
      <c r="M263" t="n">
        <v>11</v>
      </c>
      <c r="N263" t="n">
        <v>101.52</v>
      </c>
      <c r="O263" t="n">
        <v>40820.32</v>
      </c>
      <c r="P263" t="n">
        <v>421.62</v>
      </c>
      <c r="Q263" t="n">
        <v>452.57</v>
      </c>
      <c r="R263" t="n">
        <v>73.66</v>
      </c>
      <c r="S263" t="n">
        <v>57.64</v>
      </c>
      <c r="T263" t="n">
        <v>5903.77</v>
      </c>
      <c r="U263" t="n">
        <v>0.78</v>
      </c>
      <c r="V263" t="n">
        <v>0.88</v>
      </c>
      <c r="W263" t="n">
        <v>6.82</v>
      </c>
      <c r="X263" t="n">
        <v>0.35</v>
      </c>
      <c r="Y263" t="n">
        <v>1</v>
      </c>
      <c r="Z263" t="n">
        <v>10</v>
      </c>
    </row>
    <row r="264">
      <c r="A264" t="n">
        <v>105</v>
      </c>
      <c r="B264" t="n">
        <v>140</v>
      </c>
      <c r="C264" t="inlineStr">
        <is>
          <t xml:space="preserve">CONCLUIDO	</t>
        </is>
      </c>
      <c r="D264" t="n">
        <v>3.6157</v>
      </c>
      <c r="E264" t="n">
        <v>27.66</v>
      </c>
      <c r="F264" t="n">
        <v>24.08</v>
      </c>
      <c r="G264" t="n">
        <v>111.13</v>
      </c>
      <c r="H264" t="n">
        <v>1.47</v>
      </c>
      <c r="I264" t="n">
        <v>13</v>
      </c>
      <c r="J264" t="n">
        <v>329.66</v>
      </c>
      <c r="K264" t="n">
        <v>60.56</v>
      </c>
      <c r="L264" t="n">
        <v>27.25</v>
      </c>
      <c r="M264" t="n">
        <v>11</v>
      </c>
      <c r="N264" t="n">
        <v>101.86</v>
      </c>
      <c r="O264" t="n">
        <v>40892.44</v>
      </c>
      <c r="P264" t="n">
        <v>421.23</v>
      </c>
      <c r="Q264" t="n">
        <v>452.57</v>
      </c>
      <c r="R264" t="n">
        <v>73.76000000000001</v>
      </c>
      <c r="S264" t="n">
        <v>57.64</v>
      </c>
      <c r="T264" t="n">
        <v>5955.42</v>
      </c>
      <c r="U264" t="n">
        <v>0.78</v>
      </c>
      <c r="V264" t="n">
        <v>0.88</v>
      </c>
      <c r="W264" t="n">
        <v>6.82</v>
      </c>
      <c r="X264" t="n">
        <v>0.35</v>
      </c>
      <c r="Y264" t="n">
        <v>1</v>
      </c>
      <c r="Z264" t="n">
        <v>10</v>
      </c>
    </row>
    <row r="265">
      <c r="A265" t="n">
        <v>106</v>
      </c>
      <c r="B265" t="n">
        <v>140</v>
      </c>
      <c r="C265" t="inlineStr">
        <is>
          <t xml:space="preserve">CONCLUIDO	</t>
        </is>
      </c>
      <c r="D265" t="n">
        <v>3.6299</v>
      </c>
      <c r="E265" t="n">
        <v>27.55</v>
      </c>
      <c r="F265" t="n">
        <v>24.02</v>
      </c>
      <c r="G265" t="n">
        <v>120.1</v>
      </c>
      <c r="H265" t="n">
        <v>1.48</v>
      </c>
      <c r="I265" t="n">
        <v>12</v>
      </c>
      <c r="J265" t="n">
        <v>330.25</v>
      </c>
      <c r="K265" t="n">
        <v>60.56</v>
      </c>
      <c r="L265" t="n">
        <v>27.5</v>
      </c>
      <c r="M265" t="n">
        <v>10</v>
      </c>
      <c r="N265" t="n">
        <v>102.19</v>
      </c>
      <c r="O265" t="n">
        <v>40964.71</v>
      </c>
      <c r="P265" t="n">
        <v>420.22</v>
      </c>
      <c r="Q265" t="n">
        <v>452.6</v>
      </c>
      <c r="R265" t="n">
        <v>71.92</v>
      </c>
      <c r="S265" t="n">
        <v>57.64</v>
      </c>
      <c r="T265" t="n">
        <v>5036.28</v>
      </c>
      <c r="U265" t="n">
        <v>0.8</v>
      </c>
      <c r="V265" t="n">
        <v>0.88</v>
      </c>
      <c r="W265" t="n">
        <v>6.81</v>
      </c>
      <c r="X265" t="n">
        <v>0.3</v>
      </c>
      <c r="Y265" t="n">
        <v>1</v>
      </c>
      <c r="Z265" t="n">
        <v>10</v>
      </c>
    </row>
    <row r="266">
      <c r="A266" t="n">
        <v>107</v>
      </c>
      <c r="B266" t="n">
        <v>140</v>
      </c>
      <c r="C266" t="inlineStr">
        <is>
          <t xml:space="preserve">CONCLUIDO	</t>
        </is>
      </c>
      <c r="D266" t="n">
        <v>3.6287</v>
      </c>
      <c r="E266" t="n">
        <v>27.56</v>
      </c>
      <c r="F266" t="n">
        <v>24.03</v>
      </c>
      <c r="G266" t="n">
        <v>120.15</v>
      </c>
      <c r="H266" t="n">
        <v>1.49</v>
      </c>
      <c r="I266" t="n">
        <v>12</v>
      </c>
      <c r="J266" t="n">
        <v>330.83</v>
      </c>
      <c r="K266" t="n">
        <v>60.56</v>
      </c>
      <c r="L266" t="n">
        <v>27.75</v>
      </c>
      <c r="M266" t="n">
        <v>10</v>
      </c>
      <c r="N266" t="n">
        <v>102.53</v>
      </c>
      <c r="O266" t="n">
        <v>41037.15</v>
      </c>
      <c r="P266" t="n">
        <v>420.76</v>
      </c>
      <c r="Q266" t="n">
        <v>452.57</v>
      </c>
      <c r="R266" t="n">
        <v>72.22</v>
      </c>
      <c r="S266" t="n">
        <v>57.64</v>
      </c>
      <c r="T266" t="n">
        <v>5185.7</v>
      </c>
      <c r="U266" t="n">
        <v>0.8</v>
      </c>
      <c r="V266" t="n">
        <v>0.88</v>
      </c>
      <c r="W266" t="n">
        <v>6.82</v>
      </c>
      <c r="X266" t="n">
        <v>0.31</v>
      </c>
      <c r="Y266" t="n">
        <v>1</v>
      </c>
      <c r="Z266" t="n">
        <v>10</v>
      </c>
    </row>
    <row r="267">
      <c r="A267" t="n">
        <v>108</v>
      </c>
      <c r="B267" t="n">
        <v>140</v>
      </c>
      <c r="C267" t="inlineStr">
        <is>
          <t xml:space="preserve">CONCLUIDO	</t>
        </is>
      </c>
      <c r="D267" t="n">
        <v>3.6294</v>
      </c>
      <c r="E267" t="n">
        <v>27.55</v>
      </c>
      <c r="F267" t="n">
        <v>24.03</v>
      </c>
      <c r="G267" t="n">
        <v>120.13</v>
      </c>
      <c r="H267" t="n">
        <v>1.51</v>
      </c>
      <c r="I267" t="n">
        <v>12</v>
      </c>
      <c r="J267" t="n">
        <v>331.42</v>
      </c>
      <c r="K267" t="n">
        <v>60.56</v>
      </c>
      <c r="L267" t="n">
        <v>28</v>
      </c>
      <c r="M267" t="n">
        <v>10</v>
      </c>
      <c r="N267" t="n">
        <v>102.87</v>
      </c>
      <c r="O267" t="n">
        <v>41109.75</v>
      </c>
      <c r="P267" t="n">
        <v>421.03</v>
      </c>
      <c r="Q267" t="n">
        <v>452.57</v>
      </c>
      <c r="R267" t="n">
        <v>72.05</v>
      </c>
      <c r="S267" t="n">
        <v>57.64</v>
      </c>
      <c r="T267" t="n">
        <v>5104.18</v>
      </c>
      <c r="U267" t="n">
        <v>0.8</v>
      </c>
      <c r="V267" t="n">
        <v>0.88</v>
      </c>
      <c r="W267" t="n">
        <v>6.82</v>
      </c>
      <c r="X267" t="n">
        <v>0.3</v>
      </c>
      <c r="Y267" t="n">
        <v>1</v>
      </c>
      <c r="Z267" t="n">
        <v>10</v>
      </c>
    </row>
    <row r="268">
      <c r="A268" t="n">
        <v>109</v>
      </c>
      <c r="B268" t="n">
        <v>140</v>
      </c>
      <c r="C268" t="inlineStr">
        <is>
          <t xml:space="preserve">CONCLUIDO	</t>
        </is>
      </c>
      <c r="D268" t="n">
        <v>3.6297</v>
      </c>
      <c r="E268" t="n">
        <v>27.55</v>
      </c>
      <c r="F268" t="n">
        <v>24.02</v>
      </c>
      <c r="G268" t="n">
        <v>120.12</v>
      </c>
      <c r="H268" t="n">
        <v>1.52</v>
      </c>
      <c r="I268" t="n">
        <v>12</v>
      </c>
      <c r="J268" t="n">
        <v>332.01</v>
      </c>
      <c r="K268" t="n">
        <v>60.56</v>
      </c>
      <c r="L268" t="n">
        <v>28.25</v>
      </c>
      <c r="M268" t="n">
        <v>10</v>
      </c>
      <c r="N268" t="n">
        <v>103.21</v>
      </c>
      <c r="O268" t="n">
        <v>41182.52</v>
      </c>
      <c r="P268" t="n">
        <v>421.58</v>
      </c>
      <c r="Q268" t="n">
        <v>452.58</v>
      </c>
      <c r="R268" t="n">
        <v>71.95</v>
      </c>
      <c r="S268" t="n">
        <v>57.64</v>
      </c>
      <c r="T268" t="n">
        <v>5053.25</v>
      </c>
      <c r="U268" t="n">
        <v>0.8</v>
      </c>
      <c r="V268" t="n">
        <v>0.88</v>
      </c>
      <c r="W268" t="n">
        <v>6.82</v>
      </c>
      <c r="X268" t="n">
        <v>0.3</v>
      </c>
      <c r="Y268" t="n">
        <v>1</v>
      </c>
      <c r="Z268" t="n">
        <v>10</v>
      </c>
    </row>
    <row r="269">
      <c r="A269" t="n">
        <v>110</v>
      </c>
      <c r="B269" t="n">
        <v>140</v>
      </c>
      <c r="C269" t="inlineStr">
        <is>
          <t xml:space="preserve">CONCLUIDO	</t>
        </is>
      </c>
      <c r="D269" t="n">
        <v>3.6284</v>
      </c>
      <c r="E269" t="n">
        <v>27.56</v>
      </c>
      <c r="F269" t="n">
        <v>24.03</v>
      </c>
      <c r="G269" t="n">
        <v>120.16</v>
      </c>
      <c r="H269" t="n">
        <v>1.53</v>
      </c>
      <c r="I269" t="n">
        <v>12</v>
      </c>
      <c r="J269" t="n">
        <v>332.6</v>
      </c>
      <c r="K269" t="n">
        <v>60.56</v>
      </c>
      <c r="L269" t="n">
        <v>28.5</v>
      </c>
      <c r="M269" t="n">
        <v>10</v>
      </c>
      <c r="N269" t="n">
        <v>103.55</v>
      </c>
      <c r="O269" t="n">
        <v>41255.45</v>
      </c>
      <c r="P269" t="n">
        <v>421.75</v>
      </c>
      <c r="Q269" t="n">
        <v>452.64</v>
      </c>
      <c r="R269" t="n">
        <v>72.45</v>
      </c>
      <c r="S269" t="n">
        <v>57.64</v>
      </c>
      <c r="T269" t="n">
        <v>5302.3</v>
      </c>
      <c r="U269" t="n">
        <v>0.8</v>
      </c>
      <c r="V269" t="n">
        <v>0.88</v>
      </c>
      <c r="W269" t="n">
        <v>6.81</v>
      </c>
      <c r="X269" t="n">
        <v>0.31</v>
      </c>
      <c r="Y269" t="n">
        <v>1</v>
      </c>
      <c r="Z269" t="n">
        <v>10</v>
      </c>
    </row>
    <row r="270">
      <c r="A270" t="n">
        <v>111</v>
      </c>
      <c r="B270" t="n">
        <v>140</v>
      </c>
      <c r="C270" t="inlineStr">
        <is>
          <t xml:space="preserve">CONCLUIDO	</t>
        </is>
      </c>
      <c r="D270" t="n">
        <v>3.627</v>
      </c>
      <c r="E270" t="n">
        <v>27.57</v>
      </c>
      <c r="F270" t="n">
        <v>24.04</v>
      </c>
      <c r="G270" t="n">
        <v>120.22</v>
      </c>
      <c r="H270" t="n">
        <v>1.54</v>
      </c>
      <c r="I270" t="n">
        <v>12</v>
      </c>
      <c r="J270" t="n">
        <v>333.2</v>
      </c>
      <c r="K270" t="n">
        <v>60.56</v>
      </c>
      <c r="L270" t="n">
        <v>28.75</v>
      </c>
      <c r="M270" t="n">
        <v>10</v>
      </c>
      <c r="N270" t="n">
        <v>103.89</v>
      </c>
      <c r="O270" t="n">
        <v>41328.54</v>
      </c>
      <c r="P270" t="n">
        <v>422.36</v>
      </c>
      <c r="Q270" t="n">
        <v>452.56</v>
      </c>
      <c r="R270" t="n">
        <v>72.62</v>
      </c>
      <c r="S270" t="n">
        <v>57.64</v>
      </c>
      <c r="T270" t="n">
        <v>5389.53</v>
      </c>
      <c r="U270" t="n">
        <v>0.79</v>
      </c>
      <c r="V270" t="n">
        <v>0.88</v>
      </c>
      <c r="W270" t="n">
        <v>6.82</v>
      </c>
      <c r="X270" t="n">
        <v>0.32</v>
      </c>
      <c r="Y270" t="n">
        <v>1</v>
      </c>
      <c r="Z270" t="n">
        <v>10</v>
      </c>
    </row>
    <row r="271">
      <c r="A271" t="n">
        <v>112</v>
      </c>
      <c r="B271" t="n">
        <v>140</v>
      </c>
      <c r="C271" t="inlineStr">
        <is>
          <t xml:space="preserve">CONCLUIDO	</t>
        </is>
      </c>
      <c r="D271" t="n">
        <v>3.6278</v>
      </c>
      <c r="E271" t="n">
        <v>27.56</v>
      </c>
      <c r="F271" t="n">
        <v>24.04</v>
      </c>
      <c r="G271" t="n">
        <v>120.19</v>
      </c>
      <c r="H271" t="n">
        <v>1.55</v>
      </c>
      <c r="I271" t="n">
        <v>12</v>
      </c>
      <c r="J271" t="n">
        <v>333.79</v>
      </c>
      <c r="K271" t="n">
        <v>60.56</v>
      </c>
      <c r="L271" t="n">
        <v>29</v>
      </c>
      <c r="M271" t="n">
        <v>10</v>
      </c>
      <c r="N271" t="n">
        <v>104.24</v>
      </c>
      <c r="O271" t="n">
        <v>41401.93</v>
      </c>
      <c r="P271" t="n">
        <v>422.22</v>
      </c>
      <c r="Q271" t="n">
        <v>452.55</v>
      </c>
      <c r="R271" t="n">
        <v>72.40000000000001</v>
      </c>
      <c r="S271" t="n">
        <v>57.64</v>
      </c>
      <c r="T271" t="n">
        <v>5278.27</v>
      </c>
      <c r="U271" t="n">
        <v>0.8</v>
      </c>
      <c r="V271" t="n">
        <v>0.88</v>
      </c>
      <c r="W271" t="n">
        <v>6.82</v>
      </c>
      <c r="X271" t="n">
        <v>0.31</v>
      </c>
      <c r="Y271" t="n">
        <v>1</v>
      </c>
      <c r="Z271" t="n">
        <v>10</v>
      </c>
    </row>
    <row r="272">
      <c r="A272" t="n">
        <v>113</v>
      </c>
      <c r="B272" t="n">
        <v>140</v>
      </c>
      <c r="C272" t="inlineStr">
        <is>
          <t xml:space="preserve">CONCLUIDO	</t>
        </is>
      </c>
      <c r="D272" t="n">
        <v>3.6285</v>
      </c>
      <c r="E272" t="n">
        <v>27.56</v>
      </c>
      <c r="F272" t="n">
        <v>24.03</v>
      </c>
      <c r="G272" t="n">
        <v>120.16</v>
      </c>
      <c r="H272" t="n">
        <v>1.56</v>
      </c>
      <c r="I272" t="n">
        <v>12</v>
      </c>
      <c r="J272" t="n">
        <v>334.39</v>
      </c>
      <c r="K272" t="n">
        <v>60.56</v>
      </c>
      <c r="L272" t="n">
        <v>29.25</v>
      </c>
      <c r="M272" t="n">
        <v>10</v>
      </c>
      <c r="N272" t="n">
        <v>104.58</v>
      </c>
      <c r="O272" t="n">
        <v>41475.37</v>
      </c>
      <c r="P272" t="n">
        <v>422.07</v>
      </c>
      <c r="Q272" t="n">
        <v>452.57</v>
      </c>
      <c r="R272" t="n">
        <v>72.31</v>
      </c>
      <c r="S272" t="n">
        <v>57.64</v>
      </c>
      <c r="T272" t="n">
        <v>5234.31</v>
      </c>
      <c r="U272" t="n">
        <v>0.8</v>
      </c>
      <c r="V272" t="n">
        <v>0.88</v>
      </c>
      <c r="W272" t="n">
        <v>6.82</v>
      </c>
      <c r="X272" t="n">
        <v>0.31</v>
      </c>
      <c r="Y272" t="n">
        <v>1</v>
      </c>
      <c r="Z272" t="n">
        <v>10</v>
      </c>
    </row>
    <row r="273">
      <c r="A273" t="n">
        <v>114</v>
      </c>
      <c r="B273" t="n">
        <v>140</v>
      </c>
      <c r="C273" t="inlineStr">
        <is>
          <t xml:space="preserve">CONCLUIDO	</t>
        </is>
      </c>
      <c r="D273" t="n">
        <v>3.626</v>
      </c>
      <c r="E273" t="n">
        <v>27.58</v>
      </c>
      <c r="F273" t="n">
        <v>24.05</v>
      </c>
      <c r="G273" t="n">
        <v>120.26</v>
      </c>
      <c r="H273" t="n">
        <v>1.57</v>
      </c>
      <c r="I273" t="n">
        <v>12</v>
      </c>
      <c r="J273" t="n">
        <v>334.98</v>
      </c>
      <c r="K273" t="n">
        <v>60.56</v>
      </c>
      <c r="L273" t="n">
        <v>29.5</v>
      </c>
      <c r="M273" t="n">
        <v>10</v>
      </c>
      <c r="N273" t="n">
        <v>104.93</v>
      </c>
      <c r="O273" t="n">
        <v>41548.98</v>
      </c>
      <c r="P273" t="n">
        <v>422.15</v>
      </c>
      <c r="Q273" t="n">
        <v>452.57</v>
      </c>
      <c r="R273" t="n">
        <v>73.04000000000001</v>
      </c>
      <c r="S273" t="n">
        <v>57.64</v>
      </c>
      <c r="T273" t="n">
        <v>5597.33</v>
      </c>
      <c r="U273" t="n">
        <v>0.79</v>
      </c>
      <c r="V273" t="n">
        <v>0.88</v>
      </c>
      <c r="W273" t="n">
        <v>6.81</v>
      </c>
      <c r="X273" t="n">
        <v>0.33</v>
      </c>
      <c r="Y273" t="n">
        <v>1</v>
      </c>
      <c r="Z273" t="n">
        <v>10</v>
      </c>
    </row>
    <row r="274">
      <c r="A274" t="n">
        <v>115</v>
      </c>
      <c r="B274" t="n">
        <v>140</v>
      </c>
      <c r="C274" t="inlineStr">
        <is>
          <t xml:space="preserve">CONCLUIDO	</t>
        </is>
      </c>
      <c r="D274" t="n">
        <v>3.628</v>
      </c>
      <c r="E274" t="n">
        <v>27.56</v>
      </c>
      <c r="F274" t="n">
        <v>24.04</v>
      </c>
      <c r="G274" t="n">
        <v>120.18</v>
      </c>
      <c r="H274" t="n">
        <v>1.58</v>
      </c>
      <c r="I274" t="n">
        <v>12</v>
      </c>
      <c r="J274" t="n">
        <v>335.58</v>
      </c>
      <c r="K274" t="n">
        <v>60.56</v>
      </c>
      <c r="L274" t="n">
        <v>29.75</v>
      </c>
      <c r="M274" t="n">
        <v>10</v>
      </c>
      <c r="N274" t="n">
        <v>105.28</v>
      </c>
      <c r="O274" t="n">
        <v>41622.76</v>
      </c>
      <c r="P274" t="n">
        <v>421.48</v>
      </c>
      <c r="Q274" t="n">
        <v>452.56</v>
      </c>
      <c r="R274" t="n">
        <v>72.44</v>
      </c>
      <c r="S274" t="n">
        <v>57.64</v>
      </c>
      <c r="T274" t="n">
        <v>5297.41</v>
      </c>
      <c r="U274" t="n">
        <v>0.8</v>
      </c>
      <c r="V274" t="n">
        <v>0.88</v>
      </c>
      <c r="W274" t="n">
        <v>6.82</v>
      </c>
      <c r="X274" t="n">
        <v>0.31</v>
      </c>
      <c r="Y274" t="n">
        <v>1</v>
      </c>
      <c r="Z274" t="n">
        <v>10</v>
      </c>
    </row>
    <row r="275">
      <c r="A275" t="n">
        <v>116</v>
      </c>
      <c r="B275" t="n">
        <v>140</v>
      </c>
      <c r="C275" t="inlineStr">
        <is>
          <t xml:space="preserve">CONCLUIDO	</t>
        </is>
      </c>
      <c r="D275" t="n">
        <v>3.6267</v>
      </c>
      <c r="E275" t="n">
        <v>27.57</v>
      </c>
      <c r="F275" t="n">
        <v>24.05</v>
      </c>
      <c r="G275" t="n">
        <v>120.23</v>
      </c>
      <c r="H275" t="n">
        <v>1.59</v>
      </c>
      <c r="I275" t="n">
        <v>12</v>
      </c>
      <c r="J275" t="n">
        <v>336.18</v>
      </c>
      <c r="K275" t="n">
        <v>60.56</v>
      </c>
      <c r="L275" t="n">
        <v>30</v>
      </c>
      <c r="M275" t="n">
        <v>10</v>
      </c>
      <c r="N275" t="n">
        <v>105.63</v>
      </c>
      <c r="O275" t="n">
        <v>41696.71</v>
      </c>
      <c r="P275" t="n">
        <v>421.44</v>
      </c>
      <c r="Q275" t="n">
        <v>452.59</v>
      </c>
      <c r="R275" t="n">
        <v>72.66</v>
      </c>
      <c r="S275" t="n">
        <v>57.64</v>
      </c>
      <c r="T275" t="n">
        <v>5407.91</v>
      </c>
      <c r="U275" t="n">
        <v>0.79</v>
      </c>
      <c r="V275" t="n">
        <v>0.88</v>
      </c>
      <c r="W275" t="n">
        <v>6.82</v>
      </c>
      <c r="X275" t="n">
        <v>0.32</v>
      </c>
      <c r="Y275" t="n">
        <v>1</v>
      </c>
      <c r="Z275" t="n">
        <v>10</v>
      </c>
    </row>
    <row r="276">
      <c r="A276" t="n">
        <v>117</v>
      </c>
      <c r="B276" t="n">
        <v>140</v>
      </c>
      <c r="C276" t="inlineStr">
        <is>
          <t xml:space="preserve">CONCLUIDO	</t>
        </is>
      </c>
      <c r="D276" t="n">
        <v>3.6374</v>
      </c>
      <c r="E276" t="n">
        <v>27.49</v>
      </c>
      <c r="F276" t="n">
        <v>24.02</v>
      </c>
      <c r="G276" t="n">
        <v>131</v>
      </c>
      <c r="H276" t="n">
        <v>1.6</v>
      </c>
      <c r="I276" t="n">
        <v>11</v>
      </c>
      <c r="J276" t="n">
        <v>336.78</v>
      </c>
      <c r="K276" t="n">
        <v>60.56</v>
      </c>
      <c r="L276" t="n">
        <v>30.25</v>
      </c>
      <c r="M276" t="n">
        <v>9</v>
      </c>
      <c r="N276" t="n">
        <v>105.98</v>
      </c>
      <c r="O276" t="n">
        <v>41770.83</v>
      </c>
      <c r="P276" t="n">
        <v>421.03</v>
      </c>
      <c r="Q276" t="n">
        <v>452.57</v>
      </c>
      <c r="R276" t="n">
        <v>71.70999999999999</v>
      </c>
      <c r="S276" t="n">
        <v>57.64</v>
      </c>
      <c r="T276" t="n">
        <v>4938.11</v>
      </c>
      <c r="U276" t="n">
        <v>0.8</v>
      </c>
      <c r="V276" t="n">
        <v>0.88</v>
      </c>
      <c r="W276" t="n">
        <v>6.82</v>
      </c>
      <c r="X276" t="n">
        <v>0.29</v>
      </c>
      <c r="Y276" t="n">
        <v>1</v>
      </c>
      <c r="Z276" t="n">
        <v>10</v>
      </c>
    </row>
    <row r="277">
      <c r="A277" t="n">
        <v>118</v>
      </c>
      <c r="B277" t="n">
        <v>140</v>
      </c>
      <c r="C277" t="inlineStr">
        <is>
          <t xml:space="preserve">CONCLUIDO	</t>
        </is>
      </c>
      <c r="D277" t="n">
        <v>3.6391</v>
      </c>
      <c r="E277" t="n">
        <v>27.48</v>
      </c>
      <c r="F277" t="n">
        <v>24</v>
      </c>
      <c r="G277" t="n">
        <v>130.93</v>
      </c>
      <c r="H277" t="n">
        <v>1.61</v>
      </c>
      <c r="I277" t="n">
        <v>11</v>
      </c>
      <c r="J277" t="n">
        <v>337.39</v>
      </c>
      <c r="K277" t="n">
        <v>60.56</v>
      </c>
      <c r="L277" t="n">
        <v>30.5</v>
      </c>
      <c r="M277" t="n">
        <v>9</v>
      </c>
      <c r="N277" t="n">
        <v>106.33</v>
      </c>
      <c r="O277" t="n">
        <v>41845.13</v>
      </c>
      <c r="P277" t="n">
        <v>421.12</v>
      </c>
      <c r="Q277" t="n">
        <v>452.58</v>
      </c>
      <c r="R277" t="n">
        <v>71.31999999999999</v>
      </c>
      <c r="S277" t="n">
        <v>57.64</v>
      </c>
      <c r="T277" t="n">
        <v>4742.24</v>
      </c>
      <c r="U277" t="n">
        <v>0.8100000000000001</v>
      </c>
      <c r="V277" t="n">
        <v>0.88</v>
      </c>
      <c r="W277" t="n">
        <v>6.82</v>
      </c>
      <c r="X277" t="n">
        <v>0.28</v>
      </c>
      <c r="Y277" t="n">
        <v>1</v>
      </c>
      <c r="Z277" t="n">
        <v>10</v>
      </c>
    </row>
    <row r="278">
      <c r="A278" t="n">
        <v>119</v>
      </c>
      <c r="B278" t="n">
        <v>140</v>
      </c>
      <c r="C278" t="inlineStr">
        <is>
          <t xml:space="preserve">CONCLUIDO	</t>
        </is>
      </c>
      <c r="D278" t="n">
        <v>3.6393</v>
      </c>
      <c r="E278" t="n">
        <v>27.48</v>
      </c>
      <c r="F278" t="n">
        <v>24</v>
      </c>
      <c r="G278" t="n">
        <v>130.92</v>
      </c>
      <c r="H278" t="n">
        <v>1.62</v>
      </c>
      <c r="I278" t="n">
        <v>11</v>
      </c>
      <c r="J278" t="n">
        <v>337.99</v>
      </c>
      <c r="K278" t="n">
        <v>60.56</v>
      </c>
      <c r="L278" t="n">
        <v>30.75</v>
      </c>
      <c r="M278" t="n">
        <v>9</v>
      </c>
      <c r="N278" t="n">
        <v>106.68</v>
      </c>
      <c r="O278" t="n">
        <v>41919.61</v>
      </c>
      <c r="P278" t="n">
        <v>421.56</v>
      </c>
      <c r="Q278" t="n">
        <v>452.56</v>
      </c>
      <c r="R278" t="n">
        <v>71.34</v>
      </c>
      <c r="S278" t="n">
        <v>57.64</v>
      </c>
      <c r="T278" t="n">
        <v>4754.11</v>
      </c>
      <c r="U278" t="n">
        <v>0.8100000000000001</v>
      </c>
      <c r="V278" t="n">
        <v>0.88</v>
      </c>
      <c r="W278" t="n">
        <v>6.81</v>
      </c>
      <c r="X278" t="n">
        <v>0.28</v>
      </c>
      <c r="Y278" t="n">
        <v>1</v>
      </c>
      <c r="Z278" t="n">
        <v>10</v>
      </c>
    </row>
    <row r="279">
      <c r="A279" t="n">
        <v>120</v>
      </c>
      <c r="B279" t="n">
        <v>140</v>
      </c>
      <c r="C279" t="inlineStr">
        <is>
          <t xml:space="preserve">CONCLUIDO	</t>
        </is>
      </c>
      <c r="D279" t="n">
        <v>3.6387</v>
      </c>
      <c r="E279" t="n">
        <v>27.48</v>
      </c>
      <c r="F279" t="n">
        <v>24.01</v>
      </c>
      <c r="G279" t="n">
        <v>130.95</v>
      </c>
      <c r="H279" t="n">
        <v>1.63</v>
      </c>
      <c r="I279" t="n">
        <v>11</v>
      </c>
      <c r="J279" t="n">
        <v>338.59</v>
      </c>
      <c r="K279" t="n">
        <v>60.56</v>
      </c>
      <c r="L279" t="n">
        <v>31</v>
      </c>
      <c r="M279" t="n">
        <v>9</v>
      </c>
      <c r="N279" t="n">
        <v>107.04</v>
      </c>
      <c r="O279" t="n">
        <v>41994.26</v>
      </c>
      <c r="P279" t="n">
        <v>421.94</v>
      </c>
      <c r="Q279" t="n">
        <v>452.62</v>
      </c>
      <c r="R279" t="n">
        <v>71.45999999999999</v>
      </c>
      <c r="S279" t="n">
        <v>57.64</v>
      </c>
      <c r="T279" t="n">
        <v>4813.95</v>
      </c>
      <c r="U279" t="n">
        <v>0.8100000000000001</v>
      </c>
      <c r="V279" t="n">
        <v>0.88</v>
      </c>
      <c r="W279" t="n">
        <v>6.81</v>
      </c>
      <c r="X279" t="n">
        <v>0.28</v>
      </c>
      <c r="Y279" t="n">
        <v>1</v>
      </c>
      <c r="Z279" t="n">
        <v>10</v>
      </c>
    </row>
    <row r="280">
      <c r="A280" t="n">
        <v>121</v>
      </c>
      <c r="B280" t="n">
        <v>140</v>
      </c>
      <c r="C280" t="inlineStr">
        <is>
          <t xml:space="preserve">CONCLUIDO	</t>
        </is>
      </c>
      <c r="D280" t="n">
        <v>3.6389</v>
      </c>
      <c r="E280" t="n">
        <v>27.48</v>
      </c>
      <c r="F280" t="n">
        <v>24.01</v>
      </c>
      <c r="G280" t="n">
        <v>130.94</v>
      </c>
      <c r="H280" t="n">
        <v>1.64</v>
      </c>
      <c r="I280" t="n">
        <v>11</v>
      </c>
      <c r="J280" t="n">
        <v>339.2</v>
      </c>
      <c r="K280" t="n">
        <v>60.56</v>
      </c>
      <c r="L280" t="n">
        <v>31.25</v>
      </c>
      <c r="M280" t="n">
        <v>9</v>
      </c>
      <c r="N280" t="n">
        <v>107.4</v>
      </c>
      <c r="O280" t="n">
        <v>42069.09</v>
      </c>
      <c r="P280" t="n">
        <v>422.35</v>
      </c>
      <c r="Q280" t="n">
        <v>452.61</v>
      </c>
      <c r="R280" t="n">
        <v>71.45999999999999</v>
      </c>
      <c r="S280" t="n">
        <v>57.64</v>
      </c>
      <c r="T280" t="n">
        <v>4812.68</v>
      </c>
      <c r="U280" t="n">
        <v>0.8100000000000001</v>
      </c>
      <c r="V280" t="n">
        <v>0.88</v>
      </c>
      <c r="W280" t="n">
        <v>6.81</v>
      </c>
      <c r="X280" t="n">
        <v>0.28</v>
      </c>
      <c r="Y280" t="n">
        <v>1</v>
      </c>
      <c r="Z280" t="n">
        <v>10</v>
      </c>
    </row>
    <row r="281">
      <c r="A281" t="n">
        <v>122</v>
      </c>
      <c r="B281" t="n">
        <v>140</v>
      </c>
      <c r="C281" t="inlineStr">
        <is>
          <t xml:space="preserve">CONCLUIDO	</t>
        </is>
      </c>
      <c r="D281" t="n">
        <v>3.6381</v>
      </c>
      <c r="E281" t="n">
        <v>27.49</v>
      </c>
      <c r="F281" t="n">
        <v>24.01</v>
      </c>
      <c r="G281" t="n">
        <v>130.97</v>
      </c>
      <c r="H281" t="n">
        <v>1.65</v>
      </c>
      <c r="I281" t="n">
        <v>11</v>
      </c>
      <c r="J281" t="n">
        <v>339.81</v>
      </c>
      <c r="K281" t="n">
        <v>60.56</v>
      </c>
      <c r="L281" t="n">
        <v>31.5</v>
      </c>
      <c r="M281" t="n">
        <v>9</v>
      </c>
      <c r="N281" t="n">
        <v>107.75</v>
      </c>
      <c r="O281" t="n">
        <v>42144.11</v>
      </c>
      <c r="P281" t="n">
        <v>422.82</v>
      </c>
      <c r="Q281" t="n">
        <v>452.57</v>
      </c>
      <c r="R281" t="n">
        <v>71.64</v>
      </c>
      <c r="S281" t="n">
        <v>57.64</v>
      </c>
      <c r="T281" t="n">
        <v>4902.42</v>
      </c>
      <c r="U281" t="n">
        <v>0.8</v>
      </c>
      <c r="V281" t="n">
        <v>0.88</v>
      </c>
      <c r="W281" t="n">
        <v>6.81</v>
      </c>
      <c r="X281" t="n">
        <v>0.29</v>
      </c>
      <c r="Y281" t="n">
        <v>1</v>
      </c>
      <c r="Z281" t="n">
        <v>10</v>
      </c>
    </row>
    <row r="282">
      <c r="A282" t="n">
        <v>123</v>
      </c>
      <c r="B282" t="n">
        <v>140</v>
      </c>
      <c r="C282" t="inlineStr">
        <is>
          <t xml:space="preserve">CONCLUIDO	</t>
        </is>
      </c>
      <c r="D282" t="n">
        <v>3.6397</v>
      </c>
      <c r="E282" t="n">
        <v>27.47</v>
      </c>
      <c r="F282" t="n">
        <v>24</v>
      </c>
      <c r="G282" t="n">
        <v>130.9</v>
      </c>
      <c r="H282" t="n">
        <v>1.66</v>
      </c>
      <c r="I282" t="n">
        <v>11</v>
      </c>
      <c r="J282" t="n">
        <v>340.42</v>
      </c>
      <c r="K282" t="n">
        <v>60.56</v>
      </c>
      <c r="L282" t="n">
        <v>31.75</v>
      </c>
      <c r="M282" t="n">
        <v>9</v>
      </c>
      <c r="N282" t="n">
        <v>108.11</v>
      </c>
      <c r="O282" t="n">
        <v>42219.3</v>
      </c>
      <c r="P282" t="n">
        <v>422.61</v>
      </c>
      <c r="Q282" t="n">
        <v>452.6</v>
      </c>
      <c r="R282" t="n">
        <v>71.34999999999999</v>
      </c>
      <c r="S282" t="n">
        <v>57.64</v>
      </c>
      <c r="T282" t="n">
        <v>4758.98</v>
      </c>
      <c r="U282" t="n">
        <v>0.8100000000000001</v>
      </c>
      <c r="V282" t="n">
        <v>0.88</v>
      </c>
      <c r="W282" t="n">
        <v>6.81</v>
      </c>
      <c r="X282" t="n">
        <v>0.27</v>
      </c>
      <c r="Y282" t="n">
        <v>1</v>
      </c>
      <c r="Z282" t="n">
        <v>10</v>
      </c>
    </row>
    <row r="283">
      <c r="A283" t="n">
        <v>124</v>
      </c>
      <c r="B283" t="n">
        <v>140</v>
      </c>
      <c r="C283" t="inlineStr">
        <is>
          <t xml:space="preserve">CONCLUIDO	</t>
        </is>
      </c>
      <c r="D283" t="n">
        <v>3.6383</v>
      </c>
      <c r="E283" t="n">
        <v>27.48</v>
      </c>
      <c r="F283" t="n">
        <v>24.01</v>
      </c>
      <c r="G283" t="n">
        <v>130.96</v>
      </c>
      <c r="H283" t="n">
        <v>1.67</v>
      </c>
      <c r="I283" t="n">
        <v>11</v>
      </c>
      <c r="J283" t="n">
        <v>341.03</v>
      </c>
      <c r="K283" t="n">
        <v>60.56</v>
      </c>
      <c r="L283" t="n">
        <v>32</v>
      </c>
      <c r="M283" t="n">
        <v>9</v>
      </c>
      <c r="N283" t="n">
        <v>108.48</v>
      </c>
      <c r="O283" t="n">
        <v>42294.68</v>
      </c>
      <c r="P283" t="n">
        <v>422.83</v>
      </c>
      <c r="Q283" t="n">
        <v>452.56</v>
      </c>
      <c r="R283" t="n">
        <v>71.54000000000001</v>
      </c>
      <c r="S283" t="n">
        <v>57.64</v>
      </c>
      <c r="T283" t="n">
        <v>4854.37</v>
      </c>
      <c r="U283" t="n">
        <v>0.8100000000000001</v>
      </c>
      <c r="V283" t="n">
        <v>0.88</v>
      </c>
      <c r="W283" t="n">
        <v>6.81</v>
      </c>
      <c r="X283" t="n">
        <v>0.28</v>
      </c>
      <c r="Y283" t="n">
        <v>1</v>
      </c>
      <c r="Z283" t="n">
        <v>10</v>
      </c>
    </row>
    <row r="284">
      <c r="A284" t="n">
        <v>125</v>
      </c>
      <c r="B284" t="n">
        <v>140</v>
      </c>
      <c r="C284" t="inlineStr">
        <is>
          <t xml:space="preserve">CONCLUIDO	</t>
        </is>
      </c>
      <c r="D284" t="n">
        <v>3.6374</v>
      </c>
      <c r="E284" t="n">
        <v>27.49</v>
      </c>
      <c r="F284" t="n">
        <v>24.02</v>
      </c>
      <c r="G284" t="n">
        <v>131</v>
      </c>
      <c r="H284" t="n">
        <v>1.68</v>
      </c>
      <c r="I284" t="n">
        <v>11</v>
      </c>
      <c r="J284" t="n">
        <v>341.64</v>
      </c>
      <c r="K284" t="n">
        <v>60.56</v>
      </c>
      <c r="L284" t="n">
        <v>32.25</v>
      </c>
      <c r="M284" t="n">
        <v>9</v>
      </c>
      <c r="N284" t="n">
        <v>108.84</v>
      </c>
      <c r="O284" t="n">
        <v>42370.23</v>
      </c>
      <c r="P284" t="n">
        <v>422.98</v>
      </c>
      <c r="Q284" t="n">
        <v>452.57</v>
      </c>
      <c r="R284" t="n">
        <v>71.81999999999999</v>
      </c>
      <c r="S284" t="n">
        <v>57.64</v>
      </c>
      <c r="T284" t="n">
        <v>4992.2</v>
      </c>
      <c r="U284" t="n">
        <v>0.8</v>
      </c>
      <c r="V284" t="n">
        <v>0.88</v>
      </c>
      <c r="W284" t="n">
        <v>6.81</v>
      </c>
      <c r="X284" t="n">
        <v>0.29</v>
      </c>
      <c r="Y284" t="n">
        <v>1</v>
      </c>
      <c r="Z284" t="n">
        <v>10</v>
      </c>
    </row>
    <row r="285">
      <c r="A285" t="n">
        <v>126</v>
      </c>
      <c r="B285" t="n">
        <v>140</v>
      </c>
      <c r="C285" t="inlineStr">
        <is>
          <t xml:space="preserve">CONCLUIDO	</t>
        </is>
      </c>
      <c r="D285" t="n">
        <v>3.6397</v>
      </c>
      <c r="E285" t="n">
        <v>27.47</v>
      </c>
      <c r="F285" t="n">
        <v>24</v>
      </c>
      <c r="G285" t="n">
        <v>130.9</v>
      </c>
      <c r="H285" t="n">
        <v>1.69</v>
      </c>
      <c r="I285" t="n">
        <v>11</v>
      </c>
      <c r="J285" t="n">
        <v>342.26</v>
      </c>
      <c r="K285" t="n">
        <v>60.56</v>
      </c>
      <c r="L285" t="n">
        <v>32.5</v>
      </c>
      <c r="M285" t="n">
        <v>9</v>
      </c>
      <c r="N285" t="n">
        <v>109.2</v>
      </c>
      <c r="O285" t="n">
        <v>42445.98</v>
      </c>
      <c r="P285" t="n">
        <v>422.85</v>
      </c>
      <c r="Q285" t="n">
        <v>452.59</v>
      </c>
      <c r="R285" t="n">
        <v>71.29000000000001</v>
      </c>
      <c r="S285" t="n">
        <v>57.64</v>
      </c>
      <c r="T285" t="n">
        <v>4728.21</v>
      </c>
      <c r="U285" t="n">
        <v>0.8100000000000001</v>
      </c>
      <c r="V285" t="n">
        <v>0.88</v>
      </c>
      <c r="W285" t="n">
        <v>6.81</v>
      </c>
      <c r="X285" t="n">
        <v>0.28</v>
      </c>
      <c r="Y285" t="n">
        <v>1</v>
      </c>
      <c r="Z285" t="n">
        <v>10</v>
      </c>
    </row>
    <row r="286">
      <c r="A286" t="n">
        <v>127</v>
      </c>
      <c r="B286" t="n">
        <v>140</v>
      </c>
      <c r="C286" t="inlineStr">
        <is>
          <t xml:space="preserve">CONCLUIDO	</t>
        </is>
      </c>
      <c r="D286" t="n">
        <v>3.6396</v>
      </c>
      <c r="E286" t="n">
        <v>27.48</v>
      </c>
      <c r="F286" t="n">
        <v>24</v>
      </c>
      <c r="G286" t="n">
        <v>130.91</v>
      </c>
      <c r="H286" t="n">
        <v>1.7</v>
      </c>
      <c r="I286" t="n">
        <v>11</v>
      </c>
      <c r="J286" t="n">
        <v>342.87</v>
      </c>
      <c r="K286" t="n">
        <v>60.56</v>
      </c>
      <c r="L286" t="n">
        <v>32.75</v>
      </c>
      <c r="M286" t="n">
        <v>9</v>
      </c>
      <c r="N286" t="n">
        <v>109.57</v>
      </c>
      <c r="O286" t="n">
        <v>42521.91</v>
      </c>
      <c r="P286" t="n">
        <v>422.86</v>
      </c>
      <c r="Q286" t="n">
        <v>452.59</v>
      </c>
      <c r="R286" t="n">
        <v>71.43000000000001</v>
      </c>
      <c r="S286" t="n">
        <v>57.64</v>
      </c>
      <c r="T286" t="n">
        <v>4797.37</v>
      </c>
      <c r="U286" t="n">
        <v>0.8100000000000001</v>
      </c>
      <c r="V286" t="n">
        <v>0.88</v>
      </c>
      <c r="W286" t="n">
        <v>6.81</v>
      </c>
      <c r="X286" t="n">
        <v>0.28</v>
      </c>
      <c r="Y286" t="n">
        <v>1</v>
      </c>
      <c r="Z286" t="n">
        <v>10</v>
      </c>
    </row>
    <row r="287">
      <c r="A287" t="n">
        <v>128</v>
      </c>
      <c r="B287" t="n">
        <v>140</v>
      </c>
      <c r="C287" t="inlineStr">
        <is>
          <t xml:space="preserve">CONCLUIDO	</t>
        </is>
      </c>
      <c r="D287" t="n">
        <v>3.6385</v>
      </c>
      <c r="E287" t="n">
        <v>27.48</v>
      </c>
      <c r="F287" t="n">
        <v>24.01</v>
      </c>
      <c r="G287" t="n">
        <v>130.95</v>
      </c>
      <c r="H287" t="n">
        <v>1.71</v>
      </c>
      <c r="I287" t="n">
        <v>11</v>
      </c>
      <c r="J287" t="n">
        <v>343.49</v>
      </c>
      <c r="K287" t="n">
        <v>60.56</v>
      </c>
      <c r="L287" t="n">
        <v>33</v>
      </c>
      <c r="M287" t="n">
        <v>9</v>
      </c>
      <c r="N287" t="n">
        <v>109.94</v>
      </c>
      <c r="O287" t="n">
        <v>42598.03</v>
      </c>
      <c r="P287" t="n">
        <v>422.89</v>
      </c>
      <c r="Q287" t="n">
        <v>452.56</v>
      </c>
      <c r="R287" t="n">
        <v>71.65000000000001</v>
      </c>
      <c r="S287" t="n">
        <v>57.64</v>
      </c>
      <c r="T287" t="n">
        <v>4909.65</v>
      </c>
      <c r="U287" t="n">
        <v>0.8</v>
      </c>
      <c r="V287" t="n">
        <v>0.88</v>
      </c>
      <c r="W287" t="n">
        <v>6.81</v>
      </c>
      <c r="X287" t="n">
        <v>0.28</v>
      </c>
      <c r="Y287" t="n">
        <v>1</v>
      </c>
      <c r="Z287" t="n">
        <v>10</v>
      </c>
    </row>
    <row r="288">
      <c r="A288" t="n">
        <v>129</v>
      </c>
      <c r="B288" t="n">
        <v>140</v>
      </c>
      <c r="C288" t="inlineStr">
        <is>
          <t xml:space="preserve">CONCLUIDO	</t>
        </is>
      </c>
      <c r="D288" t="n">
        <v>3.6387</v>
      </c>
      <c r="E288" t="n">
        <v>27.48</v>
      </c>
      <c r="F288" t="n">
        <v>24.01</v>
      </c>
      <c r="G288" t="n">
        <v>130.95</v>
      </c>
      <c r="H288" t="n">
        <v>1.72</v>
      </c>
      <c r="I288" t="n">
        <v>11</v>
      </c>
      <c r="J288" t="n">
        <v>344.11</v>
      </c>
      <c r="K288" t="n">
        <v>60.56</v>
      </c>
      <c r="L288" t="n">
        <v>33.25</v>
      </c>
      <c r="M288" t="n">
        <v>9</v>
      </c>
      <c r="N288" t="n">
        <v>110.3</v>
      </c>
      <c r="O288" t="n">
        <v>42674.47</v>
      </c>
      <c r="P288" t="n">
        <v>422.21</v>
      </c>
      <c r="Q288" t="n">
        <v>452.55</v>
      </c>
      <c r="R288" t="n">
        <v>71.59</v>
      </c>
      <c r="S288" t="n">
        <v>57.64</v>
      </c>
      <c r="T288" t="n">
        <v>4877.06</v>
      </c>
      <c r="U288" t="n">
        <v>0.8100000000000001</v>
      </c>
      <c r="V288" t="n">
        <v>0.88</v>
      </c>
      <c r="W288" t="n">
        <v>6.81</v>
      </c>
      <c r="X288" t="n">
        <v>0.28</v>
      </c>
      <c r="Y288" t="n">
        <v>1</v>
      </c>
      <c r="Z288" t="n">
        <v>10</v>
      </c>
    </row>
    <row r="289">
      <c r="A289" t="n">
        <v>130</v>
      </c>
      <c r="B289" t="n">
        <v>140</v>
      </c>
      <c r="C289" t="inlineStr">
        <is>
          <t xml:space="preserve">CONCLUIDO	</t>
        </is>
      </c>
      <c r="D289" t="n">
        <v>3.6502</v>
      </c>
      <c r="E289" t="n">
        <v>27.4</v>
      </c>
      <c r="F289" t="n">
        <v>23.97</v>
      </c>
      <c r="G289" t="n">
        <v>143.84</v>
      </c>
      <c r="H289" t="n">
        <v>1.73</v>
      </c>
      <c r="I289" t="n">
        <v>10</v>
      </c>
      <c r="J289" t="n">
        <v>344.73</v>
      </c>
      <c r="K289" t="n">
        <v>60.56</v>
      </c>
      <c r="L289" t="n">
        <v>33.5</v>
      </c>
      <c r="M289" t="n">
        <v>8</v>
      </c>
      <c r="N289" t="n">
        <v>110.67</v>
      </c>
      <c r="O289" t="n">
        <v>42750.97</v>
      </c>
      <c r="P289" t="n">
        <v>421.29</v>
      </c>
      <c r="Q289" t="n">
        <v>452.56</v>
      </c>
      <c r="R289" t="n">
        <v>70.39</v>
      </c>
      <c r="S289" t="n">
        <v>57.64</v>
      </c>
      <c r="T289" t="n">
        <v>4284.14</v>
      </c>
      <c r="U289" t="n">
        <v>0.82</v>
      </c>
      <c r="V289" t="n">
        <v>0.88</v>
      </c>
      <c r="W289" t="n">
        <v>6.81</v>
      </c>
      <c r="X289" t="n">
        <v>0.25</v>
      </c>
      <c r="Y289" t="n">
        <v>1</v>
      </c>
      <c r="Z289" t="n">
        <v>10</v>
      </c>
    </row>
    <row r="290">
      <c r="A290" t="n">
        <v>131</v>
      </c>
      <c r="B290" t="n">
        <v>140</v>
      </c>
      <c r="C290" t="inlineStr">
        <is>
          <t xml:space="preserve">CONCLUIDO	</t>
        </is>
      </c>
      <c r="D290" t="n">
        <v>3.6481</v>
      </c>
      <c r="E290" t="n">
        <v>27.41</v>
      </c>
      <c r="F290" t="n">
        <v>23.99</v>
      </c>
      <c r="G290" t="n">
        <v>143.93</v>
      </c>
      <c r="H290" t="n">
        <v>1.74</v>
      </c>
      <c r="I290" t="n">
        <v>10</v>
      </c>
      <c r="J290" t="n">
        <v>345.35</v>
      </c>
      <c r="K290" t="n">
        <v>60.56</v>
      </c>
      <c r="L290" t="n">
        <v>33.75</v>
      </c>
      <c r="M290" t="n">
        <v>8</v>
      </c>
      <c r="N290" t="n">
        <v>111.05</v>
      </c>
      <c r="O290" t="n">
        <v>42827.67</v>
      </c>
      <c r="P290" t="n">
        <v>422.04</v>
      </c>
      <c r="Q290" t="n">
        <v>452.57</v>
      </c>
      <c r="R290" t="n">
        <v>70.93000000000001</v>
      </c>
      <c r="S290" t="n">
        <v>57.64</v>
      </c>
      <c r="T290" t="n">
        <v>4551.5</v>
      </c>
      <c r="U290" t="n">
        <v>0.8100000000000001</v>
      </c>
      <c r="V290" t="n">
        <v>0.88</v>
      </c>
      <c r="W290" t="n">
        <v>6.81</v>
      </c>
      <c r="X290" t="n">
        <v>0.26</v>
      </c>
      <c r="Y290" t="n">
        <v>1</v>
      </c>
      <c r="Z290" t="n">
        <v>10</v>
      </c>
    </row>
    <row r="291">
      <c r="A291" t="n">
        <v>132</v>
      </c>
      <c r="B291" t="n">
        <v>140</v>
      </c>
      <c r="C291" t="inlineStr">
        <is>
          <t xml:space="preserve">CONCLUIDO	</t>
        </is>
      </c>
      <c r="D291" t="n">
        <v>3.6481</v>
      </c>
      <c r="E291" t="n">
        <v>27.41</v>
      </c>
      <c r="F291" t="n">
        <v>23.99</v>
      </c>
      <c r="G291" t="n">
        <v>143.93</v>
      </c>
      <c r="H291" t="n">
        <v>1.75</v>
      </c>
      <c r="I291" t="n">
        <v>10</v>
      </c>
      <c r="J291" t="n">
        <v>345.97</v>
      </c>
      <c r="K291" t="n">
        <v>60.56</v>
      </c>
      <c r="L291" t="n">
        <v>34</v>
      </c>
      <c r="M291" t="n">
        <v>8</v>
      </c>
      <c r="N291" t="n">
        <v>111.42</v>
      </c>
      <c r="O291" t="n">
        <v>42904.56</v>
      </c>
      <c r="P291" t="n">
        <v>422.51</v>
      </c>
      <c r="Q291" t="n">
        <v>452.55</v>
      </c>
      <c r="R291" t="n">
        <v>70.93000000000001</v>
      </c>
      <c r="S291" t="n">
        <v>57.64</v>
      </c>
      <c r="T291" t="n">
        <v>4553.93</v>
      </c>
      <c r="U291" t="n">
        <v>0.8100000000000001</v>
      </c>
      <c r="V291" t="n">
        <v>0.88</v>
      </c>
      <c r="W291" t="n">
        <v>6.81</v>
      </c>
      <c r="X291" t="n">
        <v>0.26</v>
      </c>
      <c r="Y291" t="n">
        <v>1</v>
      </c>
      <c r="Z291" t="n">
        <v>10</v>
      </c>
    </row>
    <row r="292">
      <c r="A292" t="n">
        <v>133</v>
      </c>
      <c r="B292" t="n">
        <v>140</v>
      </c>
      <c r="C292" t="inlineStr">
        <is>
          <t xml:space="preserve">CONCLUIDO	</t>
        </is>
      </c>
      <c r="D292" t="n">
        <v>3.6512</v>
      </c>
      <c r="E292" t="n">
        <v>27.39</v>
      </c>
      <c r="F292" t="n">
        <v>23.97</v>
      </c>
      <c r="G292" t="n">
        <v>143.79</v>
      </c>
      <c r="H292" t="n">
        <v>1.76</v>
      </c>
      <c r="I292" t="n">
        <v>10</v>
      </c>
      <c r="J292" t="n">
        <v>346.6</v>
      </c>
      <c r="K292" t="n">
        <v>60.56</v>
      </c>
      <c r="L292" t="n">
        <v>34.25</v>
      </c>
      <c r="M292" t="n">
        <v>8</v>
      </c>
      <c r="N292" t="n">
        <v>111.8</v>
      </c>
      <c r="O292" t="n">
        <v>42981.64</v>
      </c>
      <c r="P292" t="n">
        <v>422.47</v>
      </c>
      <c r="Q292" t="n">
        <v>452.58</v>
      </c>
      <c r="R292" t="n">
        <v>70.29000000000001</v>
      </c>
      <c r="S292" t="n">
        <v>57.64</v>
      </c>
      <c r="T292" t="n">
        <v>4234.99</v>
      </c>
      <c r="U292" t="n">
        <v>0.82</v>
      </c>
      <c r="V292" t="n">
        <v>0.88</v>
      </c>
      <c r="W292" t="n">
        <v>6.81</v>
      </c>
      <c r="X292" t="n">
        <v>0.24</v>
      </c>
      <c r="Y292" t="n">
        <v>1</v>
      </c>
      <c r="Z292" t="n">
        <v>10</v>
      </c>
    </row>
    <row r="293">
      <c r="A293" t="n">
        <v>134</v>
      </c>
      <c r="B293" t="n">
        <v>140</v>
      </c>
      <c r="C293" t="inlineStr">
        <is>
          <t xml:space="preserve">CONCLUIDO	</t>
        </is>
      </c>
      <c r="D293" t="n">
        <v>3.6501</v>
      </c>
      <c r="E293" t="n">
        <v>27.4</v>
      </c>
      <c r="F293" t="n">
        <v>23.97</v>
      </c>
      <c r="G293" t="n">
        <v>143.84</v>
      </c>
      <c r="H293" t="n">
        <v>1.77</v>
      </c>
      <c r="I293" t="n">
        <v>10</v>
      </c>
      <c r="J293" t="n">
        <v>347.23</v>
      </c>
      <c r="K293" t="n">
        <v>60.56</v>
      </c>
      <c r="L293" t="n">
        <v>34.5</v>
      </c>
      <c r="M293" t="n">
        <v>8</v>
      </c>
      <c r="N293" t="n">
        <v>112.17</v>
      </c>
      <c r="O293" t="n">
        <v>43058.93</v>
      </c>
      <c r="P293" t="n">
        <v>422.98</v>
      </c>
      <c r="Q293" t="n">
        <v>452.57</v>
      </c>
      <c r="R293" t="n">
        <v>70.36</v>
      </c>
      <c r="S293" t="n">
        <v>57.64</v>
      </c>
      <c r="T293" t="n">
        <v>4266.85</v>
      </c>
      <c r="U293" t="n">
        <v>0.82</v>
      </c>
      <c r="V293" t="n">
        <v>0.88</v>
      </c>
      <c r="W293" t="n">
        <v>6.81</v>
      </c>
      <c r="X293" t="n">
        <v>0.25</v>
      </c>
      <c r="Y293" t="n">
        <v>1</v>
      </c>
      <c r="Z293" t="n">
        <v>10</v>
      </c>
    </row>
    <row r="294">
      <c r="A294" t="n">
        <v>135</v>
      </c>
      <c r="B294" t="n">
        <v>140</v>
      </c>
      <c r="C294" t="inlineStr">
        <is>
          <t xml:space="preserve">CONCLUIDO	</t>
        </is>
      </c>
      <c r="D294" t="n">
        <v>3.6485</v>
      </c>
      <c r="E294" t="n">
        <v>27.41</v>
      </c>
      <c r="F294" t="n">
        <v>23.98</v>
      </c>
      <c r="G294" t="n">
        <v>143.91</v>
      </c>
      <c r="H294" t="n">
        <v>1.78</v>
      </c>
      <c r="I294" t="n">
        <v>10</v>
      </c>
      <c r="J294" t="n">
        <v>347.85</v>
      </c>
      <c r="K294" t="n">
        <v>60.56</v>
      </c>
      <c r="L294" t="n">
        <v>34.75</v>
      </c>
      <c r="M294" t="n">
        <v>8</v>
      </c>
      <c r="N294" t="n">
        <v>112.55</v>
      </c>
      <c r="O294" t="n">
        <v>43136.41</v>
      </c>
      <c r="P294" t="n">
        <v>423.35</v>
      </c>
      <c r="Q294" t="n">
        <v>452.57</v>
      </c>
      <c r="R294" t="n">
        <v>70.81</v>
      </c>
      <c r="S294" t="n">
        <v>57.64</v>
      </c>
      <c r="T294" t="n">
        <v>4494.59</v>
      </c>
      <c r="U294" t="n">
        <v>0.8100000000000001</v>
      </c>
      <c r="V294" t="n">
        <v>0.88</v>
      </c>
      <c r="W294" t="n">
        <v>6.81</v>
      </c>
      <c r="X294" t="n">
        <v>0.26</v>
      </c>
      <c r="Y294" t="n">
        <v>1</v>
      </c>
      <c r="Z294" t="n">
        <v>10</v>
      </c>
    </row>
    <row r="295">
      <c r="A295" t="n">
        <v>136</v>
      </c>
      <c r="B295" t="n">
        <v>140</v>
      </c>
      <c r="C295" t="inlineStr">
        <is>
          <t xml:space="preserve">CONCLUIDO	</t>
        </is>
      </c>
      <c r="D295" t="n">
        <v>3.649</v>
      </c>
      <c r="E295" t="n">
        <v>27.4</v>
      </c>
      <c r="F295" t="n">
        <v>23.98</v>
      </c>
      <c r="G295" t="n">
        <v>143.89</v>
      </c>
      <c r="H295" t="n">
        <v>1.79</v>
      </c>
      <c r="I295" t="n">
        <v>10</v>
      </c>
      <c r="J295" t="n">
        <v>348.48</v>
      </c>
      <c r="K295" t="n">
        <v>60.56</v>
      </c>
      <c r="L295" t="n">
        <v>35</v>
      </c>
      <c r="M295" t="n">
        <v>8</v>
      </c>
      <c r="N295" t="n">
        <v>112.93</v>
      </c>
      <c r="O295" t="n">
        <v>43214.09</v>
      </c>
      <c r="P295" t="n">
        <v>423.74</v>
      </c>
      <c r="Q295" t="n">
        <v>452.56</v>
      </c>
      <c r="R295" t="n">
        <v>70.73</v>
      </c>
      <c r="S295" t="n">
        <v>57.64</v>
      </c>
      <c r="T295" t="n">
        <v>4451.39</v>
      </c>
      <c r="U295" t="n">
        <v>0.82</v>
      </c>
      <c r="V295" t="n">
        <v>0.88</v>
      </c>
      <c r="W295" t="n">
        <v>6.81</v>
      </c>
      <c r="X295" t="n">
        <v>0.26</v>
      </c>
      <c r="Y295" t="n">
        <v>1</v>
      </c>
      <c r="Z295" t="n">
        <v>10</v>
      </c>
    </row>
    <row r="296">
      <c r="A296" t="n">
        <v>137</v>
      </c>
      <c r="B296" t="n">
        <v>140</v>
      </c>
      <c r="C296" t="inlineStr">
        <is>
          <t xml:space="preserve">CONCLUIDO	</t>
        </is>
      </c>
      <c r="D296" t="n">
        <v>3.6481</v>
      </c>
      <c r="E296" t="n">
        <v>27.41</v>
      </c>
      <c r="F296" t="n">
        <v>23.99</v>
      </c>
      <c r="G296" t="n">
        <v>143.93</v>
      </c>
      <c r="H296" t="n">
        <v>1.8</v>
      </c>
      <c r="I296" t="n">
        <v>10</v>
      </c>
      <c r="J296" t="n">
        <v>349.12</v>
      </c>
      <c r="K296" t="n">
        <v>60.56</v>
      </c>
      <c r="L296" t="n">
        <v>35.25</v>
      </c>
      <c r="M296" t="n">
        <v>8</v>
      </c>
      <c r="N296" t="n">
        <v>113.31</v>
      </c>
      <c r="O296" t="n">
        <v>43291.97</v>
      </c>
      <c r="P296" t="n">
        <v>424.18</v>
      </c>
      <c r="Q296" t="n">
        <v>452.6</v>
      </c>
      <c r="R296" t="n">
        <v>70.81999999999999</v>
      </c>
      <c r="S296" t="n">
        <v>57.64</v>
      </c>
      <c r="T296" t="n">
        <v>4499.25</v>
      </c>
      <c r="U296" t="n">
        <v>0.8100000000000001</v>
      </c>
      <c r="V296" t="n">
        <v>0.88</v>
      </c>
      <c r="W296" t="n">
        <v>6.81</v>
      </c>
      <c r="X296" t="n">
        <v>0.26</v>
      </c>
      <c r="Y296" t="n">
        <v>1</v>
      </c>
      <c r="Z296" t="n">
        <v>10</v>
      </c>
    </row>
    <row r="297">
      <c r="A297" t="n">
        <v>138</v>
      </c>
      <c r="B297" t="n">
        <v>140</v>
      </c>
      <c r="C297" t="inlineStr">
        <is>
          <t xml:space="preserve">CONCLUIDO	</t>
        </is>
      </c>
      <c r="D297" t="n">
        <v>3.6493</v>
      </c>
      <c r="E297" t="n">
        <v>27.4</v>
      </c>
      <c r="F297" t="n">
        <v>23.98</v>
      </c>
      <c r="G297" t="n">
        <v>143.87</v>
      </c>
      <c r="H297" t="n">
        <v>1.81</v>
      </c>
      <c r="I297" t="n">
        <v>10</v>
      </c>
      <c r="J297" t="n">
        <v>349.75</v>
      </c>
      <c r="K297" t="n">
        <v>60.56</v>
      </c>
      <c r="L297" t="n">
        <v>35.5</v>
      </c>
      <c r="M297" t="n">
        <v>8</v>
      </c>
      <c r="N297" t="n">
        <v>113.69</v>
      </c>
      <c r="O297" t="n">
        <v>43370.05</v>
      </c>
      <c r="P297" t="n">
        <v>424.13</v>
      </c>
      <c r="Q297" t="n">
        <v>452.58</v>
      </c>
      <c r="R297" t="n">
        <v>70.56999999999999</v>
      </c>
      <c r="S297" t="n">
        <v>57.64</v>
      </c>
      <c r="T297" t="n">
        <v>4371.95</v>
      </c>
      <c r="U297" t="n">
        <v>0.82</v>
      </c>
      <c r="V297" t="n">
        <v>0.88</v>
      </c>
      <c r="W297" t="n">
        <v>6.81</v>
      </c>
      <c r="X297" t="n">
        <v>0.25</v>
      </c>
      <c r="Y297" t="n">
        <v>1</v>
      </c>
      <c r="Z297" t="n">
        <v>10</v>
      </c>
    </row>
    <row r="298">
      <c r="A298" t="n">
        <v>139</v>
      </c>
      <c r="B298" t="n">
        <v>140</v>
      </c>
      <c r="C298" t="inlineStr">
        <is>
          <t xml:space="preserve">CONCLUIDO	</t>
        </is>
      </c>
      <c r="D298" t="n">
        <v>3.6496</v>
      </c>
      <c r="E298" t="n">
        <v>27.4</v>
      </c>
      <c r="F298" t="n">
        <v>23.98</v>
      </c>
      <c r="G298" t="n">
        <v>143.86</v>
      </c>
      <c r="H298" t="n">
        <v>1.82</v>
      </c>
      <c r="I298" t="n">
        <v>10</v>
      </c>
      <c r="J298" t="n">
        <v>350.38</v>
      </c>
      <c r="K298" t="n">
        <v>60.56</v>
      </c>
      <c r="L298" t="n">
        <v>35.75</v>
      </c>
      <c r="M298" t="n">
        <v>8</v>
      </c>
      <c r="N298" t="n">
        <v>114.08</v>
      </c>
      <c r="O298" t="n">
        <v>43448.34</v>
      </c>
      <c r="P298" t="n">
        <v>424.19</v>
      </c>
      <c r="Q298" t="n">
        <v>452.56</v>
      </c>
      <c r="R298" t="n">
        <v>70.56</v>
      </c>
      <c r="S298" t="n">
        <v>57.64</v>
      </c>
      <c r="T298" t="n">
        <v>4368.49</v>
      </c>
      <c r="U298" t="n">
        <v>0.82</v>
      </c>
      <c r="V298" t="n">
        <v>0.88</v>
      </c>
      <c r="W298" t="n">
        <v>6.81</v>
      </c>
      <c r="X298" t="n">
        <v>0.25</v>
      </c>
      <c r="Y298" t="n">
        <v>1</v>
      </c>
      <c r="Z298" t="n">
        <v>10</v>
      </c>
    </row>
    <row r="299">
      <c r="A299" t="n">
        <v>140</v>
      </c>
      <c r="B299" t="n">
        <v>140</v>
      </c>
      <c r="C299" t="inlineStr">
        <is>
          <t xml:space="preserve">CONCLUIDO	</t>
        </is>
      </c>
      <c r="D299" t="n">
        <v>3.6492</v>
      </c>
      <c r="E299" t="n">
        <v>27.4</v>
      </c>
      <c r="F299" t="n">
        <v>23.98</v>
      </c>
      <c r="G299" t="n">
        <v>143.88</v>
      </c>
      <c r="H299" t="n">
        <v>1.83</v>
      </c>
      <c r="I299" t="n">
        <v>10</v>
      </c>
      <c r="J299" t="n">
        <v>351.02</v>
      </c>
      <c r="K299" t="n">
        <v>60.56</v>
      </c>
      <c r="L299" t="n">
        <v>36</v>
      </c>
      <c r="M299" t="n">
        <v>8</v>
      </c>
      <c r="N299" t="n">
        <v>114.47</v>
      </c>
      <c r="O299" t="n">
        <v>43526.84</v>
      </c>
      <c r="P299" t="n">
        <v>424.37</v>
      </c>
      <c r="Q299" t="n">
        <v>452.62</v>
      </c>
      <c r="R299" t="n">
        <v>70.69</v>
      </c>
      <c r="S299" t="n">
        <v>57.64</v>
      </c>
      <c r="T299" t="n">
        <v>4433.18</v>
      </c>
      <c r="U299" t="n">
        <v>0.82</v>
      </c>
      <c r="V299" t="n">
        <v>0.88</v>
      </c>
      <c r="W299" t="n">
        <v>6.81</v>
      </c>
      <c r="X299" t="n">
        <v>0.26</v>
      </c>
      <c r="Y299" t="n">
        <v>1</v>
      </c>
      <c r="Z299" t="n">
        <v>10</v>
      </c>
    </row>
    <row r="300">
      <c r="A300" t="n">
        <v>141</v>
      </c>
      <c r="B300" t="n">
        <v>140</v>
      </c>
      <c r="C300" t="inlineStr">
        <is>
          <t xml:space="preserve">CONCLUIDO	</t>
        </is>
      </c>
      <c r="D300" t="n">
        <v>3.6479</v>
      </c>
      <c r="E300" t="n">
        <v>27.41</v>
      </c>
      <c r="F300" t="n">
        <v>23.99</v>
      </c>
      <c r="G300" t="n">
        <v>143.94</v>
      </c>
      <c r="H300" t="n">
        <v>1.84</v>
      </c>
      <c r="I300" t="n">
        <v>10</v>
      </c>
      <c r="J300" t="n">
        <v>351.66</v>
      </c>
      <c r="K300" t="n">
        <v>60.56</v>
      </c>
      <c r="L300" t="n">
        <v>36.25</v>
      </c>
      <c r="M300" t="n">
        <v>8</v>
      </c>
      <c r="N300" t="n">
        <v>114.85</v>
      </c>
      <c r="O300" t="n">
        <v>43605.54</v>
      </c>
      <c r="P300" t="n">
        <v>424.62</v>
      </c>
      <c r="Q300" t="n">
        <v>452.57</v>
      </c>
      <c r="R300" t="n">
        <v>71.09999999999999</v>
      </c>
      <c r="S300" t="n">
        <v>57.64</v>
      </c>
      <c r="T300" t="n">
        <v>4636.3</v>
      </c>
      <c r="U300" t="n">
        <v>0.8100000000000001</v>
      </c>
      <c r="V300" t="n">
        <v>0.88</v>
      </c>
      <c r="W300" t="n">
        <v>6.81</v>
      </c>
      <c r="X300" t="n">
        <v>0.27</v>
      </c>
      <c r="Y300" t="n">
        <v>1</v>
      </c>
      <c r="Z300" t="n">
        <v>10</v>
      </c>
    </row>
    <row r="301">
      <c r="A301" t="n">
        <v>142</v>
      </c>
      <c r="B301" t="n">
        <v>140</v>
      </c>
      <c r="C301" t="inlineStr">
        <is>
          <t xml:space="preserve">CONCLUIDO	</t>
        </is>
      </c>
      <c r="D301" t="n">
        <v>3.6486</v>
      </c>
      <c r="E301" t="n">
        <v>27.41</v>
      </c>
      <c r="F301" t="n">
        <v>23.98</v>
      </c>
      <c r="G301" t="n">
        <v>143.91</v>
      </c>
      <c r="H301" t="n">
        <v>1.85</v>
      </c>
      <c r="I301" t="n">
        <v>10</v>
      </c>
      <c r="J301" t="n">
        <v>352.3</v>
      </c>
      <c r="K301" t="n">
        <v>60.56</v>
      </c>
      <c r="L301" t="n">
        <v>36.5</v>
      </c>
      <c r="M301" t="n">
        <v>8</v>
      </c>
      <c r="N301" t="n">
        <v>115.24</v>
      </c>
      <c r="O301" t="n">
        <v>43684.46</v>
      </c>
      <c r="P301" t="n">
        <v>424.57</v>
      </c>
      <c r="Q301" t="n">
        <v>452.58</v>
      </c>
      <c r="R301" t="n">
        <v>70.92</v>
      </c>
      <c r="S301" t="n">
        <v>57.64</v>
      </c>
      <c r="T301" t="n">
        <v>4546.62</v>
      </c>
      <c r="U301" t="n">
        <v>0.8100000000000001</v>
      </c>
      <c r="V301" t="n">
        <v>0.88</v>
      </c>
      <c r="W301" t="n">
        <v>6.81</v>
      </c>
      <c r="X301" t="n">
        <v>0.26</v>
      </c>
      <c r="Y301" t="n">
        <v>1</v>
      </c>
      <c r="Z301" t="n">
        <v>10</v>
      </c>
    </row>
    <row r="302">
      <c r="A302" t="n">
        <v>143</v>
      </c>
      <c r="B302" t="n">
        <v>140</v>
      </c>
      <c r="C302" t="inlineStr">
        <is>
          <t xml:space="preserve">CONCLUIDO	</t>
        </is>
      </c>
      <c r="D302" t="n">
        <v>3.6499</v>
      </c>
      <c r="E302" t="n">
        <v>27.4</v>
      </c>
      <c r="F302" t="n">
        <v>23.97</v>
      </c>
      <c r="G302" t="n">
        <v>143.85</v>
      </c>
      <c r="H302" t="n">
        <v>1.86</v>
      </c>
      <c r="I302" t="n">
        <v>10</v>
      </c>
      <c r="J302" t="n">
        <v>352.94</v>
      </c>
      <c r="K302" t="n">
        <v>60.56</v>
      </c>
      <c r="L302" t="n">
        <v>36.75</v>
      </c>
      <c r="M302" t="n">
        <v>8</v>
      </c>
      <c r="N302" t="n">
        <v>115.64</v>
      </c>
      <c r="O302" t="n">
        <v>43763.7</v>
      </c>
      <c r="P302" t="n">
        <v>424.07</v>
      </c>
      <c r="Q302" t="n">
        <v>452.57</v>
      </c>
      <c r="R302" t="n">
        <v>70.59</v>
      </c>
      <c r="S302" t="n">
        <v>57.64</v>
      </c>
      <c r="T302" t="n">
        <v>4381.17</v>
      </c>
      <c r="U302" t="n">
        <v>0.82</v>
      </c>
      <c r="V302" t="n">
        <v>0.88</v>
      </c>
      <c r="W302" t="n">
        <v>6.81</v>
      </c>
      <c r="X302" t="n">
        <v>0.25</v>
      </c>
      <c r="Y302" t="n">
        <v>1</v>
      </c>
      <c r="Z302" t="n">
        <v>10</v>
      </c>
    </row>
    <row r="303">
      <c r="A303" t="n">
        <v>144</v>
      </c>
      <c r="B303" t="n">
        <v>140</v>
      </c>
      <c r="C303" t="inlineStr">
        <is>
          <t xml:space="preserve">CONCLUIDO	</t>
        </is>
      </c>
      <c r="D303" t="n">
        <v>3.6485</v>
      </c>
      <c r="E303" t="n">
        <v>27.41</v>
      </c>
      <c r="F303" t="n">
        <v>23.99</v>
      </c>
      <c r="G303" t="n">
        <v>143.91</v>
      </c>
      <c r="H303" t="n">
        <v>1.87</v>
      </c>
      <c r="I303" t="n">
        <v>10</v>
      </c>
      <c r="J303" t="n">
        <v>353.58</v>
      </c>
      <c r="K303" t="n">
        <v>60.56</v>
      </c>
      <c r="L303" t="n">
        <v>37</v>
      </c>
      <c r="M303" t="n">
        <v>8</v>
      </c>
      <c r="N303" t="n">
        <v>116.03</v>
      </c>
      <c r="O303" t="n">
        <v>43843.04</v>
      </c>
      <c r="P303" t="n">
        <v>424.36</v>
      </c>
      <c r="Q303" t="n">
        <v>452.56</v>
      </c>
      <c r="R303" t="n">
        <v>70.89</v>
      </c>
      <c r="S303" t="n">
        <v>57.64</v>
      </c>
      <c r="T303" t="n">
        <v>4534</v>
      </c>
      <c r="U303" t="n">
        <v>0.8100000000000001</v>
      </c>
      <c r="V303" t="n">
        <v>0.88</v>
      </c>
      <c r="W303" t="n">
        <v>6.81</v>
      </c>
      <c r="X303" t="n">
        <v>0.26</v>
      </c>
      <c r="Y303" t="n">
        <v>1</v>
      </c>
      <c r="Z303" t="n">
        <v>10</v>
      </c>
    </row>
    <row r="304">
      <c r="A304" t="n">
        <v>145</v>
      </c>
      <c r="B304" t="n">
        <v>140</v>
      </c>
      <c r="C304" t="inlineStr">
        <is>
          <t xml:space="preserve">CONCLUIDO	</t>
        </is>
      </c>
      <c r="D304" t="n">
        <v>3.6496</v>
      </c>
      <c r="E304" t="n">
        <v>27.4</v>
      </c>
      <c r="F304" t="n">
        <v>23.98</v>
      </c>
      <c r="G304" t="n">
        <v>143.86</v>
      </c>
      <c r="H304" t="n">
        <v>1.87</v>
      </c>
      <c r="I304" t="n">
        <v>10</v>
      </c>
      <c r="J304" t="n">
        <v>354.23</v>
      </c>
      <c r="K304" t="n">
        <v>60.56</v>
      </c>
      <c r="L304" t="n">
        <v>37.25</v>
      </c>
      <c r="M304" t="n">
        <v>8</v>
      </c>
      <c r="N304" t="n">
        <v>116.42</v>
      </c>
      <c r="O304" t="n">
        <v>43922.6</v>
      </c>
      <c r="P304" t="n">
        <v>423.54</v>
      </c>
      <c r="Q304" t="n">
        <v>452.56</v>
      </c>
      <c r="R304" t="n">
        <v>70.53</v>
      </c>
      <c r="S304" t="n">
        <v>57.64</v>
      </c>
      <c r="T304" t="n">
        <v>4351.85</v>
      </c>
      <c r="U304" t="n">
        <v>0.82</v>
      </c>
      <c r="V304" t="n">
        <v>0.88</v>
      </c>
      <c r="W304" t="n">
        <v>6.81</v>
      </c>
      <c r="X304" t="n">
        <v>0.25</v>
      </c>
      <c r="Y304" t="n">
        <v>1</v>
      </c>
      <c r="Z304" t="n">
        <v>10</v>
      </c>
    </row>
    <row r="305">
      <c r="A305" t="n">
        <v>146</v>
      </c>
      <c r="B305" t="n">
        <v>140</v>
      </c>
      <c r="C305" t="inlineStr">
        <is>
          <t xml:space="preserve">CONCLUIDO	</t>
        </is>
      </c>
      <c r="D305" t="n">
        <v>3.6493</v>
      </c>
      <c r="E305" t="n">
        <v>27.4</v>
      </c>
      <c r="F305" t="n">
        <v>23.98</v>
      </c>
      <c r="G305" t="n">
        <v>143.88</v>
      </c>
      <c r="H305" t="n">
        <v>1.88</v>
      </c>
      <c r="I305" t="n">
        <v>10</v>
      </c>
      <c r="J305" t="n">
        <v>354.88</v>
      </c>
      <c r="K305" t="n">
        <v>60.56</v>
      </c>
      <c r="L305" t="n">
        <v>37.5</v>
      </c>
      <c r="M305" t="n">
        <v>8</v>
      </c>
      <c r="N305" t="n">
        <v>116.82</v>
      </c>
      <c r="O305" t="n">
        <v>44002.37</v>
      </c>
      <c r="P305" t="n">
        <v>423.35</v>
      </c>
      <c r="Q305" t="n">
        <v>452.61</v>
      </c>
      <c r="R305" t="n">
        <v>70.69</v>
      </c>
      <c r="S305" t="n">
        <v>57.64</v>
      </c>
      <c r="T305" t="n">
        <v>4431.18</v>
      </c>
      <c r="U305" t="n">
        <v>0.82</v>
      </c>
      <c r="V305" t="n">
        <v>0.88</v>
      </c>
      <c r="W305" t="n">
        <v>6.81</v>
      </c>
      <c r="X305" t="n">
        <v>0.25</v>
      </c>
      <c r="Y305" t="n">
        <v>1</v>
      </c>
      <c r="Z305" t="n">
        <v>10</v>
      </c>
    </row>
    <row r="306">
      <c r="A306" t="n">
        <v>147</v>
      </c>
      <c r="B306" t="n">
        <v>140</v>
      </c>
      <c r="C306" t="inlineStr">
        <is>
          <t xml:space="preserve">CONCLUIDO	</t>
        </is>
      </c>
      <c r="D306" t="n">
        <v>3.6614</v>
      </c>
      <c r="E306" t="n">
        <v>27.31</v>
      </c>
      <c r="F306" t="n">
        <v>23.94</v>
      </c>
      <c r="G306" t="n">
        <v>159.61</v>
      </c>
      <c r="H306" t="n">
        <v>1.89</v>
      </c>
      <c r="I306" t="n">
        <v>9</v>
      </c>
      <c r="J306" t="n">
        <v>355.52</v>
      </c>
      <c r="K306" t="n">
        <v>60.56</v>
      </c>
      <c r="L306" t="n">
        <v>37.75</v>
      </c>
      <c r="M306" t="n">
        <v>7</v>
      </c>
      <c r="N306" t="n">
        <v>117.22</v>
      </c>
      <c r="O306" t="n">
        <v>44082.36</v>
      </c>
      <c r="P306" t="n">
        <v>422.21</v>
      </c>
      <c r="Q306" t="n">
        <v>452.57</v>
      </c>
      <c r="R306" t="n">
        <v>69.45999999999999</v>
      </c>
      <c r="S306" t="n">
        <v>57.64</v>
      </c>
      <c r="T306" t="n">
        <v>3824.84</v>
      </c>
      <c r="U306" t="n">
        <v>0.83</v>
      </c>
      <c r="V306" t="n">
        <v>0.89</v>
      </c>
      <c r="W306" t="n">
        <v>6.81</v>
      </c>
      <c r="X306" t="n">
        <v>0.22</v>
      </c>
      <c r="Y306" t="n">
        <v>1</v>
      </c>
      <c r="Z306" t="n">
        <v>10</v>
      </c>
    </row>
    <row r="307">
      <c r="A307" t="n">
        <v>148</v>
      </c>
      <c r="B307" t="n">
        <v>140</v>
      </c>
      <c r="C307" t="inlineStr">
        <is>
          <t xml:space="preserve">CONCLUIDO	</t>
        </is>
      </c>
      <c r="D307" t="n">
        <v>3.6596</v>
      </c>
      <c r="E307" t="n">
        <v>27.33</v>
      </c>
      <c r="F307" t="n">
        <v>23.95</v>
      </c>
      <c r="G307" t="n">
        <v>159.7</v>
      </c>
      <c r="H307" t="n">
        <v>1.9</v>
      </c>
      <c r="I307" t="n">
        <v>9</v>
      </c>
      <c r="J307" t="n">
        <v>356.17</v>
      </c>
      <c r="K307" t="n">
        <v>60.56</v>
      </c>
      <c r="L307" t="n">
        <v>38</v>
      </c>
      <c r="M307" t="n">
        <v>7</v>
      </c>
      <c r="N307" t="n">
        <v>117.62</v>
      </c>
      <c r="O307" t="n">
        <v>44162.57</v>
      </c>
      <c r="P307" t="n">
        <v>423.01</v>
      </c>
      <c r="Q307" t="n">
        <v>452.55</v>
      </c>
      <c r="R307" t="n">
        <v>69.78</v>
      </c>
      <c r="S307" t="n">
        <v>57.64</v>
      </c>
      <c r="T307" t="n">
        <v>3984.18</v>
      </c>
      <c r="U307" t="n">
        <v>0.83</v>
      </c>
      <c r="V307" t="n">
        <v>0.89</v>
      </c>
      <c r="W307" t="n">
        <v>6.81</v>
      </c>
      <c r="X307" t="n">
        <v>0.23</v>
      </c>
      <c r="Y307" t="n">
        <v>1</v>
      </c>
      <c r="Z307" t="n">
        <v>10</v>
      </c>
    </row>
    <row r="308">
      <c r="A308" t="n">
        <v>149</v>
      </c>
      <c r="B308" t="n">
        <v>140</v>
      </c>
      <c r="C308" t="inlineStr">
        <is>
          <t xml:space="preserve">CONCLUIDO	</t>
        </is>
      </c>
      <c r="D308" t="n">
        <v>3.6599</v>
      </c>
      <c r="E308" t="n">
        <v>27.32</v>
      </c>
      <c r="F308" t="n">
        <v>23.95</v>
      </c>
      <c r="G308" t="n">
        <v>159.68</v>
      </c>
      <c r="H308" t="n">
        <v>1.91</v>
      </c>
      <c r="I308" t="n">
        <v>9</v>
      </c>
      <c r="J308" t="n">
        <v>356.83</v>
      </c>
      <c r="K308" t="n">
        <v>60.56</v>
      </c>
      <c r="L308" t="n">
        <v>38.25</v>
      </c>
      <c r="M308" t="n">
        <v>7</v>
      </c>
      <c r="N308" t="n">
        <v>118.02</v>
      </c>
      <c r="O308" t="n">
        <v>44243</v>
      </c>
      <c r="P308" t="n">
        <v>423.52</v>
      </c>
      <c r="Q308" t="n">
        <v>452.57</v>
      </c>
      <c r="R308" t="n">
        <v>69.83</v>
      </c>
      <c r="S308" t="n">
        <v>57.64</v>
      </c>
      <c r="T308" t="n">
        <v>4009.05</v>
      </c>
      <c r="U308" t="n">
        <v>0.83</v>
      </c>
      <c r="V308" t="n">
        <v>0.89</v>
      </c>
      <c r="W308" t="n">
        <v>6.81</v>
      </c>
      <c r="X308" t="n">
        <v>0.23</v>
      </c>
      <c r="Y308" t="n">
        <v>1</v>
      </c>
      <c r="Z308" t="n">
        <v>10</v>
      </c>
    </row>
    <row r="309">
      <c r="A309" t="n">
        <v>150</v>
      </c>
      <c r="B309" t="n">
        <v>140</v>
      </c>
      <c r="C309" t="inlineStr">
        <is>
          <t xml:space="preserve">CONCLUIDO	</t>
        </is>
      </c>
      <c r="D309" t="n">
        <v>3.661</v>
      </c>
      <c r="E309" t="n">
        <v>27.32</v>
      </c>
      <c r="F309" t="n">
        <v>23.94</v>
      </c>
      <c r="G309" t="n">
        <v>159.63</v>
      </c>
      <c r="H309" t="n">
        <v>1.92</v>
      </c>
      <c r="I309" t="n">
        <v>9</v>
      </c>
      <c r="J309" t="n">
        <v>357.48</v>
      </c>
      <c r="K309" t="n">
        <v>60.56</v>
      </c>
      <c r="L309" t="n">
        <v>38.5</v>
      </c>
      <c r="M309" t="n">
        <v>7</v>
      </c>
      <c r="N309" t="n">
        <v>118.43</v>
      </c>
      <c r="O309" t="n">
        <v>44323.66</v>
      </c>
      <c r="P309" t="n">
        <v>423.82</v>
      </c>
      <c r="Q309" t="n">
        <v>452.57</v>
      </c>
      <c r="R309" t="n">
        <v>69.48</v>
      </c>
      <c r="S309" t="n">
        <v>57.64</v>
      </c>
      <c r="T309" t="n">
        <v>3833.11</v>
      </c>
      <c r="U309" t="n">
        <v>0.83</v>
      </c>
      <c r="V309" t="n">
        <v>0.89</v>
      </c>
      <c r="W309" t="n">
        <v>6.81</v>
      </c>
      <c r="X309" t="n">
        <v>0.22</v>
      </c>
      <c r="Y309" t="n">
        <v>1</v>
      </c>
      <c r="Z309" t="n">
        <v>10</v>
      </c>
    </row>
    <row r="310">
      <c r="A310" t="n">
        <v>151</v>
      </c>
      <c r="B310" t="n">
        <v>140</v>
      </c>
      <c r="C310" t="inlineStr">
        <is>
          <t xml:space="preserve">CONCLUIDO	</t>
        </is>
      </c>
      <c r="D310" t="n">
        <v>3.6605</v>
      </c>
      <c r="E310" t="n">
        <v>27.32</v>
      </c>
      <c r="F310" t="n">
        <v>23.95</v>
      </c>
      <c r="G310" t="n">
        <v>159.65</v>
      </c>
      <c r="H310" t="n">
        <v>1.93</v>
      </c>
      <c r="I310" t="n">
        <v>9</v>
      </c>
      <c r="J310" t="n">
        <v>358.14</v>
      </c>
      <c r="K310" t="n">
        <v>60.56</v>
      </c>
      <c r="L310" t="n">
        <v>38.75</v>
      </c>
      <c r="M310" t="n">
        <v>7</v>
      </c>
      <c r="N310" t="n">
        <v>118.83</v>
      </c>
      <c r="O310" t="n">
        <v>44404.54</v>
      </c>
      <c r="P310" t="n">
        <v>424.18</v>
      </c>
      <c r="Q310" t="n">
        <v>452.57</v>
      </c>
      <c r="R310" t="n">
        <v>69.67</v>
      </c>
      <c r="S310" t="n">
        <v>57.64</v>
      </c>
      <c r="T310" t="n">
        <v>3927.85</v>
      </c>
      <c r="U310" t="n">
        <v>0.83</v>
      </c>
      <c r="V310" t="n">
        <v>0.89</v>
      </c>
      <c r="W310" t="n">
        <v>6.81</v>
      </c>
      <c r="X310" t="n">
        <v>0.22</v>
      </c>
      <c r="Y310" t="n">
        <v>1</v>
      </c>
      <c r="Z310" t="n">
        <v>10</v>
      </c>
    </row>
    <row r="311">
      <c r="A311" t="n">
        <v>152</v>
      </c>
      <c r="B311" t="n">
        <v>140</v>
      </c>
      <c r="C311" t="inlineStr">
        <is>
          <t xml:space="preserve">CONCLUIDO	</t>
        </is>
      </c>
      <c r="D311" t="n">
        <v>3.6607</v>
      </c>
      <c r="E311" t="n">
        <v>27.32</v>
      </c>
      <c r="F311" t="n">
        <v>23.95</v>
      </c>
      <c r="G311" t="n">
        <v>159.64</v>
      </c>
      <c r="H311" t="n">
        <v>1.94</v>
      </c>
      <c r="I311" t="n">
        <v>9</v>
      </c>
      <c r="J311" t="n">
        <v>358.79</v>
      </c>
      <c r="K311" t="n">
        <v>60.56</v>
      </c>
      <c r="L311" t="n">
        <v>39</v>
      </c>
      <c r="M311" t="n">
        <v>7</v>
      </c>
      <c r="N311" t="n">
        <v>119.24</v>
      </c>
      <c r="O311" t="n">
        <v>44485.65</v>
      </c>
      <c r="P311" t="n">
        <v>424.76</v>
      </c>
      <c r="Q311" t="n">
        <v>452.58</v>
      </c>
      <c r="R311" t="n">
        <v>69.56999999999999</v>
      </c>
      <c r="S311" t="n">
        <v>57.64</v>
      </c>
      <c r="T311" t="n">
        <v>3877.65</v>
      </c>
      <c r="U311" t="n">
        <v>0.83</v>
      </c>
      <c r="V311" t="n">
        <v>0.89</v>
      </c>
      <c r="W311" t="n">
        <v>6.81</v>
      </c>
      <c r="X311" t="n">
        <v>0.22</v>
      </c>
      <c r="Y311" t="n">
        <v>1</v>
      </c>
      <c r="Z311" t="n">
        <v>10</v>
      </c>
    </row>
    <row r="312">
      <c r="A312" t="n">
        <v>153</v>
      </c>
      <c r="B312" t="n">
        <v>140</v>
      </c>
      <c r="C312" t="inlineStr">
        <is>
          <t xml:space="preserve">CONCLUIDO	</t>
        </is>
      </c>
      <c r="D312" t="n">
        <v>3.6599</v>
      </c>
      <c r="E312" t="n">
        <v>27.32</v>
      </c>
      <c r="F312" t="n">
        <v>23.95</v>
      </c>
      <c r="G312" t="n">
        <v>159.68</v>
      </c>
      <c r="H312" t="n">
        <v>1.95</v>
      </c>
      <c r="I312" t="n">
        <v>9</v>
      </c>
      <c r="J312" t="n">
        <v>359.45</v>
      </c>
      <c r="K312" t="n">
        <v>60.56</v>
      </c>
      <c r="L312" t="n">
        <v>39.25</v>
      </c>
      <c r="M312" t="n">
        <v>7</v>
      </c>
      <c r="N312" t="n">
        <v>119.65</v>
      </c>
      <c r="O312" t="n">
        <v>44566.98</v>
      </c>
      <c r="P312" t="n">
        <v>425.54</v>
      </c>
      <c r="Q312" t="n">
        <v>452.56</v>
      </c>
      <c r="R312" t="n">
        <v>69.63</v>
      </c>
      <c r="S312" t="n">
        <v>57.64</v>
      </c>
      <c r="T312" t="n">
        <v>3909.45</v>
      </c>
      <c r="U312" t="n">
        <v>0.83</v>
      </c>
      <c r="V312" t="n">
        <v>0.89</v>
      </c>
      <c r="W312" t="n">
        <v>6.81</v>
      </c>
      <c r="X312" t="n">
        <v>0.23</v>
      </c>
      <c r="Y312" t="n">
        <v>1</v>
      </c>
      <c r="Z312" t="n">
        <v>10</v>
      </c>
    </row>
    <row r="313">
      <c r="A313" t="n">
        <v>154</v>
      </c>
      <c r="B313" t="n">
        <v>140</v>
      </c>
      <c r="C313" t="inlineStr">
        <is>
          <t xml:space="preserve">CONCLUIDO	</t>
        </is>
      </c>
      <c r="D313" t="n">
        <v>3.6607</v>
      </c>
      <c r="E313" t="n">
        <v>27.32</v>
      </c>
      <c r="F313" t="n">
        <v>23.95</v>
      </c>
      <c r="G313" t="n">
        <v>159.64</v>
      </c>
      <c r="H313" t="n">
        <v>1.96</v>
      </c>
      <c r="I313" t="n">
        <v>9</v>
      </c>
      <c r="J313" t="n">
        <v>360.12</v>
      </c>
      <c r="K313" t="n">
        <v>60.56</v>
      </c>
      <c r="L313" t="n">
        <v>39.5</v>
      </c>
      <c r="M313" t="n">
        <v>7</v>
      </c>
      <c r="N313" t="n">
        <v>120.06</v>
      </c>
      <c r="O313" t="n">
        <v>44648.55</v>
      </c>
      <c r="P313" t="n">
        <v>426</v>
      </c>
      <c r="Q313" t="n">
        <v>452.6</v>
      </c>
      <c r="R313" t="n">
        <v>69.59</v>
      </c>
      <c r="S313" t="n">
        <v>57.64</v>
      </c>
      <c r="T313" t="n">
        <v>3887.14</v>
      </c>
      <c r="U313" t="n">
        <v>0.83</v>
      </c>
      <c r="V313" t="n">
        <v>0.89</v>
      </c>
      <c r="W313" t="n">
        <v>6.81</v>
      </c>
      <c r="X313" t="n">
        <v>0.22</v>
      </c>
      <c r="Y313" t="n">
        <v>1</v>
      </c>
      <c r="Z313" t="n">
        <v>10</v>
      </c>
    </row>
    <row r="314">
      <c r="A314" t="n">
        <v>155</v>
      </c>
      <c r="B314" t="n">
        <v>140</v>
      </c>
      <c r="C314" t="inlineStr">
        <is>
          <t xml:space="preserve">CONCLUIDO	</t>
        </is>
      </c>
      <c r="D314" t="n">
        <v>3.6604</v>
      </c>
      <c r="E314" t="n">
        <v>27.32</v>
      </c>
      <c r="F314" t="n">
        <v>23.95</v>
      </c>
      <c r="G314" t="n">
        <v>159.66</v>
      </c>
      <c r="H314" t="n">
        <v>1.96</v>
      </c>
      <c r="I314" t="n">
        <v>9</v>
      </c>
      <c r="J314" t="n">
        <v>360.78</v>
      </c>
      <c r="K314" t="n">
        <v>60.56</v>
      </c>
      <c r="L314" t="n">
        <v>39.75</v>
      </c>
      <c r="M314" t="n">
        <v>7</v>
      </c>
      <c r="N314" t="n">
        <v>120.47</v>
      </c>
      <c r="O314" t="n">
        <v>44730.35</v>
      </c>
      <c r="P314" t="n">
        <v>426.3</v>
      </c>
      <c r="Q314" t="n">
        <v>452.57</v>
      </c>
      <c r="R314" t="n">
        <v>69.59999999999999</v>
      </c>
      <c r="S314" t="n">
        <v>57.64</v>
      </c>
      <c r="T314" t="n">
        <v>3893.99</v>
      </c>
      <c r="U314" t="n">
        <v>0.83</v>
      </c>
      <c r="V314" t="n">
        <v>0.89</v>
      </c>
      <c r="W314" t="n">
        <v>6.81</v>
      </c>
      <c r="X314" t="n">
        <v>0.22</v>
      </c>
      <c r="Y314" t="n">
        <v>1</v>
      </c>
      <c r="Z314" t="n">
        <v>10</v>
      </c>
    </row>
    <row r="315">
      <c r="A315" t="n">
        <v>156</v>
      </c>
      <c r="B315" t="n">
        <v>140</v>
      </c>
      <c r="C315" t="inlineStr">
        <is>
          <t xml:space="preserve">CONCLUIDO	</t>
        </is>
      </c>
      <c r="D315" t="n">
        <v>3.6611</v>
      </c>
      <c r="E315" t="n">
        <v>27.31</v>
      </c>
      <c r="F315" t="n">
        <v>23.94</v>
      </c>
      <c r="G315" t="n">
        <v>159.62</v>
      </c>
      <c r="H315" t="n">
        <v>1.97</v>
      </c>
      <c r="I315" t="n">
        <v>9</v>
      </c>
      <c r="J315" t="n">
        <v>361.44</v>
      </c>
      <c r="K315" t="n">
        <v>60.56</v>
      </c>
      <c r="L315" t="n">
        <v>40</v>
      </c>
      <c r="M315" t="n">
        <v>7</v>
      </c>
      <c r="N315" t="n">
        <v>120.89</v>
      </c>
      <c r="O315" t="n">
        <v>44812.39</v>
      </c>
      <c r="P315" t="n">
        <v>426.55</v>
      </c>
      <c r="Q315" t="n">
        <v>452.55</v>
      </c>
      <c r="R315" t="n">
        <v>69.44</v>
      </c>
      <c r="S315" t="n">
        <v>57.64</v>
      </c>
      <c r="T315" t="n">
        <v>3814.76</v>
      </c>
      <c r="U315" t="n">
        <v>0.83</v>
      </c>
      <c r="V315" t="n">
        <v>0.89</v>
      </c>
      <c r="W315" t="n">
        <v>6.81</v>
      </c>
      <c r="X315" t="n">
        <v>0.22</v>
      </c>
      <c r="Y315" t="n">
        <v>1</v>
      </c>
      <c r="Z315" t="n">
        <v>10</v>
      </c>
    </row>
    <row r="316">
      <c r="A316" t="n">
        <v>0</v>
      </c>
      <c r="B316" t="n">
        <v>40</v>
      </c>
      <c r="C316" t="inlineStr">
        <is>
          <t xml:space="preserve">CONCLUIDO	</t>
        </is>
      </c>
      <c r="D316" t="n">
        <v>2.9255</v>
      </c>
      <c r="E316" t="n">
        <v>34.18</v>
      </c>
      <c r="F316" t="n">
        <v>28.9</v>
      </c>
      <c r="G316" t="n">
        <v>9.800000000000001</v>
      </c>
      <c r="H316" t="n">
        <v>0.2</v>
      </c>
      <c r="I316" t="n">
        <v>177</v>
      </c>
      <c r="J316" t="n">
        <v>89.87</v>
      </c>
      <c r="K316" t="n">
        <v>37.55</v>
      </c>
      <c r="L316" t="n">
        <v>1</v>
      </c>
      <c r="M316" t="n">
        <v>175</v>
      </c>
      <c r="N316" t="n">
        <v>11.32</v>
      </c>
      <c r="O316" t="n">
        <v>11317.98</v>
      </c>
      <c r="P316" t="n">
        <v>244.46</v>
      </c>
      <c r="Q316" t="n">
        <v>453.02</v>
      </c>
      <c r="R316" t="n">
        <v>230.66</v>
      </c>
      <c r="S316" t="n">
        <v>57.64</v>
      </c>
      <c r="T316" t="n">
        <v>83584.10000000001</v>
      </c>
      <c r="U316" t="n">
        <v>0.25</v>
      </c>
      <c r="V316" t="n">
        <v>0.73</v>
      </c>
      <c r="W316" t="n">
        <v>7.09</v>
      </c>
      <c r="X316" t="n">
        <v>5.16</v>
      </c>
      <c r="Y316" t="n">
        <v>1</v>
      </c>
      <c r="Z316" t="n">
        <v>10</v>
      </c>
    </row>
    <row r="317">
      <c r="A317" t="n">
        <v>1</v>
      </c>
      <c r="B317" t="n">
        <v>40</v>
      </c>
      <c r="C317" t="inlineStr">
        <is>
          <t xml:space="preserve">CONCLUIDO	</t>
        </is>
      </c>
      <c r="D317" t="n">
        <v>3.1121</v>
      </c>
      <c r="E317" t="n">
        <v>32.13</v>
      </c>
      <c r="F317" t="n">
        <v>27.64</v>
      </c>
      <c r="G317" t="n">
        <v>12.29</v>
      </c>
      <c r="H317" t="n">
        <v>0.24</v>
      </c>
      <c r="I317" t="n">
        <v>135</v>
      </c>
      <c r="J317" t="n">
        <v>90.18000000000001</v>
      </c>
      <c r="K317" t="n">
        <v>37.55</v>
      </c>
      <c r="L317" t="n">
        <v>1.25</v>
      </c>
      <c r="M317" t="n">
        <v>133</v>
      </c>
      <c r="N317" t="n">
        <v>11.37</v>
      </c>
      <c r="O317" t="n">
        <v>11355.7</v>
      </c>
      <c r="P317" t="n">
        <v>233.07</v>
      </c>
      <c r="Q317" t="n">
        <v>452.9</v>
      </c>
      <c r="R317" t="n">
        <v>189.55</v>
      </c>
      <c r="S317" t="n">
        <v>57.64</v>
      </c>
      <c r="T317" t="n">
        <v>63237.97</v>
      </c>
      <c r="U317" t="n">
        <v>0.3</v>
      </c>
      <c r="V317" t="n">
        <v>0.77</v>
      </c>
      <c r="W317" t="n">
        <v>7.02</v>
      </c>
      <c r="X317" t="n">
        <v>3.91</v>
      </c>
      <c r="Y317" t="n">
        <v>1</v>
      </c>
      <c r="Z317" t="n">
        <v>10</v>
      </c>
    </row>
    <row r="318">
      <c r="A318" t="n">
        <v>2</v>
      </c>
      <c r="B318" t="n">
        <v>40</v>
      </c>
      <c r="C318" t="inlineStr">
        <is>
          <t xml:space="preserve">CONCLUIDO	</t>
        </is>
      </c>
      <c r="D318" t="n">
        <v>3.2345</v>
      </c>
      <c r="E318" t="n">
        <v>30.92</v>
      </c>
      <c r="F318" t="n">
        <v>26.9</v>
      </c>
      <c r="G318" t="n">
        <v>14.67</v>
      </c>
      <c r="H318" t="n">
        <v>0.29</v>
      </c>
      <c r="I318" t="n">
        <v>110</v>
      </c>
      <c r="J318" t="n">
        <v>90.48</v>
      </c>
      <c r="K318" t="n">
        <v>37.55</v>
      </c>
      <c r="L318" t="n">
        <v>1.5</v>
      </c>
      <c r="M318" t="n">
        <v>108</v>
      </c>
      <c r="N318" t="n">
        <v>11.43</v>
      </c>
      <c r="O318" t="n">
        <v>11393.43</v>
      </c>
      <c r="P318" t="n">
        <v>226.05</v>
      </c>
      <c r="Q318" t="n">
        <v>453.01</v>
      </c>
      <c r="R318" t="n">
        <v>165.32</v>
      </c>
      <c r="S318" t="n">
        <v>57.64</v>
      </c>
      <c r="T318" t="n">
        <v>51246.37</v>
      </c>
      <c r="U318" t="n">
        <v>0.35</v>
      </c>
      <c r="V318" t="n">
        <v>0.79</v>
      </c>
      <c r="W318" t="n">
        <v>6.98</v>
      </c>
      <c r="X318" t="n">
        <v>3.17</v>
      </c>
      <c r="Y318" t="n">
        <v>1</v>
      </c>
      <c r="Z318" t="n">
        <v>10</v>
      </c>
    </row>
    <row r="319">
      <c r="A319" t="n">
        <v>3</v>
      </c>
      <c r="B319" t="n">
        <v>40</v>
      </c>
      <c r="C319" t="inlineStr">
        <is>
          <t xml:space="preserve">CONCLUIDO	</t>
        </is>
      </c>
      <c r="D319" t="n">
        <v>3.3292</v>
      </c>
      <c r="E319" t="n">
        <v>30.04</v>
      </c>
      <c r="F319" t="n">
        <v>26.36</v>
      </c>
      <c r="G319" t="n">
        <v>17.19</v>
      </c>
      <c r="H319" t="n">
        <v>0.34</v>
      </c>
      <c r="I319" t="n">
        <v>92</v>
      </c>
      <c r="J319" t="n">
        <v>90.79000000000001</v>
      </c>
      <c r="K319" t="n">
        <v>37.55</v>
      </c>
      <c r="L319" t="n">
        <v>1.75</v>
      </c>
      <c r="M319" t="n">
        <v>90</v>
      </c>
      <c r="N319" t="n">
        <v>11.49</v>
      </c>
      <c r="O319" t="n">
        <v>11431.19</v>
      </c>
      <c r="P319" t="n">
        <v>220.63</v>
      </c>
      <c r="Q319" t="n">
        <v>452.72</v>
      </c>
      <c r="R319" t="n">
        <v>147.92</v>
      </c>
      <c r="S319" t="n">
        <v>57.64</v>
      </c>
      <c r="T319" t="n">
        <v>42636.85</v>
      </c>
      <c r="U319" t="n">
        <v>0.39</v>
      </c>
      <c r="V319" t="n">
        <v>0.8</v>
      </c>
      <c r="W319" t="n">
        <v>6.95</v>
      </c>
      <c r="X319" t="n">
        <v>2.63</v>
      </c>
      <c r="Y319" t="n">
        <v>1</v>
      </c>
      <c r="Z319" t="n">
        <v>10</v>
      </c>
    </row>
    <row r="320">
      <c r="A320" t="n">
        <v>4</v>
      </c>
      <c r="B320" t="n">
        <v>40</v>
      </c>
      <c r="C320" t="inlineStr">
        <is>
          <t xml:space="preserve">CONCLUIDO	</t>
        </is>
      </c>
      <c r="D320" t="n">
        <v>3.3996</v>
      </c>
      <c r="E320" t="n">
        <v>29.42</v>
      </c>
      <c r="F320" t="n">
        <v>25.98</v>
      </c>
      <c r="G320" t="n">
        <v>19.73</v>
      </c>
      <c r="H320" t="n">
        <v>0.39</v>
      </c>
      <c r="I320" t="n">
        <v>79</v>
      </c>
      <c r="J320" t="n">
        <v>91.09999999999999</v>
      </c>
      <c r="K320" t="n">
        <v>37.55</v>
      </c>
      <c r="L320" t="n">
        <v>2</v>
      </c>
      <c r="M320" t="n">
        <v>77</v>
      </c>
      <c r="N320" t="n">
        <v>11.54</v>
      </c>
      <c r="O320" t="n">
        <v>11468.97</v>
      </c>
      <c r="P320" t="n">
        <v>216.67</v>
      </c>
      <c r="Q320" t="n">
        <v>452.69</v>
      </c>
      <c r="R320" t="n">
        <v>135.47</v>
      </c>
      <c r="S320" t="n">
        <v>57.64</v>
      </c>
      <c r="T320" t="n">
        <v>36480.41</v>
      </c>
      <c r="U320" t="n">
        <v>0.43</v>
      </c>
      <c r="V320" t="n">
        <v>0.82</v>
      </c>
      <c r="W320" t="n">
        <v>6.93</v>
      </c>
      <c r="X320" t="n">
        <v>2.26</v>
      </c>
      <c r="Y320" t="n">
        <v>1</v>
      </c>
      <c r="Z320" t="n">
        <v>10</v>
      </c>
    </row>
    <row r="321">
      <c r="A321" t="n">
        <v>5</v>
      </c>
      <c r="B321" t="n">
        <v>40</v>
      </c>
      <c r="C321" t="inlineStr">
        <is>
          <t xml:space="preserve">CONCLUIDO	</t>
        </is>
      </c>
      <c r="D321" t="n">
        <v>3.4502</v>
      </c>
      <c r="E321" t="n">
        <v>28.98</v>
      </c>
      <c r="F321" t="n">
        <v>25.72</v>
      </c>
      <c r="G321" t="n">
        <v>22.05</v>
      </c>
      <c r="H321" t="n">
        <v>0.43</v>
      </c>
      <c r="I321" t="n">
        <v>70</v>
      </c>
      <c r="J321" t="n">
        <v>91.40000000000001</v>
      </c>
      <c r="K321" t="n">
        <v>37.55</v>
      </c>
      <c r="L321" t="n">
        <v>2.25</v>
      </c>
      <c r="M321" t="n">
        <v>68</v>
      </c>
      <c r="N321" t="n">
        <v>11.6</v>
      </c>
      <c r="O321" t="n">
        <v>11506.78</v>
      </c>
      <c r="P321" t="n">
        <v>213.8</v>
      </c>
      <c r="Q321" t="n">
        <v>452.69</v>
      </c>
      <c r="R321" t="n">
        <v>127.33</v>
      </c>
      <c r="S321" t="n">
        <v>57.64</v>
      </c>
      <c r="T321" t="n">
        <v>32452.72</v>
      </c>
      <c r="U321" t="n">
        <v>0.45</v>
      </c>
      <c r="V321" t="n">
        <v>0.82</v>
      </c>
      <c r="W321" t="n">
        <v>6.91</v>
      </c>
      <c r="X321" t="n">
        <v>1.99</v>
      </c>
      <c r="Y321" t="n">
        <v>1</v>
      </c>
      <c r="Z321" t="n">
        <v>10</v>
      </c>
    </row>
    <row r="322">
      <c r="A322" t="n">
        <v>6</v>
      </c>
      <c r="B322" t="n">
        <v>40</v>
      </c>
      <c r="C322" t="inlineStr">
        <is>
          <t xml:space="preserve">CONCLUIDO	</t>
        </is>
      </c>
      <c r="D322" t="n">
        <v>3.4987</v>
      </c>
      <c r="E322" t="n">
        <v>28.58</v>
      </c>
      <c r="F322" t="n">
        <v>25.47</v>
      </c>
      <c r="G322" t="n">
        <v>24.65</v>
      </c>
      <c r="H322" t="n">
        <v>0.48</v>
      </c>
      <c r="I322" t="n">
        <v>62</v>
      </c>
      <c r="J322" t="n">
        <v>91.70999999999999</v>
      </c>
      <c r="K322" t="n">
        <v>37.55</v>
      </c>
      <c r="L322" t="n">
        <v>2.5</v>
      </c>
      <c r="M322" t="n">
        <v>60</v>
      </c>
      <c r="N322" t="n">
        <v>11.66</v>
      </c>
      <c r="O322" t="n">
        <v>11544.61</v>
      </c>
      <c r="P322" t="n">
        <v>210.74</v>
      </c>
      <c r="Q322" t="n">
        <v>452.63</v>
      </c>
      <c r="R322" t="n">
        <v>118.9</v>
      </c>
      <c r="S322" t="n">
        <v>57.64</v>
      </c>
      <c r="T322" t="n">
        <v>28280.33</v>
      </c>
      <c r="U322" t="n">
        <v>0.48</v>
      </c>
      <c r="V322" t="n">
        <v>0.83</v>
      </c>
      <c r="W322" t="n">
        <v>6.9</v>
      </c>
      <c r="X322" t="n">
        <v>1.75</v>
      </c>
      <c r="Y322" t="n">
        <v>1</v>
      </c>
      <c r="Z322" t="n">
        <v>10</v>
      </c>
    </row>
    <row r="323">
      <c r="A323" t="n">
        <v>7</v>
      </c>
      <c r="B323" t="n">
        <v>40</v>
      </c>
      <c r="C323" t="inlineStr">
        <is>
          <t xml:space="preserve">CONCLUIDO	</t>
        </is>
      </c>
      <c r="D323" t="n">
        <v>3.533</v>
      </c>
      <c r="E323" t="n">
        <v>28.3</v>
      </c>
      <c r="F323" t="n">
        <v>25.31</v>
      </c>
      <c r="G323" t="n">
        <v>27.11</v>
      </c>
      <c r="H323" t="n">
        <v>0.52</v>
      </c>
      <c r="I323" t="n">
        <v>56</v>
      </c>
      <c r="J323" t="n">
        <v>92.02</v>
      </c>
      <c r="K323" t="n">
        <v>37.55</v>
      </c>
      <c r="L323" t="n">
        <v>2.75</v>
      </c>
      <c r="M323" t="n">
        <v>54</v>
      </c>
      <c r="N323" t="n">
        <v>11.71</v>
      </c>
      <c r="O323" t="n">
        <v>11582.46</v>
      </c>
      <c r="P323" t="n">
        <v>208.74</v>
      </c>
      <c r="Q323" t="n">
        <v>452.71</v>
      </c>
      <c r="R323" t="n">
        <v>113.68</v>
      </c>
      <c r="S323" t="n">
        <v>57.64</v>
      </c>
      <c r="T323" t="n">
        <v>25696.65</v>
      </c>
      <c r="U323" t="n">
        <v>0.51</v>
      </c>
      <c r="V323" t="n">
        <v>0.84</v>
      </c>
      <c r="W323" t="n">
        <v>6.89</v>
      </c>
      <c r="X323" t="n">
        <v>1.58</v>
      </c>
      <c r="Y323" t="n">
        <v>1</v>
      </c>
      <c r="Z323" t="n">
        <v>10</v>
      </c>
    </row>
    <row r="324">
      <c r="A324" t="n">
        <v>8</v>
      </c>
      <c r="B324" t="n">
        <v>40</v>
      </c>
      <c r="C324" t="inlineStr">
        <is>
          <t xml:space="preserve">CONCLUIDO	</t>
        </is>
      </c>
      <c r="D324" t="n">
        <v>3.5616</v>
      </c>
      <c r="E324" t="n">
        <v>28.08</v>
      </c>
      <c r="F324" t="n">
        <v>25.17</v>
      </c>
      <c r="G324" t="n">
        <v>29.62</v>
      </c>
      <c r="H324" t="n">
        <v>0.57</v>
      </c>
      <c r="I324" t="n">
        <v>51</v>
      </c>
      <c r="J324" t="n">
        <v>92.31999999999999</v>
      </c>
      <c r="K324" t="n">
        <v>37.55</v>
      </c>
      <c r="L324" t="n">
        <v>3</v>
      </c>
      <c r="M324" t="n">
        <v>49</v>
      </c>
      <c r="N324" t="n">
        <v>11.77</v>
      </c>
      <c r="O324" t="n">
        <v>11620.34</v>
      </c>
      <c r="P324" t="n">
        <v>206.8</v>
      </c>
      <c r="Q324" t="n">
        <v>452.7</v>
      </c>
      <c r="R324" t="n">
        <v>109.5</v>
      </c>
      <c r="S324" t="n">
        <v>57.64</v>
      </c>
      <c r="T324" t="n">
        <v>23632.32</v>
      </c>
      <c r="U324" t="n">
        <v>0.53</v>
      </c>
      <c r="V324" t="n">
        <v>0.84</v>
      </c>
      <c r="W324" t="n">
        <v>6.88</v>
      </c>
      <c r="X324" t="n">
        <v>1.45</v>
      </c>
      <c r="Y324" t="n">
        <v>1</v>
      </c>
      <c r="Z324" t="n">
        <v>10</v>
      </c>
    </row>
    <row r="325">
      <c r="A325" t="n">
        <v>9</v>
      </c>
      <c r="B325" t="n">
        <v>40</v>
      </c>
      <c r="C325" t="inlineStr">
        <is>
          <t xml:space="preserve">CONCLUIDO	</t>
        </is>
      </c>
      <c r="D325" t="n">
        <v>3.5881</v>
      </c>
      <c r="E325" t="n">
        <v>27.87</v>
      </c>
      <c r="F325" t="n">
        <v>25.04</v>
      </c>
      <c r="G325" t="n">
        <v>31.97</v>
      </c>
      <c r="H325" t="n">
        <v>0.62</v>
      </c>
      <c r="I325" t="n">
        <v>47</v>
      </c>
      <c r="J325" t="n">
        <v>92.63</v>
      </c>
      <c r="K325" t="n">
        <v>37.55</v>
      </c>
      <c r="L325" t="n">
        <v>3.25</v>
      </c>
      <c r="M325" t="n">
        <v>45</v>
      </c>
      <c r="N325" t="n">
        <v>11.83</v>
      </c>
      <c r="O325" t="n">
        <v>11658.24</v>
      </c>
      <c r="P325" t="n">
        <v>204.74</v>
      </c>
      <c r="Q325" t="n">
        <v>452.63</v>
      </c>
      <c r="R325" t="n">
        <v>105.1</v>
      </c>
      <c r="S325" t="n">
        <v>57.64</v>
      </c>
      <c r="T325" t="n">
        <v>21451.67</v>
      </c>
      <c r="U325" t="n">
        <v>0.55</v>
      </c>
      <c r="V325" t="n">
        <v>0.85</v>
      </c>
      <c r="W325" t="n">
        <v>6.87</v>
      </c>
      <c r="X325" t="n">
        <v>1.31</v>
      </c>
      <c r="Y325" t="n">
        <v>1</v>
      </c>
      <c r="Z325" t="n">
        <v>10</v>
      </c>
    </row>
    <row r="326">
      <c r="A326" t="n">
        <v>10</v>
      </c>
      <c r="B326" t="n">
        <v>40</v>
      </c>
      <c r="C326" t="inlineStr">
        <is>
          <t xml:space="preserve">CONCLUIDO	</t>
        </is>
      </c>
      <c r="D326" t="n">
        <v>3.6134</v>
      </c>
      <c r="E326" t="n">
        <v>27.67</v>
      </c>
      <c r="F326" t="n">
        <v>24.92</v>
      </c>
      <c r="G326" t="n">
        <v>34.78</v>
      </c>
      <c r="H326" t="n">
        <v>0.66</v>
      </c>
      <c r="I326" t="n">
        <v>43</v>
      </c>
      <c r="J326" t="n">
        <v>92.94</v>
      </c>
      <c r="K326" t="n">
        <v>37.55</v>
      </c>
      <c r="L326" t="n">
        <v>3.5</v>
      </c>
      <c r="M326" t="n">
        <v>41</v>
      </c>
      <c r="N326" t="n">
        <v>11.88</v>
      </c>
      <c r="O326" t="n">
        <v>11696.16</v>
      </c>
      <c r="P326" t="n">
        <v>203.08</v>
      </c>
      <c r="Q326" t="n">
        <v>452.74</v>
      </c>
      <c r="R326" t="n">
        <v>101.22</v>
      </c>
      <c r="S326" t="n">
        <v>57.64</v>
      </c>
      <c r="T326" t="n">
        <v>19531.03</v>
      </c>
      <c r="U326" t="n">
        <v>0.57</v>
      </c>
      <c r="V326" t="n">
        <v>0.85</v>
      </c>
      <c r="W326" t="n">
        <v>6.87</v>
      </c>
      <c r="X326" t="n">
        <v>1.2</v>
      </c>
      <c r="Y326" t="n">
        <v>1</v>
      </c>
      <c r="Z326" t="n">
        <v>10</v>
      </c>
    </row>
    <row r="327">
      <c r="A327" t="n">
        <v>11</v>
      </c>
      <c r="B327" t="n">
        <v>40</v>
      </c>
      <c r="C327" t="inlineStr">
        <is>
          <t xml:space="preserve">CONCLUIDO	</t>
        </is>
      </c>
      <c r="D327" t="n">
        <v>3.6264</v>
      </c>
      <c r="E327" t="n">
        <v>27.58</v>
      </c>
      <c r="F327" t="n">
        <v>24.88</v>
      </c>
      <c r="G327" t="n">
        <v>37.32</v>
      </c>
      <c r="H327" t="n">
        <v>0.71</v>
      </c>
      <c r="I327" t="n">
        <v>40</v>
      </c>
      <c r="J327" t="n">
        <v>93.23999999999999</v>
      </c>
      <c r="K327" t="n">
        <v>37.55</v>
      </c>
      <c r="L327" t="n">
        <v>3.75</v>
      </c>
      <c r="M327" t="n">
        <v>38</v>
      </c>
      <c r="N327" t="n">
        <v>11.94</v>
      </c>
      <c r="O327" t="n">
        <v>11734.1</v>
      </c>
      <c r="P327" t="n">
        <v>202.06</v>
      </c>
      <c r="Q327" t="n">
        <v>452.71</v>
      </c>
      <c r="R327" t="n">
        <v>99.59</v>
      </c>
      <c r="S327" t="n">
        <v>57.64</v>
      </c>
      <c r="T327" t="n">
        <v>18735</v>
      </c>
      <c r="U327" t="n">
        <v>0.58</v>
      </c>
      <c r="V327" t="n">
        <v>0.85</v>
      </c>
      <c r="W327" t="n">
        <v>6.87</v>
      </c>
      <c r="X327" t="n">
        <v>1.15</v>
      </c>
      <c r="Y327" t="n">
        <v>1</v>
      </c>
      <c r="Z327" t="n">
        <v>10</v>
      </c>
    </row>
    <row r="328">
      <c r="A328" t="n">
        <v>12</v>
      </c>
      <c r="B328" t="n">
        <v>40</v>
      </c>
      <c r="C328" t="inlineStr">
        <is>
          <t xml:space="preserve">CONCLUIDO	</t>
        </is>
      </c>
      <c r="D328" t="n">
        <v>3.6471</v>
      </c>
      <c r="E328" t="n">
        <v>27.42</v>
      </c>
      <c r="F328" t="n">
        <v>24.78</v>
      </c>
      <c r="G328" t="n">
        <v>40.18</v>
      </c>
      <c r="H328" t="n">
        <v>0.75</v>
      </c>
      <c r="I328" t="n">
        <v>37</v>
      </c>
      <c r="J328" t="n">
        <v>93.55</v>
      </c>
      <c r="K328" t="n">
        <v>37.55</v>
      </c>
      <c r="L328" t="n">
        <v>4</v>
      </c>
      <c r="M328" t="n">
        <v>35</v>
      </c>
      <c r="N328" t="n">
        <v>12</v>
      </c>
      <c r="O328" t="n">
        <v>11772.07</v>
      </c>
      <c r="P328" t="n">
        <v>200.01</v>
      </c>
      <c r="Q328" t="n">
        <v>452.59</v>
      </c>
      <c r="R328" t="n">
        <v>96.88</v>
      </c>
      <c r="S328" t="n">
        <v>57.64</v>
      </c>
      <c r="T328" t="n">
        <v>17391.9</v>
      </c>
      <c r="U328" t="n">
        <v>0.6</v>
      </c>
      <c r="V328" t="n">
        <v>0.86</v>
      </c>
      <c r="W328" t="n">
        <v>6.85</v>
      </c>
      <c r="X328" t="n">
        <v>1.05</v>
      </c>
      <c r="Y328" t="n">
        <v>1</v>
      </c>
      <c r="Z328" t="n">
        <v>10</v>
      </c>
    </row>
    <row r="329">
      <c r="A329" t="n">
        <v>13</v>
      </c>
      <c r="B329" t="n">
        <v>40</v>
      </c>
      <c r="C329" t="inlineStr">
        <is>
          <t xml:space="preserve">CONCLUIDO	</t>
        </is>
      </c>
      <c r="D329" t="n">
        <v>3.661</v>
      </c>
      <c r="E329" t="n">
        <v>27.32</v>
      </c>
      <c r="F329" t="n">
        <v>24.71</v>
      </c>
      <c r="G329" t="n">
        <v>42.37</v>
      </c>
      <c r="H329" t="n">
        <v>0.8</v>
      </c>
      <c r="I329" t="n">
        <v>35</v>
      </c>
      <c r="J329" t="n">
        <v>93.86</v>
      </c>
      <c r="K329" t="n">
        <v>37.55</v>
      </c>
      <c r="L329" t="n">
        <v>4.25</v>
      </c>
      <c r="M329" t="n">
        <v>33</v>
      </c>
      <c r="N329" t="n">
        <v>12.06</v>
      </c>
      <c r="O329" t="n">
        <v>11810.06</v>
      </c>
      <c r="P329" t="n">
        <v>199.02</v>
      </c>
      <c r="Q329" t="n">
        <v>452.63</v>
      </c>
      <c r="R329" t="n">
        <v>94.93000000000001</v>
      </c>
      <c r="S329" t="n">
        <v>57.64</v>
      </c>
      <c r="T329" t="n">
        <v>16428.56</v>
      </c>
      <c r="U329" t="n">
        <v>0.61</v>
      </c>
      <c r="V329" t="n">
        <v>0.86</v>
      </c>
      <c r="W329" t="n">
        <v>6.84</v>
      </c>
      <c r="X329" t="n">
        <v>0.99</v>
      </c>
      <c r="Y329" t="n">
        <v>1</v>
      </c>
      <c r="Z329" t="n">
        <v>10</v>
      </c>
    </row>
    <row r="330">
      <c r="A330" t="n">
        <v>14</v>
      </c>
      <c r="B330" t="n">
        <v>40</v>
      </c>
      <c r="C330" t="inlineStr">
        <is>
          <t xml:space="preserve">CONCLUIDO	</t>
        </is>
      </c>
      <c r="D330" t="n">
        <v>3.675</v>
      </c>
      <c r="E330" t="n">
        <v>27.21</v>
      </c>
      <c r="F330" t="n">
        <v>24.65</v>
      </c>
      <c r="G330" t="n">
        <v>44.81</v>
      </c>
      <c r="H330" t="n">
        <v>0.84</v>
      </c>
      <c r="I330" t="n">
        <v>33</v>
      </c>
      <c r="J330" t="n">
        <v>94.17</v>
      </c>
      <c r="K330" t="n">
        <v>37.55</v>
      </c>
      <c r="L330" t="n">
        <v>4.5</v>
      </c>
      <c r="M330" t="n">
        <v>31</v>
      </c>
      <c r="N330" t="n">
        <v>12.12</v>
      </c>
      <c r="O330" t="n">
        <v>11848.08</v>
      </c>
      <c r="P330" t="n">
        <v>197.53</v>
      </c>
      <c r="Q330" t="n">
        <v>452.59</v>
      </c>
      <c r="R330" t="n">
        <v>92.2</v>
      </c>
      <c r="S330" t="n">
        <v>57.64</v>
      </c>
      <c r="T330" t="n">
        <v>15073.97</v>
      </c>
      <c r="U330" t="n">
        <v>0.63</v>
      </c>
      <c r="V330" t="n">
        <v>0.86</v>
      </c>
      <c r="W330" t="n">
        <v>6.85</v>
      </c>
      <c r="X330" t="n">
        <v>0.92</v>
      </c>
      <c r="Y330" t="n">
        <v>1</v>
      </c>
      <c r="Z330" t="n">
        <v>10</v>
      </c>
    </row>
    <row r="331">
      <c r="A331" t="n">
        <v>15</v>
      </c>
      <c r="B331" t="n">
        <v>40</v>
      </c>
      <c r="C331" t="inlineStr">
        <is>
          <t xml:space="preserve">CONCLUIDO	</t>
        </is>
      </c>
      <c r="D331" t="n">
        <v>3.6879</v>
      </c>
      <c r="E331" t="n">
        <v>27.12</v>
      </c>
      <c r="F331" t="n">
        <v>24.59</v>
      </c>
      <c r="G331" t="n">
        <v>47.59</v>
      </c>
      <c r="H331" t="n">
        <v>0.88</v>
      </c>
      <c r="I331" t="n">
        <v>31</v>
      </c>
      <c r="J331" t="n">
        <v>94.48</v>
      </c>
      <c r="K331" t="n">
        <v>37.55</v>
      </c>
      <c r="L331" t="n">
        <v>4.75</v>
      </c>
      <c r="M331" t="n">
        <v>29</v>
      </c>
      <c r="N331" t="n">
        <v>12.17</v>
      </c>
      <c r="O331" t="n">
        <v>11886.12</v>
      </c>
      <c r="P331" t="n">
        <v>196.1</v>
      </c>
      <c r="Q331" t="n">
        <v>452.62</v>
      </c>
      <c r="R331" t="n">
        <v>90.43000000000001</v>
      </c>
      <c r="S331" t="n">
        <v>57.64</v>
      </c>
      <c r="T331" t="n">
        <v>14196.99</v>
      </c>
      <c r="U331" t="n">
        <v>0.64</v>
      </c>
      <c r="V331" t="n">
        <v>0.86</v>
      </c>
      <c r="W331" t="n">
        <v>6.85</v>
      </c>
      <c r="X331" t="n">
        <v>0.87</v>
      </c>
      <c r="Y331" t="n">
        <v>1</v>
      </c>
      <c r="Z331" t="n">
        <v>10</v>
      </c>
    </row>
    <row r="332">
      <c r="A332" t="n">
        <v>16</v>
      </c>
      <c r="B332" t="n">
        <v>40</v>
      </c>
      <c r="C332" t="inlineStr">
        <is>
          <t xml:space="preserve">CONCLUIDO	</t>
        </is>
      </c>
      <c r="D332" t="n">
        <v>3.7021</v>
      </c>
      <c r="E332" t="n">
        <v>27.01</v>
      </c>
      <c r="F332" t="n">
        <v>24.52</v>
      </c>
      <c r="G332" t="n">
        <v>50.74</v>
      </c>
      <c r="H332" t="n">
        <v>0.93</v>
      </c>
      <c r="I332" t="n">
        <v>29</v>
      </c>
      <c r="J332" t="n">
        <v>94.79000000000001</v>
      </c>
      <c r="K332" t="n">
        <v>37.55</v>
      </c>
      <c r="L332" t="n">
        <v>5</v>
      </c>
      <c r="M332" t="n">
        <v>27</v>
      </c>
      <c r="N332" t="n">
        <v>12.23</v>
      </c>
      <c r="O332" t="n">
        <v>11924.18</v>
      </c>
      <c r="P332" t="n">
        <v>194.53</v>
      </c>
      <c r="Q332" t="n">
        <v>452.61</v>
      </c>
      <c r="R332" t="n">
        <v>88.33</v>
      </c>
      <c r="S332" t="n">
        <v>57.64</v>
      </c>
      <c r="T332" t="n">
        <v>13160.45</v>
      </c>
      <c r="U332" t="n">
        <v>0.65</v>
      </c>
      <c r="V332" t="n">
        <v>0.86</v>
      </c>
      <c r="W332" t="n">
        <v>6.84</v>
      </c>
      <c r="X332" t="n">
        <v>0.8</v>
      </c>
      <c r="Y332" t="n">
        <v>1</v>
      </c>
      <c r="Z332" t="n">
        <v>10</v>
      </c>
    </row>
    <row r="333">
      <c r="A333" t="n">
        <v>17</v>
      </c>
      <c r="B333" t="n">
        <v>40</v>
      </c>
      <c r="C333" t="inlineStr">
        <is>
          <t xml:space="preserve">CONCLUIDO	</t>
        </is>
      </c>
      <c r="D333" t="n">
        <v>3.7102</v>
      </c>
      <c r="E333" t="n">
        <v>26.95</v>
      </c>
      <c r="F333" t="n">
        <v>24.48</v>
      </c>
      <c r="G333" t="n">
        <v>52.47</v>
      </c>
      <c r="H333" t="n">
        <v>0.97</v>
      </c>
      <c r="I333" t="n">
        <v>28</v>
      </c>
      <c r="J333" t="n">
        <v>95.09</v>
      </c>
      <c r="K333" t="n">
        <v>37.55</v>
      </c>
      <c r="L333" t="n">
        <v>5.25</v>
      </c>
      <c r="M333" t="n">
        <v>26</v>
      </c>
      <c r="N333" t="n">
        <v>12.29</v>
      </c>
      <c r="O333" t="n">
        <v>11962.27</v>
      </c>
      <c r="P333" t="n">
        <v>193.54</v>
      </c>
      <c r="Q333" t="n">
        <v>452.64</v>
      </c>
      <c r="R333" t="n">
        <v>87.05</v>
      </c>
      <c r="S333" t="n">
        <v>57.64</v>
      </c>
      <c r="T333" t="n">
        <v>12525.44</v>
      </c>
      <c r="U333" t="n">
        <v>0.66</v>
      </c>
      <c r="V333" t="n">
        <v>0.87</v>
      </c>
      <c r="W333" t="n">
        <v>6.84</v>
      </c>
      <c r="X333" t="n">
        <v>0.76</v>
      </c>
      <c r="Y333" t="n">
        <v>1</v>
      </c>
      <c r="Z333" t="n">
        <v>10</v>
      </c>
    </row>
    <row r="334">
      <c r="A334" t="n">
        <v>18</v>
      </c>
      <c r="B334" t="n">
        <v>40</v>
      </c>
      <c r="C334" t="inlineStr">
        <is>
          <t xml:space="preserve">CONCLUIDO	</t>
        </is>
      </c>
      <c r="D334" t="n">
        <v>3.72</v>
      </c>
      <c r="E334" t="n">
        <v>26.88</v>
      </c>
      <c r="F334" t="n">
        <v>24.45</v>
      </c>
      <c r="G334" t="n">
        <v>56.42</v>
      </c>
      <c r="H334" t="n">
        <v>1.01</v>
      </c>
      <c r="I334" t="n">
        <v>26</v>
      </c>
      <c r="J334" t="n">
        <v>95.40000000000001</v>
      </c>
      <c r="K334" t="n">
        <v>37.55</v>
      </c>
      <c r="L334" t="n">
        <v>5.5</v>
      </c>
      <c r="M334" t="n">
        <v>24</v>
      </c>
      <c r="N334" t="n">
        <v>12.35</v>
      </c>
      <c r="O334" t="n">
        <v>12000.38</v>
      </c>
      <c r="P334" t="n">
        <v>192.06</v>
      </c>
      <c r="Q334" t="n">
        <v>452.61</v>
      </c>
      <c r="R334" t="n">
        <v>85.95</v>
      </c>
      <c r="S334" t="n">
        <v>57.64</v>
      </c>
      <c r="T334" t="n">
        <v>11981.04</v>
      </c>
      <c r="U334" t="n">
        <v>0.67</v>
      </c>
      <c r="V334" t="n">
        <v>0.87</v>
      </c>
      <c r="W334" t="n">
        <v>6.84</v>
      </c>
      <c r="X334" t="n">
        <v>0.73</v>
      </c>
      <c r="Y334" t="n">
        <v>1</v>
      </c>
      <c r="Z334" t="n">
        <v>10</v>
      </c>
    </row>
    <row r="335">
      <c r="A335" t="n">
        <v>19</v>
      </c>
      <c r="B335" t="n">
        <v>40</v>
      </c>
      <c r="C335" t="inlineStr">
        <is>
          <t xml:space="preserve">CONCLUIDO	</t>
        </is>
      </c>
      <c r="D335" t="n">
        <v>3.7262</v>
      </c>
      <c r="E335" t="n">
        <v>26.84</v>
      </c>
      <c r="F335" t="n">
        <v>24.42</v>
      </c>
      <c r="G335" t="n">
        <v>58.62</v>
      </c>
      <c r="H335" t="n">
        <v>1.06</v>
      </c>
      <c r="I335" t="n">
        <v>25</v>
      </c>
      <c r="J335" t="n">
        <v>95.70999999999999</v>
      </c>
      <c r="K335" t="n">
        <v>37.55</v>
      </c>
      <c r="L335" t="n">
        <v>5.75</v>
      </c>
      <c r="M335" t="n">
        <v>23</v>
      </c>
      <c r="N335" t="n">
        <v>12.41</v>
      </c>
      <c r="O335" t="n">
        <v>12038.51</v>
      </c>
      <c r="P335" t="n">
        <v>191.29</v>
      </c>
      <c r="Q335" t="n">
        <v>452.67</v>
      </c>
      <c r="R335" t="n">
        <v>85.22</v>
      </c>
      <c r="S335" t="n">
        <v>57.64</v>
      </c>
      <c r="T335" t="n">
        <v>11623.76</v>
      </c>
      <c r="U335" t="n">
        <v>0.68</v>
      </c>
      <c r="V335" t="n">
        <v>0.87</v>
      </c>
      <c r="W335" t="n">
        <v>6.83</v>
      </c>
      <c r="X335" t="n">
        <v>0.7</v>
      </c>
      <c r="Y335" t="n">
        <v>1</v>
      </c>
      <c r="Z335" t="n">
        <v>10</v>
      </c>
    </row>
    <row r="336">
      <c r="A336" t="n">
        <v>20</v>
      </c>
      <c r="B336" t="n">
        <v>40</v>
      </c>
      <c r="C336" t="inlineStr">
        <is>
          <t xml:space="preserve">CONCLUIDO	</t>
        </is>
      </c>
      <c r="D336" t="n">
        <v>3.7345</v>
      </c>
      <c r="E336" t="n">
        <v>26.78</v>
      </c>
      <c r="F336" t="n">
        <v>24.38</v>
      </c>
      <c r="G336" t="n">
        <v>60.96</v>
      </c>
      <c r="H336" t="n">
        <v>1.1</v>
      </c>
      <c r="I336" t="n">
        <v>24</v>
      </c>
      <c r="J336" t="n">
        <v>96.02</v>
      </c>
      <c r="K336" t="n">
        <v>37.55</v>
      </c>
      <c r="L336" t="n">
        <v>6</v>
      </c>
      <c r="M336" t="n">
        <v>22</v>
      </c>
      <c r="N336" t="n">
        <v>12.47</v>
      </c>
      <c r="O336" t="n">
        <v>12076.67</v>
      </c>
      <c r="P336" t="n">
        <v>190.37</v>
      </c>
      <c r="Q336" t="n">
        <v>452.64</v>
      </c>
      <c r="R336" t="n">
        <v>83.81999999999999</v>
      </c>
      <c r="S336" t="n">
        <v>57.64</v>
      </c>
      <c r="T336" t="n">
        <v>10926.51</v>
      </c>
      <c r="U336" t="n">
        <v>0.6899999999999999</v>
      </c>
      <c r="V336" t="n">
        <v>0.87</v>
      </c>
      <c r="W336" t="n">
        <v>6.83</v>
      </c>
      <c r="X336" t="n">
        <v>0.66</v>
      </c>
      <c r="Y336" t="n">
        <v>1</v>
      </c>
      <c r="Z336" t="n">
        <v>10</v>
      </c>
    </row>
    <row r="337">
      <c r="A337" t="n">
        <v>21</v>
      </c>
      <c r="B337" t="n">
        <v>40</v>
      </c>
      <c r="C337" t="inlineStr">
        <is>
          <t xml:space="preserve">CONCLUIDO	</t>
        </is>
      </c>
      <c r="D337" t="n">
        <v>3.7411</v>
      </c>
      <c r="E337" t="n">
        <v>26.73</v>
      </c>
      <c r="F337" t="n">
        <v>24.36</v>
      </c>
      <c r="G337" t="n">
        <v>63.54</v>
      </c>
      <c r="H337" t="n">
        <v>1.14</v>
      </c>
      <c r="I337" t="n">
        <v>23</v>
      </c>
      <c r="J337" t="n">
        <v>96.33</v>
      </c>
      <c r="K337" t="n">
        <v>37.55</v>
      </c>
      <c r="L337" t="n">
        <v>6.25</v>
      </c>
      <c r="M337" t="n">
        <v>21</v>
      </c>
      <c r="N337" t="n">
        <v>12.53</v>
      </c>
      <c r="O337" t="n">
        <v>12114.85</v>
      </c>
      <c r="P337" t="n">
        <v>188.9</v>
      </c>
      <c r="Q337" t="n">
        <v>452.57</v>
      </c>
      <c r="R337" t="n">
        <v>82.89</v>
      </c>
      <c r="S337" t="n">
        <v>57.64</v>
      </c>
      <c r="T337" t="n">
        <v>10468.72</v>
      </c>
      <c r="U337" t="n">
        <v>0.7</v>
      </c>
      <c r="V337" t="n">
        <v>0.87</v>
      </c>
      <c r="W337" t="n">
        <v>6.83</v>
      </c>
      <c r="X337" t="n">
        <v>0.63</v>
      </c>
      <c r="Y337" t="n">
        <v>1</v>
      </c>
      <c r="Z337" t="n">
        <v>10</v>
      </c>
    </row>
    <row r="338">
      <c r="A338" t="n">
        <v>22</v>
      </c>
      <c r="B338" t="n">
        <v>40</v>
      </c>
      <c r="C338" t="inlineStr">
        <is>
          <t xml:space="preserve">CONCLUIDO	</t>
        </is>
      </c>
      <c r="D338" t="n">
        <v>3.7486</v>
      </c>
      <c r="E338" t="n">
        <v>26.68</v>
      </c>
      <c r="F338" t="n">
        <v>24.32</v>
      </c>
      <c r="G338" t="n">
        <v>66.33</v>
      </c>
      <c r="H338" t="n">
        <v>1.18</v>
      </c>
      <c r="I338" t="n">
        <v>22</v>
      </c>
      <c r="J338" t="n">
        <v>96.64</v>
      </c>
      <c r="K338" t="n">
        <v>37.55</v>
      </c>
      <c r="L338" t="n">
        <v>6.5</v>
      </c>
      <c r="M338" t="n">
        <v>20</v>
      </c>
      <c r="N338" t="n">
        <v>12.59</v>
      </c>
      <c r="O338" t="n">
        <v>12153.06</v>
      </c>
      <c r="P338" t="n">
        <v>187.78</v>
      </c>
      <c r="Q338" t="n">
        <v>452.64</v>
      </c>
      <c r="R338" t="n">
        <v>81.52</v>
      </c>
      <c r="S338" t="n">
        <v>57.64</v>
      </c>
      <c r="T338" t="n">
        <v>9786.959999999999</v>
      </c>
      <c r="U338" t="n">
        <v>0.71</v>
      </c>
      <c r="V338" t="n">
        <v>0.87</v>
      </c>
      <c r="W338" t="n">
        <v>6.83</v>
      </c>
      <c r="X338" t="n">
        <v>0.59</v>
      </c>
      <c r="Y338" t="n">
        <v>1</v>
      </c>
      <c r="Z338" t="n">
        <v>10</v>
      </c>
    </row>
    <row r="339">
      <c r="A339" t="n">
        <v>23</v>
      </c>
      <c r="B339" t="n">
        <v>40</v>
      </c>
      <c r="C339" t="inlineStr">
        <is>
          <t xml:space="preserve">CONCLUIDO	</t>
        </is>
      </c>
      <c r="D339" t="n">
        <v>3.7566</v>
      </c>
      <c r="E339" t="n">
        <v>26.62</v>
      </c>
      <c r="F339" t="n">
        <v>24.28</v>
      </c>
      <c r="G339" t="n">
        <v>69.38</v>
      </c>
      <c r="H339" t="n">
        <v>1.22</v>
      </c>
      <c r="I339" t="n">
        <v>21</v>
      </c>
      <c r="J339" t="n">
        <v>96.95</v>
      </c>
      <c r="K339" t="n">
        <v>37.55</v>
      </c>
      <c r="L339" t="n">
        <v>6.75</v>
      </c>
      <c r="M339" t="n">
        <v>19</v>
      </c>
      <c r="N339" t="n">
        <v>12.65</v>
      </c>
      <c r="O339" t="n">
        <v>12191.28</v>
      </c>
      <c r="P339" t="n">
        <v>186.63</v>
      </c>
      <c r="Q339" t="n">
        <v>452.64</v>
      </c>
      <c r="R339" t="n">
        <v>80.44</v>
      </c>
      <c r="S339" t="n">
        <v>57.64</v>
      </c>
      <c r="T339" t="n">
        <v>9253.68</v>
      </c>
      <c r="U339" t="n">
        <v>0.72</v>
      </c>
      <c r="V339" t="n">
        <v>0.87</v>
      </c>
      <c r="W339" t="n">
        <v>6.83</v>
      </c>
      <c r="X339" t="n">
        <v>0.5600000000000001</v>
      </c>
      <c r="Y339" t="n">
        <v>1</v>
      </c>
      <c r="Z339" t="n">
        <v>10</v>
      </c>
    </row>
    <row r="340">
      <c r="A340" t="n">
        <v>24</v>
      </c>
      <c r="B340" t="n">
        <v>40</v>
      </c>
      <c r="C340" t="inlineStr">
        <is>
          <t xml:space="preserve">CONCLUIDO	</t>
        </is>
      </c>
      <c r="D340" t="n">
        <v>3.7623</v>
      </c>
      <c r="E340" t="n">
        <v>26.58</v>
      </c>
      <c r="F340" t="n">
        <v>24.26</v>
      </c>
      <c r="G340" t="n">
        <v>72.79000000000001</v>
      </c>
      <c r="H340" t="n">
        <v>1.27</v>
      </c>
      <c r="I340" t="n">
        <v>20</v>
      </c>
      <c r="J340" t="n">
        <v>97.26000000000001</v>
      </c>
      <c r="K340" t="n">
        <v>37.55</v>
      </c>
      <c r="L340" t="n">
        <v>7</v>
      </c>
      <c r="M340" t="n">
        <v>18</v>
      </c>
      <c r="N340" t="n">
        <v>12.71</v>
      </c>
      <c r="O340" t="n">
        <v>12229.54</v>
      </c>
      <c r="P340" t="n">
        <v>185.05</v>
      </c>
      <c r="Q340" t="n">
        <v>452.57</v>
      </c>
      <c r="R340" t="n">
        <v>79.83</v>
      </c>
      <c r="S340" t="n">
        <v>57.64</v>
      </c>
      <c r="T340" t="n">
        <v>8953.24</v>
      </c>
      <c r="U340" t="n">
        <v>0.72</v>
      </c>
      <c r="V340" t="n">
        <v>0.87</v>
      </c>
      <c r="W340" t="n">
        <v>6.83</v>
      </c>
      <c r="X340" t="n">
        <v>0.54</v>
      </c>
      <c r="Y340" t="n">
        <v>1</v>
      </c>
      <c r="Z340" t="n">
        <v>10</v>
      </c>
    </row>
    <row r="341">
      <c r="A341" t="n">
        <v>25</v>
      </c>
      <c r="B341" t="n">
        <v>40</v>
      </c>
      <c r="C341" t="inlineStr">
        <is>
          <t xml:space="preserve">CONCLUIDO	</t>
        </is>
      </c>
      <c r="D341" t="n">
        <v>3.7598</v>
      </c>
      <c r="E341" t="n">
        <v>26.6</v>
      </c>
      <c r="F341" t="n">
        <v>24.28</v>
      </c>
      <c r="G341" t="n">
        <v>72.84</v>
      </c>
      <c r="H341" t="n">
        <v>1.31</v>
      </c>
      <c r="I341" t="n">
        <v>20</v>
      </c>
      <c r="J341" t="n">
        <v>97.56999999999999</v>
      </c>
      <c r="K341" t="n">
        <v>37.55</v>
      </c>
      <c r="L341" t="n">
        <v>7.25</v>
      </c>
      <c r="M341" t="n">
        <v>18</v>
      </c>
      <c r="N341" t="n">
        <v>12.77</v>
      </c>
      <c r="O341" t="n">
        <v>12267.81</v>
      </c>
      <c r="P341" t="n">
        <v>184.1</v>
      </c>
      <c r="Q341" t="n">
        <v>452.62</v>
      </c>
      <c r="R341" t="n">
        <v>80.20999999999999</v>
      </c>
      <c r="S341" t="n">
        <v>57.64</v>
      </c>
      <c r="T341" t="n">
        <v>9141.57</v>
      </c>
      <c r="U341" t="n">
        <v>0.72</v>
      </c>
      <c r="V341" t="n">
        <v>0.87</v>
      </c>
      <c r="W341" t="n">
        <v>6.83</v>
      </c>
      <c r="X341" t="n">
        <v>0.55</v>
      </c>
      <c r="Y341" t="n">
        <v>1</v>
      </c>
      <c r="Z341" t="n">
        <v>10</v>
      </c>
    </row>
    <row r="342">
      <c r="A342" t="n">
        <v>26</v>
      </c>
      <c r="B342" t="n">
        <v>40</v>
      </c>
      <c r="C342" t="inlineStr">
        <is>
          <t xml:space="preserve">CONCLUIDO	</t>
        </is>
      </c>
      <c r="D342" t="n">
        <v>3.7686</v>
      </c>
      <c r="E342" t="n">
        <v>26.54</v>
      </c>
      <c r="F342" t="n">
        <v>24.24</v>
      </c>
      <c r="G342" t="n">
        <v>76.54000000000001</v>
      </c>
      <c r="H342" t="n">
        <v>1.35</v>
      </c>
      <c r="I342" t="n">
        <v>19</v>
      </c>
      <c r="J342" t="n">
        <v>97.88</v>
      </c>
      <c r="K342" t="n">
        <v>37.55</v>
      </c>
      <c r="L342" t="n">
        <v>7.5</v>
      </c>
      <c r="M342" t="n">
        <v>17</v>
      </c>
      <c r="N342" t="n">
        <v>12.83</v>
      </c>
      <c r="O342" t="n">
        <v>12306.12</v>
      </c>
      <c r="P342" t="n">
        <v>183.17</v>
      </c>
      <c r="Q342" t="n">
        <v>452.62</v>
      </c>
      <c r="R342" t="n">
        <v>78.91</v>
      </c>
      <c r="S342" t="n">
        <v>57.64</v>
      </c>
      <c r="T342" t="n">
        <v>8498.299999999999</v>
      </c>
      <c r="U342" t="n">
        <v>0.73</v>
      </c>
      <c r="V342" t="n">
        <v>0.87</v>
      </c>
      <c r="W342" t="n">
        <v>6.83</v>
      </c>
      <c r="X342" t="n">
        <v>0.51</v>
      </c>
      <c r="Y342" t="n">
        <v>1</v>
      </c>
      <c r="Z342" t="n">
        <v>10</v>
      </c>
    </row>
    <row r="343">
      <c r="A343" t="n">
        <v>27</v>
      </c>
      <c r="B343" t="n">
        <v>40</v>
      </c>
      <c r="C343" t="inlineStr">
        <is>
          <t xml:space="preserve">CONCLUIDO	</t>
        </is>
      </c>
      <c r="D343" t="n">
        <v>3.7759</v>
      </c>
      <c r="E343" t="n">
        <v>26.48</v>
      </c>
      <c r="F343" t="n">
        <v>24.2</v>
      </c>
      <c r="G343" t="n">
        <v>80.68000000000001</v>
      </c>
      <c r="H343" t="n">
        <v>1.39</v>
      </c>
      <c r="I343" t="n">
        <v>18</v>
      </c>
      <c r="J343" t="n">
        <v>98.19</v>
      </c>
      <c r="K343" t="n">
        <v>37.55</v>
      </c>
      <c r="L343" t="n">
        <v>7.75</v>
      </c>
      <c r="M343" t="n">
        <v>16</v>
      </c>
      <c r="N343" t="n">
        <v>12.89</v>
      </c>
      <c r="O343" t="n">
        <v>12344.44</v>
      </c>
      <c r="P343" t="n">
        <v>182.39</v>
      </c>
      <c r="Q343" t="n">
        <v>452.65</v>
      </c>
      <c r="R343" t="n">
        <v>77.92</v>
      </c>
      <c r="S343" t="n">
        <v>57.64</v>
      </c>
      <c r="T343" t="n">
        <v>8008.31</v>
      </c>
      <c r="U343" t="n">
        <v>0.74</v>
      </c>
      <c r="V343" t="n">
        <v>0.88</v>
      </c>
      <c r="W343" t="n">
        <v>6.82</v>
      </c>
      <c r="X343" t="n">
        <v>0.48</v>
      </c>
      <c r="Y343" t="n">
        <v>1</v>
      </c>
      <c r="Z343" t="n">
        <v>10</v>
      </c>
    </row>
    <row r="344">
      <c r="A344" t="n">
        <v>28</v>
      </c>
      <c r="B344" t="n">
        <v>40</v>
      </c>
      <c r="C344" t="inlineStr">
        <is>
          <t xml:space="preserve">CONCLUIDO	</t>
        </is>
      </c>
      <c r="D344" t="n">
        <v>3.775</v>
      </c>
      <c r="E344" t="n">
        <v>26.49</v>
      </c>
      <c r="F344" t="n">
        <v>24.21</v>
      </c>
      <c r="G344" t="n">
        <v>80.7</v>
      </c>
      <c r="H344" t="n">
        <v>1.43</v>
      </c>
      <c r="I344" t="n">
        <v>18</v>
      </c>
      <c r="J344" t="n">
        <v>98.5</v>
      </c>
      <c r="K344" t="n">
        <v>37.55</v>
      </c>
      <c r="L344" t="n">
        <v>8</v>
      </c>
      <c r="M344" t="n">
        <v>16</v>
      </c>
      <c r="N344" t="n">
        <v>12.95</v>
      </c>
      <c r="O344" t="n">
        <v>12382.79</v>
      </c>
      <c r="P344" t="n">
        <v>180.84</v>
      </c>
      <c r="Q344" t="n">
        <v>452.62</v>
      </c>
      <c r="R344" t="n">
        <v>78.03</v>
      </c>
      <c r="S344" t="n">
        <v>57.64</v>
      </c>
      <c r="T344" t="n">
        <v>8062.2</v>
      </c>
      <c r="U344" t="n">
        <v>0.74</v>
      </c>
      <c r="V344" t="n">
        <v>0.88</v>
      </c>
      <c r="W344" t="n">
        <v>6.83</v>
      </c>
      <c r="X344" t="n">
        <v>0.48</v>
      </c>
      <c r="Y344" t="n">
        <v>1</v>
      </c>
      <c r="Z344" t="n">
        <v>10</v>
      </c>
    </row>
    <row r="345">
      <c r="A345" t="n">
        <v>29</v>
      </c>
      <c r="B345" t="n">
        <v>40</v>
      </c>
      <c r="C345" t="inlineStr">
        <is>
          <t xml:space="preserve">CONCLUIDO	</t>
        </is>
      </c>
      <c r="D345" t="n">
        <v>3.7829</v>
      </c>
      <c r="E345" t="n">
        <v>26.44</v>
      </c>
      <c r="F345" t="n">
        <v>24.17</v>
      </c>
      <c r="G345" t="n">
        <v>85.31999999999999</v>
      </c>
      <c r="H345" t="n">
        <v>1.47</v>
      </c>
      <c r="I345" t="n">
        <v>17</v>
      </c>
      <c r="J345" t="n">
        <v>98.81999999999999</v>
      </c>
      <c r="K345" t="n">
        <v>37.55</v>
      </c>
      <c r="L345" t="n">
        <v>8.25</v>
      </c>
      <c r="M345" t="n">
        <v>15</v>
      </c>
      <c r="N345" t="n">
        <v>13.01</v>
      </c>
      <c r="O345" t="n">
        <v>12421.16</v>
      </c>
      <c r="P345" t="n">
        <v>180.17</v>
      </c>
      <c r="Q345" t="n">
        <v>452.57</v>
      </c>
      <c r="R345" t="n">
        <v>76.98</v>
      </c>
      <c r="S345" t="n">
        <v>57.64</v>
      </c>
      <c r="T345" t="n">
        <v>7545.13</v>
      </c>
      <c r="U345" t="n">
        <v>0.75</v>
      </c>
      <c r="V345" t="n">
        <v>0.88</v>
      </c>
      <c r="W345" t="n">
        <v>6.82</v>
      </c>
      <c r="X345" t="n">
        <v>0.45</v>
      </c>
      <c r="Y345" t="n">
        <v>1</v>
      </c>
      <c r="Z345" t="n">
        <v>10</v>
      </c>
    </row>
    <row r="346">
      <c r="A346" t="n">
        <v>30</v>
      </c>
      <c r="B346" t="n">
        <v>40</v>
      </c>
      <c r="C346" t="inlineStr">
        <is>
          <t xml:space="preserve">CONCLUIDO	</t>
        </is>
      </c>
      <c r="D346" t="n">
        <v>3.78</v>
      </c>
      <c r="E346" t="n">
        <v>26.46</v>
      </c>
      <c r="F346" t="n">
        <v>24.19</v>
      </c>
      <c r="G346" t="n">
        <v>85.39</v>
      </c>
      <c r="H346" t="n">
        <v>1.51</v>
      </c>
      <c r="I346" t="n">
        <v>17</v>
      </c>
      <c r="J346" t="n">
        <v>99.13</v>
      </c>
      <c r="K346" t="n">
        <v>37.55</v>
      </c>
      <c r="L346" t="n">
        <v>8.5</v>
      </c>
      <c r="M346" t="n">
        <v>15</v>
      </c>
      <c r="N346" t="n">
        <v>13.07</v>
      </c>
      <c r="O346" t="n">
        <v>12459.56</v>
      </c>
      <c r="P346" t="n">
        <v>179.42</v>
      </c>
      <c r="Q346" t="n">
        <v>452.57</v>
      </c>
      <c r="R346" t="n">
        <v>77.55</v>
      </c>
      <c r="S346" t="n">
        <v>57.64</v>
      </c>
      <c r="T346" t="n">
        <v>7827.74</v>
      </c>
      <c r="U346" t="n">
        <v>0.74</v>
      </c>
      <c r="V346" t="n">
        <v>0.88</v>
      </c>
      <c r="W346" t="n">
        <v>6.83</v>
      </c>
      <c r="X346" t="n">
        <v>0.47</v>
      </c>
      <c r="Y346" t="n">
        <v>1</v>
      </c>
      <c r="Z346" t="n">
        <v>10</v>
      </c>
    </row>
    <row r="347">
      <c r="A347" t="n">
        <v>31</v>
      </c>
      <c r="B347" t="n">
        <v>40</v>
      </c>
      <c r="C347" t="inlineStr">
        <is>
          <t xml:space="preserve">CONCLUIDO	</t>
        </is>
      </c>
      <c r="D347" t="n">
        <v>3.7882</v>
      </c>
      <c r="E347" t="n">
        <v>26.4</v>
      </c>
      <c r="F347" t="n">
        <v>24.16</v>
      </c>
      <c r="G347" t="n">
        <v>90.58</v>
      </c>
      <c r="H347" t="n">
        <v>1.55</v>
      </c>
      <c r="I347" t="n">
        <v>16</v>
      </c>
      <c r="J347" t="n">
        <v>99.44</v>
      </c>
      <c r="K347" t="n">
        <v>37.55</v>
      </c>
      <c r="L347" t="n">
        <v>8.75</v>
      </c>
      <c r="M347" t="n">
        <v>14</v>
      </c>
      <c r="N347" t="n">
        <v>13.14</v>
      </c>
      <c r="O347" t="n">
        <v>12497.98</v>
      </c>
      <c r="P347" t="n">
        <v>178.01</v>
      </c>
      <c r="Q347" t="n">
        <v>452.63</v>
      </c>
      <c r="R347" t="n">
        <v>76.33</v>
      </c>
      <c r="S347" t="n">
        <v>57.64</v>
      </c>
      <c r="T347" t="n">
        <v>7224.71</v>
      </c>
      <c r="U347" t="n">
        <v>0.76</v>
      </c>
      <c r="V347" t="n">
        <v>0.88</v>
      </c>
      <c r="W347" t="n">
        <v>6.82</v>
      </c>
      <c r="X347" t="n">
        <v>0.43</v>
      </c>
      <c r="Y347" t="n">
        <v>1</v>
      </c>
      <c r="Z347" t="n">
        <v>10</v>
      </c>
    </row>
    <row r="348">
      <c r="A348" t="n">
        <v>32</v>
      </c>
      <c r="B348" t="n">
        <v>40</v>
      </c>
      <c r="C348" t="inlineStr">
        <is>
          <t xml:space="preserve">CONCLUIDO	</t>
        </is>
      </c>
      <c r="D348" t="n">
        <v>3.7859</v>
      </c>
      <c r="E348" t="n">
        <v>26.41</v>
      </c>
      <c r="F348" t="n">
        <v>24.17</v>
      </c>
      <c r="G348" t="n">
        <v>90.64</v>
      </c>
      <c r="H348" t="n">
        <v>1.59</v>
      </c>
      <c r="I348" t="n">
        <v>16</v>
      </c>
      <c r="J348" t="n">
        <v>99.75</v>
      </c>
      <c r="K348" t="n">
        <v>37.55</v>
      </c>
      <c r="L348" t="n">
        <v>9</v>
      </c>
      <c r="M348" t="n">
        <v>14</v>
      </c>
      <c r="N348" t="n">
        <v>13.2</v>
      </c>
      <c r="O348" t="n">
        <v>12536.43</v>
      </c>
      <c r="P348" t="n">
        <v>177.03</v>
      </c>
      <c r="Q348" t="n">
        <v>452.57</v>
      </c>
      <c r="R348" t="n">
        <v>76.98999999999999</v>
      </c>
      <c r="S348" t="n">
        <v>57.64</v>
      </c>
      <c r="T348" t="n">
        <v>7552.04</v>
      </c>
      <c r="U348" t="n">
        <v>0.75</v>
      </c>
      <c r="V348" t="n">
        <v>0.88</v>
      </c>
      <c r="W348" t="n">
        <v>6.82</v>
      </c>
      <c r="X348" t="n">
        <v>0.45</v>
      </c>
      <c r="Y348" t="n">
        <v>1</v>
      </c>
      <c r="Z348" t="n">
        <v>10</v>
      </c>
    </row>
    <row r="349">
      <c r="A349" t="n">
        <v>33</v>
      </c>
      <c r="B349" t="n">
        <v>40</v>
      </c>
      <c r="C349" t="inlineStr">
        <is>
          <t xml:space="preserve">CONCLUIDO	</t>
        </is>
      </c>
      <c r="D349" t="n">
        <v>3.7969</v>
      </c>
      <c r="E349" t="n">
        <v>26.34</v>
      </c>
      <c r="F349" t="n">
        <v>24.11</v>
      </c>
      <c r="G349" t="n">
        <v>96.45</v>
      </c>
      <c r="H349" t="n">
        <v>1.63</v>
      </c>
      <c r="I349" t="n">
        <v>15</v>
      </c>
      <c r="J349" t="n">
        <v>100.06</v>
      </c>
      <c r="K349" t="n">
        <v>37.55</v>
      </c>
      <c r="L349" t="n">
        <v>9.25</v>
      </c>
      <c r="M349" t="n">
        <v>13</v>
      </c>
      <c r="N349" t="n">
        <v>13.26</v>
      </c>
      <c r="O349" t="n">
        <v>12574.9</v>
      </c>
      <c r="P349" t="n">
        <v>175.48</v>
      </c>
      <c r="Q349" t="n">
        <v>452.59</v>
      </c>
      <c r="R349" t="n">
        <v>74.95</v>
      </c>
      <c r="S349" t="n">
        <v>57.64</v>
      </c>
      <c r="T349" t="n">
        <v>6536.89</v>
      </c>
      <c r="U349" t="n">
        <v>0.77</v>
      </c>
      <c r="V349" t="n">
        <v>0.88</v>
      </c>
      <c r="W349" t="n">
        <v>6.82</v>
      </c>
      <c r="X349" t="n">
        <v>0.39</v>
      </c>
      <c r="Y349" t="n">
        <v>1</v>
      </c>
      <c r="Z349" t="n">
        <v>10</v>
      </c>
    </row>
    <row r="350">
      <c r="A350" t="n">
        <v>34</v>
      </c>
      <c r="B350" t="n">
        <v>40</v>
      </c>
      <c r="C350" t="inlineStr">
        <is>
          <t xml:space="preserve">CONCLUIDO	</t>
        </is>
      </c>
      <c r="D350" t="n">
        <v>3.796</v>
      </c>
      <c r="E350" t="n">
        <v>26.34</v>
      </c>
      <c r="F350" t="n">
        <v>24.12</v>
      </c>
      <c r="G350" t="n">
        <v>96.48</v>
      </c>
      <c r="H350" t="n">
        <v>1.67</v>
      </c>
      <c r="I350" t="n">
        <v>15</v>
      </c>
      <c r="J350" t="n">
        <v>100.37</v>
      </c>
      <c r="K350" t="n">
        <v>37.55</v>
      </c>
      <c r="L350" t="n">
        <v>9.5</v>
      </c>
      <c r="M350" t="n">
        <v>13</v>
      </c>
      <c r="N350" t="n">
        <v>13.32</v>
      </c>
      <c r="O350" t="n">
        <v>12613.39</v>
      </c>
      <c r="P350" t="n">
        <v>174.21</v>
      </c>
      <c r="Q350" t="n">
        <v>452.6</v>
      </c>
      <c r="R350" t="n">
        <v>75.17</v>
      </c>
      <c r="S350" t="n">
        <v>57.64</v>
      </c>
      <c r="T350" t="n">
        <v>6647.81</v>
      </c>
      <c r="U350" t="n">
        <v>0.77</v>
      </c>
      <c r="V350" t="n">
        <v>0.88</v>
      </c>
      <c r="W350" t="n">
        <v>6.82</v>
      </c>
      <c r="X350" t="n">
        <v>0.4</v>
      </c>
      <c r="Y350" t="n">
        <v>1</v>
      </c>
      <c r="Z350" t="n">
        <v>10</v>
      </c>
    </row>
    <row r="351">
      <c r="A351" t="n">
        <v>35</v>
      </c>
      <c r="B351" t="n">
        <v>40</v>
      </c>
      <c r="C351" t="inlineStr">
        <is>
          <t xml:space="preserve">CONCLUIDO	</t>
        </is>
      </c>
      <c r="D351" t="n">
        <v>3.8023</v>
      </c>
      <c r="E351" t="n">
        <v>26.3</v>
      </c>
      <c r="F351" t="n">
        <v>24.1</v>
      </c>
      <c r="G351" t="n">
        <v>103.27</v>
      </c>
      <c r="H351" t="n">
        <v>1.7</v>
      </c>
      <c r="I351" t="n">
        <v>14</v>
      </c>
      <c r="J351" t="n">
        <v>100.69</v>
      </c>
      <c r="K351" t="n">
        <v>37.55</v>
      </c>
      <c r="L351" t="n">
        <v>9.75</v>
      </c>
      <c r="M351" t="n">
        <v>12</v>
      </c>
      <c r="N351" t="n">
        <v>13.38</v>
      </c>
      <c r="O351" t="n">
        <v>12651.91</v>
      </c>
      <c r="P351" t="n">
        <v>173.94</v>
      </c>
      <c r="Q351" t="n">
        <v>452.6</v>
      </c>
      <c r="R351" t="n">
        <v>74.33</v>
      </c>
      <c r="S351" t="n">
        <v>57.64</v>
      </c>
      <c r="T351" t="n">
        <v>6234.85</v>
      </c>
      <c r="U351" t="n">
        <v>0.78</v>
      </c>
      <c r="V351" t="n">
        <v>0.88</v>
      </c>
      <c r="W351" t="n">
        <v>6.82</v>
      </c>
      <c r="X351" t="n">
        <v>0.37</v>
      </c>
      <c r="Y351" t="n">
        <v>1</v>
      </c>
      <c r="Z351" t="n">
        <v>10</v>
      </c>
    </row>
    <row r="352">
      <c r="A352" t="n">
        <v>36</v>
      </c>
      <c r="B352" t="n">
        <v>40</v>
      </c>
      <c r="C352" t="inlineStr">
        <is>
          <t xml:space="preserve">CONCLUIDO	</t>
        </is>
      </c>
      <c r="D352" t="n">
        <v>3.8006</v>
      </c>
      <c r="E352" t="n">
        <v>26.31</v>
      </c>
      <c r="F352" t="n">
        <v>24.11</v>
      </c>
      <c r="G352" t="n">
        <v>103.32</v>
      </c>
      <c r="H352" t="n">
        <v>1.74</v>
      </c>
      <c r="I352" t="n">
        <v>14</v>
      </c>
      <c r="J352" t="n">
        <v>101</v>
      </c>
      <c r="K352" t="n">
        <v>37.55</v>
      </c>
      <c r="L352" t="n">
        <v>10</v>
      </c>
      <c r="M352" t="n">
        <v>11</v>
      </c>
      <c r="N352" t="n">
        <v>13.45</v>
      </c>
      <c r="O352" t="n">
        <v>12690.46</v>
      </c>
      <c r="P352" t="n">
        <v>172.07</v>
      </c>
      <c r="Q352" t="n">
        <v>452.57</v>
      </c>
      <c r="R352" t="n">
        <v>74.72</v>
      </c>
      <c r="S352" t="n">
        <v>57.64</v>
      </c>
      <c r="T352" t="n">
        <v>6428.64</v>
      </c>
      <c r="U352" t="n">
        <v>0.77</v>
      </c>
      <c r="V352" t="n">
        <v>0.88</v>
      </c>
      <c r="W352" t="n">
        <v>6.82</v>
      </c>
      <c r="X352" t="n">
        <v>0.38</v>
      </c>
      <c r="Y352" t="n">
        <v>1</v>
      </c>
      <c r="Z352" t="n">
        <v>10</v>
      </c>
    </row>
    <row r="353">
      <c r="A353" t="n">
        <v>37</v>
      </c>
      <c r="B353" t="n">
        <v>40</v>
      </c>
      <c r="C353" t="inlineStr">
        <is>
          <t xml:space="preserve">CONCLUIDO	</t>
        </is>
      </c>
      <c r="D353" t="n">
        <v>3.8071</v>
      </c>
      <c r="E353" t="n">
        <v>26.27</v>
      </c>
      <c r="F353" t="n">
        <v>24.08</v>
      </c>
      <c r="G353" t="n">
        <v>111.14</v>
      </c>
      <c r="H353" t="n">
        <v>1.78</v>
      </c>
      <c r="I353" t="n">
        <v>13</v>
      </c>
      <c r="J353" t="n">
        <v>101.31</v>
      </c>
      <c r="K353" t="n">
        <v>37.55</v>
      </c>
      <c r="L353" t="n">
        <v>10.25</v>
      </c>
      <c r="M353" t="n">
        <v>8</v>
      </c>
      <c r="N353" t="n">
        <v>13.51</v>
      </c>
      <c r="O353" t="n">
        <v>12729.03</v>
      </c>
      <c r="P353" t="n">
        <v>170.52</v>
      </c>
      <c r="Q353" t="n">
        <v>452.63</v>
      </c>
      <c r="R353" t="n">
        <v>73.93000000000001</v>
      </c>
      <c r="S353" t="n">
        <v>57.64</v>
      </c>
      <c r="T353" t="n">
        <v>6039.56</v>
      </c>
      <c r="U353" t="n">
        <v>0.78</v>
      </c>
      <c r="V353" t="n">
        <v>0.88</v>
      </c>
      <c r="W353" t="n">
        <v>6.82</v>
      </c>
      <c r="X353" t="n">
        <v>0.36</v>
      </c>
      <c r="Y353" t="n">
        <v>1</v>
      </c>
      <c r="Z353" t="n">
        <v>10</v>
      </c>
    </row>
    <row r="354">
      <c r="A354" t="n">
        <v>38</v>
      </c>
      <c r="B354" t="n">
        <v>40</v>
      </c>
      <c r="C354" t="inlineStr">
        <is>
          <t xml:space="preserve">CONCLUIDO	</t>
        </is>
      </c>
      <c r="D354" t="n">
        <v>3.8061</v>
      </c>
      <c r="E354" t="n">
        <v>26.27</v>
      </c>
      <c r="F354" t="n">
        <v>24.09</v>
      </c>
      <c r="G354" t="n">
        <v>111.17</v>
      </c>
      <c r="H354" t="n">
        <v>1.82</v>
      </c>
      <c r="I354" t="n">
        <v>13</v>
      </c>
      <c r="J354" t="n">
        <v>101.62</v>
      </c>
      <c r="K354" t="n">
        <v>37.55</v>
      </c>
      <c r="L354" t="n">
        <v>10.5</v>
      </c>
      <c r="M354" t="n">
        <v>7</v>
      </c>
      <c r="N354" t="n">
        <v>13.57</v>
      </c>
      <c r="O354" t="n">
        <v>12767.62</v>
      </c>
      <c r="P354" t="n">
        <v>171.23</v>
      </c>
      <c r="Q354" t="n">
        <v>452.63</v>
      </c>
      <c r="R354" t="n">
        <v>73.92</v>
      </c>
      <c r="S354" t="n">
        <v>57.64</v>
      </c>
      <c r="T354" t="n">
        <v>6034.36</v>
      </c>
      <c r="U354" t="n">
        <v>0.78</v>
      </c>
      <c r="V354" t="n">
        <v>0.88</v>
      </c>
      <c r="W354" t="n">
        <v>6.82</v>
      </c>
      <c r="X354" t="n">
        <v>0.36</v>
      </c>
      <c r="Y354" t="n">
        <v>1</v>
      </c>
      <c r="Z354" t="n">
        <v>10</v>
      </c>
    </row>
    <row r="355">
      <c r="A355" t="n">
        <v>39</v>
      </c>
      <c r="B355" t="n">
        <v>40</v>
      </c>
      <c r="C355" t="inlineStr">
        <is>
          <t xml:space="preserve">CONCLUIDO	</t>
        </is>
      </c>
      <c r="D355" t="n">
        <v>3.8076</v>
      </c>
      <c r="E355" t="n">
        <v>26.26</v>
      </c>
      <c r="F355" t="n">
        <v>24.08</v>
      </c>
      <c r="G355" t="n">
        <v>111.13</v>
      </c>
      <c r="H355" t="n">
        <v>1.86</v>
      </c>
      <c r="I355" t="n">
        <v>13</v>
      </c>
      <c r="J355" t="n">
        <v>101.94</v>
      </c>
      <c r="K355" t="n">
        <v>37.55</v>
      </c>
      <c r="L355" t="n">
        <v>10.75</v>
      </c>
      <c r="M355" t="n">
        <v>5</v>
      </c>
      <c r="N355" t="n">
        <v>13.64</v>
      </c>
      <c r="O355" t="n">
        <v>12806.24</v>
      </c>
      <c r="P355" t="n">
        <v>171.66</v>
      </c>
      <c r="Q355" t="n">
        <v>452.73</v>
      </c>
      <c r="R355" t="n">
        <v>73.62</v>
      </c>
      <c r="S355" t="n">
        <v>57.64</v>
      </c>
      <c r="T355" t="n">
        <v>5885.16</v>
      </c>
      <c r="U355" t="n">
        <v>0.78</v>
      </c>
      <c r="V355" t="n">
        <v>0.88</v>
      </c>
      <c r="W355" t="n">
        <v>6.82</v>
      </c>
      <c r="X355" t="n">
        <v>0.35</v>
      </c>
      <c r="Y355" t="n">
        <v>1</v>
      </c>
      <c r="Z355" t="n">
        <v>10</v>
      </c>
    </row>
    <row r="356">
      <c r="A356" t="n">
        <v>40</v>
      </c>
      <c r="B356" t="n">
        <v>40</v>
      </c>
      <c r="C356" t="inlineStr">
        <is>
          <t xml:space="preserve">CONCLUIDO	</t>
        </is>
      </c>
      <c r="D356" t="n">
        <v>3.8073</v>
      </c>
      <c r="E356" t="n">
        <v>26.26</v>
      </c>
      <c r="F356" t="n">
        <v>24.08</v>
      </c>
      <c r="G356" t="n">
        <v>111.14</v>
      </c>
      <c r="H356" t="n">
        <v>1.89</v>
      </c>
      <c r="I356" t="n">
        <v>13</v>
      </c>
      <c r="J356" t="n">
        <v>102.25</v>
      </c>
      <c r="K356" t="n">
        <v>37.55</v>
      </c>
      <c r="L356" t="n">
        <v>11</v>
      </c>
      <c r="M356" t="n">
        <v>3</v>
      </c>
      <c r="N356" t="n">
        <v>13.7</v>
      </c>
      <c r="O356" t="n">
        <v>12844.88</v>
      </c>
      <c r="P356" t="n">
        <v>171.48</v>
      </c>
      <c r="Q356" t="n">
        <v>452.66</v>
      </c>
      <c r="R356" t="n">
        <v>73.59</v>
      </c>
      <c r="S356" t="n">
        <v>57.64</v>
      </c>
      <c r="T356" t="n">
        <v>5869.24</v>
      </c>
      <c r="U356" t="n">
        <v>0.78</v>
      </c>
      <c r="V356" t="n">
        <v>0.88</v>
      </c>
      <c r="W356" t="n">
        <v>6.82</v>
      </c>
      <c r="X356" t="n">
        <v>0.35</v>
      </c>
      <c r="Y356" t="n">
        <v>1</v>
      </c>
      <c r="Z356" t="n">
        <v>10</v>
      </c>
    </row>
    <row r="357">
      <c r="A357" t="n">
        <v>41</v>
      </c>
      <c r="B357" t="n">
        <v>40</v>
      </c>
      <c r="C357" t="inlineStr">
        <is>
          <t xml:space="preserve">CONCLUIDO	</t>
        </is>
      </c>
      <c r="D357" t="n">
        <v>3.8071</v>
      </c>
      <c r="E357" t="n">
        <v>26.27</v>
      </c>
      <c r="F357" t="n">
        <v>24.08</v>
      </c>
      <c r="G357" t="n">
        <v>111.14</v>
      </c>
      <c r="H357" t="n">
        <v>1.93</v>
      </c>
      <c r="I357" t="n">
        <v>13</v>
      </c>
      <c r="J357" t="n">
        <v>102.56</v>
      </c>
      <c r="K357" t="n">
        <v>37.55</v>
      </c>
      <c r="L357" t="n">
        <v>11.25</v>
      </c>
      <c r="M357" t="n">
        <v>1</v>
      </c>
      <c r="N357" t="n">
        <v>13.76</v>
      </c>
      <c r="O357" t="n">
        <v>12883.55</v>
      </c>
      <c r="P357" t="n">
        <v>171.52</v>
      </c>
      <c r="Q357" t="n">
        <v>452.66</v>
      </c>
      <c r="R357" t="n">
        <v>73.59999999999999</v>
      </c>
      <c r="S357" t="n">
        <v>57.64</v>
      </c>
      <c r="T357" t="n">
        <v>5875.31</v>
      </c>
      <c r="U357" t="n">
        <v>0.78</v>
      </c>
      <c r="V357" t="n">
        <v>0.88</v>
      </c>
      <c r="W357" t="n">
        <v>6.83</v>
      </c>
      <c r="X357" t="n">
        <v>0.36</v>
      </c>
      <c r="Y357" t="n">
        <v>1</v>
      </c>
      <c r="Z357" t="n">
        <v>10</v>
      </c>
    </row>
    <row r="358">
      <c r="A358" t="n">
        <v>42</v>
      </c>
      <c r="B358" t="n">
        <v>40</v>
      </c>
      <c r="C358" t="inlineStr">
        <is>
          <t xml:space="preserve">CONCLUIDO	</t>
        </is>
      </c>
      <c r="D358" t="n">
        <v>3.8067</v>
      </c>
      <c r="E358" t="n">
        <v>26.27</v>
      </c>
      <c r="F358" t="n">
        <v>24.08</v>
      </c>
      <c r="G358" t="n">
        <v>111.16</v>
      </c>
      <c r="H358" t="n">
        <v>1.97</v>
      </c>
      <c r="I358" t="n">
        <v>13</v>
      </c>
      <c r="J358" t="n">
        <v>102.88</v>
      </c>
      <c r="K358" t="n">
        <v>37.55</v>
      </c>
      <c r="L358" t="n">
        <v>11.5</v>
      </c>
      <c r="M358" t="n">
        <v>0</v>
      </c>
      <c r="N358" t="n">
        <v>13.83</v>
      </c>
      <c r="O358" t="n">
        <v>12922.24</v>
      </c>
      <c r="P358" t="n">
        <v>171.78</v>
      </c>
      <c r="Q358" t="n">
        <v>452.63</v>
      </c>
      <c r="R358" t="n">
        <v>73.64</v>
      </c>
      <c r="S358" t="n">
        <v>57.64</v>
      </c>
      <c r="T358" t="n">
        <v>5895.42</v>
      </c>
      <c r="U358" t="n">
        <v>0.78</v>
      </c>
      <c r="V358" t="n">
        <v>0.88</v>
      </c>
      <c r="W358" t="n">
        <v>6.83</v>
      </c>
      <c r="X358" t="n">
        <v>0.36</v>
      </c>
      <c r="Y358" t="n">
        <v>1</v>
      </c>
      <c r="Z358" t="n">
        <v>10</v>
      </c>
    </row>
    <row r="359">
      <c r="A359" t="n">
        <v>0</v>
      </c>
      <c r="B359" t="n">
        <v>125</v>
      </c>
      <c r="C359" t="inlineStr">
        <is>
          <t xml:space="preserve">CONCLUIDO	</t>
        </is>
      </c>
      <c r="D359" t="n">
        <v>1.6669</v>
      </c>
      <c r="E359" t="n">
        <v>59.99</v>
      </c>
      <c r="F359" t="n">
        <v>36.84</v>
      </c>
      <c r="G359" t="n">
        <v>5.12</v>
      </c>
      <c r="H359" t="n">
        <v>0.07000000000000001</v>
      </c>
      <c r="I359" t="n">
        <v>432</v>
      </c>
      <c r="J359" t="n">
        <v>242.64</v>
      </c>
      <c r="K359" t="n">
        <v>58.47</v>
      </c>
      <c r="L359" t="n">
        <v>1</v>
      </c>
      <c r="M359" t="n">
        <v>430</v>
      </c>
      <c r="N359" t="n">
        <v>58.17</v>
      </c>
      <c r="O359" t="n">
        <v>30160.1</v>
      </c>
      <c r="P359" t="n">
        <v>595.8099999999999</v>
      </c>
      <c r="Q359" t="n">
        <v>453.67</v>
      </c>
      <c r="R359" t="n">
        <v>489.67</v>
      </c>
      <c r="S359" t="n">
        <v>57.64</v>
      </c>
      <c r="T359" t="n">
        <v>211812.43</v>
      </c>
      <c r="U359" t="n">
        <v>0.12</v>
      </c>
      <c r="V359" t="n">
        <v>0.58</v>
      </c>
      <c r="W359" t="n">
        <v>7.53</v>
      </c>
      <c r="X359" t="n">
        <v>13.08</v>
      </c>
      <c r="Y359" t="n">
        <v>1</v>
      </c>
      <c r="Z359" t="n">
        <v>10</v>
      </c>
    </row>
    <row r="360">
      <c r="A360" t="n">
        <v>1</v>
      </c>
      <c r="B360" t="n">
        <v>125</v>
      </c>
      <c r="C360" t="inlineStr">
        <is>
          <t xml:space="preserve">CONCLUIDO	</t>
        </is>
      </c>
      <c r="D360" t="n">
        <v>1.9881</v>
      </c>
      <c r="E360" t="n">
        <v>50.3</v>
      </c>
      <c r="F360" t="n">
        <v>32.95</v>
      </c>
      <c r="G360" t="n">
        <v>6.4</v>
      </c>
      <c r="H360" t="n">
        <v>0.09</v>
      </c>
      <c r="I360" t="n">
        <v>309</v>
      </c>
      <c r="J360" t="n">
        <v>243.08</v>
      </c>
      <c r="K360" t="n">
        <v>58.47</v>
      </c>
      <c r="L360" t="n">
        <v>1.25</v>
      </c>
      <c r="M360" t="n">
        <v>307</v>
      </c>
      <c r="N360" t="n">
        <v>58.36</v>
      </c>
      <c r="O360" t="n">
        <v>30214.33</v>
      </c>
      <c r="P360" t="n">
        <v>533.09</v>
      </c>
      <c r="Q360" t="n">
        <v>453.5</v>
      </c>
      <c r="R360" t="n">
        <v>362.95</v>
      </c>
      <c r="S360" t="n">
        <v>57.64</v>
      </c>
      <c r="T360" t="n">
        <v>149069.87</v>
      </c>
      <c r="U360" t="n">
        <v>0.16</v>
      </c>
      <c r="V360" t="n">
        <v>0.64</v>
      </c>
      <c r="W360" t="n">
        <v>7.31</v>
      </c>
      <c r="X360" t="n">
        <v>9.199999999999999</v>
      </c>
      <c r="Y360" t="n">
        <v>1</v>
      </c>
      <c r="Z360" t="n">
        <v>10</v>
      </c>
    </row>
    <row r="361">
      <c r="A361" t="n">
        <v>2</v>
      </c>
      <c r="B361" t="n">
        <v>125</v>
      </c>
      <c r="C361" t="inlineStr">
        <is>
          <t xml:space="preserve">CONCLUIDO	</t>
        </is>
      </c>
      <c r="D361" t="n">
        <v>2.2234</v>
      </c>
      <c r="E361" t="n">
        <v>44.98</v>
      </c>
      <c r="F361" t="n">
        <v>30.84</v>
      </c>
      <c r="G361" t="n">
        <v>7.68</v>
      </c>
      <c r="H361" t="n">
        <v>0.11</v>
      </c>
      <c r="I361" t="n">
        <v>241</v>
      </c>
      <c r="J361" t="n">
        <v>243.52</v>
      </c>
      <c r="K361" t="n">
        <v>58.47</v>
      </c>
      <c r="L361" t="n">
        <v>1.5</v>
      </c>
      <c r="M361" t="n">
        <v>239</v>
      </c>
      <c r="N361" t="n">
        <v>58.55</v>
      </c>
      <c r="O361" t="n">
        <v>30268.64</v>
      </c>
      <c r="P361" t="n">
        <v>498.98</v>
      </c>
      <c r="Q361" t="n">
        <v>453.25</v>
      </c>
      <c r="R361" t="n">
        <v>293.75</v>
      </c>
      <c r="S361" t="n">
        <v>57.64</v>
      </c>
      <c r="T361" t="n">
        <v>114806.44</v>
      </c>
      <c r="U361" t="n">
        <v>0.2</v>
      </c>
      <c r="V361" t="n">
        <v>0.6899999999999999</v>
      </c>
      <c r="W361" t="n">
        <v>7.2</v>
      </c>
      <c r="X361" t="n">
        <v>7.1</v>
      </c>
      <c r="Y361" t="n">
        <v>1</v>
      </c>
      <c r="Z361" t="n">
        <v>10</v>
      </c>
    </row>
    <row r="362">
      <c r="A362" t="n">
        <v>3</v>
      </c>
      <c r="B362" t="n">
        <v>125</v>
      </c>
      <c r="C362" t="inlineStr">
        <is>
          <t xml:space="preserve">CONCLUIDO	</t>
        </is>
      </c>
      <c r="D362" t="n">
        <v>2.4011</v>
      </c>
      <c r="E362" t="n">
        <v>41.65</v>
      </c>
      <c r="F362" t="n">
        <v>29.54</v>
      </c>
      <c r="G362" t="n">
        <v>8.949999999999999</v>
      </c>
      <c r="H362" t="n">
        <v>0.13</v>
      </c>
      <c r="I362" t="n">
        <v>198</v>
      </c>
      <c r="J362" t="n">
        <v>243.96</v>
      </c>
      <c r="K362" t="n">
        <v>58.47</v>
      </c>
      <c r="L362" t="n">
        <v>1.75</v>
      </c>
      <c r="M362" t="n">
        <v>196</v>
      </c>
      <c r="N362" t="n">
        <v>58.74</v>
      </c>
      <c r="O362" t="n">
        <v>30323.01</v>
      </c>
      <c r="P362" t="n">
        <v>477.98</v>
      </c>
      <c r="Q362" t="n">
        <v>453.15</v>
      </c>
      <c r="R362" t="n">
        <v>251.59</v>
      </c>
      <c r="S362" t="n">
        <v>57.64</v>
      </c>
      <c r="T362" t="n">
        <v>93941.73</v>
      </c>
      <c r="U362" t="n">
        <v>0.23</v>
      </c>
      <c r="V362" t="n">
        <v>0.72</v>
      </c>
      <c r="W362" t="n">
        <v>7.13</v>
      </c>
      <c r="X362" t="n">
        <v>5.8</v>
      </c>
      <c r="Y362" t="n">
        <v>1</v>
      </c>
      <c r="Z362" t="n">
        <v>10</v>
      </c>
    </row>
    <row r="363">
      <c r="A363" t="n">
        <v>4</v>
      </c>
      <c r="B363" t="n">
        <v>125</v>
      </c>
      <c r="C363" t="inlineStr">
        <is>
          <t xml:space="preserve">CONCLUIDO	</t>
        </is>
      </c>
      <c r="D363" t="n">
        <v>2.543</v>
      </c>
      <c r="E363" t="n">
        <v>39.32</v>
      </c>
      <c r="F363" t="n">
        <v>28.63</v>
      </c>
      <c r="G363" t="n">
        <v>10.23</v>
      </c>
      <c r="H363" t="n">
        <v>0.15</v>
      </c>
      <c r="I363" t="n">
        <v>168</v>
      </c>
      <c r="J363" t="n">
        <v>244.41</v>
      </c>
      <c r="K363" t="n">
        <v>58.47</v>
      </c>
      <c r="L363" t="n">
        <v>2</v>
      </c>
      <c r="M363" t="n">
        <v>166</v>
      </c>
      <c r="N363" t="n">
        <v>58.93</v>
      </c>
      <c r="O363" t="n">
        <v>30377.45</v>
      </c>
      <c r="P363" t="n">
        <v>463.24</v>
      </c>
      <c r="Q363" t="n">
        <v>452.95</v>
      </c>
      <c r="R363" t="n">
        <v>221.42</v>
      </c>
      <c r="S363" t="n">
        <v>57.64</v>
      </c>
      <c r="T363" t="n">
        <v>79007.36</v>
      </c>
      <c r="U363" t="n">
        <v>0.26</v>
      </c>
      <c r="V363" t="n">
        <v>0.74</v>
      </c>
      <c r="W363" t="n">
        <v>7.09</v>
      </c>
      <c r="X363" t="n">
        <v>4.9</v>
      </c>
      <c r="Y363" t="n">
        <v>1</v>
      </c>
      <c r="Z363" t="n">
        <v>10</v>
      </c>
    </row>
    <row r="364">
      <c r="A364" t="n">
        <v>5</v>
      </c>
      <c r="B364" t="n">
        <v>125</v>
      </c>
      <c r="C364" t="inlineStr">
        <is>
          <t xml:space="preserve">CONCLUIDO	</t>
        </is>
      </c>
      <c r="D364" t="n">
        <v>2.6577</v>
      </c>
      <c r="E364" t="n">
        <v>37.63</v>
      </c>
      <c r="F364" t="n">
        <v>27.98</v>
      </c>
      <c r="G364" t="n">
        <v>11.5</v>
      </c>
      <c r="H364" t="n">
        <v>0.16</v>
      </c>
      <c r="I364" t="n">
        <v>146</v>
      </c>
      <c r="J364" t="n">
        <v>244.85</v>
      </c>
      <c r="K364" t="n">
        <v>58.47</v>
      </c>
      <c r="L364" t="n">
        <v>2.25</v>
      </c>
      <c r="M364" t="n">
        <v>144</v>
      </c>
      <c r="N364" t="n">
        <v>59.12</v>
      </c>
      <c r="O364" t="n">
        <v>30431.96</v>
      </c>
      <c r="P364" t="n">
        <v>452.49</v>
      </c>
      <c r="Q364" t="n">
        <v>452.95</v>
      </c>
      <c r="R364" t="n">
        <v>200.46</v>
      </c>
      <c r="S364" t="n">
        <v>57.64</v>
      </c>
      <c r="T364" t="n">
        <v>68638.02</v>
      </c>
      <c r="U364" t="n">
        <v>0.29</v>
      </c>
      <c r="V364" t="n">
        <v>0.76</v>
      </c>
      <c r="W364" t="n">
        <v>7.04</v>
      </c>
      <c r="X364" t="n">
        <v>4.24</v>
      </c>
      <c r="Y364" t="n">
        <v>1</v>
      </c>
      <c r="Z364" t="n">
        <v>10</v>
      </c>
    </row>
    <row r="365">
      <c r="A365" t="n">
        <v>6</v>
      </c>
      <c r="B365" t="n">
        <v>125</v>
      </c>
      <c r="C365" t="inlineStr">
        <is>
          <t xml:space="preserve">CONCLUIDO	</t>
        </is>
      </c>
      <c r="D365" t="n">
        <v>2.7526</v>
      </c>
      <c r="E365" t="n">
        <v>36.33</v>
      </c>
      <c r="F365" t="n">
        <v>27.48</v>
      </c>
      <c r="G365" t="n">
        <v>12.78</v>
      </c>
      <c r="H365" t="n">
        <v>0.18</v>
      </c>
      <c r="I365" t="n">
        <v>129</v>
      </c>
      <c r="J365" t="n">
        <v>245.29</v>
      </c>
      <c r="K365" t="n">
        <v>58.47</v>
      </c>
      <c r="L365" t="n">
        <v>2.5</v>
      </c>
      <c r="M365" t="n">
        <v>127</v>
      </c>
      <c r="N365" t="n">
        <v>59.32</v>
      </c>
      <c r="O365" t="n">
        <v>30486.54</v>
      </c>
      <c r="P365" t="n">
        <v>444.44</v>
      </c>
      <c r="Q365" t="n">
        <v>452.91</v>
      </c>
      <c r="R365" t="n">
        <v>184.09</v>
      </c>
      <c r="S365" t="n">
        <v>57.64</v>
      </c>
      <c r="T365" t="n">
        <v>60538.29</v>
      </c>
      <c r="U365" t="n">
        <v>0.31</v>
      </c>
      <c r="V365" t="n">
        <v>0.77</v>
      </c>
      <c r="W365" t="n">
        <v>7.02</v>
      </c>
      <c r="X365" t="n">
        <v>3.75</v>
      </c>
      <c r="Y365" t="n">
        <v>1</v>
      </c>
      <c r="Z365" t="n">
        <v>10</v>
      </c>
    </row>
    <row r="366">
      <c r="A366" t="n">
        <v>7</v>
      </c>
      <c r="B366" t="n">
        <v>125</v>
      </c>
      <c r="C366" t="inlineStr">
        <is>
          <t xml:space="preserve">CONCLUIDO	</t>
        </is>
      </c>
      <c r="D366" t="n">
        <v>2.8412</v>
      </c>
      <c r="E366" t="n">
        <v>35.2</v>
      </c>
      <c r="F366" t="n">
        <v>27.01</v>
      </c>
      <c r="G366" t="n">
        <v>14.09</v>
      </c>
      <c r="H366" t="n">
        <v>0.2</v>
      </c>
      <c r="I366" t="n">
        <v>115</v>
      </c>
      <c r="J366" t="n">
        <v>245.73</v>
      </c>
      <c r="K366" t="n">
        <v>58.47</v>
      </c>
      <c r="L366" t="n">
        <v>2.75</v>
      </c>
      <c r="M366" t="n">
        <v>113</v>
      </c>
      <c r="N366" t="n">
        <v>59.51</v>
      </c>
      <c r="O366" t="n">
        <v>30541.19</v>
      </c>
      <c r="P366" t="n">
        <v>436.69</v>
      </c>
      <c r="Q366" t="n">
        <v>452.96</v>
      </c>
      <c r="R366" t="n">
        <v>169.35</v>
      </c>
      <c r="S366" t="n">
        <v>57.64</v>
      </c>
      <c r="T366" t="n">
        <v>53239.18</v>
      </c>
      <c r="U366" t="n">
        <v>0.34</v>
      </c>
      <c r="V366" t="n">
        <v>0.79</v>
      </c>
      <c r="W366" t="n">
        <v>6.97</v>
      </c>
      <c r="X366" t="n">
        <v>3.28</v>
      </c>
      <c r="Y366" t="n">
        <v>1</v>
      </c>
      <c r="Z366" t="n">
        <v>10</v>
      </c>
    </row>
    <row r="367">
      <c r="A367" t="n">
        <v>8</v>
      </c>
      <c r="B367" t="n">
        <v>125</v>
      </c>
      <c r="C367" t="inlineStr">
        <is>
          <t xml:space="preserve">CONCLUIDO	</t>
        </is>
      </c>
      <c r="D367" t="n">
        <v>2.9017</v>
      </c>
      <c r="E367" t="n">
        <v>34.46</v>
      </c>
      <c r="F367" t="n">
        <v>26.75</v>
      </c>
      <c r="G367" t="n">
        <v>15.28</v>
      </c>
      <c r="H367" t="n">
        <v>0.22</v>
      </c>
      <c r="I367" t="n">
        <v>105</v>
      </c>
      <c r="J367" t="n">
        <v>246.18</v>
      </c>
      <c r="K367" t="n">
        <v>58.47</v>
      </c>
      <c r="L367" t="n">
        <v>3</v>
      </c>
      <c r="M367" t="n">
        <v>103</v>
      </c>
      <c r="N367" t="n">
        <v>59.7</v>
      </c>
      <c r="O367" t="n">
        <v>30595.91</v>
      </c>
      <c r="P367" t="n">
        <v>432.35</v>
      </c>
      <c r="Q367" t="n">
        <v>452.71</v>
      </c>
      <c r="R367" t="n">
        <v>160.42</v>
      </c>
      <c r="S367" t="n">
        <v>57.64</v>
      </c>
      <c r="T367" t="n">
        <v>48823.46</v>
      </c>
      <c r="U367" t="n">
        <v>0.36</v>
      </c>
      <c r="V367" t="n">
        <v>0.79</v>
      </c>
      <c r="W367" t="n">
        <v>6.97</v>
      </c>
      <c r="X367" t="n">
        <v>3.02</v>
      </c>
      <c r="Y367" t="n">
        <v>1</v>
      </c>
      <c r="Z367" t="n">
        <v>10</v>
      </c>
    </row>
    <row r="368">
      <c r="A368" t="n">
        <v>9</v>
      </c>
      <c r="B368" t="n">
        <v>125</v>
      </c>
      <c r="C368" t="inlineStr">
        <is>
          <t xml:space="preserve">CONCLUIDO	</t>
        </is>
      </c>
      <c r="D368" t="n">
        <v>2.9615</v>
      </c>
      <c r="E368" t="n">
        <v>33.77</v>
      </c>
      <c r="F368" t="n">
        <v>26.48</v>
      </c>
      <c r="G368" t="n">
        <v>16.55</v>
      </c>
      <c r="H368" t="n">
        <v>0.23</v>
      </c>
      <c r="I368" t="n">
        <v>96</v>
      </c>
      <c r="J368" t="n">
        <v>246.62</v>
      </c>
      <c r="K368" t="n">
        <v>58.47</v>
      </c>
      <c r="L368" t="n">
        <v>3.25</v>
      </c>
      <c r="M368" t="n">
        <v>94</v>
      </c>
      <c r="N368" t="n">
        <v>59.9</v>
      </c>
      <c r="O368" t="n">
        <v>30650.7</v>
      </c>
      <c r="P368" t="n">
        <v>427.92</v>
      </c>
      <c r="Q368" t="n">
        <v>452.81</v>
      </c>
      <c r="R368" t="n">
        <v>152.06</v>
      </c>
      <c r="S368" t="n">
        <v>57.64</v>
      </c>
      <c r="T368" t="n">
        <v>44685.94</v>
      </c>
      <c r="U368" t="n">
        <v>0.38</v>
      </c>
      <c r="V368" t="n">
        <v>0.8</v>
      </c>
      <c r="W368" t="n">
        <v>6.95</v>
      </c>
      <c r="X368" t="n">
        <v>2.75</v>
      </c>
      <c r="Y368" t="n">
        <v>1</v>
      </c>
      <c r="Z368" t="n">
        <v>10</v>
      </c>
    </row>
    <row r="369">
      <c r="A369" t="n">
        <v>10</v>
      </c>
      <c r="B369" t="n">
        <v>125</v>
      </c>
      <c r="C369" t="inlineStr">
        <is>
          <t xml:space="preserve">CONCLUIDO	</t>
        </is>
      </c>
      <c r="D369" t="n">
        <v>3.0158</v>
      </c>
      <c r="E369" t="n">
        <v>33.16</v>
      </c>
      <c r="F369" t="n">
        <v>26.25</v>
      </c>
      <c r="G369" t="n">
        <v>17.9</v>
      </c>
      <c r="H369" t="n">
        <v>0.25</v>
      </c>
      <c r="I369" t="n">
        <v>88</v>
      </c>
      <c r="J369" t="n">
        <v>247.07</v>
      </c>
      <c r="K369" t="n">
        <v>58.47</v>
      </c>
      <c r="L369" t="n">
        <v>3.5</v>
      </c>
      <c r="M369" t="n">
        <v>86</v>
      </c>
      <c r="N369" t="n">
        <v>60.09</v>
      </c>
      <c r="O369" t="n">
        <v>30705.56</v>
      </c>
      <c r="P369" t="n">
        <v>424.09</v>
      </c>
      <c r="Q369" t="n">
        <v>452.77</v>
      </c>
      <c r="R369" t="n">
        <v>144.01</v>
      </c>
      <c r="S369" t="n">
        <v>57.64</v>
      </c>
      <c r="T369" t="n">
        <v>40705.04</v>
      </c>
      <c r="U369" t="n">
        <v>0.4</v>
      </c>
      <c r="V369" t="n">
        <v>0.8100000000000001</v>
      </c>
      <c r="W369" t="n">
        <v>6.95</v>
      </c>
      <c r="X369" t="n">
        <v>2.52</v>
      </c>
      <c r="Y369" t="n">
        <v>1</v>
      </c>
      <c r="Z369" t="n">
        <v>10</v>
      </c>
    </row>
    <row r="370">
      <c r="A370" t="n">
        <v>11</v>
      </c>
      <c r="B370" t="n">
        <v>125</v>
      </c>
      <c r="C370" t="inlineStr">
        <is>
          <t xml:space="preserve">CONCLUIDO	</t>
        </is>
      </c>
      <c r="D370" t="n">
        <v>3.0586</v>
      </c>
      <c r="E370" t="n">
        <v>32.7</v>
      </c>
      <c r="F370" t="n">
        <v>26.07</v>
      </c>
      <c r="G370" t="n">
        <v>19.07</v>
      </c>
      <c r="H370" t="n">
        <v>0.27</v>
      </c>
      <c r="I370" t="n">
        <v>82</v>
      </c>
      <c r="J370" t="n">
        <v>247.51</v>
      </c>
      <c r="K370" t="n">
        <v>58.47</v>
      </c>
      <c r="L370" t="n">
        <v>3.75</v>
      </c>
      <c r="M370" t="n">
        <v>80</v>
      </c>
      <c r="N370" t="n">
        <v>60.29</v>
      </c>
      <c r="O370" t="n">
        <v>30760.49</v>
      </c>
      <c r="P370" t="n">
        <v>421</v>
      </c>
      <c r="Q370" t="n">
        <v>452.75</v>
      </c>
      <c r="R370" t="n">
        <v>138.27</v>
      </c>
      <c r="S370" t="n">
        <v>57.64</v>
      </c>
      <c r="T370" t="n">
        <v>37862.4</v>
      </c>
      <c r="U370" t="n">
        <v>0.42</v>
      </c>
      <c r="V370" t="n">
        <v>0.8100000000000001</v>
      </c>
      <c r="W370" t="n">
        <v>6.93</v>
      </c>
      <c r="X370" t="n">
        <v>2.34</v>
      </c>
      <c r="Y370" t="n">
        <v>1</v>
      </c>
      <c r="Z370" t="n">
        <v>10</v>
      </c>
    </row>
    <row r="371">
      <c r="A371" t="n">
        <v>12</v>
      </c>
      <c r="B371" t="n">
        <v>125</v>
      </c>
      <c r="C371" t="inlineStr">
        <is>
          <t xml:space="preserve">CONCLUIDO	</t>
        </is>
      </c>
      <c r="D371" t="n">
        <v>3.1011</v>
      </c>
      <c r="E371" t="n">
        <v>32.25</v>
      </c>
      <c r="F371" t="n">
        <v>25.9</v>
      </c>
      <c r="G371" t="n">
        <v>20.45</v>
      </c>
      <c r="H371" t="n">
        <v>0.29</v>
      </c>
      <c r="I371" t="n">
        <v>76</v>
      </c>
      <c r="J371" t="n">
        <v>247.96</v>
      </c>
      <c r="K371" t="n">
        <v>58.47</v>
      </c>
      <c r="L371" t="n">
        <v>4</v>
      </c>
      <c r="M371" t="n">
        <v>74</v>
      </c>
      <c r="N371" t="n">
        <v>60.48</v>
      </c>
      <c r="O371" t="n">
        <v>30815.5</v>
      </c>
      <c r="P371" t="n">
        <v>418.28</v>
      </c>
      <c r="Q371" t="n">
        <v>452.69</v>
      </c>
      <c r="R371" t="n">
        <v>132.93</v>
      </c>
      <c r="S371" t="n">
        <v>57.64</v>
      </c>
      <c r="T371" t="n">
        <v>35224.21</v>
      </c>
      <c r="U371" t="n">
        <v>0.43</v>
      </c>
      <c r="V371" t="n">
        <v>0.82</v>
      </c>
      <c r="W371" t="n">
        <v>6.92</v>
      </c>
      <c r="X371" t="n">
        <v>2.17</v>
      </c>
      <c r="Y371" t="n">
        <v>1</v>
      </c>
      <c r="Z371" t="n">
        <v>10</v>
      </c>
    </row>
    <row r="372">
      <c r="A372" t="n">
        <v>13</v>
      </c>
      <c r="B372" t="n">
        <v>125</v>
      </c>
      <c r="C372" t="inlineStr">
        <is>
          <t xml:space="preserve">CONCLUIDO	</t>
        </is>
      </c>
      <c r="D372" t="n">
        <v>3.1285</v>
      </c>
      <c r="E372" t="n">
        <v>31.96</v>
      </c>
      <c r="F372" t="n">
        <v>25.81</v>
      </c>
      <c r="G372" t="n">
        <v>21.51</v>
      </c>
      <c r="H372" t="n">
        <v>0.3</v>
      </c>
      <c r="I372" t="n">
        <v>72</v>
      </c>
      <c r="J372" t="n">
        <v>248.4</v>
      </c>
      <c r="K372" t="n">
        <v>58.47</v>
      </c>
      <c r="L372" t="n">
        <v>4.25</v>
      </c>
      <c r="M372" t="n">
        <v>70</v>
      </c>
      <c r="N372" t="n">
        <v>60.68</v>
      </c>
      <c r="O372" t="n">
        <v>30870.57</v>
      </c>
      <c r="P372" t="n">
        <v>416.73</v>
      </c>
      <c r="Q372" t="n">
        <v>452.7</v>
      </c>
      <c r="R372" t="n">
        <v>129.93</v>
      </c>
      <c r="S372" t="n">
        <v>57.64</v>
      </c>
      <c r="T372" t="n">
        <v>33743.15</v>
      </c>
      <c r="U372" t="n">
        <v>0.44</v>
      </c>
      <c r="V372" t="n">
        <v>0.82</v>
      </c>
      <c r="W372" t="n">
        <v>6.92</v>
      </c>
      <c r="X372" t="n">
        <v>2.08</v>
      </c>
      <c r="Y372" t="n">
        <v>1</v>
      </c>
      <c r="Z372" t="n">
        <v>10</v>
      </c>
    </row>
    <row r="373">
      <c r="A373" t="n">
        <v>14</v>
      </c>
      <c r="B373" t="n">
        <v>125</v>
      </c>
      <c r="C373" t="inlineStr">
        <is>
          <t xml:space="preserve">CONCLUIDO	</t>
        </is>
      </c>
      <c r="D373" t="n">
        <v>3.1699</v>
      </c>
      <c r="E373" t="n">
        <v>31.55</v>
      </c>
      <c r="F373" t="n">
        <v>25.63</v>
      </c>
      <c r="G373" t="n">
        <v>22.95</v>
      </c>
      <c r="H373" t="n">
        <v>0.32</v>
      </c>
      <c r="I373" t="n">
        <v>67</v>
      </c>
      <c r="J373" t="n">
        <v>248.85</v>
      </c>
      <c r="K373" t="n">
        <v>58.47</v>
      </c>
      <c r="L373" t="n">
        <v>4.5</v>
      </c>
      <c r="M373" t="n">
        <v>65</v>
      </c>
      <c r="N373" t="n">
        <v>60.88</v>
      </c>
      <c r="O373" t="n">
        <v>30925.72</v>
      </c>
      <c r="P373" t="n">
        <v>413.67</v>
      </c>
      <c r="Q373" t="n">
        <v>452.82</v>
      </c>
      <c r="R373" t="n">
        <v>123.77</v>
      </c>
      <c r="S373" t="n">
        <v>57.64</v>
      </c>
      <c r="T373" t="n">
        <v>30688.2</v>
      </c>
      <c r="U373" t="n">
        <v>0.47</v>
      </c>
      <c r="V373" t="n">
        <v>0.83</v>
      </c>
      <c r="W373" t="n">
        <v>6.91</v>
      </c>
      <c r="X373" t="n">
        <v>1.9</v>
      </c>
      <c r="Y373" t="n">
        <v>1</v>
      </c>
      <c r="Z373" t="n">
        <v>10</v>
      </c>
    </row>
    <row r="374">
      <c r="A374" t="n">
        <v>15</v>
      </c>
      <c r="B374" t="n">
        <v>125</v>
      </c>
      <c r="C374" t="inlineStr">
        <is>
          <t xml:space="preserve">CONCLUIDO	</t>
        </is>
      </c>
      <c r="D374" t="n">
        <v>3.1911</v>
      </c>
      <c r="E374" t="n">
        <v>31.34</v>
      </c>
      <c r="F374" t="n">
        <v>25.56</v>
      </c>
      <c r="G374" t="n">
        <v>23.96</v>
      </c>
      <c r="H374" t="n">
        <v>0.34</v>
      </c>
      <c r="I374" t="n">
        <v>64</v>
      </c>
      <c r="J374" t="n">
        <v>249.3</v>
      </c>
      <c r="K374" t="n">
        <v>58.47</v>
      </c>
      <c r="L374" t="n">
        <v>4.75</v>
      </c>
      <c r="M374" t="n">
        <v>62</v>
      </c>
      <c r="N374" t="n">
        <v>61.07</v>
      </c>
      <c r="O374" t="n">
        <v>30980.93</v>
      </c>
      <c r="P374" t="n">
        <v>412.4</v>
      </c>
      <c r="Q374" t="n">
        <v>452.74</v>
      </c>
      <c r="R374" t="n">
        <v>121.89</v>
      </c>
      <c r="S374" t="n">
        <v>57.64</v>
      </c>
      <c r="T374" t="n">
        <v>29763.19</v>
      </c>
      <c r="U374" t="n">
        <v>0.47</v>
      </c>
      <c r="V374" t="n">
        <v>0.83</v>
      </c>
      <c r="W374" t="n">
        <v>6.9</v>
      </c>
      <c r="X374" t="n">
        <v>1.83</v>
      </c>
      <c r="Y374" t="n">
        <v>1</v>
      </c>
      <c r="Z374" t="n">
        <v>10</v>
      </c>
    </row>
    <row r="375">
      <c r="A375" t="n">
        <v>16</v>
      </c>
      <c r="B375" t="n">
        <v>125</v>
      </c>
      <c r="C375" t="inlineStr">
        <is>
          <t xml:space="preserve">CONCLUIDO	</t>
        </is>
      </c>
      <c r="D375" t="n">
        <v>3.2217</v>
      </c>
      <c r="E375" t="n">
        <v>31.04</v>
      </c>
      <c r="F375" t="n">
        <v>25.45</v>
      </c>
      <c r="G375" t="n">
        <v>25.45</v>
      </c>
      <c r="H375" t="n">
        <v>0.36</v>
      </c>
      <c r="I375" t="n">
        <v>60</v>
      </c>
      <c r="J375" t="n">
        <v>249.75</v>
      </c>
      <c r="K375" t="n">
        <v>58.47</v>
      </c>
      <c r="L375" t="n">
        <v>5</v>
      </c>
      <c r="M375" t="n">
        <v>58</v>
      </c>
      <c r="N375" t="n">
        <v>61.27</v>
      </c>
      <c r="O375" t="n">
        <v>31036.22</v>
      </c>
      <c r="P375" t="n">
        <v>410.58</v>
      </c>
      <c r="Q375" t="n">
        <v>452.74</v>
      </c>
      <c r="R375" t="n">
        <v>118.38</v>
      </c>
      <c r="S375" t="n">
        <v>57.64</v>
      </c>
      <c r="T375" t="n">
        <v>28026.39</v>
      </c>
      <c r="U375" t="n">
        <v>0.49</v>
      </c>
      <c r="V375" t="n">
        <v>0.83</v>
      </c>
      <c r="W375" t="n">
        <v>6.9</v>
      </c>
      <c r="X375" t="n">
        <v>1.72</v>
      </c>
      <c r="Y375" t="n">
        <v>1</v>
      </c>
      <c r="Z375" t="n">
        <v>10</v>
      </c>
    </row>
    <row r="376">
      <c r="A376" t="n">
        <v>17</v>
      </c>
      <c r="B376" t="n">
        <v>125</v>
      </c>
      <c r="C376" t="inlineStr">
        <is>
          <t xml:space="preserve">CONCLUIDO	</t>
        </is>
      </c>
      <c r="D376" t="n">
        <v>3.2469</v>
      </c>
      <c r="E376" t="n">
        <v>30.8</v>
      </c>
      <c r="F376" t="n">
        <v>25.35</v>
      </c>
      <c r="G376" t="n">
        <v>26.68</v>
      </c>
      <c r="H376" t="n">
        <v>0.37</v>
      </c>
      <c r="I376" t="n">
        <v>57</v>
      </c>
      <c r="J376" t="n">
        <v>250.2</v>
      </c>
      <c r="K376" t="n">
        <v>58.47</v>
      </c>
      <c r="L376" t="n">
        <v>5.25</v>
      </c>
      <c r="M376" t="n">
        <v>55</v>
      </c>
      <c r="N376" t="n">
        <v>61.47</v>
      </c>
      <c r="O376" t="n">
        <v>31091.59</v>
      </c>
      <c r="P376" t="n">
        <v>408.83</v>
      </c>
      <c r="Q376" t="n">
        <v>452.72</v>
      </c>
      <c r="R376" t="n">
        <v>115.14</v>
      </c>
      <c r="S376" t="n">
        <v>57.64</v>
      </c>
      <c r="T376" t="n">
        <v>26422.88</v>
      </c>
      <c r="U376" t="n">
        <v>0.5</v>
      </c>
      <c r="V376" t="n">
        <v>0.84</v>
      </c>
      <c r="W376" t="n">
        <v>6.89</v>
      </c>
      <c r="X376" t="n">
        <v>1.62</v>
      </c>
      <c r="Y376" t="n">
        <v>1</v>
      </c>
      <c r="Z376" t="n">
        <v>10</v>
      </c>
    </row>
    <row r="377">
      <c r="A377" t="n">
        <v>18</v>
      </c>
      <c r="B377" t="n">
        <v>125</v>
      </c>
      <c r="C377" t="inlineStr">
        <is>
          <t xml:space="preserve">CONCLUIDO	</t>
        </is>
      </c>
      <c r="D377" t="n">
        <v>3.2744</v>
      </c>
      <c r="E377" t="n">
        <v>30.54</v>
      </c>
      <c r="F377" t="n">
        <v>25.23</v>
      </c>
      <c r="G377" t="n">
        <v>28.04</v>
      </c>
      <c r="H377" t="n">
        <v>0.39</v>
      </c>
      <c r="I377" t="n">
        <v>54</v>
      </c>
      <c r="J377" t="n">
        <v>250.64</v>
      </c>
      <c r="K377" t="n">
        <v>58.47</v>
      </c>
      <c r="L377" t="n">
        <v>5.5</v>
      </c>
      <c r="M377" t="n">
        <v>52</v>
      </c>
      <c r="N377" t="n">
        <v>61.67</v>
      </c>
      <c r="O377" t="n">
        <v>31147.02</v>
      </c>
      <c r="P377" t="n">
        <v>406.74</v>
      </c>
      <c r="Q377" t="n">
        <v>452.71</v>
      </c>
      <c r="R377" t="n">
        <v>111.47</v>
      </c>
      <c r="S377" t="n">
        <v>57.64</v>
      </c>
      <c r="T377" t="n">
        <v>24604.89</v>
      </c>
      <c r="U377" t="n">
        <v>0.52</v>
      </c>
      <c r="V377" t="n">
        <v>0.84</v>
      </c>
      <c r="W377" t="n">
        <v>6.88</v>
      </c>
      <c r="X377" t="n">
        <v>1.51</v>
      </c>
      <c r="Y377" t="n">
        <v>1</v>
      </c>
      <c r="Z377" t="n">
        <v>10</v>
      </c>
    </row>
    <row r="378">
      <c r="A378" t="n">
        <v>19</v>
      </c>
      <c r="B378" t="n">
        <v>125</v>
      </c>
      <c r="C378" t="inlineStr">
        <is>
          <t xml:space="preserve">CONCLUIDO	</t>
        </is>
      </c>
      <c r="D378" t="n">
        <v>3.2896</v>
      </c>
      <c r="E378" t="n">
        <v>30.4</v>
      </c>
      <c r="F378" t="n">
        <v>25.19</v>
      </c>
      <c r="G378" t="n">
        <v>29.06</v>
      </c>
      <c r="H378" t="n">
        <v>0.41</v>
      </c>
      <c r="I378" t="n">
        <v>52</v>
      </c>
      <c r="J378" t="n">
        <v>251.09</v>
      </c>
      <c r="K378" t="n">
        <v>58.47</v>
      </c>
      <c r="L378" t="n">
        <v>5.75</v>
      </c>
      <c r="M378" t="n">
        <v>50</v>
      </c>
      <c r="N378" t="n">
        <v>61.87</v>
      </c>
      <c r="O378" t="n">
        <v>31202.53</v>
      </c>
      <c r="P378" t="n">
        <v>406.1</v>
      </c>
      <c r="Q378" t="n">
        <v>452.79</v>
      </c>
      <c r="R378" t="n">
        <v>109.46</v>
      </c>
      <c r="S378" t="n">
        <v>57.64</v>
      </c>
      <c r="T378" t="n">
        <v>23610.08</v>
      </c>
      <c r="U378" t="n">
        <v>0.53</v>
      </c>
      <c r="V378" t="n">
        <v>0.84</v>
      </c>
      <c r="W378" t="n">
        <v>6.89</v>
      </c>
      <c r="X378" t="n">
        <v>1.46</v>
      </c>
      <c r="Y378" t="n">
        <v>1</v>
      </c>
      <c r="Z378" t="n">
        <v>10</v>
      </c>
    </row>
    <row r="379">
      <c r="A379" t="n">
        <v>20</v>
      </c>
      <c r="B379" t="n">
        <v>125</v>
      </c>
      <c r="C379" t="inlineStr">
        <is>
          <t xml:space="preserve">CONCLUIDO	</t>
        </is>
      </c>
      <c r="D379" t="n">
        <v>3.3041</v>
      </c>
      <c r="E379" t="n">
        <v>30.27</v>
      </c>
      <c r="F379" t="n">
        <v>25.15</v>
      </c>
      <c r="G379" t="n">
        <v>30.18</v>
      </c>
      <c r="H379" t="n">
        <v>0.42</v>
      </c>
      <c r="I379" t="n">
        <v>50</v>
      </c>
      <c r="J379" t="n">
        <v>251.55</v>
      </c>
      <c r="K379" t="n">
        <v>58.47</v>
      </c>
      <c r="L379" t="n">
        <v>6</v>
      </c>
      <c r="M379" t="n">
        <v>48</v>
      </c>
      <c r="N379" t="n">
        <v>62.07</v>
      </c>
      <c r="O379" t="n">
        <v>31258.11</v>
      </c>
      <c r="P379" t="n">
        <v>405.23</v>
      </c>
      <c r="Q379" t="n">
        <v>452.68</v>
      </c>
      <c r="R379" t="n">
        <v>108.77</v>
      </c>
      <c r="S379" t="n">
        <v>57.64</v>
      </c>
      <c r="T379" t="n">
        <v>23270.84</v>
      </c>
      <c r="U379" t="n">
        <v>0.53</v>
      </c>
      <c r="V379" t="n">
        <v>0.84</v>
      </c>
      <c r="W379" t="n">
        <v>6.87</v>
      </c>
      <c r="X379" t="n">
        <v>1.42</v>
      </c>
      <c r="Y379" t="n">
        <v>1</v>
      </c>
      <c r="Z379" t="n">
        <v>10</v>
      </c>
    </row>
    <row r="380">
      <c r="A380" t="n">
        <v>21</v>
      </c>
      <c r="B380" t="n">
        <v>125</v>
      </c>
      <c r="C380" t="inlineStr">
        <is>
          <t xml:space="preserve">CONCLUIDO	</t>
        </is>
      </c>
      <c r="D380" t="n">
        <v>3.3248</v>
      </c>
      <c r="E380" t="n">
        <v>30.08</v>
      </c>
      <c r="F380" t="n">
        <v>25.05</v>
      </c>
      <c r="G380" t="n">
        <v>31.32</v>
      </c>
      <c r="H380" t="n">
        <v>0.44</v>
      </c>
      <c r="I380" t="n">
        <v>48</v>
      </c>
      <c r="J380" t="n">
        <v>252</v>
      </c>
      <c r="K380" t="n">
        <v>58.47</v>
      </c>
      <c r="L380" t="n">
        <v>6.25</v>
      </c>
      <c r="M380" t="n">
        <v>46</v>
      </c>
      <c r="N380" t="n">
        <v>62.27</v>
      </c>
      <c r="O380" t="n">
        <v>31313.77</v>
      </c>
      <c r="P380" t="n">
        <v>403.69</v>
      </c>
      <c r="Q380" t="n">
        <v>452.62</v>
      </c>
      <c r="R380" t="n">
        <v>105.52</v>
      </c>
      <c r="S380" t="n">
        <v>57.64</v>
      </c>
      <c r="T380" t="n">
        <v>21655.8</v>
      </c>
      <c r="U380" t="n">
        <v>0.55</v>
      </c>
      <c r="V380" t="n">
        <v>0.85</v>
      </c>
      <c r="W380" t="n">
        <v>6.88</v>
      </c>
      <c r="X380" t="n">
        <v>1.33</v>
      </c>
      <c r="Y380" t="n">
        <v>1</v>
      </c>
      <c r="Z380" t="n">
        <v>10</v>
      </c>
    </row>
    <row r="381">
      <c r="A381" t="n">
        <v>22</v>
      </c>
      <c r="B381" t="n">
        <v>125</v>
      </c>
      <c r="C381" t="inlineStr">
        <is>
          <t xml:space="preserve">CONCLUIDO	</t>
        </is>
      </c>
      <c r="D381" t="n">
        <v>3.338</v>
      </c>
      <c r="E381" t="n">
        <v>29.96</v>
      </c>
      <c r="F381" t="n">
        <v>25.03</v>
      </c>
      <c r="G381" t="n">
        <v>32.65</v>
      </c>
      <c r="H381" t="n">
        <v>0.46</v>
      </c>
      <c r="I381" t="n">
        <v>46</v>
      </c>
      <c r="J381" t="n">
        <v>252.45</v>
      </c>
      <c r="K381" t="n">
        <v>58.47</v>
      </c>
      <c r="L381" t="n">
        <v>6.5</v>
      </c>
      <c r="M381" t="n">
        <v>44</v>
      </c>
      <c r="N381" t="n">
        <v>62.47</v>
      </c>
      <c r="O381" t="n">
        <v>31369.49</v>
      </c>
      <c r="P381" t="n">
        <v>403.13</v>
      </c>
      <c r="Q381" t="n">
        <v>452.66</v>
      </c>
      <c r="R381" t="n">
        <v>104.62</v>
      </c>
      <c r="S381" t="n">
        <v>57.64</v>
      </c>
      <c r="T381" t="n">
        <v>21218.51</v>
      </c>
      <c r="U381" t="n">
        <v>0.55</v>
      </c>
      <c r="V381" t="n">
        <v>0.85</v>
      </c>
      <c r="W381" t="n">
        <v>6.87</v>
      </c>
      <c r="X381" t="n">
        <v>1.3</v>
      </c>
      <c r="Y381" t="n">
        <v>1</v>
      </c>
      <c r="Z381" t="n">
        <v>10</v>
      </c>
    </row>
    <row r="382">
      <c r="A382" t="n">
        <v>23</v>
      </c>
      <c r="B382" t="n">
        <v>125</v>
      </c>
      <c r="C382" t="inlineStr">
        <is>
          <t xml:space="preserve">CONCLUIDO	</t>
        </is>
      </c>
      <c r="D382" t="n">
        <v>3.3576</v>
      </c>
      <c r="E382" t="n">
        <v>29.78</v>
      </c>
      <c r="F382" t="n">
        <v>24.95</v>
      </c>
      <c r="G382" t="n">
        <v>34.02</v>
      </c>
      <c r="H382" t="n">
        <v>0.47</v>
      </c>
      <c r="I382" t="n">
        <v>44</v>
      </c>
      <c r="J382" t="n">
        <v>252.9</v>
      </c>
      <c r="K382" t="n">
        <v>58.47</v>
      </c>
      <c r="L382" t="n">
        <v>6.75</v>
      </c>
      <c r="M382" t="n">
        <v>42</v>
      </c>
      <c r="N382" t="n">
        <v>62.68</v>
      </c>
      <c r="O382" t="n">
        <v>31425.3</v>
      </c>
      <c r="P382" t="n">
        <v>401.87</v>
      </c>
      <c r="Q382" t="n">
        <v>452.64</v>
      </c>
      <c r="R382" t="n">
        <v>102.1</v>
      </c>
      <c r="S382" t="n">
        <v>57.64</v>
      </c>
      <c r="T382" t="n">
        <v>19965.93</v>
      </c>
      <c r="U382" t="n">
        <v>0.5600000000000001</v>
      </c>
      <c r="V382" t="n">
        <v>0.85</v>
      </c>
      <c r="W382" t="n">
        <v>6.86</v>
      </c>
      <c r="X382" t="n">
        <v>1.22</v>
      </c>
      <c r="Y382" t="n">
        <v>1</v>
      </c>
      <c r="Z382" t="n">
        <v>10</v>
      </c>
    </row>
    <row r="383">
      <c r="A383" t="n">
        <v>24</v>
      </c>
      <c r="B383" t="n">
        <v>125</v>
      </c>
      <c r="C383" t="inlineStr">
        <is>
          <t xml:space="preserve">CONCLUIDO	</t>
        </is>
      </c>
      <c r="D383" t="n">
        <v>3.3734</v>
      </c>
      <c r="E383" t="n">
        <v>29.64</v>
      </c>
      <c r="F383" t="n">
        <v>24.9</v>
      </c>
      <c r="G383" t="n">
        <v>35.58</v>
      </c>
      <c r="H383" t="n">
        <v>0.49</v>
      </c>
      <c r="I383" t="n">
        <v>42</v>
      </c>
      <c r="J383" t="n">
        <v>253.35</v>
      </c>
      <c r="K383" t="n">
        <v>58.47</v>
      </c>
      <c r="L383" t="n">
        <v>7</v>
      </c>
      <c r="M383" t="n">
        <v>40</v>
      </c>
      <c r="N383" t="n">
        <v>62.88</v>
      </c>
      <c r="O383" t="n">
        <v>31481.17</v>
      </c>
      <c r="P383" t="n">
        <v>400.88</v>
      </c>
      <c r="Q383" t="n">
        <v>452.69</v>
      </c>
      <c r="R383" t="n">
        <v>100.59</v>
      </c>
      <c r="S383" t="n">
        <v>57.64</v>
      </c>
      <c r="T383" t="n">
        <v>19223.19</v>
      </c>
      <c r="U383" t="n">
        <v>0.57</v>
      </c>
      <c r="V383" t="n">
        <v>0.85</v>
      </c>
      <c r="W383" t="n">
        <v>6.86</v>
      </c>
      <c r="X383" t="n">
        <v>1.18</v>
      </c>
      <c r="Y383" t="n">
        <v>1</v>
      </c>
      <c r="Z383" t="n">
        <v>10</v>
      </c>
    </row>
    <row r="384">
      <c r="A384" t="n">
        <v>25</v>
      </c>
      <c r="B384" t="n">
        <v>125</v>
      </c>
      <c r="C384" t="inlineStr">
        <is>
          <t xml:space="preserve">CONCLUIDO	</t>
        </is>
      </c>
      <c r="D384" t="n">
        <v>3.3819</v>
      </c>
      <c r="E384" t="n">
        <v>29.57</v>
      </c>
      <c r="F384" t="n">
        <v>24.88</v>
      </c>
      <c r="G384" t="n">
        <v>36.4</v>
      </c>
      <c r="H384" t="n">
        <v>0.51</v>
      </c>
      <c r="I384" t="n">
        <v>41</v>
      </c>
      <c r="J384" t="n">
        <v>253.81</v>
      </c>
      <c r="K384" t="n">
        <v>58.47</v>
      </c>
      <c r="L384" t="n">
        <v>7.25</v>
      </c>
      <c r="M384" t="n">
        <v>39</v>
      </c>
      <c r="N384" t="n">
        <v>63.08</v>
      </c>
      <c r="O384" t="n">
        <v>31537.13</v>
      </c>
      <c r="P384" t="n">
        <v>400.39</v>
      </c>
      <c r="Q384" t="n">
        <v>452.7</v>
      </c>
      <c r="R384" t="n">
        <v>99.45</v>
      </c>
      <c r="S384" t="n">
        <v>57.64</v>
      </c>
      <c r="T384" t="n">
        <v>18658.18</v>
      </c>
      <c r="U384" t="n">
        <v>0.58</v>
      </c>
      <c r="V384" t="n">
        <v>0.85</v>
      </c>
      <c r="W384" t="n">
        <v>6.87</v>
      </c>
      <c r="X384" t="n">
        <v>1.15</v>
      </c>
      <c r="Y384" t="n">
        <v>1</v>
      </c>
      <c r="Z384" t="n">
        <v>10</v>
      </c>
    </row>
    <row r="385">
      <c r="A385" t="n">
        <v>26</v>
      </c>
      <c r="B385" t="n">
        <v>125</v>
      </c>
      <c r="C385" t="inlineStr">
        <is>
          <t xml:space="preserve">CONCLUIDO	</t>
        </is>
      </c>
      <c r="D385" t="n">
        <v>3.3904</v>
      </c>
      <c r="E385" t="n">
        <v>29.49</v>
      </c>
      <c r="F385" t="n">
        <v>24.85</v>
      </c>
      <c r="G385" t="n">
        <v>37.27</v>
      </c>
      <c r="H385" t="n">
        <v>0.52</v>
      </c>
      <c r="I385" t="n">
        <v>40</v>
      </c>
      <c r="J385" t="n">
        <v>254.26</v>
      </c>
      <c r="K385" t="n">
        <v>58.47</v>
      </c>
      <c r="L385" t="n">
        <v>7.5</v>
      </c>
      <c r="M385" t="n">
        <v>38</v>
      </c>
      <c r="N385" t="n">
        <v>63.29</v>
      </c>
      <c r="O385" t="n">
        <v>31593.16</v>
      </c>
      <c r="P385" t="n">
        <v>399.69</v>
      </c>
      <c r="Q385" t="n">
        <v>452.66</v>
      </c>
      <c r="R385" t="n">
        <v>98.68000000000001</v>
      </c>
      <c r="S385" t="n">
        <v>57.64</v>
      </c>
      <c r="T385" t="n">
        <v>18275.88</v>
      </c>
      <c r="U385" t="n">
        <v>0.58</v>
      </c>
      <c r="V385" t="n">
        <v>0.85</v>
      </c>
      <c r="W385" t="n">
        <v>6.86</v>
      </c>
      <c r="X385" t="n">
        <v>1.12</v>
      </c>
      <c r="Y385" t="n">
        <v>1</v>
      </c>
      <c r="Z385" t="n">
        <v>10</v>
      </c>
    </row>
    <row r="386">
      <c r="A386" t="n">
        <v>27</v>
      </c>
      <c r="B386" t="n">
        <v>125</v>
      </c>
      <c r="C386" t="inlineStr">
        <is>
          <t xml:space="preserve">CONCLUIDO	</t>
        </is>
      </c>
      <c r="D386" t="n">
        <v>3.4078</v>
      </c>
      <c r="E386" t="n">
        <v>29.34</v>
      </c>
      <c r="F386" t="n">
        <v>24.79</v>
      </c>
      <c r="G386" t="n">
        <v>39.15</v>
      </c>
      <c r="H386" t="n">
        <v>0.54</v>
      </c>
      <c r="I386" t="n">
        <v>38</v>
      </c>
      <c r="J386" t="n">
        <v>254.72</v>
      </c>
      <c r="K386" t="n">
        <v>58.47</v>
      </c>
      <c r="L386" t="n">
        <v>7.75</v>
      </c>
      <c r="M386" t="n">
        <v>36</v>
      </c>
      <c r="N386" t="n">
        <v>63.49</v>
      </c>
      <c r="O386" t="n">
        <v>31649.26</v>
      </c>
      <c r="P386" t="n">
        <v>398.87</v>
      </c>
      <c r="Q386" t="n">
        <v>452.76</v>
      </c>
      <c r="R386" t="n">
        <v>96.89</v>
      </c>
      <c r="S386" t="n">
        <v>57.64</v>
      </c>
      <c r="T386" t="n">
        <v>17395.33</v>
      </c>
      <c r="U386" t="n">
        <v>0.59</v>
      </c>
      <c r="V386" t="n">
        <v>0.86</v>
      </c>
      <c r="W386" t="n">
        <v>6.86</v>
      </c>
      <c r="X386" t="n">
        <v>1.07</v>
      </c>
      <c r="Y386" t="n">
        <v>1</v>
      </c>
      <c r="Z386" t="n">
        <v>10</v>
      </c>
    </row>
    <row r="387">
      <c r="A387" t="n">
        <v>28</v>
      </c>
      <c r="B387" t="n">
        <v>125</v>
      </c>
      <c r="C387" t="inlineStr">
        <is>
          <t xml:space="preserve">CONCLUIDO	</t>
        </is>
      </c>
      <c r="D387" t="n">
        <v>3.4142</v>
      </c>
      <c r="E387" t="n">
        <v>29.29</v>
      </c>
      <c r="F387" t="n">
        <v>24.79</v>
      </c>
      <c r="G387" t="n">
        <v>40.19</v>
      </c>
      <c r="H387" t="n">
        <v>0.5600000000000001</v>
      </c>
      <c r="I387" t="n">
        <v>37</v>
      </c>
      <c r="J387" t="n">
        <v>255.17</v>
      </c>
      <c r="K387" t="n">
        <v>58.47</v>
      </c>
      <c r="L387" t="n">
        <v>8</v>
      </c>
      <c r="M387" t="n">
        <v>35</v>
      </c>
      <c r="N387" t="n">
        <v>63.7</v>
      </c>
      <c r="O387" t="n">
        <v>31705.44</v>
      </c>
      <c r="P387" t="n">
        <v>398.65</v>
      </c>
      <c r="Q387" t="n">
        <v>452.64</v>
      </c>
      <c r="R387" t="n">
        <v>97.09999999999999</v>
      </c>
      <c r="S387" t="n">
        <v>57.64</v>
      </c>
      <c r="T387" t="n">
        <v>17503.64</v>
      </c>
      <c r="U387" t="n">
        <v>0.59</v>
      </c>
      <c r="V387" t="n">
        <v>0.86</v>
      </c>
      <c r="W387" t="n">
        <v>6.85</v>
      </c>
      <c r="X387" t="n">
        <v>1.06</v>
      </c>
      <c r="Y387" t="n">
        <v>1</v>
      </c>
      <c r="Z387" t="n">
        <v>10</v>
      </c>
    </row>
    <row r="388">
      <c r="A388" t="n">
        <v>29</v>
      </c>
      <c r="B388" t="n">
        <v>125</v>
      </c>
      <c r="C388" t="inlineStr">
        <is>
          <t xml:space="preserve">CONCLUIDO	</t>
        </is>
      </c>
      <c r="D388" t="n">
        <v>3.4263</v>
      </c>
      <c r="E388" t="n">
        <v>29.19</v>
      </c>
      <c r="F388" t="n">
        <v>24.73</v>
      </c>
      <c r="G388" t="n">
        <v>41.21</v>
      </c>
      <c r="H388" t="n">
        <v>0.57</v>
      </c>
      <c r="I388" t="n">
        <v>36</v>
      </c>
      <c r="J388" t="n">
        <v>255.63</v>
      </c>
      <c r="K388" t="n">
        <v>58.47</v>
      </c>
      <c r="L388" t="n">
        <v>8.25</v>
      </c>
      <c r="M388" t="n">
        <v>34</v>
      </c>
      <c r="N388" t="n">
        <v>63.91</v>
      </c>
      <c r="O388" t="n">
        <v>31761.69</v>
      </c>
      <c r="P388" t="n">
        <v>397.69</v>
      </c>
      <c r="Q388" t="n">
        <v>452.62</v>
      </c>
      <c r="R388" t="n">
        <v>95.36</v>
      </c>
      <c r="S388" t="n">
        <v>57.64</v>
      </c>
      <c r="T388" t="n">
        <v>16636.21</v>
      </c>
      <c r="U388" t="n">
        <v>0.6</v>
      </c>
      <c r="V388" t="n">
        <v>0.86</v>
      </c>
      <c r="W388" t="n">
        <v>6.84</v>
      </c>
      <c r="X388" t="n">
        <v>1</v>
      </c>
      <c r="Y388" t="n">
        <v>1</v>
      </c>
      <c r="Z388" t="n">
        <v>10</v>
      </c>
    </row>
    <row r="389">
      <c r="A389" t="n">
        <v>30</v>
      </c>
      <c r="B389" t="n">
        <v>125</v>
      </c>
      <c r="C389" t="inlineStr">
        <is>
          <t xml:space="preserve">CONCLUIDO	</t>
        </is>
      </c>
      <c r="D389" t="n">
        <v>3.4326</v>
      </c>
      <c r="E389" t="n">
        <v>29.13</v>
      </c>
      <c r="F389" t="n">
        <v>24.72</v>
      </c>
      <c r="G389" t="n">
        <v>42.38</v>
      </c>
      <c r="H389" t="n">
        <v>0.59</v>
      </c>
      <c r="I389" t="n">
        <v>35</v>
      </c>
      <c r="J389" t="n">
        <v>256.09</v>
      </c>
      <c r="K389" t="n">
        <v>58.47</v>
      </c>
      <c r="L389" t="n">
        <v>8.5</v>
      </c>
      <c r="M389" t="n">
        <v>33</v>
      </c>
      <c r="N389" t="n">
        <v>64.11</v>
      </c>
      <c r="O389" t="n">
        <v>31818.02</v>
      </c>
      <c r="P389" t="n">
        <v>397.66</v>
      </c>
      <c r="Q389" t="n">
        <v>452.6</v>
      </c>
      <c r="R389" t="n">
        <v>94.73</v>
      </c>
      <c r="S389" t="n">
        <v>57.64</v>
      </c>
      <c r="T389" t="n">
        <v>16330.28</v>
      </c>
      <c r="U389" t="n">
        <v>0.61</v>
      </c>
      <c r="V389" t="n">
        <v>0.86</v>
      </c>
      <c r="W389" t="n">
        <v>6.86</v>
      </c>
      <c r="X389" t="n">
        <v>1</v>
      </c>
      <c r="Y389" t="n">
        <v>1</v>
      </c>
      <c r="Z389" t="n">
        <v>10</v>
      </c>
    </row>
    <row r="390">
      <c r="A390" t="n">
        <v>31</v>
      </c>
      <c r="B390" t="n">
        <v>125</v>
      </c>
      <c r="C390" t="inlineStr">
        <is>
          <t xml:space="preserve">CONCLUIDO	</t>
        </is>
      </c>
      <c r="D390" t="n">
        <v>3.4467</v>
      </c>
      <c r="E390" t="n">
        <v>29.01</v>
      </c>
      <c r="F390" t="n">
        <v>24.65</v>
      </c>
      <c r="G390" t="n">
        <v>43.5</v>
      </c>
      <c r="H390" t="n">
        <v>0.61</v>
      </c>
      <c r="I390" t="n">
        <v>34</v>
      </c>
      <c r="J390" t="n">
        <v>256.54</v>
      </c>
      <c r="K390" t="n">
        <v>58.47</v>
      </c>
      <c r="L390" t="n">
        <v>8.75</v>
      </c>
      <c r="M390" t="n">
        <v>32</v>
      </c>
      <c r="N390" t="n">
        <v>64.31999999999999</v>
      </c>
      <c r="O390" t="n">
        <v>31874.43</v>
      </c>
      <c r="P390" t="n">
        <v>396.01</v>
      </c>
      <c r="Q390" t="n">
        <v>452.66</v>
      </c>
      <c r="R390" t="n">
        <v>92.44</v>
      </c>
      <c r="S390" t="n">
        <v>57.64</v>
      </c>
      <c r="T390" t="n">
        <v>15186.13</v>
      </c>
      <c r="U390" t="n">
        <v>0.62</v>
      </c>
      <c r="V390" t="n">
        <v>0.86</v>
      </c>
      <c r="W390" t="n">
        <v>6.85</v>
      </c>
      <c r="X390" t="n">
        <v>0.92</v>
      </c>
      <c r="Y390" t="n">
        <v>1</v>
      </c>
      <c r="Z390" t="n">
        <v>10</v>
      </c>
    </row>
    <row r="391">
      <c r="A391" t="n">
        <v>32</v>
      </c>
      <c r="B391" t="n">
        <v>125</v>
      </c>
      <c r="C391" t="inlineStr">
        <is>
          <t xml:space="preserve">CONCLUIDO	</t>
        </is>
      </c>
      <c r="D391" t="n">
        <v>3.4524</v>
      </c>
      <c r="E391" t="n">
        <v>28.96</v>
      </c>
      <c r="F391" t="n">
        <v>24.65</v>
      </c>
      <c r="G391" t="n">
        <v>44.82</v>
      </c>
      <c r="H391" t="n">
        <v>0.62</v>
      </c>
      <c r="I391" t="n">
        <v>33</v>
      </c>
      <c r="J391" t="n">
        <v>257</v>
      </c>
      <c r="K391" t="n">
        <v>58.47</v>
      </c>
      <c r="L391" t="n">
        <v>9</v>
      </c>
      <c r="M391" t="n">
        <v>31</v>
      </c>
      <c r="N391" t="n">
        <v>64.53</v>
      </c>
      <c r="O391" t="n">
        <v>31931.04</v>
      </c>
      <c r="P391" t="n">
        <v>396.23</v>
      </c>
      <c r="Q391" t="n">
        <v>452.64</v>
      </c>
      <c r="R391" t="n">
        <v>92.29000000000001</v>
      </c>
      <c r="S391" t="n">
        <v>57.64</v>
      </c>
      <c r="T391" t="n">
        <v>15118.35</v>
      </c>
      <c r="U391" t="n">
        <v>0.62</v>
      </c>
      <c r="V391" t="n">
        <v>0.86</v>
      </c>
      <c r="W391" t="n">
        <v>6.85</v>
      </c>
      <c r="X391" t="n">
        <v>0.92</v>
      </c>
      <c r="Y391" t="n">
        <v>1</v>
      </c>
      <c r="Z391" t="n">
        <v>10</v>
      </c>
    </row>
    <row r="392">
      <c r="A392" t="n">
        <v>33</v>
      </c>
      <c r="B392" t="n">
        <v>125</v>
      </c>
      <c r="C392" t="inlineStr">
        <is>
          <t xml:space="preserve">CONCLUIDO	</t>
        </is>
      </c>
      <c r="D392" t="n">
        <v>3.4598</v>
      </c>
      <c r="E392" t="n">
        <v>28.9</v>
      </c>
      <c r="F392" t="n">
        <v>24.64</v>
      </c>
      <c r="G392" t="n">
        <v>46.19</v>
      </c>
      <c r="H392" t="n">
        <v>0.64</v>
      </c>
      <c r="I392" t="n">
        <v>32</v>
      </c>
      <c r="J392" t="n">
        <v>257.46</v>
      </c>
      <c r="K392" t="n">
        <v>58.47</v>
      </c>
      <c r="L392" t="n">
        <v>9.25</v>
      </c>
      <c r="M392" t="n">
        <v>30</v>
      </c>
      <c r="N392" t="n">
        <v>64.73999999999999</v>
      </c>
      <c r="O392" t="n">
        <v>31987.61</v>
      </c>
      <c r="P392" t="n">
        <v>395.85</v>
      </c>
      <c r="Q392" t="n">
        <v>452.66</v>
      </c>
      <c r="R392" t="n">
        <v>91.84999999999999</v>
      </c>
      <c r="S392" t="n">
        <v>57.64</v>
      </c>
      <c r="T392" t="n">
        <v>14904.29</v>
      </c>
      <c r="U392" t="n">
        <v>0.63</v>
      </c>
      <c r="V392" t="n">
        <v>0.86</v>
      </c>
      <c r="W392" t="n">
        <v>6.85</v>
      </c>
      <c r="X392" t="n">
        <v>0.91</v>
      </c>
      <c r="Y392" t="n">
        <v>1</v>
      </c>
      <c r="Z392" t="n">
        <v>10</v>
      </c>
    </row>
    <row r="393">
      <c r="A393" t="n">
        <v>34</v>
      </c>
      <c r="B393" t="n">
        <v>125</v>
      </c>
      <c r="C393" t="inlineStr">
        <is>
          <t xml:space="preserve">CONCLUIDO	</t>
        </is>
      </c>
      <c r="D393" t="n">
        <v>3.47</v>
      </c>
      <c r="E393" t="n">
        <v>28.82</v>
      </c>
      <c r="F393" t="n">
        <v>24.6</v>
      </c>
      <c r="G393" t="n">
        <v>47.61</v>
      </c>
      <c r="H393" t="n">
        <v>0.66</v>
      </c>
      <c r="I393" t="n">
        <v>31</v>
      </c>
      <c r="J393" t="n">
        <v>257.92</v>
      </c>
      <c r="K393" t="n">
        <v>58.47</v>
      </c>
      <c r="L393" t="n">
        <v>9.5</v>
      </c>
      <c r="M393" t="n">
        <v>29</v>
      </c>
      <c r="N393" t="n">
        <v>64.95</v>
      </c>
      <c r="O393" t="n">
        <v>32044.25</v>
      </c>
      <c r="P393" t="n">
        <v>395.15</v>
      </c>
      <c r="Q393" t="n">
        <v>452.61</v>
      </c>
      <c r="R393" t="n">
        <v>90.31</v>
      </c>
      <c r="S393" t="n">
        <v>57.64</v>
      </c>
      <c r="T393" t="n">
        <v>14140.18</v>
      </c>
      <c r="U393" t="n">
        <v>0.64</v>
      </c>
      <c r="V393" t="n">
        <v>0.86</v>
      </c>
      <c r="W393" t="n">
        <v>6.86</v>
      </c>
      <c r="X393" t="n">
        <v>0.87</v>
      </c>
      <c r="Y393" t="n">
        <v>1</v>
      </c>
      <c r="Z393" t="n">
        <v>10</v>
      </c>
    </row>
    <row r="394">
      <c r="A394" t="n">
        <v>35</v>
      </c>
      <c r="B394" t="n">
        <v>125</v>
      </c>
      <c r="C394" t="inlineStr">
        <is>
          <t xml:space="preserve">CONCLUIDO	</t>
        </is>
      </c>
      <c r="D394" t="n">
        <v>3.4828</v>
      </c>
      <c r="E394" t="n">
        <v>28.71</v>
      </c>
      <c r="F394" t="n">
        <v>24.54</v>
      </c>
      <c r="G394" t="n">
        <v>49.08</v>
      </c>
      <c r="H394" t="n">
        <v>0.67</v>
      </c>
      <c r="I394" t="n">
        <v>30</v>
      </c>
      <c r="J394" t="n">
        <v>258.38</v>
      </c>
      <c r="K394" t="n">
        <v>58.47</v>
      </c>
      <c r="L394" t="n">
        <v>9.75</v>
      </c>
      <c r="M394" t="n">
        <v>28</v>
      </c>
      <c r="N394" t="n">
        <v>65.16</v>
      </c>
      <c r="O394" t="n">
        <v>32100.97</v>
      </c>
      <c r="P394" t="n">
        <v>394.12</v>
      </c>
      <c r="Q394" t="n">
        <v>452.57</v>
      </c>
      <c r="R394" t="n">
        <v>88.90000000000001</v>
      </c>
      <c r="S394" t="n">
        <v>57.64</v>
      </c>
      <c r="T394" t="n">
        <v>13439.52</v>
      </c>
      <c r="U394" t="n">
        <v>0.65</v>
      </c>
      <c r="V394" t="n">
        <v>0.86</v>
      </c>
      <c r="W394" t="n">
        <v>6.84</v>
      </c>
      <c r="X394" t="n">
        <v>0.8100000000000001</v>
      </c>
      <c r="Y394" t="n">
        <v>1</v>
      </c>
      <c r="Z394" t="n">
        <v>10</v>
      </c>
    </row>
    <row r="395">
      <c r="A395" t="n">
        <v>36</v>
      </c>
      <c r="B395" t="n">
        <v>125</v>
      </c>
      <c r="C395" t="inlineStr">
        <is>
          <t xml:space="preserve">CONCLUIDO	</t>
        </is>
      </c>
      <c r="D395" t="n">
        <v>3.4781</v>
      </c>
      <c r="E395" t="n">
        <v>28.75</v>
      </c>
      <c r="F395" t="n">
        <v>24.58</v>
      </c>
      <c r="G395" t="n">
        <v>49.16</v>
      </c>
      <c r="H395" t="n">
        <v>0.6899999999999999</v>
      </c>
      <c r="I395" t="n">
        <v>30</v>
      </c>
      <c r="J395" t="n">
        <v>258.84</v>
      </c>
      <c r="K395" t="n">
        <v>58.47</v>
      </c>
      <c r="L395" t="n">
        <v>10</v>
      </c>
      <c r="M395" t="n">
        <v>28</v>
      </c>
      <c r="N395" t="n">
        <v>65.37</v>
      </c>
      <c r="O395" t="n">
        <v>32157.77</v>
      </c>
      <c r="P395" t="n">
        <v>394.6</v>
      </c>
      <c r="Q395" t="n">
        <v>452.63</v>
      </c>
      <c r="R395" t="n">
        <v>90.05</v>
      </c>
      <c r="S395" t="n">
        <v>57.64</v>
      </c>
      <c r="T395" t="n">
        <v>14014.55</v>
      </c>
      <c r="U395" t="n">
        <v>0.64</v>
      </c>
      <c r="V395" t="n">
        <v>0.86</v>
      </c>
      <c r="W395" t="n">
        <v>6.85</v>
      </c>
      <c r="X395" t="n">
        <v>0.85</v>
      </c>
      <c r="Y395" t="n">
        <v>1</v>
      </c>
      <c r="Z395" t="n">
        <v>10</v>
      </c>
    </row>
    <row r="396">
      <c r="A396" t="n">
        <v>37</v>
      </c>
      <c r="B396" t="n">
        <v>125</v>
      </c>
      <c r="C396" t="inlineStr">
        <is>
          <t xml:space="preserve">CONCLUIDO	</t>
        </is>
      </c>
      <c r="D396" t="n">
        <v>3.4872</v>
      </c>
      <c r="E396" t="n">
        <v>28.68</v>
      </c>
      <c r="F396" t="n">
        <v>24.55</v>
      </c>
      <c r="G396" t="n">
        <v>50.79</v>
      </c>
      <c r="H396" t="n">
        <v>0.7</v>
      </c>
      <c r="I396" t="n">
        <v>29</v>
      </c>
      <c r="J396" t="n">
        <v>259.3</v>
      </c>
      <c r="K396" t="n">
        <v>58.47</v>
      </c>
      <c r="L396" t="n">
        <v>10.25</v>
      </c>
      <c r="M396" t="n">
        <v>27</v>
      </c>
      <c r="N396" t="n">
        <v>65.58</v>
      </c>
      <c r="O396" t="n">
        <v>32214.64</v>
      </c>
      <c r="P396" t="n">
        <v>393.97</v>
      </c>
      <c r="Q396" t="n">
        <v>452.62</v>
      </c>
      <c r="R396" t="n">
        <v>89.03</v>
      </c>
      <c r="S396" t="n">
        <v>57.64</v>
      </c>
      <c r="T396" t="n">
        <v>13507.12</v>
      </c>
      <c r="U396" t="n">
        <v>0.65</v>
      </c>
      <c r="V396" t="n">
        <v>0.86</v>
      </c>
      <c r="W396" t="n">
        <v>6.85</v>
      </c>
      <c r="X396" t="n">
        <v>0.82</v>
      </c>
      <c r="Y396" t="n">
        <v>1</v>
      </c>
      <c r="Z396" t="n">
        <v>10</v>
      </c>
    </row>
    <row r="397">
      <c r="A397" t="n">
        <v>38</v>
      </c>
      <c r="B397" t="n">
        <v>125</v>
      </c>
      <c r="C397" t="inlineStr">
        <is>
          <t xml:space="preserve">CONCLUIDO	</t>
        </is>
      </c>
      <c r="D397" t="n">
        <v>3.4976</v>
      </c>
      <c r="E397" t="n">
        <v>28.59</v>
      </c>
      <c r="F397" t="n">
        <v>24.51</v>
      </c>
      <c r="G397" t="n">
        <v>52.52</v>
      </c>
      <c r="H397" t="n">
        <v>0.72</v>
      </c>
      <c r="I397" t="n">
        <v>28</v>
      </c>
      <c r="J397" t="n">
        <v>259.76</v>
      </c>
      <c r="K397" t="n">
        <v>58.47</v>
      </c>
      <c r="L397" t="n">
        <v>10.5</v>
      </c>
      <c r="M397" t="n">
        <v>26</v>
      </c>
      <c r="N397" t="n">
        <v>65.79000000000001</v>
      </c>
      <c r="O397" t="n">
        <v>32271.6</v>
      </c>
      <c r="P397" t="n">
        <v>393.38</v>
      </c>
      <c r="Q397" t="n">
        <v>452.61</v>
      </c>
      <c r="R397" t="n">
        <v>87.91</v>
      </c>
      <c r="S397" t="n">
        <v>57.64</v>
      </c>
      <c r="T397" t="n">
        <v>12951.77</v>
      </c>
      <c r="U397" t="n">
        <v>0.66</v>
      </c>
      <c r="V397" t="n">
        <v>0.87</v>
      </c>
      <c r="W397" t="n">
        <v>6.84</v>
      </c>
      <c r="X397" t="n">
        <v>0.79</v>
      </c>
      <c r="Y397" t="n">
        <v>1</v>
      </c>
      <c r="Z397" t="n">
        <v>10</v>
      </c>
    </row>
    <row r="398">
      <c r="A398" t="n">
        <v>39</v>
      </c>
      <c r="B398" t="n">
        <v>125</v>
      </c>
      <c r="C398" t="inlineStr">
        <is>
          <t xml:space="preserve">CONCLUIDO	</t>
        </is>
      </c>
      <c r="D398" t="n">
        <v>3.4994</v>
      </c>
      <c r="E398" t="n">
        <v>28.58</v>
      </c>
      <c r="F398" t="n">
        <v>24.5</v>
      </c>
      <c r="G398" t="n">
        <v>52.49</v>
      </c>
      <c r="H398" t="n">
        <v>0.74</v>
      </c>
      <c r="I398" t="n">
        <v>28</v>
      </c>
      <c r="J398" t="n">
        <v>260.23</v>
      </c>
      <c r="K398" t="n">
        <v>58.47</v>
      </c>
      <c r="L398" t="n">
        <v>10.75</v>
      </c>
      <c r="M398" t="n">
        <v>26</v>
      </c>
      <c r="N398" t="n">
        <v>66</v>
      </c>
      <c r="O398" t="n">
        <v>32328.64</v>
      </c>
      <c r="P398" t="n">
        <v>392.95</v>
      </c>
      <c r="Q398" t="n">
        <v>452.59</v>
      </c>
      <c r="R398" t="n">
        <v>87.5</v>
      </c>
      <c r="S398" t="n">
        <v>57.64</v>
      </c>
      <c r="T398" t="n">
        <v>12747.87</v>
      </c>
      <c r="U398" t="n">
        <v>0.66</v>
      </c>
      <c r="V398" t="n">
        <v>0.87</v>
      </c>
      <c r="W398" t="n">
        <v>6.84</v>
      </c>
      <c r="X398" t="n">
        <v>0.77</v>
      </c>
      <c r="Y398" t="n">
        <v>1</v>
      </c>
      <c r="Z398" t="n">
        <v>10</v>
      </c>
    </row>
    <row r="399">
      <c r="A399" t="n">
        <v>40</v>
      </c>
      <c r="B399" t="n">
        <v>125</v>
      </c>
      <c r="C399" t="inlineStr">
        <is>
          <t xml:space="preserve">CONCLUIDO	</t>
        </is>
      </c>
      <c r="D399" t="n">
        <v>3.5096</v>
      </c>
      <c r="E399" t="n">
        <v>28.49</v>
      </c>
      <c r="F399" t="n">
        <v>24.46</v>
      </c>
      <c r="G399" t="n">
        <v>54.36</v>
      </c>
      <c r="H399" t="n">
        <v>0.75</v>
      </c>
      <c r="I399" t="n">
        <v>27</v>
      </c>
      <c r="J399" t="n">
        <v>260.69</v>
      </c>
      <c r="K399" t="n">
        <v>58.47</v>
      </c>
      <c r="L399" t="n">
        <v>11</v>
      </c>
      <c r="M399" t="n">
        <v>25</v>
      </c>
      <c r="N399" t="n">
        <v>66.20999999999999</v>
      </c>
      <c r="O399" t="n">
        <v>32385.75</v>
      </c>
      <c r="P399" t="n">
        <v>392.36</v>
      </c>
      <c r="Q399" t="n">
        <v>452.6</v>
      </c>
      <c r="R399" t="n">
        <v>86.33</v>
      </c>
      <c r="S399" t="n">
        <v>57.64</v>
      </c>
      <c r="T399" t="n">
        <v>12169.15</v>
      </c>
      <c r="U399" t="n">
        <v>0.67</v>
      </c>
      <c r="V399" t="n">
        <v>0.87</v>
      </c>
      <c r="W399" t="n">
        <v>6.84</v>
      </c>
      <c r="X399" t="n">
        <v>0.74</v>
      </c>
      <c r="Y399" t="n">
        <v>1</v>
      </c>
      <c r="Z399" t="n">
        <v>10</v>
      </c>
    </row>
    <row r="400">
      <c r="A400" t="n">
        <v>41</v>
      </c>
      <c r="B400" t="n">
        <v>125</v>
      </c>
      <c r="C400" t="inlineStr">
        <is>
          <t xml:space="preserve">CONCLUIDO	</t>
        </is>
      </c>
      <c r="D400" t="n">
        <v>3.5163</v>
      </c>
      <c r="E400" t="n">
        <v>28.44</v>
      </c>
      <c r="F400" t="n">
        <v>24.45</v>
      </c>
      <c r="G400" t="n">
        <v>56.43</v>
      </c>
      <c r="H400" t="n">
        <v>0.77</v>
      </c>
      <c r="I400" t="n">
        <v>26</v>
      </c>
      <c r="J400" t="n">
        <v>261.15</v>
      </c>
      <c r="K400" t="n">
        <v>58.47</v>
      </c>
      <c r="L400" t="n">
        <v>11.25</v>
      </c>
      <c r="M400" t="n">
        <v>24</v>
      </c>
      <c r="N400" t="n">
        <v>66.43000000000001</v>
      </c>
      <c r="O400" t="n">
        <v>32442.95</v>
      </c>
      <c r="P400" t="n">
        <v>391.92</v>
      </c>
      <c r="Q400" t="n">
        <v>452.6</v>
      </c>
      <c r="R400" t="n">
        <v>86.01000000000001</v>
      </c>
      <c r="S400" t="n">
        <v>57.64</v>
      </c>
      <c r="T400" t="n">
        <v>12015.19</v>
      </c>
      <c r="U400" t="n">
        <v>0.67</v>
      </c>
      <c r="V400" t="n">
        <v>0.87</v>
      </c>
      <c r="W400" t="n">
        <v>6.84</v>
      </c>
      <c r="X400" t="n">
        <v>0.73</v>
      </c>
      <c r="Y400" t="n">
        <v>1</v>
      </c>
      <c r="Z400" t="n">
        <v>10</v>
      </c>
    </row>
    <row r="401">
      <c r="A401" t="n">
        <v>42</v>
      </c>
      <c r="B401" t="n">
        <v>125</v>
      </c>
      <c r="C401" t="inlineStr">
        <is>
          <t xml:space="preserve">CONCLUIDO	</t>
        </is>
      </c>
      <c r="D401" t="n">
        <v>3.5172</v>
      </c>
      <c r="E401" t="n">
        <v>28.43</v>
      </c>
      <c r="F401" t="n">
        <v>24.45</v>
      </c>
      <c r="G401" t="n">
        <v>56.42</v>
      </c>
      <c r="H401" t="n">
        <v>0.78</v>
      </c>
      <c r="I401" t="n">
        <v>26</v>
      </c>
      <c r="J401" t="n">
        <v>261.62</v>
      </c>
      <c r="K401" t="n">
        <v>58.47</v>
      </c>
      <c r="L401" t="n">
        <v>11.5</v>
      </c>
      <c r="M401" t="n">
        <v>24</v>
      </c>
      <c r="N401" t="n">
        <v>66.64</v>
      </c>
      <c r="O401" t="n">
        <v>32500.22</v>
      </c>
      <c r="P401" t="n">
        <v>391.68</v>
      </c>
      <c r="Q401" t="n">
        <v>452.59</v>
      </c>
      <c r="R401" t="n">
        <v>85.65000000000001</v>
      </c>
      <c r="S401" t="n">
        <v>57.64</v>
      </c>
      <c r="T401" t="n">
        <v>11831.56</v>
      </c>
      <c r="U401" t="n">
        <v>0.67</v>
      </c>
      <c r="V401" t="n">
        <v>0.87</v>
      </c>
      <c r="W401" t="n">
        <v>6.84</v>
      </c>
      <c r="X401" t="n">
        <v>0.72</v>
      </c>
      <c r="Y401" t="n">
        <v>1</v>
      </c>
      <c r="Z401" t="n">
        <v>10</v>
      </c>
    </row>
    <row r="402">
      <c r="A402" t="n">
        <v>43</v>
      </c>
      <c r="B402" t="n">
        <v>125</v>
      </c>
      <c r="C402" t="inlineStr">
        <is>
          <t xml:space="preserve">CONCLUIDO	</t>
        </is>
      </c>
      <c r="D402" t="n">
        <v>3.5258</v>
      </c>
      <c r="E402" t="n">
        <v>28.36</v>
      </c>
      <c r="F402" t="n">
        <v>24.42</v>
      </c>
      <c r="G402" t="n">
        <v>58.62</v>
      </c>
      <c r="H402" t="n">
        <v>0.8</v>
      </c>
      <c r="I402" t="n">
        <v>25</v>
      </c>
      <c r="J402" t="n">
        <v>262.08</v>
      </c>
      <c r="K402" t="n">
        <v>58.47</v>
      </c>
      <c r="L402" t="n">
        <v>11.75</v>
      </c>
      <c r="M402" t="n">
        <v>23</v>
      </c>
      <c r="N402" t="n">
        <v>66.86</v>
      </c>
      <c r="O402" t="n">
        <v>32557.58</v>
      </c>
      <c r="P402" t="n">
        <v>391.41</v>
      </c>
      <c r="Q402" t="n">
        <v>452.61</v>
      </c>
      <c r="R402" t="n">
        <v>85.26000000000001</v>
      </c>
      <c r="S402" t="n">
        <v>57.64</v>
      </c>
      <c r="T402" t="n">
        <v>11644.11</v>
      </c>
      <c r="U402" t="n">
        <v>0.68</v>
      </c>
      <c r="V402" t="n">
        <v>0.87</v>
      </c>
      <c r="W402" t="n">
        <v>6.83</v>
      </c>
      <c r="X402" t="n">
        <v>0.7</v>
      </c>
      <c r="Y402" t="n">
        <v>1</v>
      </c>
      <c r="Z402" t="n">
        <v>10</v>
      </c>
    </row>
    <row r="403">
      <c r="A403" t="n">
        <v>44</v>
      </c>
      <c r="B403" t="n">
        <v>125</v>
      </c>
      <c r="C403" t="inlineStr">
        <is>
          <t xml:space="preserve">CONCLUIDO	</t>
        </is>
      </c>
      <c r="D403" t="n">
        <v>3.525</v>
      </c>
      <c r="E403" t="n">
        <v>28.37</v>
      </c>
      <c r="F403" t="n">
        <v>24.43</v>
      </c>
      <c r="G403" t="n">
        <v>58.63</v>
      </c>
      <c r="H403" t="n">
        <v>0.8100000000000001</v>
      </c>
      <c r="I403" t="n">
        <v>25</v>
      </c>
      <c r="J403" t="n">
        <v>262.55</v>
      </c>
      <c r="K403" t="n">
        <v>58.47</v>
      </c>
      <c r="L403" t="n">
        <v>12</v>
      </c>
      <c r="M403" t="n">
        <v>23</v>
      </c>
      <c r="N403" t="n">
        <v>67.06999999999999</v>
      </c>
      <c r="O403" t="n">
        <v>32615.02</v>
      </c>
      <c r="P403" t="n">
        <v>391.5</v>
      </c>
      <c r="Q403" t="n">
        <v>452.58</v>
      </c>
      <c r="R403" t="n">
        <v>85.40000000000001</v>
      </c>
      <c r="S403" t="n">
        <v>57.64</v>
      </c>
      <c r="T403" t="n">
        <v>11711.57</v>
      </c>
      <c r="U403" t="n">
        <v>0.67</v>
      </c>
      <c r="V403" t="n">
        <v>0.87</v>
      </c>
      <c r="W403" t="n">
        <v>6.83</v>
      </c>
      <c r="X403" t="n">
        <v>0.71</v>
      </c>
      <c r="Y403" t="n">
        <v>1</v>
      </c>
      <c r="Z403" t="n">
        <v>10</v>
      </c>
    </row>
    <row r="404">
      <c r="A404" t="n">
        <v>45</v>
      </c>
      <c r="B404" t="n">
        <v>125</v>
      </c>
      <c r="C404" t="inlineStr">
        <is>
          <t xml:space="preserve">CONCLUIDO	</t>
        </is>
      </c>
      <c r="D404" t="n">
        <v>3.538</v>
      </c>
      <c r="E404" t="n">
        <v>28.26</v>
      </c>
      <c r="F404" t="n">
        <v>24.37</v>
      </c>
      <c r="G404" t="n">
        <v>60.94</v>
      </c>
      <c r="H404" t="n">
        <v>0.83</v>
      </c>
      <c r="I404" t="n">
        <v>24</v>
      </c>
      <c r="J404" t="n">
        <v>263.01</v>
      </c>
      <c r="K404" t="n">
        <v>58.47</v>
      </c>
      <c r="L404" t="n">
        <v>12.25</v>
      </c>
      <c r="M404" t="n">
        <v>22</v>
      </c>
      <c r="N404" t="n">
        <v>67.29000000000001</v>
      </c>
      <c r="O404" t="n">
        <v>32672.53</v>
      </c>
      <c r="P404" t="n">
        <v>390.52</v>
      </c>
      <c r="Q404" t="n">
        <v>452.58</v>
      </c>
      <c r="R404" t="n">
        <v>83.43000000000001</v>
      </c>
      <c r="S404" t="n">
        <v>57.64</v>
      </c>
      <c r="T404" t="n">
        <v>10734.01</v>
      </c>
      <c r="U404" t="n">
        <v>0.6899999999999999</v>
      </c>
      <c r="V404" t="n">
        <v>0.87</v>
      </c>
      <c r="W404" t="n">
        <v>6.83</v>
      </c>
      <c r="X404" t="n">
        <v>0.65</v>
      </c>
      <c r="Y404" t="n">
        <v>1</v>
      </c>
      <c r="Z404" t="n">
        <v>10</v>
      </c>
    </row>
    <row r="405">
      <c r="A405" t="n">
        <v>46</v>
      </c>
      <c r="B405" t="n">
        <v>125</v>
      </c>
      <c r="C405" t="inlineStr">
        <is>
          <t xml:space="preserve">CONCLUIDO	</t>
        </is>
      </c>
      <c r="D405" t="n">
        <v>3.5358</v>
      </c>
      <c r="E405" t="n">
        <v>28.28</v>
      </c>
      <c r="F405" t="n">
        <v>24.39</v>
      </c>
      <c r="G405" t="n">
        <v>60.98</v>
      </c>
      <c r="H405" t="n">
        <v>0.84</v>
      </c>
      <c r="I405" t="n">
        <v>24</v>
      </c>
      <c r="J405" t="n">
        <v>263.48</v>
      </c>
      <c r="K405" t="n">
        <v>58.47</v>
      </c>
      <c r="L405" t="n">
        <v>12.5</v>
      </c>
      <c r="M405" t="n">
        <v>22</v>
      </c>
      <c r="N405" t="n">
        <v>67.51000000000001</v>
      </c>
      <c r="O405" t="n">
        <v>32730.13</v>
      </c>
      <c r="P405" t="n">
        <v>390.78</v>
      </c>
      <c r="Q405" t="n">
        <v>452.57</v>
      </c>
      <c r="R405" t="n">
        <v>84.04000000000001</v>
      </c>
      <c r="S405" t="n">
        <v>57.64</v>
      </c>
      <c r="T405" t="n">
        <v>11036.59</v>
      </c>
      <c r="U405" t="n">
        <v>0.6899999999999999</v>
      </c>
      <c r="V405" t="n">
        <v>0.87</v>
      </c>
      <c r="W405" t="n">
        <v>6.84</v>
      </c>
      <c r="X405" t="n">
        <v>0.67</v>
      </c>
      <c r="Y405" t="n">
        <v>1</v>
      </c>
      <c r="Z405" t="n">
        <v>10</v>
      </c>
    </row>
    <row r="406">
      <c r="A406" t="n">
        <v>47</v>
      </c>
      <c r="B406" t="n">
        <v>125</v>
      </c>
      <c r="C406" t="inlineStr">
        <is>
          <t xml:space="preserve">CONCLUIDO	</t>
        </is>
      </c>
      <c r="D406" t="n">
        <v>3.5474</v>
      </c>
      <c r="E406" t="n">
        <v>28.19</v>
      </c>
      <c r="F406" t="n">
        <v>24.35</v>
      </c>
      <c r="G406" t="n">
        <v>63.51</v>
      </c>
      <c r="H406" t="n">
        <v>0.86</v>
      </c>
      <c r="I406" t="n">
        <v>23</v>
      </c>
      <c r="J406" t="n">
        <v>263.95</v>
      </c>
      <c r="K406" t="n">
        <v>58.47</v>
      </c>
      <c r="L406" t="n">
        <v>12.75</v>
      </c>
      <c r="M406" t="n">
        <v>21</v>
      </c>
      <c r="N406" t="n">
        <v>67.72</v>
      </c>
      <c r="O406" t="n">
        <v>32787.82</v>
      </c>
      <c r="P406" t="n">
        <v>389.85</v>
      </c>
      <c r="Q406" t="n">
        <v>452.62</v>
      </c>
      <c r="R406" t="n">
        <v>82.55</v>
      </c>
      <c r="S406" t="n">
        <v>57.64</v>
      </c>
      <c r="T406" t="n">
        <v>10296.33</v>
      </c>
      <c r="U406" t="n">
        <v>0.7</v>
      </c>
      <c r="V406" t="n">
        <v>0.87</v>
      </c>
      <c r="W406" t="n">
        <v>6.83</v>
      </c>
      <c r="X406" t="n">
        <v>0.62</v>
      </c>
      <c r="Y406" t="n">
        <v>1</v>
      </c>
      <c r="Z406" t="n">
        <v>10</v>
      </c>
    </row>
    <row r="407">
      <c r="A407" t="n">
        <v>48</v>
      </c>
      <c r="B407" t="n">
        <v>125</v>
      </c>
      <c r="C407" t="inlineStr">
        <is>
          <t xml:space="preserve">CONCLUIDO	</t>
        </is>
      </c>
      <c r="D407" t="n">
        <v>3.5484</v>
      </c>
      <c r="E407" t="n">
        <v>28.18</v>
      </c>
      <c r="F407" t="n">
        <v>24.34</v>
      </c>
      <c r="G407" t="n">
        <v>63.49</v>
      </c>
      <c r="H407" t="n">
        <v>0.87</v>
      </c>
      <c r="I407" t="n">
        <v>23</v>
      </c>
      <c r="J407" t="n">
        <v>264.42</v>
      </c>
      <c r="K407" t="n">
        <v>58.47</v>
      </c>
      <c r="L407" t="n">
        <v>13</v>
      </c>
      <c r="M407" t="n">
        <v>21</v>
      </c>
      <c r="N407" t="n">
        <v>67.94</v>
      </c>
      <c r="O407" t="n">
        <v>32845.58</v>
      </c>
      <c r="P407" t="n">
        <v>389.6</v>
      </c>
      <c r="Q407" t="n">
        <v>452.6</v>
      </c>
      <c r="R407" t="n">
        <v>82.2</v>
      </c>
      <c r="S407" t="n">
        <v>57.64</v>
      </c>
      <c r="T407" t="n">
        <v>10121.28</v>
      </c>
      <c r="U407" t="n">
        <v>0.7</v>
      </c>
      <c r="V407" t="n">
        <v>0.87</v>
      </c>
      <c r="W407" t="n">
        <v>6.83</v>
      </c>
      <c r="X407" t="n">
        <v>0.61</v>
      </c>
      <c r="Y407" t="n">
        <v>1</v>
      </c>
      <c r="Z407" t="n">
        <v>10</v>
      </c>
    </row>
    <row r="408">
      <c r="A408" t="n">
        <v>49</v>
      </c>
      <c r="B408" t="n">
        <v>125</v>
      </c>
      <c r="C408" t="inlineStr">
        <is>
          <t xml:space="preserve">CONCLUIDO	</t>
        </is>
      </c>
      <c r="D408" t="n">
        <v>3.5464</v>
      </c>
      <c r="E408" t="n">
        <v>28.2</v>
      </c>
      <c r="F408" t="n">
        <v>24.35</v>
      </c>
      <c r="G408" t="n">
        <v>63.53</v>
      </c>
      <c r="H408" t="n">
        <v>0.89</v>
      </c>
      <c r="I408" t="n">
        <v>23</v>
      </c>
      <c r="J408" t="n">
        <v>264.89</v>
      </c>
      <c r="K408" t="n">
        <v>58.47</v>
      </c>
      <c r="L408" t="n">
        <v>13.25</v>
      </c>
      <c r="M408" t="n">
        <v>21</v>
      </c>
      <c r="N408" t="n">
        <v>68.16</v>
      </c>
      <c r="O408" t="n">
        <v>32903.43</v>
      </c>
      <c r="P408" t="n">
        <v>389.64</v>
      </c>
      <c r="Q408" t="n">
        <v>452.67</v>
      </c>
      <c r="R408" t="n">
        <v>82.88</v>
      </c>
      <c r="S408" t="n">
        <v>57.64</v>
      </c>
      <c r="T408" t="n">
        <v>10464.4</v>
      </c>
      <c r="U408" t="n">
        <v>0.7</v>
      </c>
      <c r="V408" t="n">
        <v>0.87</v>
      </c>
      <c r="W408" t="n">
        <v>6.83</v>
      </c>
      <c r="X408" t="n">
        <v>0.63</v>
      </c>
      <c r="Y408" t="n">
        <v>1</v>
      </c>
      <c r="Z408" t="n">
        <v>10</v>
      </c>
    </row>
    <row r="409">
      <c r="A409" t="n">
        <v>50</v>
      </c>
      <c r="B409" t="n">
        <v>125</v>
      </c>
      <c r="C409" t="inlineStr">
        <is>
          <t xml:space="preserve">CONCLUIDO	</t>
        </is>
      </c>
      <c r="D409" t="n">
        <v>3.5562</v>
      </c>
      <c r="E409" t="n">
        <v>28.12</v>
      </c>
      <c r="F409" t="n">
        <v>24.32</v>
      </c>
      <c r="G409" t="n">
        <v>66.34</v>
      </c>
      <c r="H409" t="n">
        <v>0.91</v>
      </c>
      <c r="I409" t="n">
        <v>22</v>
      </c>
      <c r="J409" t="n">
        <v>265.36</v>
      </c>
      <c r="K409" t="n">
        <v>58.47</v>
      </c>
      <c r="L409" t="n">
        <v>13.5</v>
      </c>
      <c r="M409" t="n">
        <v>20</v>
      </c>
      <c r="N409" t="n">
        <v>68.38</v>
      </c>
      <c r="O409" t="n">
        <v>32961.36</v>
      </c>
      <c r="P409" t="n">
        <v>389.33</v>
      </c>
      <c r="Q409" t="n">
        <v>452.62</v>
      </c>
      <c r="R409" t="n">
        <v>81.54000000000001</v>
      </c>
      <c r="S409" t="n">
        <v>57.64</v>
      </c>
      <c r="T409" t="n">
        <v>9798.26</v>
      </c>
      <c r="U409" t="n">
        <v>0.71</v>
      </c>
      <c r="V409" t="n">
        <v>0.87</v>
      </c>
      <c r="W409" t="n">
        <v>6.84</v>
      </c>
      <c r="X409" t="n">
        <v>0.6</v>
      </c>
      <c r="Y409" t="n">
        <v>1</v>
      </c>
      <c r="Z409" t="n">
        <v>10</v>
      </c>
    </row>
    <row r="410">
      <c r="A410" t="n">
        <v>51</v>
      </c>
      <c r="B410" t="n">
        <v>125</v>
      </c>
      <c r="C410" t="inlineStr">
        <is>
          <t xml:space="preserve">CONCLUIDO	</t>
        </is>
      </c>
      <c r="D410" t="n">
        <v>3.5562</v>
      </c>
      <c r="E410" t="n">
        <v>28.12</v>
      </c>
      <c r="F410" t="n">
        <v>24.32</v>
      </c>
      <c r="G410" t="n">
        <v>66.34</v>
      </c>
      <c r="H410" t="n">
        <v>0.92</v>
      </c>
      <c r="I410" t="n">
        <v>22</v>
      </c>
      <c r="J410" t="n">
        <v>265.83</v>
      </c>
      <c r="K410" t="n">
        <v>58.47</v>
      </c>
      <c r="L410" t="n">
        <v>13.75</v>
      </c>
      <c r="M410" t="n">
        <v>20</v>
      </c>
      <c r="N410" t="n">
        <v>68.59999999999999</v>
      </c>
      <c r="O410" t="n">
        <v>33019.37</v>
      </c>
      <c r="P410" t="n">
        <v>389.19</v>
      </c>
      <c r="Q410" t="n">
        <v>452.66</v>
      </c>
      <c r="R410" t="n">
        <v>81.66</v>
      </c>
      <c r="S410" t="n">
        <v>57.64</v>
      </c>
      <c r="T410" t="n">
        <v>9859.290000000001</v>
      </c>
      <c r="U410" t="n">
        <v>0.71</v>
      </c>
      <c r="V410" t="n">
        <v>0.87</v>
      </c>
      <c r="W410" t="n">
        <v>6.83</v>
      </c>
      <c r="X410" t="n">
        <v>0.6</v>
      </c>
      <c r="Y410" t="n">
        <v>1</v>
      </c>
      <c r="Z410" t="n">
        <v>10</v>
      </c>
    </row>
    <row r="411">
      <c r="A411" t="n">
        <v>52</v>
      </c>
      <c r="B411" t="n">
        <v>125</v>
      </c>
      <c r="C411" t="inlineStr">
        <is>
          <t xml:space="preserve">CONCLUIDO	</t>
        </is>
      </c>
      <c r="D411" t="n">
        <v>3.5666</v>
      </c>
      <c r="E411" t="n">
        <v>28.04</v>
      </c>
      <c r="F411" t="n">
        <v>24.29</v>
      </c>
      <c r="G411" t="n">
        <v>69.40000000000001</v>
      </c>
      <c r="H411" t="n">
        <v>0.9399999999999999</v>
      </c>
      <c r="I411" t="n">
        <v>21</v>
      </c>
      <c r="J411" t="n">
        <v>266.3</v>
      </c>
      <c r="K411" t="n">
        <v>58.47</v>
      </c>
      <c r="L411" t="n">
        <v>14</v>
      </c>
      <c r="M411" t="n">
        <v>19</v>
      </c>
      <c r="N411" t="n">
        <v>68.81999999999999</v>
      </c>
      <c r="O411" t="n">
        <v>33077.47</v>
      </c>
      <c r="P411" t="n">
        <v>388.55</v>
      </c>
      <c r="Q411" t="n">
        <v>452.61</v>
      </c>
      <c r="R411" t="n">
        <v>80.63</v>
      </c>
      <c r="S411" t="n">
        <v>57.64</v>
      </c>
      <c r="T411" t="n">
        <v>9346.610000000001</v>
      </c>
      <c r="U411" t="n">
        <v>0.71</v>
      </c>
      <c r="V411" t="n">
        <v>0.87</v>
      </c>
      <c r="W411" t="n">
        <v>6.83</v>
      </c>
      <c r="X411" t="n">
        <v>0.5600000000000001</v>
      </c>
      <c r="Y411" t="n">
        <v>1</v>
      </c>
      <c r="Z411" t="n">
        <v>10</v>
      </c>
    </row>
    <row r="412">
      <c r="A412" t="n">
        <v>53</v>
      </c>
      <c r="B412" t="n">
        <v>125</v>
      </c>
      <c r="C412" t="inlineStr">
        <is>
          <t xml:space="preserve">CONCLUIDO	</t>
        </is>
      </c>
      <c r="D412" t="n">
        <v>3.5653</v>
      </c>
      <c r="E412" t="n">
        <v>28.05</v>
      </c>
      <c r="F412" t="n">
        <v>24.3</v>
      </c>
      <c r="G412" t="n">
        <v>69.43000000000001</v>
      </c>
      <c r="H412" t="n">
        <v>0.95</v>
      </c>
      <c r="I412" t="n">
        <v>21</v>
      </c>
      <c r="J412" t="n">
        <v>266.77</v>
      </c>
      <c r="K412" t="n">
        <v>58.47</v>
      </c>
      <c r="L412" t="n">
        <v>14.25</v>
      </c>
      <c r="M412" t="n">
        <v>19</v>
      </c>
      <c r="N412" t="n">
        <v>69.04000000000001</v>
      </c>
      <c r="O412" t="n">
        <v>33135.65</v>
      </c>
      <c r="P412" t="n">
        <v>388.85</v>
      </c>
      <c r="Q412" t="n">
        <v>452.65</v>
      </c>
      <c r="R412" t="n">
        <v>80.88</v>
      </c>
      <c r="S412" t="n">
        <v>57.64</v>
      </c>
      <c r="T412" t="n">
        <v>9473.92</v>
      </c>
      <c r="U412" t="n">
        <v>0.71</v>
      </c>
      <c r="V412" t="n">
        <v>0.87</v>
      </c>
      <c r="W412" t="n">
        <v>6.83</v>
      </c>
      <c r="X412" t="n">
        <v>0.57</v>
      </c>
      <c r="Y412" t="n">
        <v>1</v>
      </c>
      <c r="Z412" t="n">
        <v>10</v>
      </c>
    </row>
    <row r="413">
      <c r="A413" t="n">
        <v>54</v>
      </c>
      <c r="B413" t="n">
        <v>125</v>
      </c>
      <c r="C413" t="inlineStr">
        <is>
          <t xml:space="preserve">CONCLUIDO	</t>
        </is>
      </c>
      <c r="D413" t="n">
        <v>3.5656</v>
      </c>
      <c r="E413" t="n">
        <v>28.05</v>
      </c>
      <c r="F413" t="n">
        <v>24.3</v>
      </c>
      <c r="G413" t="n">
        <v>69.42</v>
      </c>
      <c r="H413" t="n">
        <v>0.97</v>
      </c>
      <c r="I413" t="n">
        <v>21</v>
      </c>
      <c r="J413" t="n">
        <v>267.24</v>
      </c>
      <c r="K413" t="n">
        <v>58.47</v>
      </c>
      <c r="L413" t="n">
        <v>14.5</v>
      </c>
      <c r="M413" t="n">
        <v>19</v>
      </c>
      <c r="N413" t="n">
        <v>69.27</v>
      </c>
      <c r="O413" t="n">
        <v>33193.92</v>
      </c>
      <c r="P413" t="n">
        <v>388.5</v>
      </c>
      <c r="Q413" t="n">
        <v>452.56</v>
      </c>
      <c r="R413" t="n">
        <v>81.03</v>
      </c>
      <c r="S413" t="n">
        <v>57.64</v>
      </c>
      <c r="T413" t="n">
        <v>9550.290000000001</v>
      </c>
      <c r="U413" t="n">
        <v>0.71</v>
      </c>
      <c r="V413" t="n">
        <v>0.87</v>
      </c>
      <c r="W413" t="n">
        <v>6.83</v>
      </c>
      <c r="X413" t="n">
        <v>0.57</v>
      </c>
      <c r="Y413" t="n">
        <v>1</v>
      </c>
      <c r="Z413" t="n">
        <v>10</v>
      </c>
    </row>
    <row r="414">
      <c r="A414" t="n">
        <v>55</v>
      </c>
      <c r="B414" t="n">
        <v>125</v>
      </c>
      <c r="C414" t="inlineStr">
        <is>
          <t xml:space="preserve">CONCLUIDO	</t>
        </is>
      </c>
      <c r="D414" t="n">
        <v>3.5753</v>
      </c>
      <c r="E414" t="n">
        <v>27.97</v>
      </c>
      <c r="F414" t="n">
        <v>24.27</v>
      </c>
      <c r="G414" t="n">
        <v>72.81</v>
      </c>
      <c r="H414" t="n">
        <v>0.98</v>
      </c>
      <c r="I414" t="n">
        <v>20</v>
      </c>
      <c r="J414" t="n">
        <v>267.71</v>
      </c>
      <c r="K414" t="n">
        <v>58.47</v>
      </c>
      <c r="L414" t="n">
        <v>14.75</v>
      </c>
      <c r="M414" t="n">
        <v>18</v>
      </c>
      <c r="N414" t="n">
        <v>69.48999999999999</v>
      </c>
      <c r="O414" t="n">
        <v>33252.27</v>
      </c>
      <c r="P414" t="n">
        <v>387.75</v>
      </c>
      <c r="Q414" t="n">
        <v>452.58</v>
      </c>
      <c r="R414" t="n">
        <v>79.97</v>
      </c>
      <c r="S414" t="n">
        <v>57.64</v>
      </c>
      <c r="T414" t="n">
        <v>9020.809999999999</v>
      </c>
      <c r="U414" t="n">
        <v>0.72</v>
      </c>
      <c r="V414" t="n">
        <v>0.87</v>
      </c>
      <c r="W414" t="n">
        <v>6.83</v>
      </c>
      <c r="X414" t="n">
        <v>0.54</v>
      </c>
      <c r="Y414" t="n">
        <v>1</v>
      </c>
      <c r="Z414" t="n">
        <v>10</v>
      </c>
    </row>
    <row r="415">
      <c r="A415" t="n">
        <v>56</v>
      </c>
      <c r="B415" t="n">
        <v>125</v>
      </c>
      <c r="C415" t="inlineStr">
        <is>
          <t xml:space="preserve">CONCLUIDO	</t>
        </is>
      </c>
      <c r="D415" t="n">
        <v>3.5759</v>
      </c>
      <c r="E415" t="n">
        <v>27.96</v>
      </c>
      <c r="F415" t="n">
        <v>24.26</v>
      </c>
      <c r="G415" t="n">
        <v>72.79000000000001</v>
      </c>
      <c r="H415" t="n">
        <v>1</v>
      </c>
      <c r="I415" t="n">
        <v>20</v>
      </c>
      <c r="J415" t="n">
        <v>268.19</v>
      </c>
      <c r="K415" t="n">
        <v>58.47</v>
      </c>
      <c r="L415" t="n">
        <v>15</v>
      </c>
      <c r="M415" t="n">
        <v>18</v>
      </c>
      <c r="N415" t="n">
        <v>69.70999999999999</v>
      </c>
      <c r="O415" t="n">
        <v>33310.7</v>
      </c>
      <c r="P415" t="n">
        <v>388.06</v>
      </c>
      <c r="Q415" t="n">
        <v>452.63</v>
      </c>
      <c r="R415" t="n">
        <v>79.86</v>
      </c>
      <c r="S415" t="n">
        <v>57.64</v>
      </c>
      <c r="T415" t="n">
        <v>8969.98</v>
      </c>
      <c r="U415" t="n">
        <v>0.72</v>
      </c>
      <c r="V415" t="n">
        <v>0.87</v>
      </c>
      <c r="W415" t="n">
        <v>6.83</v>
      </c>
      <c r="X415" t="n">
        <v>0.54</v>
      </c>
      <c r="Y415" t="n">
        <v>1</v>
      </c>
      <c r="Z415" t="n">
        <v>10</v>
      </c>
    </row>
    <row r="416">
      <c r="A416" t="n">
        <v>57</v>
      </c>
      <c r="B416" t="n">
        <v>125</v>
      </c>
      <c r="C416" t="inlineStr">
        <is>
          <t xml:space="preserve">CONCLUIDO	</t>
        </is>
      </c>
      <c r="D416" t="n">
        <v>3.5763</v>
      </c>
      <c r="E416" t="n">
        <v>27.96</v>
      </c>
      <c r="F416" t="n">
        <v>24.26</v>
      </c>
      <c r="G416" t="n">
        <v>72.78</v>
      </c>
      <c r="H416" t="n">
        <v>1.01</v>
      </c>
      <c r="I416" t="n">
        <v>20</v>
      </c>
      <c r="J416" t="n">
        <v>268.66</v>
      </c>
      <c r="K416" t="n">
        <v>58.47</v>
      </c>
      <c r="L416" t="n">
        <v>15.25</v>
      </c>
      <c r="M416" t="n">
        <v>18</v>
      </c>
      <c r="N416" t="n">
        <v>69.94</v>
      </c>
      <c r="O416" t="n">
        <v>33369.22</v>
      </c>
      <c r="P416" t="n">
        <v>387.32</v>
      </c>
      <c r="Q416" t="n">
        <v>452.61</v>
      </c>
      <c r="R416" t="n">
        <v>79.56</v>
      </c>
      <c r="S416" t="n">
        <v>57.64</v>
      </c>
      <c r="T416" t="n">
        <v>8817.67</v>
      </c>
      <c r="U416" t="n">
        <v>0.72</v>
      </c>
      <c r="V416" t="n">
        <v>0.87</v>
      </c>
      <c r="W416" t="n">
        <v>6.83</v>
      </c>
      <c r="X416" t="n">
        <v>0.54</v>
      </c>
      <c r="Y416" t="n">
        <v>1</v>
      </c>
      <c r="Z416" t="n">
        <v>10</v>
      </c>
    </row>
    <row r="417">
      <c r="A417" t="n">
        <v>58</v>
      </c>
      <c r="B417" t="n">
        <v>125</v>
      </c>
      <c r="C417" t="inlineStr">
        <is>
          <t xml:space="preserve">CONCLUIDO	</t>
        </is>
      </c>
      <c r="D417" t="n">
        <v>3.5835</v>
      </c>
      <c r="E417" t="n">
        <v>27.91</v>
      </c>
      <c r="F417" t="n">
        <v>24.25</v>
      </c>
      <c r="G417" t="n">
        <v>76.58</v>
      </c>
      <c r="H417" t="n">
        <v>1.03</v>
      </c>
      <c r="I417" t="n">
        <v>19</v>
      </c>
      <c r="J417" t="n">
        <v>269.14</v>
      </c>
      <c r="K417" t="n">
        <v>58.47</v>
      </c>
      <c r="L417" t="n">
        <v>15.5</v>
      </c>
      <c r="M417" t="n">
        <v>17</v>
      </c>
      <c r="N417" t="n">
        <v>70.16</v>
      </c>
      <c r="O417" t="n">
        <v>33427.83</v>
      </c>
      <c r="P417" t="n">
        <v>387.01</v>
      </c>
      <c r="Q417" t="n">
        <v>452.64</v>
      </c>
      <c r="R417" t="n">
        <v>79.5</v>
      </c>
      <c r="S417" t="n">
        <v>57.64</v>
      </c>
      <c r="T417" t="n">
        <v>8795.459999999999</v>
      </c>
      <c r="U417" t="n">
        <v>0.73</v>
      </c>
      <c r="V417" t="n">
        <v>0.87</v>
      </c>
      <c r="W417" t="n">
        <v>6.83</v>
      </c>
      <c r="X417" t="n">
        <v>0.53</v>
      </c>
      <c r="Y417" t="n">
        <v>1</v>
      </c>
      <c r="Z417" t="n">
        <v>10</v>
      </c>
    </row>
    <row r="418">
      <c r="A418" t="n">
        <v>59</v>
      </c>
      <c r="B418" t="n">
        <v>125</v>
      </c>
      <c r="C418" t="inlineStr">
        <is>
          <t xml:space="preserve">CONCLUIDO	</t>
        </is>
      </c>
      <c r="D418" t="n">
        <v>3.5854</v>
      </c>
      <c r="E418" t="n">
        <v>27.89</v>
      </c>
      <c r="F418" t="n">
        <v>24.24</v>
      </c>
      <c r="G418" t="n">
        <v>76.54000000000001</v>
      </c>
      <c r="H418" t="n">
        <v>1.04</v>
      </c>
      <c r="I418" t="n">
        <v>19</v>
      </c>
      <c r="J418" t="n">
        <v>269.61</v>
      </c>
      <c r="K418" t="n">
        <v>58.47</v>
      </c>
      <c r="L418" t="n">
        <v>15.75</v>
      </c>
      <c r="M418" t="n">
        <v>17</v>
      </c>
      <c r="N418" t="n">
        <v>70.39</v>
      </c>
      <c r="O418" t="n">
        <v>33486.53</v>
      </c>
      <c r="P418" t="n">
        <v>387.09</v>
      </c>
      <c r="Q418" t="n">
        <v>452.57</v>
      </c>
      <c r="R418" t="n">
        <v>78.97</v>
      </c>
      <c r="S418" t="n">
        <v>57.64</v>
      </c>
      <c r="T418" t="n">
        <v>8525.49</v>
      </c>
      <c r="U418" t="n">
        <v>0.73</v>
      </c>
      <c r="V418" t="n">
        <v>0.87</v>
      </c>
      <c r="W418" t="n">
        <v>6.83</v>
      </c>
      <c r="X418" t="n">
        <v>0.51</v>
      </c>
      <c r="Y418" t="n">
        <v>1</v>
      </c>
      <c r="Z418" t="n">
        <v>10</v>
      </c>
    </row>
    <row r="419">
      <c r="A419" t="n">
        <v>60</v>
      </c>
      <c r="B419" t="n">
        <v>125</v>
      </c>
      <c r="C419" t="inlineStr">
        <is>
          <t xml:space="preserve">CONCLUIDO	</t>
        </is>
      </c>
      <c r="D419" t="n">
        <v>3.5842</v>
      </c>
      <c r="E419" t="n">
        <v>27.9</v>
      </c>
      <c r="F419" t="n">
        <v>24.25</v>
      </c>
      <c r="G419" t="n">
        <v>76.56999999999999</v>
      </c>
      <c r="H419" t="n">
        <v>1.05</v>
      </c>
      <c r="I419" t="n">
        <v>19</v>
      </c>
      <c r="J419" t="n">
        <v>270.09</v>
      </c>
      <c r="K419" t="n">
        <v>58.47</v>
      </c>
      <c r="L419" t="n">
        <v>16</v>
      </c>
      <c r="M419" t="n">
        <v>17</v>
      </c>
      <c r="N419" t="n">
        <v>70.62</v>
      </c>
      <c r="O419" t="n">
        <v>33545.31</v>
      </c>
      <c r="P419" t="n">
        <v>387.26</v>
      </c>
      <c r="Q419" t="n">
        <v>452.58</v>
      </c>
      <c r="R419" t="n">
        <v>79.31999999999999</v>
      </c>
      <c r="S419" t="n">
        <v>57.64</v>
      </c>
      <c r="T419" t="n">
        <v>8700.5</v>
      </c>
      <c r="U419" t="n">
        <v>0.73</v>
      </c>
      <c r="V419" t="n">
        <v>0.87</v>
      </c>
      <c r="W419" t="n">
        <v>6.83</v>
      </c>
      <c r="X419" t="n">
        <v>0.52</v>
      </c>
      <c r="Y419" t="n">
        <v>1</v>
      </c>
      <c r="Z419" t="n">
        <v>10</v>
      </c>
    </row>
    <row r="420">
      <c r="A420" t="n">
        <v>61</v>
      </c>
      <c r="B420" t="n">
        <v>125</v>
      </c>
      <c r="C420" t="inlineStr">
        <is>
          <t xml:space="preserve">CONCLUIDO	</t>
        </is>
      </c>
      <c r="D420" t="n">
        <v>3.5849</v>
      </c>
      <c r="E420" t="n">
        <v>27.89</v>
      </c>
      <c r="F420" t="n">
        <v>24.24</v>
      </c>
      <c r="G420" t="n">
        <v>76.55</v>
      </c>
      <c r="H420" t="n">
        <v>1.07</v>
      </c>
      <c r="I420" t="n">
        <v>19</v>
      </c>
      <c r="J420" t="n">
        <v>270.57</v>
      </c>
      <c r="K420" t="n">
        <v>58.47</v>
      </c>
      <c r="L420" t="n">
        <v>16.25</v>
      </c>
      <c r="M420" t="n">
        <v>17</v>
      </c>
      <c r="N420" t="n">
        <v>70.84</v>
      </c>
      <c r="O420" t="n">
        <v>33604.17</v>
      </c>
      <c r="P420" t="n">
        <v>386.81</v>
      </c>
      <c r="Q420" t="n">
        <v>452.58</v>
      </c>
      <c r="R420" t="n">
        <v>79.27</v>
      </c>
      <c r="S420" t="n">
        <v>57.64</v>
      </c>
      <c r="T420" t="n">
        <v>8678.549999999999</v>
      </c>
      <c r="U420" t="n">
        <v>0.73</v>
      </c>
      <c r="V420" t="n">
        <v>0.87</v>
      </c>
      <c r="W420" t="n">
        <v>6.82</v>
      </c>
      <c r="X420" t="n">
        <v>0.52</v>
      </c>
      <c r="Y420" t="n">
        <v>1</v>
      </c>
      <c r="Z420" t="n">
        <v>10</v>
      </c>
    </row>
    <row r="421">
      <c r="A421" t="n">
        <v>62</v>
      </c>
      <c r="B421" t="n">
        <v>125</v>
      </c>
      <c r="C421" t="inlineStr">
        <is>
          <t xml:space="preserve">CONCLUIDO	</t>
        </is>
      </c>
      <c r="D421" t="n">
        <v>3.5956</v>
      </c>
      <c r="E421" t="n">
        <v>27.81</v>
      </c>
      <c r="F421" t="n">
        <v>24.2</v>
      </c>
      <c r="G421" t="n">
        <v>80.68000000000001</v>
      </c>
      <c r="H421" t="n">
        <v>1.08</v>
      </c>
      <c r="I421" t="n">
        <v>18</v>
      </c>
      <c r="J421" t="n">
        <v>271.05</v>
      </c>
      <c r="K421" t="n">
        <v>58.47</v>
      </c>
      <c r="L421" t="n">
        <v>16.5</v>
      </c>
      <c r="M421" t="n">
        <v>16</v>
      </c>
      <c r="N421" t="n">
        <v>71.06999999999999</v>
      </c>
      <c r="O421" t="n">
        <v>33663.13</v>
      </c>
      <c r="P421" t="n">
        <v>386.63</v>
      </c>
      <c r="Q421" t="n">
        <v>452.66</v>
      </c>
      <c r="R421" t="n">
        <v>78.12</v>
      </c>
      <c r="S421" t="n">
        <v>57.64</v>
      </c>
      <c r="T421" t="n">
        <v>8109.92</v>
      </c>
      <c r="U421" t="n">
        <v>0.74</v>
      </c>
      <c r="V421" t="n">
        <v>0.88</v>
      </c>
      <c r="W421" t="n">
        <v>6.82</v>
      </c>
      <c r="X421" t="n">
        <v>0.48</v>
      </c>
      <c r="Y421" t="n">
        <v>1</v>
      </c>
      <c r="Z421" t="n">
        <v>10</v>
      </c>
    </row>
    <row r="422">
      <c r="A422" t="n">
        <v>63</v>
      </c>
      <c r="B422" t="n">
        <v>125</v>
      </c>
      <c r="C422" t="inlineStr">
        <is>
          <t xml:space="preserve">CONCLUIDO	</t>
        </is>
      </c>
      <c r="D422" t="n">
        <v>3.5936</v>
      </c>
      <c r="E422" t="n">
        <v>27.83</v>
      </c>
      <c r="F422" t="n">
        <v>24.22</v>
      </c>
      <c r="G422" t="n">
        <v>80.73999999999999</v>
      </c>
      <c r="H422" t="n">
        <v>1.1</v>
      </c>
      <c r="I422" t="n">
        <v>18</v>
      </c>
      <c r="J422" t="n">
        <v>271.52</v>
      </c>
      <c r="K422" t="n">
        <v>58.47</v>
      </c>
      <c r="L422" t="n">
        <v>16.75</v>
      </c>
      <c r="M422" t="n">
        <v>16</v>
      </c>
      <c r="N422" t="n">
        <v>71.3</v>
      </c>
      <c r="O422" t="n">
        <v>33722.17</v>
      </c>
      <c r="P422" t="n">
        <v>386.88</v>
      </c>
      <c r="Q422" t="n">
        <v>452.62</v>
      </c>
      <c r="R422" t="n">
        <v>78.41</v>
      </c>
      <c r="S422" t="n">
        <v>57.64</v>
      </c>
      <c r="T422" t="n">
        <v>8254.209999999999</v>
      </c>
      <c r="U422" t="n">
        <v>0.74</v>
      </c>
      <c r="V422" t="n">
        <v>0.88</v>
      </c>
      <c r="W422" t="n">
        <v>6.83</v>
      </c>
      <c r="X422" t="n">
        <v>0.5</v>
      </c>
      <c r="Y422" t="n">
        <v>1</v>
      </c>
      <c r="Z422" t="n">
        <v>10</v>
      </c>
    </row>
    <row r="423">
      <c r="A423" t="n">
        <v>64</v>
      </c>
      <c r="B423" t="n">
        <v>125</v>
      </c>
      <c r="C423" t="inlineStr">
        <is>
          <t xml:space="preserve">CONCLUIDO	</t>
        </is>
      </c>
      <c r="D423" t="n">
        <v>3.596</v>
      </c>
      <c r="E423" t="n">
        <v>27.81</v>
      </c>
      <c r="F423" t="n">
        <v>24.2</v>
      </c>
      <c r="G423" t="n">
        <v>80.67</v>
      </c>
      <c r="H423" t="n">
        <v>1.11</v>
      </c>
      <c r="I423" t="n">
        <v>18</v>
      </c>
      <c r="J423" t="n">
        <v>272</v>
      </c>
      <c r="K423" t="n">
        <v>58.47</v>
      </c>
      <c r="L423" t="n">
        <v>17</v>
      </c>
      <c r="M423" t="n">
        <v>16</v>
      </c>
      <c r="N423" t="n">
        <v>71.53</v>
      </c>
      <c r="O423" t="n">
        <v>33781.3</v>
      </c>
      <c r="P423" t="n">
        <v>386.25</v>
      </c>
      <c r="Q423" t="n">
        <v>452.61</v>
      </c>
      <c r="R423" t="n">
        <v>77.7</v>
      </c>
      <c r="S423" t="n">
        <v>57.64</v>
      </c>
      <c r="T423" t="n">
        <v>7897.77</v>
      </c>
      <c r="U423" t="n">
        <v>0.74</v>
      </c>
      <c r="V423" t="n">
        <v>0.88</v>
      </c>
      <c r="W423" t="n">
        <v>6.83</v>
      </c>
      <c r="X423" t="n">
        <v>0.48</v>
      </c>
      <c r="Y423" t="n">
        <v>1</v>
      </c>
      <c r="Z423" t="n">
        <v>10</v>
      </c>
    </row>
    <row r="424">
      <c r="A424" t="n">
        <v>65</v>
      </c>
      <c r="B424" t="n">
        <v>125</v>
      </c>
      <c r="C424" t="inlineStr">
        <is>
          <t xml:space="preserve">CONCLUIDO	</t>
        </is>
      </c>
      <c r="D424" t="n">
        <v>3.606</v>
      </c>
      <c r="E424" t="n">
        <v>27.73</v>
      </c>
      <c r="F424" t="n">
        <v>24.17</v>
      </c>
      <c r="G424" t="n">
        <v>85.31</v>
      </c>
      <c r="H424" t="n">
        <v>1.13</v>
      </c>
      <c r="I424" t="n">
        <v>17</v>
      </c>
      <c r="J424" t="n">
        <v>272.48</v>
      </c>
      <c r="K424" t="n">
        <v>58.47</v>
      </c>
      <c r="L424" t="n">
        <v>17.25</v>
      </c>
      <c r="M424" t="n">
        <v>15</v>
      </c>
      <c r="N424" t="n">
        <v>71.76000000000001</v>
      </c>
      <c r="O424" t="n">
        <v>33840.65</v>
      </c>
      <c r="P424" t="n">
        <v>385.19</v>
      </c>
      <c r="Q424" t="n">
        <v>452.59</v>
      </c>
      <c r="R424" t="n">
        <v>76.91</v>
      </c>
      <c r="S424" t="n">
        <v>57.64</v>
      </c>
      <c r="T424" t="n">
        <v>7509.72</v>
      </c>
      <c r="U424" t="n">
        <v>0.75</v>
      </c>
      <c r="V424" t="n">
        <v>0.88</v>
      </c>
      <c r="W424" t="n">
        <v>6.82</v>
      </c>
      <c r="X424" t="n">
        <v>0.45</v>
      </c>
      <c r="Y424" t="n">
        <v>1</v>
      </c>
      <c r="Z424" t="n">
        <v>10</v>
      </c>
    </row>
    <row r="425">
      <c r="A425" t="n">
        <v>66</v>
      </c>
      <c r="B425" t="n">
        <v>125</v>
      </c>
      <c r="C425" t="inlineStr">
        <is>
          <t xml:space="preserve">CONCLUIDO	</t>
        </is>
      </c>
      <c r="D425" t="n">
        <v>3.6072</v>
      </c>
      <c r="E425" t="n">
        <v>27.72</v>
      </c>
      <c r="F425" t="n">
        <v>24.16</v>
      </c>
      <c r="G425" t="n">
        <v>85.28</v>
      </c>
      <c r="H425" t="n">
        <v>1.14</v>
      </c>
      <c r="I425" t="n">
        <v>17</v>
      </c>
      <c r="J425" t="n">
        <v>272.97</v>
      </c>
      <c r="K425" t="n">
        <v>58.47</v>
      </c>
      <c r="L425" t="n">
        <v>17.5</v>
      </c>
      <c r="M425" t="n">
        <v>15</v>
      </c>
      <c r="N425" t="n">
        <v>71.98999999999999</v>
      </c>
      <c r="O425" t="n">
        <v>33899.96</v>
      </c>
      <c r="P425" t="n">
        <v>385.41</v>
      </c>
      <c r="Q425" t="n">
        <v>452.62</v>
      </c>
      <c r="R425" t="n">
        <v>76.59</v>
      </c>
      <c r="S425" t="n">
        <v>57.64</v>
      </c>
      <c r="T425" t="n">
        <v>7347.27</v>
      </c>
      <c r="U425" t="n">
        <v>0.75</v>
      </c>
      <c r="V425" t="n">
        <v>0.88</v>
      </c>
      <c r="W425" t="n">
        <v>6.82</v>
      </c>
      <c r="X425" t="n">
        <v>0.44</v>
      </c>
      <c r="Y425" t="n">
        <v>1</v>
      </c>
      <c r="Z425" t="n">
        <v>10</v>
      </c>
    </row>
    <row r="426">
      <c r="A426" t="n">
        <v>67</v>
      </c>
      <c r="B426" t="n">
        <v>125</v>
      </c>
      <c r="C426" t="inlineStr">
        <is>
          <t xml:space="preserve">CONCLUIDO	</t>
        </is>
      </c>
      <c r="D426" t="n">
        <v>3.6065</v>
      </c>
      <c r="E426" t="n">
        <v>27.73</v>
      </c>
      <c r="F426" t="n">
        <v>24.17</v>
      </c>
      <c r="G426" t="n">
        <v>85.3</v>
      </c>
      <c r="H426" t="n">
        <v>1.16</v>
      </c>
      <c r="I426" t="n">
        <v>17</v>
      </c>
      <c r="J426" t="n">
        <v>273.45</v>
      </c>
      <c r="K426" t="n">
        <v>58.47</v>
      </c>
      <c r="L426" t="n">
        <v>17.75</v>
      </c>
      <c r="M426" t="n">
        <v>15</v>
      </c>
      <c r="N426" t="n">
        <v>72.22</v>
      </c>
      <c r="O426" t="n">
        <v>33959.36</v>
      </c>
      <c r="P426" t="n">
        <v>385.77</v>
      </c>
      <c r="Q426" t="n">
        <v>452.59</v>
      </c>
      <c r="R426" t="n">
        <v>76.79000000000001</v>
      </c>
      <c r="S426" t="n">
        <v>57.64</v>
      </c>
      <c r="T426" t="n">
        <v>7446.75</v>
      </c>
      <c r="U426" t="n">
        <v>0.75</v>
      </c>
      <c r="V426" t="n">
        <v>0.88</v>
      </c>
      <c r="W426" t="n">
        <v>6.82</v>
      </c>
      <c r="X426" t="n">
        <v>0.44</v>
      </c>
      <c r="Y426" t="n">
        <v>1</v>
      </c>
      <c r="Z426" t="n">
        <v>10</v>
      </c>
    </row>
    <row r="427">
      <c r="A427" t="n">
        <v>68</v>
      </c>
      <c r="B427" t="n">
        <v>125</v>
      </c>
      <c r="C427" t="inlineStr">
        <is>
          <t xml:space="preserve">CONCLUIDO	</t>
        </is>
      </c>
      <c r="D427" t="n">
        <v>3.6039</v>
      </c>
      <c r="E427" t="n">
        <v>27.75</v>
      </c>
      <c r="F427" t="n">
        <v>24.19</v>
      </c>
      <c r="G427" t="n">
        <v>85.37</v>
      </c>
      <c r="H427" t="n">
        <v>1.17</v>
      </c>
      <c r="I427" t="n">
        <v>17</v>
      </c>
      <c r="J427" t="n">
        <v>273.93</v>
      </c>
      <c r="K427" t="n">
        <v>58.47</v>
      </c>
      <c r="L427" t="n">
        <v>18</v>
      </c>
      <c r="M427" t="n">
        <v>15</v>
      </c>
      <c r="N427" t="n">
        <v>72.45999999999999</v>
      </c>
      <c r="O427" t="n">
        <v>34018.85</v>
      </c>
      <c r="P427" t="n">
        <v>386.1</v>
      </c>
      <c r="Q427" t="n">
        <v>452.56</v>
      </c>
      <c r="R427" t="n">
        <v>77.23999999999999</v>
      </c>
      <c r="S427" t="n">
        <v>57.64</v>
      </c>
      <c r="T427" t="n">
        <v>7674.86</v>
      </c>
      <c r="U427" t="n">
        <v>0.75</v>
      </c>
      <c r="V427" t="n">
        <v>0.88</v>
      </c>
      <c r="W427" t="n">
        <v>6.83</v>
      </c>
      <c r="X427" t="n">
        <v>0.46</v>
      </c>
      <c r="Y427" t="n">
        <v>1</v>
      </c>
      <c r="Z427" t="n">
        <v>10</v>
      </c>
    </row>
    <row r="428">
      <c r="A428" t="n">
        <v>69</v>
      </c>
      <c r="B428" t="n">
        <v>125</v>
      </c>
      <c r="C428" t="inlineStr">
        <is>
          <t xml:space="preserve">CONCLUIDO	</t>
        </is>
      </c>
      <c r="D428" t="n">
        <v>3.6037</v>
      </c>
      <c r="E428" t="n">
        <v>27.75</v>
      </c>
      <c r="F428" t="n">
        <v>24.19</v>
      </c>
      <c r="G428" t="n">
        <v>85.37</v>
      </c>
      <c r="H428" t="n">
        <v>1.18</v>
      </c>
      <c r="I428" t="n">
        <v>17</v>
      </c>
      <c r="J428" t="n">
        <v>274.41</v>
      </c>
      <c r="K428" t="n">
        <v>58.47</v>
      </c>
      <c r="L428" t="n">
        <v>18.25</v>
      </c>
      <c r="M428" t="n">
        <v>15</v>
      </c>
      <c r="N428" t="n">
        <v>72.69</v>
      </c>
      <c r="O428" t="n">
        <v>34078.44</v>
      </c>
      <c r="P428" t="n">
        <v>385.77</v>
      </c>
      <c r="Q428" t="n">
        <v>452.59</v>
      </c>
      <c r="R428" t="n">
        <v>77.42</v>
      </c>
      <c r="S428" t="n">
        <v>57.64</v>
      </c>
      <c r="T428" t="n">
        <v>7761.51</v>
      </c>
      <c r="U428" t="n">
        <v>0.74</v>
      </c>
      <c r="V428" t="n">
        <v>0.88</v>
      </c>
      <c r="W428" t="n">
        <v>6.82</v>
      </c>
      <c r="X428" t="n">
        <v>0.46</v>
      </c>
      <c r="Y428" t="n">
        <v>1</v>
      </c>
      <c r="Z428" t="n">
        <v>10</v>
      </c>
    </row>
    <row r="429">
      <c r="A429" t="n">
        <v>70</v>
      </c>
      <c r="B429" t="n">
        <v>125</v>
      </c>
      <c r="C429" t="inlineStr">
        <is>
          <t xml:space="preserve">CONCLUIDO	</t>
        </is>
      </c>
      <c r="D429" t="n">
        <v>3.6135</v>
      </c>
      <c r="E429" t="n">
        <v>27.67</v>
      </c>
      <c r="F429" t="n">
        <v>24.16</v>
      </c>
      <c r="G429" t="n">
        <v>90.61</v>
      </c>
      <c r="H429" t="n">
        <v>1.2</v>
      </c>
      <c r="I429" t="n">
        <v>16</v>
      </c>
      <c r="J429" t="n">
        <v>274.9</v>
      </c>
      <c r="K429" t="n">
        <v>58.47</v>
      </c>
      <c r="L429" t="n">
        <v>18.5</v>
      </c>
      <c r="M429" t="n">
        <v>14</v>
      </c>
      <c r="N429" t="n">
        <v>72.92</v>
      </c>
      <c r="O429" t="n">
        <v>34138.11</v>
      </c>
      <c r="P429" t="n">
        <v>385.31</v>
      </c>
      <c r="Q429" t="n">
        <v>452.62</v>
      </c>
      <c r="R429" t="n">
        <v>76.54000000000001</v>
      </c>
      <c r="S429" t="n">
        <v>57.64</v>
      </c>
      <c r="T429" t="n">
        <v>7327.64</v>
      </c>
      <c r="U429" t="n">
        <v>0.75</v>
      </c>
      <c r="V429" t="n">
        <v>0.88</v>
      </c>
      <c r="W429" t="n">
        <v>6.82</v>
      </c>
      <c r="X429" t="n">
        <v>0.44</v>
      </c>
      <c r="Y429" t="n">
        <v>1</v>
      </c>
      <c r="Z429" t="n">
        <v>10</v>
      </c>
    </row>
    <row r="430">
      <c r="A430" t="n">
        <v>71</v>
      </c>
      <c r="B430" t="n">
        <v>125</v>
      </c>
      <c r="C430" t="inlineStr">
        <is>
          <t xml:space="preserve">CONCLUIDO	</t>
        </is>
      </c>
      <c r="D430" t="n">
        <v>3.6138</v>
      </c>
      <c r="E430" t="n">
        <v>27.67</v>
      </c>
      <c r="F430" t="n">
        <v>24.16</v>
      </c>
      <c r="G430" t="n">
        <v>90.59999999999999</v>
      </c>
      <c r="H430" t="n">
        <v>1.21</v>
      </c>
      <c r="I430" t="n">
        <v>16</v>
      </c>
      <c r="J430" t="n">
        <v>275.38</v>
      </c>
      <c r="K430" t="n">
        <v>58.47</v>
      </c>
      <c r="L430" t="n">
        <v>18.75</v>
      </c>
      <c r="M430" t="n">
        <v>14</v>
      </c>
      <c r="N430" t="n">
        <v>73.16</v>
      </c>
      <c r="O430" t="n">
        <v>34197.87</v>
      </c>
      <c r="P430" t="n">
        <v>385.39</v>
      </c>
      <c r="Q430" t="n">
        <v>452.55</v>
      </c>
      <c r="R430" t="n">
        <v>76.39</v>
      </c>
      <c r="S430" t="n">
        <v>57.64</v>
      </c>
      <c r="T430" t="n">
        <v>7251.34</v>
      </c>
      <c r="U430" t="n">
        <v>0.75</v>
      </c>
      <c r="V430" t="n">
        <v>0.88</v>
      </c>
      <c r="W430" t="n">
        <v>6.82</v>
      </c>
      <c r="X430" t="n">
        <v>0.43</v>
      </c>
      <c r="Y430" t="n">
        <v>1</v>
      </c>
      <c r="Z430" t="n">
        <v>10</v>
      </c>
    </row>
    <row r="431">
      <c r="A431" t="n">
        <v>72</v>
      </c>
      <c r="B431" t="n">
        <v>125</v>
      </c>
      <c r="C431" t="inlineStr">
        <is>
          <t xml:space="preserve">CONCLUIDO	</t>
        </is>
      </c>
      <c r="D431" t="n">
        <v>3.615</v>
      </c>
      <c r="E431" t="n">
        <v>27.66</v>
      </c>
      <c r="F431" t="n">
        <v>24.15</v>
      </c>
      <c r="G431" t="n">
        <v>90.56</v>
      </c>
      <c r="H431" t="n">
        <v>1.23</v>
      </c>
      <c r="I431" t="n">
        <v>16</v>
      </c>
      <c r="J431" t="n">
        <v>275.87</v>
      </c>
      <c r="K431" t="n">
        <v>58.47</v>
      </c>
      <c r="L431" t="n">
        <v>19</v>
      </c>
      <c r="M431" t="n">
        <v>14</v>
      </c>
      <c r="N431" t="n">
        <v>73.39</v>
      </c>
      <c r="O431" t="n">
        <v>34257.73</v>
      </c>
      <c r="P431" t="n">
        <v>385.13</v>
      </c>
      <c r="Q431" t="n">
        <v>452.56</v>
      </c>
      <c r="R431" t="n">
        <v>76.33</v>
      </c>
      <c r="S431" t="n">
        <v>57.64</v>
      </c>
      <c r="T431" t="n">
        <v>7221.24</v>
      </c>
      <c r="U431" t="n">
        <v>0.76</v>
      </c>
      <c r="V431" t="n">
        <v>0.88</v>
      </c>
      <c r="W431" t="n">
        <v>6.82</v>
      </c>
      <c r="X431" t="n">
        <v>0.43</v>
      </c>
      <c r="Y431" t="n">
        <v>1</v>
      </c>
      <c r="Z431" t="n">
        <v>10</v>
      </c>
    </row>
    <row r="432">
      <c r="A432" t="n">
        <v>73</v>
      </c>
      <c r="B432" t="n">
        <v>125</v>
      </c>
      <c r="C432" t="inlineStr">
        <is>
          <t xml:space="preserve">CONCLUIDO	</t>
        </is>
      </c>
      <c r="D432" t="n">
        <v>3.6127</v>
      </c>
      <c r="E432" t="n">
        <v>27.68</v>
      </c>
      <c r="F432" t="n">
        <v>24.17</v>
      </c>
      <c r="G432" t="n">
        <v>90.63</v>
      </c>
      <c r="H432" t="n">
        <v>1.24</v>
      </c>
      <c r="I432" t="n">
        <v>16</v>
      </c>
      <c r="J432" t="n">
        <v>276.35</v>
      </c>
      <c r="K432" t="n">
        <v>58.47</v>
      </c>
      <c r="L432" t="n">
        <v>19.25</v>
      </c>
      <c r="M432" t="n">
        <v>14</v>
      </c>
      <c r="N432" t="n">
        <v>73.63</v>
      </c>
      <c r="O432" t="n">
        <v>34317.68</v>
      </c>
      <c r="P432" t="n">
        <v>385.48</v>
      </c>
      <c r="Q432" t="n">
        <v>452.59</v>
      </c>
      <c r="R432" t="n">
        <v>76.8</v>
      </c>
      <c r="S432" t="n">
        <v>57.64</v>
      </c>
      <c r="T432" t="n">
        <v>7456.07</v>
      </c>
      <c r="U432" t="n">
        <v>0.75</v>
      </c>
      <c r="V432" t="n">
        <v>0.88</v>
      </c>
      <c r="W432" t="n">
        <v>6.82</v>
      </c>
      <c r="X432" t="n">
        <v>0.44</v>
      </c>
      <c r="Y432" t="n">
        <v>1</v>
      </c>
      <c r="Z432" t="n">
        <v>10</v>
      </c>
    </row>
    <row r="433">
      <c r="A433" t="n">
        <v>74</v>
      </c>
      <c r="B433" t="n">
        <v>125</v>
      </c>
      <c r="C433" t="inlineStr">
        <is>
          <t xml:space="preserve">CONCLUIDO	</t>
        </is>
      </c>
      <c r="D433" t="n">
        <v>3.6134</v>
      </c>
      <c r="E433" t="n">
        <v>27.67</v>
      </c>
      <c r="F433" t="n">
        <v>24.16</v>
      </c>
      <c r="G433" t="n">
        <v>90.61</v>
      </c>
      <c r="H433" t="n">
        <v>1.25</v>
      </c>
      <c r="I433" t="n">
        <v>16</v>
      </c>
      <c r="J433" t="n">
        <v>276.84</v>
      </c>
      <c r="K433" t="n">
        <v>58.47</v>
      </c>
      <c r="L433" t="n">
        <v>19.5</v>
      </c>
      <c r="M433" t="n">
        <v>14</v>
      </c>
      <c r="N433" t="n">
        <v>73.87</v>
      </c>
      <c r="O433" t="n">
        <v>34377.72</v>
      </c>
      <c r="P433" t="n">
        <v>385.04</v>
      </c>
      <c r="Q433" t="n">
        <v>452.59</v>
      </c>
      <c r="R433" t="n">
        <v>76.52</v>
      </c>
      <c r="S433" t="n">
        <v>57.64</v>
      </c>
      <c r="T433" t="n">
        <v>7317.01</v>
      </c>
      <c r="U433" t="n">
        <v>0.75</v>
      </c>
      <c r="V433" t="n">
        <v>0.88</v>
      </c>
      <c r="W433" t="n">
        <v>6.82</v>
      </c>
      <c r="X433" t="n">
        <v>0.44</v>
      </c>
      <c r="Y433" t="n">
        <v>1</v>
      </c>
      <c r="Z433" t="n">
        <v>10</v>
      </c>
    </row>
    <row r="434">
      <c r="A434" t="n">
        <v>75</v>
      </c>
      <c r="B434" t="n">
        <v>125</v>
      </c>
      <c r="C434" t="inlineStr">
        <is>
          <t xml:space="preserve">CONCLUIDO	</t>
        </is>
      </c>
      <c r="D434" t="n">
        <v>3.624</v>
      </c>
      <c r="E434" t="n">
        <v>27.59</v>
      </c>
      <c r="F434" t="n">
        <v>24.13</v>
      </c>
      <c r="G434" t="n">
        <v>96.52</v>
      </c>
      <c r="H434" t="n">
        <v>1.27</v>
      </c>
      <c r="I434" t="n">
        <v>15</v>
      </c>
      <c r="J434" t="n">
        <v>277.33</v>
      </c>
      <c r="K434" t="n">
        <v>58.47</v>
      </c>
      <c r="L434" t="n">
        <v>19.75</v>
      </c>
      <c r="M434" t="n">
        <v>13</v>
      </c>
      <c r="N434" t="n">
        <v>74.09999999999999</v>
      </c>
      <c r="O434" t="n">
        <v>34437.85</v>
      </c>
      <c r="P434" t="n">
        <v>384.27</v>
      </c>
      <c r="Q434" t="n">
        <v>452.64</v>
      </c>
      <c r="R434" t="n">
        <v>75.56</v>
      </c>
      <c r="S434" t="n">
        <v>57.64</v>
      </c>
      <c r="T434" t="n">
        <v>6841.93</v>
      </c>
      <c r="U434" t="n">
        <v>0.76</v>
      </c>
      <c r="V434" t="n">
        <v>0.88</v>
      </c>
      <c r="W434" t="n">
        <v>6.82</v>
      </c>
      <c r="X434" t="n">
        <v>0.4</v>
      </c>
      <c r="Y434" t="n">
        <v>1</v>
      </c>
      <c r="Z434" t="n">
        <v>10</v>
      </c>
    </row>
    <row r="435">
      <c r="A435" t="n">
        <v>76</v>
      </c>
      <c r="B435" t="n">
        <v>125</v>
      </c>
      <c r="C435" t="inlineStr">
        <is>
          <t xml:space="preserve">CONCLUIDO	</t>
        </is>
      </c>
      <c r="D435" t="n">
        <v>3.6258</v>
      </c>
      <c r="E435" t="n">
        <v>27.58</v>
      </c>
      <c r="F435" t="n">
        <v>24.11</v>
      </c>
      <c r="G435" t="n">
        <v>96.45999999999999</v>
      </c>
      <c r="H435" t="n">
        <v>1.28</v>
      </c>
      <c r="I435" t="n">
        <v>15</v>
      </c>
      <c r="J435" t="n">
        <v>277.82</v>
      </c>
      <c r="K435" t="n">
        <v>58.47</v>
      </c>
      <c r="L435" t="n">
        <v>20</v>
      </c>
      <c r="M435" t="n">
        <v>13</v>
      </c>
      <c r="N435" t="n">
        <v>74.34</v>
      </c>
      <c r="O435" t="n">
        <v>34498.07</v>
      </c>
      <c r="P435" t="n">
        <v>384.09</v>
      </c>
      <c r="Q435" t="n">
        <v>452.58</v>
      </c>
      <c r="R435" t="n">
        <v>75.04000000000001</v>
      </c>
      <c r="S435" t="n">
        <v>57.64</v>
      </c>
      <c r="T435" t="n">
        <v>6584.27</v>
      </c>
      <c r="U435" t="n">
        <v>0.77</v>
      </c>
      <c r="V435" t="n">
        <v>0.88</v>
      </c>
      <c r="W435" t="n">
        <v>6.82</v>
      </c>
      <c r="X435" t="n">
        <v>0.39</v>
      </c>
      <c r="Y435" t="n">
        <v>1</v>
      </c>
      <c r="Z435" t="n">
        <v>10</v>
      </c>
    </row>
    <row r="436">
      <c r="A436" t="n">
        <v>77</v>
      </c>
      <c r="B436" t="n">
        <v>125</v>
      </c>
      <c r="C436" t="inlineStr">
        <is>
          <t xml:space="preserve">CONCLUIDO	</t>
        </is>
      </c>
      <c r="D436" t="n">
        <v>3.6228</v>
      </c>
      <c r="E436" t="n">
        <v>27.6</v>
      </c>
      <c r="F436" t="n">
        <v>24.14</v>
      </c>
      <c r="G436" t="n">
        <v>96.55</v>
      </c>
      <c r="H436" t="n">
        <v>1.3</v>
      </c>
      <c r="I436" t="n">
        <v>15</v>
      </c>
      <c r="J436" t="n">
        <v>278.3</v>
      </c>
      <c r="K436" t="n">
        <v>58.47</v>
      </c>
      <c r="L436" t="n">
        <v>20.25</v>
      </c>
      <c r="M436" t="n">
        <v>13</v>
      </c>
      <c r="N436" t="n">
        <v>74.58</v>
      </c>
      <c r="O436" t="n">
        <v>34558.39</v>
      </c>
      <c r="P436" t="n">
        <v>384.51</v>
      </c>
      <c r="Q436" t="n">
        <v>452.63</v>
      </c>
      <c r="R436" t="n">
        <v>75.84</v>
      </c>
      <c r="S436" t="n">
        <v>57.64</v>
      </c>
      <c r="T436" t="n">
        <v>6984.44</v>
      </c>
      <c r="U436" t="n">
        <v>0.76</v>
      </c>
      <c r="V436" t="n">
        <v>0.88</v>
      </c>
      <c r="W436" t="n">
        <v>6.82</v>
      </c>
      <c r="X436" t="n">
        <v>0.41</v>
      </c>
      <c r="Y436" t="n">
        <v>1</v>
      </c>
      <c r="Z436" t="n">
        <v>10</v>
      </c>
    </row>
    <row r="437">
      <c r="A437" t="n">
        <v>78</v>
      </c>
      <c r="B437" t="n">
        <v>125</v>
      </c>
      <c r="C437" t="inlineStr">
        <is>
          <t xml:space="preserve">CONCLUIDO	</t>
        </is>
      </c>
      <c r="D437" t="n">
        <v>3.6241</v>
      </c>
      <c r="E437" t="n">
        <v>27.59</v>
      </c>
      <c r="F437" t="n">
        <v>24.13</v>
      </c>
      <c r="G437" t="n">
        <v>96.51000000000001</v>
      </c>
      <c r="H437" t="n">
        <v>1.31</v>
      </c>
      <c r="I437" t="n">
        <v>15</v>
      </c>
      <c r="J437" t="n">
        <v>278.79</v>
      </c>
      <c r="K437" t="n">
        <v>58.47</v>
      </c>
      <c r="L437" t="n">
        <v>20.5</v>
      </c>
      <c r="M437" t="n">
        <v>13</v>
      </c>
      <c r="N437" t="n">
        <v>74.81999999999999</v>
      </c>
      <c r="O437" t="n">
        <v>34618.81</v>
      </c>
      <c r="P437" t="n">
        <v>384.08</v>
      </c>
      <c r="Q437" t="n">
        <v>452.58</v>
      </c>
      <c r="R437" t="n">
        <v>75.29000000000001</v>
      </c>
      <c r="S437" t="n">
        <v>57.64</v>
      </c>
      <c r="T437" t="n">
        <v>6708.27</v>
      </c>
      <c r="U437" t="n">
        <v>0.77</v>
      </c>
      <c r="V437" t="n">
        <v>0.88</v>
      </c>
      <c r="W437" t="n">
        <v>6.82</v>
      </c>
      <c r="X437" t="n">
        <v>0.4</v>
      </c>
      <c r="Y437" t="n">
        <v>1</v>
      </c>
      <c r="Z437" t="n">
        <v>10</v>
      </c>
    </row>
    <row r="438">
      <c r="A438" t="n">
        <v>79</v>
      </c>
      <c r="B438" t="n">
        <v>125</v>
      </c>
      <c r="C438" t="inlineStr">
        <is>
          <t xml:space="preserve">CONCLUIDO	</t>
        </is>
      </c>
      <c r="D438" t="n">
        <v>3.6255</v>
      </c>
      <c r="E438" t="n">
        <v>27.58</v>
      </c>
      <c r="F438" t="n">
        <v>24.12</v>
      </c>
      <c r="G438" t="n">
        <v>96.47</v>
      </c>
      <c r="H438" t="n">
        <v>1.32</v>
      </c>
      <c r="I438" t="n">
        <v>15</v>
      </c>
      <c r="J438" t="n">
        <v>279.28</v>
      </c>
      <c r="K438" t="n">
        <v>58.47</v>
      </c>
      <c r="L438" t="n">
        <v>20.75</v>
      </c>
      <c r="M438" t="n">
        <v>13</v>
      </c>
      <c r="N438" t="n">
        <v>75.06</v>
      </c>
      <c r="O438" t="n">
        <v>34679.32</v>
      </c>
      <c r="P438" t="n">
        <v>383.86</v>
      </c>
      <c r="Q438" t="n">
        <v>452.57</v>
      </c>
      <c r="R438" t="n">
        <v>75.12</v>
      </c>
      <c r="S438" t="n">
        <v>57.64</v>
      </c>
      <c r="T438" t="n">
        <v>6623.32</v>
      </c>
      <c r="U438" t="n">
        <v>0.77</v>
      </c>
      <c r="V438" t="n">
        <v>0.88</v>
      </c>
      <c r="W438" t="n">
        <v>6.82</v>
      </c>
      <c r="X438" t="n">
        <v>0.39</v>
      </c>
      <c r="Y438" t="n">
        <v>1</v>
      </c>
      <c r="Z438" t="n">
        <v>10</v>
      </c>
    </row>
    <row r="439">
      <c r="A439" t="n">
        <v>80</v>
      </c>
      <c r="B439" t="n">
        <v>125</v>
      </c>
      <c r="C439" t="inlineStr">
        <is>
          <t xml:space="preserve">CONCLUIDO	</t>
        </is>
      </c>
      <c r="D439" t="n">
        <v>3.6256</v>
      </c>
      <c r="E439" t="n">
        <v>27.58</v>
      </c>
      <c r="F439" t="n">
        <v>24.12</v>
      </c>
      <c r="G439" t="n">
        <v>96.47</v>
      </c>
      <c r="H439" t="n">
        <v>1.34</v>
      </c>
      <c r="I439" t="n">
        <v>15</v>
      </c>
      <c r="J439" t="n">
        <v>279.78</v>
      </c>
      <c r="K439" t="n">
        <v>58.47</v>
      </c>
      <c r="L439" t="n">
        <v>21</v>
      </c>
      <c r="M439" t="n">
        <v>13</v>
      </c>
      <c r="N439" t="n">
        <v>75.3</v>
      </c>
      <c r="O439" t="n">
        <v>34739.92</v>
      </c>
      <c r="P439" t="n">
        <v>383.66</v>
      </c>
      <c r="Q439" t="n">
        <v>452.56</v>
      </c>
      <c r="R439" t="n">
        <v>75.26000000000001</v>
      </c>
      <c r="S439" t="n">
        <v>57.64</v>
      </c>
      <c r="T439" t="n">
        <v>6691.67</v>
      </c>
      <c r="U439" t="n">
        <v>0.77</v>
      </c>
      <c r="V439" t="n">
        <v>0.88</v>
      </c>
      <c r="W439" t="n">
        <v>6.82</v>
      </c>
      <c r="X439" t="n">
        <v>0.39</v>
      </c>
      <c r="Y439" t="n">
        <v>1</v>
      </c>
      <c r="Z439" t="n">
        <v>10</v>
      </c>
    </row>
    <row r="440">
      <c r="A440" t="n">
        <v>81</v>
      </c>
      <c r="B440" t="n">
        <v>125</v>
      </c>
      <c r="C440" t="inlineStr">
        <is>
          <t xml:space="preserve">CONCLUIDO	</t>
        </is>
      </c>
      <c r="D440" t="n">
        <v>3.6328</v>
      </c>
      <c r="E440" t="n">
        <v>27.53</v>
      </c>
      <c r="F440" t="n">
        <v>24.11</v>
      </c>
      <c r="G440" t="n">
        <v>103.32</v>
      </c>
      <c r="H440" t="n">
        <v>1.35</v>
      </c>
      <c r="I440" t="n">
        <v>14</v>
      </c>
      <c r="J440" t="n">
        <v>280.27</v>
      </c>
      <c r="K440" t="n">
        <v>58.47</v>
      </c>
      <c r="L440" t="n">
        <v>21.25</v>
      </c>
      <c r="M440" t="n">
        <v>12</v>
      </c>
      <c r="N440" t="n">
        <v>75.54000000000001</v>
      </c>
      <c r="O440" t="n">
        <v>34800.62</v>
      </c>
      <c r="P440" t="n">
        <v>383.82</v>
      </c>
      <c r="Q440" t="n">
        <v>452.61</v>
      </c>
      <c r="R440" t="n">
        <v>74.70999999999999</v>
      </c>
      <c r="S440" t="n">
        <v>57.64</v>
      </c>
      <c r="T440" t="n">
        <v>6424.15</v>
      </c>
      <c r="U440" t="n">
        <v>0.77</v>
      </c>
      <c r="V440" t="n">
        <v>0.88</v>
      </c>
      <c r="W440" t="n">
        <v>6.82</v>
      </c>
      <c r="X440" t="n">
        <v>0.38</v>
      </c>
      <c r="Y440" t="n">
        <v>1</v>
      </c>
      <c r="Z440" t="n">
        <v>10</v>
      </c>
    </row>
    <row r="441">
      <c r="A441" t="n">
        <v>82</v>
      </c>
      <c r="B441" t="n">
        <v>125</v>
      </c>
      <c r="C441" t="inlineStr">
        <is>
          <t xml:space="preserve">CONCLUIDO	</t>
        </is>
      </c>
      <c r="D441" t="n">
        <v>3.6353</v>
      </c>
      <c r="E441" t="n">
        <v>27.51</v>
      </c>
      <c r="F441" t="n">
        <v>24.09</v>
      </c>
      <c r="G441" t="n">
        <v>103.24</v>
      </c>
      <c r="H441" t="n">
        <v>1.36</v>
      </c>
      <c r="I441" t="n">
        <v>14</v>
      </c>
      <c r="J441" t="n">
        <v>280.76</v>
      </c>
      <c r="K441" t="n">
        <v>58.47</v>
      </c>
      <c r="L441" t="n">
        <v>21.5</v>
      </c>
      <c r="M441" t="n">
        <v>12</v>
      </c>
      <c r="N441" t="n">
        <v>75.79000000000001</v>
      </c>
      <c r="O441" t="n">
        <v>34861.41</v>
      </c>
      <c r="P441" t="n">
        <v>383.91</v>
      </c>
      <c r="Q441" t="n">
        <v>452.57</v>
      </c>
      <c r="R441" t="n">
        <v>74.28</v>
      </c>
      <c r="S441" t="n">
        <v>57.64</v>
      </c>
      <c r="T441" t="n">
        <v>6208.68</v>
      </c>
      <c r="U441" t="n">
        <v>0.78</v>
      </c>
      <c r="V441" t="n">
        <v>0.88</v>
      </c>
      <c r="W441" t="n">
        <v>6.82</v>
      </c>
      <c r="X441" t="n">
        <v>0.37</v>
      </c>
      <c r="Y441" t="n">
        <v>1</v>
      </c>
      <c r="Z441" t="n">
        <v>10</v>
      </c>
    </row>
    <row r="442">
      <c r="A442" t="n">
        <v>83</v>
      </c>
      <c r="B442" t="n">
        <v>125</v>
      </c>
      <c r="C442" t="inlineStr">
        <is>
          <t xml:space="preserve">CONCLUIDO	</t>
        </is>
      </c>
      <c r="D442" t="n">
        <v>3.6356</v>
      </c>
      <c r="E442" t="n">
        <v>27.51</v>
      </c>
      <c r="F442" t="n">
        <v>24.09</v>
      </c>
      <c r="G442" t="n">
        <v>103.23</v>
      </c>
      <c r="H442" t="n">
        <v>1.38</v>
      </c>
      <c r="I442" t="n">
        <v>14</v>
      </c>
      <c r="J442" t="n">
        <v>281.25</v>
      </c>
      <c r="K442" t="n">
        <v>58.47</v>
      </c>
      <c r="L442" t="n">
        <v>21.75</v>
      </c>
      <c r="M442" t="n">
        <v>12</v>
      </c>
      <c r="N442" t="n">
        <v>76.03</v>
      </c>
      <c r="O442" t="n">
        <v>34922.31</v>
      </c>
      <c r="P442" t="n">
        <v>383.95</v>
      </c>
      <c r="Q442" t="n">
        <v>452.63</v>
      </c>
      <c r="R442" t="n">
        <v>74.09999999999999</v>
      </c>
      <c r="S442" t="n">
        <v>57.64</v>
      </c>
      <c r="T442" t="n">
        <v>6116.11</v>
      </c>
      <c r="U442" t="n">
        <v>0.78</v>
      </c>
      <c r="V442" t="n">
        <v>0.88</v>
      </c>
      <c r="W442" t="n">
        <v>6.82</v>
      </c>
      <c r="X442" t="n">
        <v>0.36</v>
      </c>
      <c r="Y442" t="n">
        <v>1</v>
      </c>
      <c r="Z442" t="n">
        <v>10</v>
      </c>
    </row>
    <row r="443">
      <c r="A443" t="n">
        <v>84</v>
      </c>
      <c r="B443" t="n">
        <v>125</v>
      </c>
      <c r="C443" t="inlineStr">
        <is>
          <t xml:space="preserve">CONCLUIDO	</t>
        </is>
      </c>
      <c r="D443" t="n">
        <v>3.6321</v>
      </c>
      <c r="E443" t="n">
        <v>27.53</v>
      </c>
      <c r="F443" t="n">
        <v>24.11</v>
      </c>
      <c r="G443" t="n">
        <v>103.35</v>
      </c>
      <c r="H443" t="n">
        <v>1.39</v>
      </c>
      <c r="I443" t="n">
        <v>14</v>
      </c>
      <c r="J443" t="n">
        <v>281.75</v>
      </c>
      <c r="K443" t="n">
        <v>58.47</v>
      </c>
      <c r="L443" t="n">
        <v>22</v>
      </c>
      <c r="M443" t="n">
        <v>12</v>
      </c>
      <c r="N443" t="n">
        <v>76.28</v>
      </c>
      <c r="O443" t="n">
        <v>34983.29</v>
      </c>
      <c r="P443" t="n">
        <v>383.97</v>
      </c>
      <c r="Q443" t="n">
        <v>452.59</v>
      </c>
      <c r="R443" t="n">
        <v>74.92</v>
      </c>
      <c r="S443" t="n">
        <v>57.64</v>
      </c>
      <c r="T443" t="n">
        <v>6526.83</v>
      </c>
      <c r="U443" t="n">
        <v>0.77</v>
      </c>
      <c r="V443" t="n">
        <v>0.88</v>
      </c>
      <c r="W443" t="n">
        <v>6.82</v>
      </c>
      <c r="X443" t="n">
        <v>0.39</v>
      </c>
      <c r="Y443" t="n">
        <v>1</v>
      </c>
      <c r="Z443" t="n">
        <v>10</v>
      </c>
    </row>
    <row r="444">
      <c r="A444" t="n">
        <v>85</v>
      </c>
      <c r="B444" t="n">
        <v>125</v>
      </c>
      <c r="C444" t="inlineStr">
        <is>
          <t xml:space="preserve">CONCLUIDO	</t>
        </is>
      </c>
      <c r="D444" t="n">
        <v>3.6365</v>
      </c>
      <c r="E444" t="n">
        <v>27.5</v>
      </c>
      <c r="F444" t="n">
        <v>24.08</v>
      </c>
      <c r="G444" t="n">
        <v>103.2</v>
      </c>
      <c r="H444" t="n">
        <v>1.4</v>
      </c>
      <c r="I444" t="n">
        <v>14</v>
      </c>
      <c r="J444" t="n">
        <v>282.24</v>
      </c>
      <c r="K444" t="n">
        <v>58.47</v>
      </c>
      <c r="L444" t="n">
        <v>22.25</v>
      </c>
      <c r="M444" t="n">
        <v>12</v>
      </c>
      <c r="N444" t="n">
        <v>76.52</v>
      </c>
      <c r="O444" t="n">
        <v>35044.38</v>
      </c>
      <c r="P444" t="n">
        <v>383.18</v>
      </c>
      <c r="Q444" t="n">
        <v>452.6</v>
      </c>
      <c r="R444" t="n">
        <v>74.05</v>
      </c>
      <c r="S444" t="n">
        <v>57.64</v>
      </c>
      <c r="T444" t="n">
        <v>6093.1</v>
      </c>
      <c r="U444" t="n">
        <v>0.78</v>
      </c>
      <c r="V444" t="n">
        <v>0.88</v>
      </c>
      <c r="W444" t="n">
        <v>6.81</v>
      </c>
      <c r="X444" t="n">
        <v>0.36</v>
      </c>
      <c r="Y444" t="n">
        <v>1</v>
      </c>
      <c r="Z444" t="n">
        <v>10</v>
      </c>
    </row>
    <row r="445">
      <c r="A445" t="n">
        <v>86</v>
      </c>
      <c r="B445" t="n">
        <v>125</v>
      </c>
      <c r="C445" t="inlineStr">
        <is>
          <t xml:space="preserve">CONCLUIDO	</t>
        </is>
      </c>
      <c r="D445" t="n">
        <v>3.6337</v>
      </c>
      <c r="E445" t="n">
        <v>27.52</v>
      </c>
      <c r="F445" t="n">
        <v>24.1</v>
      </c>
      <c r="G445" t="n">
        <v>103.3</v>
      </c>
      <c r="H445" t="n">
        <v>1.42</v>
      </c>
      <c r="I445" t="n">
        <v>14</v>
      </c>
      <c r="J445" t="n">
        <v>282.74</v>
      </c>
      <c r="K445" t="n">
        <v>58.47</v>
      </c>
      <c r="L445" t="n">
        <v>22.5</v>
      </c>
      <c r="M445" t="n">
        <v>12</v>
      </c>
      <c r="N445" t="n">
        <v>76.77</v>
      </c>
      <c r="O445" t="n">
        <v>35105.56</v>
      </c>
      <c r="P445" t="n">
        <v>382.88</v>
      </c>
      <c r="Q445" t="n">
        <v>452.58</v>
      </c>
      <c r="R445" t="n">
        <v>74.52</v>
      </c>
      <c r="S445" t="n">
        <v>57.64</v>
      </c>
      <c r="T445" t="n">
        <v>6328.29</v>
      </c>
      <c r="U445" t="n">
        <v>0.77</v>
      </c>
      <c r="V445" t="n">
        <v>0.88</v>
      </c>
      <c r="W445" t="n">
        <v>6.82</v>
      </c>
      <c r="X445" t="n">
        <v>0.38</v>
      </c>
      <c r="Y445" t="n">
        <v>1</v>
      </c>
      <c r="Z445" t="n">
        <v>10</v>
      </c>
    </row>
    <row r="446">
      <c r="A446" t="n">
        <v>87</v>
      </c>
      <c r="B446" t="n">
        <v>125</v>
      </c>
      <c r="C446" t="inlineStr">
        <is>
          <t xml:space="preserve">CONCLUIDO	</t>
        </is>
      </c>
      <c r="D446" t="n">
        <v>3.6335</v>
      </c>
      <c r="E446" t="n">
        <v>27.52</v>
      </c>
      <c r="F446" t="n">
        <v>24.1</v>
      </c>
      <c r="G446" t="n">
        <v>103.3</v>
      </c>
      <c r="H446" t="n">
        <v>1.43</v>
      </c>
      <c r="I446" t="n">
        <v>14</v>
      </c>
      <c r="J446" t="n">
        <v>283.24</v>
      </c>
      <c r="K446" t="n">
        <v>58.47</v>
      </c>
      <c r="L446" t="n">
        <v>22.75</v>
      </c>
      <c r="M446" t="n">
        <v>12</v>
      </c>
      <c r="N446" t="n">
        <v>77.01000000000001</v>
      </c>
      <c r="O446" t="n">
        <v>35166.85</v>
      </c>
      <c r="P446" t="n">
        <v>382.3</v>
      </c>
      <c r="Q446" t="n">
        <v>452.58</v>
      </c>
      <c r="R446" t="n">
        <v>74.72</v>
      </c>
      <c r="S446" t="n">
        <v>57.64</v>
      </c>
      <c r="T446" t="n">
        <v>6426.78</v>
      </c>
      <c r="U446" t="n">
        <v>0.77</v>
      </c>
      <c r="V446" t="n">
        <v>0.88</v>
      </c>
      <c r="W446" t="n">
        <v>6.82</v>
      </c>
      <c r="X446" t="n">
        <v>0.38</v>
      </c>
      <c r="Y446" t="n">
        <v>1</v>
      </c>
      <c r="Z446" t="n">
        <v>10</v>
      </c>
    </row>
    <row r="447">
      <c r="A447" t="n">
        <v>88</v>
      </c>
      <c r="B447" t="n">
        <v>125</v>
      </c>
      <c r="C447" t="inlineStr">
        <is>
          <t xml:space="preserve">CONCLUIDO	</t>
        </is>
      </c>
      <c r="D447" t="n">
        <v>3.6426</v>
      </c>
      <c r="E447" t="n">
        <v>27.45</v>
      </c>
      <c r="F447" t="n">
        <v>24.08</v>
      </c>
      <c r="G447" t="n">
        <v>111.15</v>
      </c>
      <c r="H447" t="n">
        <v>1.44</v>
      </c>
      <c r="I447" t="n">
        <v>13</v>
      </c>
      <c r="J447" t="n">
        <v>283.74</v>
      </c>
      <c r="K447" t="n">
        <v>58.47</v>
      </c>
      <c r="L447" t="n">
        <v>23</v>
      </c>
      <c r="M447" t="n">
        <v>11</v>
      </c>
      <c r="N447" t="n">
        <v>77.26000000000001</v>
      </c>
      <c r="O447" t="n">
        <v>35228.23</v>
      </c>
      <c r="P447" t="n">
        <v>382.64</v>
      </c>
      <c r="Q447" t="n">
        <v>452.57</v>
      </c>
      <c r="R447" t="n">
        <v>74.06</v>
      </c>
      <c r="S447" t="n">
        <v>57.64</v>
      </c>
      <c r="T447" t="n">
        <v>6103.27</v>
      </c>
      <c r="U447" t="n">
        <v>0.78</v>
      </c>
      <c r="V447" t="n">
        <v>0.88</v>
      </c>
      <c r="W447" t="n">
        <v>6.82</v>
      </c>
      <c r="X447" t="n">
        <v>0.36</v>
      </c>
      <c r="Y447" t="n">
        <v>1</v>
      </c>
      <c r="Z447" t="n">
        <v>10</v>
      </c>
    </row>
    <row r="448">
      <c r="A448" t="n">
        <v>89</v>
      </c>
      <c r="B448" t="n">
        <v>125</v>
      </c>
      <c r="C448" t="inlineStr">
        <is>
          <t xml:space="preserve">CONCLUIDO	</t>
        </is>
      </c>
      <c r="D448" t="n">
        <v>3.643</v>
      </c>
      <c r="E448" t="n">
        <v>27.45</v>
      </c>
      <c r="F448" t="n">
        <v>24.08</v>
      </c>
      <c r="G448" t="n">
        <v>111.13</v>
      </c>
      <c r="H448" t="n">
        <v>1.46</v>
      </c>
      <c r="I448" t="n">
        <v>13</v>
      </c>
      <c r="J448" t="n">
        <v>284.23</v>
      </c>
      <c r="K448" t="n">
        <v>58.47</v>
      </c>
      <c r="L448" t="n">
        <v>23.25</v>
      </c>
      <c r="M448" t="n">
        <v>11</v>
      </c>
      <c r="N448" t="n">
        <v>77.51000000000001</v>
      </c>
      <c r="O448" t="n">
        <v>35289.71</v>
      </c>
      <c r="P448" t="n">
        <v>383.09</v>
      </c>
      <c r="Q448" t="n">
        <v>452.56</v>
      </c>
      <c r="R448" t="n">
        <v>73.72</v>
      </c>
      <c r="S448" t="n">
        <v>57.64</v>
      </c>
      <c r="T448" t="n">
        <v>5932.79</v>
      </c>
      <c r="U448" t="n">
        <v>0.78</v>
      </c>
      <c r="V448" t="n">
        <v>0.88</v>
      </c>
      <c r="W448" t="n">
        <v>6.82</v>
      </c>
      <c r="X448" t="n">
        <v>0.36</v>
      </c>
      <c r="Y448" t="n">
        <v>1</v>
      </c>
      <c r="Z448" t="n">
        <v>10</v>
      </c>
    </row>
    <row r="449">
      <c r="A449" t="n">
        <v>90</v>
      </c>
      <c r="B449" t="n">
        <v>125</v>
      </c>
      <c r="C449" t="inlineStr">
        <is>
          <t xml:space="preserve">CONCLUIDO	</t>
        </is>
      </c>
      <c r="D449" t="n">
        <v>3.6441</v>
      </c>
      <c r="E449" t="n">
        <v>27.44</v>
      </c>
      <c r="F449" t="n">
        <v>24.07</v>
      </c>
      <c r="G449" t="n">
        <v>111.1</v>
      </c>
      <c r="H449" t="n">
        <v>1.47</v>
      </c>
      <c r="I449" t="n">
        <v>13</v>
      </c>
      <c r="J449" t="n">
        <v>284.73</v>
      </c>
      <c r="K449" t="n">
        <v>58.47</v>
      </c>
      <c r="L449" t="n">
        <v>23.5</v>
      </c>
      <c r="M449" t="n">
        <v>11</v>
      </c>
      <c r="N449" t="n">
        <v>77.76000000000001</v>
      </c>
      <c r="O449" t="n">
        <v>35351.29</v>
      </c>
      <c r="P449" t="n">
        <v>383.46</v>
      </c>
      <c r="Q449" t="n">
        <v>452.59</v>
      </c>
      <c r="R449" t="n">
        <v>73.70999999999999</v>
      </c>
      <c r="S449" t="n">
        <v>57.64</v>
      </c>
      <c r="T449" t="n">
        <v>5928.85</v>
      </c>
      <c r="U449" t="n">
        <v>0.78</v>
      </c>
      <c r="V449" t="n">
        <v>0.88</v>
      </c>
      <c r="W449" t="n">
        <v>6.81</v>
      </c>
      <c r="X449" t="n">
        <v>0.35</v>
      </c>
      <c r="Y449" t="n">
        <v>1</v>
      </c>
      <c r="Z449" t="n">
        <v>10</v>
      </c>
    </row>
    <row r="450">
      <c r="A450" t="n">
        <v>91</v>
      </c>
      <c r="B450" t="n">
        <v>125</v>
      </c>
      <c r="C450" t="inlineStr">
        <is>
          <t xml:space="preserve">CONCLUIDO	</t>
        </is>
      </c>
      <c r="D450" t="n">
        <v>3.6462</v>
      </c>
      <c r="E450" t="n">
        <v>27.43</v>
      </c>
      <c r="F450" t="n">
        <v>24.06</v>
      </c>
      <c r="G450" t="n">
        <v>111.02</v>
      </c>
      <c r="H450" t="n">
        <v>1.48</v>
      </c>
      <c r="I450" t="n">
        <v>13</v>
      </c>
      <c r="J450" t="n">
        <v>285.23</v>
      </c>
      <c r="K450" t="n">
        <v>58.47</v>
      </c>
      <c r="L450" t="n">
        <v>23.75</v>
      </c>
      <c r="M450" t="n">
        <v>11</v>
      </c>
      <c r="N450" t="n">
        <v>78.01000000000001</v>
      </c>
      <c r="O450" t="n">
        <v>35412.96</v>
      </c>
      <c r="P450" t="n">
        <v>383.51</v>
      </c>
      <c r="Q450" t="n">
        <v>452.59</v>
      </c>
      <c r="R450" t="n">
        <v>73.16</v>
      </c>
      <c r="S450" t="n">
        <v>57.64</v>
      </c>
      <c r="T450" t="n">
        <v>5651.92</v>
      </c>
      <c r="U450" t="n">
        <v>0.79</v>
      </c>
      <c r="V450" t="n">
        <v>0.88</v>
      </c>
      <c r="W450" t="n">
        <v>6.81</v>
      </c>
      <c r="X450" t="n">
        <v>0.33</v>
      </c>
      <c r="Y450" t="n">
        <v>1</v>
      </c>
      <c r="Z450" t="n">
        <v>10</v>
      </c>
    </row>
    <row r="451">
      <c r="A451" t="n">
        <v>92</v>
      </c>
      <c r="B451" t="n">
        <v>125</v>
      </c>
      <c r="C451" t="inlineStr">
        <is>
          <t xml:space="preserve">CONCLUIDO	</t>
        </is>
      </c>
      <c r="D451" t="n">
        <v>3.6444</v>
      </c>
      <c r="E451" t="n">
        <v>27.44</v>
      </c>
      <c r="F451" t="n">
        <v>24.07</v>
      </c>
      <c r="G451" t="n">
        <v>111.09</v>
      </c>
      <c r="H451" t="n">
        <v>1.5</v>
      </c>
      <c r="I451" t="n">
        <v>13</v>
      </c>
      <c r="J451" t="n">
        <v>285.73</v>
      </c>
      <c r="K451" t="n">
        <v>58.47</v>
      </c>
      <c r="L451" t="n">
        <v>24</v>
      </c>
      <c r="M451" t="n">
        <v>11</v>
      </c>
      <c r="N451" t="n">
        <v>78.26000000000001</v>
      </c>
      <c r="O451" t="n">
        <v>35474.75</v>
      </c>
      <c r="P451" t="n">
        <v>383.51</v>
      </c>
      <c r="Q451" t="n">
        <v>452.57</v>
      </c>
      <c r="R451" t="n">
        <v>73.64</v>
      </c>
      <c r="S451" t="n">
        <v>57.64</v>
      </c>
      <c r="T451" t="n">
        <v>5890.9</v>
      </c>
      <c r="U451" t="n">
        <v>0.78</v>
      </c>
      <c r="V451" t="n">
        <v>0.88</v>
      </c>
      <c r="W451" t="n">
        <v>6.81</v>
      </c>
      <c r="X451" t="n">
        <v>0.34</v>
      </c>
      <c r="Y451" t="n">
        <v>1</v>
      </c>
      <c r="Z451" t="n">
        <v>10</v>
      </c>
    </row>
    <row r="452">
      <c r="A452" t="n">
        <v>93</v>
      </c>
      <c r="B452" t="n">
        <v>125</v>
      </c>
      <c r="C452" t="inlineStr">
        <is>
          <t xml:space="preserve">CONCLUIDO	</t>
        </is>
      </c>
      <c r="D452" t="n">
        <v>3.6458</v>
      </c>
      <c r="E452" t="n">
        <v>27.43</v>
      </c>
      <c r="F452" t="n">
        <v>24.06</v>
      </c>
      <c r="G452" t="n">
        <v>111.04</v>
      </c>
      <c r="H452" t="n">
        <v>1.51</v>
      </c>
      <c r="I452" t="n">
        <v>13</v>
      </c>
      <c r="J452" t="n">
        <v>286.24</v>
      </c>
      <c r="K452" t="n">
        <v>58.47</v>
      </c>
      <c r="L452" t="n">
        <v>24.25</v>
      </c>
      <c r="M452" t="n">
        <v>11</v>
      </c>
      <c r="N452" t="n">
        <v>78.51000000000001</v>
      </c>
      <c r="O452" t="n">
        <v>35536.63</v>
      </c>
      <c r="P452" t="n">
        <v>383.12</v>
      </c>
      <c r="Q452" t="n">
        <v>452.55</v>
      </c>
      <c r="R452" t="n">
        <v>73.25</v>
      </c>
      <c r="S452" t="n">
        <v>57.64</v>
      </c>
      <c r="T452" t="n">
        <v>5699.87</v>
      </c>
      <c r="U452" t="n">
        <v>0.79</v>
      </c>
      <c r="V452" t="n">
        <v>0.88</v>
      </c>
      <c r="W452" t="n">
        <v>6.81</v>
      </c>
      <c r="X452" t="n">
        <v>0.33</v>
      </c>
      <c r="Y452" t="n">
        <v>1</v>
      </c>
      <c r="Z452" t="n">
        <v>10</v>
      </c>
    </row>
    <row r="453">
      <c r="A453" t="n">
        <v>94</v>
      </c>
      <c r="B453" t="n">
        <v>125</v>
      </c>
      <c r="C453" t="inlineStr">
        <is>
          <t xml:space="preserve">CONCLUIDO	</t>
        </is>
      </c>
      <c r="D453" t="n">
        <v>3.6439</v>
      </c>
      <c r="E453" t="n">
        <v>27.44</v>
      </c>
      <c r="F453" t="n">
        <v>24.07</v>
      </c>
      <c r="G453" t="n">
        <v>111.1</v>
      </c>
      <c r="H453" t="n">
        <v>1.52</v>
      </c>
      <c r="I453" t="n">
        <v>13</v>
      </c>
      <c r="J453" t="n">
        <v>286.74</v>
      </c>
      <c r="K453" t="n">
        <v>58.47</v>
      </c>
      <c r="L453" t="n">
        <v>24.5</v>
      </c>
      <c r="M453" t="n">
        <v>11</v>
      </c>
      <c r="N453" t="n">
        <v>78.77</v>
      </c>
      <c r="O453" t="n">
        <v>35598.74</v>
      </c>
      <c r="P453" t="n">
        <v>382.72</v>
      </c>
      <c r="Q453" t="n">
        <v>452.6</v>
      </c>
      <c r="R453" t="n">
        <v>73.66</v>
      </c>
      <c r="S453" t="n">
        <v>57.64</v>
      </c>
      <c r="T453" t="n">
        <v>5900.65</v>
      </c>
      <c r="U453" t="n">
        <v>0.78</v>
      </c>
      <c r="V453" t="n">
        <v>0.88</v>
      </c>
      <c r="W453" t="n">
        <v>6.82</v>
      </c>
      <c r="X453" t="n">
        <v>0.35</v>
      </c>
      <c r="Y453" t="n">
        <v>1</v>
      </c>
      <c r="Z453" t="n">
        <v>10</v>
      </c>
    </row>
    <row r="454">
      <c r="A454" t="n">
        <v>95</v>
      </c>
      <c r="B454" t="n">
        <v>125</v>
      </c>
      <c r="C454" t="inlineStr">
        <is>
          <t xml:space="preserve">CONCLUIDO	</t>
        </is>
      </c>
      <c r="D454" t="n">
        <v>3.6432</v>
      </c>
      <c r="E454" t="n">
        <v>27.45</v>
      </c>
      <c r="F454" t="n">
        <v>24.08</v>
      </c>
      <c r="G454" t="n">
        <v>111.13</v>
      </c>
      <c r="H454" t="n">
        <v>1.53</v>
      </c>
      <c r="I454" t="n">
        <v>13</v>
      </c>
      <c r="J454" t="n">
        <v>287.24</v>
      </c>
      <c r="K454" t="n">
        <v>58.47</v>
      </c>
      <c r="L454" t="n">
        <v>24.75</v>
      </c>
      <c r="M454" t="n">
        <v>11</v>
      </c>
      <c r="N454" t="n">
        <v>79.02</v>
      </c>
      <c r="O454" t="n">
        <v>35660.82</v>
      </c>
      <c r="P454" t="n">
        <v>382.18</v>
      </c>
      <c r="Q454" t="n">
        <v>452.57</v>
      </c>
      <c r="R454" t="n">
        <v>73.81</v>
      </c>
      <c r="S454" t="n">
        <v>57.64</v>
      </c>
      <c r="T454" t="n">
        <v>5979.69</v>
      </c>
      <c r="U454" t="n">
        <v>0.78</v>
      </c>
      <c r="V454" t="n">
        <v>0.88</v>
      </c>
      <c r="W454" t="n">
        <v>6.82</v>
      </c>
      <c r="X454" t="n">
        <v>0.35</v>
      </c>
      <c r="Y454" t="n">
        <v>1</v>
      </c>
      <c r="Z454" t="n">
        <v>10</v>
      </c>
    </row>
    <row r="455">
      <c r="A455" t="n">
        <v>96</v>
      </c>
      <c r="B455" t="n">
        <v>125</v>
      </c>
      <c r="C455" t="inlineStr">
        <is>
          <t xml:space="preserve">CONCLUIDO	</t>
        </is>
      </c>
      <c r="D455" t="n">
        <v>3.6568</v>
      </c>
      <c r="E455" t="n">
        <v>27.35</v>
      </c>
      <c r="F455" t="n">
        <v>24.02</v>
      </c>
      <c r="G455" t="n">
        <v>120.11</v>
      </c>
      <c r="H455" t="n">
        <v>1.55</v>
      </c>
      <c r="I455" t="n">
        <v>12</v>
      </c>
      <c r="J455" t="n">
        <v>287.75</v>
      </c>
      <c r="K455" t="n">
        <v>58.47</v>
      </c>
      <c r="L455" t="n">
        <v>25</v>
      </c>
      <c r="M455" t="n">
        <v>10</v>
      </c>
      <c r="N455" t="n">
        <v>79.27</v>
      </c>
      <c r="O455" t="n">
        <v>35723.02</v>
      </c>
      <c r="P455" t="n">
        <v>381.25</v>
      </c>
      <c r="Q455" t="n">
        <v>452.55</v>
      </c>
      <c r="R455" t="n">
        <v>71.97</v>
      </c>
      <c r="S455" t="n">
        <v>57.64</v>
      </c>
      <c r="T455" t="n">
        <v>5062.33</v>
      </c>
      <c r="U455" t="n">
        <v>0.8</v>
      </c>
      <c r="V455" t="n">
        <v>0.88</v>
      </c>
      <c r="W455" t="n">
        <v>6.82</v>
      </c>
      <c r="X455" t="n">
        <v>0.3</v>
      </c>
      <c r="Y455" t="n">
        <v>1</v>
      </c>
      <c r="Z455" t="n">
        <v>10</v>
      </c>
    </row>
    <row r="456">
      <c r="A456" t="n">
        <v>97</v>
      </c>
      <c r="B456" t="n">
        <v>125</v>
      </c>
      <c r="C456" t="inlineStr">
        <is>
          <t xml:space="preserve">CONCLUIDO	</t>
        </is>
      </c>
      <c r="D456" t="n">
        <v>3.6558</v>
      </c>
      <c r="E456" t="n">
        <v>27.35</v>
      </c>
      <c r="F456" t="n">
        <v>24.03</v>
      </c>
      <c r="G456" t="n">
        <v>120.15</v>
      </c>
      <c r="H456" t="n">
        <v>1.56</v>
      </c>
      <c r="I456" t="n">
        <v>12</v>
      </c>
      <c r="J456" t="n">
        <v>288.25</v>
      </c>
      <c r="K456" t="n">
        <v>58.47</v>
      </c>
      <c r="L456" t="n">
        <v>25.25</v>
      </c>
      <c r="M456" t="n">
        <v>10</v>
      </c>
      <c r="N456" t="n">
        <v>79.53</v>
      </c>
      <c r="O456" t="n">
        <v>35785.31</v>
      </c>
      <c r="P456" t="n">
        <v>381.73</v>
      </c>
      <c r="Q456" t="n">
        <v>452.6</v>
      </c>
      <c r="R456" t="n">
        <v>72.19</v>
      </c>
      <c r="S456" t="n">
        <v>57.64</v>
      </c>
      <c r="T456" t="n">
        <v>5175.05</v>
      </c>
      <c r="U456" t="n">
        <v>0.8</v>
      </c>
      <c r="V456" t="n">
        <v>0.88</v>
      </c>
      <c r="W456" t="n">
        <v>6.82</v>
      </c>
      <c r="X456" t="n">
        <v>0.31</v>
      </c>
      <c r="Y456" t="n">
        <v>1</v>
      </c>
      <c r="Z456" t="n">
        <v>10</v>
      </c>
    </row>
    <row r="457">
      <c r="A457" t="n">
        <v>98</v>
      </c>
      <c r="B457" t="n">
        <v>125</v>
      </c>
      <c r="C457" t="inlineStr">
        <is>
          <t xml:space="preserve">CONCLUIDO	</t>
        </is>
      </c>
      <c r="D457" t="n">
        <v>3.6562</v>
      </c>
      <c r="E457" t="n">
        <v>27.35</v>
      </c>
      <c r="F457" t="n">
        <v>24.03</v>
      </c>
      <c r="G457" t="n">
        <v>120.13</v>
      </c>
      <c r="H457" t="n">
        <v>1.57</v>
      </c>
      <c r="I457" t="n">
        <v>12</v>
      </c>
      <c r="J457" t="n">
        <v>288.76</v>
      </c>
      <c r="K457" t="n">
        <v>58.47</v>
      </c>
      <c r="L457" t="n">
        <v>25.5</v>
      </c>
      <c r="M457" t="n">
        <v>10</v>
      </c>
      <c r="N457" t="n">
        <v>79.78</v>
      </c>
      <c r="O457" t="n">
        <v>35847.71</v>
      </c>
      <c r="P457" t="n">
        <v>382.03</v>
      </c>
      <c r="Q457" t="n">
        <v>452.57</v>
      </c>
      <c r="R457" t="n">
        <v>72.13</v>
      </c>
      <c r="S457" t="n">
        <v>57.64</v>
      </c>
      <c r="T457" t="n">
        <v>5142.55</v>
      </c>
      <c r="U457" t="n">
        <v>0.8</v>
      </c>
      <c r="V457" t="n">
        <v>0.88</v>
      </c>
      <c r="W457" t="n">
        <v>6.81</v>
      </c>
      <c r="X457" t="n">
        <v>0.3</v>
      </c>
      <c r="Y457" t="n">
        <v>1</v>
      </c>
      <c r="Z457" t="n">
        <v>10</v>
      </c>
    </row>
    <row r="458">
      <c r="A458" t="n">
        <v>99</v>
      </c>
      <c r="B458" t="n">
        <v>125</v>
      </c>
      <c r="C458" t="inlineStr">
        <is>
          <t xml:space="preserve">CONCLUIDO	</t>
        </is>
      </c>
      <c r="D458" t="n">
        <v>3.6571</v>
      </c>
      <c r="E458" t="n">
        <v>27.34</v>
      </c>
      <c r="F458" t="n">
        <v>24.02</v>
      </c>
      <c r="G458" t="n">
        <v>120.1</v>
      </c>
      <c r="H458" t="n">
        <v>1.59</v>
      </c>
      <c r="I458" t="n">
        <v>12</v>
      </c>
      <c r="J458" t="n">
        <v>289.26</v>
      </c>
      <c r="K458" t="n">
        <v>58.47</v>
      </c>
      <c r="L458" t="n">
        <v>25.75</v>
      </c>
      <c r="M458" t="n">
        <v>10</v>
      </c>
      <c r="N458" t="n">
        <v>80.04000000000001</v>
      </c>
      <c r="O458" t="n">
        <v>35910.21</v>
      </c>
      <c r="P458" t="n">
        <v>382.01</v>
      </c>
      <c r="Q458" t="n">
        <v>452.58</v>
      </c>
      <c r="R458" t="n">
        <v>71.98</v>
      </c>
      <c r="S458" t="n">
        <v>57.64</v>
      </c>
      <c r="T458" t="n">
        <v>5068.16</v>
      </c>
      <c r="U458" t="n">
        <v>0.8</v>
      </c>
      <c r="V458" t="n">
        <v>0.88</v>
      </c>
      <c r="W458" t="n">
        <v>6.81</v>
      </c>
      <c r="X458" t="n">
        <v>0.3</v>
      </c>
      <c r="Y458" t="n">
        <v>1</v>
      </c>
      <c r="Z458" t="n">
        <v>10</v>
      </c>
    </row>
    <row r="459">
      <c r="A459" t="n">
        <v>100</v>
      </c>
      <c r="B459" t="n">
        <v>125</v>
      </c>
      <c r="C459" t="inlineStr">
        <is>
          <t xml:space="preserve">CONCLUIDO	</t>
        </is>
      </c>
      <c r="D459" t="n">
        <v>3.6546</v>
      </c>
      <c r="E459" t="n">
        <v>27.36</v>
      </c>
      <c r="F459" t="n">
        <v>24.04</v>
      </c>
      <c r="G459" t="n">
        <v>120.2</v>
      </c>
      <c r="H459" t="n">
        <v>1.6</v>
      </c>
      <c r="I459" t="n">
        <v>12</v>
      </c>
      <c r="J459" t="n">
        <v>289.77</v>
      </c>
      <c r="K459" t="n">
        <v>58.47</v>
      </c>
      <c r="L459" t="n">
        <v>26</v>
      </c>
      <c r="M459" t="n">
        <v>10</v>
      </c>
      <c r="N459" t="n">
        <v>80.3</v>
      </c>
      <c r="O459" t="n">
        <v>35972.82</v>
      </c>
      <c r="P459" t="n">
        <v>382.75</v>
      </c>
      <c r="Q459" t="n">
        <v>452.58</v>
      </c>
      <c r="R459" t="n">
        <v>72.42</v>
      </c>
      <c r="S459" t="n">
        <v>57.64</v>
      </c>
      <c r="T459" t="n">
        <v>5290.43</v>
      </c>
      <c r="U459" t="n">
        <v>0.8</v>
      </c>
      <c r="V459" t="n">
        <v>0.88</v>
      </c>
      <c r="W459" t="n">
        <v>6.82</v>
      </c>
      <c r="X459" t="n">
        <v>0.31</v>
      </c>
      <c r="Y459" t="n">
        <v>1</v>
      </c>
      <c r="Z459" t="n">
        <v>10</v>
      </c>
    </row>
    <row r="460">
      <c r="A460" t="n">
        <v>101</v>
      </c>
      <c r="B460" t="n">
        <v>125</v>
      </c>
      <c r="C460" t="inlineStr">
        <is>
          <t xml:space="preserve">CONCLUIDO	</t>
        </is>
      </c>
      <c r="D460" t="n">
        <v>3.655</v>
      </c>
      <c r="E460" t="n">
        <v>27.36</v>
      </c>
      <c r="F460" t="n">
        <v>24.04</v>
      </c>
      <c r="G460" t="n">
        <v>120.18</v>
      </c>
      <c r="H460" t="n">
        <v>1.61</v>
      </c>
      <c r="I460" t="n">
        <v>12</v>
      </c>
      <c r="J460" t="n">
        <v>290.28</v>
      </c>
      <c r="K460" t="n">
        <v>58.47</v>
      </c>
      <c r="L460" t="n">
        <v>26.25</v>
      </c>
      <c r="M460" t="n">
        <v>10</v>
      </c>
      <c r="N460" t="n">
        <v>80.56</v>
      </c>
      <c r="O460" t="n">
        <v>36035.53</v>
      </c>
      <c r="P460" t="n">
        <v>382.54</v>
      </c>
      <c r="Q460" t="n">
        <v>452.56</v>
      </c>
      <c r="R460" t="n">
        <v>72.45999999999999</v>
      </c>
      <c r="S460" t="n">
        <v>57.64</v>
      </c>
      <c r="T460" t="n">
        <v>5308.41</v>
      </c>
      <c r="U460" t="n">
        <v>0.8</v>
      </c>
      <c r="V460" t="n">
        <v>0.88</v>
      </c>
      <c r="W460" t="n">
        <v>6.82</v>
      </c>
      <c r="X460" t="n">
        <v>0.31</v>
      </c>
      <c r="Y460" t="n">
        <v>1</v>
      </c>
      <c r="Z460" t="n">
        <v>10</v>
      </c>
    </row>
    <row r="461">
      <c r="A461" t="n">
        <v>102</v>
      </c>
      <c r="B461" t="n">
        <v>125</v>
      </c>
      <c r="C461" t="inlineStr">
        <is>
          <t xml:space="preserve">CONCLUIDO	</t>
        </is>
      </c>
      <c r="D461" t="n">
        <v>3.6548</v>
      </c>
      <c r="E461" t="n">
        <v>27.36</v>
      </c>
      <c r="F461" t="n">
        <v>24.04</v>
      </c>
      <c r="G461" t="n">
        <v>120.19</v>
      </c>
      <c r="H461" t="n">
        <v>1.62</v>
      </c>
      <c r="I461" t="n">
        <v>12</v>
      </c>
      <c r="J461" t="n">
        <v>290.79</v>
      </c>
      <c r="K461" t="n">
        <v>58.47</v>
      </c>
      <c r="L461" t="n">
        <v>26.5</v>
      </c>
      <c r="M461" t="n">
        <v>10</v>
      </c>
      <c r="N461" t="n">
        <v>80.81999999999999</v>
      </c>
      <c r="O461" t="n">
        <v>36098.35</v>
      </c>
      <c r="P461" t="n">
        <v>382.35</v>
      </c>
      <c r="Q461" t="n">
        <v>452.58</v>
      </c>
      <c r="R461" t="n">
        <v>72.37</v>
      </c>
      <c r="S461" t="n">
        <v>57.64</v>
      </c>
      <c r="T461" t="n">
        <v>5262.8</v>
      </c>
      <c r="U461" t="n">
        <v>0.8</v>
      </c>
      <c r="V461" t="n">
        <v>0.88</v>
      </c>
      <c r="W461" t="n">
        <v>6.82</v>
      </c>
      <c r="X461" t="n">
        <v>0.31</v>
      </c>
      <c r="Y461" t="n">
        <v>1</v>
      </c>
      <c r="Z461" t="n">
        <v>10</v>
      </c>
    </row>
    <row r="462">
      <c r="A462" t="n">
        <v>103</v>
      </c>
      <c r="B462" t="n">
        <v>125</v>
      </c>
      <c r="C462" t="inlineStr">
        <is>
          <t xml:space="preserve">CONCLUIDO	</t>
        </is>
      </c>
      <c r="D462" t="n">
        <v>3.653</v>
      </c>
      <c r="E462" t="n">
        <v>27.37</v>
      </c>
      <c r="F462" t="n">
        <v>24.05</v>
      </c>
      <c r="G462" t="n">
        <v>120.26</v>
      </c>
      <c r="H462" t="n">
        <v>1.64</v>
      </c>
      <c r="I462" t="n">
        <v>12</v>
      </c>
      <c r="J462" t="n">
        <v>291.3</v>
      </c>
      <c r="K462" t="n">
        <v>58.47</v>
      </c>
      <c r="L462" t="n">
        <v>26.75</v>
      </c>
      <c r="M462" t="n">
        <v>10</v>
      </c>
      <c r="N462" t="n">
        <v>81.08</v>
      </c>
      <c r="O462" t="n">
        <v>36161.27</v>
      </c>
      <c r="P462" t="n">
        <v>382.23</v>
      </c>
      <c r="Q462" t="n">
        <v>452.58</v>
      </c>
      <c r="R462" t="n">
        <v>73</v>
      </c>
      <c r="S462" t="n">
        <v>57.64</v>
      </c>
      <c r="T462" t="n">
        <v>5580.42</v>
      </c>
      <c r="U462" t="n">
        <v>0.79</v>
      </c>
      <c r="V462" t="n">
        <v>0.88</v>
      </c>
      <c r="W462" t="n">
        <v>6.82</v>
      </c>
      <c r="X462" t="n">
        <v>0.33</v>
      </c>
      <c r="Y462" t="n">
        <v>1</v>
      </c>
      <c r="Z462" t="n">
        <v>10</v>
      </c>
    </row>
    <row r="463">
      <c r="A463" t="n">
        <v>104</v>
      </c>
      <c r="B463" t="n">
        <v>125</v>
      </c>
      <c r="C463" t="inlineStr">
        <is>
          <t xml:space="preserve">CONCLUIDO	</t>
        </is>
      </c>
      <c r="D463" t="n">
        <v>3.6559</v>
      </c>
      <c r="E463" t="n">
        <v>27.35</v>
      </c>
      <c r="F463" t="n">
        <v>24.03</v>
      </c>
      <c r="G463" t="n">
        <v>120.15</v>
      </c>
      <c r="H463" t="n">
        <v>1.65</v>
      </c>
      <c r="I463" t="n">
        <v>12</v>
      </c>
      <c r="J463" t="n">
        <v>291.81</v>
      </c>
      <c r="K463" t="n">
        <v>58.47</v>
      </c>
      <c r="L463" t="n">
        <v>27</v>
      </c>
      <c r="M463" t="n">
        <v>10</v>
      </c>
      <c r="N463" t="n">
        <v>81.34</v>
      </c>
      <c r="O463" t="n">
        <v>36224.3</v>
      </c>
      <c r="P463" t="n">
        <v>381.2</v>
      </c>
      <c r="Q463" t="n">
        <v>452.59</v>
      </c>
      <c r="R463" t="n">
        <v>72.44</v>
      </c>
      <c r="S463" t="n">
        <v>57.64</v>
      </c>
      <c r="T463" t="n">
        <v>5296.45</v>
      </c>
      <c r="U463" t="n">
        <v>0.8</v>
      </c>
      <c r="V463" t="n">
        <v>0.88</v>
      </c>
      <c r="W463" t="n">
        <v>6.81</v>
      </c>
      <c r="X463" t="n">
        <v>0.3</v>
      </c>
      <c r="Y463" t="n">
        <v>1</v>
      </c>
      <c r="Z463" t="n">
        <v>10</v>
      </c>
    </row>
    <row r="464">
      <c r="A464" t="n">
        <v>105</v>
      </c>
      <c r="B464" t="n">
        <v>125</v>
      </c>
      <c r="C464" t="inlineStr">
        <is>
          <t xml:space="preserve">CONCLUIDO	</t>
        </is>
      </c>
      <c r="D464" t="n">
        <v>3.6645</v>
      </c>
      <c r="E464" t="n">
        <v>27.29</v>
      </c>
      <c r="F464" t="n">
        <v>24.01</v>
      </c>
      <c r="G464" t="n">
        <v>130.98</v>
      </c>
      <c r="H464" t="n">
        <v>1.66</v>
      </c>
      <c r="I464" t="n">
        <v>11</v>
      </c>
      <c r="J464" t="n">
        <v>292.32</v>
      </c>
      <c r="K464" t="n">
        <v>58.47</v>
      </c>
      <c r="L464" t="n">
        <v>27.25</v>
      </c>
      <c r="M464" t="n">
        <v>9</v>
      </c>
      <c r="N464" t="n">
        <v>81.59999999999999</v>
      </c>
      <c r="O464" t="n">
        <v>36287.44</v>
      </c>
      <c r="P464" t="n">
        <v>380.75</v>
      </c>
      <c r="Q464" t="n">
        <v>452.6</v>
      </c>
      <c r="R464" t="n">
        <v>71.79000000000001</v>
      </c>
      <c r="S464" t="n">
        <v>57.64</v>
      </c>
      <c r="T464" t="n">
        <v>4976.5</v>
      </c>
      <c r="U464" t="n">
        <v>0.8</v>
      </c>
      <c r="V464" t="n">
        <v>0.88</v>
      </c>
      <c r="W464" t="n">
        <v>6.81</v>
      </c>
      <c r="X464" t="n">
        <v>0.29</v>
      </c>
      <c r="Y464" t="n">
        <v>1</v>
      </c>
      <c r="Z464" t="n">
        <v>10</v>
      </c>
    </row>
    <row r="465">
      <c r="A465" t="n">
        <v>106</v>
      </c>
      <c r="B465" t="n">
        <v>125</v>
      </c>
      <c r="C465" t="inlineStr">
        <is>
          <t xml:space="preserve">CONCLUIDO	</t>
        </is>
      </c>
      <c r="D465" t="n">
        <v>3.6661</v>
      </c>
      <c r="E465" t="n">
        <v>27.28</v>
      </c>
      <c r="F465" t="n">
        <v>24</v>
      </c>
      <c r="G465" t="n">
        <v>130.91</v>
      </c>
      <c r="H465" t="n">
        <v>1.67</v>
      </c>
      <c r="I465" t="n">
        <v>11</v>
      </c>
      <c r="J465" t="n">
        <v>292.84</v>
      </c>
      <c r="K465" t="n">
        <v>58.47</v>
      </c>
      <c r="L465" t="n">
        <v>27.5</v>
      </c>
      <c r="M465" t="n">
        <v>9</v>
      </c>
      <c r="N465" t="n">
        <v>81.86</v>
      </c>
      <c r="O465" t="n">
        <v>36350.69</v>
      </c>
      <c r="P465" t="n">
        <v>380.69</v>
      </c>
      <c r="Q465" t="n">
        <v>452.59</v>
      </c>
      <c r="R465" t="n">
        <v>71.29000000000001</v>
      </c>
      <c r="S465" t="n">
        <v>57.64</v>
      </c>
      <c r="T465" t="n">
        <v>4728.82</v>
      </c>
      <c r="U465" t="n">
        <v>0.8100000000000001</v>
      </c>
      <c r="V465" t="n">
        <v>0.88</v>
      </c>
      <c r="W465" t="n">
        <v>6.81</v>
      </c>
      <c r="X465" t="n">
        <v>0.28</v>
      </c>
      <c r="Y465" t="n">
        <v>1</v>
      </c>
      <c r="Z465" t="n">
        <v>10</v>
      </c>
    </row>
    <row r="466">
      <c r="A466" t="n">
        <v>107</v>
      </c>
      <c r="B466" t="n">
        <v>125</v>
      </c>
      <c r="C466" t="inlineStr">
        <is>
          <t xml:space="preserve">CONCLUIDO	</t>
        </is>
      </c>
      <c r="D466" t="n">
        <v>3.6661</v>
      </c>
      <c r="E466" t="n">
        <v>27.28</v>
      </c>
      <c r="F466" t="n">
        <v>24</v>
      </c>
      <c r="G466" t="n">
        <v>130.91</v>
      </c>
      <c r="H466" t="n">
        <v>1.68</v>
      </c>
      <c r="I466" t="n">
        <v>11</v>
      </c>
      <c r="J466" t="n">
        <v>293.35</v>
      </c>
      <c r="K466" t="n">
        <v>58.47</v>
      </c>
      <c r="L466" t="n">
        <v>27.75</v>
      </c>
      <c r="M466" t="n">
        <v>9</v>
      </c>
      <c r="N466" t="n">
        <v>82.13</v>
      </c>
      <c r="O466" t="n">
        <v>36414.05</v>
      </c>
      <c r="P466" t="n">
        <v>381.03</v>
      </c>
      <c r="Q466" t="n">
        <v>452.56</v>
      </c>
      <c r="R466" t="n">
        <v>71.31</v>
      </c>
      <c r="S466" t="n">
        <v>57.64</v>
      </c>
      <c r="T466" t="n">
        <v>4737.73</v>
      </c>
      <c r="U466" t="n">
        <v>0.8100000000000001</v>
      </c>
      <c r="V466" t="n">
        <v>0.88</v>
      </c>
      <c r="W466" t="n">
        <v>6.81</v>
      </c>
      <c r="X466" t="n">
        <v>0.28</v>
      </c>
      <c r="Y466" t="n">
        <v>1</v>
      </c>
      <c r="Z466" t="n">
        <v>10</v>
      </c>
    </row>
    <row r="467">
      <c r="A467" t="n">
        <v>108</v>
      </c>
      <c r="B467" t="n">
        <v>125</v>
      </c>
      <c r="C467" t="inlineStr">
        <is>
          <t xml:space="preserve">CONCLUIDO	</t>
        </is>
      </c>
      <c r="D467" t="n">
        <v>3.6652</v>
      </c>
      <c r="E467" t="n">
        <v>27.28</v>
      </c>
      <c r="F467" t="n">
        <v>24.01</v>
      </c>
      <c r="G467" t="n">
        <v>130.95</v>
      </c>
      <c r="H467" t="n">
        <v>1.7</v>
      </c>
      <c r="I467" t="n">
        <v>11</v>
      </c>
      <c r="J467" t="n">
        <v>293.86</v>
      </c>
      <c r="K467" t="n">
        <v>58.47</v>
      </c>
      <c r="L467" t="n">
        <v>28</v>
      </c>
      <c r="M467" t="n">
        <v>9</v>
      </c>
      <c r="N467" t="n">
        <v>82.39</v>
      </c>
      <c r="O467" t="n">
        <v>36477.51</v>
      </c>
      <c r="P467" t="n">
        <v>381.44</v>
      </c>
      <c r="Q467" t="n">
        <v>452.59</v>
      </c>
      <c r="R467" t="n">
        <v>71.45</v>
      </c>
      <c r="S467" t="n">
        <v>57.64</v>
      </c>
      <c r="T467" t="n">
        <v>4808.84</v>
      </c>
      <c r="U467" t="n">
        <v>0.8100000000000001</v>
      </c>
      <c r="V467" t="n">
        <v>0.88</v>
      </c>
      <c r="W467" t="n">
        <v>6.81</v>
      </c>
      <c r="X467" t="n">
        <v>0.28</v>
      </c>
      <c r="Y467" t="n">
        <v>1</v>
      </c>
      <c r="Z467" t="n">
        <v>10</v>
      </c>
    </row>
    <row r="468">
      <c r="A468" t="n">
        <v>109</v>
      </c>
      <c r="B468" t="n">
        <v>125</v>
      </c>
      <c r="C468" t="inlineStr">
        <is>
          <t xml:space="preserve">CONCLUIDO	</t>
        </is>
      </c>
      <c r="D468" t="n">
        <v>3.6655</v>
      </c>
      <c r="E468" t="n">
        <v>27.28</v>
      </c>
      <c r="F468" t="n">
        <v>24</v>
      </c>
      <c r="G468" t="n">
        <v>130.94</v>
      </c>
      <c r="H468" t="n">
        <v>1.71</v>
      </c>
      <c r="I468" t="n">
        <v>11</v>
      </c>
      <c r="J468" t="n">
        <v>294.38</v>
      </c>
      <c r="K468" t="n">
        <v>58.47</v>
      </c>
      <c r="L468" t="n">
        <v>28.25</v>
      </c>
      <c r="M468" t="n">
        <v>9</v>
      </c>
      <c r="N468" t="n">
        <v>82.66</v>
      </c>
      <c r="O468" t="n">
        <v>36541.09</v>
      </c>
      <c r="P468" t="n">
        <v>381.71</v>
      </c>
      <c r="Q468" t="n">
        <v>452.57</v>
      </c>
      <c r="R468" t="n">
        <v>71.43000000000001</v>
      </c>
      <c r="S468" t="n">
        <v>57.64</v>
      </c>
      <c r="T468" t="n">
        <v>4796.2</v>
      </c>
      <c r="U468" t="n">
        <v>0.8100000000000001</v>
      </c>
      <c r="V468" t="n">
        <v>0.88</v>
      </c>
      <c r="W468" t="n">
        <v>6.81</v>
      </c>
      <c r="X468" t="n">
        <v>0.28</v>
      </c>
      <c r="Y468" t="n">
        <v>1</v>
      </c>
      <c r="Z468" t="n">
        <v>10</v>
      </c>
    </row>
    <row r="469">
      <c r="A469" t="n">
        <v>110</v>
      </c>
      <c r="B469" t="n">
        <v>125</v>
      </c>
      <c r="C469" t="inlineStr">
        <is>
          <t xml:space="preserve">CONCLUIDO	</t>
        </is>
      </c>
      <c r="D469" t="n">
        <v>3.6644</v>
      </c>
      <c r="E469" t="n">
        <v>27.29</v>
      </c>
      <c r="F469" t="n">
        <v>24.01</v>
      </c>
      <c r="G469" t="n">
        <v>130.98</v>
      </c>
      <c r="H469" t="n">
        <v>1.72</v>
      </c>
      <c r="I469" t="n">
        <v>11</v>
      </c>
      <c r="J469" t="n">
        <v>294.9</v>
      </c>
      <c r="K469" t="n">
        <v>58.47</v>
      </c>
      <c r="L469" t="n">
        <v>28.5</v>
      </c>
      <c r="M469" t="n">
        <v>9</v>
      </c>
      <c r="N469" t="n">
        <v>82.92</v>
      </c>
      <c r="O469" t="n">
        <v>36604.77</v>
      </c>
      <c r="P469" t="n">
        <v>382.05</v>
      </c>
      <c r="Q469" t="n">
        <v>452.57</v>
      </c>
      <c r="R469" t="n">
        <v>71.67</v>
      </c>
      <c r="S469" t="n">
        <v>57.64</v>
      </c>
      <c r="T469" t="n">
        <v>4916.79</v>
      </c>
      <c r="U469" t="n">
        <v>0.8</v>
      </c>
      <c r="V469" t="n">
        <v>0.88</v>
      </c>
      <c r="W469" t="n">
        <v>6.81</v>
      </c>
      <c r="X469" t="n">
        <v>0.29</v>
      </c>
      <c r="Y469" t="n">
        <v>1</v>
      </c>
      <c r="Z469" t="n">
        <v>10</v>
      </c>
    </row>
    <row r="470">
      <c r="A470" t="n">
        <v>111</v>
      </c>
      <c r="B470" t="n">
        <v>125</v>
      </c>
      <c r="C470" t="inlineStr">
        <is>
          <t xml:space="preserve">CONCLUIDO	</t>
        </is>
      </c>
      <c r="D470" t="n">
        <v>3.6649</v>
      </c>
      <c r="E470" t="n">
        <v>27.29</v>
      </c>
      <c r="F470" t="n">
        <v>24.01</v>
      </c>
      <c r="G470" t="n">
        <v>130.96</v>
      </c>
      <c r="H470" t="n">
        <v>1.73</v>
      </c>
      <c r="I470" t="n">
        <v>11</v>
      </c>
      <c r="J470" t="n">
        <v>295.41</v>
      </c>
      <c r="K470" t="n">
        <v>58.47</v>
      </c>
      <c r="L470" t="n">
        <v>28.75</v>
      </c>
      <c r="M470" t="n">
        <v>9</v>
      </c>
      <c r="N470" t="n">
        <v>83.19</v>
      </c>
      <c r="O470" t="n">
        <v>36668.57</v>
      </c>
      <c r="P470" t="n">
        <v>381.84</v>
      </c>
      <c r="Q470" t="n">
        <v>452.57</v>
      </c>
      <c r="R470" t="n">
        <v>71.48</v>
      </c>
      <c r="S470" t="n">
        <v>57.64</v>
      </c>
      <c r="T470" t="n">
        <v>4823.83</v>
      </c>
      <c r="U470" t="n">
        <v>0.8100000000000001</v>
      </c>
      <c r="V470" t="n">
        <v>0.88</v>
      </c>
      <c r="W470" t="n">
        <v>6.82</v>
      </c>
      <c r="X470" t="n">
        <v>0.28</v>
      </c>
      <c r="Y470" t="n">
        <v>1</v>
      </c>
      <c r="Z470" t="n">
        <v>10</v>
      </c>
    </row>
    <row r="471">
      <c r="A471" t="n">
        <v>112</v>
      </c>
      <c r="B471" t="n">
        <v>125</v>
      </c>
      <c r="C471" t="inlineStr">
        <is>
          <t xml:space="preserve">CONCLUIDO	</t>
        </is>
      </c>
      <c r="D471" t="n">
        <v>3.6642</v>
      </c>
      <c r="E471" t="n">
        <v>27.29</v>
      </c>
      <c r="F471" t="n">
        <v>24.01</v>
      </c>
      <c r="G471" t="n">
        <v>130.99</v>
      </c>
      <c r="H471" t="n">
        <v>1.75</v>
      </c>
      <c r="I471" t="n">
        <v>11</v>
      </c>
      <c r="J471" t="n">
        <v>295.93</v>
      </c>
      <c r="K471" t="n">
        <v>58.47</v>
      </c>
      <c r="L471" t="n">
        <v>29</v>
      </c>
      <c r="M471" t="n">
        <v>9</v>
      </c>
      <c r="N471" t="n">
        <v>83.45999999999999</v>
      </c>
      <c r="O471" t="n">
        <v>36732.47</v>
      </c>
      <c r="P471" t="n">
        <v>381.71</v>
      </c>
      <c r="Q471" t="n">
        <v>452.57</v>
      </c>
      <c r="R471" t="n">
        <v>71.89</v>
      </c>
      <c r="S471" t="n">
        <v>57.64</v>
      </c>
      <c r="T471" t="n">
        <v>5026.14</v>
      </c>
      <c r="U471" t="n">
        <v>0.8</v>
      </c>
      <c r="V471" t="n">
        <v>0.88</v>
      </c>
      <c r="W471" t="n">
        <v>6.81</v>
      </c>
      <c r="X471" t="n">
        <v>0.29</v>
      </c>
      <c r="Y471" t="n">
        <v>1</v>
      </c>
      <c r="Z471" t="n">
        <v>10</v>
      </c>
    </row>
    <row r="472">
      <c r="A472" t="n">
        <v>113</v>
      </c>
      <c r="B472" t="n">
        <v>125</v>
      </c>
      <c r="C472" t="inlineStr">
        <is>
          <t xml:space="preserve">CONCLUIDO	</t>
        </is>
      </c>
      <c r="D472" t="n">
        <v>3.6655</v>
      </c>
      <c r="E472" t="n">
        <v>27.28</v>
      </c>
      <c r="F472" t="n">
        <v>24</v>
      </c>
      <c r="G472" t="n">
        <v>130.93</v>
      </c>
      <c r="H472" t="n">
        <v>1.76</v>
      </c>
      <c r="I472" t="n">
        <v>11</v>
      </c>
      <c r="J472" t="n">
        <v>296.45</v>
      </c>
      <c r="K472" t="n">
        <v>58.47</v>
      </c>
      <c r="L472" t="n">
        <v>29.25</v>
      </c>
      <c r="M472" t="n">
        <v>9</v>
      </c>
      <c r="N472" t="n">
        <v>83.73</v>
      </c>
      <c r="O472" t="n">
        <v>36796.49</v>
      </c>
      <c r="P472" t="n">
        <v>381.83</v>
      </c>
      <c r="Q472" t="n">
        <v>452.57</v>
      </c>
      <c r="R472" t="n">
        <v>71.39</v>
      </c>
      <c r="S472" t="n">
        <v>57.64</v>
      </c>
      <c r="T472" t="n">
        <v>4778.65</v>
      </c>
      <c r="U472" t="n">
        <v>0.8100000000000001</v>
      </c>
      <c r="V472" t="n">
        <v>0.88</v>
      </c>
      <c r="W472" t="n">
        <v>6.81</v>
      </c>
      <c r="X472" t="n">
        <v>0.28</v>
      </c>
      <c r="Y472" t="n">
        <v>1</v>
      </c>
      <c r="Z472" t="n">
        <v>10</v>
      </c>
    </row>
    <row r="473">
      <c r="A473" t="n">
        <v>114</v>
      </c>
      <c r="B473" t="n">
        <v>125</v>
      </c>
      <c r="C473" t="inlineStr">
        <is>
          <t xml:space="preserve">CONCLUIDO	</t>
        </is>
      </c>
      <c r="D473" t="n">
        <v>3.6658</v>
      </c>
      <c r="E473" t="n">
        <v>27.28</v>
      </c>
      <c r="F473" t="n">
        <v>24</v>
      </c>
      <c r="G473" t="n">
        <v>130.92</v>
      </c>
      <c r="H473" t="n">
        <v>1.77</v>
      </c>
      <c r="I473" t="n">
        <v>11</v>
      </c>
      <c r="J473" t="n">
        <v>296.97</v>
      </c>
      <c r="K473" t="n">
        <v>58.47</v>
      </c>
      <c r="L473" t="n">
        <v>29.5</v>
      </c>
      <c r="M473" t="n">
        <v>9</v>
      </c>
      <c r="N473" t="n">
        <v>84</v>
      </c>
      <c r="O473" t="n">
        <v>36860.62</v>
      </c>
      <c r="P473" t="n">
        <v>381.59</v>
      </c>
      <c r="Q473" t="n">
        <v>452.55</v>
      </c>
      <c r="R473" t="n">
        <v>71.44</v>
      </c>
      <c r="S473" t="n">
        <v>57.64</v>
      </c>
      <c r="T473" t="n">
        <v>4804.33</v>
      </c>
      <c r="U473" t="n">
        <v>0.8100000000000001</v>
      </c>
      <c r="V473" t="n">
        <v>0.88</v>
      </c>
      <c r="W473" t="n">
        <v>6.81</v>
      </c>
      <c r="X473" t="n">
        <v>0.28</v>
      </c>
      <c r="Y473" t="n">
        <v>1</v>
      </c>
      <c r="Z473" t="n">
        <v>10</v>
      </c>
    </row>
    <row r="474">
      <c r="A474" t="n">
        <v>115</v>
      </c>
      <c r="B474" t="n">
        <v>125</v>
      </c>
      <c r="C474" t="inlineStr">
        <is>
          <t xml:space="preserve">CONCLUIDO	</t>
        </is>
      </c>
      <c r="D474" t="n">
        <v>3.665</v>
      </c>
      <c r="E474" t="n">
        <v>27.29</v>
      </c>
      <c r="F474" t="n">
        <v>24.01</v>
      </c>
      <c r="G474" t="n">
        <v>130.96</v>
      </c>
      <c r="H474" t="n">
        <v>1.78</v>
      </c>
      <c r="I474" t="n">
        <v>11</v>
      </c>
      <c r="J474" t="n">
        <v>297.49</v>
      </c>
      <c r="K474" t="n">
        <v>58.47</v>
      </c>
      <c r="L474" t="n">
        <v>29.75</v>
      </c>
      <c r="M474" t="n">
        <v>9</v>
      </c>
      <c r="N474" t="n">
        <v>84.27</v>
      </c>
      <c r="O474" t="n">
        <v>36924.87</v>
      </c>
      <c r="P474" t="n">
        <v>381.46</v>
      </c>
      <c r="Q474" t="n">
        <v>452.59</v>
      </c>
      <c r="R474" t="n">
        <v>71.66</v>
      </c>
      <c r="S474" t="n">
        <v>57.64</v>
      </c>
      <c r="T474" t="n">
        <v>4911.5</v>
      </c>
      <c r="U474" t="n">
        <v>0.8</v>
      </c>
      <c r="V474" t="n">
        <v>0.88</v>
      </c>
      <c r="W474" t="n">
        <v>6.81</v>
      </c>
      <c r="X474" t="n">
        <v>0.28</v>
      </c>
      <c r="Y474" t="n">
        <v>1</v>
      </c>
      <c r="Z474" t="n">
        <v>10</v>
      </c>
    </row>
    <row r="475">
      <c r="A475" t="n">
        <v>116</v>
      </c>
      <c r="B475" t="n">
        <v>125</v>
      </c>
      <c r="C475" t="inlineStr">
        <is>
          <t xml:space="preserve">CONCLUIDO	</t>
        </is>
      </c>
      <c r="D475" t="n">
        <v>3.6649</v>
      </c>
      <c r="E475" t="n">
        <v>27.29</v>
      </c>
      <c r="F475" t="n">
        <v>24.01</v>
      </c>
      <c r="G475" t="n">
        <v>130.96</v>
      </c>
      <c r="H475" t="n">
        <v>1.79</v>
      </c>
      <c r="I475" t="n">
        <v>11</v>
      </c>
      <c r="J475" t="n">
        <v>298.01</v>
      </c>
      <c r="K475" t="n">
        <v>58.47</v>
      </c>
      <c r="L475" t="n">
        <v>30</v>
      </c>
      <c r="M475" t="n">
        <v>9</v>
      </c>
      <c r="N475" t="n">
        <v>84.54000000000001</v>
      </c>
      <c r="O475" t="n">
        <v>36989.23</v>
      </c>
      <c r="P475" t="n">
        <v>380.53</v>
      </c>
      <c r="Q475" t="n">
        <v>452.58</v>
      </c>
      <c r="R475" t="n">
        <v>71.59</v>
      </c>
      <c r="S475" t="n">
        <v>57.64</v>
      </c>
      <c r="T475" t="n">
        <v>4877.08</v>
      </c>
      <c r="U475" t="n">
        <v>0.8100000000000001</v>
      </c>
      <c r="V475" t="n">
        <v>0.88</v>
      </c>
      <c r="W475" t="n">
        <v>6.81</v>
      </c>
      <c r="X475" t="n">
        <v>0.28</v>
      </c>
      <c r="Y475" t="n">
        <v>1</v>
      </c>
      <c r="Z475" t="n">
        <v>10</v>
      </c>
    </row>
    <row r="476">
      <c r="A476" t="n">
        <v>117</v>
      </c>
      <c r="B476" t="n">
        <v>125</v>
      </c>
      <c r="C476" t="inlineStr">
        <is>
          <t xml:space="preserve">CONCLUIDO	</t>
        </is>
      </c>
      <c r="D476" t="n">
        <v>3.6756</v>
      </c>
      <c r="E476" t="n">
        <v>27.21</v>
      </c>
      <c r="F476" t="n">
        <v>23.98</v>
      </c>
      <c r="G476" t="n">
        <v>143.86</v>
      </c>
      <c r="H476" t="n">
        <v>1.8</v>
      </c>
      <c r="I476" t="n">
        <v>10</v>
      </c>
      <c r="J476" t="n">
        <v>298.54</v>
      </c>
      <c r="K476" t="n">
        <v>58.47</v>
      </c>
      <c r="L476" t="n">
        <v>30.25</v>
      </c>
      <c r="M476" t="n">
        <v>8</v>
      </c>
      <c r="N476" t="n">
        <v>84.81</v>
      </c>
      <c r="O476" t="n">
        <v>37053.7</v>
      </c>
      <c r="P476" t="n">
        <v>379.83</v>
      </c>
      <c r="Q476" t="n">
        <v>452.58</v>
      </c>
      <c r="R476" t="n">
        <v>70.58</v>
      </c>
      <c r="S476" t="n">
        <v>57.64</v>
      </c>
      <c r="T476" t="n">
        <v>4376.1</v>
      </c>
      <c r="U476" t="n">
        <v>0.82</v>
      </c>
      <c r="V476" t="n">
        <v>0.88</v>
      </c>
      <c r="W476" t="n">
        <v>6.81</v>
      </c>
      <c r="X476" t="n">
        <v>0.25</v>
      </c>
      <c r="Y476" t="n">
        <v>1</v>
      </c>
      <c r="Z476" t="n">
        <v>10</v>
      </c>
    </row>
    <row r="477">
      <c r="A477" t="n">
        <v>118</v>
      </c>
      <c r="B477" t="n">
        <v>125</v>
      </c>
      <c r="C477" t="inlineStr">
        <is>
          <t xml:space="preserve">CONCLUIDO	</t>
        </is>
      </c>
      <c r="D477" t="n">
        <v>3.6746</v>
      </c>
      <c r="E477" t="n">
        <v>27.21</v>
      </c>
      <c r="F477" t="n">
        <v>23.98</v>
      </c>
      <c r="G477" t="n">
        <v>143.91</v>
      </c>
      <c r="H477" t="n">
        <v>1.82</v>
      </c>
      <c r="I477" t="n">
        <v>10</v>
      </c>
      <c r="J477" t="n">
        <v>299.06</v>
      </c>
      <c r="K477" t="n">
        <v>58.47</v>
      </c>
      <c r="L477" t="n">
        <v>30.5</v>
      </c>
      <c r="M477" t="n">
        <v>8</v>
      </c>
      <c r="N477" t="n">
        <v>85.09</v>
      </c>
      <c r="O477" t="n">
        <v>37118.29</v>
      </c>
      <c r="P477" t="n">
        <v>380.3</v>
      </c>
      <c r="Q477" t="n">
        <v>452.56</v>
      </c>
      <c r="R477" t="n">
        <v>70.86</v>
      </c>
      <c r="S477" t="n">
        <v>57.64</v>
      </c>
      <c r="T477" t="n">
        <v>4519.63</v>
      </c>
      <c r="U477" t="n">
        <v>0.8100000000000001</v>
      </c>
      <c r="V477" t="n">
        <v>0.88</v>
      </c>
      <c r="W477" t="n">
        <v>6.81</v>
      </c>
      <c r="X477" t="n">
        <v>0.26</v>
      </c>
      <c r="Y477" t="n">
        <v>1</v>
      </c>
      <c r="Z477" t="n">
        <v>10</v>
      </c>
    </row>
    <row r="478">
      <c r="A478" t="n">
        <v>119</v>
      </c>
      <c r="B478" t="n">
        <v>125</v>
      </c>
      <c r="C478" t="inlineStr">
        <is>
          <t xml:space="preserve">CONCLUIDO	</t>
        </is>
      </c>
      <c r="D478" t="n">
        <v>3.675</v>
      </c>
      <c r="E478" t="n">
        <v>27.21</v>
      </c>
      <c r="F478" t="n">
        <v>23.98</v>
      </c>
      <c r="G478" t="n">
        <v>143.89</v>
      </c>
      <c r="H478" t="n">
        <v>1.83</v>
      </c>
      <c r="I478" t="n">
        <v>10</v>
      </c>
      <c r="J478" t="n">
        <v>299.59</v>
      </c>
      <c r="K478" t="n">
        <v>58.47</v>
      </c>
      <c r="L478" t="n">
        <v>30.75</v>
      </c>
      <c r="M478" t="n">
        <v>8</v>
      </c>
      <c r="N478" t="n">
        <v>85.36</v>
      </c>
      <c r="O478" t="n">
        <v>37183.12</v>
      </c>
      <c r="P478" t="n">
        <v>380.58</v>
      </c>
      <c r="Q478" t="n">
        <v>452.56</v>
      </c>
      <c r="R478" t="n">
        <v>70.63</v>
      </c>
      <c r="S478" t="n">
        <v>57.64</v>
      </c>
      <c r="T478" t="n">
        <v>4401.36</v>
      </c>
      <c r="U478" t="n">
        <v>0.82</v>
      </c>
      <c r="V478" t="n">
        <v>0.88</v>
      </c>
      <c r="W478" t="n">
        <v>6.81</v>
      </c>
      <c r="X478" t="n">
        <v>0.26</v>
      </c>
      <c r="Y478" t="n">
        <v>1</v>
      </c>
      <c r="Z478" t="n">
        <v>10</v>
      </c>
    </row>
    <row r="479">
      <c r="A479" t="n">
        <v>120</v>
      </c>
      <c r="B479" t="n">
        <v>125</v>
      </c>
      <c r="C479" t="inlineStr">
        <is>
          <t xml:space="preserve">CONCLUIDO	</t>
        </is>
      </c>
      <c r="D479" t="n">
        <v>3.6767</v>
      </c>
      <c r="E479" t="n">
        <v>27.2</v>
      </c>
      <c r="F479" t="n">
        <v>23.97</v>
      </c>
      <c r="G479" t="n">
        <v>143.82</v>
      </c>
      <c r="H479" t="n">
        <v>1.84</v>
      </c>
      <c r="I479" t="n">
        <v>10</v>
      </c>
      <c r="J479" t="n">
        <v>300.11</v>
      </c>
      <c r="K479" t="n">
        <v>58.47</v>
      </c>
      <c r="L479" t="n">
        <v>31</v>
      </c>
      <c r="M479" t="n">
        <v>8</v>
      </c>
      <c r="N479" t="n">
        <v>85.64</v>
      </c>
      <c r="O479" t="n">
        <v>37247.94</v>
      </c>
      <c r="P479" t="n">
        <v>380.68</v>
      </c>
      <c r="Q479" t="n">
        <v>452.57</v>
      </c>
      <c r="R479" t="n">
        <v>70.3</v>
      </c>
      <c r="S479" t="n">
        <v>57.64</v>
      </c>
      <c r="T479" t="n">
        <v>4239.44</v>
      </c>
      <c r="U479" t="n">
        <v>0.82</v>
      </c>
      <c r="V479" t="n">
        <v>0.88</v>
      </c>
      <c r="W479" t="n">
        <v>6.81</v>
      </c>
      <c r="X479" t="n">
        <v>0.24</v>
      </c>
      <c r="Y479" t="n">
        <v>1</v>
      </c>
      <c r="Z479" t="n">
        <v>10</v>
      </c>
    </row>
    <row r="480">
      <c r="A480" t="n">
        <v>121</v>
      </c>
      <c r="B480" t="n">
        <v>125</v>
      </c>
      <c r="C480" t="inlineStr">
        <is>
          <t xml:space="preserve">CONCLUIDO	</t>
        </is>
      </c>
      <c r="D480" t="n">
        <v>3.6749</v>
      </c>
      <c r="E480" t="n">
        <v>27.21</v>
      </c>
      <c r="F480" t="n">
        <v>23.98</v>
      </c>
      <c r="G480" t="n">
        <v>143.9</v>
      </c>
      <c r="H480" t="n">
        <v>1.85</v>
      </c>
      <c r="I480" t="n">
        <v>10</v>
      </c>
      <c r="J480" t="n">
        <v>300.64</v>
      </c>
      <c r="K480" t="n">
        <v>58.47</v>
      </c>
      <c r="L480" t="n">
        <v>31.25</v>
      </c>
      <c r="M480" t="n">
        <v>8</v>
      </c>
      <c r="N480" t="n">
        <v>85.91</v>
      </c>
      <c r="O480" t="n">
        <v>37312.88</v>
      </c>
      <c r="P480" t="n">
        <v>380.95</v>
      </c>
      <c r="Q480" t="n">
        <v>452.55</v>
      </c>
      <c r="R480" t="n">
        <v>70.76000000000001</v>
      </c>
      <c r="S480" t="n">
        <v>57.64</v>
      </c>
      <c r="T480" t="n">
        <v>4468.65</v>
      </c>
      <c r="U480" t="n">
        <v>0.8100000000000001</v>
      </c>
      <c r="V480" t="n">
        <v>0.88</v>
      </c>
      <c r="W480" t="n">
        <v>6.81</v>
      </c>
      <c r="X480" t="n">
        <v>0.26</v>
      </c>
      <c r="Y480" t="n">
        <v>1</v>
      </c>
      <c r="Z480" t="n">
        <v>10</v>
      </c>
    </row>
    <row r="481">
      <c r="A481" t="n">
        <v>122</v>
      </c>
      <c r="B481" t="n">
        <v>125</v>
      </c>
      <c r="C481" t="inlineStr">
        <is>
          <t xml:space="preserve">CONCLUIDO	</t>
        </is>
      </c>
      <c r="D481" t="n">
        <v>3.6753</v>
      </c>
      <c r="E481" t="n">
        <v>27.21</v>
      </c>
      <c r="F481" t="n">
        <v>23.98</v>
      </c>
      <c r="G481" t="n">
        <v>143.88</v>
      </c>
      <c r="H481" t="n">
        <v>1.86</v>
      </c>
      <c r="I481" t="n">
        <v>10</v>
      </c>
      <c r="J481" t="n">
        <v>301.17</v>
      </c>
      <c r="K481" t="n">
        <v>58.47</v>
      </c>
      <c r="L481" t="n">
        <v>31.5</v>
      </c>
      <c r="M481" t="n">
        <v>8</v>
      </c>
      <c r="N481" t="n">
        <v>86.19</v>
      </c>
      <c r="O481" t="n">
        <v>37377.94</v>
      </c>
      <c r="P481" t="n">
        <v>381.25</v>
      </c>
      <c r="Q481" t="n">
        <v>452.58</v>
      </c>
      <c r="R481" t="n">
        <v>70.73</v>
      </c>
      <c r="S481" t="n">
        <v>57.64</v>
      </c>
      <c r="T481" t="n">
        <v>4450.72</v>
      </c>
      <c r="U481" t="n">
        <v>0.82</v>
      </c>
      <c r="V481" t="n">
        <v>0.88</v>
      </c>
      <c r="W481" t="n">
        <v>6.81</v>
      </c>
      <c r="X481" t="n">
        <v>0.26</v>
      </c>
      <c r="Y481" t="n">
        <v>1</v>
      </c>
      <c r="Z481" t="n">
        <v>10</v>
      </c>
    </row>
    <row r="482">
      <c r="A482" t="n">
        <v>123</v>
      </c>
      <c r="B482" t="n">
        <v>125</v>
      </c>
      <c r="C482" t="inlineStr">
        <is>
          <t xml:space="preserve">CONCLUIDO	</t>
        </is>
      </c>
      <c r="D482" t="n">
        <v>3.6742</v>
      </c>
      <c r="E482" t="n">
        <v>27.22</v>
      </c>
      <c r="F482" t="n">
        <v>23.99</v>
      </c>
      <c r="G482" t="n">
        <v>143.93</v>
      </c>
      <c r="H482" t="n">
        <v>1.87</v>
      </c>
      <c r="I482" t="n">
        <v>10</v>
      </c>
      <c r="J482" t="n">
        <v>301.69</v>
      </c>
      <c r="K482" t="n">
        <v>58.47</v>
      </c>
      <c r="L482" t="n">
        <v>31.75</v>
      </c>
      <c r="M482" t="n">
        <v>8</v>
      </c>
      <c r="N482" t="n">
        <v>86.47</v>
      </c>
      <c r="O482" t="n">
        <v>37443.11</v>
      </c>
      <c r="P482" t="n">
        <v>381.47</v>
      </c>
      <c r="Q482" t="n">
        <v>452.55</v>
      </c>
      <c r="R482" t="n">
        <v>70.79000000000001</v>
      </c>
      <c r="S482" t="n">
        <v>57.64</v>
      </c>
      <c r="T482" t="n">
        <v>4484.98</v>
      </c>
      <c r="U482" t="n">
        <v>0.8100000000000001</v>
      </c>
      <c r="V482" t="n">
        <v>0.88</v>
      </c>
      <c r="W482" t="n">
        <v>6.82</v>
      </c>
      <c r="X482" t="n">
        <v>0.26</v>
      </c>
      <c r="Y482" t="n">
        <v>1</v>
      </c>
      <c r="Z482" t="n">
        <v>10</v>
      </c>
    </row>
    <row r="483">
      <c r="A483" t="n">
        <v>124</v>
      </c>
      <c r="B483" t="n">
        <v>125</v>
      </c>
      <c r="C483" t="inlineStr">
        <is>
          <t xml:space="preserve">CONCLUIDO	</t>
        </is>
      </c>
      <c r="D483" t="n">
        <v>3.6761</v>
      </c>
      <c r="E483" t="n">
        <v>27.2</v>
      </c>
      <c r="F483" t="n">
        <v>23.97</v>
      </c>
      <c r="G483" t="n">
        <v>143.84</v>
      </c>
      <c r="H483" t="n">
        <v>1.89</v>
      </c>
      <c r="I483" t="n">
        <v>10</v>
      </c>
      <c r="J483" t="n">
        <v>302.22</v>
      </c>
      <c r="K483" t="n">
        <v>58.47</v>
      </c>
      <c r="L483" t="n">
        <v>32</v>
      </c>
      <c r="M483" t="n">
        <v>8</v>
      </c>
      <c r="N483" t="n">
        <v>86.75</v>
      </c>
      <c r="O483" t="n">
        <v>37508.41</v>
      </c>
      <c r="P483" t="n">
        <v>381.1</v>
      </c>
      <c r="Q483" t="n">
        <v>452.59</v>
      </c>
      <c r="R483" t="n">
        <v>70.47</v>
      </c>
      <c r="S483" t="n">
        <v>57.64</v>
      </c>
      <c r="T483" t="n">
        <v>4322.32</v>
      </c>
      <c r="U483" t="n">
        <v>0.82</v>
      </c>
      <c r="V483" t="n">
        <v>0.88</v>
      </c>
      <c r="W483" t="n">
        <v>6.81</v>
      </c>
      <c r="X483" t="n">
        <v>0.25</v>
      </c>
      <c r="Y483" t="n">
        <v>1</v>
      </c>
      <c r="Z483" t="n">
        <v>10</v>
      </c>
    </row>
    <row r="484">
      <c r="A484" t="n">
        <v>125</v>
      </c>
      <c r="B484" t="n">
        <v>125</v>
      </c>
      <c r="C484" t="inlineStr">
        <is>
          <t xml:space="preserve">CONCLUIDO	</t>
        </is>
      </c>
      <c r="D484" t="n">
        <v>3.6755</v>
      </c>
      <c r="E484" t="n">
        <v>27.21</v>
      </c>
      <c r="F484" t="n">
        <v>23.98</v>
      </c>
      <c r="G484" t="n">
        <v>143.87</v>
      </c>
      <c r="H484" t="n">
        <v>1.9</v>
      </c>
      <c r="I484" t="n">
        <v>10</v>
      </c>
      <c r="J484" t="n">
        <v>302.75</v>
      </c>
      <c r="K484" t="n">
        <v>58.47</v>
      </c>
      <c r="L484" t="n">
        <v>32.25</v>
      </c>
      <c r="M484" t="n">
        <v>8</v>
      </c>
      <c r="N484" t="n">
        <v>87.03</v>
      </c>
      <c r="O484" t="n">
        <v>37573.82</v>
      </c>
      <c r="P484" t="n">
        <v>381.35</v>
      </c>
      <c r="Q484" t="n">
        <v>452.59</v>
      </c>
      <c r="R484" t="n">
        <v>70.62</v>
      </c>
      <c r="S484" t="n">
        <v>57.64</v>
      </c>
      <c r="T484" t="n">
        <v>4396.85</v>
      </c>
      <c r="U484" t="n">
        <v>0.82</v>
      </c>
      <c r="V484" t="n">
        <v>0.88</v>
      </c>
      <c r="W484" t="n">
        <v>6.81</v>
      </c>
      <c r="X484" t="n">
        <v>0.25</v>
      </c>
      <c r="Y484" t="n">
        <v>1</v>
      </c>
      <c r="Z484" t="n">
        <v>10</v>
      </c>
    </row>
    <row r="485">
      <c r="A485" t="n">
        <v>126</v>
      </c>
      <c r="B485" t="n">
        <v>125</v>
      </c>
      <c r="C485" t="inlineStr">
        <is>
          <t xml:space="preserve">CONCLUIDO	</t>
        </is>
      </c>
      <c r="D485" t="n">
        <v>3.6746</v>
      </c>
      <c r="E485" t="n">
        <v>27.21</v>
      </c>
      <c r="F485" t="n">
        <v>23.98</v>
      </c>
      <c r="G485" t="n">
        <v>143.91</v>
      </c>
      <c r="H485" t="n">
        <v>1.91</v>
      </c>
      <c r="I485" t="n">
        <v>10</v>
      </c>
      <c r="J485" t="n">
        <v>303.28</v>
      </c>
      <c r="K485" t="n">
        <v>58.47</v>
      </c>
      <c r="L485" t="n">
        <v>32.5</v>
      </c>
      <c r="M485" t="n">
        <v>8</v>
      </c>
      <c r="N485" t="n">
        <v>87.31</v>
      </c>
      <c r="O485" t="n">
        <v>37639.36</v>
      </c>
      <c r="P485" t="n">
        <v>381.5</v>
      </c>
      <c r="Q485" t="n">
        <v>452.59</v>
      </c>
      <c r="R485" t="n">
        <v>70.92</v>
      </c>
      <c r="S485" t="n">
        <v>57.64</v>
      </c>
      <c r="T485" t="n">
        <v>4546.22</v>
      </c>
      <c r="U485" t="n">
        <v>0.8100000000000001</v>
      </c>
      <c r="V485" t="n">
        <v>0.88</v>
      </c>
      <c r="W485" t="n">
        <v>6.81</v>
      </c>
      <c r="X485" t="n">
        <v>0.26</v>
      </c>
      <c r="Y485" t="n">
        <v>1</v>
      </c>
      <c r="Z485" t="n">
        <v>10</v>
      </c>
    </row>
    <row r="486">
      <c r="A486" t="n">
        <v>127</v>
      </c>
      <c r="B486" t="n">
        <v>125</v>
      </c>
      <c r="C486" t="inlineStr">
        <is>
          <t xml:space="preserve">CONCLUIDO	</t>
        </is>
      </c>
      <c r="D486" t="n">
        <v>3.6746</v>
      </c>
      <c r="E486" t="n">
        <v>27.21</v>
      </c>
      <c r="F486" t="n">
        <v>23.98</v>
      </c>
      <c r="G486" t="n">
        <v>143.91</v>
      </c>
      <c r="H486" t="n">
        <v>1.92</v>
      </c>
      <c r="I486" t="n">
        <v>10</v>
      </c>
      <c r="J486" t="n">
        <v>303.82</v>
      </c>
      <c r="K486" t="n">
        <v>58.47</v>
      </c>
      <c r="L486" t="n">
        <v>32.75</v>
      </c>
      <c r="M486" t="n">
        <v>8</v>
      </c>
      <c r="N486" t="n">
        <v>87.59</v>
      </c>
      <c r="O486" t="n">
        <v>37705.01</v>
      </c>
      <c r="P486" t="n">
        <v>381.29</v>
      </c>
      <c r="Q486" t="n">
        <v>452.55</v>
      </c>
      <c r="R486" t="n">
        <v>70.91</v>
      </c>
      <c r="S486" t="n">
        <v>57.64</v>
      </c>
      <c r="T486" t="n">
        <v>4544.95</v>
      </c>
      <c r="U486" t="n">
        <v>0.8100000000000001</v>
      </c>
      <c r="V486" t="n">
        <v>0.88</v>
      </c>
      <c r="W486" t="n">
        <v>6.81</v>
      </c>
      <c r="X486" t="n">
        <v>0.26</v>
      </c>
      <c r="Y486" t="n">
        <v>1</v>
      </c>
      <c r="Z486" t="n">
        <v>10</v>
      </c>
    </row>
    <row r="487">
      <c r="A487" t="n">
        <v>128</v>
      </c>
      <c r="B487" t="n">
        <v>125</v>
      </c>
      <c r="C487" t="inlineStr">
        <is>
          <t xml:space="preserve">CONCLUIDO	</t>
        </is>
      </c>
      <c r="D487" t="n">
        <v>3.6753</v>
      </c>
      <c r="E487" t="n">
        <v>27.21</v>
      </c>
      <c r="F487" t="n">
        <v>23.98</v>
      </c>
      <c r="G487" t="n">
        <v>143.88</v>
      </c>
      <c r="H487" t="n">
        <v>1.93</v>
      </c>
      <c r="I487" t="n">
        <v>10</v>
      </c>
      <c r="J487" t="n">
        <v>304.35</v>
      </c>
      <c r="K487" t="n">
        <v>58.47</v>
      </c>
      <c r="L487" t="n">
        <v>33</v>
      </c>
      <c r="M487" t="n">
        <v>8</v>
      </c>
      <c r="N487" t="n">
        <v>87.88</v>
      </c>
      <c r="O487" t="n">
        <v>37770.79</v>
      </c>
      <c r="P487" t="n">
        <v>380.73</v>
      </c>
      <c r="Q487" t="n">
        <v>452.6</v>
      </c>
      <c r="R487" t="n">
        <v>70.68000000000001</v>
      </c>
      <c r="S487" t="n">
        <v>57.64</v>
      </c>
      <c r="T487" t="n">
        <v>4428.63</v>
      </c>
      <c r="U487" t="n">
        <v>0.82</v>
      </c>
      <c r="V487" t="n">
        <v>0.88</v>
      </c>
      <c r="W487" t="n">
        <v>6.81</v>
      </c>
      <c r="X487" t="n">
        <v>0.25</v>
      </c>
      <c r="Y487" t="n">
        <v>1</v>
      </c>
      <c r="Z487" t="n">
        <v>10</v>
      </c>
    </row>
    <row r="488">
      <c r="A488" t="n">
        <v>129</v>
      </c>
      <c r="B488" t="n">
        <v>125</v>
      </c>
      <c r="C488" t="inlineStr">
        <is>
          <t xml:space="preserve">CONCLUIDO	</t>
        </is>
      </c>
      <c r="D488" t="n">
        <v>3.6739</v>
      </c>
      <c r="E488" t="n">
        <v>27.22</v>
      </c>
      <c r="F488" t="n">
        <v>23.99</v>
      </c>
      <c r="G488" t="n">
        <v>143.94</v>
      </c>
      <c r="H488" t="n">
        <v>1.94</v>
      </c>
      <c r="I488" t="n">
        <v>10</v>
      </c>
      <c r="J488" t="n">
        <v>304.88</v>
      </c>
      <c r="K488" t="n">
        <v>58.47</v>
      </c>
      <c r="L488" t="n">
        <v>33.25</v>
      </c>
      <c r="M488" t="n">
        <v>8</v>
      </c>
      <c r="N488" t="n">
        <v>88.16</v>
      </c>
      <c r="O488" t="n">
        <v>37836.69</v>
      </c>
      <c r="P488" t="n">
        <v>380.58</v>
      </c>
      <c r="Q488" t="n">
        <v>452.6</v>
      </c>
      <c r="R488" t="n">
        <v>70.94</v>
      </c>
      <c r="S488" t="n">
        <v>57.64</v>
      </c>
      <c r="T488" t="n">
        <v>4560.42</v>
      </c>
      <c r="U488" t="n">
        <v>0.8100000000000001</v>
      </c>
      <c r="V488" t="n">
        <v>0.88</v>
      </c>
      <c r="W488" t="n">
        <v>6.81</v>
      </c>
      <c r="X488" t="n">
        <v>0.27</v>
      </c>
      <c r="Y488" t="n">
        <v>1</v>
      </c>
      <c r="Z488" t="n">
        <v>10</v>
      </c>
    </row>
    <row r="489">
      <c r="A489" t="n">
        <v>130</v>
      </c>
      <c r="B489" t="n">
        <v>125</v>
      </c>
      <c r="C489" t="inlineStr">
        <is>
          <t xml:space="preserve">CONCLUIDO	</t>
        </is>
      </c>
      <c r="D489" t="n">
        <v>3.675</v>
      </c>
      <c r="E489" t="n">
        <v>27.21</v>
      </c>
      <c r="F489" t="n">
        <v>23.98</v>
      </c>
      <c r="G489" t="n">
        <v>143.89</v>
      </c>
      <c r="H489" t="n">
        <v>1.95</v>
      </c>
      <c r="I489" t="n">
        <v>10</v>
      </c>
      <c r="J489" t="n">
        <v>305.42</v>
      </c>
      <c r="K489" t="n">
        <v>58.47</v>
      </c>
      <c r="L489" t="n">
        <v>33.5</v>
      </c>
      <c r="M489" t="n">
        <v>8</v>
      </c>
      <c r="N489" t="n">
        <v>88.45</v>
      </c>
      <c r="O489" t="n">
        <v>37902.71</v>
      </c>
      <c r="P489" t="n">
        <v>379.8</v>
      </c>
      <c r="Q489" t="n">
        <v>452.58</v>
      </c>
      <c r="R489" t="n">
        <v>70.81</v>
      </c>
      <c r="S489" t="n">
        <v>57.64</v>
      </c>
      <c r="T489" t="n">
        <v>4495.31</v>
      </c>
      <c r="U489" t="n">
        <v>0.8100000000000001</v>
      </c>
      <c r="V489" t="n">
        <v>0.88</v>
      </c>
      <c r="W489" t="n">
        <v>6.81</v>
      </c>
      <c r="X489" t="n">
        <v>0.26</v>
      </c>
      <c r="Y489" t="n">
        <v>1</v>
      </c>
      <c r="Z489" t="n">
        <v>10</v>
      </c>
    </row>
    <row r="490">
      <c r="A490" t="n">
        <v>131</v>
      </c>
      <c r="B490" t="n">
        <v>125</v>
      </c>
      <c r="C490" t="inlineStr">
        <is>
          <t xml:space="preserve">CONCLUIDO	</t>
        </is>
      </c>
      <c r="D490" t="n">
        <v>3.6757</v>
      </c>
      <c r="E490" t="n">
        <v>27.21</v>
      </c>
      <c r="F490" t="n">
        <v>23.98</v>
      </c>
      <c r="G490" t="n">
        <v>143.86</v>
      </c>
      <c r="H490" t="n">
        <v>1.97</v>
      </c>
      <c r="I490" t="n">
        <v>10</v>
      </c>
      <c r="J490" t="n">
        <v>305.96</v>
      </c>
      <c r="K490" t="n">
        <v>58.47</v>
      </c>
      <c r="L490" t="n">
        <v>33.75</v>
      </c>
      <c r="M490" t="n">
        <v>8</v>
      </c>
      <c r="N490" t="n">
        <v>88.73</v>
      </c>
      <c r="O490" t="n">
        <v>37968.85</v>
      </c>
      <c r="P490" t="n">
        <v>378.98</v>
      </c>
      <c r="Q490" t="n">
        <v>452.56</v>
      </c>
      <c r="R490" t="n">
        <v>70.58</v>
      </c>
      <c r="S490" t="n">
        <v>57.64</v>
      </c>
      <c r="T490" t="n">
        <v>4377.34</v>
      </c>
      <c r="U490" t="n">
        <v>0.82</v>
      </c>
      <c r="V490" t="n">
        <v>0.88</v>
      </c>
      <c r="W490" t="n">
        <v>6.81</v>
      </c>
      <c r="X490" t="n">
        <v>0.25</v>
      </c>
      <c r="Y490" t="n">
        <v>1</v>
      </c>
      <c r="Z490" t="n">
        <v>10</v>
      </c>
    </row>
    <row r="491">
      <c r="A491" t="n">
        <v>132</v>
      </c>
      <c r="B491" t="n">
        <v>125</v>
      </c>
      <c r="C491" t="inlineStr">
        <is>
          <t xml:space="preserve">CONCLUIDO	</t>
        </is>
      </c>
      <c r="D491" t="n">
        <v>3.685</v>
      </c>
      <c r="E491" t="n">
        <v>27.14</v>
      </c>
      <c r="F491" t="n">
        <v>23.96</v>
      </c>
      <c r="G491" t="n">
        <v>159.7</v>
      </c>
      <c r="H491" t="n">
        <v>1.98</v>
      </c>
      <c r="I491" t="n">
        <v>9</v>
      </c>
      <c r="J491" t="n">
        <v>306.49</v>
      </c>
      <c r="K491" t="n">
        <v>58.47</v>
      </c>
      <c r="L491" t="n">
        <v>34</v>
      </c>
      <c r="M491" t="n">
        <v>7</v>
      </c>
      <c r="N491" t="n">
        <v>89.02</v>
      </c>
      <c r="O491" t="n">
        <v>38035.12</v>
      </c>
      <c r="P491" t="n">
        <v>378.87</v>
      </c>
      <c r="Q491" t="n">
        <v>452.56</v>
      </c>
      <c r="R491" t="n">
        <v>69.75</v>
      </c>
      <c r="S491" t="n">
        <v>57.64</v>
      </c>
      <c r="T491" t="n">
        <v>3968.21</v>
      </c>
      <c r="U491" t="n">
        <v>0.83</v>
      </c>
      <c r="V491" t="n">
        <v>0.89</v>
      </c>
      <c r="W491" t="n">
        <v>6.81</v>
      </c>
      <c r="X491" t="n">
        <v>0.23</v>
      </c>
      <c r="Y491" t="n">
        <v>1</v>
      </c>
      <c r="Z491" t="n">
        <v>10</v>
      </c>
    </row>
    <row r="492">
      <c r="A492" t="n">
        <v>133</v>
      </c>
      <c r="B492" t="n">
        <v>125</v>
      </c>
      <c r="C492" t="inlineStr">
        <is>
          <t xml:space="preserve">CONCLUIDO	</t>
        </is>
      </c>
      <c r="D492" t="n">
        <v>3.6851</v>
      </c>
      <c r="E492" t="n">
        <v>27.14</v>
      </c>
      <c r="F492" t="n">
        <v>23.95</v>
      </c>
      <c r="G492" t="n">
        <v>159.69</v>
      </c>
      <c r="H492" t="n">
        <v>1.99</v>
      </c>
      <c r="I492" t="n">
        <v>9</v>
      </c>
      <c r="J492" t="n">
        <v>307.03</v>
      </c>
      <c r="K492" t="n">
        <v>58.47</v>
      </c>
      <c r="L492" t="n">
        <v>34.25</v>
      </c>
      <c r="M492" t="n">
        <v>7</v>
      </c>
      <c r="N492" t="n">
        <v>89.31</v>
      </c>
      <c r="O492" t="n">
        <v>38101.52</v>
      </c>
      <c r="P492" t="n">
        <v>379.33</v>
      </c>
      <c r="Q492" t="n">
        <v>452.55</v>
      </c>
      <c r="R492" t="n">
        <v>69.84999999999999</v>
      </c>
      <c r="S492" t="n">
        <v>57.64</v>
      </c>
      <c r="T492" t="n">
        <v>4017.71</v>
      </c>
      <c r="U492" t="n">
        <v>0.83</v>
      </c>
      <c r="V492" t="n">
        <v>0.89</v>
      </c>
      <c r="W492" t="n">
        <v>6.81</v>
      </c>
      <c r="X492" t="n">
        <v>0.23</v>
      </c>
      <c r="Y492" t="n">
        <v>1</v>
      </c>
      <c r="Z492" t="n">
        <v>10</v>
      </c>
    </row>
    <row r="493">
      <c r="A493" t="n">
        <v>134</v>
      </c>
      <c r="B493" t="n">
        <v>125</v>
      </c>
      <c r="C493" t="inlineStr">
        <is>
          <t xml:space="preserve">CONCLUIDO	</t>
        </is>
      </c>
      <c r="D493" t="n">
        <v>3.6862</v>
      </c>
      <c r="E493" t="n">
        <v>27.13</v>
      </c>
      <c r="F493" t="n">
        <v>23.95</v>
      </c>
      <c r="G493" t="n">
        <v>159.64</v>
      </c>
      <c r="H493" t="n">
        <v>2</v>
      </c>
      <c r="I493" t="n">
        <v>9</v>
      </c>
      <c r="J493" t="n">
        <v>307.57</v>
      </c>
      <c r="K493" t="n">
        <v>58.47</v>
      </c>
      <c r="L493" t="n">
        <v>34.5</v>
      </c>
      <c r="M493" t="n">
        <v>7</v>
      </c>
      <c r="N493" t="n">
        <v>89.59999999999999</v>
      </c>
      <c r="O493" t="n">
        <v>38168.04</v>
      </c>
      <c r="P493" t="n">
        <v>379.47</v>
      </c>
      <c r="Q493" t="n">
        <v>452.57</v>
      </c>
      <c r="R493" t="n">
        <v>69.48999999999999</v>
      </c>
      <c r="S493" t="n">
        <v>57.64</v>
      </c>
      <c r="T493" t="n">
        <v>3837.95</v>
      </c>
      <c r="U493" t="n">
        <v>0.83</v>
      </c>
      <c r="V493" t="n">
        <v>0.89</v>
      </c>
      <c r="W493" t="n">
        <v>6.81</v>
      </c>
      <c r="X493" t="n">
        <v>0.22</v>
      </c>
      <c r="Y493" t="n">
        <v>1</v>
      </c>
      <c r="Z493" t="n">
        <v>10</v>
      </c>
    </row>
    <row r="494">
      <c r="A494" t="n">
        <v>135</v>
      </c>
      <c r="B494" t="n">
        <v>125</v>
      </c>
      <c r="C494" t="inlineStr">
        <is>
          <t xml:space="preserve">CONCLUIDO	</t>
        </is>
      </c>
      <c r="D494" t="n">
        <v>3.6854</v>
      </c>
      <c r="E494" t="n">
        <v>27.13</v>
      </c>
      <c r="F494" t="n">
        <v>23.95</v>
      </c>
      <c r="G494" t="n">
        <v>159.68</v>
      </c>
      <c r="H494" t="n">
        <v>2.01</v>
      </c>
      <c r="I494" t="n">
        <v>9</v>
      </c>
      <c r="J494" t="n">
        <v>308.11</v>
      </c>
      <c r="K494" t="n">
        <v>58.47</v>
      </c>
      <c r="L494" t="n">
        <v>34.75</v>
      </c>
      <c r="M494" t="n">
        <v>7</v>
      </c>
      <c r="N494" t="n">
        <v>89.89</v>
      </c>
      <c r="O494" t="n">
        <v>38234.68</v>
      </c>
      <c r="P494" t="n">
        <v>380</v>
      </c>
      <c r="Q494" t="n">
        <v>452.55</v>
      </c>
      <c r="R494" t="n">
        <v>69.70999999999999</v>
      </c>
      <c r="S494" t="n">
        <v>57.64</v>
      </c>
      <c r="T494" t="n">
        <v>3946.1</v>
      </c>
      <c r="U494" t="n">
        <v>0.83</v>
      </c>
      <c r="V494" t="n">
        <v>0.89</v>
      </c>
      <c r="W494" t="n">
        <v>6.81</v>
      </c>
      <c r="X494" t="n">
        <v>0.23</v>
      </c>
      <c r="Y494" t="n">
        <v>1</v>
      </c>
      <c r="Z494" t="n">
        <v>10</v>
      </c>
    </row>
    <row r="495">
      <c r="A495" t="n">
        <v>136</v>
      </c>
      <c r="B495" t="n">
        <v>125</v>
      </c>
      <c r="C495" t="inlineStr">
        <is>
          <t xml:space="preserve">CONCLUIDO	</t>
        </is>
      </c>
      <c r="D495" t="n">
        <v>3.6856</v>
      </c>
      <c r="E495" t="n">
        <v>27.13</v>
      </c>
      <c r="F495" t="n">
        <v>23.95</v>
      </c>
      <c r="G495" t="n">
        <v>159.67</v>
      </c>
      <c r="H495" t="n">
        <v>2.02</v>
      </c>
      <c r="I495" t="n">
        <v>9</v>
      </c>
      <c r="J495" t="n">
        <v>308.65</v>
      </c>
      <c r="K495" t="n">
        <v>58.47</v>
      </c>
      <c r="L495" t="n">
        <v>35</v>
      </c>
      <c r="M495" t="n">
        <v>7</v>
      </c>
      <c r="N495" t="n">
        <v>90.18000000000001</v>
      </c>
      <c r="O495" t="n">
        <v>38301.46</v>
      </c>
      <c r="P495" t="n">
        <v>380.58</v>
      </c>
      <c r="Q495" t="n">
        <v>452.55</v>
      </c>
      <c r="R495" t="n">
        <v>69.65000000000001</v>
      </c>
      <c r="S495" t="n">
        <v>57.64</v>
      </c>
      <c r="T495" t="n">
        <v>3920.21</v>
      </c>
      <c r="U495" t="n">
        <v>0.83</v>
      </c>
      <c r="V495" t="n">
        <v>0.89</v>
      </c>
      <c r="W495" t="n">
        <v>6.81</v>
      </c>
      <c r="X495" t="n">
        <v>0.23</v>
      </c>
      <c r="Y495" t="n">
        <v>1</v>
      </c>
      <c r="Z495" t="n">
        <v>10</v>
      </c>
    </row>
    <row r="496">
      <c r="A496" t="n">
        <v>137</v>
      </c>
      <c r="B496" t="n">
        <v>125</v>
      </c>
      <c r="C496" t="inlineStr">
        <is>
          <t xml:space="preserve">CONCLUIDO	</t>
        </is>
      </c>
      <c r="D496" t="n">
        <v>3.6863</v>
      </c>
      <c r="E496" t="n">
        <v>27.13</v>
      </c>
      <c r="F496" t="n">
        <v>23.95</v>
      </c>
      <c r="G496" t="n">
        <v>159.64</v>
      </c>
      <c r="H496" t="n">
        <v>2.03</v>
      </c>
      <c r="I496" t="n">
        <v>9</v>
      </c>
      <c r="J496" t="n">
        <v>309.2</v>
      </c>
      <c r="K496" t="n">
        <v>58.47</v>
      </c>
      <c r="L496" t="n">
        <v>35.25</v>
      </c>
      <c r="M496" t="n">
        <v>7</v>
      </c>
      <c r="N496" t="n">
        <v>90.47</v>
      </c>
      <c r="O496" t="n">
        <v>38368.36</v>
      </c>
      <c r="P496" t="n">
        <v>380.95</v>
      </c>
      <c r="Q496" t="n">
        <v>452.56</v>
      </c>
      <c r="R496" t="n">
        <v>69.54000000000001</v>
      </c>
      <c r="S496" t="n">
        <v>57.64</v>
      </c>
      <c r="T496" t="n">
        <v>3863.64</v>
      </c>
      <c r="U496" t="n">
        <v>0.83</v>
      </c>
      <c r="V496" t="n">
        <v>0.89</v>
      </c>
      <c r="W496" t="n">
        <v>6.81</v>
      </c>
      <c r="X496" t="n">
        <v>0.22</v>
      </c>
      <c r="Y496" t="n">
        <v>1</v>
      </c>
      <c r="Z496" t="n">
        <v>10</v>
      </c>
    </row>
    <row r="497">
      <c r="A497" t="n">
        <v>138</v>
      </c>
      <c r="B497" t="n">
        <v>125</v>
      </c>
      <c r="C497" t="inlineStr">
        <is>
          <t xml:space="preserve">CONCLUIDO	</t>
        </is>
      </c>
      <c r="D497" t="n">
        <v>3.6866</v>
      </c>
      <c r="E497" t="n">
        <v>27.13</v>
      </c>
      <c r="F497" t="n">
        <v>23.94</v>
      </c>
      <c r="G497" t="n">
        <v>159.62</v>
      </c>
      <c r="H497" t="n">
        <v>2.04</v>
      </c>
      <c r="I497" t="n">
        <v>9</v>
      </c>
      <c r="J497" t="n">
        <v>309.74</v>
      </c>
      <c r="K497" t="n">
        <v>58.47</v>
      </c>
      <c r="L497" t="n">
        <v>35.5</v>
      </c>
      <c r="M497" t="n">
        <v>7</v>
      </c>
      <c r="N497" t="n">
        <v>90.77</v>
      </c>
      <c r="O497" t="n">
        <v>38435.39</v>
      </c>
      <c r="P497" t="n">
        <v>381.18</v>
      </c>
      <c r="Q497" t="n">
        <v>452.56</v>
      </c>
      <c r="R497" t="n">
        <v>69.56</v>
      </c>
      <c r="S497" t="n">
        <v>57.64</v>
      </c>
      <c r="T497" t="n">
        <v>3873.44</v>
      </c>
      <c r="U497" t="n">
        <v>0.83</v>
      </c>
      <c r="V497" t="n">
        <v>0.89</v>
      </c>
      <c r="W497" t="n">
        <v>6.81</v>
      </c>
      <c r="X497" t="n">
        <v>0.22</v>
      </c>
      <c r="Y497" t="n">
        <v>1</v>
      </c>
      <c r="Z497" t="n">
        <v>10</v>
      </c>
    </row>
    <row r="498">
      <c r="A498" t="n">
        <v>139</v>
      </c>
      <c r="B498" t="n">
        <v>125</v>
      </c>
      <c r="C498" t="inlineStr">
        <is>
          <t xml:space="preserve">CONCLUIDO	</t>
        </is>
      </c>
      <c r="D498" t="n">
        <v>3.6866</v>
      </c>
      <c r="E498" t="n">
        <v>27.12</v>
      </c>
      <c r="F498" t="n">
        <v>23.94</v>
      </c>
      <c r="G498" t="n">
        <v>159.62</v>
      </c>
      <c r="H498" t="n">
        <v>2.05</v>
      </c>
      <c r="I498" t="n">
        <v>9</v>
      </c>
      <c r="J498" t="n">
        <v>310.28</v>
      </c>
      <c r="K498" t="n">
        <v>58.47</v>
      </c>
      <c r="L498" t="n">
        <v>35.75</v>
      </c>
      <c r="M498" t="n">
        <v>7</v>
      </c>
      <c r="N498" t="n">
        <v>91.06</v>
      </c>
      <c r="O498" t="n">
        <v>38502.55</v>
      </c>
      <c r="P498" t="n">
        <v>381.4</v>
      </c>
      <c r="Q498" t="n">
        <v>452.58</v>
      </c>
      <c r="R498" t="n">
        <v>69.45999999999999</v>
      </c>
      <c r="S498" t="n">
        <v>57.64</v>
      </c>
      <c r="T498" t="n">
        <v>3821.3</v>
      </c>
      <c r="U498" t="n">
        <v>0.83</v>
      </c>
      <c r="V498" t="n">
        <v>0.89</v>
      </c>
      <c r="W498" t="n">
        <v>6.81</v>
      </c>
      <c r="X498" t="n">
        <v>0.22</v>
      </c>
      <c r="Y498" t="n">
        <v>1</v>
      </c>
      <c r="Z498" t="n">
        <v>10</v>
      </c>
    </row>
    <row r="499">
      <c r="A499" t="n">
        <v>140</v>
      </c>
      <c r="B499" t="n">
        <v>125</v>
      </c>
      <c r="C499" t="inlineStr">
        <is>
          <t xml:space="preserve">CONCLUIDO	</t>
        </is>
      </c>
      <c r="D499" t="n">
        <v>3.6857</v>
      </c>
      <c r="E499" t="n">
        <v>27.13</v>
      </c>
      <c r="F499" t="n">
        <v>23.95</v>
      </c>
      <c r="G499" t="n">
        <v>159.67</v>
      </c>
      <c r="H499" t="n">
        <v>2.06</v>
      </c>
      <c r="I499" t="n">
        <v>9</v>
      </c>
      <c r="J499" t="n">
        <v>310.83</v>
      </c>
      <c r="K499" t="n">
        <v>58.47</v>
      </c>
      <c r="L499" t="n">
        <v>36</v>
      </c>
      <c r="M499" t="n">
        <v>7</v>
      </c>
      <c r="N499" t="n">
        <v>91.36</v>
      </c>
      <c r="O499" t="n">
        <v>38569.84</v>
      </c>
      <c r="P499" t="n">
        <v>381.51</v>
      </c>
      <c r="Q499" t="n">
        <v>452.61</v>
      </c>
      <c r="R499" t="n">
        <v>69.67</v>
      </c>
      <c r="S499" t="n">
        <v>57.64</v>
      </c>
      <c r="T499" t="n">
        <v>3927.91</v>
      </c>
      <c r="U499" t="n">
        <v>0.83</v>
      </c>
      <c r="V499" t="n">
        <v>0.89</v>
      </c>
      <c r="W499" t="n">
        <v>6.81</v>
      </c>
      <c r="X499" t="n">
        <v>0.23</v>
      </c>
      <c r="Y499" t="n">
        <v>1</v>
      </c>
      <c r="Z499" t="n">
        <v>10</v>
      </c>
    </row>
    <row r="500">
      <c r="A500" t="n">
        <v>141</v>
      </c>
      <c r="B500" t="n">
        <v>125</v>
      </c>
      <c r="C500" t="inlineStr">
        <is>
          <t xml:space="preserve">CONCLUIDO	</t>
        </is>
      </c>
      <c r="D500" t="n">
        <v>3.685</v>
      </c>
      <c r="E500" t="n">
        <v>27.14</v>
      </c>
      <c r="F500" t="n">
        <v>23.95</v>
      </c>
      <c r="G500" t="n">
        <v>159.7</v>
      </c>
      <c r="H500" t="n">
        <v>2.07</v>
      </c>
      <c r="I500" t="n">
        <v>9</v>
      </c>
      <c r="J500" t="n">
        <v>311.38</v>
      </c>
      <c r="K500" t="n">
        <v>58.47</v>
      </c>
      <c r="L500" t="n">
        <v>36.25</v>
      </c>
      <c r="M500" t="n">
        <v>7</v>
      </c>
      <c r="N500" t="n">
        <v>91.65000000000001</v>
      </c>
      <c r="O500" t="n">
        <v>38637.26</v>
      </c>
      <c r="P500" t="n">
        <v>381.59</v>
      </c>
      <c r="Q500" t="n">
        <v>452.55</v>
      </c>
      <c r="R500" t="n">
        <v>70</v>
      </c>
      <c r="S500" t="n">
        <v>57.64</v>
      </c>
      <c r="T500" t="n">
        <v>4094.1</v>
      </c>
      <c r="U500" t="n">
        <v>0.82</v>
      </c>
      <c r="V500" t="n">
        <v>0.89</v>
      </c>
      <c r="W500" t="n">
        <v>6.81</v>
      </c>
      <c r="X500" t="n">
        <v>0.23</v>
      </c>
      <c r="Y500" t="n">
        <v>1</v>
      </c>
      <c r="Z500" t="n">
        <v>10</v>
      </c>
    </row>
    <row r="501">
      <c r="A501" t="n">
        <v>142</v>
      </c>
      <c r="B501" t="n">
        <v>125</v>
      </c>
      <c r="C501" t="inlineStr">
        <is>
          <t xml:space="preserve">CONCLUIDO	</t>
        </is>
      </c>
      <c r="D501" t="n">
        <v>3.6839</v>
      </c>
      <c r="E501" t="n">
        <v>27.14</v>
      </c>
      <c r="F501" t="n">
        <v>23.96</v>
      </c>
      <c r="G501" t="n">
        <v>159.75</v>
      </c>
      <c r="H501" t="n">
        <v>2.08</v>
      </c>
      <c r="I501" t="n">
        <v>9</v>
      </c>
      <c r="J501" t="n">
        <v>311.92</v>
      </c>
      <c r="K501" t="n">
        <v>58.47</v>
      </c>
      <c r="L501" t="n">
        <v>36.5</v>
      </c>
      <c r="M501" t="n">
        <v>7</v>
      </c>
      <c r="N501" t="n">
        <v>91.95</v>
      </c>
      <c r="O501" t="n">
        <v>38704.93</v>
      </c>
      <c r="P501" t="n">
        <v>381.71</v>
      </c>
      <c r="Q501" t="n">
        <v>452.59</v>
      </c>
      <c r="R501" t="n">
        <v>70.08</v>
      </c>
      <c r="S501" t="n">
        <v>57.64</v>
      </c>
      <c r="T501" t="n">
        <v>4132.38</v>
      </c>
      <c r="U501" t="n">
        <v>0.82</v>
      </c>
      <c r="V501" t="n">
        <v>0.88</v>
      </c>
      <c r="W501" t="n">
        <v>6.81</v>
      </c>
      <c r="X501" t="n">
        <v>0.24</v>
      </c>
      <c r="Y501" t="n">
        <v>1</v>
      </c>
      <c r="Z501" t="n">
        <v>10</v>
      </c>
    </row>
    <row r="502">
      <c r="A502" t="n">
        <v>143</v>
      </c>
      <c r="B502" t="n">
        <v>125</v>
      </c>
      <c r="C502" t="inlineStr">
        <is>
          <t xml:space="preserve">CONCLUIDO	</t>
        </is>
      </c>
      <c r="D502" t="n">
        <v>3.6847</v>
      </c>
      <c r="E502" t="n">
        <v>27.14</v>
      </c>
      <c r="F502" t="n">
        <v>23.96</v>
      </c>
      <c r="G502" t="n">
        <v>159.71</v>
      </c>
      <c r="H502" t="n">
        <v>2.1</v>
      </c>
      <c r="I502" t="n">
        <v>9</v>
      </c>
      <c r="J502" t="n">
        <v>312.47</v>
      </c>
      <c r="K502" t="n">
        <v>58.47</v>
      </c>
      <c r="L502" t="n">
        <v>36.75</v>
      </c>
      <c r="M502" t="n">
        <v>7</v>
      </c>
      <c r="N502" t="n">
        <v>92.25</v>
      </c>
      <c r="O502" t="n">
        <v>38772.62</v>
      </c>
      <c r="P502" t="n">
        <v>381.89</v>
      </c>
      <c r="Q502" t="n">
        <v>452.56</v>
      </c>
      <c r="R502" t="n">
        <v>69.95999999999999</v>
      </c>
      <c r="S502" t="n">
        <v>57.64</v>
      </c>
      <c r="T502" t="n">
        <v>4074.5</v>
      </c>
      <c r="U502" t="n">
        <v>0.82</v>
      </c>
      <c r="V502" t="n">
        <v>0.89</v>
      </c>
      <c r="W502" t="n">
        <v>6.81</v>
      </c>
      <c r="X502" t="n">
        <v>0.23</v>
      </c>
      <c r="Y502" t="n">
        <v>1</v>
      </c>
      <c r="Z502" t="n">
        <v>10</v>
      </c>
    </row>
    <row r="503">
      <c r="A503" t="n">
        <v>144</v>
      </c>
      <c r="B503" t="n">
        <v>125</v>
      </c>
      <c r="C503" t="inlineStr">
        <is>
          <t xml:space="preserve">CONCLUIDO	</t>
        </is>
      </c>
      <c r="D503" t="n">
        <v>3.6856</v>
      </c>
      <c r="E503" t="n">
        <v>27.13</v>
      </c>
      <c r="F503" t="n">
        <v>23.95</v>
      </c>
      <c r="G503" t="n">
        <v>159.67</v>
      </c>
      <c r="H503" t="n">
        <v>2.11</v>
      </c>
      <c r="I503" t="n">
        <v>9</v>
      </c>
      <c r="J503" t="n">
        <v>313.02</v>
      </c>
      <c r="K503" t="n">
        <v>58.47</v>
      </c>
      <c r="L503" t="n">
        <v>37</v>
      </c>
      <c r="M503" t="n">
        <v>7</v>
      </c>
      <c r="N503" t="n">
        <v>92.55</v>
      </c>
      <c r="O503" t="n">
        <v>38840.44</v>
      </c>
      <c r="P503" t="n">
        <v>381.62</v>
      </c>
      <c r="Q503" t="n">
        <v>452.56</v>
      </c>
      <c r="R503" t="n">
        <v>69.70999999999999</v>
      </c>
      <c r="S503" t="n">
        <v>57.64</v>
      </c>
      <c r="T503" t="n">
        <v>3946.21</v>
      </c>
      <c r="U503" t="n">
        <v>0.83</v>
      </c>
      <c r="V503" t="n">
        <v>0.89</v>
      </c>
      <c r="W503" t="n">
        <v>6.81</v>
      </c>
      <c r="X503" t="n">
        <v>0.23</v>
      </c>
      <c r="Y503" t="n">
        <v>1</v>
      </c>
      <c r="Z503" t="n">
        <v>10</v>
      </c>
    </row>
    <row r="504">
      <c r="A504" t="n">
        <v>145</v>
      </c>
      <c r="B504" t="n">
        <v>125</v>
      </c>
      <c r="C504" t="inlineStr">
        <is>
          <t xml:space="preserve">CONCLUIDO	</t>
        </is>
      </c>
      <c r="D504" t="n">
        <v>3.6861</v>
      </c>
      <c r="E504" t="n">
        <v>27.13</v>
      </c>
      <c r="F504" t="n">
        <v>23.95</v>
      </c>
      <c r="G504" t="n">
        <v>159.64</v>
      </c>
      <c r="H504" t="n">
        <v>2.12</v>
      </c>
      <c r="I504" t="n">
        <v>9</v>
      </c>
      <c r="J504" t="n">
        <v>313.57</v>
      </c>
      <c r="K504" t="n">
        <v>58.47</v>
      </c>
      <c r="L504" t="n">
        <v>37.25</v>
      </c>
      <c r="M504" t="n">
        <v>7</v>
      </c>
      <c r="N504" t="n">
        <v>92.84999999999999</v>
      </c>
      <c r="O504" t="n">
        <v>38908.39</v>
      </c>
      <c r="P504" t="n">
        <v>380.93</v>
      </c>
      <c r="Q504" t="n">
        <v>452.55</v>
      </c>
      <c r="R504" t="n">
        <v>69.54000000000001</v>
      </c>
      <c r="S504" t="n">
        <v>57.64</v>
      </c>
      <c r="T504" t="n">
        <v>3863.35</v>
      </c>
      <c r="U504" t="n">
        <v>0.83</v>
      </c>
      <c r="V504" t="n">
        <v>0.89</v>
      </c>
      <c r="W504" t="n">
        <v>6.81</v>
      </c>
      <c r="X504" t="n">
        <v>0.22</v>
      </c>
      <c r="Y504" t="n">
        <v>1</v>
      </c>
      <c r="Z504" t="n">
        <v>10</v>
      </c>
    </row>
    <row r="505">
      <c r="A505" t="n">
        <v>146</v>
      </c>
      <c r="B505" t="n">
        <v>125</v>
      </c>
      <c r="C505" t="inlineStr">
        <is>
          <t xml:space="preserve">CONCLUIDO	</t>
        </is>
      </c>
      <c r="D505" t="n">
        <v>3.6859</v>
      </c>
      <c r="E505" t="n">
        <v>27.13</v>
      </c>
      <c r="F505" t="n">
        <v>23.95</v>
      </c>
      <c r="G505" t="n">
        <v>159.66</v>
      </c>
      <c r="H505" t="n">
        <v>2.13</v>
      </c>
      <c r="I505" t="n">
        <v>9</v>
      </c>
      <c r="J505" t="n">
        <v>314.13</v>
      </c>
      <c r="K505" t="n">
        <v>58.47</v>
      </c>
      <c r="L505" t="n">
        <v>37.5</v>
      </c>
      <c r="M505" t="n">
        <v>7</v>
      </c>
      <c r="N505" t="n">
        <v>93.15000000000001</v>
      </c>
      <c r="O505" t="n">
        <v>38976.48</v>
      </c>
      <c r="P505" t="n">
        <v>380.88</v>
      </c>
      <c r="Q505" t="n">
        <v>452.61</v>
      </c>
      <c r="R505" t="n">
        <v>69.70999999999999</v>
      </c>
      <c r="S505" t="n">
        <v>57.64</v>
      </c>
      <c r="T505" t="n">
        <v>3949.16</v>
      </c>
      <c r="U505" t="n">
        <v>0.83</v>
      </c>
      <c r="V505" t="n">
        <v>0.89</v>
      </c>
      <c r="W505" t="n">
        <v>6.81</v>
      </c>
      <c r="X505" t="n">
        <v>0.22</v>
      </c>
      <c r="Y505" t="n">
        <v>1</v>
      </c>
      <c r="Z505" t="n">
        <v>10</v>
      </c>
    </row>
    <row r="506">
      <c r="A506" t="n">
        <v>147</v>
      </c>
      <c r="B506" t="n">
        <v>125</v>
      </c>
      <c r="C506" t="inlineStr">
        <is>
          <t xml:space="preserve">CONCLUIDO	</t>
        </is>
      </c>
      <c r="D506" t="n">
        <v>3.6847</v>
      </c>
      <c r="E506" t="n">
        <v>27.14</v>
      </c>
      <c r="F506" t="n">
        <v>23.96</v>
      </c>
      <c r="G506" t="n">
        <v>159.71</v>
      </c>
      <c r="H506" t="n">
        <v>2.14</v>
      </c>
      <c r="I506" t="n">
        <v>9</v>
      </c>
      <c r="J506" t="n">
        <v>314.68</v>
      </c>
      <c r="K506" t="n">
        <v>58.47</v>
      </c>
      <c r="L506" t="n">
        <v>37.75</v>
      </c>
      <c r="M506" t="n">
        <v>7</v>
      </c>
      <c r="N506" t="n">
        <v>93.45999999999999</v>
      </c>
      <c r="O506" t="n">
        <v>39044.7</v>
      </c>
      <c r="P506" t="n">
        <v>380.83</v>
      </c>
      <c r="Q506" t="n">
        <v>452.62</v>
      </c>
      <c r="R506" t="n">
        <v>69.81</v>
      </c>
      <c r="S506" t="n">
        <v>57.64</v>
      </c>
      <c r="T506" t="n">
        <v>3997.3</v>
      </c>
      <c r="U506" t="n">
        <v>0.83</v>
      </c>
      <c r="V506" t="n">
        <v>0.89</v>
      </c>
      <c r="W506" t="n">
        <v>6.81</v>
      </c>
      <c r="X506" t="n">
        <v>0.23</v>
      </c>
      <c r="Y506" t="n">
        <v>1</v>
      </c>
      <c r="Z506" t="n">
        <v>10</v>
      </c>
    </row>
    <row r="507">
      <c r="A507" t="n">
        <v>148</v>
      </c>
      <c r="B507" t="n">
        <v>125</v>
      </c>
      <c r="C507" t="inlineStr">
        <is>
          <t xml:space="preserve">CONCLUIDO	</t>
        </is>
      </c>
      <c r="D507" t="n">
        <v>3.6846</v>
      </c>
      <c r="E507" t="n">
        <v>27.14</v>
      </c>
      <c r="F507" t="n">
        <v>23.96</v>
      </c>
      <c r="G507" t="n">
        <v>159.72</v>
      </c>
      <c r="H507" t="n">
        <v>2.15</v>
      </c>
      <c r="I507" t="n">
        <v>9</v>
      </c>
      <c r="J507" t="n">
        <v>315.23</v>
      </c>
      <c r="K507" t="n">
        <v>58.47</v>
      </c>
      <c r="L507" t="n">
        <v>38</v>
      </c>
      <c r="M507" t="n">
        <v>7</v>
      </c>
      <c r="N507" t="n">
        <v>93.76000000000001</v>
      </c>
      <c r="O507" t="n">
        <v>39113.07</v>
      </c>
      <c r="P507" t="n">
        <v>380.86</v>
      </c>
      <c r="Q507" t="n">
        <v>452.55</v>
      </c>
      <c r="R507" t="n">
        <v>70.04000000000001</v>
      </c>
      <c r="S507" t="n">
        <v>57.64</v>
      </c>
      <c r="T507" t="n">
        <v>4112.79</v>
      </c>
      <c r="U507" t="n">
        <v>0.82</v>
      </c>
      <c r="V507" t="n">
        <v>0.89</v>
      </c>
      <c r="W507" t="n">
        <v>6.81</v>
      </c>
      <c r="X507" t="n">
        <v>0.23</v>
      </c>
      <c r="Y507" t="n">
        <v>1</v>
      </c>
      <c r="Z507" t="n">
        <v>10</v>
      </c>
    </row>
    <row r="508">
      <c r="A508" t="n">
        <v>149</v>
      </c>
      <c r="B508" t="n">
        <v>125</v>
      </c>
      <c r="C508" t="inlineStr">
        <is>
          <t xml:space="preserve">CONCLUIDO	</t>
        </is>
      </c>
      <c r="D508" t="n">
        <v>3.6847</v>
      </c>
      <c r="E508" t="n">
        <v>27.14</v>
      </c>
      <c r="F508" t="n">
        <v>23.96</v>
      </c>
      <c r="G508" t="n">
        <v>159.71</v>
      </c>
      <c r="H508" t="n">
        <v>2.16</v>
      </c>
      <c r="I508" t="n">
        <v>9</v>
      </c>
      <c r="J508" t="n">
        <v>315.79</v>
      </c>
      <c r="K508" t="n">
        <v>58.47</v>
      </c>
      <c r="L508" t="n">
        <v>38.25</v>
      </c>
      <c r="M508" t="n">
        <v>7</v>
      </c>
      <c r="N508" t="n">
        <v>94.06999999999999</v>
      </c>
      <c r="O508" t="n">
        <v>39181.56</v>
      </c>
      <c r="P508" t="n">
        <v>380.83</v>
      </c>
      <c r="Q508" t="n">
        <v>452.55</v>
      </c>
      <c r="R508" t="n">
        <v>69.95999999999999</v>
      </c>
      <c r="S508" t="n">
        <v>57.64</v>
      </c>
      <c r="T508" t="n">
        <v>4070.97</v>
      </c>
      <c r="U508" t="n">
        <v>0.82</v>
      </c>
      <c r="V508" t="n">
        <v>0.89</v>
      </c>
      <c r="W508" t="n">
        <v>6.81</v>
      </c>
      <c r="X508" t="n">
        <v>0.23</v>
      </c>
      <c r="Y508" t="n">
        <v>1</v>
      </c>
      <c r="Z508" t="n">
        <v>10</v>
      </c>
    </row>
    <row r="509">
      <c r="A509" t="n">
        <v>150</v>
      </c>
      <c r="B509" t="n">
        <v>125</v>
      </c>
      <c r="C509" t="inlineStr">
        <is>
          <t xml:space="preserve">CONCLUIDO	</t>
        </is>
      </c>
      <c r="D509" t="n">
        <v>3.6844</v>
      </c>
      <c r="E509" t="n">
        <v>27.14</v>
      </c>
      <c r="F509" t="n">
        <v>23.96</v>
      </c>
      <c r="G509" t="n">
        <v>159.73</v>
      </c>
      <c r="H509" t="n">
        <v>2.17</v>
      </c>
      <c r="I509" t="n">
        <v>9</v>
      </c>
      <c r="J509" t="n">
        <v>316.35</v>
      </c>
      <c r="K509" t="n">
        <v>58.47</v>
      </c>
      <c r="L509" t="n">
        <v>38.5</v>
      </c>
      <c r="M509" t="n">
        <v>7</v>
      </c>
      <c r="N509" t="n">
        <v>94.37</v>
      </c>
      <c r="O509" t="n">
        <v>39250.2</v>
      </c>
      <c r="P509" t="n">
        <v>380.44</v>
      </c>
      <c r="Q509" t="n">
        <v>452.59</v>
      </c>
      <c r="R509" t="n">
        <v>69.92</v>
      </c>
      <c r="S509" t="n">
        <v>57.64</v>
      </c>
      <c r="T509" t="n">
        <v>4053.21</v>
      </c>
      <c r="U509" t="n">
        <v>0.82</v>
      </c>
      <c r="V509" t="n">
        <v>0.88</v>
      </c>
      <c r="W509" t="n">
        <v>6.81</v>
      </c>
      <c r="X509" t="n">
        <v>0.24</v>
      </c>
      <c r="Y509" t="n">
        <v>1</v>
      </c>
      <c r="Z509" t="n">
        <v>10</v>
      </c>
    </row>
    <row r="510">
      <c r="A510" t="n">
        <v>151</v>
      </c>
      <c r="B510" t="n">
        <v>125</v>
      </c>
      <c r="C510" t="inlineStr">
        <is>
          <t xml:space="preserve">CONCLUIDO	</t>
        </is>
      </c>
      <c r="D510" t="n">
        <v>3.6845</v>
      </c>
      <c r="E510" t="n">
        <v>27.14</v>
      </c>
      <c r="F510" t="n">
        <v>23.96</v>
      </c>
      <c r="G510" t="n">
        <v>159.73</v>
      </c>
      <c r="H510" t="n">
        <v>2.18</v>
      </c>
      <c r="I510" t="n">
        <v>9</v>
      </c>
      <c r="J510" t="n">
        <v>316.9</v>
      </c>
      <c r="K510" t="n">
        <v>58.47</v>
      </c>
      <c r="L510" t="n">
        <v>38.75</v>
      </c>
      <c r="M510" t="n">
        <v>7</v>
      </c>
      <c r="N510" t="n">
        <v>94.68000000000001</v>
      </c>
      <c r="O510" t="n">
        <v>39318.97</v>
      </c>
      <c r="P510" t="n">
        <v>380.18</v>
      </c>
      <c r="Q510" t="n">
        <v>452.6</v>
      </c>
      <c r="R510" t="n">
        <v>69.93000000000001</v>
      </c>
      <c r="S510" t="n">
        <v>57.64</v>
      </c>
      <c r="T510" t="n">
        <v>4058.09</v>
      </c>
      <c r="U510" t="n">
        <v>0.82</v>
      </c>
      <c r="V510" t="n">
        <v>0.88</v>
      </c>
      <c r="W510" t="n">
        <v>6.81</v>
      </c>
      <c r="X510" t="n">
        <v>0.23</v>
      </c>
      <c r="Y510" t="n">
        <v>1</v>
      </c>
      <c r="Z510" t="n">
        <v>10</v>
      </c>
    </row>
    <row r="511">
      <c r="A511" t="n">
        <v>152</v>
      </c>
      <c r="B511" t="n">
        <v>125</v>
      </c>
      <c r="C511" t="inlineStr">
        <is>
          <t xml:space="preserve">CONCLUIDO	</t>
        </is>
      </c>
      <c r="D511" t="n">
        <v>3.6964</v>
      </c>
      <c r="E511" t="n">
        <v>27.05</v>
      </c>
      <c r="F511" t="n">
        <v>23.92</v>
      </c>
      <c r="G511" t="n">
        <v>179.39</v>
      </c>
      <c r="H511" t="n">
        <v>2.19</v>
      </c>
      <c r="I511" t="n">
        <v>8</v>
      </c>
      <c r="J511" t="n">
        <v>317.46</v>
      </c>
      <c r="K511" t="n">
        <v>58.47</v>
      </c>
      <c r="L511" t="n">
        <v>39</v>
      </c>
      <c r="M511" t="n">
        <v>6</v>
      </c>
      <c r="N511" t="n">
        <v>94.98999999999999</v>
      </c>
      <c r="O511" t="n">
        <v>39387.89</v>
      </c>
      <c r="P511" t="n">
        <v>379.76</v>
      </c>
      <c r="Q511" t="n">
        <v>452.55</v>
      </c>
      <c r="R511" t="n">
        <v>68.62</v>
      </c>
      <c r="S511" t="n">
        <v>57.64</v>
      </c>
      <c r="T511" t="n">
        <v>3406.48</v>
      </c>
      <c r="U511" t="n">
        <v>0.84</v>
      </c>
      <c r="V511" t="n">
        <v>0.89</v>
      </c>
      <c r="W511" t="n">
        <v>6.81</v>
      </c>
      <c r="X511" t="n">
        <v>0.2</v>
      </c>
      <c r="Y511" t="n">
        <v>1</v>
      </c>
      <c r="Z511" t="n">
        <v>10</v>
      </c>
    </row>
    <row r="512">
      <c r="A512" t="n">
        <v>153</v>
      </c>
      <c r="B512" t="n">
        <v>125</v>
      </c>
      <c r="C512" t="inlineStr">
        <is>
          <t xml:space="preserve">CONCLUIDO	</t>
        </is>
      </c>
      <c r="D512" t="n">
        <v>3.6957</v>
      </c>
      <c r="E512" t="n">
        <v>27.06</v>
      </c>
      <c r="F512" t="n">
        <v>23.92</v>
      </c>
      <c r="G512" t="n">
        <v>179.43</v>
      </c>
      <c r="H512" t="n">
        <v>2.2</v>
      </c>
      <c r="I512" t="n">
        <v>8</v>
      </c>
      <c r="J512" t="n">
        <v>318.02</v>
      </c>
      <c r="K512" t="n">
        <v>58.47</v>
      </c>
      <c r="L512" t="n">
        <v>39.25</v>
      </c>
      <c r="M512" t="n">
        <v>6</v>
      </c>
      <c r="N512" t="n">
        <v>95.3</v>
      </c>
      <c r="O512" t="n">
        <v>39456.94</v>
      </c>
      <c r="P512" t="n">
        <v>379.97</v>
      </c>
      <c r="Q512" t="n">
        <v>452.59</v>
      </c>
      <c r="R512" t="n">
        <v>68.70999999999999</v>
      </c>
      <c r="S512" t="n">
        <v>57.64</v>
      </c>
      <c r="T512" t="n">
        <v>3451.3</v>
      </c>
      <c r="U512" t="n">
        <v>0.84</v>
      </c>
      <c r="V512" t="n">
        <v>0.89</v>
      </c>
      <c r="W512" t="n">
        <v>6.81</v>
      </c>
      <c r="X512" t="n">
        <v>0.2</v>
      </c>
      <c r="Y512" t="n">
        <v>1</v>
      </c>
      <c r="Z512" t="n">
        <v>10</v>
      </c>
    </row>
    <row r="513">
      <c r="A513" t="n">
        <v>154</v>
      </c>
      <c r="B513" t="n">
        <v>125</v>
      </c>
      <c r="C513" t="inlineStr">
        <is>
          <t xml:space="preserve">CONCLUIDO	</t>
        </is>
      </c>
      <c r="D513" t="n">
        <v>3.6956</v>
      </c>
      <c r="E513" t="n">
        <v>27.06</v>
      </c>
      <c r="F513" t="n">
        <v>23.92</v>
      </c>
      <c r="G513" t="n">
        <v>179.43</v>
      </c>
      <c r="H513" t="n">
        <v>2.21</v>
      </c>
      <c r="I513" t="n">
        <v>8</v>
      </c>
      <c r="J513" t="n">
        <v>318.58</v>
      </c>
      <c r="K513" t="n">
        <v>58.47</v>
      </c>
      <c r="L513" t="n">
        <v>39.5</v>
      </c>
      <c r="M513" t="n">
        <v>6</v>
      </c>
      <c r="N513" t="n">
        <v>95.61</v>
      </c>
      <c r="O513" t="n">
        <v>39526.14</v>
      </c>
      <c r="P513" t="n">
        <v>380.18</v>
      </c>
      <c r="Q513" t="n">
        <v>452.55</v>
      </c>
      <c r="R513" t="n">
        <v>68.73999999999999</v>
      </c>
      <c r="S513" t="n">
        <v>57.64</v>
      </c>
      <c r="T513" t="n">
        <v>3466.83</v>
      </c>
      <c r="U513" t="n">
        <v>0.84</v>
      </c>
      <c r="V513" t="n">
        <v>0.89</v>
      </c>
      <c r="W513" t="n">
        <v>6.81</v>
      </c>
      <c r="X513" t="n">
        <v>0.2</v>
      </c>
      <c r="Y513" t="n">
        <v>1</v>
      </c>
      <c r="Z513" t="n">
        <v>10</v>
      </c>
    </row>
    <row r="514">
      <c r="A514" t="n">
        <v>155</v>
      </c>
      <c r="B514" t="n">
        <v>125</v>
      </c>
      <c r="C514" t="inlineStr">
        <is>
          <t xml:space="preserve">CONCLUIDO	</t>
        </is>
      </c>
      <c r="D514" t="n">
        <v>3.6956</v>
      </c>
      <c r="E514" t="n">
        <v>27.06</v>
      </c>
      <c r="F514" t="n">
        <v>23.92</v>
      </c>
      <c r="G514" t="n">
        <v>179.44</v>
      </c>
      <c r="H514" t="n">
        <v>2.22</v>
      </c>
      <c r="I514" t="n">
        <v>8</v>
      </c>
      <c r="J514" t="n">
        <v>319.14</v>
      </c>
      <c r="K514" t="n">
        <v>58.47</v>
      </c>
      <c r="L514" t="n">
        <v>39.75</v>
      </c>
      <c r="M514" t="n">
        <v>6</v>
      </c>
      <c r="N514" t="n">
        <v>95.92</v>
      </c>
      <c r="O514" t="n">
        <v>39595.48</v>
      </c>
      <c r="P514" t="n">
        <v>380.61</v>
      </c>
      <c r="Q514" t="n">
        <v>452.57</v>
      </c>
      <c r="R514" t="n">
        <v>68.91</v>
      </c>
      <c r="S514" t="n">
        <v>57.64</v>
      </c>
      <c r="T514" t="n">
        <v>3551.18</v>
      </c>
      <c r="U514" t="n">
        <v>0.84</v>
      </c>
      <c r="V514" t="n">
        <v>0.89</v>
      </c>
      <c r="W514" t="n">
        <v>6.81</v>
      </c>
      <c r="X514" t="n">
        <v>0.2</v>
      </c>
      <c r="Y514" t="n">
        <v>1</v>
      </c>
      <c r="Z514" t="n">
        <v>10</v>
      </c>
    </row>
    <row r="515">
      <c r="A515" t="n">
        <v>156</v>
      </c>
      <c r="B515" t="n">
        <v>125</v>
      </c>
      <c r="C515" t="inlineStr">
        <is>
          <t xml:space="preserve">CONCLUIDO	</t>
        </is>
      </c>
      <c r="D515" t="n">
        <v>3.6956</v>
      </c>
      <c r="E515" t="n">
        <v>27.06</v>
      </c>
      <c r="F515" t="n">
        <v>23.92</v>
      </c>
      <c r="G515" t="n">
        <v>179.43</v>
      </c>
      <c r="H515" t="n">
        <v>2.23</v>
      </c>
      <c r="I515" t="n">
        <v>8</v>
      </c>
      <c r="J515" t="n">
        <v>319.71</v>
      </c>
      <c r="K515" t="n">
        <v>58.47</v>
      </c>
      <c r="L515" t="n">
        <v>40</v>
      </c>
      <c r="M515" t="n">
        <v>6</v>
      </c>
      <c r="N515" t="n">
        <v>96.23</v>
      </c>
      <c r="O515" t="n">
        <v>39664.96</v>
      </c>
      <c r="P515" t="n">
        <v>380.94</v>
      </c>
      <c r="Q515" t="n">
        <v>452.58</v>
      </c>
      <c r="R515" t="n">
        <v>68.83</v>
      </c>
      <c r="S515" t="n">
        <v>57.64</v>
      </c>
      <c r="T515" t="n">
        <v>3513.38</v>
      </c>
      <c r="U515" t="n">
        <v>0.84</v>
      </c>
      <c r="V515" t="n">
        <v>0.89</v>
      </c>
      <c r="W515" t="n">
        <v>6.81</v>
      </c>
      <c r="X515" t="n">
        <v>0.2</v>
      </c>
      <c r="Y515" t="n">
        <v>1</v>
      </c>
      <c r="Z515" t="n">
        <v>10</v>
      </c>
    </row>
    <row r="516">
      <c r="A516" t="n">
        <v>0</v>
      </c>
      <c r="B516" t="n">
        <v>30</v>
      </c>
      <c r="C516" t="inlineStr">
        <is>
          <t xml:space="preserve">CONCLUIDO	</t>
        </is>
      </c>
      <c r="D516" t="n">
        <v>3.1187</v>
      </c>
      <c r="E516" t="n">
        <v>32.06</v>
      </c>
      <c r="F516" t="n">
        <v>27.95</v>
      </c>
      <c r="G516" t="n">
        <v>11.49</v>
      </c>
      <c r="H516" t="n">
        <v>0.24</v>
      </c>
      <c r="I516" t="n">
        <v>146</v>
      </c>
      <c r="J516" t="n">
        <v>71.52</v>
      </c>
      <c r="K516" t="n">
        <v>32.27</v>
      </c>
      <c r="L516" t="n">
        <v>1</v>
      </c>
      <c r="M516" t="n">
        <v>144</v>
      </c>
      <c r="N516" t="n">
        <v>8.25</v>
      </c>
      <c r="O516" t="n">
        <v>9054.6</v>
      </c>
      <c r="P516" t="n">
        <v>201.01</v>
      </c>
      <c r="Q516" t="n">
        <v>452.99</v>
      </c>
      <c r="R516" t="n">
        <v>200.23</v>
      </c>
      <c r="S516" t="n">
        <v>57.64</v>
      </c>
      <c r="T516" t="n">
        <v>68523.25</v>
      </c>
      <c r="U516" t="n">
        <v>0.29</v>
      </c>
      <c r="V516" t="n">
        <v>0.76</v>
      </c>
      <c r="W516" t="n">
        <v>7.02</v>
      </c>
      <c r="X516" t="n">
        <v>4.22</v>
      </c>
      <c r="Y516" t="n">
        <v>1</v>
      </c>
      <c r="Z516" t="n">
        <v>10</v>
      </c>
    </row>
    <row r="517">
      <c r="A517" t="n">
        <v>1</v>
      </c>
      <c r="B517" t="n">
        <v>30</v>
      </c>
      <c r="C517" t="inlineStr">
        <is>
          <t xml:space="preserve">CONCLUIDO	</t>
        </is>
      </c>
      <c r="D517" t="n">
        <v>3.276</v>
      </c>
      <c r="E517" t="n">
        <v>30.52</v>
      </c>
      <c r="F517" t="n">
        <v>26.94</v>
      </c>
      <c r="G517" t="n">
        <v>14.43</v>
      </c>
      <c r="H517" t="n">
        <v>0.3</v>
      </c>
      <c r="I517" t="n">
        <v>112</v>
      </c>
      <c r="J517" t="n">
        <v>71.81</v>
      </c>
      <c r="K517" t="n">
        <v>32.27</v>
      </c>
      <c r="L517" t="n">
        <v>1.25</v>
      </c>
      <c r="M517" t="n">
        <v>110</v>
      </c>
      <c r="N517" t="n">
        <v>8.289999999999999</v>
      </c>
      <c r="O517" t="n">
        <v>9090.98</v>
      </c>
      <c r="P517" t="n">
        <v>192.72</v>
      </c>
      <c r="Q517" t="n">
        <v>452.93</v>
      </c>
      <c r="R517" t="n">
        <v>167.08</v>
      </c>
      <c r="S517" t="n">
        <v>57.64</v>
      </c>
      <c r="T517" t="n">
        <v>52117.31</v>
      </c>
      <c r="U517" t="n">
        <v>0.35</v>
      </c>
      <c r="V517" t="n">
        <v>0.79</v>
      </c>
      <c r="W517" t="n">
        <v>6.97</v>
      </c>
      <c r="X517" t="n">
        <v>3.21</v>
      </c>
      <c r="Y517" t="n">
        <v>1</v>
      </c>
      <c r="Z517" t="n">
        <v>10</v>
      </c>
    </row>
    <row r="518">
      <c r="A518" t="n">
        <v>2</v>
      </c>
      <c r="B518" t="n">
        <v>30</v>
      </c>
      <c r="C518" t="inlineStr">
        <is>
          <t xml:space="preserve">CONCLUIDO	</t>
        </is>
      </c>
      <c r="D518" t="n">
        <v>3.376</v>
      </c>
      <c r="E518" t="n">
        <v>29.62</v>
      </c>
      <c r="F518" t="n">
        <v>26.36</v>
      </c>
      <c r="G518" t="n">
        <v>17.38</v>
      </c>
      <c r="H518" t="n">
        <v>0.36</v>
      </c>
      <c r="I518" t="n">
        <v>91</v>
      </c>
      <c r="J518" t="n">
        <v>72.11</v>
      </c>
      <c r="K518" t="n">
        <v>32.27</v>
      </c>
      <c r="L518" t="n">
        <v>1.5</v>
      </c>
      <c r="M518" t="n">
        <v>89</v>
      </c>
      <c r="N518" t="n">
        <v>8.34</v>
      </c>
      <c r="O518" t="n">
        <v>9127.379999999999</v>
      </c>
      <c r="P518" t="n">
        <v>187.61</v>
      </c>
      <c r="Q518" t="n">
        <v>452.86</v>
      </c>
      <c r="R518" t="n">
        <v>147.96</v>
      </c>
      <c r="S518" t="n">
        <v>57.64</v>
      </c>
      <c r="T518" t="n">
        <v>42660.99</v>
      </c>
      <c r="U518" t="n">
        <v>0.39</v>
      </c>
      <c r="V518" t="n">
        <v>0.8</v>
      </c>
      <c r="W518" t="n">
        <v>6.95</v>
      </c>
      <c r="X518" t="n">
        <v>2.63</v>
      </c>
      <c r="Y518" t="n">
        <v>1</v>
      </c>
      <c r="Z518" t="n">
        <v>10</v>
      </c>
    </row>
    <row r="519">
      <c r="A519" t="n">
        <v>3</v>
      </c>
      <c r="B519" t="n">
        <v>30</v>
      </c>
      <c r="C519" t="inlineStr">
        <is>
          <t xml:space="preserve">CONCLUIDO	</t>
        </is>
      </c>
      <c r="D519" t="n">
        <v>3.4511</v>
      </c>
      <c r="E519" t="n">
        <v>28.98</v>
      </c>
      <c r="F519" t="n">
        <v>25.93</v>
      </c>
      <c r="G519" t="n">
        <v>20.21</v>
      </c>
      <c r="H519" t="n">
        <v>0.42</v>
      </c>
      <c r="I519" t="n">
        <v>77</v>
      </c>
      <c r="J519" t="n">
        <v>72.40000000000001</v>
      </c>
      <c r="K519" t="n">
        <v>32.27</v>
      </c>
      <c r="L519" t="n">
        <v>1.75</v>
      </c>
      <c r="M519" t="n">
        <v>75</v>
      </c>
      <c r="N519" t="n">
        <v>8.380000000000001</v>
      </c>
      <c r="O519" t="n">
        <v>9163.799999999999</v>
      </c>
      <c r="P519" t="n">
        <v>183.45</v>
      </c>
      <c r="Q519" t="n">
        <v>452.72</v>
      </c>
      <c r="R519" t="n">
        <v>134.07</v>
      </c>
      <c r="S519" t="n">
        <v>57.64</v>
      </c>
      <c r="T519" t="n">
        <v>35789.19</v>
      </c>
      <c r="U519" t="n">
        <v>0.43</v>
      </c>
      <c r="V519" t="n">
        <v>0.82</v>
      </c>
      <c r="W519" t="n">
        <v>6.93</v>
      </c>
      <c r="X519" t="n">
        <v>2.21</v>
      </c>
      <c r="Y519" t="n">
        <v>1</v>
      </c>
      <c r="Z519" t="n">
        <v>10</v>
      </c>
    </row>
    <row r="520">
      <c r="A520" t="n">
        <v>4</v>
      </c>
      <c r="B520" t="n">
        <v>30</v>
      </c>
      <c r="C520" t="inlineStr">
        <is>
          <t xml:space="preserve">CONCLUIDO	</t>
        </is>
      </c>
      <c r="D520" t="n">
        <v>3.5146</v>
      </c>
      <c r="E520" t="n">
        <v>28.45</v>
      </c>
      <c r="F520" t="n">
        <v>25.58</v>
      </c>
      <c r="G520" t="n">
        <v>23.26</v>
      </c>
      <c r="H520" t="n">
        <v>0.48</v>
      </c>
      <c r="I520" t="n">
        <v>66</v>
      </c>
      <c r="J520" t="n">
        <v>72.7</v>
      </c>
      <c r="K520" t="n">
        <v>32.27</v>
      </c>
      <c r="L520" t="n">
        <v>2</v>
      </c>
      <c r="M520" t="n">
        <v>64</v>
      </c>
      <c r="N520" t="n">
        <v>8.43</v>
      </c>
      <c r="O520" t="n">
        <v>9200.25</v>
      </c>
      <c r="P520" t="n">
        <v>179.89</v>
      </c>
      <c r="Q520" t="n">
        <v>452.7</v>
      </c>
      <c r="R520" t="n">
        <v>122.51</v>
      </c>
      <c r="S520" t="n">
        <v>57.64</v>
      </c>
      <c r="T520" t="n">
        <v>30060.96</v>
      </c>
      <c r="U520" t="n">
        <v>0.47</v>
      </c>
      <c r="V520" t="n">
        <v>0.83</v>
      </c>
      <c r="W520" t="n">
        <v>6.91</v>
      </c>
      <c r="X520" t="n">
        <v>1.85</v>
      </c>
      <c r="Y520" t="n">
        <v>1</v>
      </c>
      <c r="Z520" t="n">
        <v>10</v>
      </c>
    </row>
    <row r="521">
      <c r="A521" t="n">
        <v>5</v>
      </c>
      <c r="B521" t="n">
        <v>30</v>
      </c>
      <c r="C521" t="inlineStr">
        <is>
          <t xml:space="preserve">CONCLUIDO	</t>
        </is>
      </c>
      <c r="D521" t="n">
        <v>3.5581</v>
      </c>
      <c r="E521" t="n">
        <v>28.1</v>
      </c>
      <c r="F521" t="n">
        <v>25.36</v>
      </c>
      <c r="G521" t="n">
        <v>26.23</v>
      </c>
      <c r="H521" t="n">
        <v>0.54</v>
      </c>
      <c r="I521" t="n">
        <v>58</v>
      </c>
      <c r="J521" t="n">
        <v>73</v>
      </c>
      <c r="K521" t="n">
        <v>32.27</v>
      </c>
      <c r="L521" t="n">
        <v>2.25</v>
      </c>
      <c r="M521" t="n">
        <v>56</v>
      </c>
      <c r="N521" t="n">
        <v>8.48</v>
      </c>
      <c r="O521" t="n">
        <v>9236.709999999999</v>
      </c>
      <c r="P521" t="n">
        <v>177.14</v>
      </c>
      <c r="Q521" t="n">
        <v>452.69</v>
      </c>
      <c r="R521" t="n">
        <v>115.46</v>
      </c>
      <c r="S521" t="n">
        <v>57.64</v>
      </c>
      <c r="T521" t="n">
        <v>26576.95</v>
      </c>
      <c r="U521" t="n">
        <v>0.5</v>
      </c>
      <c r="V521" t="n">
        <v>0.84</v>
      </c>
      <c r="W521" t="n">
        <v>6.89</v>
      </c>
      <c r="X521" t="n">
        <v>1.63</v>
      </c>
      <c r="Y521" t="n">
        <v>1</v>
      </c>
      <c r="Z521" t="n">
        <v>10</v>
      </c>
    </row>
    <row r="522">
      <c r="A522" t="n">
        <v>6</v>
      </c>
      <c r="B522" t="n">
        <v>30</v>
      </c>
      <c r="C522" t="inlineStr">
        <is>
          <t xml:space="preserve">CONCLUIDO	</t>
        </is>
      </c>
      <c r="D522" t="n">
        <v>3.5909</v>
      </c>
      <c r="E522" t="n">
        <v>27.85</v>
      </c>
      <c r="F522" t="n">
        <v>25.2</v>
      </c>
      <c r="G522" t="n">
        <v>29.07</v>
      </c>
      <c r="H522" t="n">
        <v>0.6</v>
      </c>
      <c r="I522" t="n">
        <v>52</v>
      </c>
      <c r="J522" t="n">
        <v>73.29000000000001</v>
      </c>
      <c r="K522" t="n">
        <v>32.27</v>
      </c>
      <c r="L522" t="n">
        <v>2.5</v>
      </c>
      <c r="M522" t="n">
        <v>50</v>
      </c>
      <c r="N522" t="n">
        <v>8.52</v>
      </c>
      <c r="O522" t="n">
        <v>9273.200000000001</v>
      </c>
      <c r="P522" t="n">
        <v>174.86</v>
      </c>
      <c r="Q522" t="n">
        <v>452.69</v>
      </c>
      <c r="R522" t="n">
        <v>110.28</v>
      </c>
      <c r="S522" t="n">
        <v>57.64</v>
      </c>
      <c r="T522" t="n">
        <v>24017.07</v>
      </c>
      <c r="U522" t="n">
        <v>0.52</v>
      </c>
      <c r="V522" t="n">
        <v>0.84</v>
      </c>
      <c r="W522" t="n">
        <v>6.88</v>
      </c>
      <c r="X522" t="n">
        <v>1.47</v>
      </c>
      <c r="Y522" t="n">
        <v>1</v>
      </c>
      <c r="Z522" t="n">
        <v>10</v>
      </c>
    </row>
    <row r="523">
      <c r="A523" t="n">
        <v>7</v>
      </c>
      <c r="B523" t="n">
        <v>30</v>
      </c>
      <c r="C523" t="inlineStr">
        <is>
          <t xml:space="preserve">CONCLUIDO	</t>
        </is>
      </c>
      <c r="D523" t="n">
        <v>3.625</v>
      </c>
      <c r="E523" t="n">
        <v>27.59</v>
      </c>
      <c r="F523" t="n">
        <v>25.03</v>
      </c>
      <c r="G523" t="n">
        <v>32.64</v>
      </c>
      <c r="H523" t="n">
        <v>0.65</v>
      </c>
      <c r="I523" t="n">
        <v>46</v>
      </c>
      <c r="J523" t="n">
        <v>73.59</v>
      </c>
      <c r="K523" t="n">
        <v>32.27</v>
      </c>
      <c r="L523" t="n">
        <v>2.75</v>
      </c>
      <c r="M523" t="n">
        <v>44</v>
      </c>
      <c r="N523" t="n">
        <v>8.57</v>
      </c>
      <c r="O523" t="n">
        <v>9309.700000000001</v>
      </c>
      <c r="P523" t="n">
        <v>172.55</v>
      </c>
      <c r="Q523" t="n">
        <v>452.63</v>
      </c>
      <c r="R523" t="n">
        <v>104.56</v>
      </c>
      <c r="S523" t="n">
        <v>57.64</v>
      </c>
      <c r="T523" t="n">
        <v>21189.1</v>
      </c>
      <c r="U523" t="n">
        <v>0.55</v>
      </c>
      <c r="V523" t="n">
        <v>0.85</v>
      </c>
      <c r="W523" t="n">
        <v>6.87</v>
      </c>
      <c r="X523" t="n">
        <v>1.3</v>
      </c>
      <c r="Y523" t="n">
        <v>1</v>
      </c>
      <c r="Z523" t="n">
        <v>10</v>
      </c>
    </row>
    <row r="524">
      <c r="A524" t="n">
        <v>8</v>
      </c>
      <c r="B524" t="n">
        <v>30</v>
      </c>
      <c r="C524" t="inlineStr">
        <is>
          <t xml:space="preserve">CONCLUIDO	</t>
        </is>
      </c>
      <c r="D524" t="n">
        <v>3.6526</v>
      </c>
      <c r="E524" t="n">
        <v>27.38</v>
      </c>
      <c r="F524" t="n">
        <v>24.88</v>
      </c>
      <c r="G524" t="n">
        <v>35.54</v>
      </c>
      <c r="H524" t="n">
        <v>0.71</v>
      </c>
      <c r="I524" t="n">
        <v>42</v>
      </c>
      <c r="J524" t="n">
        <v>73.88</v>
      </c>
      <c r="K524" t="n">
        <v>32.27</v>
      </c>
      <c r="L524" t="n">
        <v>3</v>
      </c>
      <c r="M524" t="n">
        <v>40</v>
      </c>
      <c r="N524" t="n">
        <v>8.609999999999999</v>
      </c>
      <c r="O524" t="n">
        <v>9346.23</v>
      </c>
      <c r="P524" t="n">
        <v>170.73</v>
      </c>
      <c r="Q524" t="n">
        <v>452.76</v>
      </c>
      <c r="R524" t="n">
        <v>99.95999999999999</v>
      </c>
      <c r="S524" t="n">
        <v>57.64</v>
      </c>
      <c r="T524" t="n">
        <v>18909.14</v>
      </c>
      <c r="U524" t="n">
        <v>0.58</v>
      </c>
      <c r="V524" t="n">
        <v>0.85</v>
      </c>
      <c r="W524" t="n">
        <v>6.86</v>
      </c>
      <c r="X524" t="n">
        <v>1.15</v>
      </c>
      <c r="Y524" t="n">
        <v>1</v>
      </c>
      <c r="Z524" t="n">
        <v>10</v>
      </c>
    </row>
    <row r="525">
      <c r="A525" t="n">
        <v>9</v>
      </c>
      <c r="B525" t="n">
        <v>30</v>
      </c>
      <c r="C525" t="inlineStr">
        <is>
          <t xml:space="preserve">CONCLUIDO	</t>
        </is>
      </c>
      <c r="D525" t="n">
        <v>3.6681</v>
      </c>
      <c r="E525" t="n">
        <v>27.26</v>
      </c>
      <c r="F525" t="n">
        <v>24.81</v>
      </c>
      <c r="G525" t="n">
        <v>38.17</v>
      </c>
      <c r="H525" t="n">
        <v>0.77</v>
      </c>
      <c r="I525" t="n">
        <v>39</v>
      </c>
      <c r="J525" t="n">
        <v>74.18000000000001</v>
      </c>
      <c r="K525" t="n">
        <v>32.27</v>
      </c>
      <c r="L525" t="n">
        <v>3.25</v>
      </c>
      <c r="M525" t="n">
        <v>37</v>
      </c>
      <c r="N525" t="n">
        <v>8.66</v>
      </c>
      <c r="O525" t="n">
        <v>9382.780000000001</v>
      </c>
      <c r="P525" t="n">
        <v>169.01</v>
      </c>
      <c r="Q525" t="n">
        <v>452.68</v>
      </c>
      <c r="R525" t="n">
        <v>97.44</v>
      </c>
      <c r="S525" t="n">
        <v>57.64</v>
      </c>
      <c r="T525" t="n">
        <v>17661.14</v>
      </c>
      <c r="U525" t="n">
        <v>0.59</v>
      </c>
      <c r="V525" t="n">
        <v>0.85</v>
      </c>
      <c r="W525" t="n">
        <v>6.86</v>
      </c>
      <c r="X525" t="n">
        <v>1.08</v>
      </c>
      <c r="Y525" t="n">
        <v>1</v>
      </c>
      <c r="Z525" t="n">
        <v>10</v>
      </c>
    </row>
    <row r="526">
      <c r="A526" t="n">
        <v>10</v>
      </c>
      <c r="B526" t="n">
        <v>30</v>
      </c>
      <c r="C526" t="inlineStr">
        <is>
          <t xml:space="preserve">CONCLUIDO	</t>
        </is>
      </c>
      <c r="D526" t="n">
        <v>3.6841</v>
      </c>
      <c r="E526" t="n">
        <v>27.14</v>
      </c>
      <c r="F526" t="n">
        <v>24.74</v>
      </c>
      <c r="G526" t="n">
        <v>41.23</v>
      </c>
      <c r="H526" t="n">
        <v>0.82</v>
      </c>
      <c r="I526" t="n">
        <v>36</v>
      </c>
      <c r="J526" t="n">
        <v>74.48</v>
      </c>
      <c r="K526" t="n">
        <v>32.27</v>
      </c>
      <c r="L526" t="n">
        <v>3.5</v>
      </c>
      <c r="M526" t="n">
        <v>34</v>
      </c>
      <c r="N526" t="n">
        <v>8.710000000000001</v>
      </c>
      <c r="O526" t="n">
        <v>9419.35</v>
      </c>
      <c r="P526" t="n">
        <v>167.36</v>
      </c>
      <c r="Q526" t="n">
        <v>452.62</v>
      </c>
      <c r="R526" t="n">
        <v>95.31</v>
      </c>
      <c r="S526" t="n">
        <v>57.64</v>
      </c>
      <c r="T526" t="n">
        <v>16614.71</v>
      </c>
      <c r="U526" t="n">
        <v>0.6</v>
      </c>
      <c r="V526" t="n">
        <v>0.86</v>
      </c>
      <c r="W526" t="n">
        <v>6.85</v>
      </c>
      <c r="X526" t="n">
        <v>1.01</v>
      </c>
      <c r="Y526" t="n">
        <v>1</v>
      </c>
      <c r="Z526" t="n">
        <v>10</v>
      </c>
    </row>
    <row r="527">
      <c r="A527" t="n">
        <v>11</v>
      </c>
      <c r="B527" t="n">
        <v>30</v>
      </c>
      <c r="C527" t="inlineStr">
        <is>
          <t xml:space="preserve">CONCLUIDO	</t>
        </is>
      </c>
      <c r="D527" t="n">
        <v>3.7019</v>
      </c>
      <c r="E527" t="n">
        <v>27.01</v>
      </c>
      <c r="F527" t="n">
        <v>24.66</v>
      </c>
      <c r="G527" t="n">
        <v>44.83</v>
      </c>
      <c r="H527" t="n">
        <v>0.88</v>
      </c>
      <c r="I527" t="n">
        <v>33</v>
      </c>
      <c r="J527" t="n">
        <v>74.77</v>
      </c>
      <c r="K527" t="n">
        <v>32.27</v>
      </c>
      <c r="L527" t="n">
        <v>3.75</v>
      </c>
      <c r="M527" t="n">
        <v>31</v>
      </c>
      <c r="N527" t="n">
        <v>8.75</v>
      </c>
      <c r="O527" t="n">
        <v>9455.940000000001</v>
      </c>
      <c r="P527" t="n">
        <v>165.72</v>
      </c>
      <c r="Q527" t="n">
        <v>452.63</v>
      </c>
      <c r="R527" t="n">
        <v>92.56999999999999</v>
      </c>
      <c r="S527" t="n">
        <v>57.64</v>
      </c>
      <c r="T527" t="n">
        <v>15257.97</v>
      </c>
      <c r="U527" t="n">
        <v>0.62</v>
      </c>
      <c r="V527" t="n">
        <v>0.86</v>
      </c>
      <c r="W527" t="n">
        <v>6.85</v>
      </c>
      <c r="X527" t="n">
        <v>0.93</v>
      </c>
      <c r="Y527" t="n">
        <v>1</v>
      </c>
      <c r="Z527" t="n">
        <v>10</v>
      </c>
    </row>
    <row r="528">
      <c r="A528" t="n">
        <v>12</v>
      </c>
      <c r="B528" t="n">
        <v>30</v>
      </c>
      <c r="C528" t="inlineStr">
        <is>
          <t xml:space="preserve">CONCLUIDO	</t>
        </is>
      </c>
      <c r="D528" t="n">
        <v>3.7154</v>
      </c>
      <c r="E528" t="n">
        <v>26.92</v>
      </c>
      <c r="F528" t="n">
        <v>24.59</v>
      </c>
      <c r="G528" t="n">
        <v>47.59</v>
      </c>
      <c r="H528" t="n">
        <v>0.93</v>
      </c>
      <c r="I528" t="n">
        <v>31</v>
      </c>
      <c r="J528" t="n">
        <v>75.06999999999999</v>
      </c>
      <c r="K528" t="n">
        <v>32.27</v>
      </c>
      <c r="L528" t="n">
        <v>4</v>
      </c>
      <c r="M528" t="n">
        <v>29</v>
      </c>
      <c r="N528" t="n">
        <v>8.800000000000001</v>
      </c>
      <c r="O528" t="n">
        <v>9492.549999999999</v>
      </c>
      <c r="P528" t="n">
        <v>164.01</v>
      </c>
      <c r="Q528" t="n">
        <v>452.58</v>
      </c>
      <c r="R528" t="n">
        <v>90.25</v>
      </c>
      <c r="S528" t="n">
        <v>57.64</v>
      </c>
      <c r="T528" t="n">
        <v>14106.57</v>
      </c>
      <c r="U528" t="n">
        <v>0.64</v>
      </c>
      <c r="V528" t="n">
        <v>0.86</v>
      </c>
      <c r="W528" t="n">
        <v>6.85</v>
      </c>
      <c r="X528" t="n">
        <v>0.86</v>
      </c>
      <c r="Y528" t="n">
        <v>1</v>
      </c>
      <c r="Z528" t="n">
        <v>10</v>
      </c>
    </row>
    <row r="529">
      <c r="A529" t="n">
        <v>13</v>
      </c>
      <c r="B529" t="n">
        <v>30</v>
      </c>
      <c r="C529" t="inlineStr">
        <is>
          <t xml:space="preserve">CONCLUIDO	</t>
        </is>
      </c>
      <c r="D529" t="n">
        <v>3.7268</v>
      </c>
      <c r="E529" t="n">
        <v>26.83</v>
      </c>
      <c r="F529" t="n">
        <v>24.54</v>
      </c>
      <c r="G529" t="n">
        <v>50.77</v>
      </c>
      <c r="H529" t="n">
        <v>0.99</v>
      </c>
      <c r="I529" t="n">
        <v>29</v>
      </c>
      <c r="J529" t="n">
        <v>75.37</v>
      </c>
      <c r="K529" t="n">
        <v>32.27</v>
      </c>
      <c r="L529" t="n">
        <v>4.25</v>
      </c>
      <c r="M529" t="n">
        <v>27</v>
      </c>
      <c r="N529" t="n">
        <v>8.85</v>
      </c>
      <c r="O529" t="n">
        <v>9529.18</v>
      </c>
      <c r="P529" t="n">
        <v>162.56</v>
      </c>
      <c r="Q529" t="n">
        <v>452.61</v>
      </c>
      <c r="R529" t="n">
        <v>88.8</v>
      </c>
      <c r="S529" t="n">
        <v>57.64</v>
      </c>
      <c r="T529" t="n">
        <v>13393.97</v>
      </c>
      <c r="U529" t="n">
        <v>0.65</v>
      </c>
      <c r="V529" t="n">
        <v>0.86</v>
      </c>
      <c r="W529" t="n">
        <v>6.84</v>
      </c>
      <c r="X529" t="n">
        <v>0.8100000000000001</v>
      </c>
      <c r="Y529" t="n">
        <v>1</v>
      </c>
      <c r="Z529" t="n">
        <v>10</v>
      </c>
    </row>
    <row r="530">
      <c r="A530" t="n">
        <v>14</v>
      </c>
      <c r="B530" t="n">
        <v>30</v>
      </c>
      <c r="C530" t="inlineStr">
        <is>
          <t xml:space="preserve">CONCLUIDO	</t>
        </is>
      </c>
      <c r="D530" t="n">
        <v>3.7415</v>
      </c>
      <c r="E530" t="n">
        <v>26.73</v>
      </c>
      <c r="F530" t="n">
        <v>24.46</v>
      </c>
      <c r="G530" t="n">
        <v>54.36</v>
      </c>
      <c r="H530" t="n">
        <v>1.04</v>
      </c>
      <c r="I530" t="n">
        <v>27</v>
      </c>
      <c r="J530" t="n">
        <v>75.66</v>
      </c>
      <c r="K530" t="n">
        <v>32.27</v>
      </c>
      <c r="L530" t="n">
        <v>4.5</v>
      </c>
      <c r="M530" t="n">
        <v>25</v>
      </c>
      <c r="N530" t="n">
        <v>8.890000000000001</v>
      </c>
      <c r="O530" t="n">
        <v>9565.83</v>
      </c>
      <c r="P530" t="n">
        <v>160.57</v>
      </c>
      <c r="Q530" t="n">
        <v>452.65</v>
      </c>
      <c r="R530" t="n">
        <v>86.34999999999999</v>
      </c>
      <c r="S530" t="n">
        <v>57.64</v>
      </c>
      <c r="T530" t="n">
        <v>12180.09</v>
      </c>
      <c r="U530" t="n">
        <v>0.67</v>
      </c>
      <c r="V530" t="n">
        <v>0.87</v>
      </c>
      <c r="W530" t="n">
        <v>6.84</v>
      </c>
      <c r="X530" t="n">
        <v>0.74</v>
      </c>
      <c r="Y530" t="n">
        <v>1</v>
      </c>
      <c r="Z530" t="n">
        <v>10</v>
      </c>
    </row>
    <row r="531">
      <c r="A531" t="n">
        <v>15</v>
      </c>
      <c r="B531" t="n">
        <v>30</v>
      </c>
      <c r="C531" t="inlineStr">
        <is>
          <t xml:space="preserve">CONCLUIDO	</t>
        </is>
      </c>
      <c r="D531" t="n">
        <v>3.7499</v>
      </c>
      <c r="E531" t="n">
        <v>26.67</v>
      </c>
      <c r="F531" t="n">
        <v>24.43</v>
      </c>
      <c r="G531" t="n">
        <v>58.64</v>
      </c>
      <c r="H531" t="n">
        <v>1.09</v>
      </c>
      <c r="I531" t="n">
        <v>25</v>
      </c>
      <c r="J531" t="n">
        <v>75.95999999999999</v>
      </c>
      <c r="K531" t="n">
        <v>32.27</v>
      </c>
      <c r="L531" t="n">
        <v>4.75</v>
      </c>
      <c r="M531" t="n">
        <v>23</v>
      </c>
      <c r="N531" t="n">
        <v>8.94</v>
      </c>
      <c r="O531" t="n">
        <v>9602.5</v>
      </c>
      <c r="P531" t="n">
        <v>159.09</v>
      </c>
      <c r="Q531" t="n">
        <v>452.64</v>
      </c>
      <c r="R531" t="n">
        <v>85.45</v>
      </c>
      <c r="S531" t="n">
        <v>57.64</v>
      </c>
      <c r="T531" t="n">
        <v>11738.34</v>
      </c>
      <c r="U531" t="n">
        <v>0.67</v>
      </c>
      <c r="V531" t="n">
        <v>0.87</v>
      </c>
      <c r="W531" t="n">
        <v>6.84</v>
      </c>
      <c r="X531" t="n">
        <v>0.71</v>
      </c>
      <c r="Y531" t="n">
        <v>1</v>
      </c>
      <c r="Z531" t="n">
        <v>10</v>
      </c>
    </row>
    <row r="532">
      <c r="A532" t="n">
        <v>16</v>
      </c>
      <c r="B532" t="n">
        <v>30</v>
      </c>
      <c r="C532" t="inlineStr">
        <is>
          <t xml:space="preserve">CONCLUIDO	</t>
        </is>
      </c>
      <c r="D532" t="n">
        <v>3.7596</v>
      </c>
      <c r="E532" t="n">
        <v>26.6</v>
      </c>
      <c r="F532" t="n">
        <v>24.38</v>
      </c>
      <c r="G532" t="n">
        <v>60.95</v>
      </c>
      <c r="H532" t="n">
        <v>1.15</v>
      </c>
      <c r="I532" t="n">
        <v>24</v>
      </c>
      <c r="J532" t="n">
        <v>76.26000000000001</v>
      </c>
      <c r="K532" t="n">
        <v>32.27</v>
      </c>
      <c r="L532" t="n">
        <v>5</v>
      </c>
      <c r="M532" t="n">
        <v>22</v>
      </c>
      <c r="N532" t="n">
        <v>8.99</v>
      </c>
      <c r="O532" t="n">
        <v>9639.200000000001</v>
      </c>
      <c r="P532" t="n">
        <v>158.18</v>
      </c>
      <c r="Q532" t="n">
        <v>452.63</v>
      </c>
      <c r="R532" t="n">
        <v>83.91</v>
      </c>
      <c r="S532" t="n">
        <v>57.64</v>
      </c>
      <c r="T532" t="n">
        <v>10974.64</v>
      </c>
      <c r="U532" t="n">
        <v>0.6899999999999999</v>
      </c>
      <c r="V532" t="n">
        <v>0.87</v>
      </c>
      <c r="W532" t="n">
        <v>6.83</v>
      </c>
      <c r="X532" t="n">
        <v>0.66</v>
      </c>
      <c r="Y532" t="n">
        <v>1</v>
      </c>
      <c r="Z532" t="n">
        <v>10</v>
      </c>
    </row>
    <row r="533">
      <c r="A533" t="n">
        <v>17</v>
      </c>
      <c r="B533" t="n">
        <v>30</v>
      </c>
      <c r="C533" t="inlineStr">
        <is>
          <t xml:space="preserve">CONCLUIDO	</t>
        </is>
      </c>
      <c r="D533" t="n">
        <v>3.767</v>
      </c>
      <c r="E533" t="n">
        <v>26.55</v>
      </c>
      <c r="F533" t="n">
        <v>24.34</v>
      </c>
      <c r="G533" t="n">
        <v>63.51</v>
      </c>
      <c r="H533" t="n">
        <v>1.2</v>
      </c>
      <c r="I533" t="n">
        <v>23</v>
      </c>
      <c r="J533" t="n">
        <v>76.56</v>
      </c>
      <c r="K533" t="n">
        <v>32.27</v>
      </c>
      <c r="L533" t="n">
        <v>5.25</v>
      </c>
      <c r="M533" t="n">
        <v>21</v>
      </c>
      <c r="N533" t="n">
        <v>9.039999999999999</v>
      </c>
      <c r="O533" t="n">
        <v>9675.91</v>
      </c>
      <c r="P533" t="n">
        <v>155.98</v>
      </c>
      <c r="Q533" t="n">
        <v>452.6</v>
      </c>
      <c r="R533" t="n">
        <v>82.45</v>
      </c>
      <c r="S533" t="n">
        <v>57.64</v>
      </c>
      <c r="T533" t="n">
        <v>10245.81</v>
      </c>
      <c r="U533" t="n">
        <v>0.7</v>
      </c>
      <c r="V533" t="n">
        <v>0.87</v>
      </c>
      <c r="W533" t="n">
        <v>6.83</v>
      </c>
      <c r="X533" t="n">
        <v>0.62</v>
      </c>
      <c r="Y533" t="n">
        <v>1</v>
      </c>
      <c r="Z533" t="n">
        <v>10</v>
      </c>
    </row>
    <row r="534">
      <c r="A534" t="n">
        <v>18</v>
      </c>
      <c r="B534" t="n">
        <v>30</v>
      </c>
      <c r="C534" t="inlineStr">
        <is>
          <t xml:space="preserve">CONCLUIDO	</t>
        </is>
      </c>
      <c r="D534" t="n">
        <v>3.7711</v>
      </c>
      <c r="E534" t="n">
        <v>26.52</v>
      </c>
      <c r="F534" t="n">
        <v>24.33</v>
      </c>
      <c r="G534" t="n">
        <v>66.36</v>
      </c>
      <c r="H534" t="n">
        <v>1.25</v>
      </c>
      <c r="I534" t="n">
        <v>22</v>
      </c>
      <c r="J534" t="n">
        <v>76.84999999999999</v>
      </c>
      <c r="K534" t="n">
        <v>32.27</v>
      </c>
      <c r="L534" t="n">
        <v>5.5</v>
      </c>
      <c r="M534" t="n">
        <v>20</v>
      </c>
      <c r="N534" t="n">
        <v>9.08</v>
      </c>
      <c r="O534" t="n">
        <v>9712.65</v>
      </c>
      <c r="P534" t="n">
        <v>154.41</v>
      </c>
      <c r="Q534" t="n">
        <v>452.62</v>
      </c>
      <c r="R534" t="n">
        <v>81.90000000000001</v>
      </c>
      <c r="S534" t="n">
        <v>57.64</v>
      </c>
      <c r="T534" t="n">
        <v>9975.48</v>
      </c>
      <c r="U534" t="n">
        <v>0.7</v>
      </c>
      <c r="V534" t="n">
        <v>0.87</v>
      </c>
      <c r="W534" t="n">
        <v>6.83</v>
      </c>
      <c r="X534" t="n">
        <v>0.61</v>
      </c>
      <c r="Y534" t="n">
        <v>1</v>
      </c>
      <c r="Z534" t="n">
        <v>10</v>
      </c>
    </row>
    <row r="535">
      <c r="A535" t="n">
        <v>19</v>
      </c>
      <c r="B535" t="n">
        <v>30</v>
      </c>
      <c r="C535" t="inlineStr">
        <is>
          <t xml:space="preserve">CONCLUIDO	</t>
        </is>
      </c>
      <c r="D535" t="n">
        <v>3.7853</v>
      </c>
      <c r="E535" t="n">
        <v>26.42</v>
      </c>
      <c r="F535" t="n">
        <v>24.26</v>
      </c>
      <c r="G535" t="n">
        <v>72.79000000000001</v>
      </c>
      <c r="H535" t="n">
        <v>1.3</v>
      </c>
      <c r="I535" t="n">
        <v>20</v>
      </c>
      <c r="J535" t="n">
        <v>77.15000000000001</v>
      </c>
      <c r="K535" t="n">
        <v>32.27</v>
      </c>
      <c r="L535" t="n">
        <v>5.75</v>
      </c>
      <c r="M535" t="n">
        <v>18</v>
      </c>
      <c r="N535" t="n">
        <v>9.130000000000001</v>
      </c>
      <c r="O535" t="n">
        <v>9749.41</v>
      </c>
      <c r="P535" t="n">
        <v>152.35</v>
      </c>
      <c r="Q535" t="n">
        <v>452.61</v>
      </c>
      <c r="R535" t="n">
        <v>79.87</v>
      </c>
      <c r="S535" t="n">
        <v>57.64</v>
      </c>
      <c r="T535" t="n">
        <v>8973.030000000001</v>
      </c>
      <c r="U535" t="n">
        <v>0.72</v>
      </c>
      <c r="V535" t="n">
        <v>0.87</v>
      </c>
      <c r="W535" t="n">
        <v>6.83</v>
      </c>
      <c r="X535" t="n">
        <v>0.54</v>
      </c>
      <c r="Y535" t="n">
        <v>1</v>
      </c>
      <c r="Z535" t="n">
        <v>10</v>
      </c>
    </row>
    <row r="536">
      <c r="A536" t="n">
        <v>20</v>
      </c>
      <c r="B536" t="n">
        <v>30</v>
      </c>
      <c r="C536" t="inlineStr">
        <is>
          <t xml:space="preserve">CONCLUIDO	</t>
        </is>
      </c>
      <c r="D536" t="n">
        <v>3.7884</v>
      </c>
      <c r="E536" t="n">
        <v>26.4</v>
      </c>
      <c r="F536" t="n">
        <v>24.26</v>
      </c>
      <c r="G536" t="n">
        <v>76.59999999999999</v>
      </c>
      <c r="H536" t="n">
        <v>1.36</v>
      </c>
      <c r="I536" t="n">
        <v>19</v>
      </c>
      <c r="J536" t="n">
        <v>77.45</v>
      </c>
      <c r="K536" t="n">
        <v>32.27</v>
      </c>
      <c r="L536" t="n">
        <v>6</v>
      </c>
      <c r="M536" t="n">
        <v>17</v>
      </c>
      <c r="N536" t="n">
        <v>9.18</v>
      </c>
      <c r="O536" t="n">
        <v>9786.190000000001</v>
      </c>
      <c r="P536" t="n">
        <v>150.64</v>
      </c>
      <c r="Q536" t="n">
        <v>452.58</v>
      </c>
      <c r="R536" t="n">
        <v>79.61</v>
      </c>
      <c r="S536" t="n">
        <v>57.64</v>
      </c>
      <c r="T536" t="n">
        <v>8847.76</v>
      </c>
      <c r="U536" t="n">
        <v>0.72</v>
      </c>
      <c r="V536" t="n">
        <v>0.87</v>
      </c>
      <c r="W536" t="n">
        <v>6.83</v>
      </c>
      <c r="X536" t="n">
        <v>0.53</v>
      </c>
      <c r="Y536" t="n">
        <v>1</v>
      </c>
      <c r="Z536" t="n">
        <v>10</v>
      </c>
    </row>
    <row r="537">
      <c r="A537" t="n">
        <v>21</v>
      </c>
      <c r="B537" t="n">
        <v>30</v>
      </c>
      <c r="C537" t="inlineStr">
        <is>
          <t xml:space="preserve">CONCLUIDO	</t>
        </is>
      </c>
      <c r="D537" t="n">
        <v>3.7905</v>
      </c>
      <c r="E537" t="n">
        <v>26.38</v>
      </c>
      <c r="F537" t="n">
        <v>24.24</v>
      </c>
      <c r="G537" t="n">
        <v>76.55</v>
      </c>
      <c r="H537" t="n">
        <v>1.41</v>
      </c>
      <c r="I537" t="n">
        <v>19</v>
      </c>
      <c r="J537" t="n">
        <v>77.75</v>
      </c>
      <c r="K537" t="n">
        <v>32.27</v>
      </c>
      <c r="L537" t="n">
        <v>6.25</v>
      </c>
      <c r="M537" t="n">
        <v>17</v>
      </c>
      <c r="N537" t="n">
        <v>9.23</v>
      </c>
      <c r="O537" t="n">
        <v>9822.99</v>
      </c>
      <c r="P537" t="n">
        <v>149.97</v>
      </c>
      <c r="Q537" t="n">
        <v>452.63</v>
      </c>
      <c r="R537" t="n">
        <v>79.20999999999999</v>
      </c>
      <c r="S537" t="n">
        <v>57.64</v>
      </c>
      <c r="T537" t="n">
        <v>8650.27</v>
      </c>
      <c r="U537" t="n">
        <v>0.73</v>
      </c>
      <c r="V537" t="n">
        <v>0.87</v>
      </c>
      <c r="W537" t="n">
        <v>6.82</v>
      </c>
      <c r="X537" t="n">
        <v>0.52</v>
      </c>
      <c r="Y537" t="n">
        <v>1</v>
      </c>
      <c r="Z537" t="n">
        <v>10</v>
      </c>
    </row>
    <row r="538">
      <c r="A538" t="n">
        <v>22</v>
      </c>
      <c r="B538" t="n">
        <v>30</v>
      </c>
      <c r="C538" t="inlineStr">
        <is>
          <t xml:space="preserve">CONCLUIDO	</t>
        </is>
      </c>
      <c r="D538" t="n">
        <v>3.7974</v>
      </c>
      <c r="E538" t="n">
        <v>26.33</v>
      </c>
      <c r="F538" t="n">
        <v>24.21</v>
      </c>
      <c r="G538" t="n">
        <v>80.7</v>
      </c>
      <c r="H538" t="n">
        <v>1.46</v>
      </c>
      <c r="I538" t="n">
        <v>18</v>
      </c>
      <c r="J538" t="n">
        <v>78.05</v>
      </c>
      <c r="K538" t="n">
        <v>32.27</v>
      </c>
      <c r="L538" t="n">
        <v>6.5</v>
      </c>
      <c r="M538" t="n">
        <v>15</v>
      </c>
      <c r="N538" t="n">
        <v>9.279999999999999</v>
      </c>
      <c r="O538" t="n">
        <v>9859.809999999999</v>
      </c>
      <c r="P538" t="n">
        <v>148.97</v>
      </c>
      <c r="Q538" t="n">
        <v>452.69</v>
      </c>
      <c r="R538" t="n">
        <v>77.91</v>
      </c>
      <c r="S538" t="n">
        <v>57.64</v>
      </c>
      <c r="T538" t="n">
        <v>8002.37</v>
      </c>
      <c r="U538" t="n">
        <v>0.74</v>
      </c>
      <c r="V538" t="n">
        <v>0.88</v>
      </c>
      <c r="W538" t="n">
        <v>6.83</v>
      </c>
      <c r="X538" t="n">
        <v>0.48</v>
      </c>
      <c r="Y538" t="n">
        <v>1</v>
      </c>
      <c r="Z538" t="n">
        <v>10</v>
      </c>
    </row>
    <row r="539">
      <c r="A539" t="n">
        <v>23</v>
      </c>
      <c r="B539" t="n">
        <v>30</v>
      </c>
      <c r="C539" t="inlineStr">
        <is>
          <t xml:space="preserve">CONCLUIDO	</t>
        </is>
      </c>
      <c r="D539" t="n">
        <v>3.8064</v>
      </c>
      <c r="E539" t="n">
        <v>26.27</v>
      </c>
      <c r="F539" t="n">
        <v>24.16</v>
      </c>
      <c r="G539" t="n">
        <v>85.28</v>
      </c>
      <c r="H539" t="n">
        <v>1.51</v>
      </c>
      <c r="I539" t="n">
        <v>17</v>
      </c>
      <c r="J539" t="n">
        <v>78.34999999999999</v>
      </c>
      <c r="K539" t="n">
        <v>32.27</v>
      </c>
      <c r="L539" t="n">
        <v>6.75</v>
      </c>
      <c r="M539" t="n">
        <v>9</v>
      </c>
      <c r="N539" t="n">
        <v>9.33</v>
      </c>
      <c r="O539" t="n">
        <v>9896.65</v>
      </c>
      <c r="P539" t="n">
        <v>147.19</v>
      </c>
      <c r="Q539" t="n">
        <v>452.6</v>
      </c>
      <c r="R539" t="n">
        <v>76.45999999999999</v>
      </c>
      <c r="S539" t="n">
        <v>57.64</v>
      </c>
      <c r="T539" t="n">
        <v>7281.47</v>
      </c>
      <c r="U539" t="n">
        <v>0.75</v>
      </c>
      <c r="V539" t="n">
        <v>0.88</v>
      </c>
      <c r="W539" t="n">
        <v>6.82</v>
      </c>
      <c r="X539" t="n">
        <v>0.44</v>
      </c>
      <c r="Y539" t="n">
        <v>1</v>
      </c>
      <c r="Z539" t="n">
        <v>10</v>
      </c>
    </row>
    <row r="540">
      <c r="A540" t="n">
        <v>24</v>
      </c>
      <c r="B540" t="n">
        <v>30</v>
      </c>
      <c r="C540" t="inlineStr">
        <is>
          <t xml:space="preserve">CONCLUIDO	</t>
        </is>
      </c>
      <c r="D540" t="n">
        <v>3.8048</v>
      </c>
      <c r="E540" t="n">
        <v>26.28</v>
      </c>
      <c r="F540" t="n">
        <v>24.17</v>
      </c>
      <c r="G540" t="n">
        <v>85.31999999999999</v>
      </c>
      <c r="H540" t="n">
        <v>1.56</v>
      </c>
      <c r="I540" t="n">
        <v>17</v>
      </c>
      <c r="J540" t="n">
        <v>78.65000000000001</v>
      </c>
      <c r="K540" t="n">
        <v>32.27</v>
      </c>
      <c r="L540" t="n">
        <v>7</v>
      </c>
      <c r="M540" t="n">
        <v>6</v>
      </c>
      <c r="N540" t="n">
        <v>9.380000000000001</v>
      </c>
      <c r="O540" t="n">
        <v>9933.52</v>
      </c>
      <c r="P540" t="n">
        <v>147.3</v>
      </c>
      <c r="Q540" t="n">
        <v>452.65</v>
      </c>
      <c r="R540" t="n">
        <v>76.58</v>
      </c>
      <c r="S540" t="n">
        <v>57.64</v>
      </c>
      <c r="T540" t="n">
        <v>7341.06</v>
      </c>
      <c r="U540" t="n">
        <v>0.75</v>
      </c>
      <c r="V540" t="n">
        <v>0.88</v>
      </c>
      <c r="W540" t="n">
        <v>6.83</v>
      </c>
      <c r="X540" t="n">
        <v>0.45</v>
      </c>
      <c r="Y540" t="n">
        <v>1</v>
      </c>
      <c r="Z540" t="n">
        <v>10</v>
      </c>
    </row>
    <row r="541">
      <c r="A541" t="n">
        <v>25</v>
      </c>
      <c r="B541" t="n">
        <v>30</v>
      </c>
      <c r="C541" t="inlineStr">
        <is>
          <t xml:space="preserve">CONCLUIDO	</t>
        </is>
      </c>
      <c r="D541" t="n">
        <v>3.8012</v>
      </c>
      <c r="E541" t="n">
        <v>26.31</v>
      </c>
      <c r="F541" t="n">
        <v>24.2</v>
      </c>
      <c r="G541" t="n">
        <v>85.41</v>
      </c>
      <c r="H541" t="n">
        <v>1.61</v>
      </c>
      <c r="I541" t="n">
        <v>17</v>
      </c>
      <c r="J541" t="n">
        <v>78.94</v>
      </c>
      <c r="K541" t="n">
        <v>32.27</v>
      </c>
      <c r="L541" t="n">
        <v>7.25</v>
      </c>
      <c r="M541" t="n">
        <v>1</v>
      </c>
      <c r="N541" t="n">
        <v>9.42</v>
      </c>
      <c r="O541" t="n">
        <v>9970.41</v>
      </c>
      <c r="P541" t="n">
        <v>147.19</v>
      </c>
      <c r="Q541" t="n">
        <v>452.65</v>
      </c>
      <c r="R541" t="n">
        <v>77.01000000000001</v>
      </c>
      <c r="S541" t="n">
        <v>57.64</v>
      </c>
      <c r="T541" t="n">
        <v>7557.02</v>
      </c>
      <c r="U541" t="n">
        <v>0.75</v>
      </c>
      <c r="V541" t="n">
        <v>0.88</v>
      </c>
      <c r="W541" t="n">
        <v>6.84</v>
      </c>
      <c r="X541" t="n">
        <v>0.47</v>
      </c>
      <c r="Y541" t="n">
        <v>1</v>
      </c>
      <c r="Z541" t="n">
        <v>10</v>
      </c>
    </row>
    <row r="542">
      <c r="A542" t="n">
        <v>26</v>
      </c>
      <c r="B542" t="n">
        <v>30</v>
      </c>
      <c r="C542" t="inlineStr">
        <is>
          <t xml:space="preserve">CONCLUIDO	</t>
        </is>
      </c>
      <c r="D542" t="n">
        <v>3.8024</v>
      </c>
      <c r="E542" t="n">
        <v>26.3</v>
      </c>
      <c r="F542" t="n">
        <v>24.19</v>
      </c>
      <c r="G542" t="n">
        <v>85.38</v>
      </c>
      <c r="H542" t="n">
        <v>1.66</v>
      </c>
      <c r="I542" t="n">
        <v>17</v>
      </c>
      <c r="J542" t="n">
        <v>79.23999999999999</v>
      </c>
      <c r="K542" t="n">
        <v>32.27</v>
      </c>
      <c r="L542" t="n">
        <v>7.5</v>
      </c>
      <c r="M542" t="n">
        <v>0</v>
      </c>
      <c r="N542" t="n">
        <v>9.470000000000001</v>
      </c>
      <c r="O542" t="n">
        <v>10007.31</v>
      </c>
      <c r="P542" t="n">
        <v>147.53</v>
      </c>
      <c r="Q542" t="n">
        <v>452.59</v>
      </c>
      <c r="R542" t="n">
        <v>76.79000000000001</v>
      </c>
      <c r="S542" t="n">
        <v>57.64</v>
      </c>
      <c r="T542" t="n">
        <v>7448.72</v>
      </c>
      <c r="U542" t="n">
        <v>0.75</v>
      </c>
      <c r="V542" t="n">
        <v>0.88</v>
      </c>
      <c r="W542" t="n">
        <v>6.84</v>
      </c>
      <c r="X542" t="n">
        <v>0.47</v>
      </c>
      <c r="Y542" t="n">
        <v>1</v>
      </c>
      <c r="Z542" t="n">
        <v>10</v>
      </c>
    </row>
    <row r="543">
      <c r="A543" t="n">
        <v>0</v>
      </c>
      <c r="B543" t="n">
        <v>15</v>
      </c>
      <c r="C543" t="inlineStr">
        <is>
          <t xml:space="preserve">CONCLUIDO	</t>
        </is>
      </c>
      <c r="D543" t="n">
        <v>3.4691</v>
      </c>
      <c r="E543" t="n">
        <v>28.83</v>
      </c>
      <c r="F543" t="n">
        <v>26.17</v>
      </c>
      <c r="G543" t="n">
        <v>18.26</v>
      </c>
      <c r="H543" t="n">
        <v>0.43</v>
      </c>
      <c r="I543" t="n">
        <v>86</v>
      </c>
      <c r="J543" t="n">
        <v>39.78</v>
      </c>
      <c r="K543" t="n">
        <v>19.54</v>
      </c>
      <c r="L543" t="n">
        <v>1</v>
      </c>
      <c r="M543" t="n">
        <v>84</v>
      </c>
      <c r="N543" t="n">
        <v>4.24</v>
      </c>
      <c r="O543" t="n">
        <v>5140</v>
      </c>
      <c r="P543" t="n">
        <v>118.45</v>
      </c>
      <c r="Q543" t="n">
        <v>452.78</v>
      </c>
      <c r="R543" t="n">
        <v>141.9</v>
      </c>
      <c r="S543" t="n">
        <v>57.64</v>
      </c>
      <c r="T543" t="n">
        <v>39657.36</v>
      </c>
      <c r="U543" t="n">
        <v>0.41</v>
      </c>
      <c r="V543" t="n">
        <v>0.8100000000000001</v>
      </c>
      <c r="W543" t="n">
        <v>6.93</v>
      </c>
      <c r="X543" t="n">
        <v>2.44</v>
      </c>
      <c r="Y543" t="n">
        <v>1</v>
      </c>
      <c r="Z543" t="n">
        <v>10</v>
      </c>
    </row>
    <row r="544">
      <c r="A544" t="n">
        <v>1</v>
      </c>
      <c r="B544" t="n">
        <v>15</v>
      </c>
      <c r="C544" t="inlineStr">
        <is>
          <t xml:space="preserve">CONCLUIDO	</t>
        </is>
      </c>
      <c r="D544" t="n">
        <v>3.5637</v>
      </c>
      <c r="E544" t="n">
        <v>28.06</v>
      </c>
      <c r="F544" t="n">
        <v>25.62</v>
      </c>
      <c r="G544" t="n">
        <v>22.94</v>
      </c>
      <c r="H544" t="n">
        <v>0.53</v>
      </c>
      <c r="I544" t="n">
        <v>67</v>
      </c>
      <c r="J544" t="n">
        <v>40.06</v>
      </c>
      <c r="K544" t="n">
        <v>19.54</v>
      </c>
      <c r="L544" t="n">
        <v>1.25</v>
      </c>
      <c r="M544" t="n">
        <v>65</v>
      </c>
      <c r="N544" t="n">
        <v>4.26</v>
      </c>
      <c r="O544" t="n">
        <v>5174.29</v>
      </c>
      <c r="P544" t="n">
        <v>113.6</v>
      </c>
      <c r="Q544" t="n">
        <v>452.64</v>
      </c>
      <c r="R544" t="n">
        <v>124.06</v>
      </c>
      <c r="S544" t="n">
        <v>57.64</v>
      </c>
      <c r="T544" t="n">
        <v>30833.68</v>
      </c>
      <c r="U544" t="n">
        <v>0.46</v>
      </c>
      <c r="V544" t="n">
        <v>0.83</v>
      </c>
      <c r="W544" t="n">
        <v>6.9</v>
      </c>
      <c r="X544" t="n">
        <v>1.89</v>
      </c>
      <c r="Y544" t="n">
        <v>1</v>
      </c>
      <c r="Z544" t="n">
        <v>10</v>
      </c>
    </row>
    <row r="545">
      <c r="A545" t="n">
        <v>2</v>
      </c>
      <c r="B545" t="n">
        <v>15</v>
      </c>
      <c r="C545" t="inlineStr">
        <is>
          <t xml:space="preserve">CONCLUIDO	</t>
        </is>
      </c>
      <c r="D545" t="n">
        <v>3.6291</v>
      </c>
      <c r="E545" t="n">
        <v>27.56</v>
      </c>
      <c r="F545" t="n">
        <v>25.26</v>
      </c>
      <c r="G545" t="n">
        <v>28.06</v>
      </c>
      <c r="H545" t="n">
        <v>0.64</v>
      </c>
      <c r="I545" t="n">
        <v>54</v>
      </c>
      <c r="J545" t="n">
        <v>40.34</v>
      </c>
      <c r="K545" t="n">
        <v>19.54</v>
      </c>
      <c r="L545" t="n">
        <v>1.5</v>
      </c>
      <c r="M545" t="n">
        <v>52</v>
      </c>
      <c r="N545" t="n">
        <v>4.29</v>
      </c>
      <c r="O545" t="n">
        <v>5208.6</v>
      </c>
      <c r="P545" t="n">
        <v>109.84</v>
      </c>
      <c r="Q545" t="n">
        <v>452.74</v>
      </c>
      <c r="R545" t="n">
        <v>112.14</v>
      </c>
      <c r="S545" t="n">
        <v>57.64</v>
      </c>
      <c r="T545" t="n">
        <v>24938.06</v>
      </c>
      <c r="U545" t="n">
        <v>0.51</v>
      </c>
      <c r="V545" t="n">
        <v>0.84</v>
      </c>
      <c r="W545" t="n">
        <v>6.88</v>
      </c>
      <c r="X545" t="n">
        <v>1.53</v>
      </c>
      <c r="Y545" t="n">
        <v>1</v>
      </c>
      <c r="Z545" t="n">
        <v>10</v>
      </c>
    </row>
    <row r="546">
      <c r="A546" t="n">
        <v>3</v>
      </c>
      <c r="B546" t="n">
        <v>15</v>
      </c>
      <c r="C546" t="inlineStr">
        <is>
          <t xml:space="preserve">CONCLUIDO	</t>
        </is>
      </c>
      <c r="D546" t="n">
        <v>3.6774</v>
      </c>
      <c r="E546" t="n">
        <v>27.19</v>
      </c>
      <c r="F546" t="n">
        <v>24.99</v>
      </c>
      <c r="G546" t="n">
        <v>33.33</v>
      </c>
      <c r="H546" t="n">
        <v>0.74</v>
      </c>
      <c r="I546" t="n">
        <v>45</v>
      </c>
      <c r="J546" t="n">
        <v>40.61</v>
      </c>
      <c r="K546" t="n">
        <v>19.54</v>
      </c>
      <c r="L546" t="n">
        <v>1.75</v>
      </c>
      <c r="M546" t="n">
        <v>43</v>
      </c>
      <c r="N546" t="n">
        <v>4.32</v>
      </c>
      <c r="O546" t="n">
        <v>5242.92</v>
      </c>
      <c r="P546" t="n">
        <v>106.14</v>
      </c>
      <c r="Q546" t="n">
        <v>452.6</v>
      </c>
      <c r="R546" t="n">
        <v>103.61</v>
      </c>
      <c r="S546" t="n">
        <v>57.64</v>
      </c>
      <c r="T546" t="n">
        <v>20716.78</v>
      </c>
      <c r="U546" t="n">
        <v>0.5600000000000001</v>
      </c>
      <c r="V546" t="n">
        <v>0.85</v>
      </c>
      <c r="W546" t="n">
        <v>6.87</v>
      </c>
      <c r="X546" t="n">
        <v>1.27</v>
      </c>
      <c r="Y546" t="n">
        <v>1</v>
      </c>
      <c r="Z546" t="n">
        <v>10</v>
      </c>
    </row>
    <row r="547">
      <c r="A547" t="n">
        <v>4</v>
      </c>
      <c r="B547" t="n">
        <v>15</v>
      </c>
      <c r="C547" t="inlineStr">
        <is>
          <t xml:space="preserve">CONCLUIDO	</t>
        </is>
      </c>
      <c r="D547" t="n">
        <v>3.7176</v>
      </c>
      <c r="E547" t="n">
        <v>26.9</v>
      </c>
      <c r="F547" t="n">
        <v>24.78</v>
      </c>
      <c r="G547" t="n">
        <v>39.12</v>
      </c>
      <c r="H547" t="n">
        <v>0.84</v>
      </c>
      <c r="I547" t="n">
        <v>38</v>
      </c>
      <c r="J547" t="n">
        <v>40.89</v>
      </c>
      <c r="K547" t="n">
        <v>19.54</v>
      </c>
      <c r="L547" t="n">
        <v>2</v>
      </c>
      <c r="M547" t="n">
        <v>35</v>
      </c>
      <c r="N547" t="n">
        <v>4.35</v>
      </c>
      <c r="O547" t="n">
        <v>5277.26</v>
      </c>
      <c r="P547" t="n">
        <v>102.69</v>
      </c>
      <c r="Q547" t="n">
        <v>452.72</v>
      </c>
      <c r="R547" t="n">
        <v>96.61</v>
      </c>
      <c r="S547" t="n">
        <v>57.64</v>
      </c>
      <c r="T547" t="n">
        <v>17254.58</v>
      </c>
      <c r="U547" t="n">
        <v>0.6</v>
      </c>
      <c r="V547" t="n">
        <v>0.86</v>
      </c>
      <c r="W547" t="n">
        <v>6.86</v>
      </c>
      <c r="X547" t="n">
        <v>1.05</v>
      </c>
      <c r="Y547" t="n">
        <v>1</v>
      </c>
      <c r="Z547" t="n">
        <v>10</v>
      </c>
    </row>
    <row r="548">
      <c r="A548" t="n">
        <v>5</v>
      </c>
      <c r="B548" t="n">
        <v>15</v>
      </c>
      <c r="C548" t="inlineStr">
        <is>
          <t xml:space="preserve">CONCLUIDO	</t>
        </is>
      </c>
      <c r="D548" t="n">
        <v>3.7384</v>
      </c>
      <c r="E548" t="n">
        <v>26.75</v>
      </c>
      <c r="F548" t="n">
        <v>24.67</v>
      </c>
      <c r="G548" t="n">
        <v>43.54</v>
      </c>
      <c r="H548" t="n">
        <v>0.9399999999999999</v>
      </c>
      <c r="I548" t="n">
        <v>34</v>
      </c>
      <c r="J548" t="n">
        <v>41.17</v>
      </c>
      <c r="K548" t="n">
        <v>19.54</v>
      </c>
      <c r="L548" t="n">
        <v>2.25</v>
      </c>
      <c r="M548" t="n">
        <v>21</v>
      </c>
      <c r="N548" t="n">
        <v>4.38</v>
      </c>
      <c r="O548" t="n">
        <v>5311.62</v>
      </c>
      <c r="P548" t="n">
        <v>100.02</v>
      </c>
      <c r="Q548" t="n">
        <v>452.77</v>
      </c>
      <c r="R548" t="n">
        <v>92.44</v>
      </c>
      <c r="S548" t="n">
        <v>57.64</v>
      </c>
      <c r="T548" t="n">
        <v>15190.22</v>
      </c>
      <c r="U548" t="n">
        <v>0.62</v>
      </c>
      <c r="V548" t="n">
        <v>0.86</v>
      </c>
      <c r="W548" t="n">
        <v>6.87</v>
      </c>
      <c r="X548" t="n">
        <v>0.95</v>
      </c>
      <c r="Y548" t="n">
        <v>1</v>
      </c>
      <c r="Z548" t="n">
        <v>10</v>
      </c>
    </row>
    <row r="549">
      <c r="A549" t="n">
        <v>6</v>
      </c>
      <c r="B549" t="n">
        <v>15</v>
      </c>
      <c r="C549" t="inlineStr">
        <is>
          <t xml:space="preserve">CONCLUIDO	</t>
        </is>
      </c>
      <c r="D549" t="n">
        <v>3.7467</v>
      </c>
      <c r="E549" t="n">
        <v>26.69</v>
      </c>
      <c r="F549" t="n">
        <v>24.64</v>
      </c>
      <c r="G549" t="n">
        <v>46.19</v>
      </c>
      <c r="H549" t="n">
        <v>1.03</v>
      </c>
      <c r="I549" t="n">
        <v>32</v>
      </c>
      <c r="J549" t="n">
        <v>41.45</v>
      </c>
      <c r="K549" t="n">
        <v>19.54</v>
      </c>
      <c r="L549" t="n">
        <v>2.5</v>
      </c>
      <c r="M549" t="n">
        <v>7</v>
      </c>
      <c r="N549" t="n">
        <v>4.41</v>
      </c>
      <c r="O549" t="n">
        <v>5345.99</v>
      </c>
      <c r="P549" t="n">
        <v>99.33</v>
      </c>
      <c r="Q549" t="n">
        <v>452.78</v>
      </c>
      <c r="R549" t="n">
        <v>90.58</v>
      </c>
      <c r="S549" t="n">
        <v>57.64</v>
      </c>
      <c r="T549" t="n">
        <v>14269.2</v>
      </c>
      <c r="U549" t="n">
        <v>0.64</v>
      </c>
      <c r="V549" t="n">
        <v>0.86</v>
      </c>
      <c r="W549" t="n">
        <v>6.88</v>
      </c>
      <c r="X549" t="n">
        <v>0.91</v>
      </c>
      <c r="Y549" t="n">
        <v>1</v>
      </c>
      <c r="Z549" t="n">
        <v>10</v>
      </c>
    </row>
    <row r="550">
      <c r="A550" t="n">
        <v>7</v>
      </c>
      <c r="B550" t="n">
        <v>15</v>
      </c>
      <c r="C550" t="inlineStr">
        <is>
          <t xml:space="preserve">CONCLUIDO	</t>
        </is>
      </c>
      <c r="D550" t="n">
        <v>3.7461</v>
      </c>
      <c r="E550" t="n">
        <v>26.69</v>
      </c>
      <c r="F550" t="n">
        <v>24.64</v>
      </c>
      <c r="G550" t="n">
        <v>46.2</v>
      </c>
      <c r="H550" t="n">
        <v>1.13</v>
      </c>
      <c r="I550" t="n">
        <v>32</v>
      </c>
      <c r="J550" t="n">
        <v>41.73</v>
      </c>
      <c r="K550" t="n">
        <v>19.54</v>
      </c>
      <c r="L550" t="n">
        <v>2.75</v>
      </c>
      <c r="M550" t="n">
        <v>0</v>
      </c>
      <c r="N550" t="n">
        <v>4.44</v>
      </c>
      <c r="O550" t="n">
        <v>5380.38</v>
      </c>
      <c r="P550" t="n">
        <v>99.8</v>
      </c>
      <c r="Q550" t="n">
        <v>452.76</v>
      </c>
      <c r="R550" t="n">
        <v>90.78</v>
      </c>
      <c r="S550" t="n">
        <v>57.64</v>
      </c>
      <c r="T550" t="n">
        <v>14370.26</v>
      </c>
      <c r="U550" t="n">
        <v>0.63</v>
      </c>
      <c r="V550" t="n">
        <v>0.86</v>
      </c>
      <c r="W550" t="n">
        <v>6.89</v>
      </c>
      <c r="X550" t="n">
        <v>0.91</v>
      </c>
      <c r="Y550" t="n">
        <v>1</v>
      </c>
      <c r="Z550" t="n">
        <v>10</v>
      </c>
    </row>
    <row r="551">
      <c r="A551" t="n">
        <v>0</v>
      </c>
      <c r="B551" t="n">
        <v>70</v>
      </c>
      <c r="C551" t="inlineStr">
        <is>
          <t xml:space="preserve">CONCLUIDO	</t>
        </is>
      </c>
      <c r="D551" t="n">
        <v>2.4222</v>
      </c>
      <c r="E551" t="n">
        <v>41.28</v>
      </c>
      <c r="F551" t="n">
        <v>31.49</v>
      </c>
      <c r="G551" t="n">
        <v>7.21</v>
      </c>
      <c r="H551" t="n">
        <v>0.12</v>
      </c>
      <c r="I551" t="n">
        <v>262</v>
      </c>
      <c r="J551" t="n">
        <v>141.81</v>
      </c>
      <c r="K551" t="n">
        <v>47.83</v>
      </c>
      <c r="L551" t="n">
        <v>1</v>
      </c>
      <c r="M551" t="n">
        <v>260</v>
      </c>
      <c r="N551" t="n">
        <v>22.98</v>
      </c>
      <c r="O551" t="n">
        <v>17723.39</v>
      </c>
      <c r="P551" t="n">
        <v>361.81</v>
      </c>
      <c r="Q551" t="n">
        <v>453.31</v>
      </c>
      <c r="R551" t="n">
        <v>315.15</v>
      </c>
      <c r="S551" t="n">
        <v>57.64</v>
      </c>
      <c r="T551" t="n">
        <v>125403.57</v>
      </c>
      <c r="U551" t="n">
        <v>0.18</v>
      </c>
      <c r="V551" t="n">
        <v>0.67</v>
      </c>
      <c r="W551" t="n">
        <v>7.24</v>
      </c>
      <c r="X551" t="n">
        <v>7.75</v>
      </c>
      <c r="Y551" t="n">
        <v>1</v>
      </c>
      <c r="Z551" t="n">
        <v>10</v>
      </c>
    </row>
    <row r="552">
      <c r="A552" t="n">
        <v>1</v>
      </c>
      <c r="B552" t="n">
        <v>70</v>
      </c>
      <c r="C552" t="inlineStr">
        <is>
          <t xml:space="preserve">CONCLUIDO	</t>
        </is>
      </c>
      <c r="D552" t="n">
        <v>2.6761</v>
      </c>
      <c r="E552" t="n">
        <v>37.37</v>
      </c>
      <c r="F552" t="n">
        <v>29.48</v>
      </c>
      <c r="G552" t="n">
        <v>9.02</v>
      </c>
      <c r="H552" t="n">
        <v>0.16</v>
      </c>
      <c r="I552" t="n">
        <v>196</v>
      </c>
      <c r="J552" t="n">
        <v>142.15</v>
      </c>
      <c r="K552" t="n">
        <v>47.83</v>
      </c>
      <c r="L552" t="n">
        <v>1.25</v>
      </c>
      <c r="M552" t="n">
        <v>194</v>
      </c>
      <c r="N552" t="n">
        <v>23.07</v>
      </c>
      <c r="O552" t="n">
        <v>17765.46</v>
      </c>
      <c r="P552" t="n">
        <v>338.37</v>
      </c>
      <c r="Q552" t="n">
        <v>453.18</v>
      </c>
      <c r="R552" t="n">
        <v>249.61</v>
      </c>
      <c r="S552" t="n">
        <v>57.64</v>
      </c>
      <c r="T552" t="n">
        <v>92962.07000000001</v>
      </c>
      <c r="U552" t="n">
        <v>0.23</v>
      </c>
      <c r="V552" t="n">
        <v>0.72</v>
      </c>
      <c r="W552" t="n">
        <v>7.12</v>
      </c>
      <c r="X552" t="n">
        <v>5.74</v>
      </c>
      <c r="Y552" t="n">
        <v>1</v>
      </c>
      <c r="Z552" t="n">
        <v>10</v>
      </c>
    </row>
    <row r="553">
      <c r="A553" t="n">
        <v>2</v>
      </c>
      <c r="B553" t="n">
        <v>70</v>
      </c>
      <c r="C553" t="inlineStr">
        <is>
          <t xml:space="preserve">CONCLUIDO	</t>
        </is>
      </c>
      <c r="D553" t="n">
        <v>2.8516</v>
      </c>
      <c r="E553" t="n">
        <v>35.07</v>
      </c>
      <c r="F553" t="n">
        <v>28.3</v>
      </c>
      <c r="G553" t="n">
        <v>10.82</v>
      </c>
      <c r="H553" t="n">
        <v>0.19</v>
      </c>
      <c r="I553" t="n">
        <v>157</v>
      </c>
      <c r="J553" t="n">
        <v>142.49</v>
      </c>
      <c r="K553" t="n">
        <v>47.83</v>
      </c>
      <c r="L553" t="n">
        <v>1.5</v>
      </c>
      <c r="M553" t="n">
        <v>155</v>
      </c>
      <c r="N553" t="n">
        <v>23.16</v>
      </c>
      <c r="O553" t="n">
        <v>17807.56</v>
      </c>
      <c r="P553" t="n">
        <v>324.56</v>
      </c>
      <c r="Q553" t="n">
        <v>453.01</v>
      </c>
      <c r="R553" t="n">
        <v>211.14</v>
      </c>
      <c r="S553" t="n">
        <v>57.64</v>
      </c>
      <c r="T553" t="n">
        <v>73924.12</v>
      </c>
      <c r="U553" t="n">
        <v>0.27</v>
      </c>
      <c r="V553" t="n">
        <v>0.75</v>
      </c>
      <c r="W553" t="n">
        <v>7.06</v>
      </c>
      <c r="X553" t="n">
        <v>4.57</v>
      </c>
      <c r="Y553" t="n">
        <v>1</v>
      </c>
      <c r="Z553" t="n">
        <v>10</v>
      </c>
    </row>
    <row r="554">
      <c r="A554" t="n">
        <v>3</v>
      </c>
      <c r="B554" t="n">
        <v>70</v>
      </c>
      <c r="C554" t="inlineStr">
        <is>
          <t xml:space="preserve">CONCLUIDO	</t>
        </is>
      </c>
      <c r="D554" t="n">
        <v>2.9796</v>
      </c>
      <c r="E554" t="n">
        <v>33.56</v>
      </c>
      <c r="F554" t="n">
        <v>27.55</v>
      </c>
      <c r="G554" t="n">
        <v>12.62</v>
      </c>
      <c r="H554" t="n">
        <v>0.22</v>
      </c>
      <c r="I554" t="n">
        <v>131</v>
      </c>
      <c r="J554" t="n">
        <v>142.83</v>
      </c>
      <c r="K554" t="n">
        <v>47.83</v>
      </c>
      <c r="L554" t="n">
        <v>1.75</v>
      </c>
      <c r="M554" t="n">
        <v>129</v>
      </c>
      <c r="N554" t="n">
        <v>23.25</v>
      </c>
      <c r="O554" t="n">
        <v>17849.7</v>
      </c>
      <c r="P554" t="n">
        <v>315.5</v>
      </c>
      <c r="Q554" t="n">
        <v>452.81</v>
      </c>
      <c r="R554" t="n">
        <v>186.3</v>
      </c>
      <c r="S554" t="n">
        <v>57.64</v>
      </c>
      <c r="T554" t="n">
        <v>61632.02</v>
      </c>
      <c r="U554" t="n">
        <v>0.31</v>
      </c>
      <c r="V554" t="n">
        <v>0.77</v>
      </c>
      <c r="W554" t="n">
        <v>7.02</v>
      </c>
      <c r="X554" t="n">
        <v>3.82</v>
      </c>
      <c r="Y554" t="n">
        <v>1</v>
      </c>
      <c r="Z554" t="n">
        <v>10</v>
      </c>
    </row>
    <row r="555">
      <c r="A555" t="n">
        <v>4</v>
      </c>
      <c r="B555" t="n">
        <v>70</v>
      </c>
      <c r="C555" t="inlineStr">
        <is>
          <t xml:space="preserve">CONCLUIDO	</t>
        </is>
      </c>
      <c r="D555" t="n">
        <v>3.0871</v>
      </c>
      <c r="E555" t="n">
        <v>32.39</v>
      </c>
      <c r="F555" t="n">
        <v>26.93</v>
      </c>
      <c r="G555" t="n">
        <v>14.43</v>
      </c>
      <c r="H555" t="n">
        <v>0.25</v>
      </c>
      <c r="I555" t="n">
        <v>112</v>
      </c>
      <c r="J555" t="n">
        <v>143.17</v>
      </c>
      <c r="K555" t="n">
        <v>47.83</v>
      </c>
      <c r="L555" t="n">
        <v>2</v>
      </c>
      <c r="M555" t="n">
        <v>110</v>
      </c>
      <c r="N555" t="n">
        <v>23.34</v>
      </c>
      <c r="O555" t="n">
        <v>17891.86</v>
      </c>
      <c r="P555" t="n">
        <v>307.89</v>
      </c>
      <c r="Q555" t="n">
        <v>452.83</v>
      </c>
      <c r="R555" t="n">
        <v>166.95</v>
      </c>
      <c r="S555" t="n">
        <v>57.64</v>
      </c>
      <c r="T555" t="n">
        <v>52051.29</v>
      </c>
      <c r="U555" t="n">
        <v>0.35</v>
      </c>
      <c r="V555" t="n">
        <v>0.79</v>
      </c>
      <c r="W555" t="n">
        <v>6.97</v>
      </c>
      <c r="X555" t="n">
        <v>3.2</v>
      </c>
      <c r="Y555" t="n">
        <v>1</v>
      </c>
      <c r="Z555" t="n">
        <v>10</v>
      </c>
    </row>
    <row r="556">
      <c r="A556" t="n">
        <v>5</v>
      </c>
      <c r="B556" t="n">
        <v>70</v>
      </c>
      <c r="C556" t="inlineStr">
        <is>
          <t xml:space="preserve">CONCLUIDO	</t>
        </is>
      </c>
      <c r="D556" t="n">
        <v>3.1638</v>
      </c>
      <c r="E556" t="n">
        <v>31.61</v>
      </c>
      <c r="F556" t="n">
        <v>26.55</v>
      </c>
      <c r="G556" t="n">
        <v>16.25</v>
      </c>
      <c r="H556" t="n">
        <v>0.28</v>
      </c>
      <c r="I556" t="n">
        <v>98</v>
      </c>
      <c r="J556" t="n">
        <v>143.51</v>
      </c>
      <c r="K556" t="n">
        <v>47.83</v>
      </c>
      <c r="L556" t="n">
        <v>2.25</v>
      </c>
      <c r="M556" t="n">
        <v>96</v>
      </c>
      <c r="N556" t="n">
        <v>23.44</v>
      </c>
      <c r="O556" t="n">
        <v>17934.06</v>
      </c>
      <c r="P556" t="n">
        <v>303.15</v>
      </c>
      <c r="Q556" t="n">
        <v>452.8</v>
      </c>
      <c r="R556" t="n">
        <v>154.02</v>
      </c>
      <c r="S556" t="n">
        <v>57.64</v>
      </c>
      <c r="T556" t="n">
        <v>45659.52</v>
      </c>
      <c r="U556" t="n">
        <v>0.37</v>
      </c>
      <c r="V556" t="n">
        <v>0.8</v>
      </c>
      <c r="W556" t="n">
        <v>6.96</v>
      </c>
      <c r="X556" t="n">
        <v>2.82</v>
      </c>
      <c r="Y556" t="n">
        <v>1</v>
      </c>
      <c r="Z556" t="n">
        <v>10</v>
      </c>
    </row>
    <row r="557">
      <c r="A557" t="n">
        <v>6</v>
      </c>
      <c r="B557" t="n">
        <v>70</v>
      </c>
      <c r="C557" t="inlineStr">
        <is>
          <t xml:space="preserve">CONCLUIDO	</t>
        </is>
      </c>
      <c r="D557" t="n">
        <v>3.2295</v>
      </c>
      <c r="E557" t="n">
        <v>30.96</v>
      </c>
      <c r="F557" t="n">
        <v>26.22</v>
      </c>
      <c r="G557" t="n">
        <v>18.08</v>
      </c>
      <c r="H557" t="n">
        <v>0.31</v>
      </c>
      <c r="I557" t="n">
        <v>87</v>
      </c>
      <c r="J557" t="n">
        <v>143.86</v>
      </c>
      <c r="K557" t="n">
        <v>47.83</v>
      </c>
      <c r="L557" t="n">
        <v>2.5</v>
      </c>
      <c r="M557" t="n">
        <v>85</v>
      </c>
      <c r="N557" t="n">
        <v>23.53</v>
      </c>
      <c r="O557" t="n">
        <v>17976.29</v>
      </c>
      <c r="P557" t="n">
        <v>299.09</v>
      </c>
      <c r="Q557" t="n">
        <v>452.77</v>
      </c>
      <c r="R557" t="n">
        <v>143.5</v>
      </c>
      <c r="S557" t="n">
        <v>57.64</v>
      </c>
      <c r="T557" t="n">
        <v>40453.14</v>
      </c>
      <c r="U557" t="n">
        <v>0.4</v>
      </c>
      <c r="V557" t="n">
        <v>0.8100000000000001</v>
      </c>
      <c r="W557" t="n">
        <v>6.94</v>
      </c>
      <c r="X557" t="n">
        <v>2.49</v>
      </c>
      <c r="Y557" t="n">
        <v>1</v>
      </c>
      <c r="Z557" t="n">
        <v>10</v>
      </c>
    </row>
    <row r="558">
      <c r="A558" t="n">
        <v>7</v>
      </c>
      <c r="B558" t="n">
        <v>70</v>
      </c>
      <c r="C558" t="inlineStr">
        <is>
          <t xml:space="preserve">CONCLUIDO	</t>
        </is>
      </c>
      <c r="D558" t="n">
        <v>3.2788</v>
      </c>
      <c r="E558" t="n">
        <v>30.5</v>
      </c>
      <c r="F558" t="n">
        <v>25.99</v>
      </c>
      <c r="G558" t="n">
        <v>19.74</v>
      </c>
      <c r="H558" t="n">
        <v>0.34</v>
      </c>
      <c r="I558" t="n">
        <v>79</v>
      </c>
      <c r="J558" t="n">
        <v>144.2</v>
      </c>
      <c r="K558" t="n">
        <v>47.83</v>
      </c>
      <c r="L558" t="n">
        <v>2.75</v>
      </c>
      <c r="M558" t="n">
        <v>77</v>
      </c>
      <c r="N558" t="n">
        <v>23.62</v>
      </c>
      <c r="O558" t="n">
        <v>18018.55</v>
      </c>
      <c r="P558" t="n">
        <v>295.8</v>
      </c>
      <c r="Q558" t="n">
        <v>452.64</v>
      </c>
      <c r="R558" t="n">
        <v>136.05</v>
      </c>
      <c r="S558" t="n">
        <v>57.64</v>
      </c>
      <c r="T558" t="n">
        <v>36766.05</v>
      </c>
      <c r="U558" t="n">
        <v>0.42</v>
      </c>
      <c r="V558" t="n">
        <v>0.82</v>
      </c>
      <c r="W558" t="n">
        <v>6.92</v>
      </c>
      <c r="X558" t="n">
        <v>2.26</v>
      </c>
      <c r="Y558" t="n">
        <v>1</v>
      </c>
      <c r="Z558" t="n">
        <v>10</v>
      </c>
    </row>
    <row r="559">
      <c r="A559" t="n">
        <v>8</v>
      </c>
      <c r="B559" t="n">
        <v>70</v>
      </c>
      <c r="C559" t="inlineStr">
        <is>
          <t xml:space="preserve">CONCLUIDO	</t>
        </is>
      </c>
      <c r="D559" t="n">
        <v>3.3338</v>
      </c>
      <c r="E559" t="n">
        <v>30</v>
      </c>
      <c r="F559" t="n">
        <v>25.72</v>
      </c>
      <c r="G559" t="n">
        <v>21.73</v>
      </c>
      <c r="H559" t="n">
        <v>0.37</v>
      </c>
      <c r="I559" t="n">
        <v>71</v>
      </c>
      <c r="J559" t="n">
        <v>144.54</v>
      </c>
      <c r="K559" t="n">
        <v>47.83</v>
      </c>
      <c r="L559" t="n">
        <v>3</v>
      </c>
      <c r="M559" t="n">
        <v>69</v>
      </c>
      <c r="N559" t="n">
        <v>23.71</v>
      </c>
      <c r="O559" t="n">
        <v>18060.85</v>
      </c>
      <c r="P559" t="n">
        <v>292.29</v>
      </c>
      <c r="Q559" t="n">
        <v>452.85</v>
      </c>
      <c r="R559" t="n">
        <v>126.96</v>
      </c>
      <c r="S559" t="n">
        <v>57.64</v>
      </c>
      <c r="T559" t="n">
        <v>32261.86</v>
      </c>
      <c r="U559" t="n">
        <v>0.45</v>
      </c>
      <c r="V559" t="n">
        <v>0.82</v>
      </c>
      <c r="W559" t="n">
        <v>6.91</v>
      </c>
      <c r="X559" t="n">
        <v>1.99</v>
      </c>
      <c r="Y559" t="n">
        <v>1</v>
      </c>
      <c r="Z559" t="n">
        <v>10</v>
      </c>
    </row>
    <row r="560">
      <c r="A560" t="n">
        <v>9</v>
      </c>
      <c r="B560" t="n">
        <v>70</v>
      </c>
      <c r="C560" t="inlineStr">
        <is>
          <t xml:space="preserve">CONCLUIDO	</t>
        </is>
      </c>
      <c r="D560" t="n">
        <v>3.3708</v>
      </c>
      <c r="E560" t="n">
        <v>29.67</v>
      </c>
      <c r="F560" t="n">
        <v>25.56</v>
      </c>
      <c r="G560" t="n">
        <v>23.59</v>
      </c>
      <c r="H560" t="n">
        <v>0.4</v>
      </c>
      <c r="I560" t="n">
        <v>65</v>
      </c>
      <c r="J560" t="n">
        <v>144.89</v>
      </c>
      <c r="K560" t="n">
        <v>47.83</v>
      </c>
      <c r="L560" t="n">
        <v>3.25</v>
      </c>
      <c r="M560" t="n">
        <v>63</v>
      </c>
      <c r="N560" t="n">
        <v>23.81</v>
      </c>
      <c r="O560" t="n">
        <v>18103.18</v>
      </c>
      <c r="P560" t="n">
        <v>290.18</v>
      </c>
      <c r="Q560" t="n">
        <v>452.69</v>
      </c>
      <c r="R560" t="n">
        <v>122.03</v>
      </c>
      <c r="S560" t="n">
        <v>57.64</v>
      </c>
      <c r="T560" t="n">
        <v>29825.92</v>
      </c>
      <c r="U560" t="n">
        <v>0.47</v>
      </c>
      <c r="V560" t="n">
        <v>0.83</v>
      </c>
      <c r="W560" t="n">
        <v>6.9</v>
      </c>
      <c r="X560" t="n">
        <v>1.83</v>
      </c>
      <c r="Y560" t="n">
        <v>1</v>
      </c>
      <c r="Z560" t="n">
        <v>10</v>
      </c>
    </row>
    <row r="561">
      <c r="A561" t="n">
        <v>10</v>
      </c>
      <c r="B561" t="n">
        <v>70</v>
      </c>
      <c r="C561" t="inlineStr">
        <is>
          <t xml:space="preserve">CONCLUIDO	</t>
        </is>
      </c>
      <c r="D561" t="n">
        <v>3.4025</v>
      </c>
      <c r="E561" t="n">
        <v>29.39</v>
      </c>
      <c r="F561" t="n">
        <v>25.43</v>
      </c>
      <c r="G561" t="n">
        <v>25.43</v>
      </c>
      <c r="H561" t="n">
        <v>0.43</v>
      </c>
      <c r="I561" t="n">
        <v>60</v>
      </c>
      <c r="J561" t="n">
        <v>145.23</v>
      </c>
      <c r="K561" t="n">
        <v>47.83</v>
      </c>
      <c r="L561" t="n">
        <v>3.5</v>
      </c>
      <c r="M561" t="n">
        <v>58</v>
      </c>
      <c r="N561" t="n">
        <v>23.9</v>
      </c>
      <c r="O561" t="n">
        <v>18145.54</v>
      </c>
      <c r="P561" t="n">
        <v>288.21</v>
      </c>
      <c r="Q561" t="n">
        <v>452.61</v>
      </c>
      <c r="R561" t="n">
        <v>117.63</v>
      </c>
      <c r="S561" t="n">
        <v>57.64</v>
      </c>
      <c r="T561" t="n">
        <v>27654.97</v>
      </c>
      <c r="U561" t="n">
        <v>0.49</v>
      </c>
      <c r="V561" t="n">
        <v>0.83</v>
      </c>
      <c r="W561" t="n">
        <v>6.9</v>
      </c>
      <c r="X561" t="n">
        <v>1.7</v>
      </c>
      <c r="Y561" t="n">
        <v>1</v>
      </c>
      <c r="Z561" t="n">
        <v>10</v>
      </c>
    </row>
    <row r="562">
      <c r="A562" t="n">
        <v>11</v>
      </c>
      <c r="B562" t="n">
        <v>70</v>
      </c>
      <c r="C562" t="inlineStr">
        <is>
          <t xml:space="preserve">CONCLUIDO	</t>
        </is>
      </c>
      <c r="D562" t="n">
        <v>3.4288</v>
      </c>
      <c r="E562" t="n">
        <v>29.16</v>
      </c>
      <c r="F562" t="n">
        <v>25.32</v>
      </c>
      <c r="G562" t="n">
        <v>27.13</v>
      </c>
      <c r="H562" t="n">
        <v>0.46</v>
      </c>
      <c r="I562" t="n">
        <v>56</v>
      </c>
      <c r="J562" t="n">
        <v>145.57</v>
      </c>
      <c r="K562" t="n">
        <v>47.83</v>
      </c>
      <c r="L562" t="n">
        <v>3.75</v>
      </c>
      <c r="M562" t="n">
        <v>54</v>
      </c>
      <c r="N562" t="n">
        <v>23.99</v>
      </c>
      <c r="O562" t="n">
        <v>18187.93</v>
      </c>
      <c r="P562" t="n">
        <v>286.57</v>
      </c>
      <c r="Q562" t="n">
        <v>452.68</v>
      </c>
      <c r="R562" t="n">
        <v>113.94</v>
      </c>
      <c r="S562" t="n">
        <v>57.64</v>
      </c>
      <c r="T562" t="n">
        <v>25826.62</v>
      </c>
      <c r="U562" t="n">
        <v>0.51</v>
      </c>
      <c r="V562" t="n">
        <v>0.84</v>
      </c>
      <c r="W562" t="n">
        <v>6.89</v>
      </c>
      <c r="X562" t="n">
        <v>1.59</v>
      </c>
      <c r="Y562" t="n">
        <v>1</v>
      </c>
      <c r="Z562" t="n">
        <v>10</v>
      </c>
    </row>
    <row r="563">
      <c r="A563" t="n">
        <v>12</v>
      </c>
      <c r="B563" t="n">
        <v>70</v>
      </c>
      <c r="C563" t="inlineStr">
        <is>
          <t xml:space="preserve">CONCLUIDO	</t>
        </is>
      </c>
      <c r="D563" t="n">
        <v>3.4563</v>
      </c>
      <c r="E563" t="n">
        <v>28.93</v>
      </c>
      <c r="F563" t="n">
        <v>25.2</v>
      </c>
      <c r="G563" t="n">
        <v>29.08</v>
      </c>
      <c r="H563" t="n">
        <v>0.49</v>
      </c>
      <c r="I563" t="n">
        <v>52</v>
      </c>
      <c r="J563" t="n">
        <v>145.92</v>
      </c>
      <c r="K563" t="n">
        <v>47.83</v>
      </c>
      <c r="L563" t="n">
        <v>4</v>
      </c>
      <c r="M563" t="n">
        <v>50</v>
      </c>
      <c r="N563" t="n">
        <v>24.09</v>
      </c>
      <c r="O563" t="n">
        <v>18230.35</v>
      </c>
      <c r="P563" t="n">
        <v>284.7</v>
      </c>
      <c r="Q563" t="n">
        <v>452.73</v>
      </c>
      <c r="R563" t="n">
        <v>110.16</v>
      </c>
      <c r="S563" t="n">
        <v>57.64</v>
      </c>
      <c r="T563" t="n">
        <v>23959.75</v>
      </c>
      <c r="U563" t="n">
        <v>0.52</v>
      </c>
      <c r="V563" t="n">
        <v>0.84</v>
      </c>
      <c r="W563" t="n">
        <v>6.89</v>
      </c>
      <c r="X563" t="n">
        <v>1.48</v>
      </c>
      <c r="Y563" t="n">
        <v>1</v>
      </c>
      <c r="Z563" t="n">
        <v>10</v>
      </c>
    </row>
    <row r="564">
      <c r="A564" t="n">
        <v>13</v>
      </c>
      <c r="B564" t="n">
        <v>70</v>
      </c>
      <c r="C564" t="inlineStr">
        <is>
          <t xml:space="preserve">CONCLUIDO	</t>
        </is>
      </c>
      <c r="D564" t="n">
        <v>3.4783</v>
      </c>
      <c r="E564" t="n">
        <v>28.75</v>
      </c>
      <c r="F564" t="n">
        <v>25.11</v>
      </c>
      <c r="G564" t="n">
        <v>30.74</v>
      </c>
      <c r="H564" t="n">
        <v>0.51</v>
      </c>
      <c r="I564" t="n">
        <v>49</v>
      </c>
      <c r="J564" t="n">
        <v>146.26</v>
      </c>
      <c r="K564" t="n">
        <v>47.83</v>
      </c>
      <c r="L564" t="n">
        <v>4.25</v>
      </c>
      <c r="M564" t="n">
        <v>47</v>
      </c>
      <c r="N564" t="n">
        <v>24.18</v>
      </c>
      <c r="O564" t="n">
        <v>18272.81</v>
      </c>
      <c r="P564" t="n">
        <v>283.28</v>
      </c>
      <c r="Q564" t="n">
        <v>452.71</v>
      </c>
      <c r="R564" t="n">
        <v>106.98</v>
      </c>
      <c r="S564" t="n">
        <v>57.64</v>
      </c>
      <c r="T564" t="n">
        <v>22380.74</v>
      </c>
      <c r="U564" t="n">
        <v>0.54</v>
      </c>
      <c r="V564" t="n">
        <v>0.84</v>
      </c>
      <c r="W564" t="n">
        <v>6.88</v>
      </c>
      <c r="X564" t="n">
        <v>1.38</v>
      </c>
      <c r="Y564" t="n">
        <v>1</v>
      </c>
      <c r="Z564" t="n">
        <v>10</v>
      </c>
    </row>
    <row r="565">
      <c r="A565" t="n">
        <v>14</v>
      </c>
      <c r="B565" t="n">
        <v>70</v>
      </c>
      <c r="C565" t="inlineStr">
        <is>
          <t xml:space="preserve">CONCLUIDO	</t>
        </is>
      </c>
      <c r="D565" t="n">
        <v>3.4987</v>
      </c>
      <c r="E565" t="n">
        <v>28.58</v>
      </c>
      <c r="F565" t="n">
        <v>25.02</v>
      </c>
      <c r="G565" t="n">
        <v>32.64</v>
      </c>
      <c r="H565" t="n">
        <v>0.54</v>
      </c>
      <c r="I565" t="n">
        <v>46</v>
      </c>
      <c r="J565" t="n">
        <v>146.61</v>
      </c>
      <c r="K565" t="n">
        <v>47.83</v>
      </c>
      <c r="L565" t="n">
        <v>4.5</v>
      </c>
      <c r="M565" t="n">
        <v>44</v>
      </c>
      <c r="N565" t="n">
        <v>24.28</v>
      </c>
      <c r="O565" t="n">
        <v>18315.3</v>
      </c>
      <c r="P565" t="n">
        <v>281.88</v>
      </c>
      <c r="Q565" t="n">
        <v>452.68</v>
      </c>
      <c r="R565" t="n">
        <v>104.67</v>
      </c>
      <c r="S565" t="n">
        <v>57.64</v>
      </c>
      <c r="T565" t="n">
        <v>21241.1</v>
      </c>
      <c r="U565" t="n">
        <v>0.55</v>
      </c>
      <c r="V565" t="n">
        <v>0.85</v>
      </c>
      <c r="W565" t="n">
        <v>6.87</v>
      </c>
      <c r="X565" t="n">
        <v>1.3</v>
      </c>
      <c r="Y565" t="n">
        <v>1</v>
      </c>
      <c r="Z565" t="n">
        <v>10</v>
      </c>
    </row>
    <row r="566">
      <c r="A566" t="n">
        <v>15</v>
      </c>
      <c r="B566" t="n">
        <v>70</v>
      </c>
      <c r="C566" t="inlineStr">
        <is>
          <t xml:space="preserve">CONCLUIDO	</t>
        </is>
      </c>
      <c r="D566" t="n">
        <v>3.5115</v>
      </c>
      <c r="E566" t="n">
        <v>28.48</v>
      </c>
      <c r="F566" t="n">
        <v>24.98</v>
      </c>
      <c r="G566" t="n">
        <v>34.06</v>
      </c>
      <c r="H566" t="n">
        <v>0.57</v>
      </c>
      <c r="I566" t="n">
        <v>44</v>
      </c>
      <c r="J566" t="n">
        <v>146.95</v>
      </c>
      <c r="K566" t="n">
        <v>47.83</v>
      </c>
      <c r="L566" t="n">
        <v>4.75</v>
      </c>
      <c r="M566" t="n">
        <v>42</v>
      </c>
      <c r="N566" t="n">
        <v>24.37</v>
      </c>
      <c r="O566" t="n">
        <v>18357.82</v>
      </c>
      <c r="P566" t="n">
        <v>281.02</v>
      </c>
      <c r="Q566" t="n">
        <v>452.67</v>
      </c>
      <c r="R566" t="n">
        <v>103.1</v>
      </c>
      <c r="S566" t="n">
        <v>57.64</v>
      </c>
      <c r="T566" t="n">
        <v>20467.45</v>
      </c>
      <c r="U566" t="n">
        <v>0.5600000000000001</v>
      </c>
      <c r="V566" t="n">
        <v>0.85</v>
      </c>
      <c r="W566" t="n">
        <v>6.87</v>
      </c>
      <c r="X566" t="n">
        <v>1.25</v>
      </c>
      <c r="Y566" t="n">
        <v>1</v>
      </c>
      <c r="Z566" t="n">
        <v>10</v>
      </c>
    </row>
    <row r="567">
      <c r="A567" t="n">
        <v>16</v>
      </c>
      <c r="B567" t="n">
        <v>70</v>
      </c>
      <c r="C567" t="inlineStr">
        <is>
          <t xml:space="preserve">CONCLUIDO	</t>
        </is>
      </c>
      <c r="D567" t="n">
        <v>3.5359</v>
      </c>
      <c r="E567" t="n">
        <v>28.28</v>
      </c>
      <c r="F567" t="n">
        <v>24.87</v>
      </c>
      <c r="G567" t="n">
        <v>36.39</v>
      </c>
      <c r="H567" t="n">
        <v>0.6</v>
      </c>
      <c r="I567" t="n">
        <v>41</v>
      </c>
      <c r="J567" t="n">
        <v>147.3</v>
      </c>
      <c r="K567" t="n">
        <v>47.83</v>
      </c>
      <c r="L567" t="n">
        <v>5</v>
      </c>
      <c r="M567" t="n">
        <v>39</v>
      </c>
      <c r="N567" t="n">
        <v>24.47</v>
      </c>
      <c r="O567" t="n">
        <v>18400.38</v>
      </c>
      <c r="P567" t="n">
        <v>279.27</v>
      </c>
      <c r="Q567" t="n">
        <v>452.65</v>
      </c>
      <c r="R567" t="n">
        <v>99.2</v>
      </c>
      <c r="S567" t="n">
        <v>57.64</v>
      </c>
      <c r="T567" t="n">
        <v>18533.21</v>
      </c>
      <c r="U567" t="n">
        <v>0.58</v>
      </c>
      <c r="V567" t="n">
        <v>0.85</v>
      </c>
      <c r="W567" t="n">
        <v>6.87</v>
      </c>
      <c r="X567" t="n">
        <v>1.14</v>
      </c>
      <c r="Y567" t="n">
        <v>1</v>
      </c>
      <c r="Z567" t="n">
        <v>10</v>
      </c>
    </row>
    <row r="568">
      <c r="A568" t="n">
        <v>17</v>
      </c>
      <c r="B568" t="n">
        <v>70</v>
      </c>
      <c r="C568" t="inlineStr">
        <is>
          <t xml:space="preserve">CONCLUIDO	</t>
        </is>
      </c>
      <c r="D568" t="n">
        <v>3.5517</v>
      </c>
      <c r="E568" t="n">
        <v>28.16</v>
      </c>
      <c r="F568" t="n">
        <v>24.8</v>
      </c>
      <c r="G568" t="n">
        <v>38.16</v>
      </c>
      <c r="H568" t="n">
        <v>0.63</v>
      </c>
      <c r="I568" t="n">
        <v>39</v>
      </c>
      <c r="J568" t="n">
        <v>147.64</v>
      </c>
      <c r="K568" t="n">
        <v>47.83</v>
      </c>
      <c r="L568" t="n">
        <v>5.25</v>
      </c>
      <c r="M568" t="n">
        <v>37</v>
      </c>
      <c r="N568" t="n">
        <v>24.56</v>
      </c>
      <c r="O568" t="n">
        <v>18442.97</v>
      </c>
      <c r="P568" t="n">
        <v>277.91</v>
      </c>
      <c r="Q568" t="n">
        <v>452.7</v>
      </c>
      <c r="R568" t="n">
        <v>97.61</v>
      </c>
      <c r="S568" t="n">
        <v>57.64</v>
      </c>
      <c r="T568" t="n">
        <v>17750.38</v>
      </c>
      <c r="U568" t="n">
        <v>0.59</v>
      </c>
      <c r="V568" t="n">
        <v>0.86</v>
      </c>
      <c r="W568" t="n">
        <v>6.85</v>
      </c>
      <c r="X568" t="n">
        <v>1.07</v>
      </c>
      <c r="Y568" t="n">
        <v>1</v>
      </c>
      <c r="Z568" t="n">
        <v>10</v>
      </c>
    </row>
    <row r="569">
      <c r="A569" t="n">
        <v>18</v>
      </c>
      <c r="B569" t="n">
        <v>70</v>
      </c>
      <c r="C569" t="inlineStr">
        <is>
          <t xml:space="preserve">CONCLUIDO	</t>
        </is>
      </c>
      <c r="D569" t="n">
        <v>3.5548</v>
      </c>
      <c r="E569" t="n">
        <v>28.13</v>
      </c>
      <c r="F569" t="n">
        <v>24.8</v>
      </c>
      <c r="G569" t="n">
        <v>39.17</v>
      </c>
      <c r="H569" t="n">
        <v>0.66</v>
      </c>
      <c r="I569" t="n">
        <v>38</v>
      </c>
      <c r="J569" t="n">
        <v>147.99</v>
      </c>
      <c r="K569" t="n">
        <v>47.83</v>
      </c>
      <c r="L569" t="n">
        <v>5.5</v>
      </c>
      <c r="M569" t="n">
        <v>36</v>
      </c>
      <c r="N569" t="n">
        <v>24.66</v>
      </c>
      <c r="O569" t="n">
        <v>18485.59</v>
      </c>
      <c r="P569" t="n">
        <v>277.42</v>
      </c>
      <c r="Q569" t="n">
        <v>452.72</v>
      </c>
      <c r="R569" t="n">
        <v>97.31999999999999</v>
      </c>
      <c r="S569" t="n">
        <v>57.64</v>
      </c>
      <c r="T569" t="n">
        <v>17607</v>
      </c>
      <c r="U569" t="n">
        <v>0.59</v>
      </c>
      <c r="V569" t="n">
        <v>0.85</v>
      </c>
      <c r="W569" t="n">
        <v>6.86</v>
      </c>
      <c r="X569" t="n">
        <v>1.08</v>
      </c>
      <c r="Y569" t="n">
        <v>1</v>
      </c>
      <c r="Z569" t="n">
        <v>10</v>
      </c>
    </row>
    <row r="570">
      <c r="A570" t="n">
        <v>19</v>
      </c>
      <c r="B570" t="n">
        <v>70</v>
      </c>
      <c r="C570" t="inlineStr">
        <is>
          <t xml:space="preserve">CONCLUIDO	</t>
        </is>
      </c>
      <c r="D570" t="n">
        <v>3.5694</v>
      </c>
      <c r="E570" t="n">
        <v>28.02</v>
      </c>
      <c r="F570" t="n">
        <v>24.75</v>
      </c>
      <c r="G570" t="n">
        <v>41.25</v>
      </c>
      <c r="H570" t="n">
        <v>0.6899999999999999</v>
      </c>
      <c r="I570" t="n">
        <v>36</v>
      </c>
      <c r="J570" t="n">
        <v>148.33</v>
      </c>
      <c r="K570" t="n">
        <v>47.83</v>
      </c>
      <c r="L570" t="n">
        <v>5.75</v>
      </c>
      <c r="M570" t="n">
        <v>34</v>
      </c>
      <c r="N570" t="n">
        <v>24.75</v>
      </c>
      <c r="O570" t="n">
        <v>18528.25</v>
      </c>
      <c r="P570" t="n">
        <v>276.79</v>
      </c>
      <c r="Q570" t="n">
        <v>452.64</v>
      </c>
      <c r="R570" t="n">
        <v>95.73999999999999</v>
      </c>
      <c r="S570" t="n">
        <v>57.64</v>
      </c>
      <c r="T570" t="n">
        <v>16826.73</v>
      </c>
      <c r="U570" t="n">
        <v>0.6</v>
      </c>
      <c r="V570" t="n">
        <v>0.86</v>
      </c>
      <c r="W570" t="n">
        <v>6.85</v>
      </c>
      <c r="X570" t="n">
        <v>1.02</v>
      </c>
      <c r="Y570" t="n">
        <v>1</v>
      </c>
      <c r="Z570" t="n">
        <v>10</v>
      </c>
    </row>
    <row r="571">
      <c r="A571" t="n">
        <v>20</v>
      </c>
      <c r="B571" t="n">
        <v>70</v>
      </c>
      <c r="C571" t="inlineStr">
        <is>
          <t xml:space="preserve">CONCLUIDO	</t>
        </is>
      </c>
      <c r="D571" t="n">
        <v>3.587</v>
      </c>
      <c r="E571" t="n">
        <v>27.88</v>
      </c>
      <c r="F571" t="n">
        <v>24.67</v>
      </c>
      <c r="G571" t="n">
        <v>43.53</v>
      </c>
      <c r="H571" t="n">
        <v>0.71</v>
      </c>
      <c r="I571" t="n">
        <v>34</v>
      </c>
      <c r="J571" t="n">
        <v>148.68</v>
      </c>
      <c r="K571" t="n">
        <v>47.83</v>
      </c>
      <c r="L571" t="n">
        <v>6</v>
      </c>
      <c r="M571" t="n">
        <v>32</v>
      </c>
      <c r="N571" t="n">
        <v>24.85</v>
      </c>
      <c r="O571" t="n">
        <v>18570.94</v>
      </c>
      <c r="P571" t="n">
        <v>275.23</v>
      </c>
      <c r="Q571" t="n">
        <v>452.71</v>
      </c>
      <c r="R571" t="n">
        <v>92.64</v>
      </c>
      <c r="S571" t="n">
        <v>57.64</v>
      </c>
      <c r="T571" t="n">
        <v>15286</v>
      </c>
      <c r="U571" t="n">
        <v>0.62</v>
      </c>
      <c r="V571" t="n">
        <v>0.86</v>
      </c>
      <c r="W571" t="n">
        <v>6.86</v>
      </c>
      <c r="X571" t="n">
        <v>0.9399999999999999</v>
      </c>
      <c r="Y571" t="n">
        <v>1</v>
      </c>
      <c r="Z571" t="n">
        <v>10</v>
      </c>
    </row>
    <row r="572">
      <c r="A572" t="n">
        <v>21</v>
      </c>
      <c r="B572" t="n">
        <v>70</v>
      </c>
      <c r="C572" t="inlineStr">
        <is>
          <t xml:space="preserve">CONCLUIDO	</t>
        </is>
      </c>
      <c r="D572" t="n">
        <v>3.5931</v>
      </c>
      <c r="E572" t="n">
        <v>27.83</v>
      </c>
      <c r="F572" t="n">
        <v>24.65</v>
      </c>
      <c r="G572" t="n">
        <v>44.82</v>
      </c>
      <c r="H572" t="n">
        <v>0.74</v>
      </c>
      <c r="I572" t="n">
        <v>33</v>
      </c>
      <c r="J572" t="n">
        <v>149.02</v>
      </c>
      <c r="K572" t="n">
        <v>47.83</v>
      </c>
      <c r="L572" t="n">
        <v>6.25</v>
      </c>
      <c r="M572" t="n">
        <v>31</v>
      </c>
      <c r="N572" t="n">
        <v>24.95</v>
      </c>
      <c r="O572" t="n">
        <v>18613.66</v>
      </c>
      <c r="P572" t="n">
        <v>274.92</v>
      </c>
      <c r="Q572" t="n">
        <v>452.6</v>
      </c>
      <c r="R572" t="n">
        <v>92.28</v>
      </c>
      <c r="S572" t="n">
        <v>57.64</v>
      </c>
      <c r="T572" t="n">
        <v>15111.33</v>
      </c>
      <c r="U572" t="n">
        <v>0.62</v>
      </c>
      <c r="V572" t="n">
        <v>0.86</v>
      </c>
      <c r="W572" t="n">
        <v>6.85</v>
      </c>
      <c r="X572" t="n">
        <v>0.92</v>
      </c>
      <c r="Y572" t="n">
        <v>1</v>
      </c>
      <c r="Z572" t="n">
        <v>10</v>
      </c>
    </row>
    <row r="573">
      <c r="A573" t="n">
        <v>22</v>
      </c>
      <c r="B573" t="n">
        <v>70</v>
      </c>
      <c r="C573" t="inlineStr">
        <is>
          <t xml:space="preserve">CONCLUIDO	</t>
        </is>
      </c>
      <c r="D573" t="n">
        <v>3.5993</v>
      </c>
      <c r="E573" t="n">
        <v>27.78</v>
      </c>
      <c r="F573" t="n">
        <v>24.63</v>
      </c>
      <c r="G573" t="n">
        <v>46.18</v>
      </c>
      <c r="H573" t="n">
        <v>0.77</v>
      </c>
      <c r="I573" t="n">
        <v>32</v>
      </c>
      <c r="J573" t="n">
        <v>149.37</v>
      </c>
      <c r="K573" t="n">
        <v>47.83</v>
      </c>
      <c r="L573" t="n">
        <v>6.5</v>
      </c>
      <c r="M573" t="n">
        <v>30</v>
      </c>
      <c r="N573" t="n">
        <v>25.04</v>
      </c>
      <c r="O573" t="n">
        <v>18656.42</v>
      </c>
      <c r="P573" t="n">
        <v>274.18</v>
      </c>
      <c r="Q573" t="n">
        <v>452.62</v>
      </c>
      <c r="R573" t="n">
        <v>91.77</v>
      </c>
      <c r="S573" t="n">
        <v>57.64</v>
      </c>
      <c r="T573" t="n">
        <v>14861.21</v>
      </c>
      <c r="U573" t="n">
        <v>0.63</v>
      </c>
      <c r="V573" t="n">
        <v>0.86</v>
      </c>
      <c r="W573" t="n">
        <v>6.85</v>
      </c>
      <c r="X573" t="n">
        <v>0.91</v>
      </c>
      <c r="Y573" t="n">
        <v>1</v>
      </c>
      <c r="Z573" t="n">
        <v>10</v>
      </c>
    </row>
    <row r="574">
      <c r="A574" t="n">
        <v>23</v>
      </c>
      <c r="B574" t="n">
        <v>70</v>
      </c>
      <c r="C574" t="inlineStr">
        <is>
          <t xml:space="preserve">CONCLUIDO	</t>
        </is>
      </c>
      <c r="D574" t="n">
        <v>3.6176</v>
      </c>
      <c r="E574" t="n">
        <v>27.64</v>
      </c>
      <c r="F574" t="n">
        <v>24.55</v>
      </c>
      <c r="G574" t="n">
        <v>49.09</v>
      </c>
      <c r="H574" t="n">
        <v>0.8</v>
      </c>
      <c r="I574" t="n">
        <v>30</v>
      </c>
      <c r="J574" t="n">
        <v>149.72</v>
      </c>
      <c r="K574" t="n">
        <v>47.83</v>
      </c>
      <c r="L574" t="n">
        <v>6.75</v>
      </c>
      <c r="M574" t="n">
        <v>28</v>
      </c>
      <c r="N574" t="n">
        <v>25.14</v>
      </c>
      <c r="O574" t="n">
        <v>18699.2</v>
      </c>
      <c r="P574" t="n">
        <v>272.84</v>
      </c>
      <c r="Q574" t="n">
        <v>452.66</v>
      </c>
      <c r="R574" t="n">
        <v>88.89</v>
      </c>
      <c r="S574" t="n">
        <v>57.64</v>
      </c>
      <c r="T574" t="n">
        <v>13433.81</v>
      </c>
      <c r="U574" t="n">
        <v>0.65</v>
      </c>
      <c r="V574" t="n">
        <v>0.86</v>
      </c>
      <c r="W574" t="n">
        <v>6.85</v>
      </c>
      <c r="X574" t="n">
        <v>0.82</v>
      </c>
      <c r="Y574" t="n">
        <v>1</v>
      </c>
      <c r="Z574" t="n">
        <v>10</v>
      </c>
    </row>
    <row r="575">
      <c r="A575" t="n">
        <v>24</v>
      </c>
      <c r="B575" t="n">
        <v>70</v>
      </c>
      <c r="C575" t="inlineStr">
        <is>
          <t xml:space="preserve">CONCLUIDO	</t>
        </is>
      </c>
      <c r="D575" t="n">
        <v>3.624</v>
      </c>
      <c r="E575" t="n">
        <v>27.59</v>
      </c>
      <c r="F575" t="n">
        <v>24.53</v>
      </c>
      <c r="G575" t="n">
        <v>50.75</v>
      </c>
      <c r="H575" t="n">
        <v>0.83</v>
      </c>
      <c r="I575" t="n">
        <v>29</v>
      </c>
      <c r="J575" t="n">
        <v>150.07</v>
      </c>
      <c r="K575" t="n">
        <v>47.83</v>
      </c>
      <c r="L575" t="n">
        <v>7</v>
      </c>
      <c r="M575" t="n">
        <v>27</v>
      </c>
      <c r="N575" t="n">
        <v>25.24</v>
      </c>
      <c r="O575" t="n">
        <v>18742.03</v>
      </c>
      <c r="P575" t="n">
        <v>271.83</v>
      </c>
      <c r="Q575" t="n">
        <v>452.65</v>
      </c>
      <c r="R575" t="n">
        <v>88.31999999999999</v>
      </c>
      <c r="S575" t="n">
        <v>57.64</v>
      </c>
      <c r="T575" t="n">
        <v>13154.64</v>
      </c>
      <c r="U575" t="n">
        <v>0.65</v>
      </c>
      <c r="V575" t="n">
        <v>0.86</v>
      </c>
      <c r="W575" t="n">
        <v>6.84</v>
      </c>
      <c r="X575" t="n">
        <v>0.8</v>
      </c>
      <c r="Y575" t="n">
        <v>1</v>
      </c>
      <c r="Z575" t="n">
        <v>10</v>
      </c>
    </row>
    <row r="576">
      <c r="A576" t="n">
        <v>25</v>
      </c>
      <c r="B576" t="n">
        <v>70</v>
      </c>
      <c r="C576" t="inlineStr">
        <is>
          <t xml:space="preserve">CONCLUIDO	</t>
        </is>
      </c>
      <c r="D576" t="n">
        <v>3.6309</v>
      </c>
      <c r="E576" t="n">
        <v>27.54</v>
      </c>
      <c r="F576" t="n">
        <v>24.5</v>
      </c>
      <c r="G576" t="n">
        <v>52.51</v>
      </c>
      <c r="H576" t="n">
        <v>0.85</v>
      </c>
      <c r="I576" t="n">
        <v>28</v>
      </c>
      <c r="J576" t="n">
        <v>150.41</v>
      </c>
      <c r="K576" t="n">
        <v>47.83</v>
      </c>
      <c r="L576" t="n">
        <v>7.25</v>
      </c>
      <c r="M576" t="n">
        <v>26</v>
      </c>
      <c r="N576" t="n">
        <v>25.33</v>
      </c>
      <c r="O576" t="n">
        <v>18784.88</v>
      </c>
      <c r="P576" t="n">
        <v>271.44</v>
      </c>
      <c r="Q576" t="n">
        <v>452.59</v>
      </c>
      <c r="R576" t="n">
        <v>87.79000000000001</v>
      </c>
      <c r="S576" t="n">
        <v>57.64</v>
      </c>
      <c r="T576" t="n">
        <v>12894.32</v>
      </c>
      <c r="U576" t="n">
        <v>0.66</v>
      </c>
      <c r="V576" t="n">
        <v>0.87</v>
      </c>
      <c r="W576" t="n">
        <v>6.84</v>
      </c>
      <c r="X576" t="n">
        <v>0.78</v>
      </c>
      <c r="Y576" t="n">
        <v>1</v>
      </c>
      <c r="Z576" t="n">
        <v>10</v>
      </c>
    </row>
    <row r="577">
      <c r="A577" t="n">
        <v>26</v>
      </c>
      <c r="B577" t="n">
        <v>70</v>
      </c>
      <c r="C577" t="inlineStr">
        <is>
          <t xml:space="preserve">CONCLUIDO	</t>
        </is>
      </c>
      <c r="D577" t="n">
        <v>3.6379</v>
      </c>
      <c r="E577" t="n">
        <v>27.49</v>
      </c>
      <c r="F577" t="n">
        <v>24.48</v>
      </c>
      <c r="G577" t="n">
        <v>54.4</v>
      </c>
      <c r="H577" t="n">
        <v>0.88</v>
      </c>
      <c r="I577" t="n">
        <v>27</v>
      </c>
      <c r="J577" t="n">
        <v>150.76</v>
      </c>
      <c r="K577" t="n">
        <v>47.83</v>
      </c>
      <c r="L577" t="n">
        <v>7.5</v>
      </c>
      <c r="M577" t="n">
        <v>25</v>
      </c>
      <c r="N577" t="n">
        <v>25.43</v>
      </c>
      <c r="O577" t="n">
        <v>18827.77</v>
      </c>
      <c r="P577" t="n">
        <v>270.66</v>
      </c>
      <c r="Q577" t="n">
        <v>452.68</v>
      </c>
      <c r="R577" t="n">
        <v>86.87</v>
      </c>
      <c r="S577" t="n">
        <v>57.64</v>
      </c>
      <c r="T577" t="n">
        <v>12437.16</v>
      </c>
      <c r="U577" t="n">
        <v>0.66</v>
      </c>
      <c r="V577" t="n">
        <v>0.87</v>
      </c>
      <c r="W577" t="n">
        <v>6.84</v>
      </c>
      <c r="X577" t="n">
        <v>0.75</v>
      </c>
      <c r="Y577" t="n">
        <v>1</v>
      </c>
      <c r="Z577" t="n">
        <v>10</v>
      </c>
    </row>
    <row r="578">
      <c r="A578" t="n">
        <v>27</v>
      </c>
      <c r="B578" t="n">
        <v>70</v>
      </c>
      <c r="C578" t="inlineStr">
        <is>
          <t xml:space="preserve">CONCLUIDO	</t>
        </is>
      </c>
      <c r="D578" t="n">
        <v>3.6457</v>
      </c>
      <c r="E578" t="n">
        <v>27.43</v>
      </c>
      <c r="F578" t="n">
        <v>24.45</v>
      </c>
      <c r="G578" t="n">
        <v>56.42</v>
      </c>
      <c r="H578" t="n">
        <v>0.91</v>
      </c>
      <c r="I578" t="n">
        <v>26</v>
      </c>
      <c r="J578" t="n">
        <v>151.11</v>
      </c>
      <c r="K578" t="n">
        <v>47.83</v>
      </c>
      <c r="L578" t="n">
        <v>7.75</v>
      </c>
      <c r="M578" t="n">
        <v>24</v>
      </c>
      <c r="N578" t="n">
        <v>25.53</v>
      </c>
      <c r="O578" t="n">
        <v>18870.7</v>
      </c>
      <c r="P578" t="n">
        <v>269.57</v>
      </c>
      <c r="Q578" t="n">
        <v>452.66</v>
      </c>
      <c r="R578" t="n">
        <v>85.97</v>
      </c>
      <c r="S578" t="n">
        <v>57.64</v>
      </c>
      <c r="T578" t="n">
        <v>11993.51</v>
      </c>
      <c r="U578" t="n">
        <v>0.67</v>
      </c>
      <c r="V578" t="n">
        <v>0.87</v>
      </c>
      <c r="W578" t="n">
        <v>6.84</v>
      </c>
      <c r="X578" t="n">
        <v>0.72</v>
      </c>
      <c r="Y578" t="n">
        <v>1</v>
      </c>
      <c r="Z578" t="n">
        <v>10</v>
      </c>
    </row>
    <row r="579">
      <c r="A579" t="n">
        <v>28</v>
      </c>
      <c r="B579" t="n">
        <v>70</v>
      </c>
      <c r="C579" t="inlineStr">
        <is>
          <t xml:space="preserve">CONCLUIDO	</t>
        </is>
      </c>
      <c r="D579" t="n">
        <v>3.6462</v>
      </c>
      <c r="E579" t="n">
        <v>27.43</v>
      </c>
      <c r="F579" t="n">
        <v>24.45</v>
      </c>
      <c r="G579" t="n">
        <v>56.42</v>
      </c>
      <c r="H579" t="n">
        <v>0.9399999999999999</v>
      </c>
      <c r="I579" t="n">
        <v>26</v>
      </c>
      <c r="J579" t="n">
        <v>151.46</v>
      </c>
      <c r="K579" t="n">
        <v>47.83</v>
      </c>
      <c r="L579" t="n">
        <v>8</v>
      </c>
      <c r="M579" t="n">
        <v>24</v>
      </c>
      <c r="N579" t="n">
        <v>25.63</v>
      </c>
      <c r="O579" t="n">
        <v>18913.66</v>
      </c>
      <c r="P579" t="n">
        <v>269.1</v>
      </c>
      <c r="Q579" t="n">
        <v>452.61</v>
      </c>
      <c r="R579" t="n">
        <v>86.04000000000001</v>
      </c>
      <c r="S579" t="n">
        <v>57.64</v>
      </c>
      <c r="T579" t="n">
        <v>12026.26</v>
      </c>
      <c r="U579" t="n">
        <v>0.67</v>
      </c>
      <c r="V579" t="n">
        <v>0.87</v>
      </c>
      <c r="W579" t="n">
        <v>6.83</v>
      </c>
      <c r="X579" t="n">
        <v>0.72</v>
      </c>
      <c r="Y579" t="n">
        <v>1</v>
      </c>
      <c r="Z579" t="n">
        <v>10</v>
      </c>
    </row>
    <row r="580">
      <c r="A580" t="n">
        <v>29</v>
      </c>
      <c r="B580" t="n">
        <v>70</v>
      </c>
      <c r="C580" t="inlineStr">
        <is>
          <t xml:space="preserve">CONCLUIDO	</t>
        </is>
      </c>
      <c r="D580" t="n">
        <v>3.6545</v>
      </c>
      <c r="E580" t="n">
        <v>27.36</v>
      </c>
      <c r="F580" t="n">
        <v>24.41</v>
      </c>
      <c r="G580" t="n">
        <v>58.59</v>
      </c>
      <c r="H580" t="n">
        <v>0.96</v>
      </c>
      <c r="I580" t="n">
        <v>25</v>
      </c>
      <c r="J580" t="n">
        <v>151.81</v>
      </c>
      <c r="K580" t="n">
        <v>47.83</v>
      </c>
      <c r="L580" t="n">
        <v>8.25</v>
      </c>
      <c r="M580" t="n">
        <v>23</v>
      </c>
      <c r="N580" t="n">
        <v>25.73</v>
      </c>
      <c r="O580" t="n">
        <v>18956.65</v>
      </c>
      <c r="P580" t="n">
        <v>268.51</v>
      </c>
      <c r="Q580" t="n">
        <v>452.68</v>
      </c>
      <c r="R580" t="n">
        <v>84.67</v>
      </c>
      <c r="S580" t="n">
        <v>57.64</v>
      </c>
      <c r="T580" t="n">
        <v>11349.39</v>
      </c>
      <c r="U580" t="n">
        <v>0.68</v>
      </c>
      <c r="V580" t="n">
        <v>0.87</v>
      </c>
      <c r="W580" t="n">
        <v>6.84</v>
      </c>
      <c r="X580" t="n">
        <v>0.6899999999999999</v>
      </c>
      <c r="Y580" t="n">
        <v>1</v>
      </c>
      <c r="Z580" t="n">
        <v>10</v>
      </c>
    </row>
    <row r="581">
      <c r="A581" t="n">
        <v>30</v>
      </c>
      <c r="B581" t="n">
        <v>70</v>
      </c>
      <c r="C581" t="inlineStr">
        <is>
          <t xml:space="preserve">CONCLUIDO	</t>
        </is>
      </c>
      <c r="D581" t="n">
        <v>3.6627</v>
      </c>
      <c r="E581" t="n">
        <v>27.3</v>
      </c>
      <c r="F581" t="n">
        <v>24.38</v>
      </c>
      <c r="G581" t="n">
        <v>60.95</v>
      </c>
      <c r="H581" t="n">
        <v>0.99</v>
      </c>
      <c r="I581" t="n">
        <v>24</v>
      </c>
      <c r="J581" t="n">
        <v>152.15</v>
      </c>
      <c r="K581" t="n">
        <v>47.83</v>
      </c>
      <c r="L581" t="n">
        <v>8.5</v>
      </c>
      <c r="M581" t="n">
        <v>22</v>
      </c>
      <c r="N581" t="n">
        <v>25.83</v>
      </c>
      <c r="O581" t="n">
        <v>18999.67</v>
      </c>
      <c r="P581" t="n">
        <v>268.1</v>
      </c>
      <c r="Q581" t="n">
        <v>452.57</v>
      </c>
      <c r="R581" t="n">
        <v>83.75</v>
      </c>
      <c r="S581" t="n">
        <v>57.64</v>
      </c>
      <c r="T581" t="n">
        <v>10891.09</v>
      </c>
      <c r="U581" t="n">
        <v>0.6899999999999999</v>
      </c>
      <c r="V581" t="n">
        <v>0.87</v>
      </c>
      <c r="W581" t="n">
        <v>6.83</v>
      </c>
      <c r="X581" t="n">
        <v>0.66</v>
      </c>
      <c r="Y581" t="n">
        <v>1</v>
      </c>
      <c r="Z581" t="n">
        <v>10</v>
      </c>
    </row>
    <row r="582">
      <c r="A582" t="n">
        <v>31</v>
      </c>
      <c r="B582" t="n">
        <v>70</v>
      </c>
      <c r="C582" t="inlineStr">
        <is>
          <t xml:space="preserve">CONCLUIDO	</t>
        </is>
      </c>
      <c r="D582" t="n">
        <v>3.6707</v>
      </c>
      <c r="E582" t="n">
        <v>27.24</v>
      </c>
      <c r="F582" t="n">
        <v>24.35</v>
      </c>
      <c r="G582" t="n">
        <v>63.52</v>
      </c>
      <c r="H582" t="n">
        <v>1.02</v>
      </c>
      <c r="I582" t="n">
        <v>23</v>
      </c>
      <c r="J582" t="n">
        <v>152.5</v>
      </c>
      <c r="K582" t="n">
        <v>47.83</v>
      </c>
      <c r="L582" t="n">
        <v>8.75</v>
      </c>
      <c r="M582" t="n">
        <v>21</v>
      </c>
      <c r="N582" t="n">
        <v>25.93</v>
      </c>
      <c r="O582" t="n">
        <v>19042.73</v>
      </c>
      <c r="P582" t="n">
        <v>266.89</v>
      </c>
      <c r="Q582" t="n">
        <v>452.59</v>
      </c>
      <c r="R582" t="n">
        <v>82.48</v>
      </c>
      <c r="S582" t="n">
        <v>57.64</v>
      </c>
      <c r="T582" t="n">
        <v>10264.64</v>
      </c>
      <c r="U582" t="n">
        <v>0.7</v>
      </c>
      <c r="V582" t="n">
        <v>0.87</v>
      </c>
      <c r="W582" t="n">
        <v>6.84</v>
      </c>
      <c r="X582" t="n">
        <v>0.63</v>
      </c>
      <c r="Y582" t="n">
        <v>1</v>
      </c>
      <c r="Z582" t="n">
        <v>10</v>
      </c>
    </row>
    <row r="583">
      <c r="A583" t="n">
        <v>32</v>
      </c>
      <c r="B583" t="n">
        <v>70</v>
      </c>
      <c r="C583" t="inlineStr">
        <is>
          <t xml:space="preserve">CONCLUIDO	</t>
        </is>
      </c>
      <c r="D583" t="n">
        <v>3.6709</v>
      </c>
      <c r="E583" t="n">
        <v>27.24</v>
      </c>
      <c r="F583" t="n">
        <v>24.35</v>
      </c>
      <c r="G583" t="n">
        <v>63.52</v>
      </c>
      <c r="H583" t="n">
        <v>1.04</v>
      </c>
      <c r="I583" t="n">
        <v>23</v>
      </c>
      <c r="J583" t="n">
        <v>152.85</v>
      </c>
      <c r="K583" t="n">
        <v>47.83</v>
      </c>
      <c r="L583" t="n">
        <v>9</v>
      </c>
      <c r="M583" t="n">
        <v>21</v>
      </c>
      <c r="N583" t="n">
        <v>26.03</v>
      </c>
      <c r="O583" t="n">
        <v>19085.83</v>
      </c>
      <c r="P583" t="n">
        <v>266.24</v>
      </c>
      <c r="Q583" t="n">
        <v>452.62</v>
      </c>
      <c r="R583" t="n">
        <v>82.66</v>
      </c>
      <c r="S583" t="n">
        <v>57.64</v>
      </c>
      <c r="T583" t="n">
        <v>10351.03</v>
      </c>
      <c r="U583" t="n">
        <v>0.7</v>
      </c>
      <c r="V583" t="n">
        <v>0.87</v>
      </c>
      <c r="W583" t="n">
        <v>6.83</v>
      </c>
      <c r="X583" t="n">
        <v>0.62</v>
      </c>
      <c r="Y583" t="n">
        <v>1</v>
      </c>
      <c r="Z583" t="n">
        <v>10</v>
      </c>
    </row>
    <row r="584">
      <c r="A584" t="n">
        <v>33</v>
      </c>
      <c r="B584" t="n">
        <v>70</v>
      </c>
      <c r="C584" t="inlineStr">
        <is>
          <t xml:space="preserve">CONCLUIDO	</t>
        </is>
      </c>
      <c r="D584" t="n">
        <v>3.679</v>
      </c>
      <c r="E584" t="n">
        <v>27.18</v>
      </c>
      <c r="F584" t="n">
        <v>24.32</v>
      </c>
      <c r="G584" t="n">
        <v>66.31999999999999</v>
      </c>
      <c r="H584" t="n">
        <v>1.07</v>
      </c>
      <c r="I584" t="n">
        <v>22</v>
      </c>
      <c r="J584" t="n">
        <v>153.2</v>
      </c>
      <c r="K584" t="n">
        <v>47.83</v>
      </c>
      <c r="L584" t="n">
        <v>9.25</v>
      </c>
      <c r="M584" t="n">
        <v>20</v>
      </c>
      <c r="N584" t="n">
        <v>26.12</v>
      </c>
      <c r="O584" t="n">
        <v>19128.96</v>
      </c>
      <c r="P584" t="n">
        <v>265.84</v>
      </c>
      <c r="Q584" t="n">
        <v>452.58</v>
      </c>
      <c r="R584" t="n">
        <v>81.63</v>
      </c>
      <c r="S584" t="n">
        <v>57.64</v>
      </c>
      <c r="T584" t="n">
        <v>9840.58</v>
      </c>
      <c r="U584" t="n">
        <v>0.71</v>
      </c>
      <c r="V584" t="n">
        <v>0.87</v>
      </c>
      <c r="W584" t="n">
        <v>6.83</v>
      </c>
      <c r="X584" t="n">
        <v>0.59</v>
      </c>
      <c r="Y584" t="n">
        <v>1</v>
      </c>
      <c r="Z584" t="n">
        <v>10</v>
      </c>
    </row>
    <row r="585">
      <c r="A585" t="n">
        <v>34</v>
      </c>
      <c r="B585" t="n">
        <v>70</v>
      </c>
      <c r="C585" t="inlineStr">
        <is>
          <t xml:space="preserve">CONCLUIDO	</t>
        </is>
      </c>
      <c r="D585" t="n">
        <v>3.6856</v>
      </c>
      <c r="E585" t="n">
        <v>27.13</v>
      </c>
      <c r="F585" t="n">
        <v>24.3</v>
      </c>
      <c r="G585" t="n">
        <v>69.42</v>
      </c>
      <c r="H585" t="n">
        <v>1.1</v>
      </c>
      <c r="I585" t="n">
        <v>21</v>
      </c>
      <c r="J585" t="n">
        <v>153.55</v>
      </c>
      <c r="K585" t="n">
        <v>47.83</v>
      </c>
      <c r="L585" t="n">
        <v>9.5</v>
      </c>
      <c r="M585" t="n">
        <v>19</v>
      </c>
      <c r="N585" t="n">
        <v>26.22</v>
      </c>
      <c r="O585" t="n">
        <v>19172.12</v>
      </c>
      <c r="P585" t="n">
        <v>264.86</v>
      </c>
      <c r="Q585" t="n">
        <v>452.56</v>
      </c>
      <c r="R585" t="n">
        <v>80.75</v>
      </c>
      <c r="S585" t="n">
        <v>57.64</v>
      </c>
      <c r="T585" t="n">
        <v>9407.01</v>
      </c>
      <c r="U585" t="n">
        <v>0.71</v>
      </c>
      <c r="V585" t="n">
        <v>0.87</v>
      </c>
      <c r="W585" t="n">
        <v>6.83</v>
      </c>
      <c r="X585" t="n">
        <v>0.57</v>
      </c>
      <c r="Y585" t="n">
        <v>1</v>
      </c>
      <c r="Z585" t="n">
        <v>10</v>
      </c>
    </row>
    <row r="586">
      <c r="A586" t="n">
        <v>35</v>
      </c>
      <c r="B586" t="n">
        <v>70</v>
      </c>
      <c r="C586" t="inlineStr">
        <is>
          <t xml:space="preserve">CONCLUIDO	</t>
        </is>
      </c>
      <c r="D586" t="n">
        <v>3.686</v>
      </c>
      <c r="E586" t="n">
        <v>27.13</v>
      </c>
      <c r="F586" t="n">
        <v>24.29</v>
      </c>
      <c r="G586" t="n">
        <v>69.41</v>
      </c>
      <c r="H586" t="n">
        <v>1.12</v>
      </c>
      <c r="I586" t="n">
        <v>21</v>
      </c>
      <c r="J586" t="n">
        <v>153.9</v>
      </c>
      <c r="K586" t="n">
        <v>47.83</v>
      </c>
      <c r="L586" t="n">
        <v>9.75</v>
      </c>
      <c r="M586" t="n">
        <v>19</v>
      </c>
      <c r="N586" t="n">
        <v>26.32</v>
      </c>
      <c r="O586" t="n">
        <v>19215.32</v>
      </c>
      <c r="P586" t="n">
        <v>264.7</v>
      </c>
      <c r="Q586" t="n">
        <v>452.6</v>
      </c>
      <c r="R586" t="n">
        <v>80.84999999999999</v>
      </c>
      <c r="S586" t="n">
        <v>57.64</v>
      </c>
      <c r="T586" t="n">
        <v>9457.23</v>
      </c>
      <c r="U586" t="n">
        <v>0.71</v>
      </c>
      <c r="V586" t="n">
        <v>0.87</v>
      </c>
      <c r="W586" t="n">
        <v>6.83</v>
      </c>
      <c r="X586" t="n">
        <v>0.57</v>
      </c>
      <c r="Y586" t="n">
        <v>1</v>
      </c>
      <c r="Z586" t="n">
        <v>10</v>
      </c>
    </row>
    <row r="587">
      <c r="A587" t="n">
        <v>36</v>
      </c>
      <c r="B587" t="n">
        <v>70</v>
      </c>
      <c r="C587" t="inlineStr">
        <is>
          <t xml:space="preserve">CONCLUIDO	</t>
        </is>
      </c>
      <c r="D587" t="n">
        <v>3.6948</v>
      </c>
      <c r="E587" t="n">
        <v>27.06</v>
      </c>
      <c r="F587" t="n">
        <v>24.26</v>
      </c>
      <c r="G587" t="n">
        <v>72.78</v>
      </c>
      <c r="H587" t="n">
        <v>1.15</v>
      </c>
      <c r="I587" t="n">
        <v>20</v>
      </c>
      <c r="J587" t="n">
        <v>154.25</v>
      </c>
      <c r="K587" t="n">
        <v>47.83</v>
      </c>
      <c r="L587" t="n">
        <v>10</v>
      </c>
      <c r="M587" t="n">
        <v>18</v>
      </c>
      <c r="N587" t="n">
        <v>26.43</v>
      </c>
      <c r="O587" t="n">
        <v>19258.55</v>
      </c>
      <c r="P587" t="n">
        <v>263.39</v>
      </c>
      <c r="Q587" t="n">
        <v>452.66</v>
      </c>
      <c r="R587" t="n">
        <v>79.87</v>
      </c>
      <c r="S587" t="n">
        <v>57.64</v>
      </c>
      <c r="T587" t="n">
        <v>8975.08</v>
      </c>
      <c r="U587" t="n">
        <v>0.72</v>
      </c>
      <c r="V587" t="n">
        <v>0.87</v>
      </c>
      <c r="W587" t="n">
        <v>6.82</v>
      </c>
      <c r="X587" t="n">
        <v>0.53</v>
      </c>
      <c r="Y587" t="n">
        <v>1</v>
      </c>
      <c r="Z587" t="n">
        <v>10</v>
      </c>
    </row>
    <row r="588">
      <c r="A588" t="n">
        <v>37</v>
      </c>
      <c r="B588" t="n">
        <v>70</v>
      </c>
      <c r="C588" t="inlineStr">
        <is>
          <t xml:space="preserve">CONCLUIDO	</t>
        </is>
      </c>
      <c r="D588" t="n">
        <v>3.6908</v>
      </c>
      <c r="E588" t="n">
        <v>27.09</v>
      </c>
      <c r="F588" t="n">
        <v>24.29</v>
      </c>
      <c r="G588" t="n">
        <v>72.86</v>
      </c>
      <c r="H588" t="n">
        <v>1.17</v>
      </c>
      <c r="I588" t="n">
        <v>20</v>
      </c>
      <c r="J588" t="n">
        <v>154.6</v>
      </c>
      <c r="K588" t="n">
        <v>47.83</v>
      </c>
      <c r="L588" t="n">
        <v>10.25</v>
      </c>
      <c r="M588" t="n">
        <v>18</v>
      </c>
      <c r="N588" t="n">
        <v>26.53</v>
      </c>
      <c r="O588" t="n">
        <v>19301.82</v>
      </c>
      <c r="P588" t="n">
        <v>263.87</v>
      </c>
      <c r="Q588" t="n">
        <v>452.62</v>
      </c>
      <c r="R588" t="n">
        <v>80.55</v>
      </c>
      <c r="S588" t="n">
        <v>57.64</v>
      </c>
      <c r="T588" t="n">
        <v>9311.379999999999</v>
      </c>
      <c r="U588" t="n">
        <v>0.72</v>
      </c>
      <c r="V588" t="n">
        <v>0.87</v>
      </c>
      <c r="W588" t="n">
        <v>6.83</v>
      </c>
      <c r="X588" t="n">
        <v>0.5600000000000001</v>
      </c>
      <c r="Y588" t="n">
        <v>1</v>
      </c>
      <c r="Z588" t="n">
        <v>10</v>
      </c>
    </row>
    <row r="589">
      <c r="A589" t="n">
        <v>38</v>
      </c>
      <c r="B589" t="n">
        <v>70</v>
      </c>
      <c r="C589" t="inlineStr">
        <is>
          <t xml:space="preserve">CONCLUIDO	</t>
        </is>
      </c>
      <c r="D589" t="n">
        <v>3.7002</v>
      </c>
      <c r="E589" t="n">
        <v>27.03</v>
      </c>
      <c r="F589" t="n">
        <v>24.25</v>
      </c>
      <c r="G589" t="n">
        <v>76.56999999999999</v>
      </c>
      <c r="H589" t="n">
        <v>1.2</v>
      </c>
      <c r="I589" t="n">
        <v>19</v>
      </c>
      <c r="J589" t="n">
        <v>154.95</v>
      </c>
      <c r="K589" t="n">
        <v>47.83</v>
      </c>
      <c r="L589" t="n">
        <v>10.5</v>
      </c>
      <c r="M589" t="n">
        <v>17</v>
      </c>
      <c r="N589" t="n">
        <v>26.63</v>
      </c>
      <c r="O589" t="n">
        <v>19345.12</v>
      </c>
      <c r="P589" t="n">
        <v>262.23</v>
      </c>
      <c r="Q589" t="n">
        <v>452.65</v>
      </c>
      <c r="R589" t="n">
        <v>79.52</v>
      </c>
      <c r="S589" t="n">
        <v>57.64</v>
      </c>
      <c r="T589" t="n">
        <v>8805.459999999999</v>
      </c>
      <c r="U589" t="n">
        <v>0.72</v>
      </c>
      <c r="V589" t="n">
        <v>0.87</v>
      </c>
      <c r="W589" t="n">
        <v>6.82</v>
      </c>
      <c r="X589" t="n">
        <v>0.52</v>
      </c>
      <c r="Y589" t="n">
        <v>1</v>
      </c>
      <c r="Z589" t="n">
        <v>10</v>
      </c>
    </row>
    <row r="590">
      <c r="A590" t="n">
        <v>39</v>
      </c>
      <c r="B590" t="n">
        <v>70</v>
      </c>
      <c r="C590" t="inlineStr">
        <is>
          <t xml:space="preserve">CONCLUIDO	</t>
        </is>
      </c>
      <c r="D590" t="n">
        <v>3.7021</v>
      </c>
      <c r="E590" t="n">
        <v>27.01</v>
      </c>
      <c r="F590" t="n">
        <v>24.23</v>
      </c>
      <c r="G590" t="n">
        <v>76.53</v>
      </c>
      <c r="H590" t="n">
        <v>1.23</v>
      </c>
      <c r="I590" t="n">
        <v>19</v>
      </c>
      <c r="J590" t="n">
        <v>155.31</v>
      </c>
      <c r="K590" t="n">
        <v>47.83</v>
      </c>
      <c r="L590" t="n">
        <v>10.75</v>
      </c>
      <c r="M590" t="n">
        <v>17</v>
      </c>
      <c r="N590" t="n">
        <v>26.73</v>
      </c>
      <c r="O590" t="n">
        <v>19388.45</v>
      </c>
      <c r="P590" t="n">
        <v>261.99</v>
      </c>
      <c r="Q590" t="n">
        <v>452.64</v>
      </c>
      <c r="R590" t="n">
        <v>78.95999999999999</v>
      </c>
      <c r="S590" t="n">
        <v>57.64</v>
      </c>
      <c r="T590" t="n">
        <v>8522.26</v>
      </c>
      <c r="U590" t="n">
        <v>0.73</v>
      </c>
      <c r="V590" t="n">
        <v>0.87</v>
      </c>
      <c r="W590" t="n">
        <v>6.82</v>
      </c>
      <c r="X590" t="n">
        <v>0.51</v>
      </c>
      <c r="Y590" t="n">
        <v>1</v>
      </c>
      <c r="Z590" t="n">
        <v>10</v>
      </c>
    </row>
    <row r="591">
      <c r="A591" t="n">
        <v>40</v>
      </c>
      <c r="B591" t="n">
        <v>70</v>
      </c>
      <c r="C591" t="inlineStr">
        <is>
          <t xml:space="preserve">CONCLUIDO	</t>
        </is>
      </c>
      <c r="D591" t="n">
        <v>3.7094</v>
      </c>
      <c r="E591" t="n">
        <v>26.96</v>
      </c>
      <c r="F591" t="n">
        <v>24.21</v>
      </c>
      <c r="G591" t="n">
        <v>80.7</v>
      </c>
      <c r="H591" t="n">
        <v>1.25</v>
      </c>
      <c r="I591" t="n">
        <v>18</v>
      </c>
      <c r="J591" t="n">
        <v>155.66</v>
      </c>
      <c r="K591" t="n">
        <v>47.83</v>
      </c>
      <c r="L591" t="n">
        <v>11</v>
      </c>
      <c r="M591" t="n">
        <v>16</v>
      </c>
      <c r="N591" t="n">
        <v>26.83</v>
      </c>
      <c r="O591" t="n">
        <v>19431.82</v>
      </c>
      <c r="P591" t="n">
        <v>261.11</v>
      </c>
      <c r="Q591" t="n">
        <v>452.61</v>
      </c>
      <c r="R591" t="n">
        <v>78.2</v>
      </c>
      <c r="S591" t="n">
        <v>57.64</v>
      </c>
      <c r="T591" t="n">
        <v>8149.7</v>
      </c>
      <c r="U591" t="n">
        <v>0.74</v>
      </c>
      <c r="V591" t="n">
        <v>0.88</v>
      </c>
      <c r="W591" t="n">
        <v>6.82</v>
      </c>
      <c r="X591" t="n">
        <v>0.49</v>
      </c>
      <c r="Y591" t="n">
        <v>1</v>
      </c>
      <c r="Z591" t="n">
        <v>10</v>
      </c>
    </row>
    <row r="592">
      <c r="A592" t="n">
        <v>41</v>
      </c>
      <c r="B592" t="n">
        <v>70</v>
      </c>
      <c r="C592" t="inlineStr">
        <is>
          <t xml:space="preserve">CONCLUIDO	</t>
        </is>
      </c>
      <c r="D592" t="n">
        <v>3.7082</v>
      </c>
      <c r="E592" t="n">
        <v>26.97</v>
      </c>
      <c r="F592" t="n">
        <v>24.22</v>
      </c>
      <c r="G592" t="n">
        <v>80.73</v>
      </c>
      <c r="H592" t="n">
        <v>1.28</v>
      </c>
      <c r="I592" t="n">
        <v>18</v>
      </c>
      <c r="J592" t="n">
        <v>156.01</v>
      </c>
      <c r="K592" t="n">
        <v>47.83</v>
      </c>
      <c r="L592" t="n">
        <v>11.25</v>
      </c>
      <c r="M592" t="n">
        <v>16</v>
      </c>
      <c r="N592" t="n">
        <v>26.93</v>
      </c>
      <c r="O592" t="n">
        <v>19475.23</v>
      </c>
      <c r="P592" t="n">
        <v>261.43</v>
      </c>
      <c r="Q592" t="n">
        <v>452.58</v>
      </c>
      <c r="R592" t="n">
        <v>78.55</v>
      </c>
      <c r="S592" t="n">
        <v>57.64</v>
      </c>
      <c r="T592" t="n">
        <v>8324.549999999999</v>
      </c>
      <c r="U592" t="n">
        <v>0.73</v>
      </c>
      <c r="V592" t="n">
        <v>0.88</v>
      </c>
      <c r="W592" t="n">
        <v>6.82</v>
      </c>
      <c r="X592" t="n">
        <v>0.49</v>
      </c>
      <c r="Y592" t="n">
        <v>1</v>
      </c>
      <c r="Z592" t="n">
        <v>10</v>
      </c>
    </row>
    <row r="593">
      <c r="A593" t="n">
        <v>42</v>
      </c>
      <c r="B593" t="n">
        <v>70</v>
      </c>
      <c r="C593" t="inlineStr">
        <is>
          <t xml:space="preserve">CONCLUIDO	</t>
        </is>
      </c>
      <c r="D593" t="n">
        <v>3.7095</v>
      </c>
      <c r="E593" t="n">
        <v>26.96</v>
      </c>
      <c r="F593" t="n">
        <v>24.21</v>
      </c>
      <c r="G593" t="n">
        <v>80.7</v>
      </c>
      <c r="H593" t="n">
        <v>1.3</v>
      </c>
      <c r="I593" t="n">
        <v>18</v>
      </c>
      <c r="J593" t="n">
        <v>156.36</v>
      </c>
      <c r="K593" t="n">
        <v>47.83</v>
      </c>
      <c r="L593" t="n">
        <v>11.5</v>
      </c>
      <c r="M593" t="n">
        <v>16</v>
      </c>
      <c r="N593" t="n">
        <v>27.03</v>
      </c>
      <c r="O593" t="n">
        <v>19518.67</v>
      </c>
      <c r="P593" t="n">
        <v>260.27</v>
      </c>
      <c r="Q593" t="n">
        <v>452.56</v>
      </c>
      <c r="R593" t="n">
        <v>77.95</v>
      </c>
      <c r="S593" t="n">
        <v>57.64</v>
      </c>
      <c r="T593" t="n">
        <v>8024.99</v>
      </c>
      <c r="U593" t="n">
        <v>0.74</v>
      </c>
      <c r="V593" t="n">
        <v>0.88</v>
      </c>
      <c r="W593" t="n">
        <v>6.83</v>
      </c>
      <c r="X593" t="n">
        <v>0.48</v>
      </c>
      <c r="Y593" t="n">
        <v>1</v>
      </c>
      <c r="Z593" t="n">
        <v>10</v>
      </c>
    </row>
    <row r="594">
      <c r="A594" t="n">
        <v>43</v>
      </c>
      <c r="B594" t="n">
        <v>70</v>
      </c>
      <c r="C594" t="inlineStr">
        <is>
          <t xml:space="preserve">CONCLUIDO	</t>
        </is>
      </c>
      <c r="D594" t="n">
        <v>3.719</v>
      </c>
      <c r="E594" t="n">
        <v>26.89</v>
      </c>
      <c r="F594" t="n">
        <v>24.17</v>
      </c>
      <c r="G594" t="n">
        <v>85.3</v>
      </c>
      <c r="H594" t="n">
        <v>1.33</v>
      </c>
      <c r="I594" t="n">
        <v>17</v>
      </c>
      <c r="J594" t="n">
        <v>156.71</v>
      </c>
      <c r="K594" t="n">
        <v>47.83</v>
      </c>
      <c r="L594" t="n">
        <v>11.75</v>
      </c>
      <c r="M594" t="n">
        <v>15</v>
      </c>
      <c r="N594" t="n">
        <v>27.14</v>
      </c>
      <c r="O594" t="n">
        <v>19562.15</v>
      </c>
      <c r="P594" t="n">
        <v>259.49</v>
      </c>
      <c r="Q594" t="n">
        <v>452.6</v>
      </c>
      <c r="R594" t="n">
        <v>76.73</v>
      </c>
      <c r="S594" t="n">
        <v>57.64</v>
      </c>
      <c r="T594" t="n">
        <v>7420.39</v>
      </c>
      <c r="U594" t="n">
        <v>0.75</v>
      </c>
      <c r="V594" t="n">
        <v>0.88</v>
      </c>
      <c r="W594" t="n">
        <v>6.82</v>
      </c>
      <c r="X594" t="n">
        <v>0.44</v>
      </c>
      <c r="Y594" t="n">
        <v>1</v>
      </c>
      <c r="Z594" t="n">
        <v>10</v>
      </c>
    </row>
    <row r="595">
      <c r="A595" t="n">
        <v>44</v>
      </c>
      <c r="B595" t="n">
        <v>70</v>
      </c>
      <c r="C595" t="inlineStr">
        <is>
          <t xml:space="preserve">CONCLUIDO	</t>
        </is>
      </c>
      <c r="D595" t="n">
        <v>3.7173</v>
      </c>
      <c r="E595" t="n">
        <v>26.9</v>
      </c>
      <c r="F595" t="n">
        <v>24.18</v>
      </c>
      <c r="G595" t="n">
        <v>85.34999999999999</v>
      </c>
      <c r="H595" t="n">
        <v>1.35</v>
      </c>
      <c r="I595" t="n">
        <v>17</v>
      </c>
      <c r="J595" t="n">
        <v>157.07</v>
      </c>
      <c r="K595" t="n">
        <v>47.83</v>
      </c>
      <c r="L595" t="n">
        <v>12</v>
      </c>
      <c r="M595" t="n">
        <v>15</v>
      </c>
      <c r="N595" t="n">
        <v>27.24</v>
      </c>
      <c r="O595" t="n">
        <v>19605.66</v>
      </c>
      <c r="P595" t="n">
        <v>259.68</v>
      </c>
      <c r="Q595" t="n">
        <v>452.65</v>
      </c>
      <c r="R595" t="n">
        <v>76.98</v>
      </c>
      <c r="S595" t="n">
        <v>57.64</v>
      </c>
      <c r="T595" t="n">
        <v>7543.75</v>
      </c>
      <c r="U595" t="n">
        <v>0.75</v>
      </c>
      <c r="V595" t="n">
        <v>0.88</v>
      </c>
      <c r="W595" t="n">
        <v>6.83</v>
      </c>
      <c r="X595" t="n">
        <v>0.46</v>
      </c>
      <c r="Y595" t="n">
        <v>1</v>
      </c>
      <c r="Z595" t="n">
        <v>10</v>
      </c>
    </row>
    <row r="596">
      <c r="A596" t="n">
        <v>45</v>
      </c>
      <c r="B596" t="n">
        <v>70</v>
      </c>
      <c r="C596" t="inlineStr">
        <is>
          <t xml:space="preserve">CONCLUIDO	</t>
        </is>
      </c>
      <c r="D596" t="n">
        <v>3.7156</v>
      </c>
      <c r="E596" t="n">
        <v>26.91</v>
      </c>
      <c r="F596" t="n">
        <v>24.19</v>
      </c>
      <c r="G596" t="n">
        <v>85.39</v>
      </c>
      <c r="H596" t="n">
        <v>1.38</v>
      </c>
      <c r="I596" t="n">
        <v>17</v>
      </c>
      <c r="J596" t="n">
        <v>157.42</v>
      </c>
      <c r="K596" t="n">
        <v>47.83</v>
      </c>
      <c r="L596" t="n">
        <v>12.25</v>
      </c>
      <c r="M596" t="n">
        <v>15</v>
      </c>
      <c r="N596" t="n">
        <v>27.34</v>
      </c>
      <c r="O596" t="n">
        <v>19649.2</v>
      </c>
      <c r="P596" t="n">
        <v>259.12</v>
      </c>
      <c r="Q596" t="n">
        <v>452.58</v>
      </c>
      <c r="R596" t="n">
        <v>77.53</v>
      </c>
      <c r="S596" t="n">
        <v>57.64</v>
      </c>
      <c r="T596" t="n">
        <v>7819.3</v>
      </c>
      <c r="U596" t="n">
        <v>0.74</v>
      </c>
      <c r="V596" t="n">
        <v>0.88</v>
      </c>
      <c r="W596" t="n">
        <v>6.82</v>
      </c>
      <c r="X596" t="n">
        <v>0.47</v>
      </c>
      <c r="Y596" t="n">
        <v>1</v>
      </c>
      <c r="Z596" t="n">
        <v>10</v>
      </c>
    </row>
    <row r="597">
      <c r="A597" t="n">
        <v>46</v>
      </c>
      <c r="B597" t="n">
        <v>70</v>
      </c>
      <c r="C597" t="inlineStr">
        <is>
          <t xml:space="preserve">CONCLUIDO	</t>
        </is>
      </c>
      <c r="D597" t="n">
        <v>3.7248</v>
      </c>
      <c r="E597" t="n">
        <v>26.85</v>
      </c>
      <c r="F597" t="n">
        <v>24.16</v>
      </c>
      <c r="G597" t="n">
        <v>90.59</v>
      </c>
      <c r="H597" t="n">
        <v>1.4</v>
      </c>
      <c r="I597" t="n">
        <v>16</v>
      </c>
      <c r="J597" t="n">
        <v>157.77</v>
      </c>
      <c r="K597" t="n">
        <v>47.83</v>
      </c>
      <c r="L597" t="n">
        <v>12.5</v>
      </c>
      <c r="M597" t="n">
        <v>14</v>
      </c>
      <c r="N597" t="n">
        <v>27.45</v>
      </c>
      <c r="O597" t="n">
        <v>19692.79</v>
      </c>
      <c r="P597" t="n">
        <v>258.35</v>
      </c>
      <c r="Q597" t="n">
        <v>452.55</v>
      </c>
      <c r="R597" t="n">
        <v>76.26000000000001</v>
      </c>
      <c r="S597" t="n">
        <v>57.64</v>
      </c>
      <c r="T597" t="n">
        <v>7185.92</v>
      </c>
      <c r="U597" t="n">
        <v>0.76</v>
      </c>
      <c r="V597" t="n">
        <v>0.88</v>
      </c>
      <c r="W597" t="n">
        <v>6.83</v>
      </c>
      <c r="X597" t="n">
        <v>0.43</v>
      </c>
      <c r="Y597" t="n">
        <v>1</v>
      </c>
      <c r="Z597" t="n">
        <v>10</v>
      </c>
    </row>
    <row r="598">
      <c r="A598" t="n">
        <v>47</v>
      </c>
      <c r="B598" t="n">
        <v>70</v>
      </c>
      <c r="C598" t="inlineStr">
        <is>
          <t xml:space="preserve">CONCLUIDO	</t>
        </is>
      </c>
      <c r="D598" t="n">
        <v>3.7245</v>
      </c>
      <c r="E598" t="n">
        <v>26.85</v>
      </c>
      <c r="F598" t="n">
        <v>24.16</v>
      </c>
      <c r="G598" t="n">
        <v>90.59</v>
      </c>
      <c r="H598" t="n">
        <v>1.43</v>
      </c>
      <c r="I598" t="n">
        <v>16</v>
      </c>
      <c r="J598" t="n">
        <v>158.13</v>
      </c>
      <c r="K598" t="n">
        <v>47.83</v>
      </c>
      <c r="L598" t="n">
        <v>12.75</v>
      </c>
      <c r="M598" t="n">
        <v>14</v>
      </c>
      <c r="N598" t="n">
        <v>27.55</v>
      </c>
      <c r="O598" t="n">
        <v>19736.4</v>
      </c>
      <c r="P598" t="n">
        <v>257.96</v>
      </c>
      <c r="Q598" t="n">
        <v>452.59</v>
      </c>
      <c r="R598" t="n">
        <v>76.44</v>
      </c>
      <c r="S598" t="n">
        <v>57.64</v>
      </c>
      <c r="T598" t="n">
        <v>7277.67</v>
      </c>
      <c r="U598" t="n">
        <v>0.75</v>
      </c>
      <c r="V598" t="n">
        <v>0.88</v>
      </c>
      <c r="W598" t="n">
        <v>6.82</v>
      </c>
      <c r="X598" t="n">
        <v>0.43</v>
      </c>
      <c r="Y598" t="n">
        <v>1</v>
      </c>
      <c r="Z598" t="n">
        <v>10</v>
      </c>
    </row>
    <row r="599">
      <c r="A599" t="n">
        <v>48</v>
      </c>
      <c r="B599" t="n">
        <v>70</v>
      </c>
      <c r="C599" t="inlineStr">
        <is>
          <t xml:space="preserve">CONCLUIDO	</t>
        </is>
      </c>
      <c r="D599" t="n">
        <v>3.7239</v>
      </c>
      <c r="E599" t="n">
        <v>26.85</v>
      </c>
      <c r="F599" t="n">
        <v>24.16</v>
      </c>
      <c r="G599" t="n">
        <v>90.61</v>
      </c>
      <c r="H599" t="n">
        <v>1.45</v>
      </c>
      <c r="I599" t="n">
        <v>16</v>
      </c>
      <c r="J599" t="n">
        <v>158.48</v>
      </c>
      <c r="K599" t="n">
        <v>47.83</v>
      </c>
      <c r="L599" t="n">
        <v>13</v>
      </c>
      <c r="M599" t="n">
        <v>14</v>
      </c>
      <c r="N599" t="n">
        <v>27.65</v>
      </c>
      <c r="O599" t="n">
        <v>19780.06</v>
      </c>
      <c r="P599" t="n">
        <v>257.38</v>
      </c>
      <c r="Q599" t="n">
        <v>452.56</v>
      </c>
      <c r="R599" t="n">
        <v>76.56</v>
      </c>
      <c r="S599" t="n">
        <v>57.64</v>
      </c>
      <c r="T599" t="n">
        <v>7337.53</v>
      </c>
      <c r="U599" t="n">
        <v>0.75</v>
      </c>
      <c r="V599" t="n">
        <v>0.88</v>
      </c>
      <c r="W599" t="n">
        <v>6.82</v>
      </c>
      <c r="X599" t="n">
        <v>0.44</v>
      </c>
      <c r="Y599" t="n">
        <v>1</v>
      </c>
      <c r="Z599" t="n">
        <v>10</v>
      </c>
    </row>
    <row r="600">
      <c r="A600" t="n">
        <v>49</v>
      </c>
      <c r="B600" t="n">
        <v>70</v>
      </c>
      <c r="C600" t="inlineStr">
        <is>
          <t xml:space="preserve">CONCLUIDO	</t>
        </is>
      </c>
      <c r="D600" t="n">
        <v>3.7335</v>
      </c>
      <c r="E600" t="n">
        <v>26.78</v>
      </c>
      <c r="F600" t="n">
        <v>24.12</v>
      </c>
      <c r="G600" t="n">
        <v>96.48999999999999</v>
      </c>
      <c r="H600" t="n">
        <v>1.48</v>
      </c>
      <c r="I600" t="n">
        <v>15</v>
      </c>
      <c r="J600" t="n">
        <v>158.84</v>
      </c>
      <c r="K600" t="n">
        <v>47.83</v>
      </c>
      <c r="L600" t="n">
        <v>13.25</v>
      </c>
      <c r="M600" t="n">
        <v>13</v>
      </c>
      <c r="N600" t="n">
        <v>27.76</v>
      </c>
      <c r="O600" t="n">
        <v>19823.75</v>
      </c>
      <c r="P600" t="n">
        <v>256.36</v>
      </c>
      <c r="Q600" t="n">
        <v>452.57</v>
      </c>
      <c r="R600" t="n">
        <v>75.09</v>
      </c>
      <c r="S600" t="n">
        <v>57.64</v>
      </c>
      <c r="T600" t="n">
        <v>6606.33</v>
      </c>
      <c r="U600" t="n">
        <v>0.77</v>
      </c>
      <c r="V600" t="n">
        <v>0.88</v>
      </c>
      <c r="W600" t="n">
        <v>6.83</v>
      </c>
      <c r="X600" t="n">
        <v>0.4</v>
      </c>
      <c r="Y600" t="n">
        <v>1</v>
      </c>
      <c r="Z600" t="n">
        <v>10</v>
      </c>
    </row>
    <row r="601">
      <c r="A601" t="n">
        <v>50</v>
      </c>
      <c r="B601" t="n">
        <v>70</v>
      </c>
      <c r="C601" t="inlineStr">
        <is>
          <t xml:space="preserve">CONCLUIDO	</t>
        </is>
      </c>
      <c r="D601" t="n">
        <v>3.7354</v>
      </c>
      <c r="E601" t="n">
        <v>26.77</v>
      </c>
      <c r="F601" t="n">
        <v>24.11</v>
      </c>
      <c r="G601" t="n">
        <v>96.44</v>
      </c>
      <c r="H601" t="n">
        <v>1.5</v>
      </c>
      <c r="I601" t="n">
        <v>15</v>
      </c>
      <c r="J601" t="n">
        <v>159.19</v>
      </c>
      <c r="K601" t="n">
        <v>47.83</v>
      </c>
      <c r="L601" t="n">
        <v>13.5</v>
      </c>
      <c r="M601" t="n">
        <v>13</v>
      </c>
      <c r="N601" t="n">
        <v>27.86</v>
      </c>
      <c r="O601" t="n">
        <v>19867.59</v>
      </c>
      <c r="P601" t="n">
        <v>255.81</v>
      </c>
      <c r="Q601" t="n">
        <v>452.6</v>
      </c>
      <c r="R601" t="n">
        <v>74.97</v>
      </c>
      <c r="S601" t="n">
        <v>57.64</v>
      </c>
      <c r="T601" t="n">
        <v>6547.72</v>
      </c>
      <c r="U601" t="n">
        <v>0.77</v>
      </c>
      <c r="V601" t="n">
        <v>0.88</v>
      </c>
      <c r="W601" t="n">
        <v>6.81</v>
      </c>
      <c r="X601" t="n">
        <v>0.38</v>
      </c>
      <c r="Y601" t="n">
        <v>1</v>
      </c>
      <c r="Z601" t="n">
        <v>10</v>
      </c>
    </row>
    <row r="602">
      <c r="A602" t="n">
        <v>51</v>
      </c>
      <c r="B602" t="n">
        <v>70</v>
      </c>
      <c r="C602" t="inlineStr">
        <is>
          <t xml:space="preserve">CONCLUIDO	</t>
        </is>
      </c>
      <c r="D602" t="n">
        <v>3.7328</v>
      </c>
      <c r="E602" t="n">
        <v>26.79</v>
      </c>
      <c r="F602" t="n">
        <v>24.13</v>
      </c>
      <c r="G602" t="n">
        <v>96.51000000000001</v>
      </c>
      <c r="H602" t="n">
        <v>1.53</v>
      </c>
      <c r="I602" t="n">
        <v>15</v>
      </c>
      <c r="J602" t="n">
        <v>159.55</v>
      </c>
      <c r="K602" t="n">
        <v>47.83</v>
      </c>
      <c r="L602" t="n">
        <v>13.75</v>
      </c>
      <c r="M602" t="n">
        <v>13</v>
      </c>
      <c r="N602" t="n">
        <v>27.97</v>
      </c>
      <c r="O602" t="n">
        <v>19911.36</v>
      </c>
      <c r="P602" t="n">
        <v>255.42</v>
      </c>
      <c r="Q602" t="n">
        <v>452.59</v>
      </c>
      <c r="R602" t="n">
        <v>75.40000000000001</v>
      </c>
      <c r="S602" t="n">
        <v>57.64</v>
      </c>
      <c r="T602" t="n">
        <v>6764.3</v>
      </c>
      <c r="U602" t="n">
        <v>0.76</v>
      </c>
      <c r="V602" t="n">
        <v>0.88</v>
      </c>
      <c r="W602" t="n">
        <v>6.82</v>
      </c>
      <c r="X602" t="n">
        <v>0.4</v>
      </c>
      <c r="Y602" t="n">
        <v>1</v>
      </c>
      <c r="Z602" t="n">
        <v>10</v>
      </c>
    </row>
    <row r="603">
      <c r="A603" t="n">
        <v>52</v>
      </c>
      <c r="B603" t="n">
        <v>70</v>
      </c>
      <c r="C603" t="inlineStr">
        <is>
          <t xml:space="preserve">CONCLUIDO	</t>
        </is>
      </c>
      <c r="D603" t="n">
        <v>3.7418</v>
      </c>
      <c r="E603" t="n">
        <v>26.72</v>
      </c>
      <c r="F603" t="n">
        <v>24.09</v>
      </c>
      <c r="G603" t="n">
        <v>103.25</v>
      </c>
      <c r="H603" t="n">
        <v>1.55</v>
      </c>
      <c r="I603" t="n">
        <v>14</v>
      </c>
      <c r="J603" t="n">
        <v>159.9</v>
      </c>
      <c r="K603" t="n">
        <v>47.83</v>
      </c>
      <c r="L603" t="n">
        <v>14</v>
      </c>
      <c r="M603" t="n">
        <v>12</v>
      </c>
      <c r="N603" t="n">
        <v>28.07</v>
      </c>
      <c r="O603" t="n">
        <v>19955.16</v>
      </c>
      <c r="P603" t="n">
        <v>254.37</v>
      </c>
      <c r="Q603" t="n">
        <v>452.57</v>
      </c>
      <c r="R603" t="n">
        <v>74.36</v>
      </c>
      <c r="S603" t="n">
        <v>57.64</v>
      </c>
      <c r="T603" t="n">
        <v>6249.54</v>
      </c>
      <c r="U603" t="n">
        <v>0.78</v>
      </c>
      <c r="V603" t="n">
        <v>0.88</v>
      </c>
      <c r="W603" t="n">
        <v>6.82</v>
      </c>
      <c r="X603" t="n">
        <v>0.37</v>
      </c>
      <c r="Y603" t="n">
        <v>1</v>
      </c>
      <c r="Z603" t="n">
        <v>10</v>
      </c>
    </row>
    <row r="604">
      <c r="A604" t="n">
        <v>53</v>
      </c>
      <c r="B604" t="n">
        <v>70</v>
      </c>
      <c r="C604" t="inlineStr">
        <is>
          <t xml:space="preserve">CONCLUIDO	</t>
        </is>
      </c>
      <c r="D604" t="n">
        <v>3.7427</v>
      </c>
      <c r="E604" t="n">
        <v>26.72</v>
      </c>
      <c r="F604" t="n">
        <v>24.09</v>
      </c>
      <c r="G604" t="n">
        <v>103.22</v>
      </c>
      <c r="H604" t="n">
        <v>1.58</v>
      </c>
      <c r="I604" t="n">
        <v>14</v>
      </c>
      <c r="J604" t="n">
        <v>160.26</v>
      </c>
      <c r="K604" t="n">
        <v>47.83</v>
      </c>
      <c r="L604" t="n">
        <v>14.25</v>
      </c>
      <c r="M604" t="n">
        <v>12</v>
      </c>
      <c r="N604" t="n">
        <v>28.18</v>
      </c>
      <c r="O604" t="n">
        <v>19998.99</v>
      </c>
      <c r="P604" t="n">
        <v>254.73</v>
      </c>
      <c r="Q604" t="n">
        <v>452.59</v>
      </c>
      <c r="R604" t="n">
        <v>74.08</v>
      </c>
      <c r="S604" t="n">
        <v>57.64</v>
      </c>
      <c r="T604" t="n">
        <v>6108.67</v>
      </c>
      <c r="U604" t="n">
        <v>0.78</v>
      </c>
      <c r="V604" t="n">
        <v>0.88</v>
      </c>
      <c r="W604" t="n">
        <v>6.82</v>
      </c>
      <c r="X604" t="n">
        <v>0.36</v>
      </c>
      <c r="Y604" t="n">
        <v>1</v>
      </c>
      <c r="Z604" t="n">
        <v>10</v>
      </c>
    </row>
    <row r="605">
      <c r="A605" t="n">
        <v>54</v>
      </c>
      <c r="B605" t="n">
        <v>70</v>
      </c>
      <c r="C605" t="inlineStr">
        <is>
          <t xml:space="preserve">CONCLUIDO	</t>
        </is>
      </c>
      <c r="D605" t="n">
        <v>3.7408</v>
      </c>
      <c r="E605" t="n">
        <v>26.73</v>
      </c>
      <c r="F605" t="n">
        <v>24.1</v>
      </c>
      <c r="G605" t="n">
        <v>103.28</v>
      </c>
      <c r="H605" t="n">
        <v>1.6</v>
      </c>
      <c r="I605" t="n">
        <v>14</v>
      </c>
      <c r="J605" t="n">
        <v>160.61</v>
      </c>
      <c r="K605" t="n">
        <v>47.83</v>
      </c>
      <c r="L605" t="n">
        <v>14.5</v>
      </c>
      <c r="M605" t="n">
        <v>12</v>
      </c>
      <c r="N605" t="n">
        <v>28.28</v>
      </c>
      <c r="O605" t="n">
        <v>20042.86</v>
      </c>
      <c r="P605" t="n">
        <v>254.21</v>
      </c>
      <c r="Q605" t="n">
        <v>452.62</v>
      </c>
      <c r="R605" t="n">
        <v>74.73999999999999</v>
      </c>
      <c r="S605" t="n">
        <v>57.64</v>
      </c>
      <c r="T605" t="n">
        <v>6436.43</v>
      </c>
      <c r="U605" t="n">
        <v>0.77</v>
      </c>
      <c r="V605" t="n">
        <v>0.88</v>
      </c>
      <c r="W605" t="n">
        <v>6.81</v>
      </c>
      <c r="X605" t="n">
        <v>0.37</v>
      </c>
      <c r="Y605" t="n">
        <v>1</v>
      </c>
      <c r="Z605" t="n">
        <v>10</v>
      </c>
    </row>
    <row r="606">
      <c r="A606" t="n">
        <v>55</v>
      </c>
      <c r="B606" t="n">
        <v>70</v>
      </c>
      <c r="C606" t="inlineStr">
        <is>
          <t xml:space="preserve">CONCLUIDO	</t>
        </is>
      </c>
      <c r="D606" t="n">
        <v>3.7402</v>
      </c>
      <c r="E606" t="n">
        <v>26.74</v>
      </c>
      <c r="F606" t="n">
        <v>24.1</v>
      </c>
      <c r="G606" t="n">
        <v>103.3</v>
      </c>
      <c r="H606" t="n">
        <v>1.62</v>
      </c>
      <c r="I606" t="n">
        <v>14</v>
      </c>
      <c r="J606" t="n">
        <v>160.97</v>
      </c>
      <c r="K606" t="n">
        <v>47.83</v>
      </c>
      <c r="L606" t="n">
        <v>14.75</v>
      </c>
      <c r="M606" t="n">
        <v>12</v>
      </c>
      <c r="N606" t="n">
        <v>28.39</v>
      </c>
      <c r="O606" t="n">
        <v>20086.77</v>
      </c>
      <c r="P606" t="n">
        <v>253.23</v>
      </c>
      <c r="Q606" t="n">
        <v>452.59</v>
      </c>
      <c r="R606" t="n">
        <v>74.63</v>
      </c>
      <c r="S606" t="n">
        <v>57.64</v>
      </c>
      <c r="T606" t="n">
        <v>6380.78</v>
      </c>
      <c r="U606" t="n">
        <v>0.77</v>
      </c>
      <c r="V606" t="n">
        <v>0.88</v>
      </c>
      <c r="W606" t="n">
        <v>6.82</v>
      </c>
      <c r="X606" t="n">
        <v>0.38</v>
      </c>
      <c r="Y606" t="n">
        <v>1</v>
      </c>
      <c r="Z606" t="n">
        <v>10</v>
      </c>
    </row>
    <row r="607">
      <c r="A607" t="n">
        <v>56</v>
      </c>
      <c r="B607" t="n">
        <v>70</v>
      </c>
      <c r="C607" t="inlineStr">
        <is>
          <t xml:space="preserve">CONCLUIDO	</t>
        </is>
      </c>
      <c r="D607" t="n">
        <v>3.7481</v>
      </c>
      <c r="E607" t="n">
        <v>26.68</v>
      </c>
      <c r="F607" t="n">
        <v>24.08</v>
      </c>
      <c r="G607" t="n">
        <v>111.12</v>
      </c>
      <c r="H607" t="n">
        <v>1.65</v>
      </c>
      <c r="I607" t="n">
        <v>13</v>
      </c>
      <c r="J607" t="n">
        <v>161.32</v>
      </c>
      <c r="K607" t="n">
        <v>47.83</v>
      </c>
      <c r="L607" t="n">
        <v>15</v>
      </c>
      <c r="M607" t="n">
        <v>11</v>
      </c>
      <c r="N607" t="n">
        <v>28.5</v>
      </c>
      <c r="O607" t="n">
        <v>20130.71</v>
      </c>
      <c r="P607" t="n">
        <v>251.44</v>
      </c>
      <c r="Q607" t="n">
        <v>452.56</v>
      </c>
      <c r="R607" t="n">
        <v>73.76000000000001</v>
      </c>
      <c r="S607" t="n">
        <v>57.64</v>
      </c>
      <c r="T607" t="n">
        <v>5954.39</v>
      </c>
      <c r="U607" t="n">
        <v>0.78</v>
      </c>
      <c r="V607" t="n">
        <v>0.88</v>
      </c>
      <c r="W607" t="n">
        <v>6.82</v>
      </c>
      <c r="X607" t="n">
        <v>0.35</v>
      </c>
      <c r="Y607" t="n">
        <v>1</v>
      </c>
      <c r="Z607" t="n">
        <v>10</v>
      </c>
    </row>
    <row r="608">
      <c r="A608" t="n">
        <v>57</v>
      </c>
      <c r="B608" t="n">
        <v>70</v>
      </c>
      <c r="C608" t="inlineStr">
        <is>
          <t xml:space="preserve">CONCLUIDO	</t>
        </is>
      </c>
      <c r="D608" t="n">
        <v>3.7479</v>
      </c>
      <c r="E608" t="n">
        <v>26.68</v>
      </c>
      <c r="F608" t="n">
        <v>24.08</v>
      </c>
      <c r="G608" t="n">
        <v>111.13</v>
      </c>
      <c r="H608" t="n">
        <v>1.67</v>
      </c>
      <c r="I608" t="n">
        <v>13</v>
      </c>
      <c r="J608" t="n">
        <v>161.68</v>
      </c>
      <c r="K608" t="n">
        <v>47.83</v>
      </c>
      <c r="L608" t="n">
        <v>15.25</v>
      </c>
      <c r="M608" t="n">
        <v>11</v>
      </c>
      <c r="N608" t="n">
        <v>28.6</v>
      </c>
      <c r="O608" t="n">
        <v>20174.69</v>
      </c>
      <c r="P608" t="n">
        <v>252.31</v>
      </c>
      <c r="Q608" t="n">
        <v>452.58</v>
      </c>
      <c r="R608" t="n">
        <v>73.81</v>
      </c>
      <c r="S608" t="n">
        <v>57.64</v>
      </c>
      <c r="T608" t="n">
        <v>5978.77</v>
      </c>
      <c r="U608" t="n">
        <v>0.78</v>
      </c>
      <c r="V608" t="n">
        <v>0.88</v>
      </c>
      <c r="W608" t="n">
        <v>6.82</v>
      </c>
      <c r="X608" t="n">
        <v>0.35</v>
      </c>
      <c r="Y608" t="n">
        <v>1</v>
      </c>
      <c r="Z608" t="n">
        <v>10</v>
      </c>
    </row>
    <row r="609">
      <c r="A609" t="n">
        <v>58</v>
      </c>
      <c r="B609" t="n">
        <v>70</v>
      </c>
      <c r="C609" t="inlineStr">
        <is>
          <t xml:space="preserve">CONCLUIDO	</t>
        </is>
      </c>
      <c r="D609" t="n">
        <v>3.75</v>
      </c>
      <c r="E609" t="n">
        <v>26.67</v>
      </c>
      <c r="F609" t="n">
        <v>24.06</v>
      </c>
      <c r="G609" t="n">
        <v>111.06</v>
      </c>
      <c r="H609" t="n">
        <v>1.69</v>
      </c>
      <c r="I609" t="n">
        <v>13</v>
      </c>
      <c r="J609" t="n">
        <v>162.04</v>
      </c>
      <c r="K609" t="n">
        <v>47.83</v>
      </c>
      <c r="L609" t="n">
        <v>15.5</v>
      </c>
      <c r="M609" t="n">
        <v>11</v>
      </c>
      <c r="N609" t="n">
        <v>28.71</v>
      </c>
      <c r="O609" t="n">
        <v>20218.71</v>
      </c>
      <c r="P609" t="n">
        <v>252.69</v>
      </c>
      <c r="Q609" t="n">
        <v>452.55</v>
      </c>
      <c r="R609" t="n">
        <v>73.3</v>
      </c>
      <c r="S609" t="n">
        <v>57.64</v>
      </c>
      <c r="T609" t="n">
        <v>5723.85</v>
      </c>
      <c r="U609" t="n">
        <v>0.79</v>
      </c>
      <c r="V609" t="n">
        <v>0.88</v>
      </c>
      <c r="W609" t="n">
        <v>6.82</v>
      </c>
      <c r="X609" t="n">
        <v>0.34</v>
      </c>
      <c r="Y609" t="n">
        <v>1</v>
      </c>
      <c r="Z609" t="n">
        <v>10</v>
      </c>
    </row>
    <row r="610">
      <c r="A610" t="n">
        <v>59</v>
      </c>
      <c r="B610" t="n">
        <v>70</v>
      </c>
      <c r="C610" t="inlineStr">
        <is>
          <t xml:space="preserve">CONCLUIDO	</t>
        </is>
      </c>
      <c r="D610" t="n">
        <v>3.7482</v>
      </c>
      <c r="E610" t="n">
        <v>26.68</v>
      </c>
      <c r="F610" t="n">
        <v>24.08</v>
      </c>
      <c r="G610" t="n">
        <v>111.12</v>
      </c>
      <c r="H610" t="n">
        <v>1.72</v>
      </c>
      <c r="I610" t="n">
        <v>13</v>
      </c>
      <c r="J610" t="n">
        <v>162.4</v>
      </c>
      <c r="K610" t="n">
        <v>47.83</v>
      </c>
      <c r="L610" t="n">
        <v>15.75</v>
      </c>
      <c r="M610" t="n">
        <v>11</v>
      </c>
      <c r="N610" t="n">
        <v>28.82</v>
      </c>
      <c r="O610" t="n">
        <v>20262.76</v>
      </c>
      <c r="P610" t="n">
        <v>252.4</v>
      </c>
      <c r="Q610" t="n">
        <v>452.56</v>
      </c>
      <c r="R610" t="n">
        <v>73.70999999999999</v>
      </c>
      <c r="S610" t="n">
        <v>57.64</v>
      </c>
      <c r="T610" t="n">
        <v>5930.17</v>
      </c>
      <c r="U610" t="n">
        <v>0.78</v>
      </c>
      <c r="V610" t="n">
        <v>0.88</v>
      </c>
      <c r="W610" t="n">
        <v>6.82</v>
      </c>
      <c r="X610" t="n">
        <v>0.35</v>
      </c>
      <c r="Y610" t="n">
        <v>1</v>
      </c>
      <c r="Z610" t="n">
        <v>10</v>
      </c>
    </row>
    <row r="611">
      <c r="A611" t="n">
        <v>60</v>
      </c>
      <c r="B611" t="n">
        <v>70</v>
      </c>
      <c r="C611" t="inlineStr">
        <is>
          <t xml:space="preserve">CONCLUIDO	</t>
        </is>
      </c>
      <c r="D611" t="n">
        <v>3.7492</v>
      </c>
      <c r="E611" t="n">
        <v>26.67</v>
      </c>
      <c r="F611" t="n">
        <v>24.07</v>
      </c>
      <c r="G611" t="n">
        <v>111.09</v>
      </c>
      <c r="H611" t="n">
        <v>1.74</v>
      </c>
      <c r="I611" t="n">
        <v>13</v>
      </c>
      <c r="J611" t="n">
        <v>162.75</v>
      </c>
      <c r="K611" t="n">
        <v>47.83</v>
      </c>
      <c r="L611" t="n">
        <v>16</v>
      </c>
      <c r="M611" t="n">
        <v>11</v>
      </c>
      <c r="N611" t="n">
        <v>28.92</v>
      </c>
      <c r="O611" t="n">
        <v>20306.85</v>
      </c>
      <c r="P611" t="n">
        <v>250.97</v>
      </c>
      <c r="Q611" t="n">
        <v>452.56</v>
      </c>
      <c r="R611" t="n">
        <v>73.59</v>
      </c>
      <c r="S611" t="n">
        <v>57.64</v>
      </c>
      <c r="T611" t="n">
        <v>5867.28</v>
      </c>
      <c r="U611" t="n">
        <v>0.78</v>
      </c>
      <c r="V611" t="n">
        <v>0.88</v>
      </c>
      <c r="W611" t="n">
        <v>6.82</v>
      </c>
      <c r="X611" t="n">
        <v>0.34</v>
      </c>
      <c r="Y611" t="n">
        <v>1</v>
      </c>
      <c r="Z611" t="n">
        <v>10</v>
      </c>
    </row>
    <row r="612">
      <c r="A612" t="n">
        <v>61</v>
      </c>
      <c r="B612" t="n">
        <v>70</v>
      </c>
      <c r="C612" t="inlineStr">
        <is>
          <t xml:space="preserve">CONCLUIDO	</t>
        </is>
      </c>
      <c r="D612" t="n">
        <v>3.7587</v>
      </c>
      <c r="E612" t="n">
        <v>26.61</v>
      </c>
      <c r="F612" t="n">
        <v>24.03</v>
      </c>
      <c r="G612" t="n">
        <v>120.15</v>
      </c>
      <c r="H612" t="n">
        <v>1.77</v>
      </c>
      <c r="I612" t="n">
        <v>12</v>
      </c>
      <c r="J612" t="n">
        <v>163.11</v>
      </c>
      <c r="K612" t="n">
        <v>47.83</v>
      </c>
      <c r="L612" t="n">
        <v>16.25</v>
      </c>
      <c r="M612" t="n">
        <v>10</v>
      </c>
      <c r="N612" t="n">
        <v>29.03</v>
      </c>
      <c r="O612" t="n">
        <v>20350.97</v>
      </c>
      <c r="P612" t="n">
        <v>249.17</v>
      </c>
      <c r="Q612" t="n">
        <v>452.59</v>
      </c>
      <c r="R612" t="n">
        <v>72.28</v>
      </c>
      <c r="S612" t="n">
        <v>57.64</v>
      </c>
      <c r="T612" t="n">
        <v>5217.3</v>
      </c>
      <c r="U612" t="n">
        <v>0.8</v>
      </c>
      <c r="V612" t="n">
        <v>0.88</v>
      </c>
      <c r="W612" t="n">
        <v>6.81</v>
      </c>
      <c r="X612" t="n">
        <v>0.31</v>
      </c>
      <c r="Y612" t="n">
        <v>1</v>
      </c>
      <c r="Z612" t="n">
        <v>10</v>
      </c>
    </row>
    <row r="613">
      <c r="A613" t="n">
        <v>62</v>
      </c>
      <c r="B613" t="n">
        <v>70</v>
      </c>
      <c r="C613" t="inlineStr">
        <is>
          <t xml:space="preserve">CONCLUIDO	</t>
        </is>
      </c>
      <c r="D613" t="n">
        <v>3.7591</v>
      </c>
      <c r="E613" t="n">
        <v>26.6</v>
      </c>
      <c r="F613" t="n">
        <v>24.03</v>
      </c>
      <c r="G613" t="n">
        <v>120.14</v>
      </c>
      <c r="H613" t="n">
        <v>1.79</v>
      </c>
      <c r="I613" t="n">
        <v>12</v>
      </c>
      <c r="J613" t="n">
        <v>163.47</v>
      </c>
      <c r="K613" t="n">
        <v>47.83</v>
      </c>
      <c r="L613" t="n">
        <v>16.5</v>
      </c>
      <c r="M613" t="n">
        <v>10</v>
      </c>
      <c r="N613" t="n">
        <v>29.14</v>
      </c>
      <c r="O613" t="n">
        <v>20395.14</v>
      </c>
      <c r="P613" t="n">
        <v>249.27</v>
      </c>
      <c r="Q613" t="n">
        <v>452.57</v>
      </c>
      <c r="R613" t="n">
        <v>72.20999999999999</v>
      </c>
      <c r="S613" t="n">
        <v>57.64</v>
      </c>
      <c r="T613" t="n">
        <v>5181.37</v>
      </c>
      <c r="U613" t="n">
        <v>0.8</v>
      </c>
      <c r="V613" t="n">
        <v>0.88</v>
      </c>
      <c r="W613" t="n">
        <v>6.81</v>
      </c>
      <c r="X613" t="n">
        <v>0.3</v>
      </c>
      <c r="Y613" t="n">
        <v>1</v>
      </c>
      <c r="Z613" t="n">
        <v>10</v>
      </c>
    </row>
    <row r="614">
      <c r="A614" t="n">
        <v>63</v>
      </c>
      <c r="B614" t="n">
        <v>70</v>
      </c>
      <c r="C614" t="inlineStr">
        <is>
          <t xml:space="preserve">CONCLUIDO	</t>
        </is>
      </c>
      <c r="D614" t="n">
        <v>3.7605</v>
      </c>
      <c r="E614" t="n">
        <v>26.59</v>
      </c>
      <c r="F614" t="n">
        <v>24.02</v>
      </c>
      <c r="G614" t="n">
        <v>120.09</v>
      </c>
      <c r="H614" t="n">
        <v>1.81</v>
      </c>
      <c r="I614" t="n">
        <v>12</v>
      </c>
      <c r="J614" t="n">
        <v>163.83</v>
      </c>
      <c r="K614" t="n">
        <v>47.83</v>
      </c>
      <c r="L614" t="n">
        <v>16.75</v>
      </c>
      <c r="M614" t="n">
        <v>10</v>
      </c>
      <c r="N614" t="n">
        <v>29.25</v>
      </c>
      <c r="O614" t="n">
        <v>20439.33</v>
      </c>
      <c r="P614" t="n">
        <v>249.2</v>
      </c>
      <c r="Q614" t="n">
        <v>452.56</v>
      </c>
      <c r="R614" t="n">
        <v>71.91</v>
      </c>
      <c r="S614" t="n">
        <v>57.64</v>
      </c>
      <c r="T614" t="n">
        <v>5031.37</v>
      </c>
      <c r="U614" t="n">
        <v>0.8</v>
      </c>
      <c r="V614" t="n">
        <v>0.88</v>
      </c>
      <c r="W614" t="n">
        <v>6.81</v>
      </c>
      <c r="X614" t="n">
        <v>0.29</v>
      </c>
      <c r="Y614" t="n">
        <v>1</v>
      </c>
      <c r="Z614" t="n">
        <v>10</v>
      </c>
    </row>
    <row r="615">
      <c r="A615" t="n">
        <v>64</v>
      </c>
      <c r="B615" t="n">
        <v>70</v>
      </c>
      <c r="C615" t="inlineStr">
        <is>
          <t xml:space="preserve">CONCLUIDO	</t>
        </is>
      </c>
      <c r="D615" t="n">
        <v>3.7578</v>
      </c>
      <c r="E615" t="n">
        <v>26.61</v>
      </c>
      <c r="F615" t="n">
        <v>24.04</v>
      </c>
      <c r="G615" t="n">
        <v>120.18</v>
      </c>
      <c r="H615" t="n">
        <v>1.83</v>
      </c>
      <c r="I615" t="n">
        <v>12</v>
      </c>
      <c r="J615" t="n">
        <v>164.19</v>
      </c>
      <c r="K615" t="n">
        <v>47.83</v>
      </c>
      <c r="L615" t="n">
        <v>17</v>
      </c>
      <c r="M615" t="n">
        <v>10</v>
      </c>
      <c r="N615" t="n">
        <v>29.36</v>
      </c>
      <c r="O615" t="n">
        <v>20483.57</v>
      </c>
      <c r="P615" t="n">
        <v>249.21</v>
      </c>
      <c r="Q615" t="n">
        <v>452.61</v>
      </c>
      <c r="R615" t="n">
        <v>72.48</v>
      </c>
      <c r="S615" t="n">
        <v>57.64</v>
      </c>
      <c r="T615" t="n">
        <v>5318.04</v>
      </c>
      <c r="U615" t="n">
        <v>0.8</v>
      </c>
      <c r="V615" t="n">
        <v>0.88</v>
      </c>
      <c r="W615" t="n">
        <v>6.81</v>
      </c>
      <c r="X615" t="n">
        <v>0.31</v>
      </c>
      <c r="Y615" t="n">
        <v>1</v>
      </c>
      <c r="Z615" t="n">
        <v>10</v>
      </c>
    </row>
    <row r="616">
      <c r="A616" t="n">
        <v>65</v>
      </c>
      <c r="B616" t="n">
        <v>70</v>
      </c>
      <c r="C616" t="inlineStr">
        <is>
          <t xml:space="preserve">CONCLUIDO	</t>
        </is>
      </c>
      <c r="D616" t="n">
        <v>3.7583</v>
      </c>
      <c r="E616" t="n">
        <v>26.61</v>
      </c>
      <c r="F616" t="n">
        <v>24.03</v>
      </c>
      <c r="G616" t="n">
        <v>120.17</v>
      </c>
      <c r="H616" t="n">
        <v>1.86</v>
      </c>
      <c r="I616" t="n">
        <v>12</v>
      </c>
      <c r="J616" t="n">
        <v>164.54</v>
      </c>
      <c r="K616" t="n">
        <v>47.83</v>
      </c>
      <c r="L616" t="n">
        <v>17.25</v>
      </c>
      <c r="M616" t="n">
        <v>10</v>
      </c>
      <c r="N616" t="n">
        <v>29.47</v>
      </c>
      <c r="O616" t="n">
        <v>20527.85</v>
      </c>
      <c r="P616" t="n">
        <v>248.5</v>
      </c>
      <c r="Q616" t="n">
        <v>452.59</v>
      </c>
      <c r="R616" t="n">
        <v>72.42</v>
      </c>
      <c r="S616" t="n">
        <v>57.64</v>
      </c>
      <c r="T616" t="n">
        <v>5286.82</v>
      </c>
      <c r="U616" t="n">
        <v>0.8</v>
      </c>
      <c r="V616" t="n">
        <v>0.88</v>
      </c>
      <c r="W616" t="n">
        <v>6.81</v>
      </c>
      <c r="X616" t="n">
        <v>0.31</v>
      </c>
      <c r="Y616" t="n">
        <v>1</v>
      </c>
      <c r="Z616" t="n">
        <v>10</v>
      </c>
    </row>
    <row r="617">
      <c r="A617" t="n">
        <v>66</v>
      </c>
      <c r="B617" t="n">
        <v>70</v>
      </c>
      <c r="C617" t="inlineStr">
        <is>
          <t xml:space="preserve">CONCLUIDO	</t>
        </is>
      </c>
      <c r="D617" t="n">
        <v>3.7573</v>
      </c>
      <c r="E617" t="n">
        <v>26.61</v>
      </c>
      <c r="F617" t="n">
        <v>24.04</v>
      </c>
      <c r="G617" t="n">
        <v>120.2</v>
      </c>
      <c r="H617" t="n">
        <v>1.88</v>
      </c>
      <c r="I617" t="n">
        <v>12</v>
      </c>
      <c r="J617" t="n">
        <v>164.9</v>
      </c>
      <c r="K617" t="n">
        <v>47.83</v>
      </c>
      <c r="L617" t="n">
        <v>17.5</v>
      </c>
      <c r="M617" t="n">
        <v>10</v>
      </c>
      <c r="N617" t="n">
        <v>29.58</v>
      </c>
      <c r="O617" t="n">
        <v>20572.16</v>
      </c>
      <c r="P617" t="n">
        <v>247.12</v>
      </c>
      <c r="Q617" t="n">
        <v>452.59</v>
      </c>
      <c r="R617" t="n">
        <v>72.58</v>
      </c>
      <c r="S617" t="n">
        <v>57.64</v>
      </c>
      <c r="T617" t="n">
        <v>5367.34</v>
      </c>
      <c r="U617" t="n">
        <v>0.79</v>
      </c>
      <c r="V617" t="n">
        <v>0.88</v>
      </c>
      <c r="W617" t="n">
        <v>6.81</v>
      </c>
      <c r="X617" t="n">
        <v>0.31</v>
      </c>
      <c r="Y617" t="n">
        <v>1</v>
      </c>
      <c r="Z617" t="n">
        <v>10</v>
      </c>
    </row>
    <row r="618">
      <c r="A618" t="n">
        <v>67</v>
      </c>
      <c r="B618" t="n">
        <v>70</v>
      </c>
      <c r="C618" t="inlineStr">
        <is>
          <t xml:space="preserve">CONCLUIDO	</t>
        </is>
      </c>
      <c r="D618" t="n">
        <v>3.7671</v>
      </c>
      <c r="E618" t="n">
        <v>26.55</v>
      </c>
      <c r="F618" t="n">
        <v>24</v>
      </c>
      <c r="G618" t="n">
        <v>130.91</v>
      </c>
      <c r="H618" t="n">
        <v>1.9</v>
      </c>
      <c r="I618" t="n">
        <v>11</v>
      </c>
      <c r="J618" t="n">
        <v>165.26</v>
      </c>
      <c r="K618" t="n">
        <v>47.83</v>
      </c>
      <c r="L618" t="n">
        <v>17.75</v>
      </c>
      <c r="M618" t="n">
        <v>9</v>
      </c>
      <c r="N618" t="n">
        <v>29.69</v>
      </c>
      <c r="O618" t="n">
        <v>20616.5</v>
      </c>
      <c r="P618" t="n">
        <v>246.15</v>
      </c>
      <c r="Q618" t="n">
        <v>452.56</v>
      </c>
      <c r="R618" t="n">
        <v>71.33</v>
      </c>
      <c r="S618" t="n">
        <v>57.64</v>
      </c>
      <c r="T618" t="n">
        <v>4748.22</v>
      </c>
      <c r="U618" t="n">
        <v>0.8100000000000001</v>
      </c>
      <c r="V618" t="n">
        <v>0.88</v>
      </c>
      <c r="W618" t="n">
        <v>6.81</v>
      </c>
      <c r="X618" t="n">
        <v>0.28</v>
      </c>
      <c r="Y618" t="n">
        <v>1</v>
      </c>
      <c r="Z618" t="n">
        <v>10</v>
      </c>
    </row>
    <row r="619">
      <c r="A619" t="n">
        <v>68</v>
      </c>
      <c r="B619" t="n">
        <v>70</v>
      </c>
      <c r="C619" t="inlineStr">
        <is>
          <t xml:space="preserve">CONCLUIDO	</t>
        </is>
      </c>
      <c r="D619" t="n">
        <v>3.7674</v>
      </c>
      <c r="E619" t="n">
        <v>26.54</v>
      </c>
      <c r="F619" t="n">
        <v>24</v>
      </c>
      <c r="G619" t="n">
        <v>130.89</v>
      </c>
      <c r="H619" t="n">
        <v>1.93</v>
      </c>
      <c r="I619" t="n">
        <v>11</v>
      </c>
      <c r="J619" t="n">
        <v>165.62</v>
      </c>
      <c r="K619" t="n">
        <v>47.83</v>
      </c>
      <c r="L619" t="n">
        <v>18</v>
      </c>
      <c r="M619" t="n">
        <v>9</v>
      </c>
      <c r="N619" t="n">
        <v>29.8</v>
      </c>
      <c r="O619" t="n">
        <v>20660.89</v>
      </c>
      <c r="P619" t="n">
        <v>246.39</v>
      </c>
      <c r="Q619" t="n">
        <v>452.56</v>
      </c>
      <c r="R619" t="n">
        <v>71.36</v>
      </c>
      <c r="S619" t="n">
        <v>57.64</v>
      </c>
      <c r="T619" t="n">
        <v>4763.9</v>
      </c>
      <c r="U619" t="n">
        <v>0.8100000000000001</v>
      </c>
      <c r="V619" t="n">
        <v>0.88</v>
      </c>
      <c r="W619" t="n">
        <v>6.81</v>
      </c>
      <c r="X619" t="n">
        <v>0.27</v>
      </c>
      <c r="Y619" t="n">
        <v>1</v>
      </c>
      <c r="Z619" t="n">
        <v>10</v>
      </c>
    </row>
    <row r="620">
      <c r="A620" t="n">
        <v>69</v>
      </c>
      <c r="B620" t="n">
        <v>70</v>
      </c>
      <c r="C620" t="inlineStr">
        <is>
          <t xml:space="preserve">CONCLUIDO	</t>
        </is>
      </c>
      <c r="D620" t="n">
        <v>3.7659</v>
      </c>
      <c r="E620" t="n">
        <v>26.55</v>
      </c>
      <c r="F620" t="n">
        <v>24.01</v>
      </c>
      <c r="G620" t="n">
        <v>130.95</v>
      </c>
      <c r="H620" t="n">
        <v>1.95</v>
      </c>
      <c r="I620" t="n">
        <v>11</v>
      </c>
      <c r="J620" t="n">
        <v>165.98</v>
      </c>
      <c r="K620" t="n">
        <v>47.83</v>
      </c>
      <c r="L620" t="n">
        <v>18.25</v>
      </c>
      <c r="M620" t="n">
        <v>9</v>
      </c>
      <c r="N620" t="n">
        <v>29.91</v>
      </c>
      <c r="O620" t="n">
        <v>20705.31</v>
      </c>
      <c r="P620" t="n">
        <v>246.44</v>
      </c>
      <c r="Q620" t="n">
        <v>452.58</v>
      </c>
      <c r="R620" t="n">
        <v>71.44</v>
      </c>
      <c r="S620" t="n">
        <v>57.64</v>
      </c>
      <c r="T620" t="n">
        <v>4800.5</v>
      </c>
      <c r="U620" t="n">
        <v>0.8100000000000001</v>
      </c>
      <c r="V620" t="n">
        <v>0.88</v>
      </c>
      <c r="W620" t="n">
        <v>6.82</v>
      </c>
      <c r="X620" t="n">
        <v>0.28</v>
      </c>
      <c r="Y620" t="n">
        <v>1</v>
      </c>
      <c r="Z620" t="n">
        <v>10</v>
      </c>
    </row>
    <row r="621">
      <c r="A621" t="n">
        <v>70</v>
      </c>
      <c r="B621" t="n">
        <v>70</v>
      </c>
      <c r="C621" t="inlineStr">
        <is>
          <t xml:space="preserve">CONCLUIDO	</t>
        </is>
      </c>
      <c r="D621" t="n">
        <v>3.7668</v>
      </c>
      <c r="E621" t="n">
        <v>26.55</v>
      </c>
      <c r="F621" t="n">
        <v>24</v>
      </c>
      <c r="G621" t="n">
        <v>130.92</v>
      </c>
      <c r="H621" t="n">
        <v>1.97</v>
      </c>
      <c r="I621" t="n">
        <v>11</v>
      </c>
      <c r="J621" t="n">
        <v>166.34</v>
      </c>
      <c r="K621" t="n">
        <v>47.83</v>
      </c>
      <c r="L621" t="n">
        <v>18.5</v>
      </c>
      <c r="M621" t="n">
        <v>9</v>
      </c>
      <c r="N621" t="n">
        <v>30.02</v>
      </c>
      <c r="O621" t="n">
        <v>20749.77</v>
      </c>
      <c r="P621" t="n">
        <v>245.95</v>
      </c>
      <c r="Q621" t="n">
        <v>452.55</v>
      </c>
      <c r="R621" t="n">
        <v>71.41</v>
      </c>
      <c r="S621" t="n">
        <v>57.64</v>
      </c>
      <c r="T621" t="n">
        <v>4788.28</v>
      </c>
      <c r="U621" t="n">
        <v>0.8100000000000001</v>
      </c>
      <c r="V621" t="n">
        <v>0.88</v>
      </c>
      <c r="W621" t="n">
        <v>6.81</v>
      </c>
      <c r="X621" t="n">
        <v>0.28</v>
      </c>
      <c r="Y621" t="n">
        <v>1</v>
      </c>
      <c r="Z621" t="n">
        <v>10</v>
      </c>
    </row>
    <row r="622">
      <c r="A622" t="n">
        <v>71</v>
      </c>
      <c r="B622" t="n">
        <v>70</v>
      </c>
      <c r="C622" t="inlineStr">
        <is>
          <t xml:space="preserve">CONCLUIDO	</t>
        </is>
      </c>
      <c r="D622" t="n">
        <v>3.7673</v>
      </c>
      <c r="E622" t="n">
        <v>26.54</v>
      </c>
      <c r="F622" t="n">
        <v>24</v>
      </c>
      <c r="G622" t="n">
        <v>130.9</v>
      </c>
      <c r="H622" t="n">
        <v>1.99</v>
      </c>
      <c r="I622" t="n">
        <v>11</v>
      </c>
      <c r="J622" t="n">
        <v>166.7</v>
      </c>
      <c r="K622" t="n">
        <v>47.83</v>
      </c>
      <c r="L622" t="n">
        <v>18.75</v>
      </c>
      <c r="M622" t="n">
        <v>9</v>
      </c>
      <c r="N622" t="n">
        <v>30.13</v>
      </c>
      <c r="O622" t="n">
        <v>20794.27</v>
      </c>
      <c r="P622" t="n">
        <v>245.72</v>
      </c>
      <c r="Q622" t="n">
        <v>452.55</v>
      </c>
      <c r="R622" t="n">
        <v>71.31</v>
      </c>
      <c r="S622" t="n">
        <v>57.64</v>
      </c>
      <c r="T622" t="n">
        <v>4738.39</v>
      </c>
      <c r="U622" t="n">
        <v>0.8100000000000001</v>
      </c>
      <c r="V622" t="n">
        <v>0.88</v>
      </c>
      <c r="W622" t="n">
        <v>6.81</v>
      </c>
      <c r="X622" t="n">
        <v>0.27</v>
      </c>
      <c r="Y622" t="n">
        <v>1</v>
      </c>
      <c r="Z622" t="n">
        <v>10</v>
      </c>
    </row>
    <row r="623">
      <c r="A623" t="n">
        <v>72</v>
      </c>
      <c r="B623" t="n">
        <v>70</v>
      </c>
      <c r="C623" t="inlineStr">
        <is>
          <t xml:space="preserve">CONCLUIDO	</t>
        </is>
      </c>
      <c r="D623" t="n">
        <v>3.7641</v>
      </c>
      <c r="E623" t="n">
        <v>26.57</v>
      </c>
      <c r="F623" t="n">
        <v>24.02</v>
      </c>
      <c r="G623" t="n">
        <v>131.02</v>
      </c>
      <c r="H623" t="n">
        <v>2.02</v>
      </c>
      <c r="I623" t="n">
        <v>11</v>
      </c>
      <c r="J623" t="n">
        <v>167.07</v>
      </c>
      <c r="K623" t="n">
        <v>47.83</v>
      </c>
      <c r="L623" t="n">
        <v>19</v>
      </c>
      <c r="M623" t="n">
        <v>9</v>
      </c>
      <c r="N623" t="n">
        <v>30.24</v>
      </c>
      <c r="O623" t="n">
        <v>20838.81</v>
      </c>
      <c r="P623" t="n">
        <v>245.36</v>
      </c>
      <c r="Q623" t="n">
        <v>452.56</v>
      </c>
      <c r="R623" t="n">
        <v>72.06</v>
      </c>
      <c r="S623" t="n">
        <v>57.64</v>
      </c>
      <c r="T623" t="n">
        <v>5113.58</v>
      </c>
      <c r="U623" t="n">
        <v>0.8</v>
      </c>
      <c r="V623" t="n">
        <v>0.88</v>
      </c>
      <c r="W623" t="n">
        <v>6.81</v>
      </c>
      <c r="X623" t="n">
        <v>0.3</v>
      </c>
      <c r="Y623" t="n">
        <v>1</v>
      </c>
      <c r="Z623" t="n">
        <v>10</v>
      </c>
    </row>
    <row r="624">
      <c r="A624" t="n">
        <v>73</v>
      </c>
      <c r="B624" t="n">
        <v>70</v>
      </c>
      <c r="C624" t="inlineStr">
        <is>
          <t xml:space="preserve">CONCLUIDO	</t>
        </is>
      </c>
      <c r="D624" t="n">
        <v>3.7644</v>
      </c>
      <c r="E624" t="n">
        <v>26.56</v>
      </c>
      <c r="F624" t="n">
        <v>24.02</v>
      </c>
      <c r="G624" t="n">
        <v>131.01</v>
      </c>
      <c r="H624" t="n">
        <v>2.04</v>
      </c>
      <c r="I624" t="n">
        <v>11</v>
      </c>
      <c r="J624" t="n">
        <v>167.43</v>
      </c>
      <c r="K624" t="n">
        <v>47.83</v>
      </c>
      <c r="L624" t="n">
        <v>19.25</v>
      </c>
      <c r="M624" t="n">
        <v>9</v>
      </c>
      <c r="N624" t="n">
        <v>30.35</v>
      </c>
      <c r="O624" t="n">
        <v>20883.38</v>
      </c>
      <c r="P624" t="n">
        <v>243.63</v>
      </c>
      <c r="Q624" t="n">
        <v>452.6</v>
      </c>
      <c r="R624" t="n">
        <v>71.89</v>
      </c>
      <c r="S624" t="n">
        <v>57.64</v>
      </c>
      <c r="T624" t="n">
        <v>5025.91</v>
      </c>
      <c r="U624" t="n">
        <v>0.8</v>
      </c>
      <c r="V624" t="n">
        <v>0.88</v>
      </c>
      <c r="W624" t="n">
        <v>6.81</v>
      </c>
      <c r="X624" t="n">
        <v>0.29</v>
      </c>
      <c r="Y624" t="n">
        <v>1</v>
      </c>
      <c r="Z624" t="n">
        <v>10</v>
      </c>
    </row>
    <row r="625">
      <c r="A625" t="n">
        <v>74</v>
      </c>
      <c r="B625" t="n">
        <v>70</v>
      </c>
      <c r="C625" t="inlineStr">
        <is>
          <t xml:space="preserve">CONCLUIDO	</t>
        </is>
      </c>
      <c r="D625" t="n">
        <v>3.7735</v>
      </c>
      <c r="E625" t="n">
        <v>26.5</v>
      </c>
      <c r="F625" t="n">
        <v>23.98</v>
      </c>
      <c r="G625" t="n">
        <v>143.9</v>
      </c>
      <c r="H625" t="n">
        <v>2.06</v>
      </c>
      <c r="I625" t="n">
        <v>10</v>
      </c>
      <c r="J625" t="n">
        <v>167.79</v>
      </c>
      <c r="K625" t="n">
        <v>47.83</v>
      </c>
      <c r="L625" t="n">
        <v>19.5</v>
      </c>
      <c r="M625" t="n">
        <v>8</v>
      </c>
      <c r="N625" t="n">
        <v>30.46</v>
      </c>
      <c r="O625" t="n">
        <v>20928</v>
      </c>
      <c r="P625" t="n">
        <v>242.9</v>
      </c>
      <c r="Q625" t="n">
        <v>452.55</v>
      </c>
      <c r="R625" t="n">
        <v>70.76000000000001</v>
      </c>
      <c r="S625" t="n">
        <v>57.64</v>
      </c>
      <c r="T625" t="n">
        <v>4467.9</v>
      </c>
      <c r="U625" t="n">
        <v>0.8100000000000001</v>
      </c>
      <c r="V625" t="n">
        <v>0.88</v>
      </c>
      <c r="W625" t="n">
        <v>6.81</v>
      </c>
      <c r="X625" t="n">
        <v>0.26</v>
      </c>
      <c r="Y625" t="n">
        <v>1</v>
      </c>
      <c r="Z625" t="n">
        <v>10</v>
      </c>
    </row>
    <row r="626">
      <c r="A626" t="n">
        <v>75</v>
      </c>
      <c r="B626" t="n">
        <v>70</v>
      </c>
      <c r="C626" t="inlineStr">
        <is>
          <t xml:space="preserve">CONCLUIDO	</t>
        </is>
      </c>
      <c r="D626" t="n">
        <v>3.7752</v>
      </c>
      <c r="E626" t="n">
        <v>26.49</v>
      </c>
      <c r="F626" t="n">
        <v>23.97</v>
      </c>
      <c r="G626" t="n">
        <v>143.83</v>
      </c>
      <c r="H626" t="n">
        <v>2.08</v>
      </c>
      <c r="I626" t="n">
        <v>10</v>
      </c>
      <c r="J626" t="n">
        <v>168.15</v>
      </c>
      <c r="K626" t="n">
        <v>47.83</v>
      </c>
      <c r="L626" t="n">
        <v>19.75</v>
      </c>
      <c r="M626" t="n">
        <v>8</v>
      </c>
      <c r="N626" t="n">
        <v>30.57</v>
      </c>
      <c r="O626" t="n">
        <v>20972.65</v>
      </c>
      <c r="P626" t="n">
        <v>242.83</v>
      </c>
      <c r="Q626" t="n">
        <v>452.57</v>
      </c>
      <c r="R626" t="n">
        <v>70.43000000000001</v>
      </c>
      <c r="S626" t="n">
        <v>57.64</v>
      </c>
      <c r="T626" t="n">
        <v>4305.42</v>
      </c>
      <c r="U626" t="n">
        <v>0.82</v>
      </c>
      <c r="V626" t="n">
        <v>0.88</v>
      </c>
      <c r="W626" t="n">
        <v>6.81</v>
      </c>
      <c r="X626" t="n">
        <v>0.25</v>
      </c>
      <c r="Y626" t="n">
        <v>1</v>
      </c>
      <c r="Z626" t="n">
        <v>10</v>
      </c>
    </row>
    <row r="627">
      <c r="A627" t="n">
        <v>76</v>
      </c>
      <c r="B627" t="n">
        <v>70</v>
      </c>
      <c r="C627" t="inlineStr">
        <is>
          <t xml:space="preserve">CONCLUIDO	</t>
        </is>
      </c>
      <c r="D627" t="n">
        <v>3.7731</v>
      </c>
      <c r="E627" t="n">
        <v>26.5</v>
      </c>
      <c r="F627" t="n">
        <v>23.99</v>
      </c>
      <c r="G627" t="n">
        <v>143.92</v>
      </c>
      <c r="H627" t="n">
        <v>2.1</v>
      </c>
      <c r="I627" t="n">
        <v>10</v>
      </c>
      <c r="J627" t="n">
        <v>168.51</v>
      </c>
      <c r="K627" t="n">
        <v>47.83</v>
      </c>
      <c r="L627" t="n">
        <v>20</v>
      </c>
      <c r="M627" t="n">
        <v>8</v>
      </c>
      <c r="N627" t="n">
        <v>30.69</v>
      </c>
      <c r="O627" t="n">
        <v>21017.33</v>
      </c>
      <c r="P627" t="n">
        <v>242.75</v>
      </c>
      <c r="Q627" t="n">
        <v>452.6</v>
      </c>
      <c r="R627" t="n">
        <v>70.86</v>
      </c>
      <c r="S627" t="n">
        <v>57.64</v>
      </c>
      <c r="T627" t="n">
        <v>4519.95</v>
      </c>
      <c r="U627" t="n">
        <v>0.8100000000000001</v>
      </c>
      <c r="V627" t="n">
        <v>0.88</v>
      </c>
      <c r="W627" t="n">
        <v>6.81</v>
      </c>
      <c r="X627" t="n">
        <v>0.26</v>
      </c>
      <c r="Y627" t="n">
        <v>1</v>
      </c>
      <c r="Z627" t="n">
        <v>10</v>
      </c>
    </row>
    <row r="628">
      <c r="A628" t="n">
        <v>77</v>
      </c>
      <c r="B628" t="n">
        <v>70</v>
      </c>
      <c r="C628" t="inlineStr">
        <is>
          <t xml:space="preserve">CONCLUIDO	</t>
        </is>
      </c>
      <c r="D628" t="n">
        <v>3.7749</v>
      </c>
      <c r="E628" t="n">
        <v>26.49</v>
      </c>
      <c r="F628" t="n">
        <v>23.97</v>
      </c>
      <c r="G628" t="n">
        <v>143.84</v>
      </c>
      <c r="H628" t="n">
        <v>2.13</v>
      </c>
      <c r="I628" t="n">
        <v>10</v>
      </c>
      <c r="J628" t="n">
        <v>168.88</v>
      </c>
      <c r="K628" t="n">
        <v>47.83</v>
      </c>
      <c r="L628" t="n">
        <v>20.25</v>
      </c>
      <c r="M628" t="n">
        <v>8</v>
      </c>
      <c r="N628" t="n">
        <v>30.8</v>
      </c>
      <c r="O628" t="n">
        <v>21062.06</v>
      </c>
      <c r="P628" t="n">
        <v>242.27</v>
      </c>
      <c r="Q628" t="n">
        <v>452.56</v>
      </c>
      <c r="R628" t="n">
        <v>70.45</v>
      </c>
      <c r="S628" t="n">
        <v>57.64</v>
      </c>
      <c r="T628" t="n">
        <v>4311.81</v>
      </c>
      <c r="U628" t="n">
        <v>0.82</v>
      </c>
      <c r="V628" t="n">
        <v>0.88</v>
      </c>
      <c r="W628" t="n">
        <v>6.81</v>
      </c>
      <c r="X628" t="n">
        <v>0.25</v>
      </c>
      <c r="Y628" t="n">
        <v>1</v>
      </c>
      <c r="Z628" t="n">
        <v>10</v>
      </c>
    </row>
    <row r="629">
      <c r="A629" t="n">
        <v>78</v>
      </c>
      <c r="B629" t="n">
        <v>70</v>
      </c>
      <c r="C629" t="inlineStr">
        <is>
          <t xml:space="preserve">CONCLUIDO	</t>
        </is>
      </c>
      <c r="D629" t="n">
        <v>3.7729</v>
      </c>
      <c r="E629" t="n">
        <v>26.5</v>
      </c>
      <c r="F629" t="n">
        <v>23.99</v>
      </c>
      <c r="G629" t="n">
        <v>143.93</v>
      </c>
      <c r="H629" t="n">
        <v>2.15</v>
      </c>
      <c r="I629" t="n">
        <v>10</v>
      </c>
      <c r="J629" t="n">
        <v>169.24</v>
      </c>
      <c r="K629" t="n">
        <v>47.83</v>
      </c>
      <c r="L629" t="n">
        <v>20.5</v>
      </c>
      <c r="M629" t="n">
        <v>8</v>
      </c>
      <c r="N629" t="n">
        <v>30.91</v>
      </c>
      <c r="O629" t="n">
        <v>21106.82</v>
      </c>
      <c r="P629" t="n">
        <v>242.07</v>
      </c>
      <c r="Q629" t="n">
        <v>452.59</v>
      </c>
      <c r="R629" t="n">
        <v>70.83</v>
      </c>
      <c r="S629" t="n">
        <v>57.64</v>
      </c>
      <c r="T629" t="n">
        <v>4504.98</v>
      </c>
      <c r="U629" t="n">
        <v>0.8100000000000001</v>
      </c>
      <c r="V629" t="n">
        <v>0.88</v>
      </c>
      <c r="W629" t="n">
        <v>6.81</v>
      </c>
      <c r="X629" t="n">
        <v>0.26</v>
      </c>
      <c r="Y629" t="n">
        <v>1</v>
      </c>
      <c r="Z629" t="n">
        <v>10</v>
      </c>
    </row>
    <row r="630">
      <c r="A630" t="n">
        <v>79</v>
      </c>
      <c r="B630" t="n">
        <v>70</v>
      </c>
      <c r="C630" t="inlineStr">
        <is>
          <t xml:space="preserve">CONCLUIDO	</t>
        </is>
      </c>
      <c r="D630" t="n">
        <v>3.7743</v>
      </c>
      <c r="E630" t="n">
        <v>26.49</v>
      </c>
      <c r="F630" t="n">
        <v>23.98</v>
      </c>
      <c r="G630" t="n">
        <v>143.86</v>
      </c>
      <c r="H630" t="n">
        <v>2.17</v>
      </c>
      <c r="I630" t="n">
        <v>10</v>
      </c>
      <c r="J630" t="n">
        <v>169.6</v>
      </c>
      <c r="K630" t="n">
        <v>47.83</v>
      </c>
      <c r="L630" t="n">
        <v>20.75</v>
      </c>
      <c r="M630" t="n">
        <v>8</v>
      </c>
      <c r="N630" t="n">
        <v>31.02</v>
      </c>
      <c r="O630" t="n">
        <v>21151.63</v>
      </c>
      <c r="P630" t="n">
        <v>240.71</v>
      </c>
      <c r="Q630" t="n">
        <v>452.55</v>
      </c>
      <c r="R630" t="n">
        <v>70.61</v>
      </c>
      <c r="S630" t="n">
        <v>57.64</v>
      </c>
      <c r="T630" t="n">
        <v>4391.47</v>
      </c>
      <c r="U630" t="n">
        <v>0.82</v>
      </c>
      <c r="V630" t="n">
        <v>0.88</v>
      </c>
      <c r="W630" t="n">
        <v>6.81</v>
      </c>
      <c r="X630" t="n">
        <v>0.25</v>
      </c>
      <c r="Y630" t="n">
        <v>1</v>
      </c>
      <c r="Z630" t="n">
        <v>10</v>
      </c>
    </row>
    <row r="631">
      <c r="A631" t="n">
        <v>80</v>
      </c>
      <c r="B631" t="n">
        <v>70</v>
      </c>
      <c r="C631" t="inlineStr">
        <is>
          <t xml:space="preserve">CONCLUIDO	</t>
        </is>
      </c>
      <c r="D631" t="n">
        <v>3.7741</v>
      </c>
      <c r="E631" t="n">
        <v>26.5</v>
      </c>
      <c r="F631" t="n">
        <v>23.98</v>
      </c>
      <c r="G631" t="n">
        <v>143.88</v>
      </c>
      <c r="H631" t="n">
        <v>2.19</v>
      </c>
      <c r="I631" t="n">
        <v>10</v>
      </c>
      <c r="J631" t="n">
        <v>169.97</v>
      </c>
      <c r="K631" t="n">
        <v>47.83</v>
      </c>
      <c r="L631" t="n">
        <v>21</v>
      </c>
      <c r="M631" t="n">
        <v>8</v>
      </c>
      <c r="N631" t="n">
        <v>31.14</v>
      </c>
      <c r="O631" t="n">
        <v>21196.47</v>
      </c>
      <c r="P631" t="n">
        <v>239.27</v>
      </c>
      <c r="Q631" t="n">
        <v>452.56</v>
      </c>
      <c r="R631" t="n">
        <v>70.58</v>
      </c>
      <c r="S631" t="n">
        <v>57.64</v>
      </c>
      <c r="T631" t="n">
        <v>4380.29</v>
      </c>
      <c r="U631" t="n">
        <v>0.82</v>
      </c>
      <c r="V631" t="n">
        <v>0.88</v>
      </c>
      <c r="W631" t="n">
        <v>6.81</v>
      </c>
      <c r="X631" t="n">
        <v>0.26</v>
      </c>
      <c r="Y631" t="n">
        <v>1</v>
      </c>
      <c r="Z631" t="n">
        <v>10</v>
      </c>
    </row>
    <row r="632">
      <c r="A632" t="n">
        <v>81</v>
      </c>
      <c r="B632" t="n">
        <v>70</v>
      </c>
      <c r="C632" t="inlineStr">
        <is>
          <t xml:space="preserve">CONCLUIDO	</t>
        </is>
      </c>
      <c r="D632" t="n">
        <v>3.782</v>
      </c>
      <c r="E632" t="n">
        <v>26.44</v>
      </c>
      <c r="F632" t="n">
        <v>23.95</v>
      </c>
      <c r="G632" t="n">
        <v>159.69</v>
      </c>
      <c r="H632" t="n">
        <v>2.21</v>
      </c>
      <c r="I632" t="n">
        <v>9</v>
      </c>
      <c r="J632" t="n">
        <v>170.33</v>
      </c>
      <c r="K632" t="n">
        <v>47.83</v>
      </c>
      <c r="L632" t="n">
        <v>21.25</v>
      </c>
      <c r="M632" t="n">
        <v>7</v>
      </c>
      <c r="N632" t="n">
        <v>31.25</v>
      </c>
      <c r="O632" t="n">
        <v>21241.35</v>
      </c>
      <c r="P632" t="n">
        <v>237.68</v>
      </c>
      <c r="Q632" t="n">
        <v>452.6</v>
      </c>
      <c r="R632" t="n">
        <v>69.7</v>
      </c>
      <c r="S632" t="n">
        <v>57.64</v>
      </c>
      <c r="T632" t="n">
        <v>3943.25</v>
      </c>
      <c r="U632" t="n">
        <v>0.83</v>
      </c>
      <c r="V632" t="n">
        <v>0.89</v>
      </c>
      <c r="W632" t="n">
        <v>6.81</v>
      </c>
      <c r="X632" t="n">
        <v>0.23</v>
      </c>
      <c r="Y632" t="n">
        <v>1</v>
      </c>
      <c r="Z632" t="n">
        <v>10</v>
      </c>
    </row>
    <row r="633">
      <c r="A633" t="n">
        <v>82</v>
      </c>
      <c r="B633" t="n">
        <v>70</v>
      </c>
      <c r="C633" t="inlineStr">
        <is>
          <t xml:space="preserve">CONCLUIDO	</t>
        </is>
      </c>
      <c r="D633" t="n">
        <v>3.7829</v>
      </c>
      <c r="E633" t="n">
        <v>26.43</v>
      </c>
      <c r="F633" t="n">
        <v>23.95</v>
      </c>
      <c r="G633" t="n">
        <v>159.64</v>
      </c>
      <c r="H633" t="n">
        <v>2.23</v>
      </c>
      <c r="I633" t="n">
        <v>9</v>
      </c>
      <c r="J633" t="n">
        <v>170.69</v>
      </c>
      <c r="K633" t="n">
        <v>47.83</v>
      </c>
      <c r="L633" t="n">
        <v>21.5</v>
      </c>
      <c r="M633" t="n">
        <v>7</v>
      </c>
      <c r="N633" t="n">
        <v>31.37</v>
      </c>
      <c r="O633" t="n">
        <v>21286.27</v>
      </c>
      <c r="P633" t="n">
        <v>237.84</v>
      </c>
      <c r="Q633" t="n">
        <v>452.57</v>
      </c>
      <c r="R633" t="n">
        <v>69.63</v>
      </c>
      <c r="S633" t="n">
        <v>57.64</v>
      </c>
      <c r="T633" t="n">
        <v>3907.73</v>
      </c>
      <c r="U633" t="n">
        <v>0.83</v>
      </c>
      <c r="V633" t="n">
        <v>0.89</v>
      </c>
      <c r="W633" t="n">
        <v>6.81</v>
      </c>
      <c r="X633" t="n">
        <v>0.22</v>
      </c>
      <c r="Y633" t="n">
        <v>1</v>
      </c>
      <c r="Z633" t="n">
        <v>10</v>
      </c>
    </row>
    <row r="634">
      <c r="A634" t="n">
        <v>83</v>
      </c>
      <c r="B634" t="n">
        <v>70</v>
      </c>
      <c r="C634" t="inlineStr">
        <is>
          <t xml:space="preserve">CONCLUIDO	</t>
        </is>
      </c>
      <c r="D634" t="n">
        <v>3.782</v>
      </c>
      <c r="E634" t="n">
        <v>26.44</v>
      </c>
      <c r="F634" t="n">
        <v>23.95</v>
      </c>
      <c r="G634" t="n">
        <v>159.68</v>
      </c>
      <c r="H634" t="n">
        <v>2.25</v>
      </c>
      <c r="I634" t="n">
        <v>9</v>
      </c>
      <c r="J634" t="n">
        <v>171.06</v>
      </c>
      <c r="K634" t="n">
        <v>47.83</v>
      </c>
      <c r="L634" t="n">
        <v>21.75</v>
      </c>
      <c r="M634" t="n">
        <v>7</v>
      </c>
      <c r="N634" t="n">
        <v>31.48</v>
      </c>
      <c r="O634" t="n">
        <v>21331.23</v>
      </c>
      <c r="P634" t="n">
        <v>238.29</v>
      </c>
      <c r="Q634" t="n">
        <v>452.56</v>
      </c>
      <c r="R634" t="n">
        <v>69.65000000000001</v>
      </c>
      <c r="S634" t="n">
        <v>57.64</v>
      </c>
      <c r="T634" t="n">
        <v>3920.24</v>
      </c>
      <c r="U634" t="n">
        <v>0.83</v>
      </c>
      <c r="V634" t="n">
        <v>0.89</v>
      </c>
      <c r="W634" t="n">
        <v>6.81</v>
      </c>
      <c r="X634" t="n">
        <v>0.23</v>
      </c>
      <c r="Y634" t="n">
        <v>1</v>
      </c>
      <c r="Z634" t="n">
        <v>10</v>
      </c>
    </row>
    <row r="635">
      <c r="A635" t="n">
        <v>84</v>
      </c>
      <c r="B635" t="n">
        <v>70</v>
      </c>
      <c r="C635" t="inlineStr">
        <is>
          <t xml:space="preserve">CONCLUIDO	</t>
        </is>
      </c>
      <c r="D635" t="n">
        <v>3.7826</v>
      </c>
      <c r="E635" t="n">
        <v>26.44</v>
      </c>
      <c r="F635" t="n">
        <v>23.95</v>
      </c>
      <c r="G635" t="n">
        <v>159.66</v>
      </c>
      <c r="H635" t="n">
        <v>2.28</v>
      </c>
      <c r="I635" t="n">
        <v>9</v>
      </c>
      <c r="J635" t="n">
        <v>171.42</v>
      </c>
      <c r="K635" t="n">
        <v>47.83</v>
      </c>
      <c r="L635" t="n">
        <v>22</v>
      </c>
      <c r="M635" t="n">
        <v>7</v>
      </c>
      <c r="N635" t="n">
        <v>31.6</v>
      </c>
      <c r="O635" t="n">
        <v>21376.23</v>
      </c>
      <c r="P635" t="n">
        <v>238.74</v>
      </c>
      <c r="Q635" t="n">
        <v>452.56</v>
      </c>
      <c r="R635" t="n">
        <v>69.58</v>
      </c>
      <c r="S635" t="n">
        <v>57.64</v>
      </c>
      <c r="T635" t="n">
        <v>3883.24</v>
      </c>
      <c r="U635" t="n">
        <v>0.83</v>
      </c>
      <c r="V635" t="n">
        <v>0.89</v>
      </c>
      <c r="W635" t="n">
        <v>6.81</v>
      </c>
      <c r="X635" t="n">
        <v>0.22</v>
      </c>
      <c r="Y635" t="n">
        <v>1</v>
      </c>
      <c r="Z635" t="n">
        <v>10</v>
      </c>
    </row>
    <row r="636">
      <c r="A636" t="n">
        <v>85</v>
      </c>
      <c r="B636" t="n">
        <v>70</v>
      </c>
      <c r="C636" t="inlineStr">
        <is>
          <t xml:space="preserve">CONCLUIDO	</t>
        </is>
      </c>
      <c r="D636" t="n">
        <v>3.7836</v>
      </c>
      <c r="E636" t="n">
        <v>26.43</v>
      </c>
      <c r="F636" t="n">
        <v>23.94</v>
      </c>
      <c r="G636" t="n">
        <v>159.61</v>
      </c>
      <c r="H636" t="n">
        <v>2.3</v>
      </c>
      <c r="I636" t="n">
        <v>9</v>
      </c>
      <c r="J636" t="n">
        <v>171.79</v>
      </c>
      <c r="K636" t="n">
        <v>47.83</v>
      </c>
      <c r="L636" t="n">
        <v>22.25</v>
      </c>
      <c r="M636" t="n">
        <v>7</v>
      </c>
      <c r="N636" t="n">
        <v>31.71</v>
      </c>
      <c r="O636" t="n">
        <v>21421.26</v>
      </c>
      <c r="P636" t="n">
        <v>238.58</v>
      </c>
      <c r="Q636" t="n">
        <v>452.55</v>
      </c>
      <c r="R636" t="n">
        <v>69.45999999999999</v>
      </c>
      <c r="S636" t="n">
        <v>57.64</v>
      </c>
      <c r="T636" t="n">
        <v>3821.19</v>
      </c>
      <c r="U636" t="n">
        <v>0.83</v>
      </c>
      <c r="V636" t="n">
        <v>0.89</v>
      </c>
      <c r="W636" t="n">
        <v>6.81</v>
      </c>
      <c r="X636" t="n">
        <v>0.22</v>
      </c>
      <c r="Y636" t="n">
        <v>1</v>
      </c>
      <c r="Z636" t="n">
        <v>10</v>
      </c>
    </row>
    <row r="637">
      <c r="A637" t="n">
        <v>86</v>
      </c>
      <c r="B637" t="n">
        <v>70</v>
      </c>
      <c r="C637" t="inlineStr">
        <is>
          <t xml:space="preserve">CONCLUIDO	</t>
        </is>
      </c>
      <c r="D637" t="n">
        <v>3.7813</v>
      </c>
      <c r="E637" t="n">
        <v>26.45</v>
      </c>
      <c r="F637" t="n">
        <v>23.96</v>
      </c>
      <c r="G637" t="n">
        <v>159.72</v>
      </c>
      <c r="H637" t="n">
        <v>2.32</v>
      </c>
      <c r="I637" t="n">
        <v>9</v>
      </c>
      <c r="J637" t="n">
        <v>172.15</v>
      </c>
      <c r="K637" t="n">
        <v>47.83</v>
      </c>
      <c r="L637" t="n">
        <v>22.5</v>
      </c>
      <c r="M637" t="n">
        <v>7</v>
      </c>
      <c r="N637" t="n">
        <v>31.83</v>
      </c>
      <c r="O637" t="n">
        <v>21466.34</v>
      </c>
      <c r="P637" t="n">
        <v>238.5</v>
      </c>
      <c r="Q637" t="n">
        <v>452.57</v>
      </c>
      <c r="R637" t="n">
        <v>70.02</v>
      </c>
      <c r="S637" t="n">
        <v>57.64</v>
      </c>
      <c r="T637" t="n">
        <v>4102.11</v>
      </c>
      <c r="U637" t="n">
        <v>0.82</v>
      </c>
      <c r="V637" t="n">
        <v>0.89</v>
      </c>
      <c r="W637" t="n">
        <v>6.81</v>
      </c>
      <c r="X637" t="n">
        <v>0.23</v>
      </c>
      <c r="Y637" t="n">
        <v>1</v>
      </c>
      <c r="Z637" t="n">
        <v>10</v>
      </c>
    </row>
    <row r="638">
      <c r="A638" t="n">
        <v>87</v>
      </c>
      <c r="B638" t="n">
        <v>70</v>
      </c>
      <c r="C638" t="inlineStr">
        <is>
          <t xml:space="preserve">CONCLUIDO	</t>
        </is>
      </c>
      <c r="D638" t="n">
        <v>3.7822</v>
      </c>
      <c r="E638" t="n">
        <v>26.44</v>
      </c>
      <c r="F638" t="n">
        <v>23.95</v>
      </c>
      <c r="G638" t="n">
        <v>159.68</v>
      </c>
      <c r="H638" t="n">
        <v>2.34</v>
      </c>
      <c r="I638" t="n">
        <v>9</v>
      </c>
      <c r="J638" t="n">
        <v>172.52</v>
      </c>
      <c r="K638" t="n">
        <v>47.83</v>
      </c>
      <c r="L638" t="n">
        <v>22.75</v>
      </c>
      <c r="M638" t="n">
        <v>7</v>
      </c>
      <c r="N638" t="n">
        <v>31.94</v>
      </c>
      <c r="O638" t="n">
        <v>21511.45</v>
      </c>
      <c r="P638" t="n">
        <v>237.87</v>
      </c>
      <c r="Q638" t="n">
        <v>452.55</v>
      </c>
      <c r="R638" t="n">
        <v>69.77</v>
      </c>
      <c r="S638" t="n">
        <v>57.64</v>
      </c>
      <c r="T638" t="n">
        <v>3979.85</v>
      </c>
      <c r="U638" t="n">
        <v>0.83</v>
      </c>
      <c r="V638" t="n">
        <v>0.89</v>
      </c>
      <c r="W638" t="n">
        <v>6.81</v>
      </c>
      <c r="X638" t="n">
        <v>0.23</v>
      </c>
      <c r="Y638" t="n">
        <v>1</v>
      </c>
      <c r="Z638" t="n">
        <v>10</v>
      </c>
    </row>
    <row r="639">
      <c r="A639" t="n">
        <v>88</v>
      </c>
      <c r="B639" t="n">
        <v>70</v>
      </c>
      <c r="C639" t="inlineStr">
        <is>
          <t xml:space="preserve">CONCLUIDO	</t>
        </is>
      </c>
      <c r="D639" t="n">
        <v>3.7837</v>
      </c>
      <c r="E639" t="n">
        <v>26.43</v>
      </c>
      <c r="F639" t="n">
        <v>23.94</v>
      </c>
      <c r="G639" t="n">
        <v>159.6</v>
      </c>
      <c r="H639" t="n">
        <v>2.36</v>
      </c>
      <c r="I639" t="n">
        <v>9</v>
      </c>
      <c r="J639" t="n">
        <v>172.89</v>
      </c>
      <c r="K639" t="n">
        <v>47.83</v>
      </c>
      <c r="L639" t="n">
        <v>23</v>
      </c>
      <c r="M639" t="n">
        <v>7</v>
      </c>
      <c r="N639" t="n">
        <v>32.06</v>
      </c>
      <c r="O639" t="n">
        <v>21556.61</v>
      </c>
      <c r="P639" t="n">
        <v>236.1</v>
      </c>
      <c r="Q639" t="n">
        <v>452.55</v>
      </c>
      <c r="R639" t="n">
        <v>69.43000000000001</v>
      </c>
      <c r="S639" t="n">
        <v>57.64</v>
      </c>
      <c r="T639" t="n">
        <v>3806.48</v>
      </c>
      <c r="U639" t="n">
        <v>0.83</v>
      </c>
      <c r="V639" t="n">
        <v>0.89</v>
      </c>
      <c r="W639" t="n">
        <v>6.81</v>
      </c>
      <c r="X639" t="n">
        <v>0.22</v>
      </c>
      <c r="Y639" t="n">
        <v>1</v>
      </c>
      <c r="Z639" t="n">
        <v>10</v>
      </c>
    </row>
    <row r="640">
      <c r="A640" t="n">
        <v>89</v>
      </c>
      <c r="B640" t="n">
        <v>70</v>
      </c>
      <c r="C640" t="inlineStr">
        <is>
          <t xml:space="preserve">CONCLUIDO	</t>
        </is>
      </c>
      <c r="D640" t="n">
        <v>3.782</v>
      </c>
      <c r="E640" t="n">
        <v>26.44</v>
      </c>
      <c r="F640" t="n">
        <v>23.95</v>
      </c>
      <c r="G640" t="n">
        <v>159.68</v>
      </c>
      <c r="H640" t="n">
        <v>2.38</v>
      </c>
      <c r="I640" t="n">
        <v>9</v>
      </c>
      <c r="J640" t="n">
        <v>173.25</v>
      </c>
      <c r="K640" t="n">
        <v>47.83</v>
      </c>
      <c r="L640" t="n">
        <v>23.25</v>
      </c>
      <c r="M640" t="n">
        <v>7</v>
      </c>
      <c r="N640" t="n">
        <v>32.17</v>
      </c>
      <c r="O640" t="n">
        <v>21601.8</v>
      </c>
      <c r="P640" t="n">
        <v>235.46</v>
      </c>
      <c r="Q640" t="n">
        <v>452.58</v>
      </c>
      <c r="R640" t="n">
        <v>69.84</v>
      </c>
      <c r="S640" t="n">
        <v>57.64</v>
      </c>
      <c r="T640" t="n">
        <v>4014.62</v>
      </c>
      <c r="U640" t="n">
        <v>0.83</v>
      </c>
      <c r="V640" t="n">
        <v>0.89</v>
      </c>
      <c r="W640" t="n">
        <v>6.81</v>
      </c>
      <c r="X640" t="n">
        <v>0.23</v>
      </c>
      <c r="Y640" t="n">
        <v>1</v>
      </c>
      <c r="Z640" t="n">
        <v>10</v>
      </c>
    </row>
    <row r="641">
      <c r="A641" t="n">
        <v>90</v>
      </c>
      <c r="B641" t="n">
        <v>70</v>
      </c>
      <c r="C641" t="inlineStr">
        <is>
          <t xml:space="preserve">CONCLUIDO	</t>
        </is>
      </c>
      <c r="D641" t="n">
        <v>3.7804</v>
      </c>
      <c r="E641" t="n">
        <v>26.45</v>
      </c>
      <c r="F641" t="n">
        <v>23.96</v>
      </c>
      <c r="G641" t="n">
        <v>159.76</v>
      </c>
      <c r="H641" t="n">
        <v>2.4</v>
      </c>
      <c r="I641" t="n">
        <v>9</v>
      </c>
      <c r="J641" t="n">
        <v>173.62</v>
      </c>
      <c r="K641" t="n">
        <v>47.83</v>
      </c>
      <c r="L641" t="n">
        <v>23.5</v>
      </c>
      <c r="M641" t="n">
        <v>7</v>
      </c>
      <c r="N641" t="n">
        <v>32.29</v>
      </c>
      <c r="O641" t="n">
        <v>21647.03</v>
      </c>
      <c r="P641" t="n">
        <v>235.59</v>
      </c>
      <c r="Q641" t="n">
        <v>452.57</v>
      </c>
      <c r="R641" t="n">
        <v>70.06</v>
      </c>
      <c r="S641" t="n">
        <v>57.64</v>
      </c>
      <c r="T641" t="n">
        <v>4122.93</v>
      </c>
      <c r="U641" t="n">
        <v>0.82</v>
      </c>
      <c r="V641" t="n">
        <v>0.88</v>
      </c>
      <c r="W641" t="n">
        <v>6.81</v>
      </c>
      <c r="X641" t="n">
        <v>0.24</v>
      </c>
      <c r="Y641" t="n">
        <v>1</v>
      </c>
      <c r="Z641" t="n">
        <v>10</v>
      </c>
    </row>
    <row r="642">
      <c r="A642" t="n">
        <v>91</v>
      </c>
      <c r="B642" t="n">
        <v>70</v>
      </c>
      <c r="C642" t="inlineStr">
        <is>
          <t xml:space="preserve">CONCLUIDO	</t>
        </is>
      </c>
      <c r="D642" t="n">
        <v>3.7813</v>
      </c>
      <c r="E642" t="n">
        <v>26.45</v>
      </c>
      <c r="F642" t="n">
        <v>23.96</v>
      </c>
      <c r="G642" t="n">
        <v>159.72</v>
      </c>
      <c r="H642" t="n">
        <v>2.42</v>
      </c>
      <c r="I642" t="n">
        <v>9</v>
      </c>
      <c r="J642" t="n">
        <v>173.99</v>
      </c>
      <c r="K642" t="n">
        <v>47.83</v>
      </c>
      <c r="L642" t="n">
        <v>23.75</v>
      </c>
      <c r="M642" t="n">
        <v>6</v>
      </c>
      <c r="N642" t="n">
        <v>32.41</v>
      </c>
      <c r="O642" t="n">
        <v>21692.3</v>
      </c>
      <c r="P642" t="n">
        <v>234.21</v>
      </c>
      <c r="Q642" t="n">
        <v>452.59</v>
      </c>
      <c r="R642" t="n">
        <v>69.88</v>
      </c>
      <c r="S642" t="n">
        <v>57.64</v>
      </c>
      <c r="T642" t="n">
        <v>4034.98</v>
      </c>
      <c r="U642" t="n">
        <v>0.82</v>
      </c>
      <c r="V642" t="n">
        <v>0.89</v>
      </c>
      <c r="W642" t="n">
        <v>6.81</v>
      </c>
      <c r="X642" t="n">
        <v>0.23</v>
      </c>
      <c r="Y642" t="n">
        <v>1</v>
      </c>
      <c r="Z642" t="n">
        <v>10</v>
      </c>
    </row>
    <row r="643">
      <c r="A643" t="n">
        <v>92</v>
      </c>
      <c r="B643" t="n">
        <v>70</v>
      </c>
      <c r="C643" t="inlineStr">
        <is>
          <t xml:space="preserve">CONCLUIDO	</t>
        </is>
      </c>
      <c r="D643" t="n">
        <v>3.7912</v>
      </c>
      <c r="E643" t="n">
        <v>26.38</v>
      </c>
      <c r="F643" t="n">
        <v>23.92</v>
      </c>
      <c r="G643" t="n">
        <v>179.38</v>
      </c>
      <c r="H643" t="n">
        <v>2.44</v>
      </c>
      <c r="I643" t="n">
        <v>8</v>
      </c>
      <c r="J643" t="n">
        <v>174.35</v>
      </c>
      <c r="K643" t="n">
        <v>47.83</v>
      </c>
      <c r="L643" t="n">
        <v>24</v>
      </c>
      <c r="M643" t="n">
        <v>5</v>
      </c>
      <c r="N643" t="n">
        <v>32.53</v>
      </c>
      <c r="O643" t="n">
        <v>21737.62</v>
      </c>
      <c r="P643" t="n">
        <v>233.46</v>
      </c>
      <c r="Q643" t="n">
        <v>452.58</v>
      </c>
      <c r="R643" t="n">
        <v>68.62</v>
      </c>
      <c r="S643" t="n">
        <v>57.64</v>
      </c>
      <c r="T643" t="n">
        <v>3407.77</v>
      </c>
      <c r="U643" t="n">
        <v>0.84</v>
      </c>
      <c r="V643" t="n">
        <v>0.89</v>
      </c>
      <c r="W643" t="n">
        <v>6.81</v>
      </c>
      <c r="X643" t="n">
        <v>0.19</v>
      </c>
      <c r="Y643" t="n">
        <v>1</v>
      </c>
      <c r="Z643" t="n">
        <v>10</v>
      </c>
    </row>
    <row r="644">
      <c r="A644" t="n">
        <v>93</v>
      </c>
      <c r="B644" t="n">
        <v>70</v>
      </c>
      <c r="C644" t="inlineStr">
        <is>
          <t xml:space="preserve">CONCLUIDO	</t>
        </is>
      </c>
      <c r="D644" t="n">
        <v>3.7899</v>
      </c>
      <c r="E644" t="n">
        <v>26.39</v>
      </c>
      <c r="F644" t="n">
        <v>23.93</v>
      </c>
      <c r="G644" t="n">
        <v>179.45</v>
      </c>
      <c r="H644" t="n">
        <v>2.46</v>
      </c>
      <c r="I644" t="n">
        <v>8</v>
      </c>
      <c r="J644" t="n">
        <v>174.72</v>
      </c>
      <c r="K644" t="n">
        <v>47.83</v>
      </c>
      <c r="L644" t="n">
        <v>24.25</v>
      </c>
      <c r="M644" t="n">
        <v>5</v>
      </c>
      <c r="N644" t="n">
        <v>32.64</v>
      </c>
      <c r="O644" t="n">
        <v>21782.97</v>
      </c>
      <c r="P644" t="n">
        <v>233.37</v>
      </c>
      <c r="Q644" t="n">
        <v>452.58</v>
      </c>
      <c r="R644" t="n">
        <v>68.79000000000001</v>
      </c>
      <c r="S644" t="n">
        <v>57.64</v>
      </c>
      <c r="T644" t="n">
        <v>3491.21</v>
      </c>
      <c r="U644" t="n">
        <v>0.84</v>
      </c>
      <c r="V644" t="n">
        <v>0.89</v>
      </c>
      <c r="W644" t="n">
        <v>6.81</v>
      </c>
      <c r="X644" t="n">
        <v>0.2</v>
      </c>
      <c r="Y644" t="n">
        <v>1</v>
      </c>
      <c r="Z644" t="n">
        <v>10</v>
      </c>
    </row>
    <row r="645">
      <c r="A645" t="n">
        <v>94</v>
      </c>
      <c r="B645" t="n">
        <v>70</v>
      </c>
      <c r="C645" t="inlineStr">
        <is>
          <t xml:space="preserve">CONCLUIDO	</t>
        </is>
      </c>
      <c r="D645" t="n">
        <v>3.7899</v>
      </c>
      <c r="E645" t="n">
        <v>26.39</v>
      </c>
      <c r="F645" t="n">
        <v>23.93</v>
      </c>
      <c r="G645" t="n">
        <v>179.45</v>
      </c>
      <c r="H645" t="n">
        <v>2.48</v>
      </c>
      <c r="I645" t="n">
        <v>8</v>
      </c>
      <c r="J645" t="n">
        <v>175.09</v>
      </c>
      <c r="K645" t="n">
        <v>47.83</v>
      </c>
      <c r="L645" t="n">
        <v>24.5</v>
      </c>
      <c r="M645" t="n">
        <v>5</v>
      </c>
      <c r="N645" t="n">
        <v>32.76</v>
      </c>
      <c r="O645" t="n">
        <v>21828.36</v>
      </c>
      <c r="P645" t="n">
        <v>233.13</v>
      </c>
      <c r="Q645" t="n">
        <v>452.61</v>
      </c>
      <c r="R645" t="n">
        <v>68.97</v>
      </c>
      <c r="S645" t="n">
        <v>57.64</v>
      </c>
      <c r="T645" t="n">
        <v>3580.83</v>
      </c>
      <c r="U645" t="n">
        <v>0.84</v>
      </c>
      <c r="V645" t="n">
        <v>0.89</v>
      </c>
      <c r="W645" t="n">
        <v>6.81</v>
      </c>
      <c r="X645" t="n">
        <v>0.2</v>
      </c>
      <c r="Y645" t="n">
        <v>1</v>
      </c>
      <c r="Z645" t="n">
        <v>10</v>
      </c>
    </row>
    <row r="646">
      <c r="A646" t="n">
        <v>95</v>
      </c>
      <c r="B646" t="n">
        <v>70</v>
      </c>
      <c r="C646" t="inlineStr">
        <is>
          <t xml:space="preserve">CONCLUIDO	</t>
        </is>
      </c>
      <c r="D646" t="n">
        <v>3.7911</v>
      </c>
      <c r="E646" t="n">
        <v>26.38</v>
      </c>
      <c r="F646" t="n">
        <v>23.92</v>
      </c>
      <c r="G646" t="n">
        <v>179.39</v>
      </c>
      <c r="H646" t="n">
        <v>2.5</v>
      </c>
      <c r="I646" t="n">
        <v>8</v>
      </c>
      <c r="J646" t="n">
        <v>175.46</v>
      </c>
      <c r="K646" t="n">
        <v>47.83</v>
      </c>
      <c r="L646" t="n">
        <v>24.75</v>
      </c>
      <c r="M646" t="n">
        <v>5</v>
      </c>
      <c r="N646" t="n">
        <v>32.88</v>
      </c>
      <c r="O646" t="n">
        <v>21873.79</v>
      </c>
      <c r="P646" t="n">
        <v>233.36</v>
      </c>
      <c r="Q646" t="n">
        <v>452.58</v>
      </c>
      <c r="R646" t="n">
        <v>68.64</v>
      </c>
      <c r="S646" t="n">
        <v>57.64</v>
      </c>
      <c r="T646" t="n">
        <v>3417.42</v>
      </c>
      <c r="U646" t="n">
        <v>0.84</v>
      </c>
      <c r="V646" t="n">
        <v>0.89</v>
      </c>
      <c r="W646" t="n">
        <v>6.81</v>
      </c>
      <c r="X646" t="n">
        <v>0.19</v>
      </c>
      <c r="Y646" t="n">
        <v>1</v>
      </c>
      <c r="Z646" t="n">
        <v>10</v>
      </c>
    </row>
    <row r="647">
      <c r="A647" t="n">
        <v>96</v>
      </c>
      <c r="B647" t="n">
        <v>70</v>
      </c>
      <c r="C647" t="inlineStr">
        <is>
          <t xml:space="preserve">CONCLUIDO	</t>
        </is>
      </c>
      <c r="D647" t="n">
        <v>3.79</v>
      </c>
      <c r="E647" t="n">
        <v>26.39</v>
      </c>
      <c r="F647" t="n">
        <v>23.93</v>
      </c>
      <c r="G647" t="n">
        <v>179.45</v>
      </c>
      <c r="H647" t="n">
        <v>2.52</v>
      </c>
      <c r="I647" t="n">
        <v>8</v>
      </c>
      <c r="J647" t="n">
        <v>175.83</v>
      </c>
      <c r="K647" t="n">
        <v>47.83</v>
      </c>
      <c r="L647" t="n">
        <v>25</v>
      </c>
      <c r="M647" t="n">
        <v>4</v>
      </c>
      <c r="N647" t="n">
        <v>33</v>
      </c>
      <c r="O647" t="n">
        <v>21919.27</v>
      </c>
      <c r="P647" t="n">
        <v>233.7</v>
      </c>
      <c r="Q647" t="n">
        <v>452.61</v>
      </c>
      <c r="R647" t="n">
        <v>68.73</v>
      </c>
      <c r="S647" t="n">
        <v>57.64</v>
      </c>
      <c r="T647" t="n">
        <v>3463.89</v>
      </c>
      <c r="U647" t="n">
        <v>0.84</v>
      </c>
      <c r="V647" t="n">
        <v>0.89</v>
      </c>
      <c r="W647" t="n">
        <v>6.81</v>
      </c>
      <c r="X647" t="n">
        <v>0.2</v>
      </c>
      <c r="Y647" t="n">
        <v>1</v>
      </c>
      <c r="Z647" t="n">
        <v>10</v>
      </c>
    </row>
    <row r="648">
      <c r="A648" t="n">
        <v>97</v>
      </c>
      <c r="B648" t="n">
        <v>70</v>
      </c>
      <c r="C648" t="inlineStr">
        <is>
          <t xml:space="preserve">CONCLUIDO	</t>
        </is>
      </c>
      <c r="D648" t="n">
        <v>3.7892</v>
      </c>
      <c r="E648" t="n">
        <v>26.39</v>
      </c>
      <c r="F648" t="n">
        <v>23.93</v>
      </c>
      <c r="G648" t="n">
        <v>179.49</v>
      </c>
      <c r="H648" t="n">
        <v>2.54</v>
      </c>
      <c r="I648" t="n">
        <v>8</v>
      </c>
      <c r="J648" t="n">
        <v>176.2</v>
      </c>
      <c r="K648" t="n">
        <v>47.83</v>
      </c>
      <c r="L648" t="n">
        <v>25.25</v>
      </c>
      <c r="M648" t="n">
        <v>4</v>
      </c>
      <c r="N648" t="n">
        <v>33.12</v>
      </c>
      <c r="O648" t="n">
        <v>21964.78</v>
      </c>
      <c r="P648" t="n">
        <v>234.18</v>
      </c>
      <c r="Q648" t="n">
        <v>452.58</v>
      </c>
      <c r="R648" t="n">
        <v>68.93000000000001</v>
      </c>
      <c r="S648" t="n">
        <v>57.64</v>
      </c>
      <c r="T648" t="n">
        <v>3564.3</v>
      </c>
      <c r="U648" t="n">
        <v>0.84</v>
      </c>
      <c r="V648" t="n">
        <v>0.89</v>
      </c>
      <c r="W648" t="n">
        <v>6.81</v>
      </c>
      <c r="X648" t="n">
        <v>0.21</v>
      </c>
      <c r="Y648" t="n">
        <v>1</v>
      </c>
      <c r="Z648" t="n">
        <v>10</v>
      </c>
    </row>
    <row r="649">
      <c r="A649" t="n">
        <v>98</v>
      </c>
      <c r="B649" t="n">
        <v>70</v>
      </c>
      <c r="C649" t="inlineStr">
        <is>
          <t xml:space="preserve">CONCLUIDO	</t>
        </is>
      </c>
      <c r="D649" t="n">
        <v>3.789</v>
      </c>
      <c r="E649" t="n">
        <v>26.39</v>
      </c>
      <c r="F649" t="n">
        <v>23.93</v>
      </c>
      <c r="G649" t="n">
        <v>179.5</v>
      </c>
      <c r="H649" t="n">
        <v>2.56</v>
      </c>
      <c r="I649" t="n">
        <v>8</v>
      </c>
      <c r="J649" t="n">
        <v>176.56</v>
      </c>
      <c r="K649" t="n">
        <v>47.83</v>
      </c>
      <c r="L649" t="n">
        <v>25.5</v>
      </c>
      <c r="M649" t="n">
        <v>3</v>
      </c>
      <c r="N649" t="n">
        <v>33.24</v>
      </c>
      <c r="O649" t="n">
        <v>22010.33</v>
      </c>
      <c r="P649" t="n">
        <v>234.29</v>
      </c>
      <c r="Q649" t="n">
        <v>452.64</v>
      </c>
      <c r="R649" t="n">
        <v>69.01000000000001</v>
      </c>
      <c r="S649" t="n">
        <v>57.64</v>
      </c>
      <c r="T649" t="n">
        <v>3601.58</v>
      </c>
      <c r="U649" t="n">
        <v>0.84</v>
      </c>
      <c r="V649" t="n">
        <v>0.89</v>
      </c>
      <c r="W649" t="n">
        <v>6.81</v>
      </c>
      <c r="X649" t="n">
        <v>0.21</v>
      </c>
      <c r="Y649" t="n">
        <v>1</v>
      </c>
      <c r="Z649" t="n">
        <v>10</v>
      </c>
    </row>
    <row r="650">
      <c r="A650" t="n">
        <v>99</v>
      </c>
      <c r="B650" t="n">
        <v>70</v>
      </c>
      <c r="C650" t="inlineStr">
        <is>
          <t xml:space="preserve">CONCLUIDO	</t>
        </is>
      </c>
      <c r="D650" t="n">
        <v>3.7894</v>
      </c>
      <c r="E650" t="n">
        <v>26.39</v>
      </c>
      <c r="F650" t="n">
        <v>23.93</v>
      </c>
      <c r="G650" t="n">
        <v>179.47</v>
      </c>
      <c r="H650" t="n">
        <v>2.58</v>
      </c>
      <c r="I650" t="n">
        <v>8</v>
      </c>
      <c r="J650" t="n">
        <v>176.93</v>
      </c>
      <c r="K650" t="n">
        <v>47.83</v>
      </c>
      <c r="L650" t="n">
        <v>25.75</v>
      </c>
      <c r="M650" t="n">
        <v>2</v>
      </c>
      <c r="N650" t="n">
        <v>33.36</v>
      </c>
      <c r="O650" t="n">
        <v>22055.93</v>
      </c>
      <c r="P650" t="n">
        <v>233.96</v>
      </c>
      <c r="Q650" t="n">
        <v>452.62</v>
      </c>
      <c r="R650" t="n">
        <v>68.79000000000001</v>
      </c>
      <c r="S650" t="n">
        <v>57.64</v>
      </c>
      <c r="T650" t="n">
        <v>3490.94</v>
      </c>
      <c r="U650" t="n">
        <v>0.84</v>
      </c>
      <c r="V650" t="n">
        <v>0.89</v>
      </c>
      <c r="W650" t="n">
        <v>6.82</v>
      </c>
      <c r="X650" t="n">
        <v>0.21</v>
      </c>
      <c r="Y650" t="n">
        <v>1</v>
      </c>
      <c r="Z650" t="n">
        <v>10</v>
      </c>
    </row>
    <row r="651">
      <c r="A651" t="n">
        <v>100</v>
      </c>
      <c r="B651" t="n">
        <v>70</v>
      </c>
      <c r="C651" t="inlineStr">
        <is>
          <t xml:space="preserve">CONCLUIDO	</t>
        </is>
      </c>
      <c r="D651" t="n">
        <v>3.7912</v>
      </c>
      <c r="E651" t="n">
        <v>26.38</v>
      </c>
      <c r="F651" t="n">
        <v>23.92</v>
      </c>
      <c r="G651" t="n">
        <v>179.38</v>
      </c>
      <c r="H651" t="n">
        <v>2.6</v>
      </c>
      <c r="I651" t="n">
        <v>8</v>
      </c>
      <c r="J651" t="n">
        <v>177.3</v>
      </c>
      <c r="K651" t="n">
        <v>47.83</v>
      </c>
      <c r="L651" t="n">
        <v>26</v>
      </c>
      <c r="M651" t="n">
        <v>2</v>
      </c>
      <c r="N651" t="n">
        <v>33.48</v>
      </c>
      <c r="O651" t="n">
        <v>22101.56</v>
      </c>
      <c r="P651" t="n">
        <v>233.86</v>
      </c>
      <c r="Q651" t="n">
        <v>452.59</v>
      </c>
      <c r="R651" t="n">
        <v>68.40000000000001</v>
      </c>
      <c r="S651" t="n">
        <v>57.64</v>
      </c>
      <c r="T651" t="n">
        <v>3298.76</v>
      </c>
      <c r="U651" t="n">
        <v>0.84</v>
      </c>
      <c r="V651" t="n">
        <v>0.89</v>
      </c>
      <c r="W651" t="n">
        <v>6.81</v>
      </c>
      <c r="X651" t="n">
        <v>0.19</v>
      </c>
      <c r="Y651" t="n">
        <v>1</v>
      </c>
      <c r="Z651" t="n">
        <v>10</v>
      </c>
    </row>
    <row r="652">
      <c r="A652" t="n">
        <v>101</v>
      </c>
      <c r="B652" t="n">
        <v>70</v>
      </c>
      <c r="C652" t="inlineStr">
        <is>
          <t xml:space="preserve">CONCLUIDO	</t>
        </is>
      </c>
      <c r="D652" t="n">
        <v>3.7908</v>
      </c>
      <c r="E652" t="n">
        <v>26.38</v>
      </c>
      <c r="F652" t="n">
        <v>23.92</v>
      </c>
      <c r="G652" t="n">
        <v>179.4</v>
      </c>
      <c r="H652" t="n">
        <v>2.62</v>
      </c>
      <c r="I652" t="n">
        <v>8</v>
      </c>
      <c r="J652" t="n">
        <v>177.67</v>
      </c>
      <c r="K652" t="n">
        <v>47.83</v>
      </c>
      <c r="L652" t="n">
        <v>26.25</v>
      </c>
      <c r="M652" t="n">
        <v>0</v>
      </c>
      <c r="N652" t="n">
        <v>33.6</v>
      </c>
      <c r="O652" t="n">
        <v>22147.24</v>
      </c>
      <c r="P652" t="n">
        <v>234.16</v>
      </c>
      <c r="Q652" t="n">
        <v>452.68</v>
      </c>
      <c r="R652" t="n">
        <v>68.40000000000001</v>
      </c>
      <c r="S652" t="n">
        <v>57.64</v>
      </c>
      <c r="T652" t="n">
        <v>3296.34</v>
      </c>
      <c r="U652" t="n">
        <v>0.84</v>
      </c>
      <c r="V652" t="n">
        <v>0.89</v>
      </c>
      <c r="W652" t="n">
        <v>6.82</v>
      </c>
      <c r="X652" t="n">
        <v>0.2</v>
      </c>
      <c r="Y652" t="n">
        <v>1</v>
      </c>
      <c r="Z652" t="n">
        <v>10</v>
      </c>
    </row>
    <row r="653">
      <c r="A653" t="n">
        <v>0</v>
      </c>
      <c r="B653" t="n">
        <v>90</v>
      </c>
      <c r="C653" t="inlineStr">
        <is>
          <t xml:space="preserve">CONCLUIDO	</t>
        </is>
      </c>
      <c r="D653" t="n">
        <v>2.1265</v>
      </c>
      <c r="E653" t="n">
        <v>47.02</v>
      </c>
      <c r="F653" t="n">
        <v>33.26</v>
      </c>
      <c r="G653" t="n">
        <v>6.26</v>
      </c>
      <c r="H653" t="n">
        <v>0.1</v>
      </c>
      <c r="I653" t="n">
        <v>319</v>
      </c>
      <c r="J653" t="n">
        <v>176.73</v>
      </c>
      <c r="K653" t="n">
        <v>52.44</v>
      </c>
      <c r="L653" t="n">
        <v>1</v>
      </c>
      <c r="M653" t="n">
        <v>317</v>
      </c>
      <c r="N653" t="n">
        <v>33.29</v>
      </c>
      <c r="O653" t="n">
        <v>22031.19</v>
      </c>
      <c r="P653" t="n">
        <v>440.5</v>
      </c>
      <c r="Q653" t="n">
        <v>453.47</v>
      </c>
      <c r="R653" t="n">
        <v>372.84</v>
      </c>
      <c r="S653" t="n">
        <v>57.64</v>
      </c>
      <c r="T653" t="n">
        <v>153965.2</v>
      </c>
      <c r="U653" t="n">
        <v>0.15</v>
      </c>
      <c r="V653" t="n">
        <v>0.64</v>
      </c>
      <c r="W653" t="n">
        <v>7.33</v>
      </c>
      <c r="X653" t="n">
        <v>9.51</v>
      </c>
      <c r="Y653" t="n">
        <v>1</v>
      </c>
      <c r="Z653" t="n">
        <v>10</v>
      </c>
    </row>
    <row r="654">
      <c r="A654" t="n">
        <v>1</v>
      </c>
      <c r="B654" t="n">
        <v>90</v>
      </c>
      <c r="C654" t="inlineStr">
        <is>
          <t xml:space="preserve">CONCLUIDO	</t>
        </is>
      </c>
      <c r="D654" t="n">
        <v>2.4138</v>
      </c>
      <c r="E654" t="n">
        <v>41.43</v>
      </c>
      <c r="F654" t="n">
        <v>30.65</v>
      </c>
      <c r="G654" t="n">
        <v>7.83</v>
      </c>
      <c r="H654" t="n">
        <v>0.13</v>
      </c>
      <c r="I654" t="n">
        <v>235</v>
      </c>
      <c r="J654" t="n">
        <v>177.1</v>
      </c>
      <c r="K654" t="n">
        <v>52.44</v>
      </c>
      <c r="L654" t="n">
        <v>1.25</v>
      </c>
      <c r="M654" t="n">
        <v>233</v>
      </c>
      <c r="N654" t="n">
        <v>33.41</v>
      </c>
      <c r="O654" t="n">
        <v>22076.81</v>
      </c>
      <c r="P654" t="n">
        <v>405.79</v>
      </c>
      <c r="Q654" t="n">
        <v>453.17</v>
      </c>
      <c r="R654" t="n">
        <v>287.89</v>
      </c>
      <c r="S654" t="n">
        <v>57.64</v>
      </c>
      <c r="T654" t="n">
        <v>111908.42</v>
      </c>
      <c r="U654" t="n">
        <v>0.2</v>
      </c>
      <c r="V654" t="n">
        <v>0.6899999999999999</v>
      </c>
      <c r="W654" t="n">
        <v>7.18</v>
      </c>
      <c r="X654" t="n">
        <v>6.91</v>
      </c>
      <c r="Y654" t="n">
        <v>1</v>
      </c>
      <c r="Z654" t="n">
        <v>10</v>
      </c>
    </row>
    <row r="655">
      <c r="A655" t="n">
        <v>2</v>
      </c>
      <c r="B655" t="n">
        <v>90</v>
      </c>
      <c r="C655" t="inlineStr">
        <is>
          <t xml:space="preserve">CONCLUIDO	</t>
        </is>
      </c>
      <c r="D655" t="n">
        <v>2.6177</v>
      </c>
      <c r="E655" t="n">
        <v>38.2</v>
      </c>
      <c r="F655" t="n">
        <v>29.17</v>
      </c>
      <c r="G655" t="n">
        <v>9.41</v>
      </c>
      <c r="H655" t="n">
        <v>0.15</v>
      </c>
      <c r="I655" t="n">
        <v>186</v>
      </c>
      <c r="J655" t="n">
        <v>177.47</v>
      </c>
      <c r="K655" t="n">
        <v>52.44</v>
      </c>
      <c r="L655" t="n">
        <v>1.5</v>
      </c>
      <c r="M655" t="n">
        <v>184</v>
      </c>
      <c r="N655" t="n">
        <v>33.53</v>
      </c>
      <c r="O655" t="n">
        <v>22122.46</v>
      </c>
      <c r="P655" t="n">
        <v>385.93</v>
      </c>
      <c r="Q655" t="n">
        <v>453.19</v>
      </c>
      <c r="R655" t="n">
        <v>239.23</v>
      </c>
      <c r="S655" t="n">
        <v>57.64</v>
      </c>
      <c r="T655" t="n">
        <v>87823.8</v>
      </c>
      <c r="U655" t="n">
        <v>0.24</v>
      </c>
      <c r="V655" t="n">
        <v>0.73</v>
      </c>
      <c r="W655" t="n">
        <v>7.11</v>
      </c>
      <c r="X655" t="n">
        <v>5.43</v>
      </c>
      <c r="Y655" t="n">
        <v>1</v>
      </c>
      <c r="Z655" t="n">
        <v>10</v>
      </c>
    </row>
    <row r="656">
      <c r="A656" t="n">
        <v>3</v>
      </c>
      <c r="B656" t="n">
        <v>90</v>
      </c>
      <c r="C656" t="inlineStr">
        <is>
          <t xml:space="preserve">CONCLUIDO	</t>
        </is>
      </c>
      <c r="D656" t="n">
        <v>2.7642</v>
      </c>
      <c r="E656" t="n">
        <v>36.18</v>
      </c>
      <c r="F656" t="n">
        <v>28.25</v>
      </c>
      <c r="G656" t="n">
        <v>10.93</v>
      </c>
      <c r="H656" t="n">
        <v>0.17</v>
      </c>
      <c r="I656" t="n">
        <v>155</v>
      </c>
      <c r="J656" t="n">
        <v>177.84</v>
      </c>
      <c r="K656" t="n">
        <v>52.44</v>
      </c>
      <c r="L656" t="n">
        <v>1.75</v>
      </c>
      <c r="M656" t="n">
        <v>153</v>
      </c>
      <c r="N656" t="n">
        <v>33.65</v>
      </c>
      <c r="O656" t="n">
        <v>22168.15</v>
      </c>
      <c r="P656" t="n">
        <v>373.49</v>
      </c>
      <c r="Q656" t="n">
        <v>452.95</v>
      </c>
      <c r="R656" t="n">
        <v>209.5</v>
      </c>
      <c r="S656" t="n">
        <v>57.64</v>
      </c>
      <c r="T656" t="n">
        <v>73112.03999999999</v>
      </c>
      <c r="U656" t="n">
        <v>0.28</v>
      </c>
      <c r="V656" t="n">
        <v>0.75</v>
      </c>
      <c r="W656" t="n">
        <v>7.04</v>
      </c>
      <c r="X656" t="n">
        <v>4.51</v>
      </c>
      <c r="Y656" t="n">
        <v>1</v>
      </c>
      <c r="Z656" t="n">
        <v>10</v>
      </c>
    </row>
    <row r="657">
      <c r="A657" t="n">
        <v>4</v>
      </c>
      <c r="B657" t="n">
        <v>90</v>
      </c>
      <c r="C657" t="inlineStr">
        <is>
          <t xml:space="preserve">CONCLUIDO	</t>
        </is>
      </c>
      <c r="D657" t="n">
        <v>2.8864</v>
      </c>
      <c r="E657" t="n">
        <v>34.65</v>
      </c>
      <c r="F657" t="n">
        <v>27.53</v>
      </c>
      <c r="G657" t="n">
        <v>12.51</v>
      </c>
      <c r="H657" t="n">
        <v>0.2</v>
      </c>
      <c r="I657" t="n">
        <v>132</v>
      </c>
      <c r="J657" t="n">
        <v>178.21</v>
      </c>
      <c r="K657" t="n">
        <v>52.44</v>
      </c>
      <c r="L657" t="n">
        <v>2</v>
      </c>
      <c r="M657" t="n">
        <v>130</v>
      </c>
      <c r="N657" t="n">
        <v>33.77</v>
      </c>
      <c r="O657" t="n">
        <v>22213.89</v>
      </c>
      <c r="P657" t="n">
        <v>363.8</v>
      </c>
      <c r="Q657" t="n">
        <v>452.9</v>
      </c>
      <c r="R657" t="n">
        <v>186.66</v>
      </c>
      <c r="S657" t="n">
        <v>57.64</v>
      </c>
      <c r="T657" t="n">
        <v>61805.69</v>
      </c>
      <c r="U657" t="n">
        <v>0.31</v>
      </c>
      <c r="V657" t="n">
        <v>0.77</v>
      </c>
      <c r="W657" t="n">
        <v>7</v>
      </c>
      <c r="X657" t="n">
        <v>3.8</v>
      </c>
      <c r="Y657" t="n">
        <v>1</v>
      </c>
      <c r="Z657" t="n">
        <v>10</v>
      </c>
    </row>
    <row r="658">
      <c r="A658" t="n">
        <v>5</v>
      </c>
      <c r="B658" t="n">
        <v>90</v>
      </c>
      <c r="C658" t="inlineStr">
        <is>
          <t xml:space="preserve">CONCLUIDO	</t>
        </is>
      </c>
      <c r="D658" t="n">
        <v>2.982</v>
      </c>
      <c r="E658" t="n">
        <v>33.53</v>
      </c>
      <c r="F658" t="n">
        <v>27.02</v>
      </c>
      <c r="G658" t="n">
        <v>14.1</v>
      </c>
      <c r="H658" t="n">
        <v>0.22</v>
      </c>
      <c r="I658" t="n">
        <v>115</v>
      </c>
      <c r="J658" t="n">
        <v>178.59</v>
      </c>
      <c r="K658" t="n">
        <v>52.44</v>
      </c>
      <c r="L658" t="n">
        <v>2.25</v>
      </c>
      <c r="M658" t="n">
        <v>113</v>
      </c>
      <c r="N658" t="n">
        <v>33.89</v>
      </c>
      <c r="O658" t="n">
        <v>22259.66</v>
      </c>
      <c r="P658" t="n">
        <v>356.82</v>
      </c>
      <c r="Q658" t="n">
        <v>452.95</v>
      </c>
      <c r="R658" t="n">
        <v>169.69</v>
      </c>
      <c r="S658" t="n">
        <v>57.64</v>
      </c>
      <c r="T658" t="n">
        <v>53407.41</v>
      </c>
      <c r="U658" t="n">
        <v>0.34</v>
      </c>
      <c r="V658" t="n">
        <v>0.78</v>
      </c>
      <c r="W658" t="n">
        <v>6.98</v>
      </c>
      <c r="X658" t="n">
        <v>3.29</v>
      </c>
      <c r="Y658" t="n">
        <v>1</v>
      </c>
      <c r="Z658" t="n">
        <v>10</v>
      </c>
    </row>
    <row r="659">
      <c r="A659" t="n">
        <v>6</v>
      </c>
      <c r="B659" t="n">
        <v>90</v>
      </c>
      <c r="C659" t="inlineStr">
        <is>
          <t xml:space="preserve">CONCLUIDO	</t>
        </is>
      </c>
      <c r="D659" t="n">
        <v>3.0568</v>
      </c>
      <c r="E659" t="n">
        <v>32.71</v>
      </c>
      <c r="F659" t="n">
        <v>26.67</v>
      </c>
      <c r="G659" t="n">
        <v>15.69</v>
      </c>
      <c r="H659" t="n">
        <v>0.25</v>
      </c>
      <c r="I659" t="n">
        <v>102</v>
      </c>
      <c r="J659" t="n">
        <v>178.96</v>
      </c>
      <c r="K659" t="n">
        <v>52.44</v>
      </c>
      <c r="L659" t="n">
        <v>2.5</v>
      </c>
      <c r="M659" t="n">
        <v>100</v>
      </c>
      <c r="N659" t="n">
        <v>34.02</v>
      </c>
      <c r="O659" t="n">
        <v>22305.48</v>
      </c>
      <c r="P659" t="n">
        <v>351.81</v>
      </c>
      <c r="Q659" t="n">
        <v>452.79</v>
      </c>
      <c r="R659" t="n">
        <v>158.14</v>
      </c>
      <c r="S659" t="n">
        <v>57.64</v>
      </c>
      <c r="T659" t="n">
        <v>47695.94</v>
      </c>
      <c r="U659" t="n">
        <v>0.36</v>
      </c>
      <c r="V659" t="n">
        <v>0.8</v>
      </c>
      <c r="W659" t="n">
        <v>6.96</v>
      </c>
      <c r="X659" t="n">
        <v>2.94</v>
      </c>
      <c r="Y659" t="n">
        <v>1</v>
      </c>
      <c r="Z659" t="n">
        <v>10</v>
      </c>
    </row>
    <row r="660">
      <c r="A660" t="n">
        <v>7</v>
      </c>
      <c r="B660" t="n">
        <v>90</v>
      </c>
      <c r="C660" t="inlineStr">
        <is>
          <t xml:space="preserve">CONCLUIDO	</t>
        </is>
      </c>
      <c r="D660" t="n">
        <v>3.1197</v>
      </c>
      <c r="E660" t="n">
        <v>32.05</v>
      </c>
      <c r="F660" t="n">
        <v>26.36</v>
      </c>
      <c r="G660" t="n">
        <v>17.19</v>
      </c>
      <c r="H660" t="n">
        <v>0.27</v>
      </c>
      <c r="I660" t="n">
        <v>92</v>
      </c>
      <c r="J660" t="n">
        <v>179.33</v>
      </c>
      <c r="K660" t="n">
        <v>52.44</v>
      </c>
      <c r="L660" t="n">
        <v>2.75</v>
      </c>
      <c r="M660" t="n">
        <v>90</v>
      </c>
      <c r="N660" t="n">
        <v>34.14</v>
      </c>
      <c r="O660" t="n">
        <v>22351.34</v>
      </c>
      <c r="P660" t="n">
        <v>347.44</v>
      </c>
      <c r="Q660" t="n">
        <v>452.84</v>
      </c>
      <c r="R660" t="n">
        <v>148.36</v>
      </c>
      <c r="S660" t="n">
        <v>57.64</v>
      </c>
      <c r="T660" t="n">
        <v>42858.69</v>
      </c>
      <c r="U660" t="n">
        <v>0.39</v>
      </c>
      <c r="V660" t="n">
        <v>0.8</v>
      </c>
      <c r="W660" t="n">
        <v>6.94</v>
      </c>
      <c r="X660" t="n">
        <v>2.63</v>
      </c>
      <c r="Y660" t="n">
        <v>1</v>
      </c>
      <c r="Z660" t="n">
        <v>10</v>
      </c>
    </row>
    <row r="661">
      <c r="A661" t="n">
        <v>8</v>
      </c>
      <c r="B661" t="n">
        <v>90</v>
      </c>
      <c r="C661" t="inlineStr">
        <is>
          <t xml:space="preserve">CONCLUIDO	</t>
        </is>
      </c>
      <c r="D661" t="n">
        <v>3.1727</v>
      </c>
      <c r="E661" t="n">
        <v>31.52</v>
      </c>
      <c r="F661" t="n">
        <v>26.11</v>
      </c>
      <c r="G661" t="n">
        <v>18.65</v>
      </c>
      <c r="H661" t="n">
        <v>0.3</v>
      </c>
      <c r="I661" t="n">
        <v>84</v>
      </c>
      <c r="J661" t="n">
        <v>179.7</v>
      </c>
      <c r="K661" t="n">
        <v>52.44</v>
      </c>
      <c r="L661" t="n">
        <v>3</v>
      </c>
      <c r="M661" t="n">
        <v>82</v>
      </c>
      <c r="N661" t="n">
        <v>34.26</v>
      </c>
      <c r="O661" t="n">
        <v>22397.24</v>
      </c>
      <c r="P661" t="n">
        <v>343.97</v>
      </c>
      <c r="Q661" t="n">
        <v>452.79</v>
      </c>
      <c r="R661" t="n">
        <v>139.97</v>
      </c>
      <c r="S661" t="n">
        <v>57.64</v>
      </c>
      <c r="T661" t="n">
        <v>38704.19</v>
      </c>
      <c r="U661" t="n">
        <v>0.41</v>
      </c>
      <c r="V661" t="n">
        <v>0.8100000000000001</v>
      </c>
      <c r="W661" t="n">
        <v>6.93</v>
      </c>
      <c r="X661" t="n">
        <v>2.38</v>
      </c>
      <c r="Y661" t="n">
        <v>1</v>
      </c>
      <c r="Z661" t="n">
        <v>10</v>
      </c>
    </row>
    <row r="662">
      <c r="A662" t="n">
        <v>9</v>
      </c>
      <c r="B662" t="n">
        <v>90</v>
      </c>
      <c r="C662" t="inlineStr">
        <is>
          <t xml:space="preserve">CONCLUIDO	</t>
        </is>
      </c>
      <c r="D662" t="n">
        <v>3.2156</v>
      </c>
      <c r="E662" t="n">
        <v>31.1</v>
      </c>
      <c r="F662" t="n">
        <v>25.94</v>
      </c>
      <c r="G662" t="n">
        <v>20.21</v>
      </c>
      <c r="H662" t="n">
        <v>0.32</v>
      </c>
      <c r="I662" t="n">
        <v>77</v>
      </c>
      <c r="J662" t="n">
        <v>180.07</v>
      </c>
      <c r="K662" t="n">
        <v>52.44</v>
      </c>
      <c r="L662" t="n">
        <v>3.25</v>
      </c>
      <c r="M662" t="n">
        <v>75</v>
      </c>
      <c r="N662" t="n">
        <v>34.38</v>
      </c>
      <c r="O662" t="n">
        <v>22443.18</v>
      </c>
      <c r="P662" t="n">
        <v>341.36</v>
      </c>
      <c r="Q662" t="n">
        <v>452.71</v>
      </c>
      <c r="R662" t="n">
        <v>134.24</v>
      </c>
      <c r="S662" t="n">
        <v>57.64</v>
      </c>
      <c r="T662" t="n">
        <v>35870.99</v>
      </c>
      <c r="U662" t="n">
        <v>0.43</v>
      </c>
      <c r="V662" t="n">
        <v>0.82</v>
      </c>
      <c r="W662" t="n">
        <v>6.93</v>
      </c>
      <c r="X662" t="n">
        <v>2.21</v>
      </c>
      <c r="Y662" t="n">
        <v>1</v>
      </c>
      <c r="Z662" t="n">
        <v>10</v>
      </c>
    </row>
    <row r="663">
      <c r="A663" t="n">
        <v>10</v>
      </c>
      <c r="B663" t="n">
        <v>90</v>
      </c>
      <c r="C663" t="inlineStr">
        <is>
          <t xml:space="preserve">CONCLUIDO	</t>
        </is>
      </c>
      <c r="D663" t="n">
        <v>3.2592</v>
      </c>
      <c r="E663" t="n">
        <v>30.68</v>
      </c>
      <c r="F663" t="n">
        <v>25.74</v>
      </c>
      <c r="G663" t="n">
        <v>21.75</v>
      </c>
      <c r="H663" t="n">
        <v>0.34</v>
      </c>
      <c r="I663" t="n">
        <v>71</v>
      </c>
      <c r="J663" t="n">
        <v>180.45</v>
      </c>
      <c r="K663" t="n">
        <v>52.44</v>
      </c>
      <c r="L663" t="n">
        <v>3.5</v>
      </c>
      <c r="M663" t="n">
        <v>69</v>
      </c>
      <c r="N663" t="n">
        <v>34.51</v>
      </c>
      <c r="O663" t="n">
        <v>22489.16</v>
      </c>
      <c r="P663" t="n">
        <v>338.5</v>
      </c>
      <c r="Q663" t="n">
        <v>452.73</v>
      </c>
      <c r="R663" t="n">
        <v>127.77</v>
      </c>
      <c r="S663" t="n">
        <v>57.64</v>
      </c>
      <c r="T663" t="n">
        <v>32667.23</v>
      </c>
      <c r="U663" t="n">
        <v>0.45</v>
      </c>
      <c r="V663" t="n">
        <v>0.82</v>
      </c>
      <c r="W663" t="n">
        <v>6.91</v>
      </c>
      <c r="X663" t="n">
        <v>2.01</v>
      </c>
      <c r="Y663" t="n">
        <v>1</v>
      </c>
      <c r="Z663" t="n">
        <v>10</v>
      </c>
    </row>
    <row r="664">
      <c r="A664" t="n">
        <v>11</v>
      </c>
      <c r="B664" t="n">
        <v>90</v>
      </c>
      <c r="C664" t="inlineStr">
        <is>
          <t xml:space="preserve">CONCLUIDO	</t>
        </is>
      </c>
      <c r="D664" t="n">
        <v>3.2943</v>
      </c>
      <c r="E664" t="n">
        <v>30.36</v>
      </c>
      <c r="F664" t="n">
        <v>25.59</v>
      </c>
      <c r="G664" t="n">
        <v>23.26</v>
      </c>
      <c r="H664" t="n">
        <v>0.37</v>
      </c>
      <c r="I664" t="n">
        <v>66</v>
      </c>
      <c r="J664" t="n">
        <v>180.82</v>
      </c>
      <c r="K664" t="n">
        <v>52.44</v>
      </c>
      <c r="L664" t="n">
        <v>3.75</v>
      </c>
      <c r="M664" t="n">
        <v>64</v>
      </c>
      <c r="N664" t="n">
        <v>34.63</v>
      </c>
      <c r="O664" t="n">
        <v>22535.19</v>
      </c>
      <c r="P664" t="n">
        <v>336.14</v>
      </c>
      <c r="Q664" t="n">
        <v>452.68</v>
      </c>
      <c r="R664" t="n">
        <v>122.8</v>
      </c>
      <c r="S664" t="n">
        <v>57.64</v>
      </c>
      <c r="T664" t="n">
        <v>30209.66</v>
      </c>
      <c r="U664" t="n">
        <v>0.47</v>
      </c>
      <c r="V664" t="n">
        <v>0.83</v>
      </c>
      <c r="W664" t="n">
        <v>6.9</v>
      </c>
      <c r="X664" t="n">
        <v>1.86</v>
      </c>
      <c r="Y664" t="n">
        <v>1</v>
      </c>
      <c r="Z664" t="n">
        <v>10</v>
      </c>
    </row>
    <row r="665">
      <c r="A665" t="n">
        <v>12</v>
      </c>
      <c r="B665" t="n">
        <v>90</v>
      </c>
      <c r="C665" t="inlineStr">
        <is>
          <t xml:space="preserve">CONCLUIDO	</t>
        </is>
      </c>
      <c r="D665" t="n">
        <v>3.3307</v>
      </c>
      <c r="E665" t="n">
        <v>30.02</v>
      </c>
      <c r="F665" t="n">
        <v>25.43</v>
      </c>
      <c r="G665" t="n">
        <v>25.02</v>
      </c>
      <c r="H665" t="n">
        <v>0.39</v>
      </c>
      <c r="I665" t="n">
        <v>61</v>
      </c>
      <c r="J665" t="n">
        <v>181.19</v>
      </c>
      <c r="K665" t="n">
        <v>52.44</v>
      </c>
      <c r="L665" t="n">
        <v>4</v>
      </c>
      <c r="M665" t="n">
        <v>59</v>
      </c>
      <c r="N665" t="n">
        <v>34.75</v>
      </c>
      <c r="O665" t="n">
        <v>22581.25</v>
      </c>
      <c r="P665" t="n">
        <v>333.78</v>
      </c>
      <c r="Q665" t="n">
        <v>452.68</v>
      </c>
      <c r="R665" t="n">
        <v>118.23</v>
      </c>
      <c r="S665" t="n">
        <v>57.64</v>
      </c>
      <c r="T665" t="n">
        <v>27947.66</v>
      </c>
      <c r="U665" t="n">
        <v>0.49</v>
      </c>
      <c r="V665" t="n">
        <v>0.83</v>
      </c>
      <c r="W665" t="n">
        <v>6.88</v>
      </c>
      <c r="X665" t="n">
        <v>1.71</v>
      </c>
      <c r="Y665" t="n">
        <v>1</v>
      </c>
      <c r="Z665" t="n">
        <v>10</v>
      </c>
    </row>
    <row r="666">
      <c r="A666" t="n">
        <v>13</v>
      </c>
      <c r="B666" t="n">
        <v>90</v>
      </c>
      <c r="C666" t="inlineStr">
        <is>
          <t xml:space="preserve">CONCLUIDO	</t>
        </is>
      </c>
      <c r="D666" t="n">
        <v>3.3486</v>
      </c>
      <c r="E666" t="n">
        <v>29.86</v>
      </c>
      <c r="F666" t="n">
        <v>25.38</v>
      </c>
      <c r="G666" t="n">
        <v>26.26</v>
      </c>
      <c r="H666" t="n">
        <v>0.42</v>
      </c>
      <c r="I666" t="n">
        <v>58</v>
      </c>
      <c r="J666" t="n">
        <v>181.57</v>
      </c>
      <c r="K666" t="n">
        <v>52.44</v>
      </c>
      <c r="L666" t="n">
        <v>4.25</v>
      </c>
      <c r="M666" t="n">
        <v>56</v>
      </c>
      <c r="N666" t="n">
        <v>34.88</v>
      </c>
      <c r="O666" t="n">
        <v>22627.36</v>
      </c>
      <c r="P666" t="n">
        <v>332.78</v>
      </c>
      <c r="Q666" t="n">
        <v>452.76</v>
      </c>
      <c r="R666" t="n">
        <v>115.98</v>
      </c>
      <c r="S666" t="n">
        <v>57.64</v>
      </c>
      <c r="T666" t="n">
        <v>26840.38</v>
      </c>
      <c r="U666" t="n">
        <v>0.5</v>
      </c>
      <c r="V666" t="n">
        <v>0.84</v>
      </c>
      <c r="W666" t="n">
        <v>6.9</v>
      </c>
      <c r="X666" t="n">
        <v>1.65</v>
      </c>
      <c r="Y666" t="n">
        <v>1</v>
      </c>
      <c r="Z666" t="n">
        <v>10</v>
      </c>
    </row>
    <row r="667">
      <c r="A667" t="n">
        <v>14</v>
      </c>
      <c r="B667" t="n">
        <v>90</v>
      </c>
      <c r="C667" t="inlineStr">
        <is>
          <t xml:space="preserve">CONCLUIDO	</t>
        </is>
      </c>
      <c r="D667" t="n">
        <v>3.3802</v>
      </c>
      <c r="E667" t="n">
        <v>29.58</v>
      </c>
      <c r="F667" t="n">
        <v>25.24</v>
      </c>
      <c r="G667" t="n">
        <v>28.05</v>
      </c>
      <c r="H667" t="n">
        <v>0.44</v>
      </c>
      <c r="I667" t="n">
        <v>54</v>
      </c>
      <c r="J667" t="n">
        <v>181.94</v>
      </c>
      <c r="K667" t="n">
        <v>52.44</v>
      </c>
      <c r="L667" t="n">
        <v>4.5</v>
      </c>
      <c r="M667" t="n">
        <v>52</v>
      </c>
      <c r="N667" t="n">
        <v>35</v>
      </c>
      <c r="O667" t="n">
        <v>22673.63</v>
      </c>
      <c r="P667" t="n">
        <v>330.68</v>
      </c>
      <c r="Q667" t="n">
        <v>452.7</v>
      </c>
      <c r="R667" t="n">
        <v>111.92</v>
      </c>
      <c r="S667" t="n">
        <v>57.64</v>
      </c>
      <c r="T667" t="n">
        <v>24827.01</v>
      </c>
      <c r="U667" t="n">
        <v>0.52</v>
      </c>
      <c r="V667" t="n">
        <v>0.84</v>
      </c>
      <c r="W667" t="n">
        <v>6.88</v>
      </c>
      <c r="X667" t="n">
        <v>1.52</v>
      </c>
      <c r="Y667" t="n">
        <v>1</v>
      </c>
      <c r="Z667" t="n">
        <v>10</v>
      </c>
    </row>
    <row r="668">
      <c r="A668" t="n">
        <v>15</v>
      </c>
      <c r="B668" t="n">
        <v>90</v>
      </c>
      <c r="C668" t="inlineStr">
        <is>
          <t xml:space="preserve">CONCLUIDO	</t>
        </is>
      </c>
      <c r="D668" t="n">
        <v>3.3999</v>
      </c>
      <c r="E668" t="n">
        <v>29.41</v>
      </c>
      <c r="F668" t="n">
        <v>25.18</v>
      </c>
      <c r="G668" t="n">
        <v>29.62</v>
      </c>
      <c r="H668" t="n">
        <v>0.46</v>
      </c>
      <c r="I668" t="n">
        <v>51</v>
      </c>
      <c r="J668" t="n">
        <v>182.32</v>
      </c>
      <c r="K668" t="n">
        <v>52.44</v>
      </c>
      <c r="L668" t="n">
        <v>4.75</v>
      </c>
      <c r="M668" t="n">
        <v>49</v>
      </c>
      <c r="N668" t="n">
        <v>35.12</v>
      </c>
      <c r="O668" t="n">
        <v>22719.83</v>
      </c>
      <c r="P668" t="n">
        <v>329.65</v>
      </c>
      <c r="Q668" t="n">
        <v>452.64</v>
      </c>
      <c r="R668" t="n">
        <v>109.32</v>
      </c>
      <c r="S668" t="n">
        <v>57.64</v>
      </c>
      <c r="T668" t="n">
        <v>23543.55</v>
      </c>
      <c r="U668" t="n">
        <v>0.53</v>
      </c>
      <c r="V668" t="n">
        <v>0.84</v>
      </c>
      <c r="W668" t="n">
        <v>6.89</v>
      </c>
      <c r="X668" t="n">
        <v>1.45</v>
      </c>
      <c r="Y668" t="n">
        <v>1</v>
      </c>
      <c r="Z668" t="n">
        <v>10</v>
      </c>
    </row>
    <row r="669">
      <c r="A669" t="n">
        <v>16</v>
      </c>
      <c r="B669" t="n">
        <v>90</v>
      </c>
      <c r="C669" t="inlineStr">
        <is>
          <t xml:space="preserve">CONCLUIDO	</t>
        </is>
      </c>
      <c r="D669" t="n">
        <v>3.4216</v>
      </c>
      <c r="E669" t="n">
        <v>29.23</v>
      </c>
      <c r="F669" t="n">
        <v>25.1</v>
      </c>
      <c r="G669" t="n">
        <v>31.37</v>
      </c>
      <c r="H669" t="n">
        <v>0.49</v>
      </c>
      <c r="I669" t="n">
        <v>48</v>
      </c>
      <c r="J669" t="n">
        <v>182.69</v>
      </c>
      <c r="K669" t="n">
        <v>52.44</v>
      </c>
      <c r="L669" t="n">
        <v>5</v>
      </c>
      <c r="M669" t="n">
        <v>46</v>
      </c>
      <c r="N669" t="n">
        <v>35.25</v>
      </c>
      <c r="O669" t="n">
        <v>22766.06</v>
      </c>
      <c r="P669" t="n">
        <v>328.09</v>
      </c>
      <c r="Q669" t="n">
        <v>452.66</v>
      </c>
      <c r="R669" t="n">
        <v>106.82</v>
      </c>
      <c r="S669" t="n">
        <v>57.64</v>
      </c>
      <c r="T669" t="n">
        <v>22308.68</v>
      </c>
      <c r="U669" t="n">
        <v>0.54</v>
      </c>
      <c r="V669" t="n">
        <v>0.84</v>
      </c>
      <c r="W669" t="n">
        <v>6.88</v>
      </c>
      <c r="X669" t="n">
        <v>1.37</v>
      </c>
      <c r="Y669" t="n">
        <v>1</v>
      </c>
      <c r="Z669" t="n">
        <v>10</v>
      </c>
    </row>
    <row r="670">
      <c r="A670" t="n">
        <v>17</v>
      </c>
      <c r="B670" t="n">
        <v>90</v>
      </c>
      <c r="C670" t="inlineStr">
        <is>
          <t xml:space="preserve">CONCLUIDO	</t>
        </is>
      </c>
      <c r="D670" t="n">
        <v>3.4369</v>
      </c>
      <c r="E670" t="n">
        <v>29.1</v>
      </c>
      <c r="F670" t="n">
        <v>25.04</v>
      </c>
      <c r="G670" t="n">
        <v>32.66</v>
      </c>
      <c r="H670" t="n">
        <v>0.51</v>
      </c>
      <c r="I670" t="n">
        <v>46</v>
      </c>
      <c r="J670" t="n">
        <v>183.07</v>
      </c>
      <c r="K670" t="n">
        <v>52.44</v>
      </c>
      <c r="L670" t="n">
        <v>5.25</v>
      </c>
      <c r="M670" t="n">
        <v>44</v>
      </c>
      <c r="N670" t="n">
        <v>35.37</v>
      </c>
      <c r="O670" t="n">
        <v>22812.34</v>
      </c>
      <c r="P670" t="n">
        <v>327.18</v>
      </c>
      <c r="Q670" t="n">
        <v>452.66</v>
      </c>
      <c r="R670" t="n">
        <v>104.82</v>
      </c>
      <c r="S670" t="n">
        <v>57.64</v>
      </c>
      <c r="T670" t="n">
        <v>21315.55</v>
      </c>
      <c r="U670" t="n">
        <v>0.55</v>
      </c>
      <c r="V670" t="n">
        <v>0.85</v>
      </c>
      <c r="W670" t="n">
        <v>6.88</v>
      </c>
      <c r="X670" t="n">
        <v>1.31</v>
      </c>
      <c r="Y670" t="n">
        <v>1</v>
      </c>
      <c r="Z670" t="n">
        <v>10</v>
      </c>
    </row>
    <row r="671">
      <c r="A671" t="n">
        <v>18</v>
      </c>
      <c r="B671" t="n">
        <v>90</v>
      </c>
      <c r="C671" t="inlineStr">
        <is>
          <t xml:space="preserve">CONCLUIDO	</t>
        </is>
      </c>
      <c r="D671" t="n">
        <v>3.4536</v>
      </c>
      <c r="E671" t="n">
        <v>28.96</v>
      </c>
      <c r="F671" t="n">
        <v>24.97</v>
      </c>
      <c r="G671" t="n">
        <v>34.05</v>
      </c>
      <c r="H671" t="n">
        <v>0.53</v>
      </c>
      <c r="I671" t="n">
        <v>44</v>
      </c>
      <c r="J671" t="n">
        <v>183.44</v>
      </c>
      <c r="K671" t="n">
        <v>52.44</v>
      </c>
      <c r="L671" t="n">
        <v>5.5</v>
      </c>
      <c r="M671" t="n">
        <v>42</v>
      </c>
      <c r="N671" t="n">
        <v>35.5</v>
      </c>
      <c r="O671" t="n">
        <v>22858.66</v>
      </c>
      <c r="P671" t="n">
        <v>326.08</v>
      </c>
      <c r="Q671" t="n">
        <v>452.61</v>
      </c>
      <c r="R671" t="n">
        <v>102.88</v>
      </c>
      <c r="S671" t="n">
        <v>57.64</v>
      </c>
      <c r="T671" t="n">
        <v>20358.69</v>
      </c>
      <c r="U671" t="n">
        <v>0.5600000000000001</v>
      </c>
      <c r="V671" t="n">
        <v>0.85</v>
      </c>
      <c r="W671" t="n">
        <v>6.87</v>
      </c>
      <c r="X671" t="n">
        <v>1.24</v>
      </c>
      <c r="Y671" t="n">
        <v>1</v>
      </c>
      <c r="Z671" t="n">
        <v>10</v>
      </c>
    </row>
    <row r="672">
      <c r="A672" t="n">
        <v>19</v>
      </c>
      <c r="B672" t="n">
        <v>90</v>
      </c>
      <c r="C672" t="inlineStr">
        <is>
          <t xml:space="preserve">CONCLUIDO	</t>
        </is>
      </c>
      <c r="D672" t="n">
        <v>3.4699</v>
      </c>
      <c r="E672" t="n">
        <v>28.82</v>
      </c>
      <c r="F672" t="n">
        <v>24.91</v>
      </c>
      <c r="G672" t="n">
        <v>35.58</v>
      </c>
      <c r="H672" t="n">
        <v>0.55</v>
      </c>
      <c r="I672" t="n">
        <v>42</v>
      </c>
      <c r="J672" t="n">
        <v>183.82</v>
      </c>
      <c r="K672" t="n">
        <v>52.44</v>
      </c>
      <c r="L672" t="n">
        <v>5.75</v>
      </c>
      <c r="M672" t="n">
        <v>40</v>
      </c>
      <c r="N672" t="n">
        <v>35.63</v>
      </c>
      <c r="O672" t="n">
        <v>22905.03</v>
      </c>
      <c r="P672" t="n">
        <v>325.04</v>
      </c>
      <c r="Q672" t="n">
        <v>452.73</v>
      </c>
      <c r="R672" t="n">
        <v>100.6</v>
      </c>
      <c r="S672" t="n">
        <v>57.64</v>
      </c>
      <c r="T672" t="n">
        <v>19228.97</v>
      </c>
      <c r="U672" t="n">
        <v>0.57</v>
      </c>
      <c r="V672" t="n">
        <v>0.85</v>
      </c>
      <c r="W672" t="n">
        <v>6.86</v>
      </c>
      <c r="X672" t="n">
        <v>1.18</v>
      </c>
      <c r="Y672" t="n">
        <v>1</v>
      </c>
      <c r="Z672" t="n">
        <v>10</v>
      </c>
    </row>
    <row r="673">
      <c r="A673" t="n">
        <v>20</v>
      </c>
      <c r="B673" t="n">
        <v>90</v>
      </c>
      <c r="C673" t="inlineStr">
        <is>
          <t xml:space="preserve">CONCLUIDO	</t>
        </is>
      </c>
      <c r="D673" t="n">
        <v>3.4826</v>
      </c>
      <c r="E673" t="n">
        <v>28.71</v>
      </c>
      <c r="F673" t="n">
        <v>24.87</v>
      </c>
      <c r="G673" t="n">
        <v>37.31</v>
      </c>
      <c r="H673" t="n">
        <v>0.58</v>
      </c>
      <c r="I673" t="n">
        <v>40</v>
      </c>
      <c r="J673" t="n">
        <v>184.19</v>
      </c>
      <c r="K673" t="n">
        <v>52.44</v>
      </c>
      <c r="L673" t="n">
        <v>6</v>
      </c>
      <c r="M673" t="n">
        <v>38</v>
      </c>
      <c r="N673" t="n">
        <v>35.75</v>
      </c>
      <c r="O673" t="n">
        <v>22951.43</v>
      </c>
      <c r="P673" t="n">
        <v>324.3</v>
      </c>
      <c r="Q673" t="n">
        <v>452.73</v>
      </c>
      <c r="R673" t="n">
        <v>99.73999999999999</v>
      </c>
      <c r="S673" t="n">
        <v>57.64</v>
      </c>
      <c r="T673" t="n">
        <v>18810.33</v>
      </c>
      <c r="U673" t="n">
        <v>0.58</v>
      </c>
      <c r="V673" t="n">
        <v>0.85</v>
      </c>
      <c r="W673" t="n">
        <v>6.86</v>
      </c>
      <c r="X673" t="n">
        <v>1.14</v>
      </c>
      <c r="Y673" t="n">
        <v>1</v>
      </c>
      <c r="Z673" t="n">
        <v>10</v>
      </c>
    </row>
    <row r="674">
      <c r="A674" t="n">
        <v>21</v>
      </c>
      <c r="B674" t="n">
        <v>90</v>
      </c>
      <c r="C674" t="inlineStr">
        <is>
          <t xml:space="preserve">CONCLUIDO	</t>
        </is>
      </c>
      <c r="D674" t="n">
        <v>3.5028</v>
      </c>
      <c r="E674" t="n">
        <v>28.55</v>
      </c>
      <c r="F674" t="n">
        <v>24.78</v>
      </c>
      <c r="G674" t="n">
        <v>39.12</v>
      </c>
      <c r="H674" t="n">
        <v>0.6</v>
      </c>
      <c r="I674" t="n">
        <v>38</v>
      </c>
      <c r="J674" t="n">
        <v>184.57</v>
      </c>
      <c r="K674" t="n">
        <v>52.44</v>
      </c>
      <c r="L674" t="n">
        <v>6.25</v>
      </c>
      <c r="M674" t="n">
        <v>36</v>
      </c>
      <c r="N674" t="n">
        <v>35.88</v>
      </c>
      <c r="O674" t="n">
        <v>22997.88</v>
      </c>
      <c r="P674" t="n">
        <v>322.57</v>
      </c>
      <c r="Q674" t="n">
        <v>452.63</v>
      </c>
      <c r="R674" t="n">
        <v>96.5</v>
      </c>
      <c r="S674" t="n">
        <v>57.64</v>
      </c>
      <c r="T674" t="n">
        <v>17197.18</v>
      </c>
      <c r="U674" t="n">
        <v>0.6</v>
      </c>
      <c r="V674" t="n">
        <v>0.86</v>
      </c>
      <c r="W674" t="n">
        <v>6.86</v>
      </c>
      <c r="X674" t="n">
        <v>1.05</v>
      </c>
      <c r="Y674" t="n">
        <v>1</v>
      </c>
      <c r="Z674" t="n">
        <v>10</v>
      </c>
    </row>
    <row r="675">
      <c r="A675" t="n">
        <v>22</v>
      </c>
      <c r="B675" t="n">
        <v>90</v>
      </c>
      <c r="C675" t="inlineStr">
        <is>
          <t xml:space="preserve">CONCLUIDO	</t>
        </is>
      </c>
      <c r="D675" t="n">
        <v>3.5084</v>
      </c>
      <c r="E675" t="n">
        <v>28.5</v>
      </c>
      <c r="F675" t="n">
        <v>24.77</v>
      </c>
      <c r="G675" t="n">
        <v>40.16</v>
      </c>
      <c r="H675" t="n">
        <v>0.62</v>
      </c>
      <c r="I675" t="n">
        <v>37</v>
      </c>
      <c r="J675" t="n">
        <v>184.95</v>
      </c>
      <c r="K675" t="n">
        <v>52.44</v>
      </c>
      <c r="L675" t="n">
        <v>6.5</v>
      </c>
      <c r="M675" t="n">
        <v>35</v>
      </c>
      <c r="N675" t="n">
        <v>36.01</v>
      </c>
      <c r="O675" t="n">
        <v>23044.38</v>
      </c>
      <c r="P675" t="n">
        <v>322.24</v>
      </c>
      <c r="Q675" t="n">
        <v>452.61</v>
      </c>
      <c r="R675" t="n">
        <v>96.56</v>
      </c>
      <c r="S675" t="n">
        <v>57.64</v>
      </c>
      <c r="T675" t="n">
        <v>17233.54</v>
      </c>
      <c r="U675" t="n">
        <v>0.6</v>
      </c>
      <c r="V675" t="n">
        <v>0.86</v>
      </c>
      <c r="W675" t="n">
        <v>6.85</v>
      </c>
      <c r="X675" t="n">
        <v>1.04</v>
      </c>
      <c r="Y675" t="n">
        <v>1</v>
      </c>
      <c r="Z675" t="n">
        <v>10</v>
      </c>
    </row>
    <row r="676">
      <c r="A676" t="n">
        <v>23</v>
      </c>
      <c r="B676" t="n">
        <v>90</v>
      </c>
      <c r="C676" t="inlineStr">
        <is>
          <t xml:space="preserve">CONCLUIDO	</t>
        </is>
      </c>
      <c r="D676" t="n">
        <v>3.5154</v>
      </c>
      <c r="E676" t="n">
        <v>28.45</v>
      </c>
      <c r="F676" t="n">
        <v>24.75</v>
      </c>
      <c r="G676" t="n">
        <v>41.24</v>
      </c>
      <c r="H676" t="n">
        <v>0.65</v>
      </c>
      <c r="I676" t="n">
        <v>36</v>
      </c>
      <c r="J676" t="n">
        <v>185.33</v>
      </c>
      <c r="K676" t="n">
        <v>52.44</v>
      </c>
      <c r="L676" t="n">
        <v>6.75</v>
      </c>
      <c r="M676" t="n">
        <v>34</v>
      </c>
      <c r="N676" t="n">
        <v>36.13</v>
      </c>
      <c r="O676" t="n">
        <v>23090.91</v>
      </c>
      <c r="P676" t="n">
        <v>321.68</v>
      </c>
      <c r="Q676" t="n">
        <v>452.73</v>
      </c>
      <c r="R676" t="n">
        <v>95.45</v>
      </c>
      <c r="S676" t="n">
        <v>57.64</v>
      </c>
      <c r="T676" t="n">
        <v>16683</v>
      </c>
      <c r="U676" t="n">
        <v>0.6</v>
      </c>
      <c r="V676" t="n">
        <v>0.86</v>
      </c>
      <c r="W676" t="n">
        <v>6.86</v>
      </c>
      <c r="X676" t="n">
        <v>1.02</v>
      </c>
      <c r="Y676" t="n">
        <v>1</v>
      </c>
      <c r="Z676" t="n">
        <v>10</v>
      </c>
    </row>
    <row r="677">
      <c r="A677" t="n">
        <v>24</v>
      </c>
      <c r="B677" t="n">
        <v>90</v>
      </c>
      <c r="C677" t="inlineStr">
        <is>
          <t xml:space="preserve">CONCLUIDO	</t>
        </is>
      </c>
      <c r="D677" t="n">
        <v>3.5355</v>
      </c>
      <c r="E677" t="n">
        <v>28.28</v>
      </c>
      <c r="F677" t="n">
        <v>24.65</v>
      </c>
      <c r="G677" t="n">
        <v>43.51</v>
      </c>
      <c r="H677" t="n">
        <v>0.67</v>
      </c>
      <c r="I677" t="n">
        <v>34</v>
      </c>
      <c r="J677" t="n">
        <v>185.7</v>
      </c>
      <c r="K677" t="n">
        <v>52.44</v>
      </c>
      <c r="L677" t="n">
        <v>7</v>
      </c>
      <c r="M677" t="n">
        <v>32</v>
      </c>
      <c r="N677" t="n">
        <v>36.26</v>
      </c>
      <c r="O677" t="n">
        <v>23137.49</v>
      </c>
      <c r="P677" t="n">
        <v>320.11</v>
      </c>
      <c r="Q677" t="n">
        <v>452.61</v>
      </c>
      <c r="R677" t="n">
        <v>92.51000000000001</v>
      </c>
      <c r="S677" t="n">
        <v>57.64</v>
      </c>
      <c r="T677" t="n">
        <v>15225.07</v>
      </c>
      <c r="U677" t="n">
        <v>0.62</v>
      </c>
      <c r="V677" t="n">
        <v>0.86</v>
      </c>
      <c r="W677" t="n">
        <v>6.85</v>
      </c>
      <c r="X677" t="n">
        <v>0.93</v>
      </c>
      <c r="Y677" t="n">
        <v>1</v>
      </c>
      <c r="Z677" t="n">
        <v>10</v>
      </c>
    </row>
    <row r="678">
      <c r="A678" t="n">
        <v>25</v>
      </c>
      <c r="B678" t="n">
        <v>90</v>
      </c>
      <c r="C678" t="inlineStr">
        <is>
          <t xml:space="preserve">CONCLUIDO	</t>
        </is>
      </c>
      <c r="D678" t="n">
        <v>3.5405</v>
      </c>
      <c r="E678" t="n">
        <v>28.24</v>
      </c>
      <c r="F678" t="n">
        <v>24.65</v>
      </c>
      <c r="G678" t="n">
        <v>44.82</v>
      </c>
      <c r="H678" t="n">
        <v>0.6899999999999999</v>
      </c>
      <c r="I678" t="n">
        <v>33</v>
      </c>
      <c r="J678" t="n">
        <v>186.08</v>
      </c>
      <c r="K678" t="n">
        <v>52.44</v>
      </c>
      <c r="L678" t="n">
        <v>7.25</v>
      </c>
      <c r="M678" t="n">
        <v>31</v>
      </c>
      <c r="N678" t="n">
        <v>36.39</v>
      </c>
      <c r="O678" t="n">
        <v>23184.11</v>
      </c>
      <c r="P678" t="n">
        <v>319.89</v>
      </c>
      <c r="Q678" t="n">
        <v>452.6</v>
      </c>
      <c r="R678" t="n">
        <v>92.40000000000001</v>
      </c>
      <c r="S678" t="n">
        <v>57.64</v>
      </c>
      <c r="T678" t="n">
        <v>15173.64</v>
      </c>
      <c r="U678" t="n">
        <v>0.62</v>
      </c>
      <c r="V678" t="n">
        <v>0.86</v>
      </c>
      <c r="W678" t="n">
        <v>6.85</v>
      </c>
      <c r="X678" t="n">
        <v>0.92</v>
      </c>
      <c r="Y678" t="n">
        <v>1</v>
      </c>
      <c r="Z678" t="n">
        <v>10</v>
      </c>
    </row>
    <row r="679">
      <c r="A679" t="n">
        <v>26</v>
      </c>
      <c r="B679" t="n">
        <v>90</v>
      </c>
      <c r="C679" t="inlineStr">
        <is>
          <t xml:space="preserve">CONCLUIDO	</t>
        </is>
      </c>
      <c r="D679" t="n">
        <v>3.5481</v>
      </c>
      <c r="E679" t="n">
        <v>28.18</v>
      </c>
      <c r="F679" t="n">
        <v>24.63</v>
      </c>
      <c r="G679" t="n">
        <v>46.17</v>
      </c>
      <c r="H679" t="n">
        <v>0.71</v>
      </c>
      <c r="I679" t="n">
        <v>32</v>
      </c>
      <c r="J679" t="n">
        <v>186.46</v>
      </c>
      <c r="K679" t="n">
        <v>52.44</v>
      </c>
      <c r="L679" t="n">
        <v>7.5</v>
      </c>
      <c r="M679" t="n">
        <v>30</v>
      </c>
      <c r="N679" t="n">
        <v>36.52</v>
      </c>
      <c r="O679" t="n">
        <v>23230.78</v>
      </c>
      <c r="P679" t="n">
        <v>319.24</v>
      </c>
      <c r="Q679" t="n">
        <v>452.65</v>
      </c>
      <c r="R679" t="n">
        <v>91.77</v>
      </c>
      <c r="S679" t="n">
        <v>57.64</v>
      </c>
      <c r="T679" t="n">
        <v>14864.85</v>
      </c>
      <c r="U679" t="n">
        <v>0.63</v>
      </c>
      <c r="V679" t="n">
        <v>0.86</v>
      </c>
      <c r="W679" t="n">
        <v>6.84</v>
      </c>
      <c r="X679" t="n">
        <v>0.9</v>
      </c>
      <c r="Y679" t="n">
        <v>1</v>
      </c>
      <c r="Z679" t="n">
        <v>10</v>
      </c>
    </row>
    <row r="680">
      <c r="A680" t="n">
        <v>27</v>
      </c>
      <c r="B680" t="n">
        <v>90</v>
      </c>
      <c r="C680" t="inlineStr">
        <is>
          <t xml:space="preserve">CONCLUIDO	</t>
        </is>
      </c>
      <c r="D680" t="n">
        <v>3.5572</v>
      </c>
      <c r="E680" t="n">
        <v>28.11</v>
      </c>
      <c r="F680" t="n">
        <v>24.59</v>
      </c>
      <c r="G680" t="n">
        <v>47.59</v>
      </c>
      <c r="H680" t="n">
        <v>0.74</v>
      </c>
      <c r="I680" t="n">
        <v>31</v>
      </c>
      <c r="J680" t="n">
        <v>186.84</v>
      </c>
      <c r="K680" t="n">
        <v>52.44</v>
      </c>
      <c r="L680" t="n">
        <v>7.75</v>
      </c>
      <c r="M680" t="n">
        <v>29</v>
      </c>
      <c r="N680" t="n">
        <v>36.65</v>
      </c>
      <c r="O680" t="n">
        <v>23277.49</v>
      </c>
      <c r="P680" t="n">
        <v>318.52</v>
      </c>
      <c r="Q680" t="n">
        <v>452.66</v>
      </c>
      <c r="R680" t="n">
        <v>90.52</v>
      </c>
      <c r="S680" t="n">
        <v>57.64</v>
      </c>
      <c r="T680" t="n">
        <v>14244.25</v>
      </c>
      <c r="U680" t="n">
        <v>0.64</v>
      </c>
      <c r="V680" t="n">
        <v>0.86</v>
      </c>
      <c r="W680" t="n">
        <v>6.84</v>
      </c>
      <c r="X680" t="n">
        <v>0.86</v>
      </c>
      <c r="Y680" t="n">
        <v>1</v>
      </c>
      <c r="Z680" t="n">
        <v>10</v>
      </c>
    </row>
    <row r="681">
      <c r="A681" t="n">
        <v>28</v>
      </c>
      <c r="B681" t="n">
        <v>90</v>
      </c>
      <c r="C681" t="inlineStr">
        <is>
          <t xml:space="preserve">CONCLUIDO	</t>
        </is>
      </c>
      <c r="D681" t="n">
        <v>3.5644</v>
      </c>
      <c r="E681" t="n">
        <v>28.06</v>
      </c>
      <c r="F681" t="n">
        <v>24.57</v>
      </c>
      <c r="G681" t="n">
        <v>49.14</v>
      </c>
      <c r="H681" t="n">
        <v>0.76</v>
      </c>
      <c r="I681" t="n">
        <v>30</v>
      </c>
      <c r="J681" t="n">
        <v>187.22</v>
      </c>
      <c r="K681" t="n">
        <v>52.44</v>
      </c>
      <c r="L681" t="n">
        <v>8</v>
      </c>
      <c r="M681" t="n">
        <v>28</v>
      </c>
      <c r="N681" t="n">
        <v>36.78</v>
      </c>
      <c r="O681" t="n">
        <v>23324.24</v>
      </c>
      <c r="P681" t="n">
        <v>318.18</v>
      </c>
      <c r="Q681" t="n">
        <v>452.61</v>
      </c>
      <c r="R681" t="n">
        <v>89.8</v>
      </c>
      <c r="S681" t="n">
        <v>57.64</v>
      </c>
      <c r="T681" t="n">
        <v>13889.81</v>
      </c>
      <c r="U681" t="n">
        <v>0.64</v>
      </c>
      <c r="V681" t="n">
        <v>0.86</v>
      </c>
      <c r="W681" t="n">
        <v>6.84</v>
      </c>
      <c r="X681" t="n">
        <v>0.84</v>
      </c>
      <c r="Y681" t="n">
        <v>1</v>
      </c>
      <c r="Z681" t="n">
        <v>10</v>
      </c>
    </row>
    <row r="682">
      <c r="A682" t="n">
        <v>29</v>
      </c>
      <c r="B682" t="n">
        <v>90</v>
      </c>
      <c r="C682" t="inlineStr">
        <is>
          <t xml:space="preserve">CONCLUIDO	</t>
        </is>
      </c>
      <c r="D682" t="n">
        <v>3.5721</v>
      </c>
      <c r="E682" t="n">
        <v>27.99</v>
      </c>
      <c r="F682" t="n">
        <v>24.54</v>
      </c>
      <c r="G682" t="n">
        <v>50.78</v>
      </c>
      <c r="H682" t="n">
        <v>0.78</v>
      </c>
      <c r="I682" t="n">
        <v>29</v>
      </c>
      <c r="J682" t="n">
        <v>187.6</v>
      </c>
      <c r="K682" t="n">
        <v>52.44</v>
      </c>
      <c r="L682" t="n">
        <v>8.25</v>
      </c>
      <c r="M682" t="n">
        <v>27</v>
      </c>
      <c r="N682" t="n">
        <v>36.9</v>
      </c>
      <c r="O682" t="n">
        <v>23371.04</v>
      </c>
      <c r="P682" t="n">
        <v>317.19</v>
      </c>
      <c r="Q682" t="n">
        <v>452.66</v>
      </c>
      <c r="R682" t="n">
        <v>88.97</v>
      </c>
      <c r="S682" t="n">
        <v>57.64</v>
      </c>
      <c r="T682" t="n">
        <v>13476.65</v>
      </c>
      <c r="U682" t="n">
        <v>0.65</v>
      </c>
      <c r="V682" t="n">
        <v>0.86</v>
      </c>
      <c r="W682" t="n">
        <v>6.84</v>
      </c>
      <c r="X682" t="n">
        <v>0.82</v>
      </c>
      <c r="Y682" t="n">
        <v>1</v>
      </c>
      <c r="Z682" t="n">
        <v>10</v>
      </c>
    </row>
    <row r="683">
      <c r="A683" t="n">
        <v>30</v>
      </c>
      <c r="B683" t="n">
        <v>90</v>
      </c>
      <c r="C683" t="inlineStr">
        <is>
          <t xml:space="preserve">CONCLUIDO	</t>
        </is>
      </c>
      <c r="D683" t="n">
        <v>3.5842</v>
      </c>
      <c r="E683" t="n">
        <v>27.9</v>
      </c>
      <c r="F683" t="n">
        <v>24.48</v>
      </c>
      <c r="G683" t="n">
        <v>52.47</v>
      </c>
      <c r="H683" t="n">
        <v>0.8</v>
      </c>
      <c r="I683" t="n">
        <v>28</v>
      </c>
      <c r="J683" t="n">
        <v>187.98</v>
      </c>
      <c r="K683" t="n">
        <v>52.44</v>
      </c>
      <c r="L683" t="n">
        <v>8.5</v>
      </c>
      <c r="M683" t="n">
        <v>26</v>
      </c>
      <c r="N683" t="n">
        <v>37.03</v>
      </c>
      <c r="O683" t="n">
        <v>23417.88</v>
      </c>
      <c r="P683" t="n">
        <v>316.24</v>
      </c>
      <c r="Q683" t="n">
        <v>452.61</v>
      </c>
      <c r="R683" t="n">
        <v>87.06</v>
      </c>
      <c r="S683" t="n">
        <v>57.64</v>
      </c>
      <c r="T683" t="n">
        <v>12530.31</v>
      </c>
      <c r="U683" t="n">
        <v>0.66</v>
      </c>
      <c r="V683" t="n">
        <v>0.87</v>
      </c>
      <c r="W683" t="n">
        <v>6.84</v>
      </c>
      <c r="X683" t="n">
        <v>0.76</v>
      </c>
      <c r="Y683" t="n">
        <v>1</v>
      </c>
      <c r="Z683" t="n">
        <v>10</v>
      </c>
    </row>
    <row r="684">
      <c r="A684" t="n">
        <v>31</v>
      </c>
      <c r="B684" t="n">
        <v>90</v>
      </c>
      <c r="C684" t="inlineStr">
        <is>
          <t xml:space="preserve">CONCLUIDO	</t>
        </is>
      </c>
      <c r="D684" t="n">
        <v>3.5893</v>
      </c>
      <c r="E684" t="n">
        <v>27.86</v>
      </c>
      <c r="F684" t="n">
        <v>24.48</v>
      </c>
      <c r="G684" t="n">
        <v>54.4</v>
      </c>
      <c r="H684" t="n">
        <v>0.82</v>
      </c>
      <c r="I684" t="n">
        <v>27</v>
      </c>
      <c r="J684" t="n">
        <v>188.36</v>
      </c>
      <c r="K684" t="n">
        <v>52.44</v>
      </c>
      <c r="L684" t="n">
        <v>8.75</v>
      </c>
      <c r="M684" t="n">
        <v>25</v>
      </c>
      <c r="N684" t="n">
        <v>37.16</v>
      </c>
      <c r="O684" t="n">
        <v>23464.76</v>
      </c>
      <c r="P684" t="n">
        <v>315.88</v>
      </c>
      <c r="Q684" t="n">
        <v>452.65</v>
      </c>
      <c r="R684" t="n">
        <v>86.88</v>
      </c>
      <c r="S684" t="n">
        <v>57.64</v>
      </c>
      <c r="T684" t="n">
        <v>12443.56</v>
      </c>
      <c r="U684" t="n">
        <v>0.66</v>
      </c>
      <c r="V684" t="n">
        <v>0.87</v>
      </c>
      <c r="W684" t="n">
        <v>6.84</v>
      </c>
      <c r="X684" t="n">
        <v>0.75</v>
      </c>
      <c r="Y684" t="n">
        <v>1</v>
      </c>
      <c r="Z684" t="n">
        <v>10</v>
      </c>
    </row>
    <row r="685">
      <c r="A685" t="n">
        <v>32</v>
      </c>
      <c r="B685" t="n">
        <v>90</v>
      </c>
      <c r="C685" t="inlineStr">
        <is>
          <t xml:space="preserve">CONCLUIDO	</t>
        </is>
      </c>
      <c r="D685" t="n">
        <v>3.5898</v>
      </c>
      <c r="E685" t="n">
        <v>27.86</v>
      </c>
      <c r="F685" t="n">
        <v>24.48</v>
      </c>
      <c r="G685" t="n">
        <v>54.39</v>
      </c>
      <c r="H685" t="n">
        <v>0.85</v>
      </c>
      <c r="I685" t="n">
        <v>27</v>
      </c>
      <c r="J685" t="n">
        <v>188.74</v>
      </c>
      <c r="K685" t="n">
        <v>52.44</v>
      </c>
      <c r="L685" t="n">
        <v>9</v>
      </c>
      <c r="M685" t="n">
        <v>25</v>
      </c>
      <c r="N685" t="n">
        <v>37.3</v>
      </c>
      <c r="O685" t="n">
        <v>23511.69</v>
      </c>
      <c r="P685" t="n">
        <v>315.33</v>
      </c>
      <c r="Q685" t="n">
        <v>452.68</v>
      </c>
      <c r="R685" t="n">
        <v>86.86</v>
      </c>
      <c r="S685" t="n">
        <v>57.64</v>
      </c>
      <c r="T685" t="n">
        <v>12433.72</v>
      </c>
      <c r="U685" t="n">
        <v>0.66</v>
      </c>
      <c r="V685" t="n">
        <v>0.87</v>
      </c>
      <c r="W685" t="n">
        <v>6.84</v>
      </c>
      <c r="X685" t="n">
        <v>0.75</v>
      </c>
      <c r="Y685" t="n">
        <v>1</v>
      </c>
      <c r="Z685" t="n">
        <v>10</v>
      </c>
    </row>
    <row r="686">
      <c r="A686" t="n">
        <v>33</v>
      </c>
      <c r="B686" t="n">
        <v>90</v>
      </c>
      <c r="C686" t="inlineStr">
        <is>
          <t xml:space="preserve">CONCLUIDO	</t>
        </is>
      </c>
      <c r="D686" t="n">
        <v>3.5985</v>
      </c>
      <c r="E686" t="n">
        <v>27.79</v>
      </c>
      <c r="F686" t="n">
        <v>24.44</v>
      </c>
      <c r="G686" t="n">
        <v>56.41</v>
      </c>
      <c r="H686" t="n">
        <v>0.87</v>
      </c>
      <c r="I686" t="n">
        <v>26</v>
      </c>
      <c r="J686" t="n">
        <v>189.12</v>
      </c>
      <c r="K686" t="n">
        <v>52.44</v>
      </c>
      <c r="L686" t="n">
        <v>9.25</v>
      </c>
      <c r="M686" t="n">
        <v>24</v>
      </c>
      <c r="N686" t="n">
        <v>37.43</v>
      </c>
      <c r="O686" t="n">
        <v>23558.67</v>
      </c>
      <c r="P686" t="n">
        <v>314.58</v>
      </c>
      <c r="Q686" t="n">
        <v>452.59</v>
      </c>
      <c r="R686" t="n">
        <v>85.86</v>
      </c>
      <c r="S686" t="n">
        <v>57.64</v>
      </c>
      <c r="T686" t="n">
        <v>11938.12</v>
      </c>
      <c r="U686" t="n">
        <v>0.67</v>
      </c>
      <c r="V686" t="n">
        <v>0.87</v>
      </c>
      <c r="W686" t="n">
        <v>6.83</v>
      </c>
      <c r="X686" t="n">
        <v>0.72</v>
      </c>
      <c r="Y686" t="n">
        <v>1</v>
      </c>
      <c r="Z686" t="n">
        <v>10</v>
      </c>
    </row>
    <row r="687">
      <c r="A687" t="n">
        <v>34</v>
      </c>
      <c r="B687" t="n">
        <v>90</v>
      </c>
      <c r="C687" t="inlineStr">
        <is>
          <t xml:space="preserve">CONCLUIDO	</t>
        </is>
      </c>
      <c r="D687" t="n">
        <v>3.6077</v>
      </c>
      <c r="E687" t="n">
        <v>27.72</v>
      </c>
      <c r="F687" t="n">
        <v>24.41</v>
      </c>
      <c r="G687" t="n">
        <v>58.58</v>
      </c>
      <c r="H687" t="n">
        <v>0.89</v>
      </c>
      <c r="I687" t="n">
        <v>25</v>
      </c>
      <c r="J687" t="n">
        <v>189.5</v>
      </c>
      <c r="K687" t="n">
        <v>52.44</v>
      </c>
      <c r="L687" t="n">
        <v>9.5</v>
      </c>
      <c r="M687" t="n">
        <v>23</v>
      </c>
      <c r="N687" t="n">
        <v>37.56</v>
      </c>
      <c r="O687" t="n">
        <v>23605.68</v>
      </c>
      <c r="P687" t="n">
        <v>313.94</v>
      </c>
      <c r="Q687" t="n">
        <v>452.61</v>
      </c>
      <c r="R687" t="n">
        <v>84.81</v>
      </c>
      <c r="S687" t="n">
        <v>57.64</v>
      </c>
      <c r="T687" t="n">
        <v>11417.19</v>
      </c>
      <c r="U687" t="n">
        <v>0.68</v>
      </c>
      <c r="V687" t="n">
        <v>0.87</v>
      </c>
      <c r="W687" t="n">
        <v>6.83</v>
      </c>
      <c r="X687" t="n">
        <v>0.68</v>
      </c>
      <c r="Y687" t="n">
        <v>1</v>
      </c>
      <c r="Z687" t="n">
        <v>10</v>
      </c>
    </row>
    <row r="688">
      <c r="A688" t="n">
        <v>35</v>
      </c>
      <c r="B688" t="n">
        <v>90</v>
      </c>
      <c r="C688" t="inlineStr">
        <is>
          <t xml:space="preserve">CONCLUIDO	</t>
        </is>
      </c>
      <c r="D688" t="n">
        <v>3.617</v>
      </c>
      <c r="E688" t="n">
        <v>27.65</v>
      </c>
      <c r="F688" t="n">
        <v>24.37</v>
      </c>
      <c r="G688" t="n">
        <v>60.93</v>
      </c>
      <c r="H688" t="n">
        <v>0.91</v>
      </c>
      <c r="I688" t="n">
        <v>24</v>
      </c>
      <c r="J688" t="n">
        <v>189.88</v>
      </c>
      <c r="K688" t="n">
        <v>52.44</v>
      </c>
      <c r="L688" t="n">
        <v>9.75</v>
      </c>
      <c r="M688" t="n">
        <v>22</v>
      </c>
      <c r="N688" t="n">
        <v>37.69</v>
      </c>
      <c r="O688" t="n">
        <v>23652.75</v>
      </c>
      <c r="P688" t="n">
        <v>313.34</v>
      </c>
      <c r="Q688" t="n">
        <v>452.58</v>
      </c>
      <c r="R688" t="n">
        <v>83.16</v>
      </c>
      <c r="S688" t="n">
        <v>57.64</v>
      </c>
      <c r="T688" t="n">
        <v>10597.68</v>
      </c>
      <c r="U688" t="n">
        <v>0.6899999999999999</v>
      </c>
      <c r="V688" t="n">
        <v>0.87</v>
      </c>
      <c r="W688" t="n">
        <v>6.84</v>
      </c>
      <c r="X688" t="n">
        <v>0.65</v>
      </c>
      <c r="Y688" t="n">
        <v>1</v>
      </c>
      <c r="Z688" t="n">
        <v>10</v>
      </c>
    </row>
    <row r="689">
      <c r="A689" t="n">
        <v>36</v>
      </c>
      <c r="B689" t="n">
        <v>90</v>
      </c>
      <c r="C689" t="inlineStr">
        <is>
          <t xml:space="preserve">CONCLUIDO	</t>
        </is>
      </c>
      <c r="D689" t="n">
        <v>3.6153</v>
      </c>
      <c r="E689" t="n">
        <v>27.66</v>
      </c>
      <c r="F689" t="n">
        <v>24.39</v>
      </c>
      <c r="G689" t="n">
        <v>60.97</v>
      </c>
      <c r="H689" t="n">
        <v>0.93</v>
      </c>
      <c r="I689" t="n">
        <v>24</v>
      </c>
      <c r="J689" t="n">
        <v>190.26</v>
      </c>
      <c r="K689" t="n">
        <v>52.44</v>
      </c>
      <c r="L689" t="n">
        <v>10</v>
      </c>
      <c r="M689" t="n">
        <v>22</v>
      </c>
      <c r="N689" t="n">
        <v>37.82</v>
      </c>
      <c r="O689" t="n">
        <v>23699.85</v>
      </c>
      <c r="P689" t="n">
        <v>313.22</v>
      </c>
      <c r="Q689" t="n">
        <v>452.66</v>
      </c>
      <c r="R689" t="n">
        <v>83.95999999999999</v>
      </c>
      <c r="S689" t="n">
        <v>57.64</v>
      </c>
      <c r="T689" t="n">
        <v>10998.09</v>
      </c>
      <c r="U689" t="n">
        <v>0.6899999999999999</v>
      </c>
      <c r="V689" t="n">
        <v>0.87</v>
      </c>
      <c r="W689" t="n">
        <v>6.83</v>
      </c>
      <c r="X689" t="n">
        <v>0.66</v>
      </c>
      <c r="Y689" t="n">
        <v>1</v>
      </c>
      <c r="Z689" t="n">
        <v>10</v>
      </c>
    </row>
    <row r="690">
      <c r="A690" t="n">
        <v>37</v>
      </c>
      <c r="B690" t="n">
        <v>90</v>
      </c>
      <c r="C690" t="inlineStr">
        <is>
          <t xml:space="preserve">CONCLUIDO	</t>
        </is>
      </c>
      <c r="D690" t="n">
        <v>3.6254</v>
      </c>
      <c r="E690" t="n">
        <v>27.58</v>
      </c>
      <c r="F690" t="n">
        <v>24.34</v>
      </c>
      <c r="G690" t="n">
        <v>63.51</v>
      </c>
      <c r="H690" t="n">
        <v>0.95</v>
      </c>
      <c r="I690" t="n">
        <v>23</v>
      </c>
      <c r="J690" t="n">
        <v>190.65</v>
      </c>
      <c r="K690" t="n">
        <v>52.44</v>
      </c>
      <c r="L690" t="n">
        <v>10.25</v>
      </c>
      <c r="M690" t="n">
        <v>21</v>
      </c>
      <c r="N690" t="n">
        <v>37.95</v>
      </c>
      <c r="O690" t="n">
        <v>23747</v>
      </c>
      <c r="P690" t="n">
        <v>312.34</v>
      </c>
      <c r="Q690" t="n">
        <v>452.57</v>
      </c>
      <c r="R690" t="n">
        <v>82.44</v>
      </c>
      <c r="S690" t="n">
        <v>57.64</v>
      </c>
      <c r="T690" t="n">
        <v>10241.13</v>
      </c>
      <c r="U690" t="n">
        <v>0.7</v>
      </c>
      <c r="V690" t="n">
        <v>0.87</v>
      </c>
      <c r="W690" t="n">
        <v>6.83</v>
      </c>
      <c r="X690" t="n">
        <v>0.62</v>
      </c>
      <c r="Y690" t="n">
        <v>1</v>
      </c>
      <c r="Z690" t="n">
        <v>10</v>
      </c>
    </row>
    <row r="691">
      <c r="A691" t="n">
        <v>38</v>
      </c>
      <c r="B691" t="n">
        <v>90</v>
      </c>
      <c r="C691" t="inlineStr">
        <is>
          <t xml:space="preserve">CONCLUIDO	</t>
        </is>
      </c>
      <c r="D691" t="n">
        <v>3.6248</v>
      </c>
      <c r="E691" t="n">
        <v>27.59</v>
      </c>
      <c r="F691" t="n">
        <v>24.35</v>
      </c>
      <c r="G691" t="n">
        <v>63.52</v>
      </c>
      <c r="H691" t="n">
        <v>0.98</v>
      </c>
      <c r="I691" t="n">
        <v>23</v>
      </c>
      <c r="J691" t="n">
        <v>191.03</v>
      </c>
      <c r="K691" t="n">
        <v>52.44</v>
      </c>
      <c r="L691" t="n">
        <v>10.5</v>
      </c>
      <c r="M691" t="n">
        <v>21</v>
      </c>
      <c r="N691" t="n">
        <v>38.09</v>
      </c>
      <c r="O691" t="n">
        <v>23794.2</v>
      </c>
      <c r="P691" t="n">
        <v>312.09</v>
      </c>
      <c r="Q691" t="n">
        <v>452.65</v>
      </c>
      <c r="R691" t="n">
        <v>82.33</v>
      </c>
      <c r="S691" t="n">
        <v>57.64</v>
      </c>
      <c r="T691" t="n">
        <v>10186.65</v>
      </c>
      <c r="U691" t="n">
        <v>0.7</v>
      </c>
      <c r="V691" t="n">
        <v>0.87</v>
      </c>
      <c r="W691" t="n">
        <v>6.84</v>
      </c>
      <c r="X691" t="n">
        <v>0.62</v>
      </c>
      <c r="Y691" t="n">
        <v>1</v>
      </c>
      <c r="Z691" t="n">
        <v>10</v>
      </c>
    </row>
    <row r="692">
      <c r="A692" t="n">
        <v>39</v>
      </c>
      <c r="B692" t="n">
        <v>90</v>
      </c>
      <c r="C692" t="inlineStr">
        <is>
          <t xml:space="preserve">CONCLUIDO	</t>
        </is>
      </c>
      <c r="D692" t="n">
        <v>3.6333</v>
      </c>
      <c r="E692" t="n">
        <v>27.52</v>
      </c>
      <c r="F692" t="n">
        <v>24.32</v>
      </c>
      <c r="G692" t="n">
        <v>66.33</v>
      </c>
      <c r="H692" t="n">
        <v>1</v>
      </c>
      <c r="I692" t="n">
        <v>22</v>
      </c>
      <c r="J692" t="n">
        <v>191.41</v>
      </c>
      <c r="K692" t="n">
        <v>52.44</v>
      </c>
      <c r="L692" t="n">
        <v>10.75</v>
      </c>
      <c r="M692" t="n">
        <v>20</v>
      </c>
      <c r="N692" t="n">
        <v>38.22</v>
      </c>
      <c r="O692" t="n">
        <v>23841.44</v>
      </c>
      <c r="P692" t="n">
        <v>311.59</v>
      </c>
      <c r="Q692" t="n">
        <v>452.56</v>
      </c>
      <c r="R692" t="n">
        <v>81.73999999999999</v>
      </c>
      <c r="S692" t="n">
        <v>57.64</v>
      </c>
      <c r="T692" t="n">
        <v>9898.690000000001</v>
      </c>
      <c r="U692" t="n">
        <v>0.71</v>
      </c>
      <c r="V692" t="n">
        <v>0.87</v>
      </c>
      <c r="W692" t="n">
        <v>6.83</v>
      </c>
      <c r="X692" t="n">
        <v>0.6</v>
      </c>
      <c r="Y692" t="n">
        <v>1</v>
      </c>
      <c r="Z692" t="n">
        <v>10</v>
      </c>
    </row>
    <row r="693">
      <c r="A693" t="n">
        <v>40</v>
      </c>
      <c r="B693" t="n">
        <v>90</v>
      </c>
      <c r="C693" t="inlineStr">
        <is>
          <t xml:space="preserve">CONCLUIDO	</t>
        </is>
      </c>
      <c r="D693" t="n">
        <v>3.6324</v>
      </c>
      <c r="E693" t="n">
        <v>27.53</v>
      </c>
      <c r="F693" t="n">
        <v>24.33</v>
      </c>
      <c r="G693" t="n">
        <v>66.34999999999999</v>
      </c>
      <c r="H693" t="n">
        <v>1.02</v>
      </c>
      <c r="I693" t="n">
        <v>22</v>
      </c>
      <c r="J693" t="n">
        <v>191.79</v>
      </c>
      <c r="K693" t="n">
        <v>52.44</v>
      </c>
      <c r="L693" t="n">
        <v>11</v>
      </c>
      <c r="M693" t="n">
        <v>20</v>
      </c>
      <c r="N693" t="n">
        <v>38.35</v>
      </c>
      <c r="O693" t="n">
        <v>23888.73</v>
      </c>
      <c r="P693" t="n">
        <v>311.34</v>
      </c>
      <c r="Q693" t="n">
        <v>452.59</v>
      </c>
      <c r="R693" t="n">
        <v>81.72</v>
      </c>
      <c r="S693" t="n">
        <v>57.64</v>
      </c>
      <c r="T693" t="n">
        <v>9890.190000000001</v>
      </c>
      <c r="U693" t="n">
        <v>0.71</v>
      </c>
      <c r="V693" t="n">
        <v>0.87</v>
      </c>
      <c r="W693" t="n">
        <v>6.83</v>
      </c>
      <c r="X693" t="n">
        <v>0.6</v>
      </c>
      <c r="Y693" t="n">
        <v>1</v>
      </c>
      <c r="Z693" t="n">
        <v>10</v>
      </c>
    </row>
    <row r="694">
      <c r="A694" t="n">
        <v>41</v>
      </c>
      <c r="B694" t="n">
        <v>90</v>
      </c>
      <c r="C694" t="inlineStr">
        <is>
          <t xml:space="preserve">CONCLUIDO	</t>
        </is>
      </c>
      <c r="D694" t="n">
        <v>3.6422</v>
      </c>
      <c r="E694" t="n">
        <v>27.46</v>
      </c>
      <c r="F694" t="n">
        <v>24.29</v>
      </c>
      <c r="G694" t="n">
        <v>69.40000000000001</v>
      </c>
      <c r="H694" t="n">
        <v>1.04</v>
      </c>
      <c r="I694" t="n">
        <v>21</v>
      </c>
      <c r="J694" t="n">
        <v>192.18</v>
      </c>
      <c r="K694" t="n">
        <v>52.44</v>
      </c>
      <c r="L694" t="n">
        <v>11.25</v>
      </c>
      <c r="M694" t="n">
        <v>19</v>
      </c>
      <c r="N694" t="n">
        <v>38.49</v>
      </c>
      <c r="O694" t="n">
        <v>23936.06</v>
      </c>
      <c r="P694" t="n">
        <v>310.6</v>
      </c>
      <c r="Q694" t="n">
        <v>452.61</v>
      </c>
      <c r="R694" t="n">
        <v>80.39</v>
      </c>
      <c r="S694" t="n">
        <v>57.64</v>
      </c>
      <c r="T694" t="n">
        <v>9228.389999999999</v>
      </c>
      <c r="U694" t="n">
        <v>0.72</v>
      </c>
      <c r="V694" t="n">
        <v>0.87</v>
      </c>
      <c r="W694" t="n">
        <v>6.84</v>
      </c>
      <c r="X694" t="n">
        <v>0.5600000000000001</v>
      </c>
      <c r="Y694" t="n">
        <v>1</v>
      </c>
      <c r="Z694" t="n">
        <v>10</v>
      </c>
    </row>
    <row r="695">
      <c r="A695" t="n">
        <v>42</v>
      </c>
      <c r="B695" t="n">
        <v>90</v>
      </c>
      <c r="C695" t="inlineStr">
        <is>
          <t xml:space="preserve">CONCLUIDO	</t>
        </is>
      </c>
      <c r="D695" t="n">
        <v>3.641</v>
      </c>
      <c r="E695" t="n">
        <v>27.47</v>
      </c>
      <c r="F695" t="n">
        <v>24.3</v>
      </c>
      <c r="G695" t="n">
        <v>69.42</v>
      </c>
      <c r="H695" t="n">
        <v>1.06</v>
      </c>
      <c r="I695" t="n">
        <v>21</v>
      </c>
      <c r="J695" t="n">
        <v>192.56</v>
      </c>
      <c r="K695" t="n">
        <v>52.44</v>
      </c>
      <c r="L695" t="n">
        <v>11.5</v>
      </c>
      <c r="M695" t="n">
        <v>19</v>
      </c>
      <c r="N695" t="n">
        <v>38.62</v>
      </c>
      <c r="O695" t="n">
        <v>23983.44</v>
      </c>
      <c r="P695" t="n">
        <v>310.59</v>
      </c>
      <c r="Q695" t="n">
        <v>452.59</v>
      </c>
      <c r="R695" t="n">
        <v>81.05</v>
      </c>
      <c r="S695" t="n">
        <v>57.64</v>
      </c>
      <c r="T695" t="n">
        <v>9558.74</v>
      </c>
      <c r="U695" t="n">
        <v>0.71</v>
      </c>
      <c r="V695" t="n">
        <v>0.87</v>
      </c>
      <c r="W695" t="n">
        <v>6.83</v>
      </c>
      <c r="X695" t="n">
        <v>0.57</v>
      </c>
      <c r="Y695" t="n">
        <v>1</v>
      </c>
      <c r="Z695" t="n">
        <v>10</v>
      </c>
    </row>
    <row r="696">
      <c r="A696" t="n">
        <v>43</v>
      </c>
      <c r="B696" t="n">
        <v>90</v>
      </c>
      <c r="C696" t="inlineStr">
        <is>
          <t xml:space="preserve">CONCLUIDO	</t>
        </is>
      </c>
      <c r="D696" t="n">
        <v>3.6502</v>
      </c>
      <c r="E696" t="n">
        <v>27.4</v>
      </c>
      <c r="F696" t="n">
        <v>24.26</v>
      </c>
      <c r="G696" t="n">
        <v>72.79000000000001</v>
      </c>
      <c r="H696" t="n">
        <v>1.08</v>
      </c>
      <c r="I696" t="n">
        <v>20</v>
      </c>
      <c r="J696" t="n">
        <v>192.95</v>
      </c>
      <c r="K696" t="n">
        <v>52.44</v>
      </c>
      <c r="L696" t="n">
        <v>11.75</v>
      </c>
      <c r="M696" t="n">
        <v>18</v>
      </c>
      <c r="N696" t="n">
        <v>38.75</v>
      </c>
      <c r="O696" t="n">
        <v>24030.86</v>
      </c>
      <c r="P696" t="n">
        <v>309.37</v>
      </c>
      <c r="Q696" t="n">
        <v>452.57</v>
      </c>
      <c r="R696" t="n">
        <v>79.93000000000001</v>
      </c>
      <c r="S696" t="n">
        <v>57.64</v>
      </c>
      <c r="T696" t="n">
        <v>9003.809999999999</v>
      </c>
      <c r="U696" t="n">
        <v>0.72</v>
      </c>
      <c r="V696" t="n">
        <v>0.87</v>
      </c>
      <c r="W696" t="n">
        <v>6.83</v>
      </c>
      <c r="X696" t="n">
        <v>0.54</v>
      </c>
      <c r="Y696" t="n">
        <v>1</v>
      </c>
      <c r="Z696" t="n">
        <v>10</v>
      </c>
    </row>
    <row r="697">
      <c r="A697" t="n">
        <v>44</v>
      </c>
      <c r="B697" t="n">
        <v>90</v>
      </c>
      <c r="C697" t="inlineStr">
        <is>
          <t xml:space="preserve">CONCLUIDO	</t>
        </is>
      </c>
      <c r="D697" t="n">
        <v>3.6496</v>
      </c>
      <c r="E697" t="n">
        <v>27.4</v>
      </c>
      <c r="F697" t="n">
        <v>24.27</v>
      </c>
      <c r="G697" t="n">
        <v>72.81</v>
      </c>
      <c r="H697" t="n">
        <v>1.1</v>
      </c>
      <c r="I697" t="n">
        <v>20</v>
      </c>
      <c r="J697" t="n">
        <v>193.33</v>
      </c>
      <c r="K697" t="n">
        <v>52.44</v>
      </c>
      <c r="L697" t="n">
        <v>12</v>
      </c>
      <c r="M697" t="n">
        <v>18</v>
      </c>
      <c r="N697" t="n">
        <v>38.89</v>
      </c>
      <c r="O697" t="n">
        <v>24078.33</v>
      </c>
      <c r="P697" t="n">
        <v>309.76</v>
      </c>
      <c r="Q697" t="n">
        <v>452.61</v>
      </c>
      <c r="R697" t="n">
        <v>80.03</v>
      </c>
      <c r="S697" t="n">
        <v>57.64</v>
      </c>
      <c r="T697" t="n">
        <v>9052.34</v>
      </c>
      <c r="U697" t="n">
        <v>0.72</v>
      </c>
      <c r="V697" t="n">
        <v>0.87</v>
      </c>
      <c r="W697" t="n">
        <v>6.83</v>
      </c>
      <c r="X697" t="n">
        <v>0.54</v>
      </c>
      <c r="Y697" t="n">
        <v>1</v>
      </c>
      <c r="Z697" t="n">
        <v>10</v>
      </c>
    </row>
    <row r="698">
      <c r="A698" t="n">
        <v>45</v>
      </c>
      <c r="B698" t="n">
        <v>90</v>
      </c>
      <c r="C698" t="inlineStr">
        <is>
          <t xml:space="preserve">CONCLUIDO	</t>
        </is>
      </c>
      <c r="D698" t="n">
        <v>3.6581</v>
      </c>
      <c r="E698" t="n">
        <v>27.34</v>
      </c>
      <c r="F698" t="n">
        <v>24.24</v>
      </c>
      <c r="G698" t="n">
        <v>76.55</v>
      </c>
      <c r="H698" t="n">
        <v>1.12</v>
      </c>
      <c r="I698" t="n">
        <v>19</v>
      </c>
      <c r="J698" t="n">
        <v>193.72</v>
      </c>
      <c r="K698" t="n">
        <v>52.44</v>
      </c>
      <c r="L698" t="n">
        <v>12.25</v>
      </c>
      <c r="M698" t="n">
        <v>17</v>
      </c>
      <c r="N698" t="n">
        <v>39.02</v>
      </c>
      <c r="O698" t="n">
        <v>24125.85</v>
      </c>
      <c r="P698" t="n">
        <v>307.91</v>
      </c>
      <c r="Q698" t="n">
        <v>452.58</v>
      </c>
      <c r="R698" t="n">
        <v>79.04000000000001</v>
      </c>
      <c r="S698" t="n">
        <v>57.64</v>
      </c>
      <c r="T698" t="n">
        <v>8561.02</v>
      </c>
      <c r="U698" t="n">
        <v>0.73</v>
      </c>
      <c r="V698" t="n">
        <v>0.87</v>
      </c>
      <c r="W698" t="n">
        <v>6.83</v>
      </c>
      <c r="X698" t="n">
        <v>0.52</v>
      </c>
      <c r="Y698" t="n">
        <v>1</v>
      </c>
      <c r="Z698" t="n">
        <v>10</v>
      </c>
    </row>
    <row r="699">
      <c r="A699" t="n">
        <v>46</v>
      </c>
      <c r="B699" t="n">
        <v>90</v>
      </c>
      <c r="C699" t="inlineStr">
        <is>
          <t xml:space="preserve">CONCLUIDO	</t>
        </is>
      </c>
      <c r="D699" t="n">
        <v>3.6594</v>
      </c>
      <c r="E699" t="n">
        <v>27.33</v>
      </c>
      <c r="F699" t="n">
        <v>24.23</v>
      </c>
      <c r="G699" t="n">
        <v>76.52</v>
      </c>
      <c r="H699" t="n">
        <v>1.14</v>
      </c>
      <c r="I699" t="n">
        <v>19</v>
      </c>
      <c r="J699" t="n">
        <v>194.1</v>
      </c>
      <c r="K699" t="n">
        <v>52.44</v>
      </c>
      <c r="L699" t="n">
        <v>12.5</v>
      </c>
      <c r="M699" t="n">
        <v>17</v>
      </c>
      <c r="N699" t="n">
        <v>39.16</v>
      </c>
      <c r="O699" t="n">
        <v>24173.41</v>
      </c>
      <c r="P699" t="n">
        <v>308.12</v>
      </c>
      <c r="Q699" t="n">
        <v>452.57</v>
      </c>
      <c r="R699" t="n">
        <v>78.88</v>
      </c>
      <c r="S699" t="n">
        <v>57.64</v>
      </c>
      <c r="T699" t="n">
        <v>8481.540000000001</v>
      </c>
      <c r="U699" t="n">
        <v>0.73</v>
      </c>
      <c r="V699" t="n">
        <v>0.88</v>
      </c>
      <c r="W699" t="n">
        <v>6.82</v>
      </c>
      <c r="X699" t="n">
        <v>0.51</v>
      </c>
      <c r="Y699" t="n">
        <v>1</v>
      </c>
      <c r="Z699" t="n">
        <v>10</v>
      </c>
    </row>
    <row r="700">
      <c r="A700" t="n">
        <v>47</v>
      </c>
      <c r="B700" t="n">
        <v>90</v>
      </c>
      <c r="C700" t="inlineStr">
        <is>
          <t xml:space="preserve">CONCLUIDO	</t>
        </is>
      </c>
      <c r="D700" t="n">
        <v>3.6571</v>
      </c>
      <c r="E700" t="n">
        <v>27.34</v>
      </c>
      <c r="F700" t="n">
        <v>24.25</v>
      </c>
      <c r="G700" t="n">
        <v>76.56999999999999</v>
      </c>
      <c r="H700" t="n">
        <v>1.16</v>
      </c>
      <c r="I700" t="n">
        <v>19</v>
      </c>
      <c r="J700" t="n">
        <v>194.49</v>
      </c>
      <c r="K700" t="n">
        <v>52.44</v>
      </c>
      <c r="L700" t="n">
        <v>12.75</v>
      </c>
      <c r="M700" t="n">
        <v>17</v>
      </c>
      <c r="N700" t="n">
        <v>39.3</v>
      </c>
      <c r="O700" t="n">
        <v>24221.02</v>
      </c>
      <c r="P700" t="n">
        <v>308.25</v>
      </c>
      <c r="Q700" t="n">
        <v>452.64</v>
      </c>
      <c r="R700" t="n">
        <v>79.19</v>
      </c>
      <c r="S700" t="n">
        <v>57.64</v>
      </c>
      <c r="T700" t="n">
        <v>8635.67</v>
      </c>
      <c r="U700" t="n">
        <v>0.73</v>
      </c>
      <c r="V700" t="n">
        <v>0.87</v>
      </c>
      <c r="W700" t="n">
        <v>6.83</v>
      </c>
      <c r="X700" t="n">
        <v>0.52</v>
      </c>
      <c r="Y700" t="n">
        <v>1</v>
      </c>
      <c r="Z700" t="n">
        <v>10</v>
      </c>
    </row>
    <row r="701">
      <c r="A701" t="n">
        <v>48</v>
      </c>
      <c r="B701" t="n">
        <v>90</v>
      </c>
      <c r="C701" t="inlineStr">
        <is>
          <t xml:space="preserve">CONCLUIDO	</t>
        </is>
      </c>
      <c r="D701" t="n">
        <v>3.6685</v>
      </c>
      <c r="E701" t="n">
        <v>27.26</v>
      </c>
      <c r="F701" t="n">
        <v>24.2</v>
      </c>
      <c r="G701" t="n">
        <v>80.66</v>
      </c>
      <c r="H701" t="n">
        <v>1.18</v>
      </c>
      <c r="I701" t="n">
        <v>18</v>
      </c>
      <c r="J701" t="n">
        <v>194.88</v>
      </c>
      <c r="K701" t="n">
        <v>52.44</v>
      </c>
      <c r="L701" t="n">
        <v>13</v>
      </c>
      <c r="M701" t="n">
        <v>16</v>
      </c>
      <c r="N701" t="n">
        <v>39.43</v>
      </c>
      <c r="O701" t="n">
        <v>24268.67</v>
      </c>
      <c r="P701" t="n">
        <v>307.18</v>
      </c>
      <c r="Q701" t="n">
        <v>452.56</v>
      </c>
      <c r="R701" t="n">
        <v>77.73999999999999</v>
      </c>
      <c r="S701" t="n">
        <v>57.64</v>
      </c>
      <c r="T701" t="n">
        <v>7917.3</v>
      </c>
      <c r="U701" t="n">
        <v>0.74</v>
      </c>
      <c r="V701" t="n">
        <v>0.88</v>
      </c>
      <c r="W701" t="n">
        <v>6.82</v>
      </c>
      <c r="X701" t="n">
        <v>0.47</v>
      </c>
      <c r="Y701" t="n">
        <v>1</v>
      </c>
      <c r="Z701" t="n">
        <v>10</v>
      </c>
    </row>
    <row r="702">
      <c r="A702" t="n">
        <v>49</v>
      </c>
      <c r="B702" t="n">
        <v>90</v>
      </c>
      <c r="C702" t="inlineStr">
        <is>
          <t xml:space="preserve">CONCLUIDO	</t>
        </is>
      </c>
      <c r="D702" t="n">
        <v>3.6651</v>
      </c>
      <c r="E702" t="n">
        <v>27.28</v>
      </c>
      <c r="F702" t="n">
        <v>24.22</v>
      </c>
      <c r="G702" t="n">
        <v>80.75</v>
      </c>
      <c r="H702" t="n">
        <v>1.2</v>
      </c>
      <c r="I702" t="n">
        <v>18</v>
      </c>
      <c r="J702" t="n">
        <v>195.26</v>
      </c>
      <c r="K702" t="n">
        <v>52.44</v>
      </c>
      <c r="L702" t="n">
        <v>13.25</v>
      </c>
      <c r="M702" t="n">
        <v>16</v>
      </c>
      <c r="N702" t="n">
        <v>39.57</v>
      </c>
      <c r="O702" t="n">
        <v>24316.37</v>
      </c>
      <c r="P702" t="n">
        <v>307.75</v>
      </c>
      <c r="Q702" t="n">
        <v>452.56</v>
      </c>
      <c r="R702" t="n">
        <v>78.54000000000001</v>
      </c>
      <c r="S702" t="n">
        <v>57.64</v>
      </c>
      <c r="T702" t="n">
        <v>8316.84</v>
      </c>
      <c r="U702" t="n">
        <v>0.73</v>
      </c>
      <c r="V702" t="n">
        <v>0.88</v>
      </c>
      <c r="W702" t="n">
        <v>6.83</v>
      </c>
      <c r="X702" t="n">
        <v>0.5</v>
      </c>
      <c r="Y702" t="n">
        <v>1</v>
      </c>
      <c r="Z702" t="n">
        <v>10</v>
      </c>
    </row>
    <row r="703">
      <c r="A703" t="n">
        <v>50</v>
      </c>
      <c r="B703" t="n">
        <v>90</v>
      </c>
      <c r="C703" t="inlineStr">
        <is>
          <t xml:space="preserve">CONCLUIDO	</t>
        </is>
      </c>
      <c r="D703" t="n">
        <v>3.6688</v>
      </c>
      <c r="E703" t="n">
        <v>27.26</v>
      </c>
      <c r="F703" t="n">
        <v>24.2</v>
      </c>
      <c r="G703" t="n">
        <v>80.65000000000001</v>
      </c>
      <c r="H703" t="n">
        <v>1.22</v>
      </c>
      <c r="I703" t="n">
        <v>18</v>
      </c>
      <c r="J703" t="n">
        <v>195.65</v>
      </c>
      <c r="K703" t="n">
        <v>52.44</v>
      </c>
      <c r="L703" t="n">
        <v>13.5</v>
      </c>
      <c r="M703" t="n">
        <v>16</v>
      </c>
      <c r="N703" t="n">
        <v>39.71</v>
      </c>
      <c r="O703" t="n">
        <v>24364.12</v>
      </c>
      <c r="P703" t="n">
        <v>306.75</v>
      </c>
      <c r="Q703" t="n">
        <v>452.57</v>
      </c>
      <c r="R703" t="n">
        <v>77.73</v>
      </c>
      <c r="S703" t="n">
        <v>57.64</v>
      </c>
      <c r="T703" t="n">
        <v>7913.45</v>
      </c>
      <c r="U703" t="n">
        <v>0.74</v>
      </c>
      <c r="V703" t="n">
        <v>0.88</v>
      </c>
      <c r="W703" t="n">
        <v>6.82</v>
      </c>
      <c r="X703" t="n">
        <v>0.47</v>
      </c>
      <c r="Y703" t="n">
        <v>1</v>
      </c>
      <c r="Z703" t="n">
        <v>10</v>
      </c>
    </row>
    <row r="704">
      <c r="A704" t="n">
        <v>51</v>
      </c>
      <c r="B704" t="n">
        <v>90</v>
      </c>
      <c r="C704" t="inlineStr">
        <is>
          <t xml:space="preserve">CONCLUIDO	</t>
        </is>
      </c>
      <c r="D704" t="n">
        <v>3.6767</v>
      </c>
      <c r="E704" t="n">
        <v>27.2</v>
      </c>
      <c r="F704" t="n">
        <v>24.17</v>
      </c>
      <c r="G704" t="n">
        <v>85.31999999999999</v>
      </c>
      <c r="H704" t="n">
        <v>1.25</v>
      </c>
      <c r="I704" t="n">
        <v>17</v>
      </c>
      <c r="J704" t="n">
        <v>196.04</v>
      </c>
      <c r="K704" t="n">
        <v>52.44</v>
      </c>
      <c r="L704" t="n">
        <v>13.75</v>
      </c>
      <c r="M704" t="n">
        <v>15</v>
      </c>
      <c r="N704" t="n">
        <v>39.84</v>
      </c>
      <c r="O704" t="n">
        <v>24411.91</v>
      </c>
      <c r="P704" t="n">
        <v>305.71</v>
      </c>
      <c r="Q704" t="n">
        <v>452.66</v>
      </c>
      <c r="R704" t="n">
        <v>76.83</v>
      </c>
      <c r="S704" t="n">
        <v>57.64</v>
      </c>
      <c r="T704" t="n">
        <v>7470.18</v>
      </c>
      <c r="U704" t="n">
        <v>0.75</v>
      </c>
      <c r="V704" t="n">
        <v>0.88</v>
      </c>
      <c r="W704" t="n">
        <v>6.83</v>
      </c>
      <c r="X704" t="n">
        <v>0.45</v>
      </c>
      <c r="Y704" t="n">
        <v>1</v>
      </c>
      <c r="Z704" t="n">
        <v>10</v>
      </c>
    </row>
    <row r="705">
      <c r="A705" t="n">
        <v>52</v>
      </c>
      <c r="B705" t="n">
        <v>90</v>
      </c>
      <c r="C705" t="inlineStr">
        <is>
          <t xml:space="preserve">CONCLUIDO	</t>
        </is>
      </c>
      <c r="D705" t="n">
        <v>3.6774</v>
      </c>
      <c r="E705" t="n">
        <v>27.19</v>
      </c>
      <c r="F705" t="n">
        <v>24.17</v>
      </c>
      <c r="G705" t="n">
        <v>85.3</v>
      </c>
      <c r="H705" t="n">
        <v>1.27</v>
      </c>
      <c r="I705" t="n">
        <v>17</v>
      </c>
      <c r="J705" t="n">
        <v>196.42</v>
      </c>
      <c r="K705" t="n">
        <v>52.44</v>
      </c>
      <c r="L705" t="n">
        <v>14</v>
      </c>
      <c r="M705" t="n">
        <v>15</v>
      </c>
      <c r="N705" t="n">
        <v>39.98</v>
      </c>
      <c r="O705" t="n">
        <v>24459.75</v>
      </c>
      <c r="P705" t="n">
        <v>305.9</v>
      </c>
      <c r="Q705" t="n">
        <v>452.58</v>
      </c>
      <c r="R705" t="n">
        <v>76.94</v>
      </c>
      <c r="S705" t="n">
        <v>57.64</v>
      </c>
      <c r="T705" t="n">
        <v>7521.37</v>
      </c>
      <c r="U705" t="n">
        <v>0.75</v>
      </c>
      <c r="V705" t="n">
        <v>0.88</v>
      </c>
      <c r="W705" t="n">
        <v>6.82</v>
      </c>
      <c r="X705" t="n">
        <v>0.44</v>
      </c>
      <c r="Y705" t="n">
        <v>1</v>
      </c>
      <c r="Z705" t="n">
        <v>10</v>
      </c>
    </row>
    <row r="706">
      <c r="A706" t="n">
        <v>53</v>
      </c>
      <c r="B706" t="n">
        <v>90</v>
      </c>
      <c r="C706" t="inlineStr">
        <is>
          <t xml:space="preserve">CONCLUIDO	</t>
        </is>
      </c>
      <c r="D706" t="n">
        <v>3.6765</v>
      </c>
      <c r="E706" t="n">
        <v>27.2</v>
      </c>
      <c r="F706" t="n">
        <v>24.18</v>
      </c>
      <c r="G706" t="n">
        <v>85.31999999999999</v>
      </c>
      <c r="H706" t="n">
        <v>1.29</v>
      </c>
      <c r="I706" t="n">
        <v>17</v>
      </c>
      <c r="J706" t="n">
        <v>196.81</v>
      </c>
      <c r="K706" t="n">
        <v>52.44</v>
      </c>
      <c r="L706" t="n">
        <v>14.25</v>
      </c>
      <c r="M706" t="n">
        <v>15</v>
      </c>
      <c r="N706" t="n">
        <v>40.12</v>
      </c>
      <c r="O706" t="n">
        <v>24507.64</v>
      </c>
      <c r="P706" t="n">
        <v>306.12</v>
      </c>
      <c r="Q706" t="n">
        <v>452.56</v>
      </c>
      <c r="R706" t="n">
        <v>77.02</v>
      </c>
      <c r="S706" t="n">
        <v>57.64</v>
      </c>
      <c r="T706" t="n">
        <v>7562.13</v>
      </c>
      <c r="U706" t="n">
        <v>0.75</v>
      </c>
      <c r="V706" t="n">
        <v>0.88</v>
      </c>
      <c r="W706" t="n">
        <v>6.82</v>
      </c>
      <c r="X706" t="n">
        <v>0.45</v>
      </c>
      <c r="Y706" t="n">
        <v>1</v>
      </c>
      <c r="Z706" t="n">
        <v>10</v>
      </c>
    </row>
    <row r="707">
      <c r="A707" t="n">
        <v>54</v>
      </c>
      <c r="B707" t="n">
        <v>90</v>
      </c>
      <c r="C707" t="inlineStr">
        <is>
          <t xml:space="preserve">CONCLUIDO	</t>
        </is>
      </c>
      <c r="D707" t="n">
        <v>3.6744</v>
      </c>
      <c r="E707" t="n">
        <v>27.22</v>
      </c>
      <c r="F707" t="n">
        <v>24.19</v>
      </c>
      <c r="G707" t="n">
        <v>85.38</v>
      </c>
      <c r="H707" t="n">
        <v>1.31</v>
      </c>
      <c r="I707" t="n">
        <v>17</v>
      </c>
      <c r="J707" t="n">
        <v>197.2</v>
      </c>
      <c r="K707" t="n">
        <v>52.44</v>
      </c>
      <c r="L707" t="n">
        <v>14.5</v>
      </c>
      <c r="M707" t="n">
        <v>15</v>
      </c>
      <c r="N707" t="n">
        <v>40.26</v>
      </c>
      <c r="O707" t="n">
        <v>24555.57</v>
      </c>
      <c r="P707" t="n">
        <v>305.61</v>
      </c>
      <c r="Q707" t="n">
        <v>452.6</v>
      </c>
      <c r="R707" t="n">
        <v>77.45</v>
      </c>
      <c r="S707" t="n">
        <v>57.64</v>
      </c>
      <c r="T707" t="n">
        <v>7779.59</v>
      </c>
      <c r="U707" t="n">
        <v>0.74</v>
      </c>
      <c r="V707" t="n">
        <v>0.88</v>
      </c>
      <c r="W707" t="n">
        <v>6.82</v>
      </c>
      <c r="X707" t="n">
        <v>0.47</v>
      </c>
      <c r="Y707" t="n">
        <v>1</v>
      </c>
      <c r="Z707" t="n">
        <v>10</v>
      </c>
    </row>
    <row r="708">
      <c r="A708" t="n">
        <v>55</v>
      </c>
      <c r="B708" t="n">
        <v>90</v>
      </c>
      <c r="C708" t="inlineStr">
        <is>
          <t xml:space="preserve">CONCLUIDO	</t>
        </is>
      </c>
      <c r="D708" t="n">
        <v>3.6835</v>
      </c>
      <c r="E708" t="n">
        <v>27.15</v>
      </c>
      <c r="F708" t="n">
        <v>24.16</v>
      </c>
      <c r="G708" t="n">
        <v>90.59</v>
      </c>
      <c r="H708" t="n">
        <v>1.33</v>
      </c>
      <c r="I708" t="n">
        <v>16</v>
      </c>
      <c r="J708" t="n">
        <v>197.59</v>
      </c>
      <c r="K708" t="n">
        <v>52.44</v>
      </c>
      <c r="L708" t="n">
        <v>14.75</v>
      </c>
      <c r="M708" t="n">
        <v>14</v>
      </c>
      <c r="N708" t="n">
        <v>40.4</v>
      </c>
      <c r="O708" t="n">
        <v>24603.55</v>
      </c>
      <c r="P708" t="n">
        <v>305.02</v>
      </c>
      <c r="Q708" t="n">
        <v>452.55</v>
      </c>
      <c r="R708" t="n">
        <v>76.23</v>
      </c>
      <c r="S708" t="n">
        <v>57.64</v>
      </c>
      <c r="T708" t="n">
        <v>7173.23</v>
      </c>
      <c r="U708" t="n">
        <v>0.76</v>
      </c>
      <c r="V708" t="n">
        <v>0.88</v>
      </c>
      <c r="W708" t="n">
        <v>6.83</v>
      </c>
      <c r="X708" t="n">
        <v>0.43</v>
      </c>
      <c r="Y708" t="n">
        <v>1</v>
      </c>
      <c r="Z708" t="n">
        <v>10</v>
      </c>
    </row>
    <row r="709">
      <c r="A709" t="n">
        <v>56</v>
      </c>
      <c r="B709" t="n">
        <v>90</v>
      </c>
      <c r="C709" t="inlineStr">
        <is>
          <t xml:space="preserve">CONCLUIDO	</t>
        </is>
      </c>
      <c r="D709" t="n">
        <v>3.6851</v>
      </c>
      <c r="E709" t="n">
        <v>27.14</v>
      </c>
      <c r="F709" t="n">
        <v>24.15</v>
      </c>
      <c r="G709" t="n">
        <v>90.55</v>
      </c>
      <c r="H709" t="n">
        <v>1.35</v>
      </c>
      <c r="I709" t="n">
        <v>16</v>
      </c>
      <c r="J709" t="n">
        <v>197.98</v>
      </c>
      <c r="K709" t="n">
        <v>52.44</v>
      </c>
      <c r="L709" t="n">
        <v>15</v>
      </c>
      <c r="M709" t="n">
        <v>14</v>
      </c>
      <c r="N709" t="n">
        <v>40.54</v>
      </c>
      <c r="O709" t="n">
        <v>24651.58</v>
      </c>
      <c r="P709" t="n">
        <v>304.57</v>
      </c>
      <c r="Q709" t="n">
        <v>452.56</v>
      </c>
      <c r="R709" t="n">
        <v>76.19</v>
      </c>
      <c r="S709" t="n">
        <v>57.64</v>
      </c>
      <c r="T709" t="n">
        <v>7150.94</v>
      </c>
      <c r="U709" t="n">
        <v>0.76</v>
      </c>
      <c r="V709" t="n">
        <v>0.88</v>
      </c>
      <c r="W709" t="n">
        <v>6.82</v>
      </c>
      <c r="X709" t="n">
        <v>0.42</v>
      </c>
      <c r="Y709" t="n">
        <v>1</v>
      </c>
      <c r="Z709" t="n">
        <v>10</v>
      </c>
    </row>
    <row r="710">
      <c r="A710" t="n">
        <v>57</v>
      </c>
      <c r="B710" t="n">
        <v>90</v>
      </c>
      <c r="C710" t="inlineStr">
        <is>
          <t xml:space="preserve">CONCLUIDO	</t>
        </is>
      </c>
      <c r="D710" t="n">
        <v>3.6826</v>
      </c>
      <c r="E710" t="n">
        <v>27.15</v>
      </c>
      <c r="F710" t="n">
        <v>24.16</v>
      </c>
      <c r="G710" t="n">
        <v>90.62</v>
      </c>
      <c r="H710" t="n">
        <v>1.36</v>
      </c>
      <c r="I710" t="n">
        <v>16</v>
      </c>
      <c r="J710" t="n">
        <v>198.37</v>
      </c>
      <c r="K710" t="n">
        <v>52.44</v>
      </c>
      <c r="L710" t="n">
        <v>15.25</v>
      </c>
      <c r="M710" t="n">
        <v>14</v>
      </c>
      <c r="N710" t="n">
        <v>40.68</v>
      </c>
      <c r="O710" t="n">
        <v>24699.65</v>
      </c>
      <c r="P710" t="n">
        <v>304.86</v>
      </c>
      <c r="Q710" t="n">
        <v>452.55</v>
      </c>
      <c r="R710" t="n">
        <v>76.51000000000001</v>
      </c>
      <c r="S710" t="n">
        <v>57.64</v>
      </c>
      <c r="T710" t="n">
        <v>7314.91</v>
      </c>
      <c r="U710" t="n">
        <v>0.75</v>
      </c>
      <c r="V710" t="n">
        <v>0.88</v>
      </c>
      <c r="W710" t="n">
        <v>6.83</v>
      </c>
      <c r="X710" t="n">
        <v>0.44</v>
      </c>
      <c r="Y710" t="n">
        <v>1</v>
      </c>
      <c r="Z710" t="n">
        <v>10</v>
      </c>
    </row>
    <row r="711">
      <c r="A711" t="n">
        <v>58</v>
      </c>
      <c r="B711" t="n">
        <v>90</v>
      </c>
      <c r="C711" t="inlineStr">
        <is>
          <t xml:space="preserve">CONCLUIDO	</t>
        </is>
      </c>
      <c r="D711" t="n">
        <v>3.6815</v>
      </c>
      <c r="E711" t="n">
        <v>27.16</v>
      </c>
      <c r="F711" t="n">
        <v>24.17</v>
      </c>
      <c r="G711" t="n">
        <v>90.65000000000001</v>
      </c>
      <c r="H711" t="n">
        <v>1.38</v>
      </c>
      <c r="I711" t="n">
        <v>16</v>
      </c>
      <c r="J711" t="n">
        <v>198.76</v>
      </c>
      <c r="K711" t="n">
        <v>52.44</v>
      </c>
      <c r="L711" t="n">
        <v>15.5</v>
      </c>
      <c r="M711" t="n">
        <v>14</v>
      </c>
      <c r="N711" t="n">
        <v>40.82</v>
      </c>
      <c r="O711" t="n">
        <v>24747.78</v>
      </c>
      <c r="P711" t="n">
        <v>304.15</v>
      </c>
      <c r="Q711" t="n">
        <v>452.57</v>
      </c>
      <c r="R711" t="n">
        <v>76.98999999999999</v>
      </c>
      <c r="S711" t="n">
        <v>57.64</v>
      </c>
      <c r="T711" t="n">
        <v>7551.85</v>
      </c>
      <c r="U711" t="n">
        <v>0.75</v>
      </c>
      <c r="V711" t="n">
        <v>0.88</v>
      </c>
      <c r="W711" t="n">
        <v>6.82</v>
      </c>
      <c r="X711" t="n">
        <v>0.45</v>
      </c>
      <c r="Y711" t="n">
        <v>1</v>
      </c>
      <c r="Z711" t="n">
        <v>10</v>
      </c>
    </row>
    <row r="712">
      <c r="A712" t="n">
        <v>59</v>
      </c>
      <c r="B712" t="n">
        <v>90</v>
      </c>
      <c r="C712" t="inlineStr">
        <is>
          <t xml:space="preserve">CONCLUIDO	</t>
        </is>
      </c>
      <c r="D712" t="n">
        <v>3.6948</v>
      </c>
      <c r="E712" t="n">
        <v>27.06</v>
      </c>
      <c r="F712" t="n">
        <v>24.11</v>
      </c>
      <c r="G712" t="n">
        <v>96.44</v>
      </c>
      <c r="H712" t="n">
        <v>1.4</v>
      </c>
      <c r="I712" t="n">
        <v>15</v>
      </c>
      <c r="J712" t="n">
        <v>199.15</v>
      </c>
      <c r="K712" t="n">
        <v>52.44</v>
      </c>
      <c r="L712" t="n">
        <v>15.75</v>
      </c>
      <c r="M712" t="n">
        <v>13</v>
      </c>
      <c r="N712" t="n">
        <v>40.96</v>
      </c>
      <c r="O712" t="n">
        <v>24795.95</v>
      </c>
      <c r="P712" t="n">
        <v>303.07</v>
      </c>
      <c r="Q712" t="n">
        <v>452.6</v>
      </c>
      <c r="R712" t="n">
        <v>74.88</v>
      </c>
      <c r="S712" t="n">
        <v>57.64</v>
      </c>
      <c r="T712" t="n">
        <v>6503.26</v>
      </c>
      <c r="U712" t="n">
        <v>0.77</v>
      </c>
      <c r="V712" t="n">
        <v>0.88</v>
      </c>
      <c r="W712" t="n">
        <v>6.82</v>
      </c>
      <c r="X712" t="n">
        <v>0.39</v>
      </c>
      <c r="Y712" t="n">
        <v>1</v>
      </c>
      <c r="Z712" t="n">
        <v>10</v>
      </c>
    </row>
    <row r="713">
      <c r="A713" t="n">
        <v>60</v>
      </c>
      <c r="B713" t="n">
        <v>90</v>
      </c>
      <c r="C713" t="inlineStr">
        <is>
          <t xml:space="preserve">CONCLUIDO	</t>
        </is>
      </c>
      <c r="D713" t="n">
        <v>3.6946</v>
      </c>
      <c r="E713" t="n">
        <v>27.07</v>
      </c>
      <c r="F713" t="n">
        <v>24.11</v>
      </c>
      <c r="G713" t="n">
        <v>96.45</v>
      </c>
      <c r="H713" t="n">
        <v>1.42</v>
      </c>
      <c r="I713" t="n">
        <v>15</v>
      </c>
      <c r="J713" t="n">
        <v>199.54</v>
      </c>
      <c r="K713" t="n">
        <v>52.44</v>
      </c>
      <c r="L713" t="n">
        <v>16</v>
      </c>
      <c r="M713" t="n">
        <v>13</v>
      </c>
      <c r="N713" t="n">
        <v>41.1</v>
      </c>
      <c r="O713" t="n">
        <v>24844.17</v>
      </c>
      <c r="P713" t="n">
        <v>302.96</v>
      </c>
      <c r="Q713" t="n">
        <v>452.61</v>
      </c>
      <c r="R713" t="n">
        <v>74.91</v>
      </c>
      <c r="S713" t="n">
        <v>57.64</v>
      </c>
      <c r="T713" t="n">
        <v>6520.46</v>
      </c>
      <c r="U713" t="n">
        <v>0.77</v>
      </c>
      <c r="V713" t="n">
        <v>0.88</v>
      </c>
      <c r="W713" t="n">
        <v>6.82</v>
      </c>
      <c r="X713" t="n">
        <v>0.39</v>
      </c>
      <c r="Y713" t="n">
        <v>1</v>
      </c>
      <c r="Z713" t="n">
        <v>10</v>
      </c>
    </row>
    <row r="714">
      <c r="A714" t="n">
        <v>61</v>
      </c>
      <c r="B714" t="n">
        <v>90</v>
      </c>
      <c r="C714" t="inlineStr">
        <is>
          <t xml:space="preserve">CONCLUIDO	</t>
        </is>
      </c>
      <c r="D714" t="n">
        <v>3.6926</v>
      </c>
      <c r="E714" t="n">
        <v>27.08</v>
      </c>
      <c r="F714" t="n">
        <v>24.13</v>
      </c>
      <c r="G714" t="n">
        <v>96.51000000000001</v>
      </c>
      <c r="H714" t="n">
        <v>1.44</v>
      </c>
      <c r="I714" t="n">
        <v>15</v>
      </c>
      <c r="J714" t="n">
        <v>199.93</v>
      </c>
      <c r="K714" t="n">
        <v>52.44</v>
      </c>
      <c r="L714" t="n">
        <v>16.25</v>
      </c>
      <c r="M714" t="n">
        <v>13</v>
      </c>
      <c r="N714" t="n">
        <v>41.24</v>
      </c>
      <c r="O714" t="n">
        <v>24892.44</v>
      </c>
      <c r="P714" t="n">
        <v>302.92</v>
      </c>
      <c r="Q714" t="n">
        <v>452.6</v>
      </c>
      <c r="R714" t="n">
        <v>75.54000000000001</v>
      </c>
      <c r="S714" t="n">
        <v>57.64</v>
      </c>
      <c r="T714" t="n">
        <v>6831.19</v>
      </c>
      <c r="U714" t="n">
        <v>0.76</v>
      </c>
      <c r="V714" t="n">
        <v>0.88</v>
      </c>
      <c r="W714" t="n">
        <v>6.82</v>
      </c>
      <c r="X714" t="n">
        <v>0.4</v>
      </c>
      <c r="Y714" t="n">
        <v>1</v>
      </c>
      <c r="Z714" t="n">
        <v>10</v>
      </c>
    </row>
    <row r="715">
      <c r="A715" t="n">
        <v>62</v>
      </c>
      <c r="B715" t="n">
        <v>90</v>
      </c>
      <c r="C715" t="inlineStr">
        <is>
          <t xml:space="preserve">CONCLUIDO	</t>
        </is>
      </c>
      <c r="D715" t="n">
        <v>3.6937</v>
      </c>
      <c r="E715" t="n">
        <v>27.07</v>
      </c>
      <c r="F715" t="n">
        <v>24.12</v>
      </c>
      <c r="G715" t="n">
        <v>96.48</v>
      </c>
      <c r="H715" t="n">
        <v>1.46</v>
      </c>
      <c r="I715" t="n">
        <v>15</v>
      </c>
      <c r="J715" t="n">
        <v>200.32</v>
      </c>
      <c r="K715" t="n">
        <v>52.44</v>
      </c>
      <c r="L715" t="n">
        <v>16.5</v>
      </c>
      <c r="M715" t="n">
        <v>13</v>
      </c>
      <c r="N715" t="n">
        <v>41.38</v>
      </c>
      <c r="O715" t="n">
        <v>24940.75</v>
      </c>
      <c r="P715" t="n">
        <v>302.15</v>
      </c>
      <c r="Q715" t="n">
        <v>452.57</v>
      </c>
      <c r="R715" t="n">
        <v>75.12</v>
      </c>
      <c r="S715" t="n">
        <v>57.64</v>
      </c>
      <c r="T715" t="n">
        <v>6622.72</v>
      </c>
      <c r="U715" t="n">
        <v>0.77</v>
      </c>
      <c r="V715" t="n">
        <v>0.88</v>
      </c>
      <c r="W715" t="n">
        <v>6.82</v>
      </c>
      <c r="X715" t="n">
        <v>0.39</v>
      </c>
      <c r="Y715" t="n">
        <v>1</v>
      </c>
      <c r="Z715" t="n">
        <v>10</v>
      </c>
    </row>
    <row r="716">
      <c r="A716" t="n">
        <v>63</v>
      </c>
      <c r="B716" t="n">
        <v>90</v>
      </c>
      <c r="C716" t="inlineStr">
        <is>
          <t xml:space="preserve">CONCLUIDO	</t>
        </is>
      </c>
      <c r="D716" t="n">
        <v>3.7001</v>
      </c>
      <c r="E716" t="n">
        <v>27.03</v>
      </c>
      <c r="F716" t="n">
        <v>24.11</v>
      </c>
      <c r="G716" t="n">
        <v>103.32</v>
      </c>
      <c r="H716" t="n">
        <v>1.48</v>
      </c>
      <c r="I716" t="n">
        <v>14</v>
      </c>
      <c r="J716" t="n">
        <v>200.72</v>
      </c>
      <c r="K716" t="n">
        <v>52.44</v>
      </c>
      <c r="L716" t="n">
        <v>16.75</v>
      </c>
      <c r="M716" t="n">
        <v>12</v>
      </c>
      <c r="N716" t="n">
        <v>41.52</v>
      </c>
      <c r="O716" t="n">
        <v>24989.11</v>
      </c>
      <c r="P716" t="n">
        <v>302.2</v>
      </c>
      <c r="Q716" t="n">
        <v>452.63</v>
      </c>
      <c r="R716" t="n">
        <v>74.75</v>
      </c>
      <c r="S716" t="n">
        <v>57.64</v>
      </c>
      <c r="T716" t="n">
        <v>6444.61</v>
      </c>
      <c r="U716" t="n">
        <v>0.77</v>
      </c>
      <c r="V716" t="n">
        <v>0.88</v>
      </c>
      <c r="W716" t="n">
        <v>6.82</v>
      </c>
      <c r="X716" t="n">
        <v>0.38</v>
      </c>
      <c r="Y716" t="n">
        <v>1</v>
      </c>
      <c r="Z716" t="n">
        <v>10</v>
      </c>
    </row>
    <row r="717">
      <c r="A717" t="n">
        <v>64</v>
      </c>
      <c r="B717" t="n">
        <v>90</v>
      </c>
      <c r="C717" t="inlineStr">
        <is>
          <t xml:space="preserve">CONCLUIDO	</t>
        </is>
      </c>
      <c r="D717" t="n">
        <v>3.7022</v>
      </c>
      <c r="E717" t="n">
        <v>27.01</v>
      </c>
      <c r="F717" t="n">
        <v>24.09</v>
      </c>
      <c r="G717" t="n">
        <v>103.25</v>
      </c>
      <c r="H717" t="n">
        <v>1.5</v>
      </c>
      <c r="I717" t="n">
        <v>14</v>
      </c>
      <c r="J717" t="n">
        <v>201.11</v>
      </c>
      <c r="K717" t="n">
        <v>52.44</v>
      </c>
      <c r="L717" t="n">
        <v>17</v>
      </c>
      <c r="M717" t="n">
        <v>12</v>
      </c>
      <c r="N717" t="n">
        <v>41.67</v>
      </c>
      <c r="O717" t="n">
        <v>25037.53</v>
      </c>
      <c r="P717" t="n">
        <v>301.95</v>
      </c>
      <c r="Q717" t="n">
        <v>452.66</v>
      </c>
      <c r="R717" t="n">
        <v>74.23</v>
      </c>
      <c r="S717" t="n">
        <v>57.64</v>
      </c>
      <c r="T717" t="n">
        <v>6182.2</v>
      </c>
      <c r="U717" t="n">
        <v>0.78</v>
      </c>
      <c r="V717" t="n">
        <v>0.88</v>
      </c>
      <c r="W717" t="n">
        <v>6.82</v>
      </c>
      <c r="X717" t="n">
        <v>0.37</v>
      </c>
      <c r="Y717" t="n">
        <v>1</v>
      </c>
      <c r="Z717" t="n">
        <v>10</v>
      </c>
    </row>
    <row r="718">
      <c r="A718" t="n">
        <v>65</v>
      </c>
      <c r="B718" t="n">
        <v>90</v>
      </c>
      <c r="C718" t="inlineStr">
        <is>
          <t xml:space="preserve">CONCLUIDO	</t>
        </is>
      </c>
      <c r="D718" t="n">
        <v>3.7002</v>
      </c>
      <c r="E718" t="n">
        <v>27.03</v>
      </c>
      <c r="F718" t="n">
        <v>24.11</v>
      </c>
      <c r="G718" t="n">
        <v>103.32</v>
      </c>
      <c r="H718" t="n">
        <v>1.52</v>
      </c>
      <c r="I718" t="n">
        <v>14</v>
      </c>
      <c r="J718" t="n">
        <v>201.5</v>
      </c>
      <c r="K718" t="n">
        <v>52.44</v>
      </c>
      <c r="L718" t="n">
        <v>17.25</v>
      </c>
      <c r="M718" t="n">
        <v>12</v>
      </c>
      <c r="N718" t="n">
        <v>41.81</v>
      </c>
      <c r="O718" t="n">
        <v>25085.99</v>
      </c>
      <c r="P718" t="n">
        <v>301.67</v>
      </c>
      <c r="Q718" t="n">
        <v>452.56</v>
      </c>
      <c r="R718" t="n">
        <v>74.83</v>
      </c>
      <c r="S718" t="n">
        <v>57.64</v>
      </c>
      <c r="T718" t="n">
        <v>6482.36</v>
      </c>
      <c r="U718" t="n">
        <v>0.77</v>
      </c>
      <c r="V718" t="n">
        <v>0.88</v>
      </c>
      <c r="W718" t="n">
        <v>6.82</v>
      </c>
      <c r="X718" t="n">
        <v>0.38</v>
      </c>
      <c r="Y718" t="n">
        <v>1</v>
      </c>
      <c r="Z718" t="n">
        <v>10</v>
      </c>
    </row>
    <row r="719">
      <c r="A719" t="n">
        <v>66</v>
      </c>
      <c r="B719" t="n">
        <v>90</v>
      </c>
      <c r="C719" t="inlineStr">
        <is>
          <t xml:space="preserve">CONCLUIDO	</t>
        </is>
      </c>
      <c r="D719" t="n">
        <v>3.7022</v>
      </c>
      <c r="E719" t="n">
        <v>27.01</v>
      </c>
      <c r="F719" t="n">
        <v>24.09</v>
      </c>
      <c r="G719" t="n">
        <v>103.25</v>
      </c>
      <c r="H719" t="n">
        <v>1.54</v>
      </c>
      <c r="I719" t="n">
        <v>14</v>
      </c>
      <c r="J719" t="n">
        <v>201.9</v>
      </c>
      <c r="K719" t="n">
        <v>52.44</v>
      </c>
      <c r="L719" t="n">
        <v>17.5</v>
      </c>
      <c r="M719" t="n">
        <v>12</v>
      </c>
      <c r="N719" t="n">
        <v>41.95</v>
      </c>
      <c r="O719" t="n">
        <v>25134.5</v>
      </c>
      <c r="P719" t="n">
        <v>300.91</v>
      </c>
      <c r="Q719" t="n">
        <v>452.56</v>
      </c>
      <c r="R719" t="n">
        <v>74.2</v>
      </c>
      <c r="S719" t="n">
        <v>57.64</v>
      </c>
      <c r="T719" t="n">
        <v>6168.44</v>
      </c>
      <c r="U719" t="n">
        <v>0.78</v>
      </c>
      <c r="V719" t="n">
        <v>0.88</v>
      </c>
      <c r="W719" t="n">
        <v>6.82</v>
      </c>
      <c r="X719" t="n">
        <v>0.37</v>
      </c>
      <c r="Y719" t="n">
        <v>1</v>
      </c>
      <c r="Z719" t="n">
        <v>10</v>
      </c>
    </row>
    <row r="720">
      <c r="A720" t="n">
        <v>67</v>
      </c>
      <c r="B720" t="n">
        <v>90</v>
      </c>
      <c r="C720" t="inlineStr">
        <is>
          <t xml:space="preserve">CONCLUIDO	</t>
        </is>
      </c>
      <c r="D720" t="n">
        <v>3.7012</v>
      </c>
      <c r="E720" t="n">
        <v>27.02</v>
      </c>
      <c r="F720" t="n">
        <v>24.1</v>
      </c>
      <c r="G720" t="n">
        <v>103.29</v>
      </c>
      <c r="H720" t="n">
        <v>1.56</v>
      </c>
      <c r="I720" t="n">
        <v>14</v>
      </c>
      <c r="J720" t="n">
        <v>202.29</v>
      </c>
      <c r="K720" t="n">
        <v>52.44</v>
      </c>
      <c r="L720" t="n">
        <v>17.75</v>
      </c>
      <c r="M720" t="n">
        <v>12</v>
      </c>
      <c r="N720" t="n">
        <v>42.1</v>
      </c>
      <c r="O720" t="n">
        <v>25183.06</v>
      </c>
      <c r="P720" t="n">
        <v>299.5</v>
      </c>
      <c r="Q720" t="n">
        <v>452.62</v>
      </c>
      <c r="R720" t="n">
        <v>74.58</v>
      </c>
      <c r="S720" t="n">
        <v>57.64</v>
      </c>
      <c r="T720" t="n">
        <v>6356.16</v>
      </c>
      <c r="U720" t="n">
        <v>0.77</v>
      </c>
      <c r="V720" t="n">
        <v>0.88</v>
      </c>
      <c r="W720" t="n">
        <v>6.82</v>
      </c>
      <c r="X720" t="n">
        <v>0.38</v>
      </c>
      <c r="Y720" t="n">
        <v>1</v>
      </c>
      <c r="Z720" t="n">
        <v>10</v>
      </c>
    </row>
    <row r="721">
      <c r="A721" t="n">
        <v>68</v>
      </c>
      <c r="B721" t="n">
        <v>90</v>
      </c>
      <c r="C721" t="inlineStr">
        <is>
          <t xml:space="preserve">CONCLUIDO	</t>
        </is>
      </c>
      <c r="D721" t="n">
        <v>3.7089</v>
      </c>
      <c r="E721" t="n">
        <v>26.96</v>
      </c>
      <c r="F721" t="n">
        <v>24.08</v>
      </c>
      <c r="G721" t="n">
        <v>111.14</v>
      </c>
      <c r="H721" t="n">
        <v>1.58</v>
      </c>
      <c r="I721" t="n">
        <v>13</v>
      </c>
      <c r="J721" t="n">
        <v>202.68</v>
      </c>
      <c r="K721" t="n">
        <v>52.44</v>
      </c>
      <c r="L721" t="n">
        <v>18</v>
      </c>
      <c r="M721" t="n">
        <v>11</v>
      </c>
      <c r="N721" t="n">
        <v>42.24</v>
      </c>
      <c r="O721" t="n">
        <v>25231.66</v>
      </c>
      <c r="P721" t="n">
        <v>299.78</v>
      </c>
      <c r="Q721" t="n">
        <v>452.67</v>
      </c>
      <c r="R721" t="n">
        <v>74.03</v>
      </c>
      <c r="S721" t="n">
        <v>57.64</v>
      </c>
      <c r="T721" t="n">
        <v>6088.62</v>
      </c>
      <c r="U721" t="n">
        <v>0.78</v>
      </c>
      <c r="V721" t="n">
        <v>0.88</v>
      </c>
      <c r="W721" t="n">
        <v>6.81</v>
      </c>
      <c r="X721" t="n">
        <v>0.35</v>
      </c>
      <c r="Y721" t="n">
        <v>1</v>
      </c>
      <c r="Z721" t="n">
        <v>10</v>
      </c>
    </row>
    <row r="722">
      <c r="A722" t="n">
        <v>69</v>
      </c>
      <c r="B722" t="n">
        <v>90</v>
      </c>
      <c r="C722" t="inlineStr">
        <is>
          <t xml:space="preserve">CONCLUIDO	</t>
        </is>
      </c>
      <c r="D722" t="n">
        <v>3.7093</v>
      </c>
      <c r="E722" t="n">
        <v>26.96</v>
      </c>
      <c r="F722" t="n">
        <v>24.08</v>
      </c>
      <c r="G722" t="n">
        <v>111.12</v>
      </c>
      <c r="H722" t="n">
        <v>1.6</v>
      </c>
      <c r="I722" t="n">
        <v>13</v>
      </c>
      <c r="J722" t="n">
        <v>203.08</v>
      </c>
      <c r="K722" t="n">
        <v>52.44</v>
      </c>
      <c r="L722" t="n">
        <v>18.25</v>
      </c>
      <c r="M722" t="n">
        <v>11</v>
      </c>
      <c r="N722" t="n">
        <v>42.39</v>
      </c>
      <c r="O722" t="n">
        <v>25280.45</v>
      </c>
      <c r="P722" t="n">
        <v>300.24</v>
      </c>
      <c r="Q722" t="n">
        <v>452.56</v>
      </c>
      <c r="R722" t="n">
        <v>73.67</v>
      </c>
      <c r="S722" t="n">
        <v>57.64</v>
      </c>
      <c r="T722" t="n">
        <v>5908.37</v>
      </c>
      <c r="U722" t="n">
        <v>0.78</v>
      </c>
      <c r="V722" t="n">
        <v>0.88</v>
      </c>
      <c r="W722" t="n">
        <v>6.82</v>
      </c>
      <c r="X722" t="n">
        <v>0.35</v>
      </c>
      <c r="Y722" t="n">
        <v>1</v>
      </c>
      <c r="Z722" t="n">
        <v>10</v>
      </c>
    </row>
    <row r="723">
      <c r="A723" t="n">
        <v>70</v>
      </c>
      <c r="B723" t="n">
        <v>90</v>
      </c>
      <c r="C723" t="inlineStr">
        <is>
          <t xml:space="preserve">CONCLUIDO	</t>
        </is>
      </c>
      <c r="D723" t="n">
        <v>3.711</v>
      </c>
      <c r="E723" t="n">
        <v>26.95</v>
      </c>
      <c r="F723" t="n">
        <v>24.06</v>
      </c>
      <c r="G723" t="n">
        <v>111.07</v>
      </c>
      <c r="H723" t="n">
        <v>1.61</v>
      </c>
      <c r="I723" t="n">
        <v>13</v>
      </c>
      <c r="J723" t="n">
        <v>203.47</v>
      </c>
      <c r="K723" t="n">
        <v>52.44</v>
      </c>
      <c r="L723" t="n">
        <v>18.5</v>
      </c>
      <c r="M723" t="n">
        <v>11</v>
      </c>
      <c r="N723" t="n">
        <v>42.53</v>
      </c>
      <c r="O723" t="n">
        <v>25329.15</v>
      </c>
      <c r="P723" t="n">
        <v>300.47</v>
      </c>
      <c r="Q723" t="n">
        <v>452.59</v>
      </c>
      <c r="R723" t="n">
        <v>73.37</v>
      </c>
      <c r="S723" t="n">
        <v>57.64</v>
      </c>
      <c r="T723" t="n">
        <v>5756.27</v>
      </c>
      <c r="U723" t="n">
        <v>0.79</v>
      </c>
      <c r="V723" t="n">
        <v>0.88</v>
      </c>
      <c r="W723" t="n">
        <v>6.82</v>
      </c>
      <c r="X723" t="n">
        <v>0.34</v>
      </c>
      <c r="Y723" t="n">
        <v>1</v>
      </c>
      <c r="Z723" t="n">
        <v>10</v>
      </c>
    </row>
    <row r="724">
      <c r="A724" t="n">
        <v>71</v>
      </c>
      <c r="B724" t="n">
        <v>90</v>
      </c>
      <c r="C724" t="inlineStr">
        <is>
          <t xml:space="preserve">CONCLUIDO	</t>
        </is>
      </c>
      <c r="D724" t="n">
        <v>3.7098</v>
      </c>
      <c r="E724" t="n">
        <v>26.96</v>
      </c>
      <c r="F724" t="n">
        <v>24.07</v>
      </c>
      <c r="G724" t="n">
        <v>111.11</v>
      </c>
      <c r="H724" t="n">
        <v>1.63</v>
      </c>
      <c r="I724" t="n">
        <v>13</v>
      </c>
      <c r="J724" t="n">
        <v>203.87</v>
      </c>
      <c r="K724" t="n">
        <v>52.44</v>
      </c>
      <c r="L724" t="n">
        <v>18.75</v>
      </c>
      <c r="M724" t="n">
        <v>11</v>
      </c>
      <c r="N724" t="n">
        <v>42.68</v>
      </c>
      <c r="O724" t="n">
        <v>25377.91</v>
      </c>
      <c r="P724" t="n">
        <v>300.38</v>
      </c>
      <c r="Q724" t="n">
        <v>452.57</v>
      </c>
      <c r="R724" t="n">
        <v>73.67</v>
      </c>
      <c r="S724" t="n">
        <v>57.64</v>
      </c>
      <c r="T724" t="n">
        <v>5909.5</v>
      </c>
      <c r="U724" t="n">
        <v>0.78</v>
      </c>
      <c r="V724" t="n">
        <v>0.88</v>
      </c>
      <c r="W724" t="n">
        <v>6.82</v>
      </c>
      <c r="X724" t="n">
        <v>0.35</v>
      </c>
      <c r="Y724" t="n">
        <v>1</v>
      </c>
      <c r="Z724" t="n">
        <v>10</v>
      </c>
    </row>
    <row r="725">
      <c r="A725" t="n">
        <v>72</v>
      </c>
      <c r="B725" t="n">
        <v>90</v>
      </c>
      <c r="C725" t="inlineStr">
        <is>
          <t xml:space="preserve">CONCLUIDO	</t>
        </is>
      </c>
      <c r="D725" t="n">
        <v>3.7111</v>
      </c>
      <c r="E725" t="n">
        <v>26.95</v>
      </c>
      <c r="F725" t="n">
        <v>24.06</v>
      </c>
      <c r="G725" t="n">
        <v>111.06</v>
      </c>
      <c r="H725" t="n">
        <v>1.65</v>
      </c>
      <c r="I725" t="n">
        <v>13</v>
      </c>
      <c r="J725" t="n">
        <v>204.26</v>
      </c>
      <c r="K725" t="n">
        <v>52.44</v>
      </c>
      <c r="L725" t="n">
        <v>19</v>
      </c>
      <c r="M725" t="n">
        <v>11</v>
      </c>
      <c r="N725" t="n">
        <v>42.82</v>
      </c>
      <c r="O725" t="n">
        <v>25426.72</v>
      </c>
      <c r="P725" t="n">
        <v>299.44</v>
      </c>
      <c r="Q725" t="n">
        <v>452.58</v>
      </c>
      <c r="R725" t="n">
        <v>73.20999999999999</v>
      </c>
      <c r="S725" t="n">
        <v>57.64</v>
      </c>
      <c r="T725" t="n">
        <v>5676.84</v>
      </c>
      <c r="U725" t="n">
        <v>0.79</v>
      </c>
      <c r="V725" t="n">
        <v>0.88</v>
      </c>
      <c r="W725" t="n">
        <v>6.82</v>
      </c>
      <c r="X725" t="n">
        <v>0.34</v>
      </c>
      <c r="Y725" t="n">
        <v>1</v>
      </c>
      <c r="Z725" t="n">
        <v>10</v>
      </c>
    </row>
    <row r="726">
      <c r="A726" t="n">
        <v>73</v>
      </c>
      <c r="B726" t="n">
        <v>90</v>
      </c>
      <c r="C726" t="inlineStr">
        <is>
          <t xml:space="preserve">CONCLUIDO	</t>
        </is>
      </c>
      <c r="D726" t="n">
        <v>3.7092</v>
      </c>
      <c r="E726" t="n">
        <v>26.96</v>
      </c>
      <c r="F726" t="n">
        <v>24.08</v>
      </c>
      <c r="G726" t="n">
        <v>111.13</v>
      </c>
      <c r="H726" t="n">
        <v>1.67</v>
      </c>
      <c r="I726" t="n">
        <v>13</v>
      </c>
      <c r="J726" t="n">
        <v>204.66</v>
      </c>
      <c r="K726" t="n">
        <v>52.44</v>
      </c>
      <c r="L726" t="n">
        <v>19.25</v>
      </c>
      <c r="M726" t="n">
        <v>11</v>
      </c>
      <c r="N726" t="n">
        <v>42.97</v>
      </c>
      <c r="O726" t="n">
        <v>25475.58</v>
      </c>
      <c r="P726" t="n">
        <v>298.51</v>
      </c>
      <c r="Q726" t="n">
        <v>452.56</v>
      </c>
      <c r="R726" t="n">
        <v>73.8</v>
      </c>
      <c r="S726" t="n">
        <v>57.64</v>
      </c>
      <c r="T726" t="n">
        <v>5975.2</v>
      </c>
      <c r="U726" t="n">
        <v>0.78</v>
      </c>
      <c r="V726" t="n">
        <v>0.88</v>
      </c>
      <c r="W726" t="n">
        <v>6.82</v>
      </c>
      <c r="X726" t="n">
        <v>0.35</v>
      </c>
      <c r="Y726" t="n">
        <v>1</v>
      </c>
      <c r="Z726" t="n">
        <v>10</v>
      </c>
    </row>
    <row r="727">
      <c r="A727" t="n">
        <v>74</v>
      </c>
      <c r="B727" t="n">
        <v>90</v>
      </c>
      <c r="C727" t="inlineStr">
        <is>
          <t xml:space="preserve">CONCLUIDO	</t>
        </is>
      </c>
      <c r="D727" t="n">
        <v>3.722</v>
      </c>
      <c r="E727" t="n">
        <v>26.87</v>
      </c>
      <c r="F727" t="n">
        <v>24.02</v>
      </c>
      <c r="G727" t="n">
        <v>120.1</v>
      </c>
      <c r="H727" t="n">
        <v>1.69</v>
      </c>
      <c r="I727" t="n">
        <v>12</v>
      </c>
      <c r="J727" t="n">
        <v>205.06</v>
      </c>
      <c r="K727" t="n">
        <v>52.44</v>
      </c>
      <c r="L727" t="n">
        <v>19.5</v>
      </c>
      <c r="M727" t="n">
        <v>10</v>
      </c>
      <c r="N727" t="n">
        <v>43.11</v>
      </c>
      <c r="O727" t="n">
        <v>25524.49</v>
      </c>
      <c r="P727" t="n">
        <v>297.29</v>
      </c>
      <c r="Q727" t="n">
        <v>452.6</v>
      </c>
      <c r="R727" t="n">
        <v>71.98999999999999</v>
      </c>
      <c r="S727" t="n">
        <v>57.64</v>
      </c>
      <c r="T727" t="n">
        <v>5072.72</v>
      </c>
      <c r="U727" t="n">
        <v>0.8</v>
      </c>
      <c r="V727" t="n">
        <v>0.88</v>
      </c>
      <c r="W727" t="n">
        <v>6.81</v>
      </c>
      <c r="X727" t="n">
        <v>0.3</v>
      </c>
      <c r="Y727" t="n">
        <v>1</v>
      </c>
      <c r="Z727" t="n">
        <v>10</v>
      </c>
    </row>
    <row r="728">
      <c r="A728" t="n">
        <v>75</v>
      </c>
      <c r="B728" t="n">
        <v>90</v>
      </c>
      <c r="C728" t="inlineStr">
        <is>
          <t xml:space="preserve">CONCLUIDO	</t>
        </is>
      </c>
      <c r="D728" t="n">
        <v>3.7213</v>
      </c>
      <c r="E728" t="n">
        <v>26.87</v>
      </c>
      <c r="F728" t="n">
        <v>24.03</v>
      </c>
      <c r="G728" t="n">
        <v>120.13</v>
      </c>
      <c r="H728" t="n">
        <v>1.71</v>
      </c>
      <c r="I728" t="n">
        <v>12</v>
      </c>
      <c r="J728" t="n">
        <v>205.45</v>
      </c>
      <c r="K728" t="n">
        <v>52.44</v>
      </c>
      <c r="L728" t="n">
        <v>19.75</v>
      </c>
      <c r="M728" t="n">
        <v>10</v>
      </c>
      <c r="N728" t="n">
        <v>43.26</v>
      </c>
      <c r="O728" t="n">
        <v>25573.44</v>
      </c>
      <c r="P728" t="n">
        <v>297.65</v>
      </c>
      <c r="Q728" t="n">
        <v>452.56</v>
      </c>
      <c r="R728" t="n">
        <v>72.09999999999999</v>
      </c>
      <c r="S728" t="n">
        <v>57.64</v>
      </c>
      <c r="T728" t="n">
        <v>5126.27</v>
      </c>
      <c r="U728" t="n">
        <v>0.8</v>
      </c>
      <c r="V728" t="n">
        <v>0.88</v>
      </c>
      <c r="W728" t="n">
        <v>6.81</v>
      </c>
      <c r="X728" t="n">
        <v>0.3</v>
      </c>
      <c r="Y728" t="n">
        <v>1</v>
      </c>
      <c r="Z728" t="n">
        <v>10</v>
      </c>
    </row>
    <row r="729">
      <c r="A729" t="n">
        <v>76</v>
      </c>
      <c r="B729" t="n">
        <v>90</v>
      </c>
      <c r="C729" t="inlineStr">
        <is>
          <t xml:space="preserve">CONCLUIDO	</t>
        </is>
      </c>
      <c r="D729" t="n">
        <v>3.722</v>
      </c>
      <c r="E729" t="n">
        <v>26.87</v>
      </c>
      <c r="F729" t="n">
        <v>24.02</v>
      </c>
      <c r="G729" t="n">
        <v>120.1</v>
      </c>
      <c r="H729" t="n">
        <v>1.73</v>
      </c>
      <c r="I729" t="n">
        <v>12</v>
      </c>
      <c r="J729" t="n">
        <v>205.85</v>
      </c>
      <c r="K729" t="n">
        <v>52.44</v>
      </c>
      <c r="L729" t="n">
        <v>20</v>
      </c>
      <c r="M729" t="n">
        <v>10</v>
      </c>
      <c r="N729" t="n">
        <v>43.41</v>
      </c>
      <c r="O729" t="n">
        <v>25622.45</v>
      </c>
      <c r="P729" t="n">
        <v>297.74</v>
      </c>
      <c r="Q729" t="n">
        <v>452.56</v>
      </c>
      <c r="R729" t="n">
        <v>71.86</v>
      </c>
      <c r="S729" t="n">
        <v>57.64</v>
      </c>
      <c r="T729" t="n">
        <v>5006</v>
      </c>
      <c r="U729" t="n">
        <v>0.8</v>
      </c>
      <c r="V729" t="n">
        <v>0.88</v>
      </c>
      <c r="W729" t="n">
        <v>6.82</v>
      </c>
      <c r="X729" t="n">
        <v>0.3</v>
      </c>
      <c r="Y729" t="n">
        <v>1</v>
      </c>
      <c r="Z729" t="n">
        <v>10</v>
      </c>
    </row>
    <row r="730">
      <c r="A730" t="n">
        <v>77</v>
      </c>
      <c r="B730" t="n">
        <v>90</v>
      </c>
      <c r="C730" t="inlineStr">
        <is>
          <t xml:space="preserve">CONCLUIDO	</t>
        </is>
      </c>
      <c r="D730" t="n">
        <v>3.719</v>
      </c>
      <c r="E730" t="n">
        <v>26.89</v>
      </c>
      <c r="F730" t="n">
        <v>24.04</v>
      </c>
      <c r="G730" t="n">
        <v>120.21</v>
      </c>
      <c r="H730" t="n">
        <v>1.74</v>
      </c>
      <c r="I730" t="n">
        <v>12</v>
      </c>
      <c r="J730" t="n">
        <v>206.25</v>
      </c>
      <c r="K730" t="n">
        <v>52.44</v>
      </c>
      <c r="L730" t="n">
        <v>20.25</v>
      </c>
      <c r="M730" t="n">
        <v>10</v>
      </c>
      <c r="N730" t="n">
        <v>43.56</v>
      </c>
      <c r="O730" t="n">
        <v>25671.51</v>
      </c>
      <c r="P730" t="n">
        <v>298.16</v>
      </c>
      <c r="Q730" t="n">
        <v>452.56</v>
      </c>
      <c r="R730" t="n">
        <v>72.76000000000001</v>
      </c>
      <c r="S730" t="n">
        <v>57.64</v>
      </c>
      <c r="T730" t="n">
        <v>5458.46</v>
      </c>
      <c r="U730" t="n">
        <v>0.79</v>
      </c>
      <c r="V730" t="n">
        <v>0.88</v>
      </c>
      <c r="W730" t="n">
        <v>6.81</v>
      </c>
      <c r="X730" t="n">
        <v>0.32</v>
      </c>
      <c r="Y730" t="n">
        <v>1</v>
      </c>
      <c r="Z730" t="n">
        <v>10</v>
      </c>
    </row>
    <row r="731">
      <c r="A731" t="n">
        <v>78</v>
      </c>
      <c r="B731" t="n">
        <v>90</v>
      </c>
      <c r="C731" t="inlineStr">
        <is>
          <t xml:space="preserve">CONCLUIDO	</t>
        </is>
      </c>
      <c r="D731" t="n">
        <v>3.7197</v>
      </c>
      <c r="E731" t="n">
        <v>26.88</v>
      </c>
      <c r="F731" t="n">
        <v>24.04</v>
      </c>
      <c r="G731" t="n">
        <v>120.18</v>
      </c>
      <c r="H731" t="n">
        <v>1.76</v>
      </c>
      <c r="I731" t="n">
        <v>12</v>
      </c>
      <c r="J731" t="n">
        <v>206.65</v>
      </c>
      <c r="K731" t="n">
        <v>52.44</v>
      </c>
      <c r="L731" t="n">
        <v>20.5</v>
      </c>
      <c r="M731" t="n">
        <v>10</v>
      </c>
      <c r="N731" t="n">
        <v>43.71</v>
      </c>
      <c r="O731" t="n">
        <v>25720.62</v>
      </c>
      <c r="P731" t="n">
        <v>297.77</v>
      </c>
      <c r="Q731" t="n">
        <v>452.56</v>
      </c>
      <c r="R731" t="n">
        <v>72.48</v>
      </c>
      <c r="S731" t="n">
        <v>57.64</v>
      </c>
      <c r="T731" t="n">
        <v>5319.37</v>
      </c>
      <c r="U731" t="n">
        <v>0.8</v>
      </c>
      <c r="V731" t="n">
        <v>0.88</v>
      </c>
      <c r="W731" t="n">
        <v>6.81</v>
      </c>
      <c r="X731" t="n">
        <v>0.31</v>
      </c>
      <c r="Y731" t="n">
        <v>1</v>
      </c>
      <c r="Z731" t="n">
        <v>10</v>
      </c>
    </row>
    <row r="732">
      <c r="A732" t="n">
        <v>79</v>
      </c>
      <c r="B732" t="n">
        <v>90</v>
      </c>
      <c r="C732" t="inlineStr">
        <is>
          <t xml:space="preserve">CONCLUIDO	</t>
        </is>
      </c>
      <c r="D732" t="n">
        <v>3.7183</v>
      </c>
      <c r="E732" t="n">
        <v>26.89</v>
      </c>
      <c r="F732" t="n">
        <v>24.05</v>
      </c>
      <c r="G732" t="n">
        <v>120.23</v>
      </c>
      <c r="H732" t="n">
        <v>1.78</v>
      </c>
      <c r="I732" t="n">
        <v>12</v>
      </c>
      <c r="J732" t="n">
        <v>207.05</v>
      </c>
      <c r="K732" t="n">
        <v>52.44</v>
      </c>
      <c r="L732" t="n">
        <v>20.75</v>
      </c>
      <c r="M732" t="n">
        <v>10</v>
      </c>
      <c r="N732" t="n">
        <v>43.85</v>
      </c>
      <c r="O732" t="n">
        <v>25769.78</v>
      </c>
      <c r="P732" t="n">
        <v>297</v>
      </c>
      <c r="Q732" t="n">
        <v>452.55</v>
      </c>
      <c r="R732" t="n">
        <v>73</v>
      </c>
      <c r="S732" t="n">
        <v>57.64</v>
      </c>
      <c r="T732" t="n">
        <v>5577.58</v>
      </c>
      <c r="U732" t="n">
        <v>0.79</v>
      </c>
      <c r="V732" t="n">
        <v>0.88</v>
      </c>
      <c r="W732" t="n">
        <v>6.81</v>
      </c>
      <c r="X732" t="n">
        <v>0.32</v>
      </c>
      <c r="Y732" t="n">
        <v>1</v>
      </c>
      <c r="Z732" t="n">
        <v>10</v>
      </c>
    </row>
    <row r="733">
      <c r="A733" t="n">
        <v>80</v>
      </c>
      <c r="B733" t="n">
        <v>90</v>
      </c>
      <c r="C733" t="inlineStr">
        <is>
          <t xml:space="preserve">CONCLUIDO	</t>
        </is>
      </c>
      <c r="D733" t="n">
        <v>3.7194</v>
      </c>
      <c r="E733" t="n">
        <v>26.89</v>
      </c>
      <c r="F733" t="n">
        <v>24.04</v>
      </c>
      <c r="G733" t="n">
        <v>120.2</v>
      </c>
      <c r="H733" t="n">
        <v>1.8</v>
      </c>
      <c r="I733" t="n">
        <v>12</v>
      </c>
      <c r="J733" t="n">
        <v>207.45</v>
      </c>
      <c r="K733" t="n">
        <v>52.44</v>
      </c>
      <c r="L733" t="n">
        <v>21</v>
      </c>
      <c r="M733" t="n">
        <v>10</v>
      </c>
      <c r="N733" t="n">
        <v>44</v>
      </c>
      <c r="O733" t="n">
        <v>25818.99</v>
      </c>
      <c r="P733" t="n">
        <v>295.85</v>
      </c>
      <c r="Q733" t="n">
        <v>452.57</v>
      </c>
      <c r="R733" t="n">
        <v>72.56</v>
      </c>
      <c r="S733" t="n">
        <v>57.64</v>
      </c>
      <c r="T733" t="n">
        <v>5357.55</v>
      </c>
      <c r="U733" t="n">
        <v>0.79</v>
      </c>
      <c r="V733" t="n">
        <v>0.88</v>
      </c>
      <c r="W733" t="n">
        <v>6.81</v>
      </c>
      <c r="X733" t="n">
        <v>0.31</v>
      </c>
      <c r="Y733" t="n">
        <v>1</v>
      </c>
      <c r="Z733" t="n">
        <v>10</v>
      </c>
    </row>
    <row r="734">
      <c r="A734" t="n">
        <v>81</v>
      </c>
      <c r="B734" t="n">
        <v>90</v>
      </c>
      <c r="C734" t="inlineStr">
        <is>
          <t xml:space="preserve">CONCLUIDO	</t>
        </is>
      </c>
      <c r="D734" t="n">
        <v>3.729</v>
      </c>
      <c r="E734" t="n">
        <v>26.82</v>
      </c>
      <c r="F734" t="n">
        <v>24</v>
      </c>
      <c r="G734" t="n">
        <v>130.94</v>
      </c>
      <c r="H734" t="n">
        <v>1.82</v>
      </c>
      <c r="I734" t="n">
        <v>11</v>
      </c>
      <c r="J734" t="n">
        <v>207.84</v>
      </c>
      <c r="K734" t="n">
        <v>52.44</v>
      </c>
      <c r="L734" t="n">
        <v>21.25</v>
      </c>
      <c r="M734" t="n">
        <v>9</v>
      </c>
      <c r="N734" t="n">
        <v>44.15</v>
      </c>
      <c r="O734" t="n">
        <v>25868.26</v>
      </c>
      <c r="P734" t="n">
        <v>295.18</v>
      </c>
      <c r="Q734" t="n">
        <v>452.55</v>
      </c>
      <c r="R734" t="n">
        <v>71.45999999999999</v>
      </c>
      <c r="S734" t="n">
        <v>57.64</v>
      </c>
      <c r="T734" t="n">
        <v>4813.04</v>
      </c>
      <c r="U734" t="n">
        <v>0.8100000000000001</v>
      </c>
      <c r="V734" t="n">
        <v>0.88</v>
      </c>
      <c r="W734" t="n">
        <v>6.81</v>
      </c>
      <c r="X734" t="n">
        <v>0.28</v>
      </c>
      <c r="Y734" t="n">
        <v>1</v>
      </c>
      <c r="Z734" t="n">
        <v>10</v>
      </c>
    </row>
    <row r="735">
      <c r="A735" t="n">
        <v>82</v>
      </c>
      <c r="B735" t="n">
        <v>90</v>
      </c>
      <c r="C735" t="inlineStr">
        <is>
          <t xml:space="preserve">CONCLUIDO	</t>
        </is>
      </c>
      <c r="D735" t="n">
        <v>3.7292</v>
      </c>
      <c r="E735" t="n">
        <v>26.82</v>
      </c>
      <c r="F735" t="n">
        <v>24</v>
      </c>
      <c r="G735" t="n">
        <v>130.93</v>
      </c>
      <c r="H735" t="n">
        <v>1.83</v>
      </c>
      <c r="I735" t="n">
        <v>11</v>
      </c>
      <c r="J735" t="n">
        <v>208.24</v>
      </c>
      <c r="K735" t="n">
        <v>52.44</v>
      </c>
      <c r="L735" t="n">
        <v>21.5</v>
      </c>
      <c r="M735" t="n">
        <v>9</v>
      </c>
      <c r="N735" t="n">
        <v>44.3</v>
      </c>
      <c r="O735" t="n">
        <v>25917.57</v>
      </c>
      <c r="P735" t="n">
        <v>295.4</v>
      </c>
      <c r="Q735" t="n">
        <v>452.55</v>
      </c>
      <c r="R735" t="n">
        <v>71.31999999999999</v>
      </c>
      <c r="S735" t="n">
        <v>57.64</v>
      </c>
      <c r="T735" t="n">
        <v>4740.51</v>
      </c>
      <c r="U735" t="n">
        <v>0.8100000000000001</v>
      </c>
      <c r="V735" t="n">
        <v>0.88</v>
      </c>
      <c r="W735" t="n">
        <v>6.82</v>
      </c>
      <c r="X735" t="n">
        <v>0.28</v>
      </c>
      <c r="Y735" t="n">
        <v>1</v>
      </c>
      <c r="Z735" t="n">
        <v>10</v>
      </c>
    </row>
    <row r="736">
      <c r="A736" t="n">
        <v>83</v>
      </c>
      <c r="B736" t="n">
        <v>90</v>
      </c>
      <c r="C736" t="inlineStr">
        <is>
          <t xml:space="preserve">CONCLUIDO	</t>
        </is>
      </c>
      <c r="D736" t="n">
        <v>3.7289</v>
      </c>
      <c r="E736" t="n">
        <v>26.82</v>
      </c>
      <c r="F736" t="n">
        <v>24.01</v>
      </c>
      <c r="G736" t="n">
        <v>130.94</v>
      </c>
      <c r="H736" t="n">
        <v>1.85</v>
      </c>
      <c r="I736" t="n">
        <v>11</v>
      </c>
      <c r="J736" t="n">
        <v>208.64</v>
      </c>
      <c r="K736" t="n">
        <v>52.44</v>
      </c>
      <c r="L736" t="n">
        <v>21.75</v>
      </c>
      <c r="M736" t="n">
        <v>9</v>
      </c>
      <c r="N736" t="n">
        <v>44.45</v>
      </c>
      <c r="O736" t="n">
        <v>25966.93</v>
      </c>
      <c r="P736" t="n">
        <v>295.55</v>
      </c>
      <c r="Q736" t="n">
        <v>452.6</v>
      </c>
      <c r="R736" t="n">
        <v>71.63</v>
      </c>
      <c r="S736" t="n">
        <v>57.64</v>
      </c>
      <c r="T736" t="n">
        <v>4896.07</v>
      </c>
      <c r="U736" t="n">
        <v>0.8</v>
      </c>
      <c r="V736" t="n">
        <v>0.88</v>
      </c>
      <c r="W736" t="n">
        <v>6.81</v>
      </c>
      <c r="X736" t="n">
        <v>0.28</v>
      </c>
      <c r="Y736" t="n">
        <v>1</v>
      </c>
      <c r="Z736" t="n">
        <v>10</v>
      </c>
    </row>
    <row r="737">
      <c r="A737" t="n">
        <v>84</v>
      </c>
      <c r="B737" t="n">
        <v>90</v>
      </c>
      <c r="C737" t="inlineStr">
        <is>
          <t xml:space="preserve">CONCLUIDO	</t>
        </is>
      </c>
      <c r="D737" t="n">
        <v>3.7279</v>
      </c>
      <c r="E737" t="n">
        <v>26.82</v>
      </c>
      <c r="F737" t="n">
        <v>24.01</v>
      </c>
      <c r="G737" t="n">
        <v>130.98</v>
      </c>
      <c r="H737" t="n">
        <v>1.87</v>
      </c>
      <c r="I737" t="n">
        <v>11</v>
      </c>
      <c r="J737" t="n">
        <v>209.05</v>
      </c>
      <c r="K737" t="n">
        <v>52.44</v>
      </c>
      <c r="L737" t="n">
        <v>22</v>
      </c>
      <c r="M737" t="n">
        <v>9</v>
      </c>
      <c r="N737" t="n">
        <v>44.6</v>
      </c>
      <c r="O737" t="n">
        <v>26016.35</v>
      </c>
      <c r="P737" t="n">
        <v>295.81</v>
      </c>
      <c r="Q737" t="n">
        <v>452.55</v>
      </c>
      <c r="R737" t="n">
        <v>71.69</v>
      </c>
      <c r="S737" t="n">
        <v>57.64</v>
      </c>
      <c r="T737" t="n">
        <v>4928.34</v>
      </c>
      <c r="U737" t="n">
        <v>0.8</v>
      </c>
      <c r="V737" t="n">
        <v>0.88</v>
      </c>
      <c r="W737" t="n">
        <v>6.82</v>
      </c>
      <c r="X737" t="n">
        <v>0.29</v>
      </c>
      <c r="Y737" t="n">
        <v>1</v>
      </c>
      <c r="Z737" t="n">
        <v>10</v>
      </c>
    </row>
    <row r="738">
      <c r="A738" t="n">
        <v>85</v>
      </c>
      <c r="B738" t="n">
        <v>90</v>
      </c>
      <c r="C738" t="inlineStr">
        <is>
          <t xml:space="preserve">CONCLUIDO	</t>
        </is>
      </c>
      <c r="D738" t="n">
        <v>3.7293</v>
      </c>
      <c r="E738" t="n">
        <v>26.81</v>
      </c>
      <c r="F738" t="n">
        <v>24</v>
      </c>
      <c r="G738" t="n">
        <v>130.93</v>
      </c>
      <c r="H738" t="n">
        <v>1.89</v>
      </c>
      <c r="I738" t="n">
        <v>11</v>
      </c>
      <c r="J738" t="n">
        <v>209.45</v>
      </c>
      <c r="K738" t="n">
        <v>52.44</v>
      </c>
      <c r="L738" t="n">
        <v>22.25</v>
      </c>
      <c r="M738" t="n">
        <v>9</v>
      </c>
      <c r="N738" t="n">
        <v>44.75</v>
      </c>
      <c r="O738" t="n">
        <v>26065.82</v>
      </c>
      <c r="P738" t="n">
        <v>295.28</v>
      </c>
      <c r="Q738" t="n">
        <v>452.59</v>
      </c>
      <c r="R738" t="n">
        <v>71.45999999999999</v>
      </c>
      <c r="S738" t="n">
        <v>57.64</v>
      </c>
      <c r="T738" t="n">
        <v>4813.99</v>
      </c>
      <c r="U738" t="n">
        <v>0.8100000000000001</v>
      </c>
      <c r="V738" t="n">
        <v>0.88</v>
      </c>
      <c r="W738" t="n">
        <v>6.81</v>
      </c>
      <c r="X738" t="n">
        <v>0.28</v>
      </c>
      <c r="Y738" t="n">
        <v>1</v>
      </c>
      <c r="Z738" t="n">
        <v>10</v>
      </c>
    </row>
    <row r="739">
      <c r="A739" t="n">
        <v>86</v>
      </c>
      <c r="B739" t="n">
        <v>90</v>
      </c>
      <c r="C739" t="inlineStr">
        <is>
          <t xml:space="preserve">CONCLUIDO	</t>
        </is>
      </c>
      <c r="D739" t="n">
        <v>3.7293</v>
      </c>
      <c r="E739" t="n">
        <v>26.82</v>
      </c>
      <c r="F739" t="n">
        <v>24</v>
      </c>
      <c r="G739" t="n">
        <v>130.93</v>
      </c>
      <c r="H739" t="n">
        <v>1.9</v>
      </c>
      <c r="I739" t="n">
        <v>11</v>
      </c>
      <c r="J739" t="n">
        <v>209.85</v>
      </c>
      <c r="K739" t="n">
        <v>52.44</v>
      </c>
      <c r="L739" t="n">
        <v>22.5</v>
      </c>
      <c r="M739" t="n">
        <v>9</v>
      </c>
      <c r="N739" t="n">
        <v>44.91</v>
      </c>
      <c r="O739" t="n">
        <v>26115.34</v>
      </c>
      <c r="P739" t="n">
        <v>294.94</v>
      </c>
      <c r="Q739" t="n">
        <v>452.55</v>
      </c>
      <c r="R739" t="n">
        <v>71.53</v>
      </c>
      <c r="S739" t="n">
        <v>57.64</v>
      </c>
      <c r="T739" t="n">
        <v>4849.38</v>
      </c>
      <c r="U739" t="n">
        <v>0.8100000000000001</v>
      </c>
      <c r="V739" t="n">
        <v>0.88</v>
      </c>
      <c r="W739" t="n">
        <v>6.81</v>
      </c>
      <c r="X739" t="n">
        <v>0.28</v>
      </c>
      <c r="Y739" t="n">
        <v>1</v>
      </c>
      <c r="Z739" t="n">
        <v>10</v>
      </c>
    </row>
    <row r="740">
      <c r="A740" t="n">
        <v>87</v>
      </c>
      <c r="B740" t="n">
        <v>90</v>
      </c>
      <c r="C740" t="inlineStr">
        <is>
          <t xml:space="preserve">CONCLUIDO	</t>
        </is>
      </c>
      <c r="D740" t="n">
        <v>3.7293</v>
      </c>
      <c r="E740" t="n">
        <v>26.82</v>
      </c>
      <c r="F740" t="n">
        <v>24</v>
      </c>
      <c r="G740" t="n">
        <v>130.93</v>
      </c>
      <c r="H740" t="n">
        <v>1.92</v>
      </c>
      <c r="I740" t="n">
        <v>11</v>
      </c>
      <c r="J740" t="n">
        <v>210.25</v>
      </c>
      <c r="K740" t="n">
        <v>52.44</v>
      </c>
      <c r="L740" t="n">
        <v>22.75</v>
      </c>
      <c r="M740" t="n">
        <v>9</v>
      </c>
      <c r="N740" t="n">
        <v>45.06</v>
      </c>
      <c r="O740" t="n">
        <v>26164.91</v>
      </c>
      <c r="P740" t="n">
        <v>294.85</v>
      </c>
      <c r="Q740" t="n">
        <v>452.58</v>
      </c>
      <c r="R740" t="n">
        <v>71.34999999999999</v>
      </c>
      <c r="S740" t="n">
        <v>57.64</v>
      </c>
      <c r="T740" t="n">
        <v>4755.94</v>
      </c>
      <c r="U740" t="n">
        <v>0.8100000000000001</v>
      </c>
      <c r="V740" t="n">
        <v>0.88</v>
      </c>
      <c r="W740" t="n">
        <v>6.81</v>
      </c>
      <c r="X740" t="n">
        <v>0.28</v>
      </c>
      <c r="Y740" t="n">
        <v>1</v>
      </c>
      <c r="Z740" t="n">
        <v>10</v>
      </c>
    </row>
    <row r="741">
      <c r="A741" t="n">
        <v>88</v>
      </c>
      <c r="B741" t="n">
        <v>90</v>
      </c>
      <c r="C741" t="inlineStr">
        <is>
          <t xml:space="preserve">CONCLUIDO	</t>
        </is>
      </c>
      <c r="D741" t="n">
        <v>3.7297</v>
      </c>
      <c r="E741" t="n">
        <v>26.81</v>
      </c>
      <c r="F741" t="n">
        <v>24</v>
      </c>
      <c r="G741" t="n">
        <v>130.91</v>
      </c>
      <c r="H741" t="n">
        <v>1.94</v>
      </c>
      <c r="I741" t="n">
        <v>11</v>
      </c>
      <c r="J741" t="n">
        <v>210.65</v>
      </c>
      <c r="K741" t="n">
        <v>52.44</v>
      </c>
      <c r="L741" t="n">
        <v>23</v>
      </c>
      <c r="M741" t="n">
        <v>9</v>
      </c>
      <c r="N741" t="n">
        <v>45.21</v>
      </c>
      <c r="O741" t="n">
        <v>26214.54</v>
      </c>
      <c r="P741" t="n">
        <v>293.58</v>
      </c>
      <c r="Q741" t="n">
        <v>452.58</v>
      </c>
      <c r="R741" t="n">
        <v>71.34</v>
      </c>
      <c r="S741" t="n">
        <v>57.64</v>
      </c>
      <c r="T741" t="n">
        <v>4753.5</v>
      </c>
      <c r="U741" t="n">
        <v>0.8100000000000001</v>
      </c>
      <c r="V741" t="n">
        <v>0.88</v>
      </c>
      <c r="W741" t="n">
        <v>6.81</v>
      </c>
      <c r="X741" t="n">
        <v>0.28</v>
      </c>
      <c r="Y741" t="n">
        <v>1</v>
      </c>
      <c r="Z741" t="n">
        <v>10</v>
      </c>
    </row>
    <row r="742">
      <c r="A742" t="n">
        <v>89</v>
      </c>
      <c r="B742" t="n">
        <v>90</v>
      </c>
      <c r="C742" t="inlineStr">
        <is>
          <t xml:space="preserve">CONCLUIDO	</t>
        </is>
      </c>
      <c r="D742" t="n">
        <v>3.7387</v>
      </c>
      <c r="E742" t="n">
        <v>26.75</v>
      </c>
      <c r="F742" t="n">
        <v>23.97</v>
      </c>
      <c r="G742" t="n">
        <v>143.83</v>
      </c>
      <c r="H742" t="n">
        <v>1.96</v>
      </c>
      <c r="I742" t="n">
        <v>10</v>
      </c>
      <c r="J742" t="n">
        <v>211.05</v>
      </c>
      <c r="K742" t="n">
        <v>52.44</v>
      </c>
      <c r="L742" t="n">
        <v>23.25</v>
      </c>
      <c r="M742" t="n">
        <v>8</v>
      </c>
      <c r="N742" t="n">
        <v>45.36</v>
      </c>
      <c r="O742" t="n">
        <v>26264.21</v>
      </c>
      <c r="P742" t="n">
        <v>292.3</v>
      </c>
      <c r="Q742" t="n">
        <v>452.57</v>
      </c>
      <c r="R742" t="n">
        <v>70.48999999999999</v>
      </c>
      <c r="S742" t="n">
        <v>57.64</v>
      </c>
      <c r="T742" t="n">
        <v>4333.8</v>
      </c>
      <c r="U742" t="n">
        <v>0.82</v>
      </c>
      <c r="V742" t="n">
        <v>0.88</v>
      </c>
      <c r="W742" t="n">
        <v>6.81</v>
      </c>
      <c r="X742" t="n">
        <v>0.25</v>
      </c>
      <c r="Y742" t="n">
        <v>1</v>
      </c>
      <c r="Z742" t="n">
        <v>10</v>
      </c>
    </row>
    <row r="743">
      <c r="A743" t="n">
        <v>90</v>
      </c>
      <c r="B743" t="n">
        <v>90</v>
      </c>
      <c r="C743" t="inlineStr">
        <is>
          <t xml:space="preserve">CONCLUIDO	</t>
        </is>
      </c>
      <c r="D743" t="n">
        <v>3.7369</v>
      </c>
      <c r="E743" t="n">
        <v>26.76</v>
      </c>
      <c r="F743" t="n">
        <v>23.98</v>
      </c>
      <c r="G743" t="n">
        <v>143.91</v>
      </c>
      <c r="H743" t="n">
        <v>1.97</v>
      </c>
      <c r="I743" t="n">
        <v>10</v>
      </c>
      <c r="J743" t="n">
        <v>211.46</v>
      </c>
      <c r="K743" t="n">
        <v>52.44</v>
      </c>
      <c r="L743" t="n">
        <v>23.5</v>
      </c>
      <c r="M743" t="n">
        <v>8</v>
      </c>
      <c r="N743" t="n">
        <v>45.52</v>
      </c>
      <c r="O743" t="n">
        <v>26313.94</v>
      </c>
      <c r="P743" t="n">
        <v>292.66</v>
      </c>
      <c r="Q743" t="n">
        <v>452.56</v>
      </c>
      <c r="R743" t="n">
        <v>70.98</v>
      </c>
      <c r="S743" t="n">
        <v>57.64</v>
      </c>
      <c r="T743" t="n">
        <v>4576</v>
      </c>
      <c r="U743" t="n">
        <v>0.8100000000000001</v>
      </c>
      <c r="V743" t="n">
        <v>0.88</v>
      </c>
      <c r="W743" t="n">
        <v>6.81</v>
      </c>
      <c r="X743" t="n">
        <v>0.26</v>
      </c>
      <c r="Y743" t="n">
        <v>1</v>
      </c>
      <c r="Z743" t="n">
        <v>10</v>
      </c>
    </row>
    <row r="744">
      <c r="A744" t="n">
        <v>91</v>
      </c>
      <c r="B744" t="n">
        <v>90</v>
      </c>
      <c r="C744" t="inlineStr">
        <is>
          <t xml:space="preserve">CONCLUIDO	</t>
        </is>
      </c>
      <c r="D744" t="n">
        <v>3.7392</v>
      </c>
      <c r="E744" t="n">
        <v>26.74</v>
      </c>
      <c r="F744" t="n">
        <v>23.97</v>
      </c>
      <c r="G744" t="n">
        <v>143.8</v>
      </c>
      <c r="H744" t="n">
        <v>1.99</v>
      </c>
      <c r="I744" t="n">
        <v>10</v>
      </c>
      <c r="J744" t="n">
        <v>211.86</v>
      </c>
      <c r="K744" t="n">
        <v>52.44</v>
      </c>
      <c r="L744" t="n">
        <v>23.75</v>
      </c>
      <c r="M744" t="n">
        <v>8</v>
      </c>
      <c r="N744" t="n">
        <v>45.67</v>
      </c>
      <c r="O744" t="n">
        <v>26363.73</v>
      </c>
      <c r="P744" t="n">
        <v>292.63</v>
      </c>
      <c r="Q744" t="n">
        <v>452.56</v>
      </c>
      <c r="R744" t="n">
        <v>70.27</v>
      </c>
      <c r="S744" t="n">
        <v>57.64</v>
      </c>
      <c r="T744" t="n">
        <v>4223.96</v>
      </c>
      <c r="U744" t="n">
        <v>0.82</v>
      </c>
      <c r="V744" t="n">
        <v>0.88</v>
      </c>
      <c r="W744" t="n">
        <v>6.81</v>
      </c>
      <c r="X744" t="n">
        <v>0.24</v>
      </c>
      <c r="Y744" t="n">
        <v>1</v>
      </c>
      <c r="Z744" t="n">
        <v>10</v>
      </c>
    </row>
    <row r="745">
      <c r="A745" t="n">
        <v>92</v>
      </c>
      <c r="B745" t="n">
        <v>90</v>
      </c>
      <c r="C745" t="inlineStr">
        <is>
          <t xml:space="preserve">CONCLUIDO	</t>
        </is>
      </c>
      <c r="D745" t="n">
        <v>3.7367</v>
      </c>
      <c r="E745" t="n">
        <v>26.76</v>
      </c>
      <c r="F745" t="n">
        <v>23.99</v>
      </c>
      <c r="G745" t="n">
        <v>143.91</v>
      </c>
      <c r="H745" t="n">
        <v>2.01</v>
      </c>
      <c r="I745" t="n">
        <v>10</v>
      </c>
      <c r="J745" t="n">
        <v>212.27</v>
      </c>
      <c r="K745" t="n">
        <v>52.44</v>
      </c>
      <c r="L745" t="n">
        <v>24</v>
      </c>
      <c r="M745" t="n">
        <v>8</v>
      </c>
      <c r="N745" t="n">
        <v>45.82</v>
      </c>
      <c r="O745" t="n">
        <v>26413.56</v>
      </c>
      <c r="P745" t="n">
        <v>292.77</v>
      </c>
      <c r="Q745" t="n">
        <v>452.55</v>
      </c>
      <c r="R745" t="n">
        <v>70.81999999999999</v>
      </c>
      <c r="S745" t="n">
        <v>57.64</v>
      </c>
      <c r="T745" t="n">
        <v>4495.86</v>
      </c>
      <c r="U745" t="n">
        <v>0.8100000000000001</v>
      </c>
      <c r="V745" t="n">
        <v>0.88</v>
      </c>
      <c r="W745" t="n">
        <v>6.81</v>
      </c>
      <c r="X745" t="n">
        <v>0.26</v>
      </c>
      <c r="Y745" t="n">
        <v>1</v>
      </c>
      <c r="Z745" t="n">
        <v>10</v>
      </c>
    </row>
    <row r="746">
      <c r="A746" t="n">
        <v>93</v>
      </c>
      <c r="B746" t="n">
        <v>90</v>
      </c>
      <c r="C746" t="inlineStr">
        <is>
          <t xml:space="preserve">CONCLUIDO	</t>
        </is>
      </c>
      <c r="D746" t="n">
        <v>3.7369</v>
      </c>
      <c r="E746" t="n">
        <v>26.76</v>
      </c>
      <c r="F746" t="n">
        <v>23.98</v>
      </c>
      <c r="G746" t="n">
        <v>143.91</v>
      </c>
      <c r="H746" t="n">
        <v>2.03</v>
      </c>
      <c r="I746" t="n">
        <v>10</v>
      </c>
      <c r="J746" t="n">
        <v>212.67</v>
      </c>
      <c r="K746" t="n">
        <v>52.44</v>
      </c>
      <c r="L746" t="n">
        <v>24.25</v>
      </c>
      <c r="M746" t="n">
        <v>8</v>
      </c>
      <c r="N746" t="n">
        <v>45.98</v>
      </c>
      <c r="O746" t="n">
        <v>26463.45</v>
      </c>
      <c r="P746" t="n">
        <v>292.92</v>
      </c>
      <c r="Q746" t="n">
        <v>452.55</v>
      </c>
      <c r="R746" t="n">
        <v>70.83</v>
      </c>
      <c r="S746" t="n">
        <v>57.64</v>
      </c>
      <c r="T746" t="n">
        <v>4500.85</v>
      </c>
      <c r="U746" t="n">
        <v>0.8100000000000001</v>
      </c>
      <c r="V746" t="n">
        <v>0.88</v>
      </c>
      <c r="W746" t="n">
        <v>6.81</v>
      </c>
      <c r="X746" t="n">
        <v>0.26</v>
      </c>
      <c r="Y746" t="n">
        <v>1</v>
      </c>
      <c r="Z746" t="n">
        <v>10</v>
      </c>
    </row>
    <row r="747">
      <c r="A747" t="n">
        <v>94</v>
      </c>
      <c r="B747" t="n">
        <v>90</v>
      </c>
      <c r="C747" t="inlineStr">
        <is>
          <t xml:space="preserve">CONCLUIDO	</t>
        </is>
      </c>
      <c r="D747" t="n">
        <v>3.7387</v>
      </c>
      <c r="E747" t="n">
        <v>26.75</v>
      </c>
      <c r="F747" t="n">
        <v>23.97</v>
      </c>
      <c r="G747" t="n">
        <v>143.83</v>
      </c>
      <c r="H747" t="n">
        <v>2.04</v>
      </c>
      <c r="I747" t="n">
        <v>10</v>
      </c>
      <c r="J747" t="n">
        <v>213.08</v>
      </c>
      <c r="K747" t="n">
        <v>52.44</v>
      </c>
      <c r="L747" t="n">
        <v>24.5</v>
      </c>
      <c r="M747" t="n">
        <v>8</v>
      </c>
      <c r="N747" t="n">
        <v>46.13</v>
      </c>
      <c r="O747" t="n">
        <v>26513.39</v>
      </c>
      <c r="P747" t="n">
        <v>292.34</v>
      </c>
      <c r="Q747" t="n">
        <v>452.56</v>
      </c>
      <c r="R747" t="n">
        <v>70.43000000000001</v>
      </c>
      <c r="S747" t="n">
        <v>57.64</v>
      </c>
      <c r="T747" t="n">
        <v>4300.82</v>
      </c>
      <c r="U747" t="n">
        <v>0.82</v>
      </c>
      <c r="V747" t="n">
        <v>0.88</v>
      </c>
      <c r="W747" t="n">
        <v>6.81</v>
      </c>
      <c r="X747" t="n">
        <v>0.25</v>
      </c>
      <c r="Y747" t="n">
        <v>1</v>
      </c>
      <c r="Z747" t="n">
        <v>10</v>
      </c>
    </row>
    <row r="748">
      <c r="A748" t="n">
        <v>95</v>
      </c>
      <c r="B748" t="n">
        <v>90</v>
      </c>
      <c r="C748" t="inlineStr">
        <is>
          <t xml:space="preserve">CONCLUIDO	</t>
        </is>
      </c>
      <c r="D748" t="n">
        <v>3.7371</v>
      </c>
      <c r="E748" t="n">
        <v>26.76</v>
      </c>
      <c r="F748" t="n">
        <v>23.98</v>
      </c>
      <c r="G748" t="n">
        <v>143.9</v>
      </c>
      <c r="H748" t="n">
        <v>2.06</v>
      </c>
      <c r="I748" t="n">
        <v>10</v>
      </c>
      <c r="J748" t="n">
        <v>213.48</v>
      </c>
      <c r="K748" t="n">
        <v>52.44</v>
      </c>
      <c r="L748" t="n">
        <v>24.75</v>
      </c>
      <c r="M748" t="n">
        <v>8</v>
      </c>
      <c r="N748" t="n">
        <v>46.29</v>
      </c>
      <c r="O748" t="n">
        <v>26563.39</v>
      </c>
      <c r="P748" t="n">
        <v>292.35</v>
      </c>
      <c r="Q748" t="n">
        <v>452.6</v>
      </c>
      <c r="R748" t="n">
        <v>70.76000000000001</v>
      </c>
      <c r="S748" t="n">
        <v>57.64</v>
      </c>
      <c r="T748" t="n">
        <v>4470.04</v>
      </c>
      <c r="U748" t="n">
        <v>0.8100000000000001</v>
      </c>
      <c r="V748" t="n">
        <v>0.88</v>
      </c>
      <c r="W748" t="n">
        <v>6.81</v>
      </c>
      <c r="X748" t="n">
        <v>0.26</v>
      </c>
      <c r="Y748" t="n">
        <v>1</v>
      </c>
      <c r="Z748" t="n">
        <v>10</v>
      </c>
    </row>
    <row r="749">
      <c r="A749" t="n">
        <v>96</v>
      </c>
      <c r="B749" t="n">
        <v>90</v>
      </c>
      <c r="C749" t="inlineStr">
        <is>
          <t xml:space="preserve">CONCLUIDO	</t>
        </is>
      </c>
      <c r="D749" t="n">
        <v>3.7366</v>
      </c>
      <c r="E749" t="n">
        <v>26.76</v>
      </c>
      <c r="F749" t="n">
        <v>23.99</v>
      </c>
      <c r="G749" t="n">
        <v>143.92</v>
      </c>
      <c r="H749" t="n">
        <v>2.08</v>
      </c>
      <c r="I749" t="n">
        <v>10</v>
      </c>
      <c r="J749" t="n">
        <v>213.89</v>
      </c>
      <c r="K749" t="n">
        <v>52.44</v>
      </c>
      <c r="L749" t="n">
        <v>25</v>
      </c>
      <c r="M749" t="n">
        <v>8</v>
      </c>
      <c r="N749" t="n">
        <v>46.44</v>
      </c>
      <c r="O749" t="n">
        <v>26613.43</v>
      </c>
      <c r="P749" t="n">
        <v>292.03</v>
      </c>
      <c r="Q749" t="n">
        <v>452.57</v>
      </c>
      <c r="R749" t="n">
        <v>70.86</v>
      </c>
      <c r="S749" t="n">
        <v>57.64</v>
      </c>
      <c r="T749" t="n">
        <v>4518.26</v>
      </c>
      <c r="U749" t="n">
        <v>0.8100000000000001</v>
      </c>
      <c r="V749" t="n">
        <v>0.88</v>
      </c>
      <c r="W749" t="n">
        <v>6.81</v>
      </c>
      <c r="X749" t="n">
        <v>0.26</v>
      </c>
      <c r="Y749" t="n">
        <v>1</v>
      </c>
      <c r="Z749" t="n">
        <v>10</v>
      </c>
    </row>
    <row r="750">
      <c r="A750" t="n">
        <v>97</v>
      </c>
      <c r="B750" t="n">
        <v>90</v>
      </c>
      <c r="C750" t="inlineStr">
        <is>
          <t xml:space="preserve">CONCLUIDO	</t>
        </is>
      </c>
      <c r="D750" t="n">
        <v>3.7377</v>
      </c>
      <c r="E750" t="n">
        <v>26.75</v>
      </c>
      <c r="F750" t="n">
        <v>23.98</v>
      </c>
      <c r="G750" t="n">
        <v>143.87</v>
      </c>
      <c r="H750" t="n">
        <v>2.09</v>
      </c>
      <c r="I750" t="n">
        <v>10</v>
      </c>
      <c r="J750" t="n">
        <v>214.29</v>
      </c>
      <c r="K750" t="n">
        <v>52.44</v>
      </c>
      <c r="L750" t="n">
        <v>25.25</v>
      </c>
      <c r="M750" t="n">
        <v>8</v>
      </c>
      <c r="N750" t="n">
        <v>46.6</v>
      </c>
      <c r="O750" t="n">
        <v>26663.54</v>
      </c>
      <c r="P750" t="n">
        <v>291.23</v>
      </c>
      <c r="Q750" t="n">
        <v>452.6</v>
      </c>
      <c r="R750" t="n">
        <v>70.62</v>
      </c>
      <c r="S750" t="n">
        <v>57.64</v>
      </c>
      <c r="T750" t="n">
        <v>4396.68</v>
      </c>
      <c r="U750" t="n">
        <v>0.82</v>
      </c>
      <c r="V750" t="n">
        <v>0.88</v>
      </c>
      <c r="W750" t="n">
        <v>6.81</v>
      </c>
      <c r="X750" t="n">
        <v>0.25</v>
      </c>
      <c r="Y750" t="n">
        <v>1</v>
      </c>
      <c r="Z750" t="n">
        <v>10</v>
      </c>
    </row>
    <row r="751">
      <c r="A751" t="n">
        <v>98</v>
      </c>
      <c r="B751" t="n">
        <v>90</v>
      </c>
      <c r="C751" t="inlineStr">
        <is>
          <t xml:space="preserve">CONCLUIDO	</t>
        </is>
      </c>
      <c r="D751" t="n">
        <v>3.737</v>
      </c>
      <c r="E751" t="n">
        <v>26.76</v>
      </c>
      <c r="F751" t="n">
        <v>23.98</v>
      </c>
      <c r="G751" t="n">
        <v>143.9</v>
      </c>
      <c r="H751" t="n">
        <v>2.11</v>
      </c>
      <c r="I751" t="n">
        <v>10</v>
      </c>
      <c r="J751" t="n">
        <v>214.7</v>
      </c>
      <c r="K751" t="n">
        <v>52.44</v>
      </c>
      <c r="L751" t="n">
        <v>25.5</v>
      </c>
      <c r="M751" t="n">
        <v>8</v>
      </c>
      <c r="N751" t="n">
        <v>46.76</v>
      </c>
      <c r="O751" t="n">
        <v>26713.69</v>
      </c>
      <c r="P751" t="n">
        <v>289.88</v>
      </c>
      <c r="Q751" t="n">
        <v>452.58</v>
      </c>
      <c r="R751" t="n">
        <v>70.7</v>
      </c>
      <c r="S751" t="n">
        <v>57.64</v>
      </c>
      <c r="T751" t="n">
        <v>4438.71</v>
      </c>
      <c r="U751" t="n">
        <v>0.82</v>
      </c>
      <c r="V751" t="n">
        <v>0.88</v>
      </c>
      <c r="W751" t="n">
        <v>6.81</v>
      </c>
      <c r="X751" t="n">
        <v>0.26</v>
      </c>
      <c r="Y751" t="n">
        <v>1</v>
      </c>
      <c r="Z751" t="n">
        <v>10</v>
      </c>
    </row>
    <row r="752">
      <c r="A752" t="n">
        <v>99</v>
      </c>
      <c r="B752" t="n">
        <v>90</v>
      </c>
      <c r="C752" t="inlineStr">
        <is>
          <t xml:space="preserve">CONCLUIDO	</t>
        </is>
      </c>
      <c r="D752" t="n">
        <v>3.7377</v>
      </c>
      <c r="E752" t="n">
        <v>26.75</v>
      </c>
      <c r="F752" t="n">
        <v>23.98</v>
      </c>
      <c r="G752" t="n">
        <v>143.87</v>
      </c>
      <c r="H752" t="n">
        <v>2.13</v>
      </c>
      <c r="I752" t="n">
        <v>10</v>
      </c>
      <c r="J752" t="n">
        <v>215.11</v>
      </c>
      <c r="K752" t="n">
        <v>52.44</v>
      </c>
      <c r="L752" t="n">
        <v>25.75</v>
      </c>
      <c r="M752" t="n">
        <v>8</v>
      </c>
      <c r="N752" t="n">
        <v>46.91</v>
      </c>
      <c r="O752" t="n">
        <v>26763.9</v>
      </c>
      <c r="P752" t="n">
        <v>288.64</v>
      </c>
      <c r="Q752" t="n">
        <v>452.58</v>
      </c>
      <c r="R752" t="n">
        <v>70.64</v>
      </c>
      <c r="S752" t="n">
        <v>57.64</v>
      </c>
      <c r="T752" t="n">
        <v>4409.62</v>
      </c>
      <c r="U752" t="n">
        <v>0.82</v>
      </c>
      <c r="V752" t="n">
        <v>0.88</v>
      </c>
      <c r="W752" t="n">
        <v>6.81</v>
      </c>
      <c r="X752" t="n">
        <v>0.25</v>
      </c>
      <c r="Y752" t="n">
        <v>1</v>
      </c>
      <c r="Z752" t="n">
        <v>10</v>
      </c>
    </row>
    <row r="753">
      <c r="A753" t="n">
        <v>100</v>
      </c>
      <c r="B753" t="n">
        <v>90</v>
      </c>
      <c r="C753" t="inlineStr">
        <is>
          <t xml:space="preserve">CONCLUIDO	</t>
        </is>
      </c>
      <c r="D753" t="n">
        <v>3.7463</v>
      </c>
      <c r="E753" t="n">
        <v>26.69</v>
      </c>
      <c r="F753" t="n">
        <v>23.95</v>
      </c>
      <c r="G753" t="n">
        <v>159.68</v>
      </c>
      <c r="H753" t="n">
        <v>2.14</v>
      </c>
      <c r="I753" t="n">
        <v>9</v>
      </c>
      <c r="J753" t="n">
        <v>215.51</v>
      </c>
      <c r="K753" t="n">
        <v>52.44</v>
      </c>
      <c r="L753" t="n">
        <v>26</v>
      </c>
      <c r="M753" t="n">
        <v>7</v>
      </c>
      <c r="N753" t="n">
        <v>47.07</v>
      </c>
      <c r="O753" t="n">
        <v>26814.17</v>
      </c>
      <c r="P753" t="n">
        <v>288.68</v>
      </c>
      <c r="Q753" t="n">
        <v>452.56</v>
      </c>
      <c r="R753" t="n">
        <v>69.75</v>
      </c>
      <c r="S753" t="n">
        <v>57.64</v>
      </c>
      <c r="T753" t="n">
        <v>3967.61</v>
      </c>
      <c r="U753" t="n">
        <v>0.83</v>
      </c>
      <c r="V753" t="n">
        <v>0.89</v>
      </c>
      <c r="W753" t="n">
        <v>6.81</v>
      </c>
      <c r="X753" t="n">
        <v>0.23</v>
      </c>
      <c r="Y753" t="n">
        <v>1</v>
      </c>
      <c r="Z753" t="n">
        <v>10</v>
      </c>
    </row>
    <row r="754">
      <c r="A754" t="n">
        <v>101</v>
      </c>
      <c r="B754" t="n">
        <v>90</v>
      </c>
      <c r="C754" t="inlineStr">
        <is>
          <t xml:space="preserve">CONCLUIDO	</t>
        </is>
      </c>
      <c r="D754" t="n">
        <v>3.7468</v>
      </c>
      <c r="E754" t="n">
        <v>26.69</v>
      </c>
      <c r="F754" t="n">
        <v>23.95</v>
      </c>
      <c r="G754" t="n">
        <v>159.66</v>
      </c>
      <c r="H754" t="n">
        <v>2.16</v>
      </c>
      <c r="I754" t="n">
        <v>9</v>
      </c>
      <c r="J754" t="n">
        <v>215.92</v>
      </c>
      <c r="K754" t="n">
        <v>52.44</v>
      </c>
      <c r="L754" t="n">
        <v>26.25</v>
      </c>
      <c r="M754" t="n">
        <v>7</v>
      </c>
      <c r="N754" t="n">
        <v>47.23</v>
      </c>
      <c r="O754" t="n">
        <v>26864.49</v>
      </c>
      <c r="P754" t="n">
        <v>288.71</v>
      </c>
      <c r="Q754" t="n">
        <v>452.55</v>
      </c>
      <c r="R754" t="n">
        <v>69.63</v>
      </c>
      <c r="S754" t="n">
        <v>57.64</v>
      </c>
      <c r="T754" t="n">
        <v>3909.52</v>
      </c>
      <c r="U754" t="n">
        <v>0.83</v>
      </c>
      <c r="V754" t="n">
        <v>0.89</v>
      </c>
      <c r="W754" t="n">
        <v>6.81</v>
      </c>
      <c r="X754" t="n">
        <v>0.22</v>
      </c>
      <c r="Y754" t="n">
        <v>1</v>
      </c>
      <c r="Z754" t="n">
        <v>10</v>
      </c>
    </row>
    <row r="755">
      <c r="A755" t="n">
        <v>102</v>
      </c>
      <c r="B755" t="n">
        <v>90</v>
      </c>
      <c r="C755" t="inlineStr">
        <is>
          <t xml:space="preserve">CONCLUIDO	</t>
        </is>
      </c>
      <c r="D755" t="n">
        <v>3.7475</v>
      </c>
      <c r="E755" t="n">
        <v>26.68</v>
      </c>
      <c r="F755" t="n">
        <v>23.94</v>
      </c>
      <c r="G755" t="n">
        <v>159.62</v>
      </c>
      <c r="H755" t="n">
        <v>2.18</v>
      </c>
      <c r="I755" t="n">
        <v>9</v>
      </c>
      <c r="J755" t="n">
        <v>216.33</v>
      </c>
      <c r="K755" t="n">
        <v>52.44</v>
      </c>
      <c r="L755" t="n">
        <v>26.5</v>
      </c>
      <c r="M755" t="n">
        <v>7</v>
      </c>
      <c r="N755" t="n">
        <v>47.39</v>
      </c>
      <c r="O755" t="n">
        <v>26914.86</v>
      </c>
      <c r="P755" t="n">
        <v>289.21</v>
      </c>
      <c r="Q755" t="n">
        <v>452.6</v>
      </c>
      <c r="R755" t="n">
        <v>69.54000000000001</v>
      </c>
      <c r="S755" t="n">
        <v>57.64</v>
      </c>
      <c r="T755" t="n">
        <v>3860.92</v>
      </c>
      <c r="U755" t="n">
        <v>0.83</v>
      </c>
      <c r="V755" t="n">
        <v>0.89</v>
      </c>
      <c r="W755" t="n">
        <v>6.81</v>
      </c>
      <c r="X755" t="n">
        <v>0.22</v>
      </c>
      <c r="Y755" t="n">
        <v>1</v>
      </c>
      <c r="Z755" t="n">
        <v>10</v>
      </c>
    </row>
    <row r="756">
      <c r="A756" t="n">
        <v>103</v>
      </c>
      <c r="B756" t="n">
        <v>90</v>
      </c>
      <c r="C756" t="inlineStr">
        <is>
          <t xml:space="preserve">CONCLUIDO	</t>
        </is>
      </c>
      <c r="D756" t="n">
        <v>3.7473</v>
      </c>
      <c r="E756" t="n">
        <v>26.69</v>
      </c>
      <c r="F756" t="n">
        <v>23.95</v>
      </c>
      <c r="G756" t="n">
        <v>159.64</v>
      </c>
      <c r="H756" t="n">
        <v>2.19</v>
      </c>
      <c r="I756" t="n">
        <v>9</v>
      </c>
      <c r="J756" t="n">
        <v>216.74</v>
      </c>
      <c r="K756" t="n">
        <v>52.44</v>
      </c>
      <c r="L756" t="n">
        <v>26.75</v>
      </c>
      <c r="M756" t="n">
        <v>7</v>
      </c>
      <c r="N756" t="n">
        <v>47.55</v>
      </c>
      <c r="O756" t="n">
        <v>26965.29</v>
      </c>
      <c r="P756" t="n">
        <v>289.79</v>
      </c>
      <c r="Q756" t="n">
        <v>452.59</v>
      </c>
      <c r="R756" t="n">
        <v>69.53</v>
      </c>
      <c r="S756" t="n">
        <v>57.64</v>
      </c>
      <c r="T756" t="n">
        <v>3858.34</v>
      </c>
      <c r="U756" t="n">
        <v>0.83</v>
      </c>
      <c r="V756" t="n">
        <v>0.89</v>
      </c>
      <c r="W756" t="n">
        <v>6.81</v>
      </c>
      <c r="X756" t="n">
        <v>0.22</v>
      </c>
      <c r="Y756" t="n">
        <v>1</v>
      </c>
      <c r="Z756" t="n">
        <v>10</v>
      </c>
    </row>
    <row r="757">
      <c r="A757" t="n">
        <v>104</v>
      </c>
      <c r="B757" t="n">
        <v>90</v>
      </c>
      <c r="C757" t="inlineStr">
        <is>
          <t xml:space="preserve">CONCLUIDO	</t>
        </is>
      </c>
      <c r="D757" t="n">
        <v>3.7472</v>
      </c>
      <c r="E757" t="n">
        <v>26.69</v>
      </c>
      <c r="F757" t="n">
        <v>23.95</v>
      </c>
      <c r="G757" t="n">
        <v>159.64</v>
      </c>
      <c r="H757" t="n">
        <v>2.21</v>
      </c>
      <c r="I757" t="n">
        <v>9</v>
      </c>
      <c r="J757" t="n">
        <v>217.15</v>
      </c>
      <c r="K757" t="n">
        <v>52.44</v>
      </c>
      <c r="L757" t="n">
        <v>27</v>
      </c>
      <c r="M757" t="n">
        <v>7</v>
      </c>
      <c r="N757" t="n">
        <v>47.71</v>
      </c>
      <c r="O757" t="n">
        <v>27015.77</v>
      </c>
      <c r="P757" t="n">
        <v>289.82</v>
      </c>
      <c r="Q757" t="n">
        <v>452.58</v>
      </c>
      <c r="R757" t="n">
        <v>69.55</v>
      </c>
      <c r="S757" t="n">
        <v>57.64</v>
      </c>
      <c r="T757" t="n">
        <v>3869.35</v>
      </c>
      <c r="U757" t="n">
        <v>0.83</v>
      </c>
      <c r="V757" t="n">
        <v>0.89</v>
      </c>
      <c r="W757" t="n">
        <v>6.81</v>
      </c>
      <c r="X757" t="n">
        <v>0.22</v>
      </c>
      <c r="Y757" t="n">
        <v>1</v>
      </c>
      <c r="Z757" t="n">
        <v>10</v>
      </c>
    </row>
    <row r="758">
      <c r="A758" t="n">
        <v>105</v>
      </c>
      <c r="B758" t="n">
        <v>90</v>
      </c>
      <c r="C758" t="inlineStr">
        <is>
          <t xml:space="preserve">CONCLUIDO	</t>
        </is>
      </c>
      <c r="D758" t="n">
        <v>3.7463</v>
      </c>
      <c r="E758" t="n">
        <v>26.69</v>
      </c>
      <c r="F758" t="n">
        <v>23.95</v>
      </c>
      <c r="G758" t="n">
        <v>159.68</v>
      </c>
      <c r="H758" t="n">
        <v>2.23</v>
      </c>
      <c r="I758" t="n">
        <v>9</v>
      </c>
      <c r="J758" t="n">
        <v>217.56</v>
      </c>
      <c r="K758" t="n">
        <v>52.44</v>
      </c>
      <c r="L758" t="n">
        <v>27.25</v>
      </c>
      <c r="M758" t="n">
        <v>7</v>
      </c>
      <c r="N758" t="n">
        <v>47.87</v>
      </c>
      <c r="O758" t="n">
        <v>27066.31</v>
      </c>
      <c r="P758" t="n">
        <v>289.84</v>
      </c>
      <c r="Q758" t="n">
        <v>452.57</v>
      </c>
      <c r="R758" t="n">
        <v>69.7</v>
      </c>
      <c r="S758" t="n">
        <v>57.64</v>
      </c>
      <c r="T758" t="n">
        <v>3942.89</v>
      </c>
      <c r="U758" t="n">
        <v>0.83</v>
      </c>
      <c r="V758" t="n">
        <v>0.89</v>
      </c>
      <c r="W758" t="n">
        <v>6.81</v>
      </c>
      <c r="X758" t="n">
        <v>0.23</v>
      </c>
      <c r="Y758" t="n">
        <v>1</v>
      </c>
      <c r="Z758" t="n">
        <v>10</v>
      </c>
    </row>
    <row r="759">
      <c r="A759" t="n">
        <v>106</v>
      </c>
      <c r="B759" t="n">
        <v>90</v>
      </c>
      <c r="C759" t="inlineStr">
        <is>
          <t xml:space="preserve">CONCLUIDO	</t>
        </is>
      </c>
      <c r="D759" t="n">
        <v>3.7446</v>
      </c>
      <c r="E759" t="n">
        <v>26.71</v>
      </c>
      <c r="F759" t="n">
        <v>23.96</v>
      </c>
      <c r="G759" t="n">
        <v>159.76</v>
      </c>
      <c r="H759" t="n">
        <v>2.24</v>
      </c>
      <c r="I759" t="n">
        <v>9</v>
      </c>
      <c r="J759" t="n">
        <v>217.97</v>
      </c>
      <c r="K759" t="n">
        <v>52.44</v>
      </c>
      <c r="L759" t="n">
        <v>27.5</v>
      </c>
      <c r="M759" t="n">
        <v>7</v>
      </c>
      <c r="N759" t="n">
        <v>48.03</v>
      </c>
      <c r="O759" t="n">
        <v>27116.91</v>
      </c>
      <c r="P759" t="n">
        <v>289.69</v>
      </c>
      <c r="Q759" t="n">
        <v>452.59</v>
      </c>
      <c r="R759" t="n">
        <v>70.02</v>
      </c>
      <c r="S759" t="n">
        <v>57.64</v>
      </c>
      <c r="T759" t="n">
        <v>4102.23</v>
      </c>
      <c r="U759" t="n">
        <v>0.82</v>
      </c>
      <c r="V759" t="n">
        <v>0.88</v>
      </c>
      <c r="W759" t="n">
        <v>6.81</v>
      </c>
      <c r="X759" t="n">
        <v>0.24</v>
      </c>
      <c r="Y759" t="n">
        <v>1</v>
      </c>
      <c r="Z759" t="n">
        <v>10</v>
      </c>
    </row>
    <row r="760">
      <c r="A760" t="n">
        <v>107</v>
      </c>
      <c r="B760" t="n">
        <v>90</v>
      </c>
      <c r="C760" t="inlineStr">
        <is>
          <t xml:space="preserve">CONCLUIDO	</t>
        </is>
      </c>
      <c r="D760" t="n">
        <v>3.7455</v>
      </c>
      <c r="E760" t="n">
        <v>26.7</v>
      </c>
      <c r="F760" t="n">
        <v>23.96</v>
      </c>
      <c r="G760" t="n">
        <v>159.72</v>
      </c>
      <c r="H760" t="n">
        <v>2.26</v>
      </c>
      <c r="I760" t="n">
        <v>9</v>
      </c>
      <c r="J760" t="n">
        <v>218.38</v>
      </c>
      <c r="K760" t="n">
        <v>52.44</v>
      </c>
      <c r="L760" t="n">
        <v>27.75</v>
      </c>
      <c r="M760" t="n">
        <v>7</v>
      </c>
      <c r="N760" t="n">
        <v>48.19</v>
      </c>
      <c r="O760" t="n">
        <v>27167.55</v>
      </c>
      <c r="P760" t="n">
        <v>289.51</v>
      </c>
      <c r="Q760" t="n">
        <v>452.59</v>
      </c>
      <c r="R760" t="n">
        <v>69.93000000000001</v>
      </c>
      <c r="S760" t="n">
        <v>57.64</v>
      </c>
      <c r="T760" t="n">
        <v>4060.28</v>
      </c>
      <c r="U760" t="n">
        <v>0.82</v>
      </c>
      <c r="V760" t="n">
        <v>0.89</v>
      </c>
      <c r="W760" t="n">
        <v>6.81</v>
      </c>
      <c r="X760" t="n">
        <v>0.23</v>
      </c>
      <c r="Y760" t="n">
        <v>1</v>
      </c>
      <c r="Z760" t="n">
        <v>10</v>
      </c>
    </row>
    <row r="761">
      <c r="A761" t="n">
        <v>108</v>
      </c>
      <c r="B761" t="n">
        <v>90</v>
      </c>
      <c r="C761" t="inlineStr">
        <is>
          <t xml:space="preserve">CONCLUIDO	</t>
        </is>
      </c>
      <c r="D761" t="n">
        <v>3.7461</v>
      </c>
      <c r="E761" t="n">
        <v>26.69</v>
      </c>
      <c r="F761" t="n">
        <v>23.95</v>
      </c>
      <c r="G761" t="n">
        <v>159.69</v>
      </c>
      <c r="H761" t="n">
        <v>2.27</v>
      </c>
      <c r="I761" t="n">
        <v>9</v>
      </c>
      <c r="J761" t="n">
        <v>218.79</v>
      </c>
      <c r="K761" t="n">
        <v>52.44</v>
      </c>
      <c r="L761" t="n">
        <v>28</v>
      </c>
      <c r="M761" t="n">
        <v>7</v>
      </c>
      <c r="N761" t="n">
        <v>48.35</v>
      </c>
      <c r="O761" t="n">
        <v>27218.26</v>
      </c>
      <c r="P761" t="n">
        <v>289.05</v>
      </c>
      <c r="Q761" t="n">
        <v>452.55</v>
      </c>
      <c r="R761" t="n">
        <v>69.76000000000001</v>
      </c>
      <c r="S761" t="n">
        <v>57.64</v>
      </c>
      <c r="T761" t="n">
        <v>3973.81</v>
      </c>
      <c r="U761" t="n">
        <v>0.83</v>
      </c>
      <c r="V761" t="n">
        <v>0.89</v>
      </c>
      <c r="W761" t="n">
        <v>6.81</v>
      </c>
      <c r="X761" t="n">
        <v>0.23</v>
      </c>
      <c r="Y761" t="n">
        <v>1</v>
      </c>
      <c r="Z761" t="n">
        <v>10</v>
      </c>
    </row>
    <row r="762">
      <c r="A762" t="n">
        <v>109</v>
      </c>
      <c r="B762" t="n">
        <v>90</v>
      </c>
      <c r="C762" t="inlineStr">
        <is>
          <t xml:space="preserve">CONCLUIDO	</t>
        </is>
      </c>
      <c r="D762" t="n">
        <v>3.7469</v>
      </c>
      <c r="E762" t="n">
        <v>26.69</v>
      </c>
      <c r="F762" t="n">
        <v>23.95</v>
      </c>
      <c r="G762" t="n">
        <v>159.66</v>
      </c>
      <c r="H762" t="n">
        <v>2.29</v>
      </c>
      <c r="I762" t="n">
        <v>9</v>
      </c>
      <c r="J762" t="n">
        <v>219.2</v>
      </c>
      <c r="K762" t="n">
        <v>52.44</v>
      </c>
      <c r="L762" t="n">
        <v>28.25</v>
      </c>
      <c r="M762" t="n">
        <v>7</v>
      </c>
      <c r="N762" t="n">
        <v>48.51</v>
      </c>
      <c r="O762" t="n">
        <v>27269.02</v>
      </c>
      <c r="P762" t="n">
        <v>287.86</v>
      </c>
      <c r="Q762" t="n">
        <v>452.57</v>
      </c>
      <c r="R762" t="n">
        <v>69.7</v>
      </c>
      <c r="S762" t="n">
        <v>57.64</v>
      </c>
      <c r="T762" t="n">
        <v>3941.1</v>
      </c>
      <c r="U762" t="n">
        <v>0.83</v>
      </c>
      <c r="V762" t="n">
        <v>0.89</v>
      </c>
      <c r="W762" t="n">
        <v>6.81</v>
      </c>
      <c r="X762" t="n">
        <v>0.22</v>
      </c>
      <c r="Y762" t="n">
        <v>1</v>
      </c>
      <c r="Z762" t="n">
        <v>10</v>
      </c>
    </row>
    <row r="763">
      <c r="A763" t="n">
        <v>110</v>
      </c>
      <c r="B763" t="n">
        <v>90</v>
      </c>
      <c r="C763" t="inlineStr">
        <is>
          <t xml:space="preserve">CONCLUIDO	</t>
        </is>
      </c>
      <c r="D763" t="n">
        <v>3.7455</v>
      </c>
      <c r="E763" t="n">
        <v>26.7</v>
      </c>
      <c r="F763" t="n">
        <v>23.96</v>
      </c>
      <c r="G763" t="n">
        <v>159.72</v>
      </c>
      <c r="H763" t="n">
        <v>2.31</v>
      </c>
      <c r="I763" t="n">
        <v>9</v>
      </c>
      <c r="J763" t="n">
        <v>219.61</v>
      </c>
      <c r="K763" t="n">
        <v>52.44</v>
      </c>
      <c r="L763" t="n">
        <v>28.5</v>
      </c>
      <c r="M763" t="n">
        <v>7</v>
      </c>
      <c r="N763" t="n">
        <v>48.67</v>
      </c>
      <c r="O763" t="n">
        <v>27319.84</v>
      </c>
      <c r="P763" t="n">
        <v>287.52</v>
      </c>
      <c r="Q763" t="n">
        <v>452.55</v>
      </c>
      <c r="R763" t="n">
        <v>70.13</v>
      </c>
      <c r="S763" t="n">
        <v>57.64</v>
      </c>
      <c r="T763" t="n">
        <v>4157.04</v>
      </c>
      <c r="U763" t="n">
        <v>0.82</v>
      </c>
      <c r="V763" t="n">
        <v>0.88</v>
      </c>
      <c r="W763" t="n">
        <v>6.81</v>
      </c>
      <c r="X763" t="n">
        <v>0.23</v>
      </c>
      <c r="Y763" t="n">
        <v>1</v>
      </c>
      <c r="Z763" t="n">
        <v>10</v>
      </c>
    </row>
    <row r="764">
      <c r="A764" t="n">
        <v>111</v>
      </c>
      <c r="B764" t="n">
        <v>90</v>
      </c>
      <c r="C764" t="inlineStr">
        <is>
          <t xml:space="preserve">CONCLUIDO	</t>
        </is>
      </c>
      <c r="D764" t="n">
        <v>3.7448</v>
      </c>
      <c r="E764" t="n">
        <v>26.7</v>
      </c>
      <c r="F764" t="n">
        <v>23.96</v>
      </c>
      <c r="G764" t="n">
        <v>159.76</v>
      </c>
      <c r="H764" t="n">
        <v>2.32</v>
      </c>
      <c r="I764" t="n">
        <v>9</v>
      </c>
      <c r="J764" t="n">
        <v>220.03</v>
      </c>
      <c r="K764" t="n">
        <v>52.44</v>
      </c>
      <c r="L764" t="n">
        <v>28.75</v>
      </c>
      <c r="M764" t="n">
        <v>7</v>
      </c>
      <c r="N764" t="n">
        <v>48.83</v>
      </c>
      <c r="O764" t="n">
        <v>27370.71</v>
      </c>
      <c r="P764" t="n">
        <v>287.39</v>
      </c>
      <c r="Q764" t="n">
        <v>452.57</v>
      </c>
      <c r="R764" t="n">
        <v>70.08</v>
      </c>
      <c r="S764" t="n">
        <v>57.64</v>
      </c>
      <c r="T764" t="n">
        <v>4134.37</v>
      </c>
      <c r="U764" t="n">
        <v>0.82</v>
      </c>
      <c r="V764" t="n">
        <v>0.88</v>
      </c>
      <c r="W764" t="n">
        <v>6.81</v>
      </c>
      <c r="X764" t="n">
        <v>0.24</v>
      </c>
      <c r="Y764" t="n">
        <v>1</v>
      </c>
      <c r="Z764" t="n">
        <v>10</v>
      </c>
    </row>
    <row r="765">
      <c r="A765" t="n">
        <v>112</v>
      </c>
      <c r="B765" t="n">
        <v>90</v>
      </c>
      <c r="C765" t="inlineStr">
        <is>
          <t xml:space="preserve">CONCLUIDO	</t>
        </is>
      </c>
      <c r="D765" t="n">
        <v>3.7457</v>
      </c>
      <c r="E765" t="n">
        <v>26.7</v>
      </c>
      <c r="F765" t="n">
        <v>23.96</v>
      </c>
      <c r="G765" t="n">
        <v>159.71</v>
      </c>
      <c r="H765" t="n">
        <v>2.34</v>
      </c>
      <c r="I765" t="n">
        <v>9</v>
      </c>
      <c r="J765" t="n">
        <v>220.44</v>
      </c>
      <c r="K765" t="n">
        <v>52.44</v>
      </c>
      <c r="L765" t="n">
        <v>29</v>
      </c>
      <c r="M765" t="n">
        <v>7</v>
      </c>
      <c r="N765" t="n">
        <v>49</v>
      </c>
      <c r="O765" t="n">
        <v>27421.64</v>
      </c>
      <c r="P765" t="n">
        <v>286.32</v>
      </c>
      <c r="Q765" t="n">
        <v>452.58</v>
      </c>
      <c r="R765" t="n">
        <v>69.91</v>
      </c>
      <c r="S765" t="n">
        <v>57.64</v>
      </c>
      <c r="T765" t="n">
        <v>4049.26</v>
      </c>
      <c r="U765" t="n">
        <v>0.82</v>
      </c>
      <c r="V765" t="n">
        <v>0.89</v>
      </c>
      <c r="W765" t="n">
        <v>6.81</v>
      </c>
      <c r="X765" t="n">
        <v>0.23</v>
      </c>
      <c r="Y765" t="n">
        <v>1</v>
      </c>
      <c r="Z765" t="n">
        <v>10</v>
      </c>
    </row>
    <row r="766">
      <c r="A766" t="n">
        <v>113</v>
      </c>
      <c r="B766" t="n">
        <v>90</v>
      </c>
      <c r="C766" t="inlineStr">
        <is>
          <t xml:space="preserve">CONCLUIDO	</t>
        </is>
      </c>
      <c r="D766" t="n">
        <v>3.7554</v>
      </c>
      <c r="E766" t="n">
        <v>26.63</v>
      </c>
      <c r="F766" t="n">
        <v>23.92</v>
      </c>
      <c r="G766" t="n">
        <v>179.43</v>
      </c>
      <c r="H766" t="n">
        <v>2.35</v>
      </c>
      <c r="I766" t="n">
        <v>8</v>
      </c>
      <c r="J766" t="n">
        <v>220.85</v>
      </c>
      <c r="K766" t="n">
        <v>52.44</v>
      </c>
      <c r="L766" t="n">
        <v>29.25</v>
      </c>
      <c r="M766" t="n">
        <v>6</v>
      </c>
      <c r="N766" t="n">
        <v>49.16</v>
      </c>
      <c r="O766" t="n">
        <v>27472.63</v>
      </c>
      <c r="P766" t="n">
        <v>285.59</v>
      </c>
      <c r="Q766" t="n">
        <v>452.55</v>
      </c>
      <c r="R766" t="n">
        <v>68.83</v>
      </c>
      <c r="S766" t="n">
        <v>57.64</v>
      </c>
      <c r="T766" t="n">
        <v>3515.44</v>
      </c>
      <c r="U766" t="n">
        <v>0.84</v>
      </c>
      <c r="V766" t="n">
        <v>0.89</v>
      </c>
      <c r="W766" t="n">
        <v>6.81</v>
      </c>
      <c r="X766" t="n">
        <v>0.2</v>
      </c>
      <c r="Y766" t="n">
        <v>1</v>
      </c>
      <c r="Z766" t="n">
        <v>10</v>
      </c>
    </row>
    <row r="767">
      <c r="A767" t="n">
        <v>114</v>
      </c>
      <c r="B767" t="n">
        <v>90</v>
      </c>
      <c r="C767" t="inlineStr">
        <is>
          <t xml:space="preserve">CONCLUIDO	</t>
        </is>
      </c>
      <c r="D767" t="n">
        <v>3.755</v>
      </c>
      <c r="E767" t="n">
        <v>26.63</v>
      </c>
      <c r="F767" t="n">
        <v>23.93</v>
      </c>
      <c r="G767" t="n">
        <v>179.44</v>
      </c>
      <c r="H767" t="n">
        <v>2.37</v>
      </c>
      <c r="I767" t="n">
        <v>8</v>
      </c>
      <c r="J767" t="n">
        <v>221.27</v>
      </c>
      <c r="K767" t="n">
        <v>52.44</v>
      </c>
      <c r="L767" t="n">
        <v>29.5</v>
      </c>
      <c r="M767" t="n">
        <v>6</v>
      </c>
      <c r="N767" t="n">
        <v>49.32</v>
      </c>
      <c r="O767" t="n">
        <v>27523.67</v>
      </c>
      <c r="P767" t="n">
        <v>285.4</v>
      </c>
      <c r="Q767" t="n">
        <v>452.56</v>
      </c>
      <c r="R767" t="n">
        <v>68.88</v>
      </c>
      <c r="S767" t="n">
        <v>57.64</v>
      </c>
      <c r="T767" t="n">
        <v>3538.53</v>
      </c>
      <c r="U767" t="n">
        <v>0.84</v>
      </c>
      <c r="V767" t="n">
        <v>0.89</v>
      </c>
      <c r="W767" t="n">
        <v>6.81</v>
      </c>
      <c r="X767" t="n">
        <v>0.2</v>
      </c>
      <c r="Y767" t="n">
        <v>1</v>
      </c>
      <c r="Z767" t="n">
        <v>10</v>
      </c>
    </row>
    <row r="768">
      <c r="A768" t="n">
        <v>115</v>
      </c>
      <c r="B768" t="n">
        <v>90</v>
      </c>
      <c r="C768" t="inlineStr">
        <is>
          <t xml:space="preserve">CONCLUIDO	</t>
        </is>
      </c>
      <c r="D768" t="n">
        <v>3.7554</v>
      </c>
      <c r="E768" t="n">
        <v>26.63</v>
      </c>
      <c r="F768" t="n">
        <v>23.92</v>
      </c>
      <c r="G768" t="n">
        <v>179.43</v>
      </c>
      <c r="H768" t="n">
        <v>2.39</v>
      </c>
      <c r="I768" t="n">
        <v>8</v>
      </c>
      <c r="J768" t="n">
        <v>221.68</v>
      </c>
      <c r="K768" t="n">
        <v>52.44</v>
      </c>
      <c r="L768" t="n">
        <v>29.75</v>
      </c>
      <c r="M768" t="n">
        <v>6</v>
      </c>
      <c r="N768" t="n">
        <v>49.49</v>
      </c>
      <c r="O768" t="n">
        <v>27574.77</v>
      </c>
      <c r="P768" t="n">
        <v>285.59</v>
      </c>
      <c r="Q768" t="n">
        <v>452.61</v>
      </c>
      <c r="R768" t="n">
        <v>68.84</v>
      </c>
      <c r="S768" t="n">
        <v>57.64</v>
      </c>
      <c r="T768" t="n">
        <v>3518.16</v>
      </c>
      <c r="U768" t="n">
        <v>0.84</v>
      </c>
      <c r="V768" t="n">
        <v>0.89</v>
      </c>
      <c r="W768" t="n">
        <v>6.81</v>
      </c>
      <c r="X768" t="n">
        <v>0.2</v>
      </c>
      <c r="Y768" t="n">
        <v>1</v>
      </c>
      <c r="Z768" t="n">
        <v>10</v>
      </c>
    </row>
    <row r="769">
      <c r="A769" t="n">
        <v>116</v>
      </c>
      <c r="B769" t="n">
        <v>90</v>
      </c>
      <c r="C769" t="inlineStr">
        <is>
          <t xml:space="preserve">CONCLUIDO	</t>
        </is>
      </c>
      <c r="D769" t="n">
        <v>3.7563</v>
      </c>
      <c r="E769" t="n">
        <v>26.62</v>
      </c>
      <c r="F769" t="n">
        <v>23.92</v>
      </c>
      <c r="G769" t="n">
        <v>179.38</v>
      </c>
      <c r="H769" t="n">
        <v>2.4</v>
      </c>
      <c r="I769" t="n">
        <v>8</v>
      </c>
      <c r="J769" t="n">
        <v>222.1</v>
      </c>
      <c r="K769" t="n">
        <v>52.44</v>
      </c>
      <c r="L769" t="n">
        <v>30</v>
      </c>
      <c r="M769" t="n">
        <v>6</v>
      </c>
      <c r="N769" t="n">
        <v>49.65</v>
      </c>
      <c r="O769" t="n">
        <v>27625.93</v>
      </c>
      <c r="P769" t="n">
        <v>285.75</v>
      </c>
      <c r="Q769" t="n">
        <v>452.58</v>
      </c>
      <c r="R769" t="n">
        <v>68.66</v>
      </c>
      <c r="S769" t="n">
        <v>57.64</v>
      </c>
      <c r="T769" t="n">
        <v>3427.79</v>
      </c>
      <c r="U769" t="n">
        <v>0.84</v>
      </c>
      <c r="V769" t="n">
        <v>0.89</v>
      </c>
      <c r="W769" t="n">
        <v>6.81</v>
      </c>
      <c r="X769" t="n">
        <v>0.19</v>
      </c>
      <c r="Y769" t="n">
        <v>1</v>
      </c>
      <c r="Z769" t="n">
        <v>10</v>
      </c>
    </row>
    <row r="770">
      <c r="A770" t="n">
        <v>117</v>
      </c>
      <c r="B770" t="n">
        <v>90</v>
      </c>
      <c r="C770" t="inlineStr">
        <is>
          <t xml:space="preserve">CONCLUIDO	</t>
        </is>
      </c>
      <c r="D770" t="n">
        <v>3.7554</v>
      </c>
      <c r="E770" t="n">
        <v>26.63</v>
      </c>
      <c r="F770" t="n">
        <v>23.92</v>
      </c>
      <c r="G770" t="n">
        <v>179.43</v>
      </c>
      <c r="H770" t="n">
        <v>2.42</v>
      </c>
      <c r="I770" t="n">
        <v>8</v>
      </c>
      <c r="J770" t="n">
        <v>222.51</v>
      </c>
      <c r="K770" t="n">
        <v>52.44</v>
      </c>
      <c r="L770" t="n">
        <v>30.25</v>
      </c>
      <c r="M770" t="n">
        <v>6</v>
      </c>
      <c r="N770" t="n">
        <v>49.82</v>
      </c>
      <c r="O770" t="n">
        <v>27677.27</v>
      </c>
      <c r="P770" t="n">
        <v>285.9</v>
      </c>
      <c r="Q770" t="n">
        <v>452.56</v>
      </c>
      <c r="R770" t="n">
        <v>68.87</v>
      </c>
      <c r="S770" t="n">
        <v>57.64</v>
      </c>
      <c r="T770" t="n">
        <v>3534.41</v>
      </c>
      <c r="U770" t="n">
        <v>0.84</v>
      </c>
      <c r="V770" t="n">
        <v>0.89</v>
      </c>
      <c r="W770" t="n">
        <v>6.81</v>
      </c>
      <c r="X770" t="n">
        <v>0.2</v>
      </c>
      <c r="Y770" t="n">
        <v>1</v>
      </c>
      <c r="Z770" t="n">
        <v>10</v>
      </c>
    </row>
    <row r="771">
      <c r="A771" t="n">
        <v>118</v>
      </c>
      <c r="B771" t="n">
        <v>90</v>
      </c>
      <c r="C771" t="inlineStr">
        <is>
          <t xml:space="preserve">CONCLUIDO	</t>
        </is>
      </c>
      <c r="D771" t="n">
        <v>3.7565</v>
      </c>
      <c r="E771" t="n">
        <v>26.62</v>
      </c>
      <c r="F771" t="n">
        <v>23.92</v>
      </c>
      <c r="G771" t="n">
        <v>179.36</v>
      </c>
      <c r="H771" t="n">
        <v>2.43</v>
      </c>
      <c r="I771" t="n">
        <v>8</v>
      </c>
      <c r="J771" t="n">
        <v>222.93</v>
      </c>
      <c r="K771" t="n">
        <v>52.44</v>
      </c>
      <c r="L771" t="n">
        <v>30.5</v>
      </c>
      <c r="M771" t="n">
        <v>6</v>
      </c>
      <c r="N771" t="n">
        <v>49.99</v>
      </c>
      <c r="O771" t="n">
        <v>27728.54</v>
      </c>
      <c r="P771" t="n">
        <v>285.79</v>
      </c>
      <c r="Q771" t="n">
        <v>452.55</v>
      </c>
      <c r="R771" t="n">
        <v>68.52</v>
      </c>
      <c r="S771" t="n">
        <v>57.64</v>
      </c>
      <c r="T771" t="n">
        <v>3358.01</v>
      </c>
      <c r="U771" t="n">
        <v>0.84</v>
      </c>
      <c r="V771" t="n">
        <v>0.89</v>
      </c>
      <c r="W771" t="n">
        <v>6.81</v>
      </c>
      <c r="X771" t="n">
        <v>0.19</v>
      </c>
      <c r="Y771" t="n">
        <v>1</v>
      </c>
      <c r="Z771" t="n">
        <v>10</v>
      </c>
    </row>
    <row r="772">
      <c r="A772" t="n">
        <v>119</v>
      </c>
      <c r="B772" t="n">
        <v>90</v>
      </c>
      <c r="C772" t="inlineStr">
        <is>
          <t xml:space="preserve">CONCLUIDO	</t>
        </is>
      </c>
      <c r="D772" t="n">
        <v>3.757</v>
      </c>
      <c r="E772" t="n">
        <v>26.62</v>
      </c>
      <c r="F772" t="n">
        <v>23.91</v>
      </c>
      <c r="G772" t="n">
        <v>179.34</v>
      </c>
      <c r="H772" t="n">
        <v>2.45</v>
      </c>
      <c r="I772" t="n">
        <v>8</v>
      </c>
      <c r="J772" t="n">
        <v>223.34</v>
      </c>
      <c r="K772" t="n">
        <v>52.44</v>
      </c>
      <c r="L772" t="n">
        <v>30.75</v>
      </c>
      <c r="M772" t="n">
        <v>6</v>
      </c>
      <c r="N772" t="n">
        <v>50.15</v>
      </c>
      <c r="O772" t="n">
        <v>27779.88</v>
      </c>
      <c r="P772" t="n">
        <v>285.59</v>
      </c>
      <c r="Q772" t="n">
        <v>452.56</v>
      </c>
      <c r="R772" t="n">
        <v>68.43000000000001</v>
      </c>
      <c r="S772" t="n">
        <v>57.64</v>
      </c>
      <c r="T772" t="n">
        <v>3314.89</v>
      </c>
      <c r="U772" t="n">
        <v>0.84</v>
      </c>
      <c r="V772" t="n">
        <v>0.89</v>
      </c>
      <c r="W772" t="n">
        <v>6.81</v>
      </c>
      <c r="X772" t="n">
        <v>0.19</v>
      </c>
      <c r="Y772" t="n">
        <v>1</v>
      </c>
      <c r="Z772" t="n">
        <v>10</v>
      </c>
    </row>
    <row r="773">
      <c r="A773" t="n">
        <v>120</v>
      </c>
      <c r="B773" t="n">
        <v>90</v>
      </c>
      <c r="C773" t="inlineStr">
        <is>
          <t xml:space="preserve">CONCLUIDO	</t>
        </is>
      </c>
      <c r="D773" t="n">
        <v>3.7567</v>
      </c>
      <c r="E773" t="n">
        <v>26.62</v>
      </c>
      <c r="F773" t="n">
        <v>23.91</v>
      </c>
      <c r="G773" t="n">
        <v>179.36</v>
      </c>
      <c r="H773" t="n">
        <v>2.46</v>
      </c>
      <c r="I773" t="n">
        <v>8</v>
      </c>
      <c r="J773" t="n">
        <v>223.76</v>
      </c>
      <c r="K773" t="n">
        <v>52.44</v>
      </c>
      <c r="L773" t="n">
        <v>31</v>
      </c>
      <c r="M773" t="n">
        <v>6</v>
      </c>
      <c r="N773" t="n">
        <v>50.32</v>
      </c>
      <c r="O773" t="n">
        <v>27831.27</v>
      </c>
      <c r="P773" t="n">
        <v>285.48</v>
      </c>
      <c r="Q773" t="n">
        <v>452.61</v>
      </c>
      <c r="R773" t="n">
        <v>68.51000000000001</v>
      </c>
      <c r="S773" t="n">
        <v>57.64</v>
      </c>
      <c r="T773" t="n">
        <v>3354.56</v>
      </c>
      <c r="U773" t="n">
        <v>0.84</v>
      </c>
      <c r="V773" t="n">
        <v>0.89</v>
      </c>
      <c r="W773" t="n">
        <v>6.81</v>
      </c>
      <c r="X773" t="n">
        <v>0.19</v>
      </c>
      <c r="Y773" t="n">
        <v>1</v>
      </c>
      <c r="Z773" t="n">
        <v>10</v>
      </c>
    </row>
    <row r="774">
      <c r="A774" t="n">
        <v>121</v>
      </c>
      <c r="B774" t="n">
        <v>90</v>
      </c>
      <c r="C774" t="inlineStr">
        <is>
          <t xml:space="preserve">CONCLUIDO	</t>
        </is>
      </c>
      <c r="D774" t="n">
        <v>3.7556</v>
      </c>
      <c r="E774" t="n">
        <v>26.63</v>
      </c>
      <c r="F774" t="n">
        <v>23.92</v>
      </c>
      <c r="G774" t="n">
        <v>179.41</v>
      </c>
      <c r="H774" t="n">
        <v>2.48</v>
      </c>
      <c r="I774" t="n">
        <v>8</v>
      </c>
      <c r="J774" t="n">
        <v>224.18</v>
      </c>
      <c r="K774" t="n">
        <v>52.44</v>
      </c>
      <c r="L774" t="n">
        <v>31.25</v>
      </c>
      <c r="M774" t="n">
        <v>6</v>
      </c>
      <c r="N774" t="n">
        <v>50.49</v>
      </c>
      <c r="O774" t="n">
        <v>27882.72</v>
      </c>
      <c r="P774" t="n">
        <v>285.36</v>
      </c>
      <c r="Q774" t="n">
        <v>452.55</v>
      </c>
      <c r="R774" t="n">
        <v>68.76000000000001</v>
      </c>
      <c r="S774" t="n">
        <v>57.64</v>
      </c>
      <c r="T774" t="n">
        <v>3476.48</v>
      </c>
      <c r="U774" t="n">
        <v>0.84</v>
      </c>
      <c r="V774" t="n">
        <v>0.89</v>
      </c>
      <c r="W774" t="n">
        <v>6.81</v>
      </c>
      <c r="X774" t="n">
        <v>0.2</v>
      </c>
      <c r="Y774" t="n">
        <v>1</v>
      </c>
      <c r="Z774" t="n">
        <v>10</v>
      </c>
    </row>
    <row r="775">
      <c r="A775" t="n">
        <v>122</v>
      </c>
      <c r="B775" t="n">
        <v>90</v>
      </c>
      <c r="C775" t="inlineStr">
        <is>
          <t xml:space="preserve">CONCLUIDO	</t>
        </is>
      </c>
      <c r="D775" t="n">
        <v>3.7555</v>
      </c>
      <c r="E775" t="n">
        <v>26.63</v>
      </c>
      <c r="F775" t="n">
        <v>23.92</v>
      </c>
      <c r="G775" t="n">
        <v>179.42</v>
      </c>
      <c r="H775" t="n">
        <v>2.49</v>
      </c>
      <c r="I775" t="n">
        <v>8</v>
      </c>
      <c r="J775" t="n">
        <v>224.6</v>
      </c>
      <c r="K775" t="n">
        <v>52.44</v>
      </c>
      <c r="L775" t="n">
        <v>31.5</v>
      </c>
      <c r="M775" t="n">
        <v>6</v>
      </c>
      <c r="N775" t="n">
        <v>50.65</v>
      </c>
      <c r="O775" t="n">
        <v>27934.23</v>
      </c>
      <c r="P775" t="n">
        <v>284.99</v>
      </c>
      <c r="Q775" t="n">
        <v>452.58</v>
      </c>
      <c r="R775" t="n">
        <v>68.79000000000001</v>
      </c>
      <c r="S775" t="n">
        <v>57.64</v>
      </c>
      <c r="T775" t="n">
        <v>3491.97</v>
      </c>
      <c r="U775" t="n">
        <v>0.84</v>
      </c>
      <c r="V775" t="n">
        <v>0.89</v>
      </c>
      <c r="W775" t="n">
        <v>6.81</v>
      </c>
      <c r="X775" t="n">
        <v>0.2</v>
      </c>
      <c r="Y775" t="n">
        <v>1</v>
      </c>
      <c r="Z775" t="n">
        <v>10</v>
      </c>
    </row>
    <row r="776">
      <c r="A776" t="n">
        <v>123</v>
      </c>
      <c r="B776" t="n">
        <v>90</v>
      </c>
      <c r="C776" t="inlineStr">
        <is>
          <t xml:space="preserve">CONCLUIDO	</t>
        </is>
      </c>
      <c r="D776" t="n">
        <v>3.7556</v>
      </c>
      <c r="E776" t="n">
        <v>26.63</v>
      </c>
      <c r="F776" t="n">
        <v>23.92</v>
      </c>
      <c r="G776" t="n">
        <v>179.42</v>
      </c>
      <c r="H776" t="n">
        <v>2.51</v>
      </c>
      <c r="I776" t="n">
        <v>8</v>
      </c>
      <c r="J776" t="n">
        <v>225.01</v>
      </c>
      <c r="K776" t="n">
        <v>52.44</v>
      </c>
      <c r="L776" t="n">
        <v>31.75</v>
      </c>
      <c r="M776" t="n">
        <v>6</v>
      </c>
      <c r="N776" t="n">
        <v>50.82</v>
      </c>
      <c r="O776" t="n">
        <v>27985.79</v>
      </c>
      <c r="P776" t="n">
        <v>284.02</v>
      </c>
      <c r="Q776" t="n">
        <v>452.6</v>
      </c>
      <c r="R776" t="n">
        <v>68.73999999999999</v>
      </c>
      <c r="S776" t="n">
        <v>57.64</v>
      </c>
      <c r="T776" t="n">
        <v>3467.55</v>
      </c>
      <c r="U776" t="n">
        <v>0.84</v>
      </c>
      <c r="V776" t="n">
        <v>0.89</v>
      </c>
      <c r="W776" t="n">
        <v>6.81</v>
      </c>
      <c r="X776" t="n">
        <v>0.2</v>
      </c>
      <c r="Y776" t="n">
        <v>1</v>
      </c>
      <c r="Z776" t="n">
        <v>10</v>
      </c>
    </row>
    <row r="777">
      <c r="A777" t="n">
        <v>124</v>
      </c>
      <c r="B777" t="n">
        <v>90</v>
      </c>
      <c r="C777" t="inlineStr">
        <is>
          <t xml:space="preserve">CONCLUIDO	</t>
        </is>
      </c>
      <c r="D777" t="n">
        <v>3.7561</v>
      </c>
      <c r="E777" t="n">
        <v>26.62</v>
      </c>
      <c r="F777" t="n">
        <v>23.92</v>
      </c>
      <c r="G777" t="n">
        <v>179.39</v>
      </c>
      <c r="H777" t="n">
        <v>2.52</v>
      </c>
      <c r="I777" t="n">
        <v>8</v>
      </c>
      <c r="J777" t="n">
        <v>225.43</v>
      </c>
      <c r="K777" t="n">
        <v>52.44</v>
      </c>
      <c r="L777" t="n">
        <v>32</v>
      </c>
      <c r="M777" t="n">
        <v>6</v>
      </c>
      <c r="N777" t="n">
        <v>50.99</v>
      </c>
      <c r="O777" t="n">
        <v>28037.42</v>
      </c>
      <c r="P777" t="n">
        <v>283.39</v>
      </c>
      <c r="Q777" t="n">
        <v>452.56</v>
      </c>
      <c r="R777" t="n">
        <v>68.67</v>
      </c>
      <c r="S777" t="n">
        <v>57.64</v>
      </c>
      <c r="T777" t="n">
        <v>3433.74</v>
      </c>
      <c r="U777" t="n">
        <v>0.84</v>
      </c>
      <c r="V777" t="n">
        <v>0.89</v>
      </c>
      <c r="W777" t="n">
        <v>6.81</v>
      </c>
      <c r="X777" t="n">
        <v>0.19</v>
      </c>
      <c r="Y777" t="n">
        <v>1</v>
      </c>
      <c r="Z777" t="n">
        <v>10</v>
      </c>
    </row>
    <row r="778">
      <c r="A778" t="n">
        <v>125</v>
      </c>
      <c r="B778" t="n">
        <v>90</v>
      </c>
      <c r="C778" t="inlineStr">
        <is>
          <t xml:space="preserve">CONCLUIDO	</t>
        </is>
      </c>
      <c r="D778" t="n">
        <v>3.7557</v>
      </c>
      <c r="E778" t="n">
        <v>26.63</v>
      </c>
      <c r="F778" t="n">
        <v>23.92</v>
      </c>
      <c r="G778" t="n">
        <v>179.41</v>
      </c>
      <c r="H778" t="n">
        <v>2.54</v>
      </c>
      <c r="I778" t="n">
        <v>8</v>
      </c>
      <c r="J778" t="n">
        <v>225.85</v>
      </c>
      <c r="K778" t="n">
        <v>52.44</v>
      </c>
      <c r="L778" t="n">
        <v>32.25</v>
      </c>
      <c r="M778" t="n">
        <v>6</v>
      </c>
      <c r="N778" t="n">
        <v>51.16</v>
      </c>
      <c r="O778" t="n">
        <v>28089.1</v>
      </c>
      <c r="P778" t="n">
        <v>282.47</v>
      </c>
      <c r="Q778" t="n">
        <v>452.55</v>
      </c>
      <c r="R778" t="n">
        <v>68.87</v>
      </c>
      <c r="S778" t="n">
        <v>57.64</v>
      </c>
      <c r="T778" t="n">
        <v>3531.92</v>
      </c>
      <c r="U778" t="n">
        <v>0.84</v>
      </c>
      <c r="V778" t="n">
        <v>0.89</v>
      </c>
      <c r="W778" t="n">
        <v>6.8</v>
      </c>
      <c r="X778" t="n">
        <v>0.2</v>
      </c>
      <c r="Y778" t="n">
        <v>1</v>
      </c>
      <c r="Z778" t="n">
        <v>10</v>
      </c>
    </row>
    <row r="779">
      <c r="A779" t="n">
        <v>126</v>
      </c>
      <c r="B779" t="n">
        <v>90</v>
      </c>
      <c r="C779" t="inlineStr">
        <is>
          <t xml:space="preserve">CONCLUIDO	</t>
        </is>
      </c>
      <c r="D779" t="n">
        <v>3.7553</v>
      </c>
      <c r="E779" t="n">
        <v>26.63</v>
      </c>
      <c r="F779" t="n">
        <v>23.92</v>
      </c>
      <c r="G779" t="n">
        <v>179.43</v>
      </c>
      <c r="H779" t="n">
        <v>2.55</v>
      </c>
      <c r="I779" t="n">
        <v>8</v>
      </c>
      <c r="J779" t="n">
        <v>226.27</v>
      </c>
      <c r="K779" t="n">
        <v>52.44</v>
      </c>
      <c r="L779" t="n">
        <v>32.5</v>
      </c>
      <c r="M779" t="n">
        <v>6</v>
      </c>
      <c r="N779" t="n">
        <v>51.33</v>
      </c>
      <c r="O779" t="n">
        <v>28140.84</v>
      </c>
      <c r="P779" t="n">
        <v>281.89</v>
      </c>
      <c r="Q779" t="n">
        <v>452.57</v>
      </c>
      <c r="R779" t="n">
        <v>68.92</v>
      </c>
      <c r="S779" t="n">
        <v>57.64</v>
      </c>
      <c r="T779" t="n">
        <v>3556.23</v>
      </c>
      <c r="U779" t="n">
        <v>0.84</v>
      </c>
      <c r="V779" t="n">
        <v>0.89</v>
      </c>
      <c r="W779" t="n">
        <v>6.81</v>
      </c>
      <c r="X779" t="n">
        <v>0.2</v>
      </c>
      <c r="Y779" t="n">
        <v>1</v>
      </c>
      <c r="Z779" t="n">
        <v>10</v>
      </c>
    </row>
    <row r="780">
      <c r="A780" t="n">
        <v>127</v>
      </c>
      <c r="B780" t="n">
        <v>90</v>
      </c>
      <c r="C780" t="inlineStr">
        <is>
          <t xml:space="preserve">CONCLUIDO	</t>
        </is>
      </c>
      <c r="D780" t="n">
        <v>3.7548</v>
      </c>
      <c r="E780" t="n">
        <v>26.63</v>
      </c>
      <c r="F780" t="n">
        <v>23.93</v>
      </c>
      <c r="G780" t="n">
        <v>179.46</v>
      </c>
      <c r="H780" t="n">
        <v>2.57</v>
      </c>
      <c r="I780" t="n">
        <v>8</v>
      </c>
      <c r="J780" t="n">
        <v>226.69</v>
      </c>
      <c r="K780" t="n">
        <v>52.44</v>
      </c>
      <c r="L780" t="n">
        <v>32.75</v>
      </c>
      <c r="M780" t="n">
        <v>6</v>
      </c>
      <c r="N780" t="n">
        <v>51.5</v>
      </c>
      <c r="O780" t="n">
        <v>28192.65</v>
      </c>
      <c r="P780" t="n">
        <v>280.25</v>
      </c>
      <c r="Q780" t="n">
        <v>452.56</v>
      </c>
      <c r="R780" t="n">
        <v>68.94</v>
      </c>
      <c r="S780" t="n">
        <v>57.64</v>
      </c>
      <c r="T780" t="n">
        <v>3570.22</v>
      </c>
      <c r="U780" t="n">
        <v>0.84</v>
      </c>
      <c r="V780" t="n">
        <v>0.89</v>
      </c>
      <c r="W780" t="n">
        <v>6.81</v>
      </c>
      <c r="X780" t="n">
        <v>0.2</v>
      </c>
      <c r="Y780" t="n">
        <v>1</v>
      </c>
      <c r="Z780" t="n">
        <v>10</v>
      </c>
    </row>
    <row r="781">
      <c r="A781" t="n">
        <v>128</v>
      </c>
      <c r="B781" t="n">
        <v>90</v>
      </c>
      <c r="C781" t="inlineStr">
        <is>
          <t xml:space="preserve">CONCLUIDO	</t>
        </is>
      </c>
      <c r="D781" t="n">
        <v>3.7533</v>
      </c>
      <c r="E781" t="n">
        <v>26.64</v>
      </c>
      <c r="F781" t="n">
        <v>23.94</v>
      </c>
      <c r="G781" t="n">
        <v>179.54</v>
      </c>
      <c r="H781" t="n">
        <v>2.58</v>
      </c>
      <c r="I781" t="n">
        <v>8</v>
      </c>
      <c r="J781" t="n">
        <v>227.11</v>
      </c>
      <c r="K781" t="n">
        <v>52.44</v>
      </c>
      <c r="L781" t="n">
        <v>33</v>
      </c>
      <c r="M781" t="n">
        <v>6</v>
      </c>
      <c r="N781" t="n">
        <v>51.67</v>
      </c>
      <c r="O781" t="n">
        <v>28244.51</v>
      </c>
      <c r="P781" t="n">
        <v>278.82</v>
      </c>
      <c r="Q781" t="n">
        <v>452.55</v>
      </c>
      <c r="R781" t="n">
        <v>69.34999999999999</v>
      </c>
      <c r="S781" t="n">
        <v>57.64</v>
      </c>
      <c r="T781" t="n">
        <v>3770.55</v>
      </c>
      <c r="U781" t="n">
        <v>0.83</v>
      </c>
      <c r="V781" t="n">
        <v>0.89</v>
      </c>
      <c r="W781" t="n">
        <v>6.81</v>
      </c>
      <c r="X781" t="n">
        <v>0.21</v>
      </c>
      <c r="Y781" t="n">
        <v>1</v>
      </c>
      <c r="Z781" t="n">
        <v>10</v>
      </c>
    </row>
    <row r="782">
      <c r="A782" t="n">
        <v>129</v>
      </c>
      <c r="B782" t="n">
        <v>90</v>
      </c>
      <c r="C782" t="inlineStr">
        <is>
          <t xml:space="preserve">CONCLUIDO	</t>
        </is>
      </c>
      <c r="D782" t="n">
        <v>3.7623</v>
      </c>
      <c r="E782" t="n">
        <v>26.58</v>
      </c>
      <c r="F782" t="n">
        <v>23.91</v>
      </c>
      <c r="G782" t="n">
        <v>204.95</v>
      </c>
      <c r="H782" t="n">
        <v>2.6</v>
      </c>
      <c r="I782" t="n">
        <v>7</v>
      </c>
      <c r="J782" t="n">
        <v>227.53</v>
      </c>
      <c r="K782" t="n">
        <v>52.44</v>
      </c>
      <c r="L782" t="n">
        <v>33.25</v>
      </c>
      <c r="M782" t="n">
        <v>5</v>
      </c>
      <c r="N782" t="n">
        <v>51.84</v>
      </c>
      <c r="O782" t="n">
        <v>28296.43</v>
      </c>
      <c r="P782" t="n">
        <v>278.44</v>
      </c>
      <c r="Q782" t="n">
        <v>452.55</v>
      </c>
      <c r="R782" t="n">
        <v>68.42</v>
      </c>
      <c r="S782" t="n">
        <v>57.64</v>
      </c>
      <c r="T782" t="n">
        <v>3314.07</v>
      </c>
      <c r="U782" t="n">
        <v>0.84</v>
      </c>
      <c r="V782" t="n">
        <v>0.89</v>
      </c>
      <c r="W782" t="n">
        <v>6.81</v>
      </c>
      <c r="X782" t="n">
        <v>0.19</v>
      </c>
      <c r="Y782" t="n">
        <v>1</v>
      </c>
      <c r="Z782" t="n">
        <v>10</v>
      </c>
    </row>
    <row r="783">
      <c r="A783" t="n">
        <v>130</v>
      </c>
      <c r="B783" t="n">
        <v>90</v>
      </c>
      <c r="C783" t="inlineStr">
        <is>
          <t xml:space="preserve">CONCLUIDO	</t>
        </is>
      </c>
      <c r="D783" t="n">
        <v>3.7626</v>
      </c>
      <c r="E783" t="n">
        <v>26.58</v>
      </c>
      <c r="F783" t="n">
        <v>23.91</v>
      </c>
      <c r="G783" t="n">
        <v>204.92</v>
      </c>
      <c r="H783" t="n">
        <v>2.61</v>
      </c>
      <c r="I783" t="n">
        <v>7</v>
      </c>
      <c r="J783" t="n">
        <v>227.95</v>
      </c>
      <c r="K783" t="n">
        <v>52.44</v>
      </c>
      <c r="L783" t="n">
        <v>33.5</v>
      </c>
      <c r="M783" t="n">
        <v>5</v>
      </c>
      <c r="N783" t="n">
        <v>52.01</v>
      </c>
      <c r="O783" t="n">
        <v>28348.41</v>
      </c>
      <c r="P783" t="n">
        <v>279.06</v>
      </c>
      <c r="Q783" t="n">
        <v>452.57</v>
      </c>
      <c r="R783" t="n">
        <v>68.36</v>
      </c>
      <c r="S783" t="n">
        <v>57.64</v>
      </c>
      <c r="T783" t="n">
        <v>3285.17</v>
      </c>
      <c r="U783" t="n">
        <v>0.84</v>
      </c>
      <c r="V783" t="n">
        <v>0.89</v>
      </c>
      <c r="W783" t="n">
        <v>6.8</v>
      </c>
      <c r="X783" t="n">
        <v>0.18</v>
      </c>
      <c r="Y783" t="n">
        <v>1</v>
      </c>
      <c r="Z783" t="n">
        <v>10</v>
      </c>
    </row>
    <row r="784">
      <c r="A784" t="n">
        <v>131</v>
      </c>
      <c r="B784" t="n">
        <v>90</v>
      </c>
      <c r="C784" t="inlineStr">
        <is>
          <t xml:space="preserve">CONCLUIDO	</t>
        </is>
      </c>
      <c r="D784" t="n">
        <v>3.7628</v>
      </c>
      <c r="E784" t="n">
        <v>26.58</v>
      </c>
      <c r="F784" t="n">
        <v>23.91</v>
      </c>
      <c r="G784" t="n">
        <v>204.91</v>
      </c>
      <c r="H784" t="n">
        <v>2.63</v>
      </c>
      <c r="I784" t="n">
        <v>7</v>
      </c>
      <c r="J784" t="n">
        <v>228.38</v>
      </c>
      <c r="K784" t="n">
        <v>52.44</v>
      </c>
      <c r="L784" t="n">
        <v>33.75</v>
      </c>
      <c r="M784" t="n">
        <v>5</v>
      </c>
      <c r="N784" t="n">
        <v>52.18</v>
      </c>
      <c r="O784" t="n">
        <v>28400.46</v>
      </c>
      <c r="P784" t="n">
        <v>279.3</v>
      </c>
      <c r="Q784" t="n">
        <v>452.57</v>
      </c>
      <c r="R784" t="n">
        <v>68.25</v>
      </c>
      <c r="S784" t="n">
        <v>57.64</v>
      </c>
      <c r="T784" t="n">
        <v>3226.26</v>
      </c>
      <c r="U784" t="n">
        <v>0.84</v>
      </c>
      <c r="V784" t="n">
        <v>0.89</v>
      </c>
      <c r="W784" t="n">
        <v>6.81</v>
      </c>
      <c r="X784" t="n">
        <v>0.18</v>
      </c>
      <c r="Y784" t="n">
        <v>1</v>
      </c>
      <c r="Z784" t="n">
        <v>10</v>
      </c>
    </row>
    <row r="785">
      <c r="A785" t="n">
        <v>132</v>
      </c>
      <c r="B785" t="n">
        <v>90</v>
      </c>
      <c r="C785" t="inlineStr">
        <is>
          <t xml:space="preserve">CONCLUIDO	</t>
        </is>
      </c>
      <c r="D785" t="n">
        <v>3.7636</v>
      </c>
      <c r="E785" t="n">
        <v>26.57</v>
      </c>
      <c r="F785" t="n">
        <v>23.9</v>
      </c>
      <c r="G785" t="n">
        <v>204.86</v>
      </c>
      <c r="H785" t="n">
        <v>2.64</v>
      </c>
      <c r="I785" t="n">
        <v>7</v>
      </c>
      <c r="J785" t="n">
        <v>228.8</v>
      </c>
      <c r="K785" t="n">
        <v>52.44</v>
      </c>
      <c r="L785" t="n">
        <v>34</v>
      </c>
      <c r="M785" t="n">
        <v>5</v>
      </c>
      <c r="N785" t="n">
        <v>52.36</v>
      </c>
      <c r="O785" t="n">
        <v>28452.56</v>
      </c>
      <c r="P785" t="n">
        <v>279.81</v>
      </c>
      <c r="Q785" t="n">
        <v>452.59</v>
      </c>
      <c r="R785" t="n">
        <v>68.17</v>
      </c>
      <c r="S785" t="n">
        <v>57.64</v>
      </c>
      <c r="T785" t="n">
        <v>3187.35</v>
      </c>
      <c r="U785" t="n">
        <v>0.85</v>
      </c>
      <c r="V785" t="n">
        <v>0.89</v>
      </c>
      <c r="W785" t="n">
        <v>6.8</v>
      </c>
      <c r="X785" t="n">
        <v>0.18</v>
      </c>
      <c r="Y785" t="n">
        <v>1</v>
      </c>
      <c r="Z785" t="n">
        <v>10</v>
      </c>
    </row>
    <row r="786">
      <c r="A786" t="n">
        <v>133</v>
      </c>
      <c r="B786" t="n">
        <v>90</v>
      </c>
      <c r="C786" t="inlineStr">
        <is>
          <t xml:space="preserve">CONCLUIDO	</t>
        </is>
      </c>
      <c r="D786" t="n">
        <v>3.7648</v>
      </c>
      <c r="E786" t="n">
        <v>26.56</v>
      </c>
      <c r="F786" t="n">
        <v>23.89</v>
      </c>
      <c r="G786" t="n">
        <v>204.79</v>
      </c>
      <c r="H786" t="n">
        <v>2.66</v>
      </c>
      <c r="I786" t="n">
        <v>7</v>
      </c>
      <c r="J786" t="n">
        <v>229.22</v>
      </c>
      <c r="K786" t="n">
        <v>52.44</v>
      </c>
      <c r="L786" t="n">
        <v>34.25</v>
      </c>
      <c r="M786" t="n">
        <v>5</v>
      </c>
      <c r="N786" t="n">
        <v>52.53</v>
      </c>
      <c r="O786" t="n">
        <v>28504.72</v>
      </c>
      <c r="P786" t="n">
        <v>280.44</v>
      </c>
      <c r="Q786" t="n">
        <v>452.58</v>
      </c>
      <c r="R786" t="n">
        <v>67.93000000000001</v>
      </c>
      <c r="S786" t="n">
        <v>57.64</v>
      </c>
      <c r="T786" t="n">
        <v>3070.05</v>
      </c>
      <c r="U786" t="n">
        <v>0.85</v>
      </c>
      <c r="V786" t="n">
        <v>0.89</v>
      </c>
      <c r="W786" t="n">
        <v>6.8</v>
      </c>
      <c r="X786" t="n">
        <v>0.17</v>
      </c>
      <c r="Y786" t="n">
        <v>1</v>
      </c>
      <c r="Z786" t="n">
        <v>10</v>
      </c>
    </row>
    <row r="787">
      <c r="A787" t="n">
        <v>134</v>
      </c>
      <c r="B787" t="n">
        <v>90</v>
      </c>
      <c r="C787" t="inlineStr">
        <is>
          <t xml:space="preserve">CONCLUIDO	</t>
        </is>
      </c>
      <c r="D787" t="n">
        <v>3.7645</v>
      </c>
      <c r="E787" t="n">
        <v>26.56</v>
      </c>
      <c r="F787" t="n">
        <v>23.89</v>
      </c>
      <c r="G787" t="n">
        <v>204.81</v>
      </c>
      <c r="H787" t="n">
        <v>2.67</v>
      </c>
      <c r="I787" t="n">
        <v>7</v>
      </c>
      <c r="J787" t="n">
        <v>229.64</v>
      </c>
      <c r="K787" t="n">
        <v>52.44</v>
      </c>
      <c r="L787" t="n">
        <v>34.5</v>
      </c>
      <c r="M787" t="n">
        <v>5</v>
      </c>
      <c r="N787" t="n">
        <v>52.7</v>
      </c>
      <c r="O787" t="n">
        <v>28556.95</v>
      </c>
      <c r="P787" t="n">
        <v>280.88</v>
      </c>
      <c r="Q787" t="n">
        <v>452.55</v>
      </c>
      <c r="R787" t="n">
        <v>67.91</v>
      </c>
      <c r="S787" t="n">
        <v>57.64</v>
      </c>
      <c r="T787" t="n">
        <v>3056.01</v>
      </c>
      <c r="U787" t="n">
        <v>0.85</v>
      </c>
      <c r="V787" t="n">
        <v>0.89</v>
      </c>
      <c r="W787" t="n">
        <v>6.8</v>
      </c>
      <c r="X787" t="n">
        <v>0.17</v>
      </c>
      <c r="Y787" t="n">
        <v>1</v>
      </c>
      <c r="Z787" t="n">
        <v>10</v>
      </c>
    </row>
    <row r="788">
      <c r="A788" t="n">
        <v>135</v>
      </c>
      <c r="B788" t="n">
        <v>90</v>
      </c>
      <c r="C788" t="inlineStr">
        <is>
          <t xml:space="preserve">CONCLUIDO	</t>
        </is>
      </c>
      <c r="D788" t="n">
        <v>3.764</v>
      </c>
      <c r="E788" t="n">
        <v>26.57</v>
      </c>
      <c r="F788" t="n">
        <v>23.9</v>
      </c>
      <c r="G788" t="n">
        <v>204.84</v>
      </c>
      <c r="H788" t="n">
        <v>2.69</v>
      </c>
      <c r="I788" t="n">
        <v>7</v>
      </c>
      <c r="J788" t="n">
        <v>230.07</v>
      </c>
      <c r="K788" t="n">
        <v>52.44</v>
      </c>
      <c r="L788" t="n">
        <v>34.75</v>
      </c>
      <c r="M788" t="n">
        <v>5</v>
      </c>
      <c r="N788" t="n">
        <v>52.88</v>
      </c>
      <c r="O788" t="n">
        <v>28609.23</v>
      </c>
      <c r="P788" t="n">
        <v>281.21</v>
      </c>
      <c r="Q788" t="n">
        <v>452.55</v>
      </c>
      <c r="R788" t="n">
        <v>68.06</v>
      </c>
      <c r="S788" t="n">
        <v>57.64</v>
      </c>
      <c r="T788" t="n">
        <v>3132.44</v>
      </c>
      <c r="U788" t="n">
        <v>0.85</v>
      </c>
      <c r="V788" t="n">
        <v>0.89</v>
      </c>
      <c r="W788" t="n">
        <v>6.81</v>
      </c>
      <c r="X788" t="n">
        <v>0.17</v>
      </c>
      <c r="Y788" t="n">
        <v>1</v>
      </c>
      <c r="Z788" t="n">
        <v>10</v>
      </c>
    </row>
    <row r="789">
      <c r="A789" t="n">
        <v>136</v>
      </c>
      <c r="B789" t="n">
        <v>90</v>
      </c>
      <c r="C789" t="inlineStr">
        <is>
          <t xml:space="preserve">CONCLUIDO	</t>
        </is>
      </c>
      <c r="D789" t="n">
        <v>3.7645</v>
      </c>
      <c r="E789" t="n">
        <v>26.56</v>
      </c>
      <c r="F789" t="n">
        <v>23.89</v>
      </c>
      <c r="G789" t="n">
        <v>204.81</v>
      </c>
      <c r="H789" t="n">
        <v>2.7</v>
      </c>
      <c r="I789" t="n">
        <v>7</v>
      </c>
      <c r="J789" t="n">
        <v>230.49</v>
      </c>
      <c r="K789" t="n">
        <v>52.44</v>
      </c>
      <c r="L789" t="n">
        <v>35</v>
      </c>
      <c r="M789" t="n">
        <v>5</v>
      </c>
      <c r="N789" t="n">
        <v>53.05</v>
      </c>
      <c r="O789" t="n">
        <v>28661.58</v>
      </c>
      <c r="P789" t="n">
        <v>281.33</v>
      </c>
      <c r="Q789" t="n">
        <v>452.55</v>
      </c>
      <c r="R789" t="n">
        <v>67.90000000000001</v>
      </c>
      <c r="S789" t="n">
        <v>57.64</v>
      </c>
      <c r="T789" t="n">
        <v>3053.86</v>
      </c>
      <c r="U789" t="n">
        <v>0.85</v>
      </c>
      <c r="V789" t="n">
        <v>0.89</v>
      </c>
      <c r="W789" t="n">
        <v>6.8</v>
      </c>
      <c r="X789" t="n">
        <v>0.17</v>
      </c>
      <c r="Y789" t="n">
        <v>1</v>
      </c>
      <c r="Z789" t="n">
        <v>10</v>
      </c>
    </row>
    <row r="790">
      <c r="A790" t="n">
        <v>137</v>
      </c>
      <c r="B790" t="n">
        <v>90</v>
      </c>
      <c r="C790" t="inlineStr">
        <is>
          <t xml:space="preserve">CONCLUIDO	</t>
        </is>
      </c>
      <c r="D790" t="n">
        <v>3.7649</v>
      </c>
      <c r="E790" t="n">
        <v>26.56</v>
      </c>
      <c r="F790" t="n">
        <v>23.89</v>
      </c>
      <c r="G790" t="n">
        <v>204.78</v>
      </c>
      <c r="H790" t="n">
        <v>2.71</v>
      </c>
      <c r="I790" t="n">
        <v>7</v>
      </c>
      <c r="J790" t="n">
        <v>230.92</v>
      </c>
      <c r="K790" t="n">
        <v>52.44</v>
      </c>
      <c r="L790" t="n">
        <v>35.25</v>
      </c>
      <c r="M790" t="n">
        <v>5</v>
      </c>
      <c r="N790" t="n">
        <v>53.23</v>
      </c>
      <c r="O790" t="n">
        <v>28713.99</v>
      </c>
      <c r="P790" t="n">
        <v>281.32</v>
      </c>
      <c r="Q790" t="n">
        <v>452.55</v>
      </c>
      <c r="R790" t="n">
        <v>67.87</v>
      </c>
      <c r="S790" t="n">
        <v>57.64</v>
      </c>
      <c r="T790" t="n">
        <v>3039.68</v>
      </c>
      <c r="U790" t="n">
        <v>0.85</v>
      </c>
      <c r="V790" t="n">
        <v>0.89</v>
      </c>
      <c r="W790" t="n">
        <v>6.8</v>
      </c>
      <c r="X790" t="n">
        <v>0.17</v>
      </c>
      <c r="Y790" t="n">
        <v>1</v>
      </c>
      <c r="Z790" t="n">
        <v>10</v>
      </c>
    </row>
    <row r="791">
      <c r="A791" t="n">
        <v>138</v>
      </c>
      <c r="B791" t="n">
        <v>90</v>
      </c>
      <c r="C791" t="inlineStr">
        <is>
          <t xml:space="preserve">CONCLUIDO	</t>
        </is>
      </c>
      <c r="D791" t="n">
        <v>3.7633</v>
      </c>
      <c r="E791" t="n">
        <v>26.57</v>
      </c>
      <c r="F791" t="n">
        <v>23.9</v>
      </c>
      <c r="G791" t="n">
        <v>204.88</v>
      </c>
      <c r="H791" t="n">
        <v>2.73</v>
      </c>
      <c r="I791" t="n">
        <v>7</v>
      </c>
      <c r="J791" t="n">
        <v>231.34</v>
      </c>
      <c r="K791" t="n">
        <v>52.44</v>
      </c>
      <c r="L791" t="n">
        <v>35.5</v>
      </c>
      <c r="M791" t="n">
        <v>5</v>
      </c>
      <c r="N791" t="n">
        <v>53.4</v>
      </c>
      <c r="O791" t="n">
        <v>28766.46</v>
      </c>
      <c r="P791" t="n">
        <v>281.31</v>
      </c>
      <c r="Q791" t="n">
        <v>452.56</v>
      </c>
      <c r="R791" t="n">
        <v>68.11</v>
      </c>
      <c r="S791" t="n">
        <v>57.64</v>
      </c>
      <c r="T791" t="n">
        <v>3160.33</v>
      </c>
      <c r="U791" t="n">
        <v>0.85</v>
      </c>
      <c r="V791" t="n">
        <v>0.89</v>
      </c>
      <c r="W791" t="n">
        <v>6.81</v>
      </c>
      <c r="X791" t="n">
        <v>0.18</v>
      </c>
      <c r="Y791" t="n">
        <v>1</v>
      </c>
      <c r="Z791" t="n">
        <v>10</v>
      </c>
    </row>
    <row r="792">
      <c r="A792" t="n">
        <v>139</v>
      </c>
      <c r="B792" t="n">
        <v>90</v>
      </c>
      <c r="C792" t="inlineStr">
        <is>
          <t xml:space="preserve">CONCLUIDO	</t>
        </is>
      </c>
      <c r="D792" t="n">
        <v>3.7636</v>
      </c>
      <c r="E792" t="n">
        <v>26.57</v>
      </c>
      <c r="F792" t="n">
        <v>23.9</v>
      </c>
      <c r="G792" t="n">
        <v>204.87</v>
      </c>
      <c r="H792" t="n">
        <v>2.74</v>
      </c>
      <c r="I792" t="n">
        <v>7</v>
      </c>
      <c r="J792" t="n">
        <v>231.77</v>
      </c>
      <c r="K792" t="n">
        <v>52.44</v>
      </c>
      <c r="L792" t="n">
        <v>35.75</v>
      </c>
      <c r="M792" t="n">
        <v>5</v>
      </c>
      <c r="N792" t="n">
        <v>53.58</v>
      </c>
      <c r="O792" t="n">
        <v>28818.99</v>
      </c>
      <c r="P792" t="n">
        <v>281.17</v>
      </c>
      <c r="Q792" t="n">
        <v>452.56</v>
      </c>
      <c r="R792" t="n">
        <v>68.04000000000001</v>
      </c>
      <c r="S792" t="n">
        <v>57.64</v>
      </c>
      <c r="T792" t="n">
        <v>3123.42</v>
      </c>
      <c r="U792" t="n">
        <v>0.85</v>
      </c>
      <c r="V792" t="n">
        <v>0.89</v>
      </c>
      <c r="W792" t="n">
        <v>6.81</v>
      </c>
      <c r="X792" t="n">
        <v>0.18</v>
      </c>
      <c r="Y792" t="n">
        <v>1</v>
      </c>
      <c r="Z792" t="n">
        <v>10</v>
      </c>
    </row>
    <row r="793">
      <c r="A793" t="n">
        <v>140</v>
      </c>
      <c r="B793" t="n">
        <v>90</v>
      </c>
      <c r="C793" t="inlineStr">
        <is>
          <t xml:space="preserve">CONCLUIDO	</t>
        </is>
      </c>
      <c r="D793" t="n">
        <v>3.7642</v>
      </c>
      <c r="E793" t="n">
        <v>26.57</v>
      </c>
      <c r="F793" t="n">
        <v>23.9</v>
      </c>
      <c r="G793" t="n">
        <v>204.83</v>
      </c>
      <c r="H793" t="n">
        <v>2.76</v>
      </c>
      <c r="I793" t="n">
        <v>7</v>
      </c>
      <c r="J793" t="n">
        <v>232.2</v>
      </c>
      <c r="K793" t="n">
        <v>52.44</v>
      </c>
      <c r="L793" t="n">
        <v>36</v>
      </c>
      <c r="M793" t="n">
        <v>5</v>
      </c>
      <c r="N793" t="n">
        <v>53.75</v>
      </c>
      <c r="O793" t="n">
        <v>28871.58</v>
      </c>
      <c r="P793" t="n">
        <v>281.24</v>
      </c>
      <c r="Q793" t="n">
        <v>452.58</v>
      </c>
      <c r="R793" t="n">
        <v>68.02</v>
      </c>
      <c r="S793" t="n">
        <v>57.64</v>
      </c>
      <c r="T793" t="n">
        <v>3113.66</v>
      </c>
      <c r="U793" t="n">
        <v>0.85</v>
      </c>
      <c r="V793" t="n">
        <v>0.89</v>
      </c>
      <c r="W793" t="n">
        <v>6.8</v>
      </c>
      <c r="X793" t="n">
        <v>0.17</v>
      </c>
      <c r="Y793" t="n">
        <v>1</v>
      </c>
      <c r="Z793" t="n">
        <v>10</v>
      </c>
    </row>
    <row r="794">
      <c r="A794" t="n">
        <v>141</v>
      </c>
      <c r="B794" t="n">
        <v>90</v>
      </c>
      <c r="C794" t="inlineStr">
        <is>
          <t xml:space="preserve">CONCLUIDO	</t>
        </is>
      </c>
      <c r="D794" t="n">
        <v>3.7654</v>
      </c>
      <c r="E794" t="n">
        <v>26.56</v>
      </c>
      <c r="F794" t="n">
        <v>23.89</v>
      </c>
      <c r="G794" t="n">
        <v>204.75</v>
      </c>
      <c r="H794" t="n">
        <v>2.77</v>
      </c>
      <c r="I794" t="n">
        <v>7</v>
      </c>
      <c r="J794" t="n">
        <v>232.62</v>
      </c>
      <c r="K794" t="n">
        <v>52.44</v>
      </c>
      <c r="L794" t="n">
        <v>36.25</v>
      </c>
      <c r="M794" t="n">
        <v>5</v>
      </c>
      <c r="N794" t="n">
        <v>53.93</v>
      </c>
      <c r="O794" t="n">
        <v>28924.24</v>
      </c>
      <c r="P794" t="n">
        <v>280.71</v>
      </c>
      <c r="Q794" t="n">
        <v>452.57</v>
      </c>
      <c r="R794" t="n">
        <v>67.62</v>
      </c>
      <c r="S794" t="n">
        <v>57.64</v>
      </c>
      <c r="T794" t="n">
        <v>2915</v>
      </c>
      <c r="U794" t="n">
        <v>0.85</v>
      </c>
      <c r="V794" t="n">
        <v>0.89</v>
      </c>
      <c r="W794" t="n">
        <v>6.81</v>
      </c>
      <c r="X794" t="n">
        <v>0.16</v>
      </c>
      <c r="Y794" t="n">
        <v>1</v>
      </c>
      <c r="Z794" t="n">
        <v>10</v>
      </c>
    </row>
    <row r="795">
      <c r="A795" t="n">
        <v>142</v>
      </c>
      <c r="B795" t="n">
        <v>90</v>
      </c>
      <c r="C795" t="inlineStr">
        <is>
          <t xml:space="preserve">CONCLUIDO	</t>
        </is>
      </c>
      <c r="D795" t="n">
        <v>3.7654</v>
      </c>
      <c r="E795" t="n">
        <v>26.56</v>
      </c>
      <c r="F795" t="n">
        <v>23.89</v>
      </c>
      <c r="G795" t="n">
        <v>204.76</v>
      </c>
      <c r="H795" t="n">
        <v>2.78</v>
      </c>
      <c r="I795" t="n">
        <v>7</v>
      </c>
      <c r="J795" t="n">
        <v>233.05</v>
      </c>
      <c r="K795" t="n">
        <v>52.44</v>
      </c>
      <c r="L795" t="n">
        <v>36.5</v>
      </c>
      <c r="M795" t="n">
        <v>4</v>
      </c>
      <c r="N795" t="n">
        <v>54.11</v>
      </c>
      <c r="O795" t="n">
        <v>28976.96</v>
      </c>
      <c r="P795" t="n">
        <v>280.46</v>
      </c>
      <c r="Q795" t="n">
        <v>452.58</v>
      </c>
      <c r="R795" t="n">
        <v>67.64</v>
      </c>
      <c r="S795" t="n">
        <v>57.64</v>
      </c>
      <c r="T795" t="n">
        <v>2923.7</v>
      </c>
      <c r="U795" t="n">
        <v>0.85</v>
      </c>
      <c r="V795" t="n">
        <v>0.89</v>
      </c>
      <c r="W795" t="n">
        <v>6.81</v>
      </c>
      <c r="X795" t="n">
        <v>0.16</v>
      </c>
      <c r="Y795" t="n">
        <v>1</v>
      </c>
      <c r="Z795" t="n">
        <v>10</v>
      </c>
    </row>
    <row r="796">
      <c r="A796" t="n">
        <v>143</v>
      </c>
      <c r="B796" t="n">
        <v>90</v>
      </c>
      <c r="C796" t="inlineStr">
        <is>
          <t xml:space="preserve">CONCLUIDO	</t>
        </is>
      </c>
      <c r="D796" t="n">
        <v>3.7657</v>
      </c>
      <c r="E796" t="n">
        <v>26.56</v>
      </c>
      <c r="F796" t="n">
        <v>23.89</v>
      </c>
      <c r="G796" t="n">
        <v>204.74</v>
      </c>
      <c r="H796" t="n">
        <v>2.8</v>
      </c>
      <c r="I796" t="n">
        <v>7</v>
      </c>
      <c r="J796" t="n">
        <v>233.48</v>
      </c>
      <c r="K796" t="n">
        <v>52.44</v>
      </c>
      <c r="L796" t="n">
        <v>36.75</v>
      </c>
      <c r="M796" t="n">
        <v>4</v>
      </c>
      <c r="N796" t="n">
        <v>54.29</v>
      </c>
      <c r="O796" t="n">
        <v>29029.74</v>
      </c>
      <c r="P796" t="n">
        <v>280.25</v>
      </c>
      <c r="Q796" t="n">
        <v>452.55</v>
      </c>
      <c r="R796" t="n">
        <v>67.59999999999999</v>
      </c>
      <c r="S796" t="n">
        <v>57.64</v>
      </c>
      <c r="T796" t="n">
        <v>2904.33</v>
      </c>
      <c r="U796" t="n">
        <v>0.85</v>
      </c>
      <c r="V796" t="n">
        <v>0.89</v>
      </c>
      <c r="W796" t="n">
        <v>6.81</v>
      </c>
      <c r="X796" t="n">
        <v>0.16</v>
      </c>
      <c r="Y796" t="n">
        <v>1</v>
      </c>
      <c r="Z796" t="n">
        <v>10</v>
      </c>
    </row>
    <row r="797">
      <c r="A797" t="n">
        <v>144</v>
      </c>
      <c r="B797" t="n">
        <v>90</v>
      </c>
      <c r="C797" t="inlineStr">
        <is>
          <t xml:space="preserve">CONCLUIDO	</t>
        </is>
      </c>
      <c r="D797" t="n">
        <v>3.7659</v>
      </c>
      <c r="E797" t="n">
        <v>26.55</v>
      </c>
      <c r="F797" t="n">
        <v>23.88</v>
      </c>
      <c r="G797" t="n">
        <v>204.73</v>
      </c>
      <c r="H797" t="n">
        <v>2.81</v>
      </c>
      <c r="I797" t="n">
        <v>7</v>
      </c>
      <c r="J797" t="n">
        <v>233.91</v>
      </c>
      <c r="K797" t="n">
        <v>52.44</v>
      </c>
      <c r="L797" t="n">
        <v>37</v>
      </c>
      <c r="M797" t="n">
        <v>4</v>
      </c>
      <c r="N797" t="n">
        <v>54.46</v>
      </c>
      <c r="O797" t="n">
        <v>29082.59</v>
      </c>
      <c r="P797" t="n">
        <v>279.68</v>
      </c>
      <c r="Q797" t="n">
        <v>452.6</v>
      </c>
      <c r="R797" t="n">
        <v>67.48999999999999</v>
      </c>
      <c r="S797" t="n">
        <v>57.64</v>
      </c>
      <c r="T797" t="n">
        <v>2847.61</v>
      </c>
      <c r="U797" t="n">
        <v>0.85</v>
      </c>
      <c r="V797" t="n">
        <v>0.89</v>
      </c>
      <c r="W797" t="n">
        <v>6.81</v>
      </c>
      <c r="X797" t="n">
        <v>0.16</v>
      </c>
      <c r="Y797" t="n">
        <v>1</v>
      </c>
      <c r="Z797" t="n">
        <v>10</v>
      </c>
    </row>
    <row r="798">
      <c r="A798" t="n">
        <v>145</v>
      </c>
      <c r="B798" t="n">
        <v>90</v>
      </c>
      <c r="C798" t="inlineStr">
        <is>
          <t xml:space="preserve">CONCLUIDO	</t>
        </is>
      </c>
      <c r="D798" t="n">
        <v>3.7657</v>
      </c>
      <c r="E798" t="n">
        <v>26.56</v>
      </c>
      <c r="F798" t="n">
        <v>23.89</v>
      </c>
      <c r="G798" t="n">
        <v>204.74</v>
      </c>
      <c r="H798" t="n">
        <v>2.83</v>
      </c>
      <c r="I798" t="n">
        <v>7</v>
      </c>
      <c r="J798" t="n">
        <v>234.34</v>
      </c>
      <c r="K798" t="n">
        <v>52.44</v>
      </c>
      <c r="L798" t="n">
        <v>37.25</v>
      </c>
      <c r="M798" t="n">
        <v>4</v>
      </c>
      <c r="N798" t="n">
        <v>54.64</v>
      </c>
      <c r="O798" t="n">
        <v>29135.5</v>
      </c>
      <c r="P798" t="n">
        <v>279.97</v>
      </c>
      <c r="Q798" t="n">
        <v>452.56</v>
      </c>
      <c r="R798" t="n">
        <v>67.59999999999999</v>
      </c>
      <c r="S798" t="n">
        <v>57.64</v>
      </c>
      <c r="T798" t="n">
        <v>2901.51</v>
      </c>
      <c r="U798" t="n">
        <v>0.85</v>
      </c>
      <c r="V798" t="n">
        <v>0.89</v>
      </c>
      <c r="W798" t="n">
        <v>6.81</v>
      </c>
      <c r="X798" t="n">
        <v>0.16</v>
      </c>
      <c r="Y798" t="n">
        <v>1</v>
      </c>
      <c r="Z798" t="n">
        <v>10</v>
      </c>
    </row>
    <row r="799">
      <c r="A799" t="n">
        <v>146</v>
      </c>
      <c r="B799" t="n">
        <v>90</v>
      </c>
      <c r="C799" t="inlineStr">
        <is>
          <t xml:space="preserve">CONCLUIDO	</t>
        </is>
      </c>
      <c r="D799" t="n">
        <v>3.766</v>
      </c>
      <c r="E799" t="n">
        <v>26.55</v>
      </c>
      <c r="F799" t="n">
        <v>23.88</v>
      </c>
      <c r="G799" t="n">
        <v>204.72</v>
      </c>
      <c r="H799" t="n">
        <v>2.84</v>
      </c>
      <c r="I799" t="n">
        <v>7</v>
      </c>
      <c r="J799" t="n">
        <v>234.76</v>
      </c>
      <c r="K799" t="n">
        <v>52.44</v>
      </c>
      <c r="L799" t="n">
        <v>37.5</v>
      </c>
      <c r="M799" t="n">
        <v>4</v>
      </c>
      <c r="N799" t="n">
        <v>54.82</v>
      </c>
      <c r="O799" t="n">
        <v>29188.47</v>
      </c>
      <c r="P799" t="n">
        <v>279.76</v>
      </c>
      <c r="Q799" t="n">
        <v>452.6</v>
      </c>
      <c r="R799" t="n">
        <v>67.52</v>
      </c>
      <c r="S799" t="n">
        <v>57.64</v>
      </c>
      <c r="T799" t="n">
        <v>2861.1</v>
      </c>
      <c r="U799" t="n">
        <v>0.85</v>
      </c>
      <c r="V799" t="n">
        <v>0.89</v>
      </c>
      <c r="W799" t="n">
        <v>6.81</v>
      </c>
      <c r="X799" t="n">
        <v>0.16</v>
      </c>
      <c r="Y799" t="n">
        <v>1</v>
      </c>
      <c r="Z799" t="n">
        <v>10</v>
      </c>
    </row>
    <row r="800">
      <c r="A800" t="n">
        <v>147</v>
      </c>
      <c r="B800" t="n">
        <v>90</v>
      </c>
      <c r="C800" t="inlineStr">
        <is>
          <t xml:space="preserve">CONCLUIDO	</t>
        </is>
      </c>
      <c r="D800" t="n">
        <v>3.7661</v>
      </c>
      <c r="E800" t="n">
        <v>26.55</v>
      </c>
      <c r="F800" t="n">
        <v>23.88</v>
      </c>
      <c r="G800" t="n">
        <v>204.71</v>
      </c>
      <c r="H800" t="n">
        <v>2.85</v>
      </c>
      <c r="I800" t="n">
        <v>7</v>
      </c>
      <c r="J800" t="n">
        <v>235.19</v>
      </c>
      <c r="K800" t="n">
        <v>52.44</v>
      </c>
      <c r="L800" t="n">
        <v>37.75</v>
      </c>
      <c r="M800" t="n">
        <v>4</v>
      </c>
      <c r="N800" t="n">
        <v>55</v>
      </c>
      <c r="O800" t="n">
        <v>29241.5</v>
      </c>
      <c r="P800" t="n">
        <v>279.51</v>
      </c>
      <c r="Q800" t="n">
        <v>452.55</v>
      </c>
      <c r="R800" t="n">
        <v>67.44</v>
      </c>
      <c r="S800" t="n">
        <v>57.64</v>
      </c>
      <c r="T800" t="n">
        <v>2825.33</v>
      </c>
      <c r="U800" t="n">
        <v>0.85</v>
      </c>
      <c r="V800" t="n">
        <v>0.89</v>
      </c>
      <c r="W800" t="n">
        <v>6.81</v>
      </c>
      <c r="X800" t="n">
        <v>0.16</v>
      </c>
      <c r="Y800" t="n">
        <v>1</v>
      </c>
      <c r="Z800" t="n">
        <v>10</v>
      </c>
    </row>
    <row r="801">
      <c r="A801" t="n">
        <v>148</v>
      </c>
      <c r="B801" t="n">
        <v>90</v>
      </c>
      <c r="C801" t="inlineStr">
        <is>
          <t xml:space="preserve">CONCLUIDO	</t>
        </is>
      </c>
      <c r="D801" t="n">
        <v>3.7657</v>
      </c>
      <c r="E801" t="n">
        <v>26.56</v>
      </c>
      <c r="F801" t="n">
        <v>23.89</v>
      </c>
      <c r="G801" t="n">
        <v>204.74</v>
      </c>
      <c r="H801" t="n">
        <v>2.87</v>
      </c>
      <c r="I801" t="n">
        <v>7</v>
      </c>
      <c r="J801" t="n">
        <v>235.63</v>
      </c>
      <c r="K801" t="n">
        <v>52.44</v>
      </c>
      <c r="L801" t="n">
        <v>38</v>
      </c>
      <c r="M801" t="n">
        <v>4</v>
      </c>
      <c r="N801" t="n">
        <v>55.18</v>
      </c>
      <c r="O801" t="n">
        <v>29294.6</v>
      </c>
      <c r="P801" t="n">
        <v>279.38</v>
      </c>
      <c r="Q801" t="n">
        <v>452.61</v>
      </c>
      <c r="R801" t="n">
        <v>67.56</v>
      </c>
      <c r="S801" t="n">
        <v>57.64</v>
      </c>
      <c r="T801" t="n">
        <v>2884.69</v>
      </c>
      <c r="U801" t="n">
        <v>0.85</v>
      </c>
      <c r="V801" t="n">
        <v>0.89</v>
      </c>
      <c r="W801" t="n">
        <v>6.81</v>
      </c>
      <c r="X801" t="n">
        <v>0.16</v>
      </c>
      <c r="Y801" t="n">
        <v>1</v>
      </c>
      <c r="Z801" t="n">
        <v>10</v>
      </c>
    </row>
    <row r="802">
      <c r="A802" t="n">
        <v>149</v>
      </c>
      <c r="B802" t="n">
        <v>90</v>
      </c>
      <c r="C802" t="inlineStr">
        <is>
          <t xml:space="preserve">CONCLUIDO	</t>
        </is>
      </c>
      <c r="D802" t="n">
        <v>3.7657</v>
      </c>
      <c r="E802" t="n">
        <v>26.56</v>
      </c>
      <c r="F802" t="n">
        <v>23.89</v>
      </c>
      <c r="G802" t="n">
        <v>204.74</v>
      </c>
      <c r="H802" t="n">
        <v>2.88</v>
      </c>
      <c r="I802" t="n">
        <v>7</v>
      </c>
      <c r="J802" t="n">
        <v>236.06</v>
      </c>
      <c r="K802" t="n">
        <v>52.44</v>
      </c>
      <c r="L802" t="n">
        <v>38.25</v>
      </c>
      <c r="M802" t="n">
        <v>4</v>
      </c>
      <c r="N802" t="n">
        <v>55.36</v>
      </c>
      <c r="O802" t="n">
        <v>29347.77</v>
      </c>
      <c r="P802" t="n">
        <v>278.82</v>
      </c>
      <c r="Q802" t="n">
        <v>452.59</v>
      </c>
      <c r="R802" t="n">
        <v>67.53</v>
      </c>
      <c r="S802" t="n">
        <v>57.64</v>
      </c>
      <c r="T802" t="n">
        <v>2866.85</v>
      </c>
      <c r="U802" t="n">
        <v>0.85</v>
      </c>
      <c r="V802" t="n">
        <v>0.89</v>
      </c>
      <c r="W802" t="n">
        <v>6.81</v>
      </c>
      <c r="X802" t="n">
        <v>0.16</v>
      </c>
      <c r="Y802" t="n">
        <v>1</v>
      </c>
      <c r="Z802" t="n">
        <v>10</v>
      </c>
    </row>
    <row r="803">
      <c r="A803" t="n">
        <v>150</v>
      </c>
      <c r="B803" t="n">
        <v>90</v>
      </c>
      <c r="C803" t="inlineStr">
        <is>
          <t xml:space="preserve">CONCLUIDO	</t>
        </is>
      </c>
      <c r="D803" t="n">
        <v>3.767</v>
      </c>
      <c r="E803" t="n">
        <v>26.55</v>
      </c>
      <c r="F803" t="n">
        <v>23.88</v>
      </c>
      <c r="G803" t="n">
        <v>204.66</v>
      </c>
      <c r="H803" t="n">
        <v>2.89</v>
      </c>
      <c r="I803" t="n">
        <v>7</v>
      </c>
      <c r="J803" t="n">
        <v>236.49</v>
      </c>
      <c r="K803" t="n">
        <v>52.44</v>
      </c>
      <c r="L803" t="n">
        <v>38.5</v>
      </c>
      <c r="M803" t="n">
        <v>4</v>
      </c>
      <c r="N803" t="n">
        <v>55.55</v>
      </c>
      <c r="O803" t="n">
        <v>29400.99</v>
      </c>
      <c r="P803" t="n">
        <v>278.03</v>
      </c>
      <c r="Q803" t="n">
        <v>452.55</v>
      </c>
      <c r="R803" t="n">
        <v>67.27</v>
      </c>
      <c r="S803" t="n">
        <v>57.64</v>
      </c>
      <c r="T803" t="n">
        <v>2739.23</v>
      </c>
      <c r="U803" t="n">
        <v>0.86</v>
      </c>
      <c r="V803" t="n">
        <v>0.89</v>
      </c>
      <c r="W803" t="n">
        <v>6.81</v>
      </c>
      <c r="X803" t="n">
        <v>0.15</v>
      </c>
      <c r="Y803" t="n">
        <v>1</v>
      </c>
      <c r="Z803" t="n">
        <v>10</v>
      </c>
    </row>
    <row r="804">
      <c r="A804" t="n">
        <v>151</v>
      </c>
      <c r="B804" t="n">
        <v>90</v>
      </c>
      <c r="C804" t="inlineStr">
        <is>
          <t xml:space="preserve">CONCLUIDO	</t>
        </is>
      </c>
      <c r="D804" t="n">
        <v>3.7656</v>
      </c>
      <c r="E804" t="n">
        <v>26.56</v>
      </c>
      <c r="F804" t="n">
        <v>23.89</v>
      </c>
      <c r="G804" t="n">
        <v>204.75</v>
      </c>
      <c r="H804" t="n">
        <v>2.91</v>
      </c>
      <c r="I804" t="n">
        <v>7</v>
      </c>
      <c r="J804" t="n">
        <v>236.92</v>
      </c>
      <c r="K804" t="n">
        <v>52.44</v>
      </c>
      <c r="L804" t="n">
        <v>38.75</v>
      </c>
      <c r="M804" t="n">
        <v>3</v>
      </c>
      <c r="N804" t="n">
        <v>55.73</v>
      </c>
      <c r="O804" t="n">
        <v>29454.29</v>
      </c>
      <c r="P804" t="n">
        <v>277.41</v>
      </c>
      <c r="Q804" t="n">
        <v>452.55</v>
      </c>
      <c r="R804" t="n">
        <v>67.55</v>
      </c>
      <c r="S804" t="n">
        <v>57.64</v>
      </c>
      <c r="T804" t="n">
        <v>2876.2</v>
      </c>
      <c r="U804" t="n">
        <v>0.85</v>
      </c>
      <c r="V804" t="n">
        <v>0.89</v>
      </c>
      <c r="W804" t="n">
        <v>6.81</v>
      </c>
      <c r="X804" t="n">
        <v>0.16</v>
      </c>
      <c r="Y804" t="n">
        <v>1</v>
      </c>
      <c r="Z804" t="n">
        <v>10</v>
      </c>
    </row>
    <row r="805">
      <c r="A805" t="n">
        <v>152</v>
      </c>
      <c r="B805" t="n">
        <v>90</v>
      </c>
      <c r="C805" t="inlineStr">
        <is>
          <t xml:space="preserve">CONCLUIDO	</t>
        </is>
      </c>
      <c r="D805" t="n">
        <v>3.7652</v>
      </c>
      <c r="E805" t="n">
        <v>26.56</v>
      </c>
      <c r="F805" t="n">
        <v>23.89</v>
      </c>
      <c r="G805" t="n">
        <v>204.77</v>
      </c>
      <c r="H805" t="n">
        <v>2.92</v>
      </c>
      <c r="I805" t="n">
        <v>7</v>
      </c>
      <c r="J805" t="n">
        <v>237.35</v>
      </c>
      <c r="K805" t="n">
        <v>52.44</v>
      </c>
      <c r="L805" t="n">
        <v>39</v>
      </c>
      <c r="M805" t="n">
        <v>3</v>
      </c>
      <c r="N805" t="n">
        <v>55.91</v>
      </c>
      <c r="O805" t="n">
        <v>29507.65</v>
      </c>
      <c r="P805" t="n">
        <v>277.14</v>
      </c>
      <c r="Q805" t="n">
        <v>452.56</v>
      </c>
      <c r="R805" t="n">
        <v>67.59</v>
      </c>
      <c r="S805" t="n">
        <v>57.64</v>
      </c>
      <c r="T805" t="n">
        <v>2898.4</v>
      </c>
      <c r="U805" t="n">
        <v>0.85</v>
      </c>
      <c r="V805" t="n">
        <v>0.89</v>
      </c>
      <c r="W805" t="n">
        <v>6.81</v>
      </c>
      <c r="X805" t="n">
        <v>0.17</v>
      </c>
      <c r="Y805" t="n">
        <v>1</v>
      </c>
      <c r="Z805" t="n">
        <v>10</v>
      </c>
    </row>
    <row r="806">
      <c r="A806" t="n">
        <v>153</v>
      </c>
      <c r="B806" t="n">
        <v>90</v>
      </c>
      <c r="C806" t="inlineStr">
        <is>
          <t xml:space="preserve">CONCLUIDO	</t>
        </is>
      </c>
      <c r="D806" t="n">
        <v>3.765</v>
      </c>
      <c r="E806" t="n">
        <v>26.56</v>
      </c>
      <c r="F806" t="n">
        <v>23.89</v>
      </c>
      <c r="G806" t="n">
        <v>204.78</v>
      </c>
      <c r="H806" t="n">
        <v>2.94</v>
      </c>
      <c r="I806" t="n">
        <v>7</v>
      </c>
      <c r="J806" t="n">
        <v>237.79</v>
      </c>
      <c r="K806" t="n">
        <v>52.44</v>
      </c>
      <c r="L806" t="n">
        <v>39.25</v>
      </c>
      <c r="M806" t="n">
        <v>3</v>
      </c>
      <c r="N806" t="n">
        <v>56.09</v>
      </c>
      <c r="O806" t="n">
        <v>29561.07</v>
      </c>
      <c r="P806" t="n">
        <v>276.76</v>
      </c>
      <c r="Q806" t="n">
        <v>452.55</v>
      </c>
      <c r="R806" t="n">
        <v>67.67</v>
      </c>
      <c r="S806" t="n">
        <v>57.64</v>
      </c>
      <c r="T806" t="n">
        <v>2936.24</v>
      </c>
      <c r="U806" t="n">
        <v>0.85</v>
      </c>
      <c r="V806" t="n">
        <v>0.89</v>
      </c>
      <c r="W806" t="n">
        <v>6.81</v>
      </c>
      <c r="X806" t="n">
        <v>0.17</v>
      </c>
      <c r="Y806" t="n">
        <v>1</v>
      </c>
      <c r="Z806" t="n">
        <v>10</v>
      </c>
    </row>
    <row r="807">
      <c r="A807" t="n">
        <v>154</v>
      </c>
      <c r="B807" t="n">
        <v>90</v>
      </c>
      <c r="C807" t="inlineStr">
        <is>
          <t xml:space="preserve">CONCLUIDO	</t>
        </is>
      </c>
      <c r="D807" t="n">
        <v>3.7644</v>
      </c>
      <c r="E807" t="n">
        <v>26.56</v>
      </c>
      <c r="F807" t="n">
        <v>23.9</v>
      </c>
      <c r="G807" t="n">
        <v>204.82</v>
      </c>
      <c r="H807" t="n">
        <v>2.95</v>
      </c>
      <c r="I807" t="n">
        <v>7</v>
      </c>
      <c r="J807" t="n">
        <v>238.22</v>
      </c>
      <c r="K807" t="n">
        <v>52.44</v>
      </c>
      <c r="L807" t="n">
        <v>39.5</v>
      </c>
      <c r="M807" t="n">
        <v>2</v>
      </c>
      <c r="N807" t="n">
        <v>56.28</v>
      </c>
      <c r="O807" t="n">
        <v>29614.56</v>
      </c>
      <c r="P807" t="n">
        <v>276.81</v>
      </c>
      <c r="Q807" t="n">
        <v>452.6</v>
      </c>
      <c r="R807" t="n">
        <v>67.79000000000001</v>
      </c>
      <c r="S807" t="n">
        <v>57.64</v>
      </c>
      <c r="T807" t="n">
        <v>2998.91</v>
      </c>
      <c r="U807" t="n">
        <v>0.85</v>
      </c>
      <c r="V807" t="n">
        <v>0.89</v>
      </c>
      <c r="W807" t="n">
        <v>6.81</v>
      </c>
      <c r="X807" t="n">
        <v>0.17</v>
      </c>
      <c r="Y807" t="n">
        <v>1</v>
      </c>
      <c r="Z807" t="n">
        <v>10</v>
      </c>
    </row>
    <row r="808">
      <c r="A808" t="n">
        <v>155</v>
      </c>
      <c r="B808" t="n">
        <v>90</v>
      </c>
      <c r="C808" t="inlineStr">
        <is>
          <t xml:space="preserve">CONCLUIDO	</t>
        </is>
      </c>
      <c r="D808" t="n">
        <v>3.7639</v>
      </c>
      <c r="E808" t="n">
        <v>26.57</v>
      </c>
      <c r="F808" t="n">
        <v>23.9</v>
      </c>
      <c r="G808" t="n">
        <v>204.85</v>
      </c>
      <c r="H808" t="n">
        <v>2.96</v>
      </c>
      <c r="I808" t="n">
        <v>7</v>
      </c>
      <c r="J808" t="n">
        <v>238.65</v>
      </c>
      <c r="K808" t="n">
        <v>52.44</v>
      </c>
      <c r="L808" t="n">
        <v>39.75</v>
      </c>
      <c r="M808" t="n">
        <v>1</v>
      </c>
      <c r="N808" t="n">
        <v>56.46</v>
      </c>
      <c r="O808" t="n">
        <v>29668.11</v>
      </c>
      <c r="P808" t="n">
        <v>277.08</v>
      </c>
      <c r="Q808" t="n">
        <v>452.56</v>
      </c>
      <c r="R808" t="n">
        <v>67.83</v>
      </c>
      <c r="S808" t="n">
        <v>57.64</v>
      </c>
      <c r="T808" t="n">
        <v>3017.28</v>
      </c>
      <c r="U808" t="n">
        <v>0.85</v>
      </c>
      <c r="V808" t="n">
        <v>0.89</v>
      </c>
      <c r="W808" t="n">
        <v>6.81</v>
      </c>
      <c r="X808" t="n">
        <v>0.17</v>
      </c>
      <c r="Y808" t="n">
        <v>1</v>
      </c>
      <c r="Z808" t="n">
        <v>10</v>
      </c>
    </row>
    <row r="809">
      <c r="A809" t="n">
        <v>156</v>
      </c>
      <c r="B809" t="n">
        <v>90</v>
      </c>
      <c r="C809" t="inlineStr">
        <is>
          <t xml:space="preserve">CONCLUIDO	</t>
        </is>
      </c>
      <c r="D809" t="n">
        <v>3.7641</v>
      </c>
      <c r="E809" t="n">
        <v>26.57</v>
      </c>
      <c r="F809" t="n">
        <v>23.9</v>
      </c>
      <c r="G809" t="n">
        <v>204.84</v>
      </c>
      <c r="H809" t="n">
        <v>2.98</v>
      </c>
      <c r="I809" t="n">
        <v>7</v>
      </c>
      <c r="J809" t="n">
        <v>239.09</v>
      </c>
      <c r="K809" t="n">
        <v>52.44</v>
      </c>
      <c r="L809" t="n">
        <v>40</v>
      </c>
      <c r="M809" t="n">
        <v>1</v>
      </c>
      <c r="N809" t="n">
        <v>56.65</v>
      </c>
      <c r="O809" t="n">
        <v>29721.73</v>
      </c>
      <c r="P809" t="n">
        <v>277.11</v>
      </c>
      <c r="Q809" t="n">
        <v>452.56</v>
      </c>
      <c r="R809" t="n">
        <v>67.75</v>
      </c>
      <c r="S809" t="n">
        <v>57.64</v>
      </c>
      <c r="T809" t="n">
        <v>2979.32</v>
      </c>
      <c r="U809" t="n">
        <v>0.85</v>
      </c>
      <c r="V809" t="n">
        <v>0.89</v>
      </c>
      <c r="W809" t="n">
        <v>6.81</v>
      </c>
      <c r="X809" t="n">
        <v>0.17</v>
      </c>
      <c r="Y809" t="n">
        <v>1</v>
      </c>
      <c r="Z809" t="n">
        <v>10</v>
      </c>
    </row>
    <row r="810">
      <c r="A810" t="n">
        <v>0</v>
      </c>
      <c r="B810" t="n">
        <v>110</v>
      </c>
      <c r="C810" t="inlineStr">
        <is>
          <t xml:space="preserve">CONCLUIDO	</t>
        </is>
      </c>
      <c r="D810" t="n">
        <v>1.8546</v>
      </c>
      <c r="E810" t="n">
        <v>53.92</v>
      </c>
      <c r="F810" t="n">
        <v>35.22</v>
      </c>
      <c r="G810" t="n">
        <v>5.55</v>
      </c>
      <c r="H810" t="n">
        <v>0.08</v>
      </c>
      <c r="I810" t="n">
        <v>381</v>
      </c>
      <c r="J810" t="n">
        <v>213.37</v>
      </c>
      <c r="K810" t="n">
        <v>56.13</v>
      </c>
      <c r="L810" t="n">
        <v>1</v>
      </c>
      <c r="M810" t="n">
        <v>379</v>
      </c>
      <c r="N810" t="n">
        <v>46.25</v>
      </c>
      <c r="O810" t="n">
        <v>26550.29</v>
      </c>
      <c r="P810" t="n">
        <v>525.58</v>
      </c>
      <c r="Q810" t="n">
        <v>453.8</v>
      </c>
      <c r="R810" t="n">
        <v>436.74</v>
      </c>
      <c r="S810" t="n">
        <v>57.64</v>
      </c>
      <c r="T810" t="n">
        <v>185604.81</v>
      </c>
      <c r="U810" t="n">
        <v>0.13</v>
      </c>
      <c r="V810" t="n">
        <v>0.6</v>
      </c>
      <c r="W810" t="n">
        <v>7.44</v>
      </c>
      <c r="X810" t="n">
        <v>11.46</v>
      </c>
      <c r="Y810" t="n">
        <v>1</v>
      </c>
      <c r="Z810" t="n">
        <v>10</v>
      </c>
    </row>
    <row r="811">
      <c r="A811" t="n">
        <v>1</v>
      </c>
      <c r="B811" t="n">
        <v>110</v>
      </c>
      <c r="C811" t="inlineStr">
        <is>
          <t xml:space="preserve">CONCLUIDO	</t>
        </is>
      </c>
      <c r="D811" t="n">
        <v>2.1652</v>
      </c>
      <c r="E811" t="n">
        <v>46.19</v>
      </c>
      <c r="F811" t="n">
        <v>31.92</v>
      </c>
      <c r="G811" t="n">
        <v>6.94</v>
      </c>
      <c r="H811" t="n">
        <v>0.1</v>
      </c>
      <c r="I811" t="n">
        <v>276</v>
      </c>
      <c r="J811" t="n">
        <v>213.78</v>
      </c>
      <c r="K811" t="n">
        <v>56.13</v>
      </c>
      <c r="L811" t="n">
        <v>1.25</v>
      </c>
      <c r="M811" t="n">
        <v>274</v>
      </c>
      <c r="N811" t="n">
        <v>46.4</v>
      </c>
      <c r="O811" t="n">
        <v>26600.32</v>
      </c>
      <c r="P811" t="n">
        <v>476.33</v>
      </c>
      <c r="Q811" t="n">
        <v>453.31</v>
      </c>
      <c r="R811" t="n">
        <v>329.18</v>
      </c>
      <c r="S811" t="n">
        <v>57.64</v>
      </c>
      <c r="T811" t="n">
        <v>132350.27</v>
      </c>
      <c r="U811" t="n">
        <v>0.18</v>
      </c>
      <c r="V811" t="n">
        <v>0.66</v>
      </c>
      <c r="W811" t="n">
        <v>7.26</v>
      </c>
      <c r="X811" t="n">
        <v>8.17</v>
      </c>
      <c r="Y811" t="n">
        <v>1</v>
      </c>
      <c r="Z811" t="n">
        <v>10</v>
      </c>
    </row>
    <row r="812">
      <c r="A812" t="n">
        <v>2</v>
      </c>
      <c r="B812" t="n">
        <v>110</v>
      </c>
      <c r="C812" t="inlineStr">
        <is>
          <t xml:space="preserve">CONCLUIDO	</t>
        </is>
      </c>
      <c r="D812" t="n">
        <v>2.3876</v>
      </c>
      <c r="E812" t="n">
        <v>41.88</v>
      </c>
      <c r="F812" t="n">
        <v>30.11</v>
      </c>
      <c r="G812" t="n">
        <v>8.32</v>
      </c>
      <c r="H812" t="n">
        <v>0.12</v>
      </c>
      <c r="I812" t="n">
        <v>217</v>
      </c>
      <c r="J812" t="n">
        <v>214.19</v>
      </c>
      <c r="K812" t="n">
        <v>56.13</v>
      </c>
      <c r="L812" t="n">
        <v>1.5</v>
      </c>
      <c r="M812" t="n">
        <v>215</v>
      </c>
      <c r="N812" t="n">
        <v>46.56</v>
      </c>
      <c r="O812" t="n">
        <v>26650.41</v>
      </c>
      <c r="P812" t="n">
        <v>449.27</v>
      </c>
      <c r="Q812" t="n">
        <v>453.18</v>
      </c>
      <c r="R812" t="n">
        <v>270.07</v>
      </c>
      <c r="S812" t="n">
        <v>57.64</v>
      </c>
      <c r="T812" t="n">
        <v>103087.86</v>
      </c>
      <c r="U812" t="n">
        <v>0.21</v>
      </c>
      <c r="V812" t="n">
        <v>0.7</v>
      </c>
      <c r="W812" t="n">
        <v>7.16</v>
      </c>
      <c r="X812" t="n">
        <v>6.37</v>
      </c>
      <c r="Y812" t="n">
        <v>1</v>
      </c>
      <c r="Z812" t="n">
        <v>10</v>
      </c>
    </row>
    <row r="813">
      <c r="A813" t="n">
        <v>3</v>
      </c>
      <c r="B813" t="n">
        <v>110</v>
      </c>
      <c r="C813" t="inlineStr">
        <is>
          <t xml:space="preserve">CONCLUIDO	</t>
        </is>
      </c>
      <c r="D813" t="n">
        <v>2.5557</v>
      </c>
      <c r="E813" t="n">
        <v>39.13</v>
      </c>
      <c r="F813" t="n">
        <v>28.96</v>
      </c>
      <c r="G813" t="n">
        <v>9.710000000000001</v>
      </c>
      <c r="H813" t="n">
        <v>0.14</v>
      </c>
      <c r="I813" t="n">
        <v>179</v>
      </c>
      <c r="J813" t="n">
        <v>214.59</v>
      </c>
      <c r="K813" t="n">
        <v>56.13</v>
      </c>
      <c r="L813" t="n">
        <v>1.75</v>
      </c>
      <c r="M813" t="n">
        <v>177</v>
      </c>
      <c r="N813" t="n">
        <v>46.72</v>
      </c>
      <c r="O813" t="n">
        <v>26700.55</v>
      </c>
      <c r="P813" t="n">
        <v>431.99</v>
      </c>
      <c r="Q813" t="n">
        <v>453.02</v>
      </c>
      <c r="R813" t="n">
        <v>232.86</v>
      </c>
      <c r="S813" t="n">
        <v>57.64</v>
      </c>
      <c r="T813" t="n">
        <v>84673.92999999999</v>
      </c>
      <c r="U813" t="n">
        <v>0.25</v>
      </c>
      <c r="V813" t="n">
        <v>0.73</v>
      </c>
      <c r="W813" t="n">
        <v>7.08</v>
      </c>
      <c r="X813" t="n">
        <v>5.22</v>
      </c>
      <c r="Y813" t="n">
        <v>1</v>
      </c>
      <c r="Z813" t="n">
        <v>10</v>
      </c>
    </row>
    <row r="814">
      <c r="A814" t="n">
        <v>4</v>
      </c>
      <c r="B814" t="n">
        <v>110</v>
      </c>
      <c r="C814" t="inlineStr">
        <is>
          <t xml:space="preserve">CONCLUIDO	</t>
        </is>
      </c>
      <c r="D814" t="n">
        <v>2.6897</v>
      </c>
      <c r="E814" t="n">
        <v>37.18</v>
      </c>
      <c r="F814" t="n">
        <v>28.15</v>
      </c>
      <c r="G814" t="n">
        <v>11.11</v>
      </c>
      <c r="H814" t="n">
        <v>0.17</v>
      </c>
      <c r="I814" t="n">
        <v>152</v>
      </c>
      <c r="J814" t="n">
        <v>215</v>
      </c>
      <c r="K814" t="n">
        <v>56.13</v>
      </c>
      <c r="L814" t="n">
        <v>2</v>
      </c>
      <c r="M814" t="n">
        <v>150</v>
      </c>
      <c r="N814" t="n">
        <v>46.87</v>
      </c>
      <c r="O814" t="n">
        <v>26750.75</v>
      </c>
      <c r="P814" t="n">
        <v>419.78</v>
      </c>
      <c r="Q814" t="n">
        <v>452.95</v>
      </c>
      <c r="R814" t="n">
        <v>205.85</v>
      </c>
      <c r="S814" t="n">
        <v>57.64</v>
      </c>
      <c r="T814" t="n">
        <v>71302.37</v>
      </c>
      <c r="U814" t="n">
        <v>0.28</v>
      </c>
      <c r="V814" t="n">
        <v>0.75</v>
      </c>
      <c r="W814" t="n">
        <v>7.06</v>
      </c>
      <c r="X814" t="n">
        <v>4.41</v>
      </c>
      <c r="Y814" t="n">
        <v>1</v>
      </c>
      <c r="Z814" t="n">
        <v>10</v>
      </c>
    </row>
    <row r="815">
      <c r="A815" t="n">
        <v>5</v>
      </c>
      <c r="B815" t="n">
        <v>110</v>
      </c>
      <c r="C815" t="inlineStr">
        <is>
          <t xml:space="preserve">CONCLUIDO	</t>
        </is>
      </c>
      <c r="D815" t="n">
        <v>2.7918</v>
      </c>
      <c r="E815" t="n">
        <v>35.82</v>
      </c>
      <c r="F815" t="n">
        <v>27.59</v>
      </c>
      <c r="G815" t="n">
        <v>12.45</v>
      </c>
      <c r="H815" t="n">
        <v>0.19</v>
      </c>
      <c r="I815" t="n">
        <v>133</v>
      </c>
      <c r="J815" t="n">
        <v>215.41</v>
      </c>
      <c r="K815" t="n">
        <v>56.13</v>
      </c>
      <c r="L815" t="n">
        <v>2.25</v>
      </c>
      <c r="M815" t="n">
        <v>131</v>
      </c>
      <c r="N815" t="n">
        <v>47.03</v>
      </c>
      <c r="O815" t="n">
        <v>26801</v>
      </c>
      <c r="P815" t="n">
        <v>411.31</v>
      </c>
      <c r="Q815" t="n">
        <v>452.84</v>
      </c>
      <c r="R815" t="n">
        <v>188.02</v>
      </c>
      <c r="S815" t="n">
        <v>57.64</v>
      </c>
      <c r="T815" t="n">
        <v>62484.2</v>
      </c>
      <c r="U815" t="n">
        <v>0.31</v>
      </c>
      <c r="V815" t="n">
        <v>0.77</v>
      </c>
      <c r="W815" t="n">
        <v>7.02</v>
      </c>
      <c r="X815" t="n">
        <v>3.86</v>
      </c>
      <c r="Y815" t="n">
        <v>1</v>
      </c>
      <c r="Z815" t="n">
        <v>10</v>
      </c>
    </row>
    <row r="816">
      <c r="A816" t="n">
        <v>6</v>
      </c>
      <c r="B816" t="n">
        <v>110</v>
      </c>
      <c r="C816" t="inlineStr">
        <is>
          <t xml:space="preserve">CONCLUIDO	</t>
        </is>
      </c>
      <c r="D816" t="n">
        <v>2.8857</v>
      </c>
      <c r="E816" t="n">
        <v>34.65</v>
      </c>
      <c r="F816" t="n">
        <v>27.1</v>
      </c>
      <c r="G816" t="n">
        <v>13.9</v>
      </c>
      <c r="H816" t="n">
        <v>0.21</v>
      </c>
      <c r="I816" t="n">
        <v>117</v>
      </c>
      <c r="J816" t="n">
        <v>215.82</v>
      </c>
      <c r="K816" t="n">
        <v>56.13</v>
      </c>
      <c r="L816" t="n">
        <v>2.5</v>
      </c>
      <c r="M816" t="n">
        <v>115</v>
      </c>
      <c r="N816" t="n">
        <v>47.19</v>
      </c>
      <c r="O816" t="n">
        <v>26851.31</v>
      </c>
      <c r="P816" t="n">
        <v>403.82</v>
      </c>
      <c r="Q816" t="n">
        <v>452.96</v>
      </c>
      <c r="R816" t="n">
        <v>172.31</v>
      </c>
      <c r="S816" t="n">
        <v>57.64</v>
      </c>
      <c r="T816" t="n">
        <v>54706.45</v>
      </c>
      <c r="U816" t="n">
        <v>0.33</v>
      </c>
      <c r="V816" t="n">
        <v>0.78</v>
      </c>
      <c r="W816" t="n">
        <v>6.98</v>
      </c>
      <c r="X816" t="n">
        <v>3.37</v>
      </c>
      <c r="Y816" t="n">
        <v>1</v>
      </c>
      <c r="Z816" t="n">
        <v>10</v>
      </c>
    </row>
    <row r="817">
      <c r="A817" t="n">
        <v>7</v>
      </c>
      <c r="B817" t="n">
        <v>110</v>
      </c>
      <c r="C817" t="inlineStr">
        <is>
          <t xml:space="preserve">CONCLUIDO	</t>
        </is>
      </c>
      <c r="D817" t="n">
        <v>2.9624</v>
      </c>
      <c r="E817" t="n">
        <v>33.76</v>
      </c>
      <c r="F817" t="n">
        <v>26.71</v>
      </c>
      <c r="G817" t="n">
        <v>15.26</v>
      </c>
      <c r="H817" t="n">
        <v>0.23</v>
      </c>
      <c r="I817" t="n">
        <v>105</v>
      </c>
      <c r="J817" t="n">
        <v>216.22</v>
      </c>
      <c r="K817" t="n">
        <v>56.13</v>
      </c>
      <c r="L817" t="n">
        <v>2.75</v>
      </c>
      <c r="M817" t="n">
        <v>103</v>
      </c>
      <c r="N817" t="n">
        <v>47.35</v>
      </c>
      <c r="O817" t="n">
        <v>26901.66</v>
      </c>
      <c r="P817" t="n">
        <v>397.82</v>
      </c>
      <c r="Q817" t="n">
        <v>452.7</v>
      </c>
      <c r="R817" t="n">
        <v>159.9</v>
      </c>
      <c r="S817" t="n">
        <v>57.64</v>
      </c>
      <c r="T817" t="n">
        <v>48562.28</v>
      </c>
      <c r="U817" t="n">
        <v>0.36</v>
      </c>
      <c r="V817" t="n">
        <v>0.79</v>
      </c>
      <c r="W817" t="n">
        <v>6.95</v>
      </c>
      <c r="X817" t="n">
        <v>2.98</v>
      </c>
      <c r="Y817" t="n">
        <v>1</v>
      </c>
      <c r="Z817" t="n">
        <v>10</v>
      </c>
    </row>
    <row r="818">
      <c r="A818" t="n">
        <v>8</v>
      </c>
      <c r="B818" t="n">
        <v>110</v>
      </c>
      <c r="C818" t="inlineStr">
        <is>
          <t xml:space="preserve">CONCLUIDO	</t>
        </is>
      </c>
      <c r="D818" t="n">
        <v>3.0183</v>
      </c>
      <c r="E818" t="n">
        <v>33.13</v>
      </c>
      <c r="F818" t="n">
        <v>26.47</v>
      </c>
      <c r="G818" t="n">
        <v>16.54</v>
      </c>
      <c r="H818" t="n">
        <v>0.25</v>
      </c>
      <c r="I818" t="n">
        <v>96</v>
      </c>
      <c r="J818" t="n">
        <v>216.63</v>
      </c>
      <c r="K818" t="n">
        <v>56.13</v>
      </c>
      <c r="L818" t="n">
        <v>3</v>
      </c>
      <c r="M818" t="n">
        <v>94</v>
      </c>
      <c r="N818" t="n">
        <v>47.51</v>
      </c>
      <c r="O818" t="n">
        <v>26952.08</v>
      </c>
      <c r="P818" t="n">
        <v>394.06</v>
      </c>
      <c r="Q818" t="n">
        <v>452.92</v>
      </c>
      <c r="R818" t="n">
        <v>151.71</v>
      </c>
      <c r="S818" t="n">
        <v>57.64</v>
      </c>
      <c r="T818" t="n">
        <v>44513.14</v>
      </c>
      <c r="U818" t="n">
        <v>0.38</v>
      </c>
      <c r="V818" t="n">
        <v>0.8</v>
      </c>
      <c r="W818" t="n">
        <v>6.94</v>
      </c>
      <c r="X818" t="n">
        <v>2.73</v>
      </c>
      <c r="Y818" t="n">
        <v>1</v>
      </c>
      <c r="Z818" t="n">
        <v>10</v>
      </c>
    </row>
    <row r="819">
      <c r="A819" t="n">
        <v>9</v>
      </c>
      <c r="B819" t="n">
        <v>110</v>
      </c>
      <c r="C819" t="inlineStr">
        <is>
          <t xml:space="preserve">CONCLUIDO	</t>
        </is>
      </c>
      <c r="D819" t="n">
        <v>3.0695</v>
      </c>
      <c r="E819" t="n">
        <v>32.58</v>
      </c>
      <c r="F819" t="n">
        <v>26.25</v>
      </c>
      <c r="G819" t="n">
        <v>17.9</v>
      </c>
      <c r="H819" t="n">
        <v>0.27</v>
      </c>
      <c r="I819" t="n">
        <v>88</v>
      </c>
      <c r="J819" t="n">
        <v>217.04</v>
      </c>
      <c r="K819" t="n">
        <v>56.13</v>
      </c>
      <c r="L819" t="n">
        <v>3.25</v>
      </c>
      <c r="M819" t="n">
        <v>86</v>
      </c>
      <c r="N819" t="n">
        <v>47.66</v>
      </c>
      <c r="O819" t="n">
        <v>27002.55</v>
      </c>
      <c r="P819" t="n">
        <v>390.69</v>
      </c>
      <c r="Q819" t="n">
        <v>452.93</v>
      </c>
      <c r="R819" t="n">
        <v>144.48</v>
      </c>
      <c r="S819" t="n">
        <v>57.64</v>
      </c>
      <c r="T819" t="n">
        <v>40938.52</v>
      </c>
      <c r="U819" t="n">
        <v>0.4</v>
      </c>
      <c r="V819" t="n">
        <v>0.8100000000000001</v>
      </c>
      <c r="W819" t="n">
        <v>6.94</v>
      </c>
      <c r="X819" t="n">
        <v>2.52</v>
      </c>
      <c r="Y819" t="n">
        <v>1</v>
      </c>
      <c r="Z819" t="n">
        <v>10</v>
      </c>
    </row>
    <row r="820">
      <c r="A820" t="n">
        <v>10</v>
      </c>
      <c r="B820" t="n">
        <v>110</v>
      </c>
      <c r="C820" t="inlineStr">
        <is>
          <t xml:space="preserve">CONCLUIDO	</t>
        </is>
      </c>
      <c r="D820" t="n">
        <v>3.1167</v>
      </c>
      <c r="E820" t="n">
        <v>32.09</v>
      </c>
      <c r="F820" t="n">
        <v>26.05</v>
      </c>
      <c r="G820" t="n">
        <v>19.3</v>
      </c>
      <c r="H820" t="n">
        <v>0.29</v>
      </c>
      <c r="I820" t="n">
        <v>81</v>
      </c>
      <c r="J820" t="n">
        <v>217.45</v>
      </c>
      <c r="K820" t="n">
        <v>56.13</v>
      </c>
      <c r="L820" t="n">
        <v>3.5</v>
      </c>
      <c r="M820" t="n">
        <v>79</v>
      </c>
      <c r="N820" t="n">
        <v>47.82</v>
      </c>
      <c r="O820" t="n">
        <v>27053.07</v>
      </c>
      <c r="P820" t="n">
        <v>387.52</v>
      </c>
      <c r="Q820" t="n">
        <v>452.73</v>
      </c>
      <c r="R820" t="n">
        <v>137.88</v>
      </c>
      <c r="S820" t="n">
        <v>57.64</v>
      </c>
      <c r="T820" t="n">
        <v>37675.2</v>
      </c>
      <c r="U820" t="n">
        <v>0.42</v>
      </c>
      <c r="V820" t="n">
        <v>0.8100000000000001</v>
      </c>
      <c r="W820" t="n">
        <v>6.93</v>
      </c>
      <c r="X820" t="n">
        <v>2.32</v>
      </c>
      <c r="Y820" t="n">
        <v>1</v>
      </c>
      <c r="Z820" t="n">
        <v>10</v>
      </c>
    </row>
    <row r="821">
      <c r="A821" t="n">
        <v>11</v>
      </c>
      <c r="B821" t="n">
        <v>110</v>
      </c>
      <c r="C821" t="inlineStr">
        <is>
          <t xml:space="preserve">CONCLUIDO	</t>
        </is>
      </c>
      <c r="D821" t="n">
        <v>3.1599</v>
      </c>
      <c r="E821" t="n">
        <v>31.65</v>
      </c>
      <c r="F821" t="n">
        <v>25.87</v>
      </c>
      <c r="G821" t="n">
        <v>20.69</v>
      </c>
      <c r="H821" t="n">
        <v>0.31</v>
      </c>
      <c r="I821" t="n">
        <v>75</v>
      </c>
      <c r="J821" t="n">
        <v>217.86</v>
      </c>
      <c r="K821" t="n">
        <v>56.13</v>
      </c>
      <c r="L821" t="n">
        <v>3.75</v>
      </c>
      <c r="M821" t="n">
        <v>73</v>
      </c>
      <c r="N821" t="n">
        <v>47.98</v>
      </c>
      <c r="O821" t="n">
        <v>27103.65</v>
      </c>
      <c r="P821" t="n">
        <v>384.6</v>
      </c>
      <c r="Q821" t="n">
        <v>452.7</v>
      </c>
      <c r="R821" t="n">
        <v>131.76</v>
      </c>
      <c r="S821" t="n">
        <v>57.64</v>
      </c>
      <c r="T821" t="n">
        <v>34643.63</v>
      </c>
      <c r="U821" t="n">
        <v>0.44</v>
      </c>
      <c r="V821" t="n">
        <v>0.82</v>
      </c>
      <c r="W821" t="n">
        <v>6.92</v>
      </c>
      <c r="X821" t="n">
        <v>2.14</v>
      </c>
      <c r="Y821" t="n">
        <v>1</v>
      </c>
      <c r="Z821" t="n">
        <v>10</v>
      </c>
    </row>
    <row r="822">
      <c r="A822" t="n">
        <v>12</v>
      </c>
      <c r="B822" t="n">
        <v>110</v>
      </c>
      <c r="C822" t="inlineStr">
        <is>
          <t xml:space="preserve">CONCLUIDO	</t>
        </is>
      </c>
      <c r="D822" t="n">
        <v>3.1943</v>
      </c>
      <c r="E822" t="n">
        <v>31.31</v>
      </c>
      <c r="F822" t="n">
        <v>25.74</v>
      </c>
      <c r="G822" t="n">
        <v>22.06</v>
      </c>
      <c r="H822" t="n">
        <v>0.33</v>
      </c>
      <c r="I822" t="n">
        <v>70</v>
      </c>
      <c r="J822" t="n">
        <v>218.27</v>
      </c>
      <c r="K822" t="n">
        <v>56.13</v>
      </c>
      <c r="L822" t="n">
        <v>4</v>
      </c>
      <c r="M822" t="n">
        <v>68</v>
      </c>
      <c r="N822" t="n">
        <v>48.15</v>
      </c>
      <c r="O822" t="n">
        <v>27154.29</v>
      </c>
      <c r="P822" t="n">
        <v>382.43</v>
      </c>
      <c r="Q822" t="n">
        <v>452.7</v>
      </c>
      <c r="R822" t="n">
        <v>127.73</v>
      </c>
      <c r="S822" t="n">
        <v>57.64</v>
      </c>
      <c r="T822" t="n">
        <v>32650.91</v>
      </c>
      <c r="U822" t="n">
        <v>0.45</v>
      </c>
      <c r="V822" t="n">
        <v>0.82</v>
      </c>
      <c r="W822" t="n">
        <v>6.91</v>
      </c>
      <c r="X822" t="n">
        <v>2.01</v>
      </c>
      <c r="Y822" t="n">
        <v>1</v>
      </c>
      <c r="Z822" t="n">
        <v>10</v>
      </c>
    </row>
    <row r="823">
      <c r="A823" t="n">
        <v>13</v>
      </c>
      <c r="B823" t="n">
        <v>110</v>
      </c>
      <c r="C823" t="inlineStr">
        <is>
          <t xml:space="preserve">CONCLUIDO	</t>
        </is>
      </c>
      <c r="D823" t="n">
        <v>3.2354</v>
      </c>
      <c r="E823" t="n">
        <v>30.91</v>
      </c>
      <c r="F823" t="n">
        <v>25.55</v>
      </c>
      <c r="G823" t="n">
        <v>23.59</v>
      </c>
      <c r="H823" t="n">
        <v>0.35</v>
      </c>
      <c r="I823" t="n">
        <v>65</v>
      </c>
      <c r="J823" t="n">
        <v>218.68</v>
      </c>
      <c r="K823" t="n">
        <v>56.13</v>
      </c>
      <c r="L823" t="n">
        <v>4.25</v>
      </c>
      <c r="M823" t="n">
        <v>63</v>
      </c>
      <c r="N823" t="n">
        <v>48.31</v>
      </c>
      <c r="O823" t="n">
        <v>27204.98</v>
      </c>
      <c r="P823" t="n">
        <v>379.51</v>
      </c>
      <c r="Q823" t="n">
        <v>452.68</v>
      </c>
      <c r="R823" t="n">
        <v>121.85</v>
      </c>
      <c r="S823" t="n">
        <v>57.64</v>
      </c>
      <c r="T823" t="n">
        <v>29736.84</v>
      </c>
      <c r="U823" t="n">
        <v>0.47</v>
      </c>
      <c r="V823" t="n">
        <v>0.83</v>
      </c>
      <c r="W823" t="n">
        <v>6.9</v>
      </c>
      <c r="X823" t="n">
        <v>1.82</v>
      </c>
      <c r="Y823" t="n">
        <v>1</v>
      </c>
      <c r="Z823" t="n">
        <v>10</v>
      </c>
    </row>
    <row r="824">
      <c r="A824" t="n">
        <v>14</v>
      </c>
      <c r="B824" t="n">
        <v>110</v>
      </c>
      <c r="C824" t="inlineStr">
        <is>
          <t xml:space="preserve">CONCLUIDO	</t>
        </is>
      </c>
      <c r="D824" t="n">
        <v>3.2564</v>
      </c>
      <c r="E824" t="n">
        <v>30.71</v>
      </c>
      <c r="F824" t="n">
        <v>25.48</v>
      </c>
      <c r="G824" t="n">
        <v>24.66</v>
      </c>
      <c r="H824" t="n">
        <v>0.36</v>
      </c>
      <c r="I824" t="n">
        <v>62</v>
      </c>
      <c r="J824" t="n">
        <v>219.09</v>
      </c>
      <c r="K824" t="n">
        <v>56.13</v>
      </c>
      <c r="L824" t="n">
        <v>4.5</v>
      </c>
      <c r="M824" t="n">
        <v>60</v>
      </c>
      <c r="N824" t="n">
        <v>48.47</v>
      </c>
      <c r="O824" t="n">
        <v>27255.72</v>
      </c>
      <c r="P824" t="n">
        <v>378.19</v>
      </c>
      <c r="Q824" t="n">
        <v>452.66</v>
      </c>
      <c r="R824" t="n">
        <v>119.46</v>
      </c>
      <c r="S824" t="n">
        <v>57.64</v>
      </c>
      <c r="T824" t="n">
        <v>28557.39</v>
      </c>
      <c r="U824" t="n">
        <v>0.48</v>
      </c>
      <c r="V824" t="n">
        <v>0.83</v>
      </c>
      <c r="W824" t="n">
        <v>6.89</v>
      </c>
      <c r="X824" t="n">
        <v>1.75</v>
      </c>
      <c r="Y824" t="n">
        <v>1</v>
      </c>
      <c r="Z824" t="n">
        <v>10</v>
      </c>
    </row>
    <row r="825">
      <c r="A825" t="n">
        <v>15</v>
      </c>
      <c r="B825" t="n">
        <v>110</v>
      </c>
      <c r="C825" t="inlineStr">
        <is>
          <t xml:space="preserve">CONCLUIDO	</t>
        </is>
      </c>
      <c r="D825" t="n">
        <v>3.2855</v>
      </c>
      <c r="E825" t="n">
        <v>30.44</v>
      </c>
      <c r="F825" t="n">
        <v>25.37</v>
      </c>
      <c r="G825" t="n">
        <v>26.25</v>
      </c>
      <c r="H825" t="n">
        <v>0.38</v>
      </c>
      <c r="I825" t="n">
        <v>58</v>
      </c>
      <c r="J825" t="n">
        <v>219.51</v>
      </c>
      <c r="K825" t="n">
        <v>56.13</v>
      </c>
      <c r="L825" t="n">
        <v>4.75</v>
      </c>
      <c r="M825" t="n">
        <v>56</v>
      </c>
      <c r="N825" t="n">
        <v>48.63</v>
      </c>
      <c r="O825" t="n">
        <v>27306.53</v>
      </c>
      <c r="P825" t="n">
        <v>376.49</v>
      </c>
      <c r="Q825" t="n">
        <v>452.77</v>
      </c>
      <c r="R825" t="n">
        <v>115.8</v>
      </c>
      <c r="S825" t="n">
        <v>57.64</v>
      </c>
      <c r="T825" t="n">
        <v>26748.2</v>
      </c>
      <c r="U825" t="n">
        <v>0.5</v>
      </c>
      <c r="V825" t="n">
        <v>0.84</v>
      </c>
      <c r="W825" t="n">
        <v>6.89</v>
      </c>
      <c r="X825" t="n">
        <v>1.65</v>
      </c>
      <c r="Y825" t="n">
        <v>1</v>
      </c>
      <c r="Z825" t="n">
        <v>10</v>
      </c>
    </row>
    <row r="826">
      <c r="A826" t="n">
        <v>16</v>
      </c>
      <c r="B826" t="n">
        <v>110</v>
      </c>
      <c r="C826" t="inlineStr">
        <is>
          <t xml:space="preserve">CONCLUIDO	</t>
        </is>
      </c>
      <c r="D826" t="n">
        <v>3.3111</v>
      </c>
      <c r="E826" t="n">
        <v>30.2</v>
      </c>
      <c r="F826" t="n">
        <v>25.27</v>
      </c>
      <c r="G826" t="n">
        <v>27.56</v>
      </c>
      <c r="H826" t="n">
        <v>0.4</v>
      </c>
      <c r="I826" t="n">
        <v>55</v>
      </c>
      <c r="J826" t="n">
        <v>219.92</v>
      </c>
      <c r="K826" t="n">
        <v>56.13</v>
      </c>
      <c r="L826" t="n">
        <v>5</v>
      </c>
      <c r="M826" t="n">
        <v>53</v>
      </c>
      <c r="N826" t="n">
        <v>48.79</v>
      </c>
      <c r="O826" t="n">
        <v>27357.39</v>
      </c>
      <c r="P826" t="n">
        <v>374.74</v>
      </c>
      <c r="Q826" t="n">
        <v>452.7</v>
      </c>
      <c r="R826" t="n">
        <v>112.61</v>
      </c>
      <c r="S826" t="n">
        <v>57.64</v>
      </c>
      <c r="T826" t="n">
        <v>25169.59</v>
      </c>
      <c r="U826" t="n">
        <v>0.51</v>
      </c>
      <c r="V826" t="n">
        <v>0.84</v>
      </c>
      <c r="W826" t="n">
        <v>6.88</v>
      </c>
      <c r="X826" t="n">
        <v>1.54</v>
      </c>
      <c r="Y826" t="n">
        <v>1</v>
      </c>
      <c r="Z826" t="n">
        <v>10</v>
      </c>
    </row>
    <row r="827">
      <c r="A827" t="n">
        <v>17</v>
      </c>
      <c r="B827" t="n">
        <v>110</v>
      </c>
      <c r="C827" t="inlineStr">
        <is>
          <t xml:space="preserve">CONCLUIDO	</t>
        </is>
      </c>
      <c r="D827" t="n">
        <v>3.3318</v>
      </c>
      <c r="E827" t="n">
        <v>30.01</v>
      </c>
      <c r="F827" t="n">
        <v>25.21</v>
      </c>
      <c r="G827" t="n">
        <v>29.08</v>
      </c>
      <c r="H827" t="n">
        <v>0.42</v>
      </c>
      <c r="I827" t="n">
        <v>52</v>
      </c>
      <c r="J827" t="n">
        <v>220.33</v>
      </c>
      <c r="K827" t="n">
        <v>56.13</v>
      </c>
      <c r="L827" t="n">
        <v>5.25</v>
      </c>
      <c r="M827" t="n">
        <v>50</v>
      </c>
      <c r="N827" t="n">
        <v>48.95</v>
      </c>
      <c r="O827" t="n">
        <v>27408.3</v>
      </c>
      <c r="P827" t="n">
        <v>373.56</v>
      </c>
      <c r="Q827" t="n">
        <v>452.7</v>
      </c>
      <c r="R827" t="n">
        <v>110.08</v>
      </c>
      <c r="S827" t="n">
        <v>57.64</v>
      </c>
      <c r="T827" t="n">
        <v>23918.98</v>
      </c>
      <c r="U827" t="n">
        <v>0.52</v>
      </c>
      <c r="V827" t="n">
        <v>0.84</v>
      </c>
      <c r="W827" t="n">
        <v>6.89</v>
      </c>
      <c r="X827" t="n">
        <v>1.48</v>
      </c>
      <c r="Y827" t="n">
        <v>1</v>
      </c>
      <c r="Z827" t="n">
        <v>10</v>
      </c>
    </row>
    <row r="828">
      <c r="A828" t="n">
        <v>18</v>
      </c>
      <c r="B828" t="n">
        <v>110</v>
      </c>
      <c r="C828" t="inlineStr">
        <is>
          <t xml:space="preserve">CONCLUIDO	</t>
        </is>
      </c>
      <c r="D828" t="n">
        <v>3.3457</v>
      </c>
      <c r="E828" t="n">
        <v>29.89</v>
      </c>
      <c r="F828" t="n">
        <v>25.16</v>
      </c>
      <c r="G828" t="n">
        <v>30.2</v>
      </c>
      <c r="H828" t="n">
        <v>0.44</v>
      </c>
      <c r="I828" t="n">
        <v>50</v>
      </c>
      <c r="J828" t="n">
        <v>220.74</v>
      </c>
      <c r="K828" t="n">
        <v>56.13</v>
      </c>
      <c r="L828" t="n">
        <v>5.5</v>
      </c>
      <c r="M828" t="n">
        <v>48</v>
      </c>
      <c r="N828" t="n">
        <v>49.12</v>
      </c>
      <c r="O828" t="n">
        <v>27459.27</v>
      </c>
      <c r="P828" t="n">
        <v>372.85</v>
      </c>
      <c r="Q828" t="n">
        <v>452.74</v>
      </c>
      <c r="R828" t="n">
        <v>108.9</v>
      </c>
      <c r="S828" t="n">
        <v>57.64</v>
      </c>
      <c r="T828" t="n">
        <v>23338.22</v>
      </c>
      <c r="U828" t="n">
        <v>0.53</v>
      </c>
      <c r="V828" t="n">
        <v>0.84</v>
      </c>
      <c r="W828" t="n">
        <v>6.88</v>
      </c>
      <c r="X828" t="n">
        <v>1.44</v>
      </c>
      <c r="Y828" t="n">
        <v>1</v>
      </c>
      <c r="Z828" t="n">
        <v>10</v>
      </c>
    </row>
    <row r="829">
      <c r="A829" t="n">
        <v>19</v>
      </c>
      <c r="B829" t="n">
        <v>110</v>
      </c>
      <c r="C829" t="inlineStr">
        <is>
          <t xml:space="preserve">CONCLUIDO	</t>
        </is>
      </c>
      <c r="D829" t="n">
        <v>3.3674</v>
      </c>
      <c r="E829" t="n">
        <v>29.7</v>
      </c>
      <c r="F829" t="n">
        <v>25.06</v>
      </c>
      <c r="G829" t="n">
        <v>31.32</v>
      </c>
      <c r="H829" t="n">
        <v>0.46</v>
      </c>
      <c r="I829" t="n">
        <v>48</v>
      </c>
      <c r="J829" t="n">
        <v>221.16</v>
      </c>
      <c r="K829" t="n">
        <v>56.13</v>
      </c>
      <c r="L829" t="n">
        <v>5.75</v>
      </c>
      <c r="M829" t="n">
        <v>46</v>
      </c>
      <c r="N829" t="n">
        <v>49.28</v>
      </c>
      <c r="O829" t="n">
        <v>27510.3</v>
      </c>
      <c r="P829" t="n">
        <v>371.08</v>
      </c>
      <c r="Q829" t="n">
        <v>452.83</v>
      </c>
      <c r="R829" t="n">
        <v>105.68</v>
      </c>
      <c r="S829" t="n">
        <v>57.64</v>
      </c>
      <c r="T829" t="n">
        <v>21738.26</v>
      </c>
      <c r="U829" t="n">
        <v>0.55</v>
      </c>
      <c r="V829" t="n">
        <v>0.85</v>
      </c>
      <c r="W829" t="n">
        <v>6.87</v>
      </c>
      <c r="X829" t="n">
        <v>1.33</v>
      </c>
      <c r="Y829" t="n">
        <v>1</v>
      </c>
      <c r="Z829" t="n">
        <v>10</v>
      </c>
    </row>
    <row r="830">
      <c r="A830" t="n">
        <v>20</v>
      </c>
      <c r="B830" t="n">
        <v>110</v>
      </c>
      <c r="C830" t="inlineStr">
        <is>
          <t xml:space="preserve">CONCLUIDO	</t>
        </is>
      </c>
      <c r="D830" t="n">
        <v>3.3818</v>
      </c>
      <c r="E830" t="n">
        <v>29.57</v>
      </c>
      <c r="F830" t="n">
        <v>25.01</v>
      </c>
      <c r="G830" t="n">
        <v>32.63</v>
      </c>
      <c r="H830" t="n">
        <v>0.48</v>
      </c>
      <c r="I830" t="n">
        <v>46</v>
      </c>
      <c r="J830" t="n">
        <v>221.57</v>
      </c>
      <c r="K830" t="n">
        <v>56.13</v>
      </c>
      <c r="L830" t="n">
        <v>6</v>
      </c>
      <c r="M830" t="n">
        <v>44</v>
      </c>
      <c r="N830" t="n">
        <v>49.45</v>
      </c>
      <c r="O830" t="n">
        <v>27561.39</v>
      </c>
      <c r="P830" t="n">
        <v>370.24</v>
      </c>
      <c r="Q830" t="n">
        <v>452.72</v>
      </c>
      <c r="R830" t="n">
        <v>104.21</v>
      </c>
      <c r="S830" t="n">
        <v>57.64</v>
      </c>
      <c r="T830" t="n">
        <v>21012.6</v>
      </c>
      <c r="U830" t="n">
        <v>0.55</v>
      </c>
      <c r="V830" t="n">
        <v>0.85</v>
      </c>
      <c r="W830" t="n">
        <v>6.87</v>
      </c>
      <c r="X830" t="n">
        <v>1.29</v>
      </c>
      <c r="Y830" t="n">
        <v>1</v>
      </c>
      <c r="Z830" t="n">
        <v>10</v>
      </c>
    </row>
    <row r="831">
      <c r="A831" t="n">
        <v>21</v>
      </c>
      <c r="B831" t="n">
        <v>110</v>
      </c>
      <c r="C831" t="inlineStr">
        <is>
          <t xml:space="preserve">CONCLUIDO	</t>
        </is>
      </c>
      <c r="D831" t="n">
        <v>3.3949</v>
      </c>
      <c r="E831" t="n">
        <v>29.46</v>
      </c>
      <c r="F831" t="n">
        <v>24.98</v>
      </c>
      <c r="G831" t="n">
        <v>34.07</v>
      </c>
      <c r="H831" t="n">
        <v>0.5</v>
      </c>
      <c r="I831" t="n">
        <v>44</v>
      </c>
      <c r="J831" t="n">
        <v>221.99</v>
      </c>
      <c r="K831" t="n">
        <v>56.13</v>
      </c>
      <c r="L831" t="n">
        <v>6.25</v>
      </c>
      <c r="M831" t="n">
        <v>42</v>
      </c>
      <c r="N831" t="n">
        <v>49.61</v>
      </c>
      <c r="O831" t="n">
        <v>27612.53</v>
      </c>
      <c r="P831" t="n">
        <v>369.7</v>
      </c>
      <c r="Q831" t="n">
        <v>452.63</v>
      </c>
      <c r="R831" t="n">
        <v>103.12</v>
      </c>
      <c r="S831" t="n">
        <v>57.64</v>
      </c>
      <c r="T831" t="n">
        <v>20480.04</v>
      </c>
      <c r="U831" t="n">
        <v>0.5600000000000001</v>
      </c>
      <c r="V831" t="n">
        <v>0.85</v>
      </c>
      <c r="W831" t="n">
        <v>6.87</v>
      </c>
      <c r="X831" t="n">
        <v>1.26</v>
      </c>
      <c r="Y831" t="n">
        <v>1</v>
      </c>
      <c r="Z831" t="n">
        <v>10</v>
      </c>
    </row>
    <row r="832">
      <c r="A832" t="n">
        <v>22</v>
      </c>
      <c r="B832" t="n">
        <v>110</v>
      </c>
      <c r="C832" t="inlineStr">
        <is>
          <t xml:space="preserve">CONCLUIDO	</t>
        </is>
      </c>
      <c r="D832" t="n">
        <v>3.4166</v>
      </c>
      <c r="E832" t="n">
        <v>29.27</v>
      </c>
      <c r="F832" t="n">
        <v>24.88</v>
      </c>
      <c r="G832" t="n">
        <v>35.55</v>
      </c>
      <c r="H832" t="n">
        <v>0.52</v>
      </c>
      <c r="I832" t="n">
        <v>42</v>
      </c>
      <c r="J832" t="n">
        <v>222.4</v>
      </c>
      <c r="K832" t="n">
        <v>56.13</v>
      </c>
      <c r="L832" t="n">
        <v>6.5</v>
      </c>
      <c r="M832" t="n">
        <v>40</v>
      </c>
      <c r="N832" t="n">
        <v>49.78</v>
      </c>
      <c r="O832" t="n">
        <v>27663.85</v>
      </c>
      <c r="P832" t="n">
        <v>368.08</v>
      </c>
      <c r="Q832" t="n">
        <v>452.61</v>
      </c>
      <c r="R832" t="n">
        <v>99.89</v>
      </c>
      <c r="S832" t="n">
        <v>57.64</v>
      </c>
      <c r="T832" t="n">
        <v>18871.13</v>
      </c>
      <c r="U832" t="n">
        <v>0.58</v>
      </c>
      <c r="V832" t="n">
        <v>0.85</v>
      </c>
      <c r="W832" t="n">
        <v>6.86</v>
      </c>
      <c r="X832" t="n">
        <v>1.16</v>
      </c>
      <c r="Y832" t="n">
        <v>1</v>
      </c>
      <c r="Z832" t="n">
        <v>10</v>
      </c>
    </row>
    <row r="833">
      <c r="A833" t="n">
        <v>23</v>
      </c>
      <c r="B833" t="n">
        <v>110</v>
      </c>
      <c r="C833" t="inlineStr">
        <is>
          <t xml:space="preserve">CONCLUIDO	</t>
        </is>
      </c>
      <c r="D833" t="n">
        <v>3.4307</v>
      </c>
      <c r="E833" t="n">
        <v>29.15</v>
      </c>
      <c r="F833" t="n">
        <v>24.85</v>
      </c>
      <c r="G833" t="n">
        <v>37.27</v>
      </c>
      <c r="H833" t="n">
        <v>0.54</v>
      </c>
      <c r="I833" t="n">
        <v>40</v>
      </c>
      <c r="J833" t="n">
        <v>222.82</v>
      </c>
      <c r="K833" t="n">
        <v>56.13</v>
      </c>
      <c r="L833" t="n">
        <v>6.75</v>
      </c>
      <c r="M833" t="n">
        <v>38</v>
      </c>
      <c r="N833" t="n">
        <v>49.94</v>
      </c>
      <c r="O833" t="n">
        <v>27715.11</v>
      </c>
      <c r="P833" t="n">
        <v>367.11</v>
      </c>
      <c r="Q833" t="n">
        <v>452.63</v>
      </c>
      <c r="R833" t="n">
        <v>98.92</v>
      </c>
      <c r="S833" t="n">
        <v>57.64</v>
      </c>
      <c r="T833" t="n">
        <v>18397.91</v>
      </c>
      <c r="U833" t="n">
        <v>0.58</v>
      </c>
      <c r="V833" t="n">
        <v>0.85</v>
      </c>
      <c r="W833" t="n">
        <v>6.86</v>
      </c>
      <c r="X833" t="n">
        <v>1.12</v>
      </c>
      <c r="Y833" t="n">
        <v>1</v>
      </c>
      <c r="Z833" t="n">
        <v>10</v>
      </c>
    </row>
    <row r="834">
      <c r="A834" t="n">
        <v>24</v>
      </c>
      <c r="B834" t="n">
        <v>110</v>
      </c>
      <c r="C834" t="inlineStr">
        <is>
          <t xml:space="preserve">CONCLUIDO	</t>
        </is>
      </c>
      <c r="D834" t="n">
        <v>3.4371</v>
      </c>
      <c r="E834" t="n">
        <v>29.09</v>
      </c>
      <c r="F834" t="n">
        <v>24.84</v>
      </c>
      <c r="G834" t="n">
        <v>38.21</v>
      </c>
      <c r="H834" t="n">
        <v>0.5600000000000001</v>
      </c>
      <c r="I834" t="n">
        <v>39</v>
      </c>
      <c r="J834" t="n">
        <v>223.23</v>
      </c>
      <c r="K834" t="n">
        <v>56.13</v>
      </c>
      <c r="L834" t="n">
        <v>7</v>
      </c>
      <c r="M834" t="n">
        <v>37</v>
      </c>
      <c r="N834" t="n">
        <v>50.11</v>
      </c>
      <c r="O834" t="n">
        <v>27766.43</v>
      </c>
      <c r="P834" t="n">
        <v>366.89</v>
      </c>
      <c r="Q834" t="n">
        <v>452.59</v>
      </c>
      <c r="R834" t="n">
        <v>98.68000000000001</v>
      </c>
      <c r="S834" t="n">
        <v>57.64</v>
      </c>
      <c r="T834" t="n">
        <v>18284.94</v>
      </c>
      <c r="U834" t="n">
        <v>0.58</v>
      </c>
      <c r="V834" t="n">
        <v>0.85</v>
      </c>
      <c r="W834" t="n">
        <v>6.85</v>
      </c>
      <c r="X834" t="n">
        <v>1.11</v>
      </c>
      <c r="Y834" t="n">
        <v>1</v>
      </c>
      <c r="Z834" t="n">
        <v>10</v>
      </c>
    </row>
    <row r="835">
      <c r="A835" t="n">
        <v>25</v>
      </c>
      <c r="B835" t="n">
        <v>110</v>
      </c>
      <c r="C835" t="inlineStr">
        <is>
          <t xml:space="preserve">CONCLUIDO	</t>
        </is>
      </c>
      <c r="D835" t="n">
        <v>3.4454</v>
      </c>
      <c r="E835" t="n">
        <v>29.02</v>
      </c>
      <c r="F835" t="n">
        <v>24.81</v>
      </c>
      <c r="G835" t="n">
        <v>39.17</v>
      </c>
      <c r="H835" t="n">
        <v>0.58</v>
      </c>
      <c r="I835" t="n">
        <v>38</v>
      </c>
      <c r="J835" t="n">
        <v>223.65</v>
      </c>
      <c r="K835" t="n">
        <v>56.13</v>
      </c>
      <c r="L835" t="n">
        <v>7.25</v>
      </c>
      <c r="M835" t="n">
        <v>36</v>
      </c>
      <c r="N835" t="n">
        <v>50.27</v>
      </c>
      <c r="O835" t="n">
        <v>27817.81</v>
      </c>
      <c r="P835" t="n">
        <v>366.07</v>
      </c>
      <c r="Q835" t="n">
        <v>452.62</v>
      </c>
      <c r="R835" t="n">
        <v>97.43000000000001</v>
      </c>
      <c r="S835" t="n">
        <v>57.64</v>
      </c>
      <c r="T835" t="n">
        <v>17664.75</v>
      </c>
      <c r="U835" t="n">
        <v>0.59</v>
      </c>
      <c r="V835" t="n">
        <v>0.85</v>
      </c>
      <c r="W835" t="n">
        <v>6.86</v>
      </c>
      <c r="X835" t="n">
        <v>1.08</v>
      </c>
      <c r="Y835" t="n">
        <v>1</v>
      </c>
      <c r="Z835" t="n">
        <v>10</v>
      </c>
    </row>
    <row r="836">
      <c r="A836" t="n">
        <v>26</v>
      </c>
      <c r="B836" t="n">
        <v>110</v>
      </c>
      <c r="C836" t="inlineStr">
        <is>
          <t xml:space="preserve">CONCLUIDO	</t>
        </is>
      </c>
      <c r="D836" t="n">
        <v>3.4639</v>
      </c>
      <c r="E836" t="n">
        <v>28.87</v>
      </c>
      <c r="F836" t="n">
        <v>24.74</v>
      </c>
      <c r="G836" t="n">
        <v>41.23</v>
      </c>
      <c r="H836" t="n">
        <v>0.59</v>
      </c>
      <c r="I836" t="n">
        <v>36</v>
      </c>
      <c r="J836" t="n">
        <v>224.07</v>
      </c>
      <c r="K836" t="n">
        <v>56.13</v>
      </c>
      <c r="L836" t="n">
        <v>7.5</v>
      </c>
      <c r="M836" t="n">
        <v>34</v>
      </c>
      <c r="N836" t="n">
        <v>50.44</v>
      </c>
      <c r="O836" t="n">
        <v>27869.24</v>
      </c>
      <c r="P836" t="n">
        <v>365.08</v>
      </c>
      <c r="Q836" t="n">
        <v>452.69</v>
      </c>
      <c r="R836" t="n">
        <v>95.12</v>
      </c>
      <c r="S836" t="n">
        <v>57.64</v>
      </c>
      <c r="T836" t="n">
        <v>16517.49</v>
      </c>
      <c r="U836" t="n">
        <v>0.61</v>
      </c>
      <c r="V836" t="n">
        <v>0.86</v>
      </c>
      <c r="W836" t="n">
        <v>6.86</v>
      </c>
      <c r="X836" t="n">
        <v>1.01</v>
      </c>
      <c r="Y836" t="n">
        <v>1</v>
      </c>
      <c r="Z836" t="n">
        <v>10</v>
      </c>
    </row>
    <row r="837">
      <c r="A837" t="n">
        <v>27</v>
      </c>
      <c r="B837" t="n">
        <v>110</v>
      </c>
      <c r="C837" t="inlineStr">
        <is>
          <t xml:space="preserve">CONCLUIDO	</t>
        </is>
      </c>
      <c r="D837" t="n">
        <v>3.4729</v>
      </c>
      <c r="E837" t="n">
        <v>28.79</v>
      </c>
      <c r="F837" t="n">
        <v>24.7</v>
      </c>
      <c r="G837" t="n">
        <v>42.35</v>
      </c>
      <c r="H837" t="n">
        <v>0.61</v>
      </c>
      <c r="I837" t="n">
        <v>35</v>
      </c>
      <c r="J837" t="n">
        <v>224.49</v>
      </c>
      <c r="K837" t="n">
        <v>56.13</v>
      </c>
      <c r="L837" t="n">
        <v>7.75</v>
      </c>
      <c r="M837" t="n">
        <v>33</v>
      </c>
      <c r="N837" t="n">
        <v>50.61</v>
      </c>
      <c r="O837" t="n">
        <v>27920.73</v>
      </c>
      <c r="P837" t="n">
        <v>364.5</v>
      </c>
      <c r="Q837" t="n">
        <v>452.66</v>
      </c>
      <c r="R837" t="n">
        <v>93.93000000000001</v>
      </c>
      <c r="S837" t="n">
        <v>57.64</v>
      </c>
      <c r="T837" t="n">
        <v>15928.37</v>
      </c>
      <c r="U837" t="n">
        <v>0.61</v>
      </c>
      <c r="V837" t="n">
        <v>0.86</v>
      </c>
      <c r="W837" t="n">
        <v>6.86</v>
      </c>
      <c r="X837" t="n">
        <v>0.98</v>
      </c>
      <c r="Y837" t="n">
        <v>1</v>
      </c>
      <c r="Z837" t="n">
        <v>10</v>
      </c>
    </row>
    <row r="838">
      <c r="A838" t="n">
        <v>28</v>
      </c>
      <c r="B838" t="n">
        <v>110</v>
      </c>
      <c r="C838" t="inlineStr">
        <is>
          <t xml:space="preserve">CONCLUIDO	</t>
        </is>
      </c>
      <c r="D838" t="n">
        <v>3.4849</v>
      </c>
      <c r="E838" t="n">
        <v>28.7</v>
      </c>
      <c r="F838" t="n">
        <v>24.65</v>
      </c>
      <c r="G838" t="n">
        <v>43.49</v>
      </c>
      <c r="H838" t="n">
        <v>0.63</v>
      </c>
      <c r="I838" t="n">
        <v>34</v>
      </c>
      <c r="J838" t="n">
        <v>224.9</v>
      </c>
      <c r="K838" t="n">
        <v>56.13</v>
      </c>
      <c r="L838" t="n">
        <v>8</v>
      </c>
      <c r="M838" t="n">
        <v>32</v>
      </c>
      <c r="N838" t="n">
        <v>50.78</v>
      </c>
      <c r="O838" t="n">
        <v>27972.28</v>
      </c>
      <c r="P838" t="n">
        <v>363.31</v>
      </c>
      <c r="Q838" t="n">
        <v>452.66</v>
      </c>
      <c r="R838" t="n">
        <v>92.15000000000001</v>
      </c>
      <c r="S838" t="n">
        <v>57.64</v>
      </c>
      <c r="T838" t="n">
        <v>15044.08</v>
      </c>
      <c r="U838" t="n">
        <v>0.63</v>
      </c>
      <c r="V838" t="n">
        <v>0.86</v>
      </c>
      <c r="W838" t="n">
        <v>6.85</v>
      </c>
      <c r="X838" t="n">
        <v>0.92</v>
      </c>
      <c r="Y838" t="n">
        <v>1</v>
      </c>
      <c r="Z838" t="n">
        <v>10</v>
      </c>
    </row>
    <row r="839">
      <c r="A839" t="n">
        <v>29</v>
      </c>
      <c r="B839" t="n">
        <v>110</v>
      </c>
      <c r="C839" t="inlineStr">
        <is>
          <t xml:space="preserve">CONCLUIDO	</t>
        </is>
      </c>
      <c r="D839" t="n">
        <v>3.4898</v>
      </c>
      <c r="E839" t="n">
        <v>28.66</v>
      </c>
      <c r="F839" t="n">
        <v>24.65</v>
      </c>
      <c r="G839" t="n">
        <v>44.82</v>
      </c>
      <c r="H839" t="n">
        <v>0.65</v>
      </c>
      <c r="I839" t="n">
        <v>33</v>
      </c>
      <c r="J839" t="n">
        <v>225.32</v>
      </c>
      <c r="K839" t="n">
        <v>56.13</v>
      </c>
      <c r="L839" t="n">
        <v>8.25</v>
      </c>
      <c r="M839" t="n">
        <v>31</v>
      </c>
      <c r="N839" t="n">
        <v>50.95</v>
      </c>
      <c r="O839" t="n">
        <v>28023.89</v>
      </c>
      <c r="P839" t="n">
        <v>363.45</v>
      </c>
      <c r="Q839" t="n">
        <v>452.6</v>
      </c>
      <c r="R839" t="n">
        <v>92.2</v>
      </c>
      <c r="S839" t="n">
        <v>57.64</v>
      </c>
      <c r="T839" t="n">
        <v>15070.73</v>
      </c>
      <c r="U839" t="n">
        <v>0.63</v>
      </c>
      <c r="V839" t="n">
        <v>0.86</v>
      </c>
      <c r="W839" t="n">
        <v>6.85</v>
      </c>
      <c r="X839" t="n">
        <v>0.92</v>
      </c>
      <c r="Y839" t="n">
        <v>1</v>
      </c>
      <c r="Z839" t="n">
        <v>10</v>
      </c>
    </row>
    <row r="840">
      <c r="A840" t="n">
        <v>30</v>
      </c>
      <c r="B840" t="n">
        <v>110</v>
      </c>
      <c r="C840" t="inlineStr">
        <is>
          <t xml:space="preserve">CONCLUIDO	</t>
        </is>
      </c>
      <c r="D840" t="n">
        <v>3.4974</v>
      </c>
      <c r="E840" t="n">
        <v>28.59</v>
      </c>
      <c r="F840" t="n">
        <v>24.63</v>
      </c>
      <c r="G840" t="n">
        <v>46.18</v>
      </c>
      <c r="H840" t="n">
        <v>0.67</v>
      </c>
      <c r="I840" t="n">
        <v>32</v>
      </c>
      <c r="J840" t="n">
        <v>225.74</v>
      </c>
      <c r="K840" t="n">
        <v>56.13</v>
      </c>
      <c r="L840" t="n">
        <v>8.5</v>
      </c>
      <c r="M840" t="n">
        <v>30</v>
      </c>
      <c r="N840" t="n">
        <v>51.11</v>
      </c>
      <c r="O840" t="n">
        <v>28075.56</v>
      </c>
      <c r="P840" t="n">
        <v>362.85</v>
      </c>
      <c r="Q840" t="n">
        <v>452.68</v>
      </c>
      <c r="R840" t="n">
        <v>91.75</v>
      </c>
      <c r="S840" t="n">
        <v>57.64</v>
      </c>
      <c r="T840" t="n">
        <v>14852.44</v>
      </c>
      <c r="U840" t="n">
        <v>0.63</v>
      </c>
      <c r="V840" t="n">
        <v>0.86</v>
      </c>
      <c r="W840" t="n">
        <v>6.85</v>
      </c>
      <c r="X840" t="n">
        <v>0.9</v>
      </c>
      <c r="Y840" t="n">
        <v>1</v>
      </c>
      <c r="Z840" t="n">
        <v>10</v>
      </c>
    </row>
    <row r="841">
      <c r="A841" t="n">
        <v>31</v>
      </c>
      <c r="B841" t="n">
        <v>110</v>
      </c>
      <c r="C841" t="inlineStr">
        <is>
          <t xml:space="preserve">CONCLUIDO	</t>
        </is>
      </c>
      <c r="D841" t="n">
        <v>3.5077</v>
      </c>
      <c r="E841" t="n">
        <v>28.51</v>
      </c>
      <c r="F841" t="n">
        <v>24.59</v>
      </c>
      <c r="G841" t="n">
        <v>47.59</v>
      </c>
      <c r="H841" t="n">
        <v>0.6899999999999999</v>
      </c>
      <c r="I841" t="n">
        <v>31</v>
      </c>
      <c r="J841" t="n">
        <v>226.16</v>
      </c>
      <c r="K841" t="n">
        <v>56.13</v>
      </c>
      <c r="L841" t="n">
        <v>8.75</v>
      </c>
      <c r="M841" t="n">
        <v>29</v>
      </c>
      <c r="N841" t="n">
        <v>51.28</v>
      </c>
      <c r="O841" t="n">
        <v>28127.29</v>
      </c>
      <c r="P841" t="n">
        <v>361.96</v>
      </c>
      <c r="Q841" t="n">
        <v>452.72</v>
      </c>
      <c r="R841" t="n">
        <v>90.45999999999999</v>
      </c>
      <c r="S841" t="n">
        <v>57.64</v>
      </c>
      <c r="T841" t="n">
        <v>14210.56</v>
      </c>
      <c r="U841" t="n">
        <v>0.64</v>
      </c>
      <c r="V841" t="n">
        <v>0.86</v>
      </c>
      <c r="W841" t="n">
        <v>6.85</v>
      </c>
      <c r="X841" t="n">
        <v>0.86</v>
      </c>
      <c r="Y841" t="n">
        <v>1</v>
      </c>
      <c r="Z841" t="n">
        <v>10</v>
      </c>
    </row>
    <row r="842">
      <c r="A842" t="n">
        <v>32</v>
      </c>
      <c r="B842" t="n">
        <v>110</v>
      </c>
      <c r="C842" t="inlineStr">
        <is>
          <t xml:space="preserve">CONCLUIDO	</t>
        </is>
      </c>
      <c r="D842" t="n">
        <v>3.517</v>
      </c>
      <c r="E842" t="n">
        <v>28.43</v>
      </c>
      <c r="F842" t="n">
        <v>24.55</v>
      </c>
      <c r="G842" t="n">
        <v>49.11</v>
      </c>
      <c r="H842" t="n">
        <v>0.71</v>
      </c>
      <c r="I842" t="n">
        <v>30</v>
      </c>
      <c r="J842" t="n">
        <v>226.58</v>
      </c>
      <c r="K842" t="n">
        <v>56.13</v>
      </c>
      <c r="L842" t="n">
        <v>9</v>
      </c>
      <c r="M842" t="n">
        <v>28</v>
      </c>
      <c r="N842" t="n">
        <v>51.45</v>
      </c>
      <c r="O842" t="n">
        <v>28179.08</v>
      </c>
      <c r="P842" t="n">
        <v>361.55</v>
      </c>
      <c r="Q842" t="n">
        <v>452.57</v>
      </c>
      <c r="R842" t="n">
        <v>89.44</v>
      </c>
      <c r="S842" t="n">
        <v>57.64</v>
      </c>
      <c r="T842" t="n">
        <v>13706.51</v>
      </c>
      <c r="U842" t="n">
        <v>0.64</v>
      </c>
      <c r="V842" t="n">
        <v>0.86</v>
      </c>
      <c r="W842" t="n">
        <v>6.84</v>
      </c>
      <c r="X842" t="n">
        <v>0.83</v>
      </c>
      <c r="Y842" t="n">
        <v>1</v>
      </c>
      <c r="Z842" t="n">
        <v>10</v>
      </c>
    </row>
    <row r="843">
      <c r="A843" t="n">
        <v>33</v>
      </c>
      <c r="B843" t="n">
        <v>110</v>
      </c>
      <c r="C843" t="inlineStr">
        <is>
          <t xml:space="preserve">CONCLUIDO	</t>
        </is>
      </c>
      <c r="D843" t="n">
        <v>3.5251</v>
      </c>
      <c r="E843" t="n">
        <v>28.37</v>
      </c>
      <c r="F843" t="n">
        <v>24.53</v>
      </c>
      <c r="G843" t="n">
        <v>50.75</v>
      </c>
      <c r="H843" t="n">
        <v>0.72</v>
      </c>
      <c r="I843" t="n">
        <v>29</v>
      </c>
      <c r="J843" t="n">
        <v>227</v>
      </c>
      <c r="K843" t="n">
        <v>56.13</v>
      </c>
      <c r="L843" t="n">
        <v>9.25</v>
      </c>
      <c r="M843" t="n">
        <v>27</v>
      </c>
      <c r="N843" t="n">
        <v>51.62</v>
      </c>
      <c r="O843" t="n">
        <v>28230.92</v>
      </c>
      <c r="P843" t="n">
        <v>360.75</v>
      </c>
      <c r="Q843" t="n">
        <v>452.56</v>
      </c>
      <c r="R843" t="n">
        <v>88.56999999999999</v>
      </c>
      <c r="S843" t="n">
        <v>57.64</v>
      </c>
      <c r="T843" t="n">
        <v>13277.39</v>
      </c>
      <c r="U843" t="n">
        <v>0.65</v>
      </c>
      <c r="V843" t="n">
        <v>0.86</v>
      </c>
      <c r="W843" t="n">
        <v>6.84</v>
      </c>
      <c r="X843" t="n">
        <v>0.8100000000000001</v>
      </c>
      <c r="Y843" t="n">
        <v>1</v>
      </c>
      <c r="Z843" t="n">
        <v>10</v>
      </c>
    </row>
    <row r="844">
      <c r="A844" t="n">
        <v>34</v>
      </c>
      <c r="B844" t="n">
        <v>110</v>
      </c>
      <c r="C844" t="inlineStr">
        <is>
          <t xml:space="preserve">CONCLUIDO	</t>
        </is>
      </c>
      <c r="D844" t="n">
        <v>3.5242</v>
      </c>
      <c r="E844" t="n">
        <v>28.38</v>
      </c>
      <c r="F844" t="n">
        <v>24.54</v>
      </c>
      <c r="G844" t="n">
        <v>50.77</v>
      </c>
      <c r="H844" t="n">
        <v>0.74</v>
      </c>
      <c r="I844" t="n">
        <v>29</v>
      </c>
      <c r="J844" t="n">
        <v>227.42</v>
      </c>
      <c r="K844" t="n">
        <v>56.13</v>
      </c>
      <c r="L844" t="n">
        <v>9.5</v>
      </c>
      <c r="M844" t="n">
        <v>27</v>
      </c>
      <c r="N844" t="n">
        <v>51.8</v>
      </c>
      <c r="O844" t="n">
        <v>28282.83</v>
      </c>
      <c r="P844" t="n">
        <v>360.93</v>
      </c>
      <c r="Q844" t="n">
        <v>452.63</v>
      </c>
      <c r="R844" t="n">
        <v>88.77</v>
      </c>
      <c r="S844" t="n">
        <v>57.64</v>
      </c>
      <c r="T844" t="n">
        <v>13376.53</v>
      </c>
      <c r="U844" t="n">
        <v>0.65</v>
      </c>
      <c r="V844" t="n">
        <v>0.86</v>
      </c>
      <c r="W844" t="n">
        <v>6.84</v>
      </c>
      <c r="X844" t="n">
        <v>0.8100000000000001</v>
      </c>
      <c r="Y844" t="n">
        <v>1</v>
      </c>
      <c r="Z844" t="n">
        <v>10</v>
      </c>
    </row>
    <row r="845">
      <c r="A845" t="n">
        <v>35</v>
      </c>
      <c r="B845" t="n">
        <v>110</v>
      </c>
      <c r="C845" t="inlineStr">
        <is>
          <t xml:space="preserve">CONCLUIDO	</t>
        </is>
      </c>
      <c r="D845" t="n">
        <v>3.5362</v>
      </c>
      <c r="E845" t="n">
        <v>28.28</v>
      </c>
      <c r="F845" t="n">
        <v>24.48</v>
      </c>
      <c r="G845" t="n">
        <v>52.47</v>
      </c>
      <c r="H845" t="n">
        <v>0.76</v>
      </c>
      <c r="I845" t="n">
        <v>28</v>
      </c>
      <c r="J845" t="n">
        <v>227.84</v>
      </c>
      <c r="K845" t="n">
        <v>56.13</v>
      </c>
      <c r="L845" t="n">
        <v>9.75</v>
      </c>
      <c r="M845" t="n">
        <v>26</v>
      </c>
      <c r="N845" t="n">
        <v>51.97</v>
      </c>
      <c r="O845" t="n">
        <v>28334.8</v>
      </c>
      <c r="P845" t="n">
        <v>359.83</v>
      </c>
      <c r="Q845" t="n">
        <v>452.59</v>
      </c>
      <c r="R845" t="n">
        <v>86.98999999999999</v>
      </c>
      <c r="S845" t="n">
        <v>57.64</v>
      </c>
      <c r="T845" t="n">
        <v>12495</v>
      </c>
      <c r="U845" t="n">
        <v>0.66</v>
      </c>
      <c r="V845" t="n">
        <v>0.87</v>
      </c>
      <c r="W845" t="n">
        <v>6.84</v>
      </c>
      <c r="X845" t="n">
        <v>0.76</v>
      </c>
      <c r="Y845" t="n">
        <v>1</v>
      </c>
      <c r="Z845" t="n">
        <v>10</v>
      </c>
    </row>
    <row r="846">
      <c r="A846" t="n">
        <v>36</v>
      </c>
      <c r="B846" t="n">
        <v>110</v>
      </c>
      <c r="C846" t="inlineStr">
        <is>
          <t xml:space="preserve">CONCLUIDO	</t>
        </is>
      </c>
      <c r="D846" t="n">
        <v>3.5411</v>
      </c>
      <c r="E846" t="n">
        <v>28.24</v>
      </c>
      <c r="F846" t="n">
        <v>24.49</v>
      </c>
      <c r="G846" t="n">
        <v>54.41</v>
      </c>
      <c r="H846" t="n">
        <v>0.78</v>
      </c>
      <c r="I846" t="n">
        <v>27</v>
      </c>
      <c r="J846" t="n">
        <v>228.27</v>
      </c>
      <c r="K846" t="n">
        <v>56.13</v>
      </c>
      <c r="L846" t="n">
        <v>10</v>
      </c>
      <c r="M846" t="n">
        <v>25</v>
      </c>
      <c r="N846" t="n">
        <v>52.14</v>
      </c>
      <c r="O846" t="n">
        <v>28386.82</v>
      </c>
      <c r="P846" t="n">
        <v>359.79</v>
      </c>
      <c r="Q846" t="n">
        <v>452.64</v>
      </c>
      <c r="R846" t="n">
        <v>87.18000000000001</v>
      </c>
      <c r="S846" t="n">
        <v>57.64</v>
      </c>
      <c r="T846" t="n">
        <v>12591.05</v>
      </c>
      <c r="U846" t="n">
        <v>0.66</v>
      </c>
      <c r="V846" t="n">
        <v>0.87</v>
      </c>
      <c r="W846" t="n">
        <v>6.84</v>
      </c>
      <c r="X846" t="n">
        <v>0.76</v>
      </c>
      <c r="Y846" t="n">
        <v>1</v>
      </c>
      <c r="Z846" t="n">
        <v>10</v>
      </c>
    </row>
    <row r="847">
      <c r="A847" t="n">
        <v>37</v>
      </c>
      <c r="B847" t="n">
        <v>110</v>
      </c>
      <c r="C847" t="inlineStr">
        <is>
          <t xml:space="preserve">CONCLUIDO	</t>
        </is>
      </c>
      <c r="D847" t="n">
        <v>3.5436</v>
      </c>
      <c r="E847" t="n">
        <v>28.22</v>
      </c>
      <c r="F847" t="n">
        <v>24.47</v>
      </c>
      <c r="G847" t="n">
        <v>54.37</v>
      </c>
      <c r="H847" t="n">
        <v>0.8</v>
      </c>
      <c r="I847" t="n">
        <v>27</v>
      </c>
      <c r="J847" t="n">
        <v>228.69</v>
      </c>
      <c r="K847" t="n">
        <v>56.13</v>
      </c>
      <c r="L847" t="n">
        <v>10.25</v>
      </c>
      <c r="M847" t="n">
        <v>25</v>
      </c>
      <c r="N847" t="n">
        <v>52.31</v>
      </c>
      <c r="O847" t="n">
        <v>28438.91</v>
      </c>
      <c r="P847" t="n">
        <v>359.08</v>
      </c>
      <c r="Q847" t="n">
        <v>452.61</v>
      </c>
      <c r="R847" t="n">
        <v>86.79000000000001</v>
      </c>
      <c r="S847" t="n">
        <v>57.64</v>
      </c>
      <c r="T847" t="n">
        <v>12397.72</v>
      </c>
      <c r="U847" t="n">
        <v>0.66</v>
      </c>
      <c r="V847" t="n">
        <v>0.87</v>
      </c>
      <c r="W847" t="n">
        <v>6.83</v>
      </c>
      <c r="X847" t="n">
        <v>0.74</v>
      </c>
      <c r="Y847" t="n">
        <v>1</v>
      </c>
      <c r="Z847" t="n">
        <v>10</v>
      </c>
    </row>
    <row r="848">
      <c r="A848" t="n">
        <v>38</v>
      </c>
      <c r="B848" t="n">
        <v>110</v>
      </c>
      <c r="C848" t="inlineStr">
        <is>
          <t xml:space="preserve">CONCLUIDO	</t>
        </is>
      </c>
      <c r="D848" t="n">
        <v>3.5499</v>
      </c>
      <c r="E848" t="n">
        <v>28.17</v>
      </c>
      <c r="F848" t="n">
        <v>24.46</v>
      </c>
      <c r="G848" t="n">
        <v>56.44</v>
      </c>
      <c r="H848" t="n">
        <v>0.8100000000000001</v>
      </c>
      <c r="I848" t="n">
        <v>26</v>
      </c>
      <c r="J848" t="n">
        <v>229.11</v>
      </c>
      <c r="K848" t="n">
        <v>56.13</v>
      </c>
      <c r="L848" t="n">
        <v>10.5</v>
      </c>
      <c r="M848" t="n">
        <v>24</v>
      </c>
      <c r="N848" t="n">
        <v>52.48</v>
      </c>
      <c r="O848" t="n">
        <v>28491.06</v>
      </c>
      <c r="P848" t="n">
        <v>358.88</v>
      </c>
      <c r="Q848" t="n">
        <v>452.59</v>
      </c>
      <c r="R848" t="n">
        <v>86.33</v>
      </c>
      <c r="S848" t="n">
        <v>57.64</v>
      </c>
      <c r="T848" t="n">
        <v>12174.08</v>
      </c>
      <c r="U848" t="n">
        <v>0.67</v>
      </c>
      <c r="V848" t="n">
        <v>0.87</v>
      </c>
      <c r="W848" t="n">
        <v>6.84</v>
      </c>
      <c r="X848" t="n">
        <v>0.73</v>
      </c>
      <c r="Y848" t="n">
        <v>1</v>
      </c>
      <c r="Z848" t="n">
        <v>10</v>
      </c>
    </row>
    <row r="849">
      <c r="A849" t="n">
        <v>39</v>
      </c>
      <c r="B849" t="n">
        <v>110</v>
      </c>
      <c r="C849" t="inlineStr">
        <is>
          <t xml:space="preserve">CONCLUIDO	</t>
        </is>
      </c>
      <c r="D849" t="n">
        <v>3.5594</v>
      </c>
      <c r="E849" t="n">
        <v>28.09</v>
      </c>
      <c r="F849" t="n">
        <v>24.43</v>
      </c>
      <c r="G849" t="n">
        <v>58.62</v>
      </c>
      <c r="H849" t="n">
        <v>0.83</v>
      </c>
      <c r="I849" t="n">
        <v>25</v>
      </c>
      <c r="J849" t="n">
        <v>229.53</v>
      </c>
      <c r="K849" t="n">
        <v>56.13</v>
      </c>
      <c r="L849" t="n">
        <v>10.75</v>
      </c>
      <c r="M849" t="n">
        <v>23</v>
      </c>
      <c r="N849" t="n">
        <v>52.66</v>
      </c>
      <c r="O849" t="n">
        <v>28543.27</v>
      </c>
      <c r="P849" t="n">
        <v>358.26</v>
      </c>
      <c r="Q849" t="n">
        <v>452.61</v>
      </c>
      <c r="R849" t="n">
        <v>85.23</v>
      </c>
      <c r="S849" t="n">
        <v>57.64</v>
      </c>
      <c r="T849" t="n">
        <v>11629.08</v>
      </c>
      <c r="U849" t="n">
        <v>0.68</v>
      </c>
      <c r="V849" t="n">
        <v>0.87</v>
      </c>
      <c r="W849" t="n">
        <v>6.83</v>
      </c>
      <c r="X849" t="n">
        <v>0.7</v>
      </c>
      <c r="Y849" t="n">
        <v>1</v>
      </c>
      <c r="Z849" t="n">
        <v>10</v>
      </c>
    </row>
    <row r="850">
      <c r="A850" t="n">
        <v>40</v>
      </c>
      <c r="B850" t="n">
        <v>110</v>
      </c>
      <c r="C850" t="inlineStr">
        <is>
          <t xml:space="preserve">CONCLUIDO	</t>
        </is>
      </c>
      <c r="D850" t="n">
        <v>3.5604</v>
      </c>
      <c r="E850" t="n">
        <v>28.09</v>
      </c>
      <c r="F850" t="n">
        <v>24.42</v>
      </c>
      <c r="G850" t="n">
        <v>58.6</v>
      </c>
      <c r="H850" t="n">
        <v>0.85</v>
      </c>
      <c r="I850" t="n">
        <v>25</v>
      </c>
      <c r="J850" t="n">
        <v>229.96</v>
      </c>
      <c r="K850" t="n">
        <v>56.13</v>
      </c>
      <c r="L850" t="n">
        <v>11</v>
      </c>
      <c r="M850" t="n">
        <v>23</v>
      </c>
      <c r="N850" t="n">
        <v>52.83</v>
      </c>
      <c r="O850" t="n">
        <v>28595.54</v>
      </c>
      <c r="P850" t="n">
        <v>357.98</v>
      </c>
      <c r="Q850" t="n">
        <v>452.6</v>
      </c>
      <c r="R850" t="n">
        <v>84.86</v>
      </c>
      <c r="S850" t="n">
        <v>57.64</v>
      </c>
      <c r="T850" t="n">
        <v>11442.73</v>
      </c>
      <c r="U850" t="n">
        <v>0.68</v>
      </c>
      <c r="V850" t="n">
        <v>0.87</v>
      </c>
      <c r="W850" t="n">
        <v>6.84</v>
      </c>
      <c r="X850" t="n">
        <v>0.6899999999999999</v>
      </c>
      <c r="Y850" t="n">
        <v>1</v>
      </c>
      <c r="Z850" t="n">
        <v>10</v>
      </c>
    </row>
    <row r="851">
      <c r="A851" t="n">
        <v>41</v>
      </c>
      <c r="B851" t="n">
        <v>110</v>
      </c>
      <c r="C851" t="inlineStr">
        <is>
          <t xml:space="preserve">CONCLUIDO	</t>
        </is>
      </c>
      <c r="D851" t="n">
        <v>3.5719</v>
      </c>
      <c r="E851" t="n">
        <v>28</v>
      </c>
      <c r="F851" t="n">
        <v>24.37</v>
      </c>
      <c r="G851" t="n">
        <v>60.93</v>
      </c>
      <c r="H851" t="n">
        <v>0.87</v>
      </c>
      <c r="I851" t="n">
        <v>24</v>
      </c>
      <c r="J851" t="n">
        <v>230.38</v>
      </c>
      <c r="K851" t="n">
        <v>56.13</v>
      </c>
      <c r="L851" t="n">
        <v>11.25</v>
      </c>
      <c r="M851" t="n">
        <v>22</v>
      </c>
      <c r="N851" t="n">
        <v>53</v>
      </c>
      <c r="O851" t="n">
        <v>28647.87</v>
      </c>
      <c r="P851" t="n">
        <v>357.38</v>
      </c>
      <c r="Q851" t="n">
        <v>452.64</v>
      </c>
      <c r="R851" t="n">
        <v>83.59999999999999</v>
      </c>
      <c r="S851" t="n">
        <v>57.64</v>
      </c>
      <c r="T851" t="n">
        <v>10818.46</v>
      </c>
      <c r="U851" t="n">
        <v>0.6899999999999999</v>
      </c>
      <c r="V851" t="n">
        <v>0.87</v>
      </c>
      <c r="W851" t="n">
        <v>6.83</v>
      </c>
      <c r="X851" t="n">
        <v>0.65</v>
      </c>
      <c r="Y851" t="n">
        <v>1</v>
      </c>
      <c r="Z851" t="n">
        <v>10</v>
      </c>
    </row>
    <row r="852">
      <c r="A852" t="n">
        <v>42</v>
      </c>
      <c r="B852" t="n">
        <v>110</v>
      </c>
      <c r="C852" t="inlineStr">
        <is>
          <t xml:space="preserve">CONCLUIDO	</t>
        </is>
      </c>
      <c r="D852" t="n">
        <v>3.5699</v>
      </c>
      <c r="E852" t="n">
        <v>28.01</v>
      </c>
      <c r="F852" t="n">
        <v>24.39</v>
      </c>
      <c r="G852" t="n">
        <v>60.97</v>
      </c>
      <c r="H852" t="n">
        <v>0.89</v>
      </c>
      <c r="I852" t="n">
        <v>24</v>
      </c>
      <c r="J852" t="n">
        <v>230.81</v>
      </c>
      <c r="K852" t="n">
        <v>56.13</v>
      </c>
      <c r="L852" t="n">
        <v>11.5</v>
      </c>
      <c r="M852" t="n">
        <v>22</v>
      </c>
      <c r="N852" t="n">
        <v>53.18</v>
      </c>
      <c r="O852" t="n">
        <v>28700.26</v>
      </c>
      <c r="P852" t="n">
        <v>357.12</v>
      </c>
      <c r="Q852" t="n">
        <v>452.56</v>
      </c>
      <c r="R852" t="n">
        <v>83.94</v>
      </c>
      <c r="S852" t="n">
        <v>57.64</v>
      </c>
      <c r="T852" t="n">
        <v>10990.2</v>
      </c>
      <c r="U852" t="n">
        <v>0.6899999999999999</v>
      </c>
      <c r="V852" t="n">
        <v>0.87</v>
      </c>
      <c r="W852" t="n">
        <v>6.83</v>
      </c>
      <c r="X852" t="n">
        <v>0.66</v>
      </c>
      <c r="Y852" t="n">
        <v>1</v>
      </c>
      <c r="Z852" t="n">
        <v>10</v>
      </c>
    </row>
    <row r="853">
      <c r="A853" t="n">
        <v>43</v>
      </c>
      <c r="B853" t="n">
        <v>110</v>
      </c>
      <c r="C853" t="inlineStr">
        <is>
          <t xml:space="preserve">CONCLUIDO	</t>
        </is>
      </c>
      <c r="D853" t="n">
        <v>3.5793</v>
      </c>
      <c r="E853" t="n">
        <v>27.94</v>
      </c>
      <c r="F853" t="n">
        <v>24.35</v>
      </c>
      <c r="G853" t="n">
        <v>63.53</v>
      </c>
      <c r="H853" t="n">
        <v>0.9</v>
      </c>
      <c r="I853" t="n">
        <v>23</v>
      </c>
      <c r="J853" t="n">
        <v>231.23</v>
      </c>
      <c r="K853" t="n">
        <v>56.13</v>
      </c>
      <c r="L853" t="n">
        <v>11.75</v>
      </c>
      <c r="M853" t="n">
        <v>21</v>
      </c>
      <c r="N853" t="n">
        <v>53.36</v>
      </c>
      <c r="O853" t="n">
        <v>28752.71</v>
      </c>
      <c r="P853" t="n">
        <v>356.59</v>
      </c>
      <c r="Q853" t="n">
        <v>452.58</v>
      </c>
      <c r="R853" t="n">
        <v>82.78</v>
      </c>
      <c r="S853" t="n">
        <v>57.64</v>
      </c>
      <c r="T853" t="n">
        <v>10413.16</v>
      </c>
      <c r="U853" t="n">
        <v>0.7</v>
      </c>
      <c r="V853" t="n">
        <v>0.87</v>
      </c>
      <c r="W853" t="n">
        <v>6.83</v>
      </c>
      <c r="X853" t="n">
        <v>0.63</v>
      </c>
      <c r="Y853" t="n">
        <v>1</v>
      </c>
      <c r="Z853" t="n">
        <v>10</v>
      </c>
    </row>
    <row r="854">
      <c r="A854" t="n">
        <v>44</v>
      </c>
      <c r="B854" t="n">
        <v>110</v>
      </c>
      <c r="C854" t="inlineStr">
        <is>
          <t xml:space="preserve">CONCLUIDO	</t>
        </is>
      </c>
      <c r="D854" t="n">
        <v>3.5801</v>
      </c>
      <c r="E854" t="n">
        <v>27.93</v>
      </c>
      <c r="F854" t="n">
        <v>24.35</v>
      </c>
      <c r="G854" t="n">
        <v>63.52</v>
      </c>
      <c r="H854" t="n">
        <v>0.92</v>
      </c>
      <c r="I854" t="n">
        <v>23</v>
      </c>
      <c r="J854" t="n">
        <v>231.66</v>
      </c>
      <c r="K854" t="n">
        <v>56.13</v>
      </c>
      <c r="L854" t="n">
        <v>12</v>
      </c>
      <c r="M854" t="n">
        <v>21</v>
      </c>
      <c r="N854" t="n">
        <v>53.53</v>
      </c>
      <c r="O854" t="n">
        <v>28805.23</v>
      </c>
      <c r="P854" t="n">
        <v>356.14</v>
      </c>
      <c r="Q854" t="n">
        <v>452.55</v>
      </c>
      <c r="R854" t="n">
        <v>82.38</v>
      </c>
      <c r="S854" t="n">
        <v>57.64</v>
      </c>
      <c r="T854" t="n">
        <v>10215.4</v>
      </c>
      <c r="U854" t="n">
        <v>0.7</v>
      </c>
      <c r="V854" t="n">
        <v>0.87</v>
      </c>
      <c r="W854" t="n">
        <v>6.84</v>
      </c>
      <c r="X854" t="n">
        <v>0.62</v>
      </c>
      <c r="Y854" t="n">
        <v>1</v>
      </c>
      <c r="Z854" t="n">
        <v>10</v>
      </c>
    </row>
    <row r="855">
      <c r="A855" t="n">
        <v>45</v>
      </c>
      <c r="B855" t="n">
        <v>110</v>
      </c>
      <c r="C855" t="inlineStr">
        <is>
          <t xml:space="preserve">CONCLUIDO	</t>
        </is>
      </c>
      <c r="D855" t="n">
        <v>3.589</v>
      </c>
      <c r="E855" t="n">
        <v>27.86</v>
      </c>
      <c r="F855" t="n">
        <v>24.32</v>
      </c>
      <c r="G855" t="n">
        <v>66.33</v>
      </c>
      <c r="H855" t="n">
        <v>0.9399999999999999</v>
      </c>
      <c r="I855" t="n">
        <v>22</v>
      </c>
      <c r="J855" t="n">
        <v>232.08</v>
      </c>
      <c r="K855" t="n">
        <v>56.13</v>
      </c>
      <c r="L855" t="n">
        <v>12.25</v>
      </c>
      <c r="M855" t="n">
        <v>20</v>
      </c>
      <c r="N855" t="n">
        <v>53.71</v>
      </c>
      <c r="O855" t="n">
        <v>28857.81</v>
      </c>
      <c r="P855" t="n">
        <v>355.86</v>
      </c>
      <c r="Q855" t="n">
        <v>452.62</v>
      </c>
      <c r="R855" t="n">
        <v>81.67</v>
      </c>
      <c r="S855" t="n">
        <v>57.64</v>
      </c>
      <c r="T855" t="n">
        <v>9861.379999999999</v>
      </c>
      <c r="U855" t="n">
        <v>0.71</v>
      </c>
      <c r="V855" t="n">
        <v>0.87</v>
      </c>
      <c r="W855" t="n">
        <v>6.83</v>
      </c>
      <c r="X855" t="n">
        <v>0.6</v>
      </c>
      <c r="Y855" t="n">
        <v>1</v>
      </c>
      <c r="Z855" t="n">
        <v>10</v>
      </c>
    </row>
    <row r="856">
      <c r="A856" t="n">
        <v>46</v>
      </c>
      <c r="B856" t="n">
        <v>110</v>
      </c>
      <c r="C856" t="inlineStr">
        <is>
          <t xml:space="preserve">CONCLUIDO	</t>
        </is>
      </c>
      <c r="D856" t="n">
        <v>3.589</v>
      </c>
      <c r="E856" t="n">
        <v>27.86</v>
      </c>
      <c r="F856" t="n">
        <v>24.32</v>
      </c>
      <c r="G856" t="n">
        <v>66.33</v>
      </c>
      <c r="H856" t="n">
        <v>0.96</v>
      </c>
      <c r="I856" t="n">
        <v>22</v>
      </c>
      <c r="J856" t="n">
        <v>232.51</v>
      </c>
      <c r="K856" t="n">
        <v>56.13</v>
      </c>
      <c r="L856" t="n">
        <v>12.5</v>
      </c>
      <c r="M856" t="n">
        <v>20</v>
      </c>
      <c r="N856" t="n">
        <v>53.88</v>
      </c>
      <c r="O856" t="n">
        <v>28910.45</v>
      </c>
      <c r="P856" t="n">
        <v>355.71</v>
      </c>
      <c r="Q856" t="n">
        <v>452.6</v>
      </c>
      <c r="R856" t="n">
        <v>81.78</v>
      </c>
      <c r="S856" t="n">
        <v>57.64</v>
      </c>
      <c r="T856" t="n">
        <v>9917.32</v>
      </c>
      <c r="U856" t="n">
        <v>0.7</v>
      </c>
      <c r="V856" t="n">
        <v>0.87</v>
      </c>
      <c r="W856" t="n">
        <v>6.83</v>
      </c>
      <c r="X856" t="n">
        <v>0.6</v>
      </c>
      <c r="Y856" t="n">
        <v>1</v>
      </c>
      <c r="Z856" t="n">
        <v>10</v>
      </c>
    </row>
    <row r="857">
      <c r="A857" t="n">
        <v>47</v>
      </c>
      <c r="B857" t="n">
        <v>110</v>
      </c>
      <c r="C857" t="inlineStr">
        <is>
          <t xml:space="preserve">CONCLUIDO	</t>
        </is>
      </c>
      <c r="D857" t="n">
        <v>3.5984</v>
      </c>
      <c r="E857" t="n">
        <v>27.79</v>
      </c>
      <c r="F857" t="n">
        <v>24.29</v>
      </c>
      <c r="G857" t="n">
        <v>69.40000000000001</v>
      </c>
      <c r="H857" t="n">
        <v>0.97</v>
      </c>
      <c r="I857" t="n">
        <v>21</v>
      </c>
      <c r="J857" t="n">
        <v>232.94</v>
      </c>
      <c r="K857" t="n">
        <v>56.13</v>
      </c>
      <c r="L857" t="n">
        <v>12.75</v>
      </c>
      <c r="M857" t="n">
        <v>19</v>
      </c>
      <c r="N857" t="n">
        <v>54.06</v>
      </c>
      <c r="O857" t="n">
        <v>28963.15</v>
      </c>
      <c r="P857" t="n">
        <v>354.93</v>
      </c>
      <c r="Q857" t="n">
        <v>452.56</v>
      </c>
      <c r="R857" t="n">
        <v>80.70999999999999</v>
      </c>
      <c r="S857" t="n">
        <v>57.64</v>
      </c>
      <c r="T857" t="n">
        <v>9388.84</v>
      </c>
      <c r="U857" t="n">
        <v>0.71</v>
      </c>
      <c r="V857" t="n">
        <v>0.87</v>
      </c>
      <c r="W857" t="n">
        <v>6.83</v>
      </c>
      <c r="X857" t="n">
        <v>0.57</v>
      </c>
      <c r="Y857" t="n">
        <v>1</v>
      </c>
      <c r="Z857" t="n">
        <v>10</v>
      </c>
    </row>
    <row r="858">
      <c r="A858" t="n">
        <v>48</v>
      </c>
      <c r="B858" t="n">
        <v>110</v>
      </c>
      <c r="C858" t="inlineStr">
        <is>
          <t xml:space="preserve">CONCLUIDO	</t>
        </is>
      </c>
      <c r="D858" t="n">
        <v>3.5982</v>
      </c>
      <c r="E858" t="n">
        <v>27.79</v>
      </c>
      <c r="F858" t="n">
        <v>24.29</v>
      </c>
      <c r="G858" t="n">
        <v>69.41</v>
      </c>
      <c r="H858" t="n">
        <v>0.99</v>
      </c>
      <c r="I858" t="n">
        <v>21</v>
      </c>
      <c r="J858" t="n">
        <v>233.37</v>
      </c>
      <c r="K858" t="n">
        <v>56.13</v>
      </c>
      <c r="L858" t="n">
        <v>13</v>
      </c>
      <c r="M858" t="n">
        <v>19</v>
      </c>
      <c r="N858" t="n">
        <v>54.24</v>
      </c>
      <c r="O858" t="n">
        <v>29015.91</v>
      </c>
      <c r="P858" t="n">
        <v>355.05</v>
      </c>
      <c r="Q858" t="n">
        <v>452.63</v>
      </c>
      <c r="R858" t="n">
        <v>80.81</v>
      </c>
      <c r="S858" t="n">
        <v>57.64</v>
      </c>
      <c r="T858" t="n">
        <v>9435.790000000001</v>
      </c>
      <c r="U858" t="n">
        <v>0.71</v>
      </c>
      <c r="V858" t="n">
        <v>0.87</v>
      </c>
      <c r="W858" t="n">
        <v>6.83</v>
      </c>
      <c r="X858" t="n">
        <v>0.57</v>
      </c>
      <c r="Y858" t="n">
        <v>1</v>
      </c>
      <c r="Z858" t="n">
        <v>10</v>
      </c>
    </row>
    <row r="859">
      <c r="A859" t="n">
        <v>49</v>
      </c>
      <c r="B859" t="n">
        <v>110</v>
      </c>
      <c r="C859" t="inlineStr">
        <is>
          <t xml:space="preserve">CONCLUIDO	</t>
        </is>
      </c>
      <c r="D859" t="n">
        <v>3.5971</v>
      </c>
      <c r="E859" t="n">
        <v>27.8</v>
      </c>
      <c r="F859" t="n">
        <v>24.3</v>
      </c>
      <c r="G859" t="n">
        <v>69.43000000000001</v>
      </c>
      <c r="H859" t="n">
        <v>1.01</v>
      </c>
      <c r="I859" t="n">
        <v>21</v>
      </c>
      <c r="J859" t="n">
        <v>233.79</v>
      </c>
      <c r="K859" t="n">
        <v>56.13</v>
      </c>
      <c r="L859" t="n">
        <v>13.25</v>
      </c>
      <c r="M859" t="n">
        <v>19</v>
      </c>
      <c r="N859" t="n">
        <v>54.42</v>
      </c>
      <c r="O859" t="n">
        <v>29068.74</v>
      </c>
      <c r="P859" t="n">
        <v>354.78</v>
      </c>
      <c r="Q859" t="n">
        <v>452.56</v>
      </c>
      <c r="R859" t="n">
        <v>81.05</v>
      </c>
      <c r="S859" t="n">
        <v>57.64</v>
      </c>
      <c r="T859" t="n">
        <v>9560.030000000001</v>
      </c>
      <c r="U859" t="n">
        <v>0.71</v>
      </c>
      <c r="V859" t="n">
        <v>0.87</v>
      </c>
      <c r="W859" t="n">
        <v>6.83</v>
      </c>
      <c r="X859" t="n">
        <v>0.58</v>
      </c>
      <c r="Y859" t="n">
        <v>1</v>
      </c>
      <c r="Z859" t="n">
        <v>10</v>
      </c>
    </row>
    <row r="860">
      <c r="A860" t="n">
        <v>50</v>
      </c>
      <c r="B860" t="n">
        <v>110</v>
      </c>
      <c r="C860" t="inlineStr">
        <is>
          <t xml:space="preserve">CONCLUIDO	</t>
        </is>
      </c>
      <c r="D860" t="n">
        <v>3.6062</v>
      </c>
      <c r="E860" t="n">
        <v>27.73</v>
      </c>
      <c r="F860" t="n">
        <v>24.27</v>
      </c>
      <c r="G860" t="n">
        <v>72.81999999999999</v>
      </c>
      <c r="H860" t="n">
        <v>1.02</v>
      </c>
      <c r="I860" t="n">
        <v>20</v>
      </c>
      <c r="J860" t="n">
        <v>234.22</v>
      </c>
      <c r="K860" t="n">
        <v>56.13</v>
      </c>
      <c r="L860" t="n">
        <v>13.5</v>
      </c>
      <c r="M860" t="n">
        <v>18</v>
      </c>
      <c r="N860" t="n">
        <v>54.6</v>
      </c>
      <c r="O860" t="n">
        <v>29121.64</v>
      </c>
      <c r="P860" t="n">
        <v>354.06</v>
      </c>
      <c r="Q860" t="n">
        <v>452.6</v>
      </c>
      <c r="R860" t="n">
        <v>80.22</v>
      </c>
      <c r="S860" t="n">
        <v>57.64</v>
      </c>
      <c r="T860" t="n">
        <v>9150.02</v>
      </c>
      <c r="U860" t="n">
        <v>0.72</v>
      </c>
      <c r="V860" t="n">
        <v>0.87</v>
      </c>
      <c r="W860" t="n">
        <v>6.83</v>
      </c>
      <c r="X860" t="n">
        <v>0.55</v>
      </c>
      <c r="Y860" t="n">
        <v>1</v>
      </c>
      <c r="Z860" t="n">
        <v>10</v>
      </c>
    </row>
    <row r="861">
      <c r="A861" t="n">
        <v>51</v>
      </c>
      <c r="B861" t="n">
        <v>110</v>
      </c>
      <c r="C861" t="inlineStr">
        <is>
          <t xml:space="preserve">CONCLUIDO	</t>
        </is>
      </c>
      <c r="D861" t="n">
        <v>3.607</v>
      </c>
      <c r="E861" t="n">
        <v>27.72</v>
      </c>
      <c r="F861" t="n">
        <v>24.27</v>
      </c>
      <c r="G861" t="n">
        <v>72.8</v>
      </c>
      <c r="H861" t="n">
        <v>1.04</v>
      </c>
      <c r="I861" t="n">
        <v>20</v>
      </c>
      <c r="J861" t="n">
        <v>234.65</v>
      </c>
      <c r="K861" t="n">
        <v>56.13</v>
      </c>
      <c r="L861" t="n">
        <v>13.75</v>
      </c>
      <c r="M861" t="n">
        <v>18</v>
      </c>
      <c r="N861" t="n">
        <v>54.78</v>
      </c>
      <c r="O861" t="n">
        <v>29174.59</v>
      </c>
      <c r="P861" t="n">
        <v>354.26</v>
      </c>
      <c r="Q861" t="n">
        <v>452.6</v>
      </c>
      <c r="R861" t="n">
        <v>80.15000000000001</v>
      </c>
      <c r="S861" t="n">
        <v>57.64</v>
      </c>
      <c r="T861" t="n">
        <v>9115.17</v>
      </c>
      <c r="U861" t="n">
        <v>0.72</v>
      </c>
      <c r="V861" t="n">
        <v>0.87</v>
      </c>
      <c r="W861" t="n">
        <v>6.82</v>
      </c>
      <c r="X861" t="n">
        <v>0.54</v>
      </c>
      <c r="Y861" t="n">
        <v>1</v>
      </c>
      <c r="Z861" t="n">
        <v>10</v>
      </c>
    </row>
    <row r="862">
      <c r="A862" t="n">
        <v>52</v>
      </c>
      <c r="B862" t="n">
        <v>110</v>
      </c>
      <c r="C862" t="inlineStr">
        <is>
          <t xml:space="preserve">CONCLUIDO	</t>
        </is>
      </c>
      <c r="D862" t="n">
        <v>3.6063</v>
      </c>
      <c r="E862" t="n">
        <v>27.73</v>
      </c>
      <c r="F862" t="n">
        <v>24.27</v>
      </c>
      <c r="G862" t="n">
        <v>72.81999999999999</v>
      </c>
      <c r="H862" t="n">
        <v>1.06</v>
      </c>
      <c r="I862" t="n">
        <v>20</v>
      </c>
      <c r="J862" t="n">
        <v>235.08</v>
      </c>
      <c r="K862" t="n">
        <v>56.13</v>
      </c>
      <c r="L862" t="n">
        <v>14</v>
      </c>
      <c r="M862" t="n">
        <v>18</v>
      </c>
      <c r="N862" t="n">
        <v>54.96</v>
      </c>
      <c r="O862" t="n">
        <v>29227.61</v>
      </c>
      <c r="P862" t="n">
        <v>353.21</v>
      </c>
      <c r="Q862" t="n">
        <v>452.58</v>
      </c>
      <c r="R862" t="n">
        <v>80.09</v>
      </c>
      <c r="S862" t="n">
        <v>57.64</v>
      </c>
      <c r="T862" t="n">
        <v>9084.42</v>
      </c>
      <c r="U862" t="n">
        <v>0.72</v>
      </c>
      <c r="V862" t="n">
        <v>0.87</v>
      </c>
      <c r="W862" t="n">
        <v>6.83</v>
      </c>
      <c r="X862" t="n">
        <v>0.55</v>
      </c>
      <c r="Y862" t="n">
        <v>1</v>
      </c>
      <c r="Z862" t="n">
        <v>10</v>
      </c>
    </row>
    <row r="863">
      <c r="A863" t="n">
        <v>53</v>
      </c>
      <c r="B863" t="n">
        <v>110</v>
      </c>
      <c r="C863" t="inlineStr">
        <is>
          <t xml:space="preserve">CONCLUIDO	</t>
        </is>
      </c>
      <c r="D863" t="n">
        <v>3.6153</v>
      </c>
      <c r="E863" t="n">
        <v>27.66</v>
      </c>
      <c r="F863" t="n">
        <v>24.25</v>
      </c>
      <c r="G863" t="n">
        <v>76.56</v>
      </c>
      <c r="H863" t="n">
        <v>1.08</v>
      </c>
      <c r="I863" t="n">
        <v>19</v>
      </c>
      <c r="J863" t="n">
        <v>235.51</v>
      </c>
      <c r="K863" t="n">
        <v>56.13</v>
      </c>
      <c r="L863" t="n">
        <v>14.25</v>
      </c>
      <c r="M863" t="n">
        <v>17</v>
      </c>
      <c r="N863" t="n">
        <v>55.14</v>
      </c>
      <c r="O863" t="n">
        <v>29280.69</v>
      </c>
      <c r="P863" t="n">
        <v>353.11</v>
      </c>
      <c r="Q863" t="n">
        <v>452.55</v>
      </c>
      <c r="R863" t="n">
        <v>79.40000000000001</v>
      </c>
      <c r="S863" t="n">
        <v>57.64</v>
      </c>
      <c r="T863" t="n">
        <v>8742.1</v>
      </c>
      <c r="U863" t="n">
        <v>0.73</v>
      </c>
      <c r="V863" t="n">
        <v>0.87</v>
      </c>
      <c r="W863" t="n">
        <v>6.83</v>
      </c>
      <c r="X863" t="n">
        <v>0.52</v>
      </c>
      <c r="Y863" t="n">
        <v>1</v>
      </c>
      <c r="Z863" t="n">
        <v>10</v>
      </c>
    </row>
    <row r="864">
      <c r="A864" t="n">
        <v>54</v>
      </c>
      <c r="B864" t="n">
        <v>110</v>
      </c>
      <c r="C864" t="inlineStr">
        <is>
          <t xml:space="preserve">CONCLUIDO	</t>
        </is>
      </c>
      <c r="D864" t="n">
        <v>3.6153</v>
      </c>
      <c r="E864" t="n">
        <v>27.66</v>
      </c>
      <c r="F864" t="n">
        <v>24.25</v>
      </c>
      <c r="G864" t="n">
        <v>76.56</v>
      </c>
      <c r="H864" t="n">
        <v>1.09</v>
      </c>
      <c r="I864" t="n">
        <v>19</v>
      </c>
      <c r="J864" t="n">
        <v>235.94</v>
      </c>
      <c r="K864" t="n">
        <v>56.13</v>
      </c>
      <c r="L864" t="n">
        <v>14.5</v>
      </c>
      <c r="M864" t="n">
        <v>17</v>
      </c>
      <c r="N864" t="n">
        <v>55.32</v>
      </c>
      <c r="O864" t="n">
        <v>29333.84</v>
      </c>
      <c r="P864" t="n">
        <v>353.06</v>
      </c>
      <c r="Q864" t="n">
        <v>452.6</v>
      </c>
      <c r="R864" t="n">
        <v>79.06999999999999</v>
      </c>
      <c r="S864" t="n">
        <v>57.64</v>
      </c>
      <c r="T864" t="n">
        <v>8576.48</v>
      </c>
      <c r="U864" t="n">
        <v>0.73</v>
      </c>
      <c r="V864" t="n">
        <v>0.87</v>
      </c>
      <c r="W864" t="n">
        <v>6.83</v>
      </c>
      <c r="X864" t="n">
        <v>0.52</v>
      </c>
      <c r="Y864" t="n">
        <v>1</v>
      </c>
      <c r="Z864" t="n">
        <v>10</v>
      </c>
    </row>
    <row r="865">
      <c r="A865" t="n">
        <v>55</v>
      </c>
      <c r="B865" t="n">
        <v>110</v>
      </c>
      <c r="C865" t="inlineStr">
        <is>
          <t xml:space="preserve">CONCLUIDO	</t>
        </is>
      </c>
      <c r="D865" t="n">
        <v>3.6167</v>
      </c>
      <c r="E865" t="n">
        <v>27.65</v>
      </c>
      <c r="F865" t="n">
        <v>24.23</v>
      </c>
      <c r="G865" t="n">
        <v>76.53</v>
      </c>
      <c r="H865" t="n">
        <v>1.11</v>
      </c>
      <c r="I865" t="n">
        <v>19</v>
      </c>
      <c r="J865" t="n">
        <v>236.37</v>
      </c>
      <c r="K865" t="n">
        <v>56.13</v>
      </c>
      <c r="L865" t="n">
        <v>14.75</v>
      </c>
      <c r="M865" t="n">
        <v>17</v>
      </c>
      <c r="N865" t="n">
        <v>55.5</v>
      </c>
      <c r="O865" t="n">
        <v>29387.05</v>
      </c>
      <c r="P865" t="n">
        <v>352.5</v>
      </c>
      <c r="Q865" t="n">
        <v>452.63</v>
      </c>
      <c r="R865" t="n">
        <v>79.12</v>
      </c>
      <c r="S865" t="n">
        <v>57.64</v>
      </c>
      <c r="T865" t="n">
        <v>8603.17</v>
      </c>
      <c r="U865" t="n">
        <v>0.73</v>
      </c>
      <c r="V865" t="n">
        <v>0.87</v>
      </c>
      <c r="W865" t="n">
        <v>6.82</v>
      </c>
      <c r="X865" t="n">
        <v>0.51</v>
      </c>
      <c r="Y865" t="n">
        <v>1</v>
      </c>
      <c r="Z865" t="n">
        <v>10</v>
      </c>
    </row>
    <row r="866">
      <c r="A866" t="n">
        <v>56</v>
      </c>
      <c r="B866" t="n">
        <v>110</v>
      </c>
      <c r="C866" t="inlineStr">
        <is>
          <t xml:space="preserve">CONCLUIDO	</t>
        </is>
      </c>
      <c r="D866" t="n">
        <v>3.6259</v>
      </c>
      <c r="E866" t="n">
        <v>27.58</v>
      </c>
      <c r="F866" t="n">
        <v>24.21</v>
      </c>
      <c r="G866" t="n">
        <v>80.69</v>
      </c>
      <c r="H866" t="n">
        <v>1.13</v>
      </c>
      <c r="I866" t="n">
        <v>18</v>
      </c>
      <c r="J866" t="n">
        <v>236.81</v>
      </c>
      <c r="K866" t="n">
        <v>56.13</v>
      </c>
      <c r="L866" t="n">
        <v>15</v>
      </c>
      <c r="M866" t="n">
        <v>16</v>
      </c>
      <c r="N866" t="n">
        <v>55.68</v>
      </c>
      <c r="O866" t="n">
        <v>29440.33</v>
      </c>
      <c r="P866" t="n">
        <v>352.44</v>
      </c>
      <c r="Q866" t="n">
        <v>452.61</v>
      </c>
      <c r="R866" t="n">
        <v>77.94</v>
      </c>
      <c r="S866" t="n">
        <v>57.64</v>
      </c>
      <c r="T866" t="n">
        <v>8018.73</v>
      </c>
      <c r="U866" t="n">
        <v>0.74</v>
      </c>
      <c r="V866" t="n">
        <v>0.88</v>
      </c>
      <c r="W866" t="n">
        <v>6.83</v>
      </c>
      <c r="X866" t="n">
        <v>0.48</v>
      </c>
      <c r="Y866" t="n">
        <v>1</v>
      </c>
      <c r="Z866" t="n">
        <v>10</v>
      </c>
    </row>
    <row r="867">
      <c r="A867" t="n">
        <v>57</v>
      </c>
      <c r="B867" t="n">
        <v>110</v>
      </c>
      <c r="C867" t="inlineStr">
        <is>
          <t xml:space="preserve">CONCLUIDO	</t>
        </is>
      </c>
      <c r="D867" t="n">
        <v>3.6247</v>
      </c>
      <c r="E867" t="n">
        <v>27.59</v>
      </c>
      <c r="F867" t="n">
        <v>24.22</v>
      </c>
      <c r="G867" t="n">
        <v>80.72</v>
      </c>
      <c r="H867" t="n">
        <v>1.14</v>
      </c>
      <c r="I867" t="n">
        <v>18</v>
      </c>
      <c r="J867" t="n">
        <v>237.24</v>
      </c>
      <c r="K867" t="n">
        <v>56.13</v>
      </c>
      <c r="L867" t="n">
        <v>15.25</v>
      </c>
      <c r="M867" t="n">
        <v>16</v>
      </c>
      <c r="N867" t="n">
        <v>55.86</v>
      </c>
      <c r="O867" t="n">
        <v>29493.67</v>
      </c>
      <c r="P867" t="n">
        <v>352.57</v>
      </c>
      <c r="Q867" t="n">
        <v>452.59</v>
      </c>
      <c r="R867" t="n">
        <v>78.52</v>
      </c>
      <c r="S867" t="n">
        <v>57.64</v>
      </c>
      <c r="T867" t="n">
        <v>8306.549999999999</v>
      </c>
      <c r="U867" t="n">
        <v>0.73</v>
      </c>
      <c r="V867" t="n">
        <v>0.88</v>
      </c>
      <c r="W867" t="n">
        <v>6.82</v>
      </c>
      <c r="X867" t="n">
        <v>0.49</v>
      </c>
      <c r="Y867" t="n">
        <v>1</v>
      </c>
      <c r="Z867" t="n">
        <v>10</v>
      </c>
    </row>
    <row r="868">
      <c r="A868" t="n">
        <v>58</v>
      </c>
      <c r="B868" t="n">
        <v>110</v>
      </c>
      <c r="C868" t="inlineStr">
        <is>
          <t xml:space="preserve">CONCLUIDO	</t>
        </is>
      </c>
      <c r="D868" t="n">
        <v>3.6268</v>
      </c>
      <c r="E868" t="n">
        <v>27.57</v>
      </c>
      <c r="F868" t="n">
        <v>24.2</v>
      </c>
      <c r="G868" t="n">
        <v>80.66</v>
      </c>
      <c r="H868" t="n">
        <v>1.16</v>
      </c>
      <c r="I868" t="n">
        <v>18</v>
      </c>
      <c r="J868" t="n">
        <v>237.67</v>
      </c>
      <c r="K868" t="n">
        <v>56.13</v>
      </c>
      <c r="L868" t="n">
        <v>15.5</v>
      </c>
      <c r="M868" t="n">
        <v>16</v>
      </c>
      <c r="N868" t="n">
        <v>56.05</v>
      </c>
      <c r="O868" t="n">
        <v>29547.07</v>
      </c>
      <c r="P868" t="n">
        <v>351.85</v>
      </c>
      <c r="Q868" t="n">
        <v>452.59</v>
      </c>
      <c r="R868" t="n">
        <v>77.8</v>
      </c>
      <c r="S868" t="n">
        <v>57.64</v>
      </c>
      <c r="T868" t="n">
        <v>7949.59</v>
      </c>
      <c r="U868" t="n">
        <v>0.74</v>
      </c>
      <c r="V868" t="n">
        <v>0.88</v>
      </c>
      <c r="W868" t="n">
        <v>6.82</v>
      </c>
      <c r="X868" t="n">
        <v>0.47</v>
      </c>
      <c r="Y868" t="n">
        <v>1</v>
      </c>
      <c r="Z868" t="n">
        <v>10</v>
      </c>
    </row>
    <row r="869">
      <c r="A869" t="n">
        <v>59</v>
      </c>
      <c r="B869" t="n">
        <v>110</v>
      </c>
      <c r="C869" t="inlineStr">
        <is>
          <t xml:space="preserve">CONCLUIDO	</t>
        </is>
      </c>
      <c r="D869" t="n">
        <v>3.6361</v>
      </c>
      <c r="E869" t="n">
        <v>27.5</v>
      </c>
      <c r="F869" t="n">
        <v>24.17</v>
      </c>
      <c r="G869" t="n">
        <v>85.31</v>
      </c>
      <c r="H869" t="n">
        <v>1.18</v>
      </c>
      <c r="I869" t="n">
        <v>17</v>
      </c>
      <c r="J869" t="n">
        <v>238.11</v>
      </c>
      <c r="K869" t="n">
        <v>56.13</v>
      </c>
      <c r="L869" t="n">
        <v>15.75</v>
      </c>
      <c r="M869" t="n">
        <v>15</v>
      </c>
      <c r="N869" t="n">
        <v>56.23</v>
      </c>
      <c r="O869" t="n">
        <v>29600.54</v>
      </c>
      <c r="P869" t="n">
        <v>350.83</v>
      </c>
      <c r="Q869" t="n">
        <v>452.59</v>
      </c>
      <c r="R869" t="n">
        <v>76.98999999999999</v>
      </c>
      <c r="S869" t="n">
        <v>57.64</v>
      </c>
      <c r="T869" t="n">
        <v>7547.77</v>
      </c>
      <c r="U869" t="n">
        <v>0.75</v>
      </c>
      <c r="V869" t="n">
        <v>0.88</v>
      </c>
      <c r="W869" t="n">
        <v>6.82</v>
      </c>
      <c r="X869" t="n">
        <v>0.45</v>
      </c>
      <c r="Y869" t="n">
        <v>1</v>
      </c>
      <c r="Z869" t="n">
        <v>10</v>
      </c>
    </row>
    <row r="870">
      <c r="A870" t="n">
        <v>60</v>
      </c>
      <c r="B870" t="n">
        <v>110</v>
      </c>
      <c r="C870" t="inlineStr">
        <is>
          <t xml:space="preserve">CONCLUIDO	</t>
        </is>
      </c>
      <c r="D870" t="n">
        <v>3.6357</v>
      </c>
      <c r="E870" t="n">
        <v>27.51</v>
      </c>
      <c r="F870" t="n">
        <v>24.17</v>
      </c>
      <c r="G870" t="n">
        <v>85.31999999999999</v>
      </c>
      <c r="H870" t="n">
        <v>1.19</v>
      </c>
      <c r="I870" t="n">
        <v>17</v>
      </c>
      <c r="J870" t="n">
        <v>238.54</v>
      </c>
      <c r="K870" t="n">
        <v>56.13</v>
      </c>
      <c r="L870" t="n">
        <v>16</v>
      </c>
      <c r="M870" t="n">
        <v>15</v>
      </c>
      <c r="N870" t="n">
        <v>56.41</v>
      </c>
      <c r="O870" t="n">
        <v>29654.08</v>
      </c>
      <c r="P870" t="n">
        <v>351.22</v>
      </c>
      <c r="Q870" t="n">
        <v>452.58</v>
      </c>
      <c r="R870" t="n">
        <v>77.06</v>
      </c>
      <c r="S870" t="n">
        <v>57.64</v>
      </c>
      <c r="T870" t="n">
        <v>7583.54</v>
      </c>
      <c r="U870" t="n">
        <v>0.75</v>
      </c>
      <c r="V870" t="n">
        <v>0.88</v>
      </c>
      <c r="W870" t="n">
        <v>6.82</v>
      </c>
      <c r="X870" t="n">
        <v>0.45</v>
      </c>
      <c r="Y870" t="n">
        <v>1</v>
      </c>
      <c r="Z870" t="n">
        <v>10</v>
      </c>
    </row>
    <row r="871">
      <c r="A871" t="n">
        <v>61</v>
      </c>
      <c r="B871" t="n">
        <v>110</v>
      </c>
      <c r="C871" t="inlineStr">
        <is>
          <t xml:space="preserve">CONCLUIDO	</t>
        </is>
      </c>
      <c r="D871" t="n">
        <v>3.6354</v>
      </c>
      <c r="E871" t="n">
        <v>27.51</v>
      </c>
      <c r="F871" t="n">
        <v>24.18</v>
      </c>
      <c r="G871" t="n">
        <v>85.33</v>
      </c>
      <c r="H871" t="n">
        <v>1.21</v>
      </c>
      <c r="I871" t="n">
        <v>17</v>
      </c>
      <c r="J871" t="n">
        <v>238.97</v>
      </c>
      <c r="K871" t="n">
        <v>56.13</v>
      </c>
      <c r="L871" t="n">
        <v>16.25</v>
      </c>
      <c r="M871" t="n">
        <v>15</v>
      </c>
      <c r="N871" t="n">
        <v>56.6</v>
      </c>
      <c r="O871" t="n">
        <v>29707.68</v>
      </c>
      <c r="P871" t="n">
        <v>351.48</v>
      </c>
      <c r="Q871" t="n">
        <v>452.59</v>
      </c>
      <c r="R871" t="n">
        <v>76.83</v>
      </c>
      <c r="S871" t="n">
        <v>57.64</v>
      </c>
      <c r="T871" t="n">
        <v>7469.46</v>
      </c>
      <c r="U871" t="n">
        <v>0.75</v>
      </c>
      <c r="V871" t="n">
        <v>0.88</v>
      </c>
      <c r="W871" t="n">
        <v>6.83</v>
      </c>
      <c r="X871" t="n">
        <v>0.45</v>
      </c>
      <c r="Y871" t="n">
        <v>1</v>
      </c>
      <c r="Z871" t="n">
        <v>10</v>
      </c>
    </row>
    <row r="872">
      <c r="A872" t="n">
        <v>62</v>
      </c>
      <c r="B872" t="n">
        <v>110</v>
      </c>
      <c r="C872" t="inlineStr">
        <is>
          <t xml:space="preserve">CONCLUIDO	</t>
        </is>
      </c>
      <c r="D872" t="n">
        <v>3.6339</v>
      </c>
      <c r="E872" t="n">
        <v>27.52</v>
      </c>
      <c r="F872" t="n">
        <v>24.19</v>
      </c>
      <c r="G872" t="n">
        <v>85.37</v>
      </c>
      <c r="H872" t="n">
        <v>1.23</v>
      </c>
      <c r="I872" t="n">
        <v>17</v>
      </c>
      <c r="J872" t="n">
        <v>239.41</v>
      </c>
      <c r="K872" t="n">
        <v>56.13</v>
      </c>
      <c r="L872" t="n">
        <v>16.5</v>
      </c>
      <c r="M872" t="n">
        <v>15</v>
      </c>
      <c r="N872" t="n">
        <v>56.78</v>
      </c>
      <c r="O872" t="n">
        <v>29761.35</v>
      </c>
      <c r="P872" t="n">
        <v>351.36</v>
      </c>
      <c r="Q872" t="n">
        <v>452.61</v>
      </c>
      <c r="R872" t="n">
        <v>77.43000000000001</v>
      </c>
      <c r="S872" t="n">
        <v>57.64</v>
      </c>
      <c r="T872" t="n">
        <v>7770.12</v>
      </c>
      <c r="U872" t="n">
        <v>0.74</v>
      </c>
      <c r="V872" t="n">
        <v>0.88</v>
      </c>
      <c r="W872" t="n">
        <v>6.82</v>
      </c>
      <c r="X872" t="n">
        <v>0.46</v>
      </c>
      <c r="Y872" t="n">
        <v>1</v>
      </c>
      <c r="Z872" t="n">
        <v>10</v>
      </c>
    </row>
    <row r="873">
      <c r="A873" t="n">
        <v>63</v>
      </c>
      <c r="B873" t="n">
        <v>110</v>
      </c>
      <c r="C873" t="inlineStr">
        <is>
          <t xml:space="preserve">CONCLUIDO	</t>
        </is>
      </c>
      <c r="D873" t="n">
        <v>3.6423</v>
      </c>
      <c r="E873" t="n">
        <v>27.46</v>
      </c>
      <c r="F873" t="n">
        <v>24.17</v>
      </c>
      <c r="G873" t="n">
        <v>90.63</v>
      </c>
      <c r="H873" t="n">
        <v>1.24</v>
      </c>
      <c r="I873" t="n">
        <v>16</v>
      </c>
      <c r="J873" t="n">
        <v>239.85</v>
      </c>
      <c r="K873" t="n">
        <v>56.13</v>
      </c>
      <c r="L873" t="n">
        <v>16.75</v>
      </c>
      <c r="M873" t="n">
        <v>14</v>
      </c>
      <c r="N873" t="n">
        <v>56.97</v>
      </c>
      <c r="O873" t="n">
        <v>29815.09</v>
      </c>
      <c r="P873" t="n">
        <v>350.76</v>
      </c>
      <c r="Q873" t="n">
        <v>452.6</v>
      </c>
      <c r="R873" t="n">
        <v>76.66</v>
      </c>
      <c r="S873" t="n">
        <v>57.64</v>
      </c>
      <c r="T873" t="n">
        <v>7387.61</v>
      </c>
      <c r="U873" t="n">
        <v>0.75</v>
      </c>
      <c r="V873" t="n">
        <v>0.88</v>
      </c>
      <c r="W873" t="n">
        <v>6.82</v>
      </c>
      <c r="X873" t="n">
        <v>0.44</v>
      </c>
      <c r="Y873" t="n">
        <v>1</v>
      </c>
      <c r="Z873" t="n">
        <v>10</v>
      </c>
    </row>
    <row r="874">
      <c r="A874" t="n">
        <v>64</v>
      </c>
      <c r="B874" t="n">
        <v>110</v>
      </c>
      <c r="C874" t="inlineStr">
        <is>
          <t xml:space="preserve">CONCLUIDO	</t>
        </is>
      </c>
      <c r="D874" t="n">
        <v>3.6432</v>
      </c>
      <c r="E874" t="n">
        <v>27.45</v>
      </c>
      <c r="F874" t="n">
        <v>24.16</v>
      </c>
      <c r="G874" t="n">
        <v>90.59999999999999</v>
      </c>
      <c r="H874" t="n">
        <v>1.26</v>
      </c>
      <c r="I874" t="n">
        <v>16</v>
      </c>
      <c r="J874" t="n">
        <v>240.28</v>
      </c>
      <c r="K874" t="n">
        <v>56.13</v>
      </c>
      <c r="L874" t="n">
        <v>17</v>
      </c>
      <c r="M874" t="n">
        <v>14</v>
      </c>
      <c r="N874" t="n">
        <v>57.16</v>
      </c>
      <c r="O874" t="n">
        <v>29869.01</v>
      </c>
      <c r="P874" t="n">
        <v>350.43</v>
      </c>
      <c r="Q874" t="n">
        <v>452.62</v>
      </c>
      <c r="R874" t="n">
        <v>76.38</v>
      </c>
      <c r="S874" t="n">
        <v>57.64</v>
      </c>
      <c r="T874" t="n">
        <v>7246.83</v>
      </c>
      <c r="U874" t="n">
        <v>0.75</v>
      </c>
      <c r="V874" t="n">
        <v>0.88</v>
      </c>
      <c r="W874" t="n">
        <v>6.82</v>
      </c>
      <c r="X874" t="n">
        <v>0.43</v>
      </c>
      <c r="Y874" t="n">
        <v>1</v>
      </c>
      <c r="Z874" t="n">
        <v>10</v>
      </c>
    </row>
    <row r="875">
      <c r="A875" t="n">
        <v>65</v>
      </c>
      <c r="B875" t="n">
        <v>110</v>
      </c>
      <c r="C875" t="inlineStr">
        <is>
          <t xml:space="preserve">CONCLUIDO	</t>
        </is>
      </c>
      <c r="D875" t="n">
        <v>3.644</v>
      </c>
      <c r="E875" t="n">
        <v>27.44</v>
      </c>
      <c r="F875" t="n">
        <v>24.15</v>
      </c>
      <c r="G875" t="n">
        <v>90.58</v>
      </c>
      <c r="H875" t="n">
        <v>1.27</v>
      </c>
      <c r="I875" t="n">
        <v>16</v>
      </c>
      <c r="J875" t="n">
        <v>240.72</v>
      </c>
      <c r="K875" t="n">
        <v>56.13</v>
      </c>
      <c r="L875" t="n">
        <v>17.25</v>
      </c>
      <c r="M875" t="n">
        <v>14</v>
      </c>
      <c r="N875" t="n">
        <v>57.34</v>
      </c>
      <c r="O875" t="n">
        <v>29922.88</v>
      </c>
      <c r="P875" t="n">
        <v>350.31</v>
      </c>
      <c r="Q875" t="n">
        <v>452.56</v>
      </c>
      <c r="R875" t="n">
        <v>76.26000000000001</v>
      </c>
      <c r="S875" t="n">
        <v>57.64</v>
      </c>
      <c r="T875" t="n">
        <v>7190.45</v>
      </c>
      <c r="U875" t="n">
        <v>0.76</v>
      </c>
      <c r="V875" t="n">
        <v>0.88</v>
      </c>
      <c r="W875" t="n">
        <v>6.82</v>
      </c>
      <c r="X875" t="n">
        <v>0.43</v>
      </c>
      <c r="Y875" t="n">
        <v>1</v>
      </c>
      <c r="Z875" t="n">
        <v>10</v>
      </c>
    </row>
    <row r="876">
      <c r="A876" t="n">
        <v>66</v>
      </c>
      <c r="B876" t="n">
        <v>110</v>
      </c>
      <c r="C876" t="inlineStr">
        <is>
          <t xml:space="preserve">CONCLUIDO	</t>
        </is>
      </c>
      <c r="D876" t="n">
        <v>3.6423</v>
      </c>
      <c r="E876" t="n">
        <v>27.46</v>
      </c>
      <c r="F876" t="n">
        <v>24.17</v>
      </c>
      <c r="G876" t="n">
        <v>90.62</v>
      </c>
      <c r="H876" t="n">
        <v>1.29</v>
      </c>
      <c r="I876" t="n">
        <v>16</v>
      </c>
      <c r="J876" t="n">
        <v>241.16</v>
      </c>
      <c r="K876" t="n">
        <v>56.13</v>
      </c>
      <c r="L876" t="n">
        <v>17.5</v>
      </c>
      <c r="M876" t="n">
        <v>14</v>
      </c>
      <c r="N876" t="n">
        <v>57.53</v>
      </c>
      <c r="O876" t="n">
        <v>29976.82</v>
      </c>
      <c r="P876" t="n">
        <v>350.54</v>
      </c>
      <c r="Q876" t="n">
        <v>452.6</v>
      </c>
      <c r="R876" t="n">
        <v>76.73999999999999</v>
      </c>
      <c r="S876" t="n">
        <v>57.64</v>
      </c>
      <c r="T876" t="n">
        <v>7429.37</v>
      </c>
      <c r="U876" t="n">
        <v>0.75</v>
      </c>
      <c r="V876" t="n">
        <v>0.88</v>
      </c>
      <c r="W876" t="n">
        <v>6.82</v>
      </c>
      <c r="X876" t="n">
        <v>0.44</v>
      </c>
      <c r="Y876" t="n">
        <v>1</v>
      </c>
      <c r="Z876" t="n">
        <v>10</v>
      </c>
    </row>
    <row r="877">
      <c r="A877" t="n">
        <v>67</v>
      </c>
      <c r="B877" t="n">
        <v>110</v>
      </c>
      <c r="C877" t="inlineStr">
        <is>
          <t xml:space="preserve">CONCLUIDO	</t>
        </is>
      </c>
      <c r="D877" t="n">
        <v>3.6434</v>
      </c>
      <c r="E877" t="n">
        <v>27.45</v>
      </c>
      <c r="F877" t="n">
        <v>24.16</v>
      </c>
      <c r="G877" t="n">
        <v>90.59</v>
      </c>
      <c r="H877" t="n">
        <v>1.31</v>
      </c>
      <c r="I877" t="n">
        <v>16</v>
      </c>
      <c r="J877" t="n">
        <v>241.59</v>
      </c>
      <c r="K877" t="n">
        <v>56.13</v>
      </c>
      <c r="L877" t="n">
        <v>17.75</v>
      </c>
      <c r="M877" t="n">
        <v>14</v>
      </c>
      <c r="N877" t="n">
        <v>57.72</v>
      </c>
      <c r="O877" t="n">
        <v>30030.83</v>
      </c>
      <c r="P877" t="n">
        <v>349.97</v>
      </c>
      <c r="Q877" t="n">
        <v>452.56</v>
      </c>
      <c r="R877" t="n">
        <v>76.59999999999999</v>
      </c>
      <c r="S877" t="n">
        <v>57.64</v>
      </c>
      <c r="T877" t="n">
        <v>7355.87</v>
      </c>
      <c r="U877" t="n">
        <v>0.75</v>
      </c>
      <c r="V877" t="n">
        <v>0.88</v>
      </c>
      <c r="W877" t="n">
        <v>6.82</v>
      </c>
      <c r="X877" t="n">
        <v>0.43</v>
      </c>
      <c r="Y877" t="n">
        <v>1</v>
      </c>
      <c r="Z877" t="n">
        <v>10</v>
      </c>
    </row>
    <row r="878">
      <c r="A878" t="n">
        <v>68</v>
      </c>
      <c r="B878" t="n">
        <v>110</v>
      </c>
      <c r="C878" t="inlineStr">
        <is>
          <t xml:space="preserve">CONCLUIDO	</t>
        </is>
      </c>
      <c r="D878" t="n">
        <v>3.6558</v>
      </c>
      <c r="E878" t="n">
        <v>27.35</v>
      </c>
      <c r="F878" t="n">
        <v>24.11</v>
      </c>
      <c r="G878" t="n">
        <v>96.43000000000001</v>
      </c>
      <c r="H878" t="n">
        <v>1.32</v>
      </c>
      <c r="I878" t="n">
        <v>15</v>
      </c>
      <c r="J878" t="n">
        <v>242.03</v>
      </c>
      <c r="K878" t="n">
        <v>56.13</v>
      </c>
      <c r="L878" t="n">
        <v>18</v>
      </c>
      <c r="M878" t="n">
        <v>13</v>
      </c>
      <c r="N878" t="n">
        <v>57.91</v>
      </c>
      <c r="O878" t="n">
        <v>30084.9</v>
      </c>
      <c r="P878" t="n">
        <v>348.91</v>
      </c>
      <c r="Q878" t="n">
        <v>452.56</v>
      </c>
      <c r="R878" t="n">
        <v>75.14</v>
      </c>
      <c r="S878" t="n">
        <v>57.64</v>
      </c>
      <c r="T878" t="n">
        <v>6632.14</v>
      </c>
      <c r="U878" t="n">
        <v>0.77</v>
      </c>
      <c r="V878" t="n">
        <v>0.88</v>
      </c>
      <c r="W878" t="n">
        <v>6.81</v>
      </c>
      <c r="X878" t="n">
        <v>0.38</v>
      </c>
      <c r="Y878" t="n">
        <v>1</v>
      </c>
      <c r="Z878" t="n">
        <v>10</v>
      </c>
    </row>
    <row r="879">
      <c r="A879" t="n">
        <v>69</v>
      </c>
      <c r="B879" t="n">
        <v>110</v>
      </c>
      <c r="C879" t="inlineStr">
        <is>
          <t xml:space="preserve">CONCLUIDO	</t>
        </is>
      </c>
      <c r="D879" t="n">
        <v>3.6535</v>
      </c>
      <c r="E879" t="n">
        <v>27.37</v>
      </c>
      <c r="F879" t="n">
        <v>24.12</v>
      </c>
      <c r="G879" t="n">
        <v>96.5</v>
      </c>
      <c r="H879" t="n">
        <v>1.34</v>
      </c>
      <c r="I879" t="n">
        <v>15</v>
      </c>
      <c r="J879" t="n">
        <v>242.47</v>
      </c>
      <c r="K879" t="n">
        <v>56.13</v>
      </c>
      <c r="L879" t="n">
        <v>18.25</v>
      </c>
      <c r="M879" t="n">
        <v>13</v>
      </c>
      <c r="N879" t="n">
        <v>58.1</v>
      </c>
      <c r="O879" t="n">
        <v>30139.04</v>
      </c>
      <c r="P879" t="n">
        <v>349.25</v>
      </c>
      <c r="Q879" t="n">
        <v>452.56</v>
      </c>
      <c r="R879" t="n">
        <v>75.26000000000001</v>
      </c>
      <c r="S879" t="n">
        <v>57.64</v>
      </c>
      <c r="T879" t="n">
        <v>6695.05</v>
      </c>
      <c r="U879" t="n">
        <v>0.77</v>
      </c>
      <c r="V879" t="n">
        <v>0.88</v>
      </c>
      <c r="W879" t="n">
        <v>6.82</v>
      </c>
      <c r="X879" t="n">
        <v>0.4</v>
      </c>
      <c r="Y879" t="n">
        <v>1</v>
      </c>
      <c r="Z879" t="n">
        <v>10</v>
      </c>
    </row>
    <row r="880">
      <c r="A880" t="n">
        <v>70</v>
      </c>
      <c r="B880" t="n">
        <v>110</v>
      </c>
      <c r="C880" t="inlineStr">
        <is>
          <t xml:space="preserve">CONCLUIDO	</t>
        </is>
      </c>
      <c r="D880" t="n">
        <v>3.6544</v>
      </c>
      <c r="E880" t="n">
        <v>27.36</v>
      </c>
      <c r="F880" t="n">
        <v>24.12</v>
      </c>
      <c r="G880" t="n">
        <v>96.47</v>
      </c>
      <c r="H880" t="n">
        <v>1.35</v>
      </c>
      <c r="I880" t="n">
        <v>15</v>
      </c>
      <c r="J880" t="n">
        <v>242.91</v>
      </c>
      <c r="K880" t="n">
        <v>56.13</v>
      </c>
      <c r="L880" t="n">
        <v>18.5</v>
      </c>
      <c r="M880" t="n">
        <v>13</v>
      </c>
      <c r="N880" t="n">
        <v>58.28</v>
      </c>
      <c r="O880" t="n">
        <v>30193.25</v>
      </c>
      <c r="P880" t="n">
        <v>349.12</v>
      </c>
      <c r="Q880" t="n">
        <v>452.59</v>
      </c>
      <c r="R880" t="n">
        <v>75.15000000000001</v>
      </c>
      <c r="S880" t="n">
        <v>57.64</v>
      </c>
      <c r="T880" t="n">
        <v>6640.1</v>
      </c>
      <c r="U880" t="n">
        <v>0.77</v>
      </c>
      <c r="V880" t="n">
        <v>0.88</v>
      </c>
      <c r="W880" t="n">
        <v>6.82</v>
      </c>
      <c r="X880" t="n">
        <v>0.39</v>
      </c>
      <c r="Y880" t="n">
        <v>1</v>
      </c>
      <c r="Z880" t="n">
        <v>10</v>
      </c>
    </row>
    <row r="881">
      <c r="A881" t="n">
        <v>71</v>
      </c>
      <c r="B881" t="n">
        <v>110</v>
      </c>
      <c r="C881" t="inlineStr">
        <is>
          <t xml:space="preserve">CONCLUIDO	</t>
        </is>
      </c>
      <c r="D881" t="n">
        <v>3.653</v>
      </c>
      <c r="E881" t="n">
        <v>27.37</v>
      </c>
      <c r="F881" t="n">
        <v>24.13</v>
      </c>
      <c r="G881" t="n">
        <v>96.51000000000001</v>
      </c>
      <c r="H881" t="n">
        <v>1.37</v>
      </c>
      <c r="I881" t="n">
        <v>15</v>
      </c>
      <c r="J881" t="n">
        <v>243.35</v>
      </c>
      <c r="K881" t="n">
        <v>56.13</v>
      </c>
      <c r="L881" t="n">
        <v>18.75</v>
      </c>
      <c r="M881" t="n">
        <v>13</v>
      </c>
      <c r="N881" t="n">
        <v>58.47</v>
      </c>
      <c r="O881" t="n">
        <v>30247.53</v>
      </c>
      <c r="P881" t="n">
        <v>349.01</v>
      </c>
      <c r="Q881" t="n">
        <v>452.57</v>
      </c>
      <c r="R881" t="n">
        <v>75.47</v>
      </c>
      <c r="S881" t="n">
        <v>57.64</v>
      </c>
      <c r="T881" t="n">
        <v>6799.97</v>
      </c>
      <c r="U881" t="n">
        <v>0.76</v>
      </c>
      <c r="V881" t="n">
        <v>0.88</v>
      </c>
      <c r="W881" t="n">
        <v>6.82</v>
      </c>
      <c r="X881" t="n">
        <v>0.4</v>
      </c>
      <c r="Y881" t="n">
        <v>1</v>
      </c>
      <c r="Z881" t="n">
        <v>10</v>
      </c>
    </row>
    <row r="882">
      <c r="A882" t="n">
        <v>72</v>
      </c>
      <c r="B882" t="n">
        <v>110</v>
      </c>
      <c r="C882" t="inlineStr">
        <is>
          <t xml:space="preserve">CONCLUIDO	</t>
        </is>
      </c>
      <c r="D882" t="n">
        <v>3.6545</v>
      </c>
      <c r="E882" t="n">
        <v>27.36</v>
      </c>
      <c r="F882" t="n">
        <v>24.12</v>
      </c>
      <c r="G882" t="n">
        <v>96.47</v>
      </c>
      <c r="H882" t="n">
        <v>1.39</v>
      </c>
      <c r="I882" t="n">
        <v>15</v>
      </c>
      <c r="J882" t="n">
        <v>243.79</v>
      </c>
      <c r="K882" t="n">
        <v>56.13</v>
      </c>
      <c r="L882" t="n">
        <v>19</v>
      </c>
      <c r="M882" t="n">
        <v>13</v>
      </c>
      <c r="N882" t="n">
        <v>58.67</v>
      </c>
      <c r="O882" t="n">
        <v>30301.87</v>
      </c>
      <c r="P882" t="n">
        <v>348.33</v>
      </c>
      <c r="Q882" t="n">
        <v>452.58</v>
      </c>
      <c r="R882" t="n">
        <v>75.06999999999999</v>
      </c>
      <c r="S882" t="n">
        <v>57.64</v>
      </c>
      <c r="T882" t="n">
        <v>6600.21</v>
      </c>
      <c r="U882" t="n">
        <v>0.77</v>
      </c>
      <c r="V882" t="n">
        <v>0.88</v>
      </c>
      <c r="W882" t="n">
        <v>6.82</v>
      </c>
      <c r="X882" t="n">
        <v>0.39</v>
      </c>
      <c r="Y882" t="n">
        <v>1</v>
      </c>
      <c r="Z882" t="n">
        <v>10</v>
      </c>
    </row>
    <row r="883">
      <c r="A883" t="n">
        <v>73</v>
      </c>
      <c r="B883" t="n">
        <v>110</v>
      </c>
      <c r="C883" t="inlineStr">
        <is>
          <t xml:space="preserve">CONCLUIDO	</t>
        </is>
      </c>
      <c r="D883" t="n">
        <v>3.6629</v>
      </c>
      <c r="E883" t="n">
        <v>27.3</v>
      </c>
      <c r="F883" t="n">
        <v>24.1</v>
      </c>
      <c r="G883" t="n">
        <v>103.27</v>
      </c>
      <c r="H883" t="n">
        <v>1.4</v>
      </c>
      <c r="I883" t="n">
        <v>14</v>
      </c>
      <c r="J883" t="n">
        <v>244.23</v>
      </c>
      <c r="K883" t="n">
        <v>56.13</v>
      </c>
      <c r="L883" t="n">
        <v>19.25</v>
      </c>
      <c r="M883" t="n">
        <v>12</v>
      </c>
      <c r="N883" t="n">
        <v>58.86</v>
      </c>
      <c r="O883" t="n">
        <v>30356.29</v>
      </c>
      <c r="P883" t="n">
        <v>348.18</v>
      </c>
      <c r="Q883" t="n">
        <v>452.56</v>
      </c>
      <c r="R883" t="n">
        <v>74.65000000000001</v>
      </c>
      <c r="S883" t="n">
        <v>57.64</v>
      </c>
      <c r="T883" t="n">
        <v>6392.99</v>
      </c>
      <c r="U883" t="n">
        <v>0.77</v>
      </c>
      <c r="V883" t="n">
        <v>0.88</v>
      </c>
      <c r="W883" t="n">
        <v>6.81</v>
      </c>
      <c r="X883" t="n">
        <v>0.37</v>
      </c>
      <c r="Y883" t="n">
        <v>1</v>
      </c>
      <c r="Z883" t="n">
        <v>10</v>
      </c>
    </row>
    <row r="884">
      <c r="A884" t="n">
        <v>74</v>
      </c>
      <c r="B884" t="n">
        <v>110</v>
      </c>
      <c r="C884" t="inlineStr">
        <is>
          <t xml:space="preserve">CONCLUIDO	</t>
        </is>
      </c>
      <c r="D884" t="n">
        <v>3.664</v>
      </c>
      <c r="E884" t="n">
        <v>27.29</v>
      </c>
      <c r="F884" t="n">
        <v>24.09</v>
      </c>
      <c r="G884" t="n">
        <v>103.24</v>
      </c>
      <c r="H884" t="n">
        <v>1.42</v>
      </c>
      <c r="I884" t="n">
        <v>14</v>
      </c>
      <c r="J884" t="n">
        <v>244.68</v>
      </c>
      <c r="K884" t="n">
        <v>56.13</v>
      </c>
      <c r="L884" t="n">
        <v>19.5</v>
      </c>
      <c r="M884" t="n">
        <v>12</v>
      </c>
      <c r="N884" t="n">
        <v>59.05</v>
      </c>
      <c r="O884" t="n">
        <v>30410.77</v>
      </c>
      <c r="P884" t="n">
        <v>348.43</v>
      </c>
      <c r="Q884" t="n">
        <v>452.56</v>
      </c>
      <c r="R884" t="n">
        <v>74.28</v>
      </c>
      <c r="S884" t="n">
        <v>57.64</v>
      </c>
      <c r="T884" t="n">
        <v>6207.41</v>
      </c>
      <c r="U884" t="n">
        <v>0.78</v>
      </c>
      <c r="V884" t="n">
        <v>0.88</v>
      </c>
      <c r="W884" t="n">
        <v>6.81</v>
      </c>
      <c r="X884" t="n">
        <v>0.36</v>
      </c>
      <c r="Y884" t="n">
        <v>1</v>
      </c>
      <c r="Z884" t="n">
        <v>10</v>
      </c>
    </row>
    <row r="885">
      <c r="A885" t="n">
        <v>75</v>
      </c>
      <c r="B885" t="n">
        <v>110</v>
      </c>
      <c r="C885" t="inlineStr">
        <is>
          <t xml:space="preserve">CONCLUIDO	</t>
        </is>
      </c>
      <c r="D885" t="n">
        <v>3.6641</v>
      </c>
      <c r="E885" t="n">
        <v>27.29</v>
      </c>
      <c r="F885" t="n">
        <v>24.09</v>
      </c>
      <c r="G885" t="n">
        <v>103.23</v>
      </c>
      <c r="H885" t="n">
        <v>1.43</v>
      </c>
      <c r="I885" t="n">
        <v>14</v>
      </c>
      <c r="J885" t="n">
        <v>245.12</v>
      </c>
      <c r="K885" t="n">
        <v>56.13</v>
      </c>
      <c r="L885" t="n">
        <v>19.75</v>
      </c>
      <c r="M885" t="n">
        <v>12</v>
      </c>
      <c r="N885" t="n">
        <v>59.24</v>
      </c>
      <c r="O885" t="n">
        <v>30465.32</v>
      </c>
      <c r="P885" t="n">
        <v>348.31</v>
      </c>
      <c r="Q885" t="n">
        <v>452.55</v>
      </c>
      <c r="R885" t="n">
        <v>74.04000000000001</v>
      </c>
      <c r="S885" t="n">
        <v>57.64</v>
      </c>
      <c r="T885" t="n">
        <v>6090.38</v>
      </c>
      <c r="U885" t="n">
        <v>0.78</v>
      </c>
      <c r="V885" t="n">
        <v>0.88</v>
      </c>
      <c r="W885" t="n">
        <v>6.82</v>
      </c>
      <c r="X885" t="n">
        <v>0.36</v>
      </c>
      <c r="Y885" t="n">
        <v>1</v>
      </c>
      <c r="Z885" t="n">
        <v>10</v>
      </c>
    </row>
    <row r="886">
      <c r="A886" t="n">
        <v>76</v>
      </c>
      <c r="B886" t="n">
        <v>110</v>
      </c>
      <c r="C886" t="inlineStr">
        <is>
          <t xml:space="preserve">CONCLUIDO	</t>
        </is>
      </c>
      <c r="D886" t="n">
        <v>3.6627</v>
      </c>
      <c r="E886" t="n">
        <v>27.3</v>
      </c>
      <c r="F886" t="n">
        <v>24.1</v>
      </c>
      <c r="G886" t="n">
        <v>103.28</v>
      </c>
      <c r="H886" t="n">
        <v>1.45</v>
      </c>
      <c r="I886" t="n">
        <v>14</v>
      </c>
      <c r="J886" t="n">
        <v>245.56</v>
      </c>
      <c r="K886" t="n">
        <v>56.13</v>
      </c>
      <c r="L886" t="n">
        <v>20</v>
      </c>
      <c r="M886" t="n">
        <v>12</v>
      </c>
      <c r="N886" t="n">
        <v>59.43</v>
      </c>
      <c r="O886" t="n">
        <v>30519.94</v>
      </c>
      <c r="P886" t="n">
        <v>347.92</v>
      </c>
      <c r="Q886" t="n">
        <v>452.56</v>
      </c>
      <c r="R886" t="n">
        <v>74.53</v>
      </c>
      <c r="S886" t="n">
        <v>57.64</v>
      </c>
      <c r="T886" t="n">
        <v>6331.51</v>
      </c>
      <c r="U886" t="n">
        <v>0.77</v>
      </c>
      <c r="V886" t="n">
        <v>0.88</v>
      </c>
      <c r="W886" t="n">
        <v>6.82</v>
      </c>
      <c r="X886" t="n">
        <v>0.37</v>
      </c>
      <c r="Y886" t="n">
        <v>1</v>
      </c>
      <c r="Z886" t="n">
        <v>10</v>
      </c>
    </row>
    <row r="887">
      <c r="A887" t="n">
        <v>77</v>
      </c>
      <c r="B887" t="n">
        <v>110</v>
      </c>
      <c r="C887" t="inlineStr">
        <is>
          <t xml:space="preserve">CONCLUIDO	</t>
        </is>
      </c>
      <c r="D887" t="n">
        <v>3.6627</v>
      </c>
      <c r="E887" t="n">
        <v>27.3</v>
      </c>
      <c r="F887" t="n">
        <v>24.1</v>
      </c>
      <c r="G887" t="n">
        <v>103.28</v>
      </c>
      <c r="H887" t="n">
        <v>1.46</v>
      </c>
      <c r="I887" t="n">
        <v>14</v>
      </c>
      <c r="J887" t="n">
        <v>246</v>
      </c>
      <c r="K887" t="n">
        <v>56.13</v>
      </c>
      <c r="L887" t="n">
        <v>20.25</v>
      </c>
      <c r="M887" t="n">
        <v>12</v>
      </c>
      <c r="N887" t="n">
        <v>59.63</v>
      </c>
      <c r="O887" t="n">
        <v>30574.64</v>
      </c>
      <c r="P887" t="n">
        <v>347.52</v>
      </c>
      <c r="Q887" t="n">
        <v>452.56</v>
      </c>
      <c r="R887" t="n">
        <v>74.42</v>
      </c>
      <c r="S887" t="n">
        <v>57.64</v>
      </c>
      <c r="T887" t="n">
        <v>6280.18</v>
      </c>
      <c r="U887" t="n">
        <v>0.77</v>
      </c>
      <c r="V887" t="n">
        <v>0.88</v>
      </c>
      <c r="W887" t="n">
        <v>6.82</v>
      </c>
      <c r="X887" t="n">
        <v>0.37</v>
      </c>
      <c r="Y887" t="n">
        <v>1</v>
      </c>
      <c r="Z887" t="n">
        <v>10</v>
      </c>
    </row>
    <row r="888">
      <c r="A888" t="n">
        <v>78</v>
      </c>
      <c r="B888" t="n">
        <v>110</v>
      </c>
      <c r="C888" t="inlineStr">
        <is>
          <t xml:space="preserve">CONCLUIDO	</t>
        </is>
      </c>
      <c r="D888" t="n">
        <v>3.6631</v>
      </c>
      <c r="E888" t="n">
        <v>27.3</v>
      </c>
      <c r="F888" t="n">
        <v>24.1</v>
      </c>
      <c r="G888" t="n">
        <v>103.27</v>
      </c>
      <c r="H888" t="n">
        <v>1.48</v>
      </c>
      <c r="I888" t="n">
        <v>14</v>
      </c>
      <c r="J888" t="n">
        <v>246.45</v>
      </c>
      <c r="K888" t="n">
        <v>56.13</v>
      </c>
      <c r="L888" t="n">
        <v>20.5</v>
      </c>
      <c r="M888" t="n">
        <v>12</v>
      </c>
      <c r="N888" t="n">
        <v>59.82</v>
      </c>
      <c r="O888" t="n">
        <v>30629.4</v>
      </c>
      <c r="P888" t="n">
        <v>346.3</v>
      </c>
      <c r="Q888" t="n">
        <v>452.55</v>
      </c>
      <c r="R888" t="n">
        <v>74.45999999999999</v>
      </c>
      <c r="S888" t="n">
        <v>57.64</v>
      </c>
      <c r="T888" t="n">
        <v>6297.07</v>
      </c>
      <c r="U888" t="n">
        <v>0.77</v>
      </c>
      <c r="V888" t="n">
        <v>0.88</v>
      </c>
      <c r="W888" t="n">
        <v>6.82</v>
      </c>
      <c r="X888" t="n">
        <v>0.37</v>
      </c>
      <c r="Y888" t="n">
        <v>1</v>
      </c>
      <c r="Z888" t="n">
        <v>10</v>
      </c>
    </row>
    <row r="889">
      <c r="A889" t="n">
        <v>79</v>
      </c>
      <c r="B889" t="n">
        <v>110</v>
      </c>
      <c r="C889" t="inlineStr">
        <is>
          <t xml:space="preserve">CONCLUIDO	</t>
        </is>
      </c>
      <c r="D889" t="n">
        <v>3.671</v>
      </c>
      <c r="E889" t="n">
        <v>27.24</v>
      </c>
      <c r="F889" t="n">
        <v>24.08</v>
      </c>
      <c r="G889" t="n">
        <v>111.13</v>
      </c>
      <c r="H889" t="n">
        <v>1.49</v>
      </c>
      <c r="I889" t="n">
        <v>13</v>
      </c>
      <c r="J889" t="n">
        <v>246.89</v>
      </c>
      <c r="K889" t="n">
        <v>56.13</v>
      </c>
      <c r="L889" t="n">
        <v>20.75</v>
      </c>
      <c r="M889" t="n">
        <v>11</v>
      </c>
      <c r="N889" t="n">
        <v>60.02</v>
      </c>
      <c r="O889" t="n">
        <v>30684.23</v>
      </c>
      <c r="P889" t="n">
        <v>346.37</v>
      </c>
      <c r="Q889" t="n">
        <v>452.57</v>
      </c>
      <c r="R889" t="n">
        <v>74.01000000000001</v>
      </c>
      <c r="S889" t="n">
        <v>57.64</v>
      </c>
      <c r="T889" t="n">
        <v>6077.47</v>
      </c>
      <c r="U889" t="n">
        <v>0.78</v>
      </c>
      <c r="V889" t="n">
        <v>0.88</v>
      </c>
      <c r="W889" t="n">
        <v>6.81</v>
      </c>
      <c r="X889" t="n">
        <v>0.36</v>
      </c>
      <c r="Y889" t="n">
        <v>1</v>
      </c>
      <c r="Z889" t="n">
        <v>10</v>
      </c>
    </row>
    <row r="890">
      <c r="A890" t="n">
        <v>80</v>
      </c>
      <c r="B890" t="n">
        <v>110</v>
      </c>
      <c r="C890" t="inlineStr">
        <is>
          <t xml:space="preserve">CONCLUIDO	</t>
        </is>
      </c>
      <c r="D890" t="n">
        <v>3.6717</v>
      </c>
      <c r="E890" t="n">
        <v>27.24</v>
      </c>
      <c r="F890" t="n">
        <v>24.07</v>
      </c>
      <c r="G890" t="n">
        <v>111.11</v>
      </c>
      <c r="H890" t="n">
        <v>1.51</v>
      </c>
      <c r="I890" t="n">
        <v>13</v>
      </c>
      <c r="J890" t="n">
        <v>247.34</v>
      </c>
      <c r="K890" t="n">
        <v>56.13</v>
      </c>
      <c r="L890" t="n">
        <v>21</v>
      </c>
      <c r="M890" t="n">
        <v>11</v>
      </c>
      <c r="N890" t="n">
        <v>60.21</v>
      </c>
      <c r="O890" t="n">
        <v>30739.14</v>
      </c>
      <c r="P890" t="n">
        <v>346.96</v>
      </c>
      <c r="Q890" t="n">
        <v>452.61</v>
      </c>
      <c r="R890" t="n">
        <v>73.81</v>
      </c>
      <c r="S890" t="n">
        <v>57.64</v>
      </c>
      <c r="T890" t="n">
        <v>5980.23</v>
      </c>
      <c r="U890" t="n">
        <v>0.78</v>
      </c>
      <c r="V890" t="n">
        <v>0.88</v>
      </c>
      <c r="W890" t="n">
        <v>6.81</v>
      </c>
      <c r="X890" t="n">
        <v>0.35</v>
      </c>
      <c r="Y890" t="n">
        <v>1</v>
      </c>
      <c r="Z890" t="n">
        <v>10</v>
      </c>
    </row>
    <row r="891">
      <c r="A891" t="n">
        <v>81</v>
      </c>
      <c r="B891" t="n">
        <v>110</v>
      </c>
      <c r="C891" t="inlineStr">
        <is>
          <t xml:space="preserve">CONCLUIDO	</t>
        </is>
      </c>
      <c r="D891" t="n">
        <v>3.6719</v>
      </c>
      <c r="E891" t="n">
        <v>27.23</v>
      </c>
      <c r="F891" t="n">
        <v>24.07</v>
      </c>
      <c r="G891" t="n">
        <v>111.1</v>
      </c>
      <c r="H891" t="n">
        <v>1.53</v>
      </c>
      <c r="I891" t="n">
        <v>13</v>
      </c>
      <c r="J891" t="n">
        <v>247.78</v>
      </c>
      <c r="K891" t="n">
        <v>56.13</v>
      </c>
      <c r="L891" t="n">
        <v>21.25</v>
      </c>
      <c r="M891" t="n">
        <v>11</v>
      </c>
      <c r="N891" t="n">
        <v>60.41</v>
      </c>
      <c r="O891" t="n">
        <v>30794.11</v>
      </c>
      <c r="P891" t="n">
        <v>347.32</v>
      </c>
      <c r="Q891" t="n">
        <v>452.65</v>
      </c>
      <c r="R891" t="n">
        <v>73.75</v>
      </c>
      <c r="S891" t="n">
        <v>57.64</v>
      </c>
      <c r="T891" t="n">
        <v>5946.12</v>
      </c>
      <c r="U891" t="n">
        <v>0.78</v>
      </c>
      <c r="V891" t="n">
        <v>0.88</v>
      </c>
      <c r="W891" t="n">
        <v>6.81</v>
      </c>
      <c r="X891" t="n">
        <v>0.35</v>
      </c>
      <c r="Y891" t="n">
        <v>1</v>
      </c>
      <c r="Z891" t="n">
        <v>10</v>
      </c>
    </row>
    <row r="892">
      <c r="A892" t="n">
        <v>82</v>
      </c>
      <c r="B892" t="n">
        <v>110</v>
      </c>
      <c r="C892" t="inlineStr">
        <is>
          <t xml:space="preserve">CONCLUIDO	</t>
        </is>
      </c>
      <c r="D892" t="n">
        <v>3.6736</v>
      </c>
      <c r="E892" t="n">
        <v>27.22</v>
      </c>
      <c r="F892" t="n">
        <v>24.06</v>
      </c>
      <c r="G892" t="n">
        <v>111.04</v>
      </c>
      <c r="H892" t="n">
        <v>1.54</v>
      </c>
      <c r="I892" t="n">
        <v>13</v>
      </c>
      <c r="J892" t="n">
        <v>248.23</v>
      </c>
      <c r="K892" t="n">
        <v>56.13</v>
      </c>
      <c r="L892" t="n">
        <v>21.5</v>
      </c>
      <c r="M892" t="n">
        <v>11</v>
      </c>
      <c r="N892" t="n">
        <v>60.6</v>
      </c>
      <c r="O892" t="n">
        <v>30849.16</v>
      </c>
      <c r="P892" t="n">
        <v>347.45</v>
      </c>
      <c r="Q892" t="n">
        <v>452.58</v>
      </c>
      <c r="R892" t="n">
        <v>73.19</v>
      </c>
      <c r="S892" t="n">
        <v>57.64</v>
      </c>
      <c r="T892" t="n">
        <v>5667.24</v>
      </c>
      <c r="U892" t="n">
        <v>0.79</v>
      </c>
      <c r="V892" t="n">
        <v>0.88</v>
      </c>
      <c r="W892" t="n">
        <v>6.82</v>
      </c>
      <c r="X892" t="n">
        <v>0.33</v>
      </c>
      <c r="Y892" t="n">
        <v>1</v>
      </c>
      <c r="Z892" t="n">
        <v>10</v>
      </c>
    </row>
    <row r="893">
      <c r="A893" t="n">
        <v>83</v>
      </c>
      <c r="B893" t="n">
        <v>110</v>
      </c>
      <c r="C893" t="inlineStr">
        <is>
          <t xml:space="preserve">CONCLUIDO	</t>
        </is>
      </c>
      <c r="D893" t="n">
        <v>3.6721</v>
      </c>
      <c r="E893" t="n">
        <v>27.23</v>
      </c>
      <c r="F893" t="n">
        <v>24.07</v>
      </c>
      <c r="G893" t="n">
        <v>111.1</v>
      </c>
      <c r="H893" t="n">
        <v>1.56</v>
      </c>
      <c r="I893" t="n">
        <v>13</v>
      </c>
      <c r="J893" t="n">
        <v>248.68</v>
      </c>
      <c r="K893" t="n">
        <v>56.13</v>
      </c>
      <c r="L893" t="n">
        <v>21.75</v>
      </c>
      <c r="M893" t="n">
        <v>11</v>
      </c>
      <c r="N893" t="n">
        <v>60.8</v>
      </c>
      <c r="O893" t="n">
        <v>30904.28</v>
      </c>
      <c r="P893" t="n">
        <v>347.33</v>
      </c>
      <c r="Q893" t="n">
        <v>452.56</v>
      </c>
      <c r="R893" t="n">
        <v>73.61</v>
      </c>
      <c r="S893" t="n">
        <v>57.64</v>
      </c>
      <c r="T893" t="n">
        <v>5877.15</v>
      </c>
      <c r="U893" t="n">
        <v>0.78</v>
      </c>
      <c r="V893" t="n">
        <v>0.88</v>
      </c>
      <c r="W893" t="n">
        <v>6.82</v>
      </c>
      <c r="X893" t="n">
        <v>0.35</v>
      </c>
      <c r="Y893" t="n">
        <v>1</v>
      </c>
      <c r="Z893" t="n">
        <v>10</v>
      </c>
    </row>
    <row r="894">
      <c r="A894" t="n">
        <v>84</v>
      </c>
      <c r="B894" t="n">
        <v>110</v>
      </c>
      <c r="C894" t="inlineStr">
        <is>
          <t xml:space="preserve">CONCLUIDO	</t>
        </is>
      </c>
      <c r="D894" t="n">
        <v>3.6735</v>
      </c>
      <c r="E894" t="n">
        <v>27.22</v>
      </c>
      <c r="F894" t="n">
        <v>24.06</v>
      </c>
      <c r="G894" t="n">
        <v>111.05</v>
      </c>
      <c r="H894" t="n">
        <v>1.57</v>
      </c>
      <c r="I894" t="n">
        <v>13</v>
      </c>
      <c r="J894" t="n">
        <v>249.12</v>
      </c>
      <c r="K894" t="n">
        <v>56.13</v>
      </c>
      <c r="L894" t="n">
        <v>22</v>
      </c>
      <c r="M894" t="n">
        <v>11</v>
      </c>
      <c r="N894" t="n">
        <v>61</v>
      </c>
      <c r="O894" t="n">
        <v>30959.46</v>
      </c>
      <c r="P894" t="n">
        <v>346.64</v>
      </c>
      <c r="Q894" t="n">
        <v>452.57</v>
      </c>
      <c r="R894" t="n">
        <v>73.20999999999999</v>
      </c>
      <c r="S894" t="n">
        <v>57.64</v>
      </c>
      <c r="T894" t="n">
        <v>5679.4</v>
      </c>
      <c r="U894" t="n">
        <v>0.79</v>
      </c>
      <c r="V894" t="n">
        <v>0.88</v>
      </c>
      <c r="W894" t="n">
        <v>6.82</v>
      </c>
      <c r="X894" t="n">
        <v>0.34</v>
      </c>
      <c r="Y894" t="n">
        <v>1</v>
      </c>
      <c r="Z894" t="n">
        <v>10</v>
      </c>
    </row>
    <row r="895">
      <c r="A895" t="n">
        <v>85</v>
      </c>
      <c r="B895" t="n">
        <v>110</v>
      </c>
      <c r="C895" t="inlineStr">
        <is>
          <t xml:space="preserve">CONCLUIDO	</t>
        </is>
      </c>
      <c r="D895" t="n">
        <v>3.6714</v>
      </c>
      <c r="E895" t="n">
        <v>27.24</v>
      </c>
      <c r="F895" t="n">
        <v>24.08</v>
      </c>
      <c r="G895" t="n">
        <v>111.12</v>
      </c>
      <c r="H895" t="n">
        <v>1.59</v>
      </c>
      <c r="I895" t="n">
        <v>13</v>
      </c>
      <c r="J895" t="n">
        <v>249.57</v>
      </c>
      <c r="K895" t="n">
        <v>56.13</v>
      </c>
      <c r="L895" t="n">
        <v>22.25</v>
      </c>
      <c r="M895" t="n">
        <v>11</v>
      </c>
      <c r="N895" t="n">
        <v>61.2</v>
      </c>
      <c r="O895" t="n">
        <v>31014.73</v>
      </c>
      <c r="P895" t="n">
        <v>346.17</v>
      </c>
      <c r="Q895" t="n">
        <v>452.59</v>
      </c>
      <c r="R895" t="n">
        <v>73.79000000000001</v>
      </c>
      <c r="S895" t="n">
        <v>57.64</v>
      </c>
      <c r="T895" t="n">
        <v>5968.08</v>
      </c>
      <c r="U895" t="n">
        <v>0.78</v>
      </c>
      <c r="V895" t="n">
        <v>0.88</v>
      </c>
      <c r="W895" t="n">
        <v>6.82</v>
      </c>
      <c r="X895" t="n">
        <v>0.35</v>
      </c>
      <c r="Y895" t="n">
        <v>1</v>
      </c>
      <c r="Z895" t="n">
        <v>10</v>
      </c>
    </row>
    <row r="896">
      <c r="A896" t="n">
        <v>86</v>
      </c>
      <c r="B896" t="n">
        <v>110</v>
      </c>
      <c r="C896" t="inlineStr">
        <is>
          <t xml:space="preserve">CONCLUIDO	</t>
        </is>
      </c>
      <c r="D896" t="n">
        <v>3.682</v>
      </c>
      <c r="E896" t="n">
        <v>27.16</v>
      </c>
      <c r="F896" t="n">
        <v>24.04</v>
      </c>
      <c r="G896" t="n">
        <v>120.2</v>
      </c>
      <c r="H896" t="n">
        <v>1.6</v>
      </c>
      <c r="I896" t="n">
        <v>12</v>
      </c>
      <c r="J896" t="n">
        <v>250.02</v>
      </c>
      <c r="K896" t="n">
        <v>56.13</v>
      </c>
      <c r="L896" t="n">
        <v>22.5</v>
      </c>
      <c r="M896" t="n">
        <v>10</v>
      </c>
      <c r="N896" t="n">
        <v>61.39</v>
      </c>
      <c r="O896" t="n">
        <v>31070.06</v>
      </c>
      <c r="P896" t="n">
        <v>344.94</v>
      </c>
      <c r="Q896" t="n">
        <v>452.56</v>
      </c>
      <c r="R896" t="n">
        <v>72.44</v>
      </c>
      <c r="S896" t="n">
        <v>57.64</v>
      </c>
      <c r="T896" t="n">
        <v>5296.83</v>
      </c>
      <c r="U896" t="n">
        <v>0.8</v>
      </c>
      <c r="V896" t="n">
        <v>0.88</v>
      </c>
      <c r="W896" t="n">
        <v>6.82</v>
      </c>
      <c r="X896" t="n">
        <v>0.32</v>
      </c>
      <c r="Y896" t="n">
        <v>1</v>
      </c>
      <c r="Z896" t="n">
        <v>10</v>
      </c>
    </row>
    <row r="897">
      <c r="A897" t="n">
        <v>87</v>
      </c>
      <c r="B897" t="n">
        <v>110</v>
      </c>
      <c r="C897" t="inlineStr">
        <is>
          <t xml:space="preserve">CONCLUIDO	</t>
        </is>
      </c>
      <c r="D897" t="n">
        <v>3.6835</v>
      </c>
      <c r="E897" t="n">
        <v>27.15</v>
      </c>
      <c r="F897" t="n">
        <v>24.03</v>
      </c>
      <c r="G897" t="n">
        <v>120.14</v>
      </c>
      <c r="H897" t="n">
        <v>1.62</v>
      </c>
      <c r="I897" t="n">
        <v>12</v>
      </c>
      <c r="J897" t="n">
        <v>250.47</v>
      </c>
      <c r="K897" t="n">
        <v>56.13</v>
      </c>
      <c r="L897" t="n">
        <v>22.75</v>
      </c>
      <c r="M897" t="n">
        <v>10</v>
      </c>
      <c r="N897" t="n">
        <v>61.59</v>
      </c>
      <c r="O897" t="n">
        <v>31125.47</v>
      </c>
      <c r="P897" t="n">
        <v>344.89</v>
      </c>
      <c r="Q897" t="n">
        <v>452.56</v>
      </c>
      <c r="R897" t="n">
        <v>72.18000000000001</v>
      </c>
      <c r="S897" t="n">
        <v>57.64</v>
      </c>
      <c r="T897" t="n">
        <v>5167.33</v>
      </c>
      <c r="U897" t="n">
        <v>0.8</v>
      </c>
      <c r="V897" t="n">
        <v>0.88</v>
      </c>
      <c r="W897" t="n">
        <v>6.81</v>
      </c>
      <c r="X897" t="n">
        <v>0.3</v>
      </c>
      <c r="Y897" t="n">
        <v>1</v>
      </c>
      <c r="Z897" t="n">
        <v>10</v>
      </c>
    </row>
    <row r="898">
      <c r="A898" t="n">
        <v>88</v>
      </c>
      <c r="B898" t="n">
        <v>110</v>
      </c>
      <c r="C898" t="inlineStr">
        <is>
          <t xml:space="preserve">CONCLUIDO	</t>
        </is>
      </c>
      <c r="D898" t="n">
        <v>3.6834</v>
      </c>
      <c r="E898" t="n">
        <v>27.15</v>
      </c>
      <c r="F898" t="n">
        <v>24.03</v>
      </c>
      <c r="G898" t="n">
        <v>120.15</v>
      </c>
      <c r="H898" t="n">
        <v>1.63</v>
      </c>
      <c r="I898" t="n">
        <v>12</v>
      </c>
      <c r="J898" t="n">
        <v>250.92</v>
      </c>
      <c r="K898" t="n">
        <v>56.13</v>
      </c>
      <c r="L898" t="n">
        <v>23</v>
      </c>
      <c r="M898" t="n">
        <v>10</v>
      </c>
      <c r="N898" t="n">
        <v>61.79</v>
      </c>
      <c r="O898" t="n">
        <v>31180.95</v>
      </c>
      <c r="P898" t="n">
        <v>345.26</v>
      </c>
      <c r="Q898" t="n">
        <v>452.58</v>
      </c>
      <c r="R898" t="n">
        <v>72.12</v>
      </c>
      <c r="S898" t="n">
        <v>57.64</v>
      </c>
      <c r="T898" t="n">
        <v>5136.14</v>
      </c>
      <c r="U898" t="n">
        <v>0.8</v>
      </c>
      <c r="V898" t="n">
        <v>0.88</v>
      </c>
      <c r="W898" t="n">
        <v>6.82</v>
      </c>
      <c r="X898" t="n">
        <v>0.31</v>
      </c>
      <c r="Y898" t="n">
        <v>1</v>
      </c>
      <c r="Z898" t="n">
        <v>10</v>
      </c>
    </row>
    <row r="899">
      <c r="A899" t="n">
        <v>89</v>
      </c>
      <c r="B899" t="n">
        <v>110</v>
      </c>
      <c r="C899" t="inlineStr">
        <is>
          <t xml:space="preserve">CONCLUIDO	</t>
        </is>
      </c>
      <c r="D899" t="n">
        <v>3.6852</v>
      </c>
      <c r="E899" t="n">
        <v>27.14</v>
      </c>
      <c r="F899" t="n">
        <v>24.02</v>
      </c>
      <c r="G899" t="n">
        <v>120.08</v>
      </c>
      <c r="H899" t="n">
        <v>1.65</v>
      </c>
      <c r="I899" t="n">
        <v>12</v>
      </c>
      <c r="J899" t="n">
        <v>251.37</v>
      </c>
      <c r="K899" t="n">
        <v>56.13</v>
      </c>
      <c r="L899" t="n">
        <v>23.25</v>
      </c>
      <c r="M899" t="n">
        <v>10</v>
      </c>
      <c r="N899" t="n">
        <v>61.99</v>
      </c>
      <c r="O899" t="n">
        <v>31236.5</v>
      </c>
      <c r="P899" t="n">
        <v>345.19</v>
      </c>
      <c r="Q899" t="n">
        <v>452.57</v>
      </c>
      <c r="R899" t="n">
        <v>71.84999999999999</v>
      </c>
      <c r="S899" t="n">
        <v>57.64</v>
      </c>
      <c r="T899" t="n">
        <v>5003.47</v>
      </c>
      <c r="U899" t="n">
        <v>0.8</v>
      </c>
      <c r="V899" t="n">
        <v>0.88</v>
      </c>
      <c r="W899" t="n">
        <v>6.81</v>
      </c>
      <c r="X899" t="n">
        <v>0.29</v>
      </c>
      <c r="Y899" t="n">
        <v>1</v>
      </c>
      <c r="Z899" t="n">
        <v>10</v>
      </c>
    </row>
    <row r="900">
      <c r="A900" t="n">
        <v>90</v>
      </c>
      <c r="B900" t="n">
        <v>110</v>
      </c>
      <c r="C900" t="inlineStr">
        <is>
          <t xml:space="preserve">CONCLUIDO	</t>
        </is>
      </c>
      <c r="D900" t="n">
        <v>3.6817</v>
      </c>
      <c r="E900" t="n">
        <v>27.16</v>
      </c>
      <c r="F900" t="n">
        <v>24.04</v>
      </c>
      <c r="G900" t="n">
        <v>120.21</v>
      </c>
      <c r="H900" t="n">
        <v>1.66</v>
      </c>
      <c r="I900" t="n">
        <v>12</v>
      </c>
      <c r="J900" t="n">
        <v>251.82</v>
      </c>
      <c r="K900" t="n">
        <v>56.13</v>
      </c>
      <c r="L900" t="n">
        <v>23.5</v>
      </c>
      <c r="M900" t="n">
        <v>10</v>
      </c>
      <c r="N900" t="n">
        <v>62.19</v>
      </c>
      <c r="O900" t="n">
        <v>31292.13</v>
      </c>
      <c r="P900" t="n">
        <v>345.92</v>
      </c>
      <c r="Q900" t="n">
        <v>452.59</v>
      </c>
      <c r="R900" t="n">
        <v>72.64</v>
      </c>
      <c r="S900" t="n">
        <v>57.64</v>
      </c>
      <c r="T900" t="n">
        <v>5396.47</v>
      </c>
      <c r="U900" t="n">
        <v>0.79</v>
      </c>
      <c r="V900" t="n">
        <v>0.88</v>
      </c>
      <c r="W900" t="n">
        <v>6.82</v>
      </c>
      <c r="X900" t="n">
        <v>0.32</v>
      </c>
      <c r="Y900" t="n">
        <v>1</v>
      </c>
      <c r="Z900" t="n">
        <v>10</v>
      </c>
    </row>
    <row r="901">
      <c r="A901" t="n">
        <v>91</v>
      </c>
      <c r="B901" t="n">
        <v>110</v>
      </c>
      <c r="C901" t="inlineStr">
        <is>
          <t xml:space="preserve">CONCLUIDO	</t>
        </is>
      </c>
      <c r="D901" t="n">
        <v>3.6838</v>
      </c>
      <c r="E901" t="n">
        <v>27.15</v>
      </c>
      <c r="F901" t="n">
        <v>24.03</v>
      </c>
      <c r="G901" t="n">
        <v>120.13</v>
      </c>
      <c r="H901" t="n">
        <v>1.67</v>
      </c>
      <c r="I901" t="n">
        <v>12</v>
      </c>
      <c r="J901" t="n">
        <v>252.27</v>
      </c>
      <c r="K901" t="n">
        <v>56.13</v>
      </c>
      <c r="L901" t="n">
        <v>23.75</v>
      </c>
      <c r="M901" t="n">
        <v>10</v>
      </c>
      <c r="N901" t="n">
        <v>62.4</v>
      </c>
      <c r="O901" t="n">
        <v>31347.83</v>
      </c>
      <c r="P901" t="n">
        <v>345.43</v>
      </c>
      <c r="Q901" t="n">
        <v>452.59</v>
      </c>
      <c r="R901" t="n">
        <v>72.36</v>
      </c>
      <c r="S901" t="n">
        <v>57.64</v>
      </c>
      <c r="T901" t="n">
        <v>5257.01</v>
      </c>
      <c r="U901" t="n">
        <v>0.8</v>
      </c>
      <c r="V901" t="n">
        <v>0.88</v>
      </c>
      <c r="W901" t="n">
        <v>6.81</v>
      </c>
      <c r="X901" t="n">
        <v>0.3</v>
      </c>
      <c r="Y901" t="n">
        <v>1</v>
      </c>
      <c r="Z901" t="n">
        <v>10</v>
      </c>
    </row>
    <row r="902">
      <c r="A902" t="n">
        <v>92</v>
      </c>
      <c r="B902" t="n">
        <v>110</v>
      </c>
      <c r="C902" t="inlineStr">
        <is>
          <t xml:space="preserve">CONCLUIDO	</t>
        </is>
      </c>
      <c r="D902" t="n">
        <v>3.6823</v>
      </c>
      <c r="E902" t="n">
        <v>27.16</v>
      </c>
      <c r="F902" t="n">
        <v>24.04</v>
      </c>
      <c r="G902" t="n">
        <v>120.19</v>
      </c>
      <c r="H902" t="n">
        <v>1.69</v>
      </c>
      <c r="I902" t="n">
        <v>12</v>
      </c>
      <c r="J902" t="n">
        <v>252.73</v>
      </c>
      <c r="K902" t="n">
        <v>56.13</v>
      </c>
      <c r="L902" t="n">
        <v>24</v>
      </c>
      <c r="M902" t="n">
        <v>10</v>
      </c>
      <c r="N902" t="n">
        <v>62.6</v>
      </c>
      <c r="O902" t="n">
        <v>31403.6</v>
      </c>
      <c r="P902" t="n">
        <v>345.07</v>
      </c>
      <c r="Q902" t="n">
        <v>452.55</v>
      </c>
      <c r="R902" t="n">
        <v>72.55</v>
      </c>
      <c r="S902" t="n">
        <v>57.64</v>
      </c>
      <c r="T902" t="n">
        <v>5351.94</v>
      </c>
      <c r="U902" t="n">
        <v>0.79</v>
      </c>
      <c r="V902" t="n">
        <v>0.88</v>
      </c>
      <c r="W902" t="n">
        <v>6.81</v>
      </c>
      <c r="X902" t="n">
        <v>0.31</v>
      </c>
      <c r="Y902" t="n">
        <v>1</v>
      </c>
      <c r="Z902" t="n">
        <v>10</v>
      </c>
    </row>
    <row r="903">
      <c r="A903" t="n">
        <v>93</v>
      </c>
      <c r="B903" t="n">
        <v>110</v>
      </c>
      <c r="C903" t="inlineStr">
        <is>
          <t xml:space="preserve">CONCLUIDO	</t>
        </is>
      </c>
      <c r="D903" t="n">
        <v>3.6831</v>
      </c>
      <c r="E903" t="n">
        <v>27.15</v>
      </c>
      <c r="F903" t="n">
        <v>24.03</v>
      </c>
      <c r="G903" t="n">
        <v>120.16</v>
      </c>
      <c r="H903" t="n">
        <v>1.7</v>
      </c>
      <c r="I903" t="n">
        <v>12</v>
      </c>
      <c r="J903" t="n">
        <v>253.18</v>
      </c>
      <c r="K903" t="n">
        <v>56.13</v>
      </c>
      <c r="L903" t="n">
        <v>24.25</v>
      </c>
      <c r="M903" t="n">
        <v>10</v>
      </c>
      <c r="N903" t="n">
        <v>62.8</v>
      </c>
      <c r="O903" t="n">
        <v>31459.45</v>
      </c>
      <c r="P903" t="n">
        <v>344.4</v>
      </c>
      <c r="Q903" t="n">
        <v>452.55</v>
      </c>
      <c r="R903" t="n">
        <v>72.43000000000001</v>
      </c>
      <c r="S903" t="n">
        <v>57.64</v>
      </c>
      <c r="T903" t="n">
        <v>5291.87</v>
      </c>
      <c r="U903" t="n">
        <v>0.8</v>
      </c>
      <c r="V903" t="n">
        <v>0.88</v>
      </c>
      <c r="W903" t="n">
        <v>6.81</v>
      </c>
      <c r="X903" t="n">
        <v>0.31</v>
      </c>
      <c r="Y903" t="n">
        <v>1</v>
      </c>
      <c r="Z903" t="n">
        <v>10</v>
      </c>
    </row>
    <row r="904">
      <c r="A904" t="n">
        <v>94</v>
      </c>
      <c r="B904" t="n">
        <v>110</v>
      </c>
      <c r="C904" t="inlineStr">
        <is>
          <t xml:space="preserve">CONCLUIDO	</t>
        </is>
      </c>
      <c r="D904" t="n">
        <v>3.6819</v>
      </c>
      <c r="E904" t="n">
        <v>27.16</v>
      </c>
      <c r="F904" t="n">
        <v>24.04</v>
      </c>
      <c r="G904" t="n">
        <v>120.2</v>
      </c>
      <c r="H904" t="n">
        <v>1.72</v>
      </c>
      <c r="I904" t="n">
        <v>12</v>
      </c>
      <c r="J904" t="n">
        <v>253.63</v>
      </c>
      <c r="K904" t="n">
        <v>56.13</v>
      </c>
      <c r="L904" t="n">
        <v>24.5</v>
      </c>
      <c r="M904" t="n">
        <v>10</v>
      </c>
      <c r="N904" t="n">
        <v>63</v>
      </c>
      <c r="O904" t="n">
        <v>31515.37</v>
      </c>
      <c r="P904" t="n">
        <v>343.81</v>
      </c>
      <c r="Q904" t="n">
        <v>452.56</v>
      </c>
      <c r="R904" t="n">
        <v>72.67</v>
      </c>
      <c r="S904" t="n">
        <v>57.64</v>
      </c>
      <c r="T904" t="n">
        <v>5413.24</v>
      </c>
      <c r="U904" t="n">
        <v>0.79</v>
      </c>
      <c r="V904" t="n">
        <v>0.88</v>
      </c>
      <c r="W904" t="n">
        <v>6.81</v>
      </c>
      <c r="X904" t="n">
        <v>0.32</v>
      </c>
      <c r="Y904" t="n">
        <v>1</v>
      </c>
      <c r="Z904" t="n">
        <v>10</v>
      </c>
    </row>
    <row r="905">
      <c r="A905" t="n">
        <v>95</v>
      </c>
      <c r="B905" t="n">
        <v>110</v>
      </c>
      <c r="C905" t="inlineStr">
        <is>
          <t xml:space="preserve">CONCLUIDO	</t>
        </is>
      </c>
      <c r="D905" t="n">
        <v>3.6931</v>
      </c>
      <c r="E905" t="n">
        <v>27.08</v>
      </c>
      <c r="F905" t="n">
        <v>24</v>
      </c>
      <c r="G905" t="n">
        <v>130.91</v>
      </c>
      <c r="H905" t="n">
        <v>1.73</v>
      </c>
      <c r="I905" t="n">
        <v>11</v>
      </c>
      <c r="J905" t="n">
        <v>254.09</v>
      </c>
      <c r="K905" t="n">
        <v>56.13</v>
      </c>
      <c r="L905" t="n">
        <v>24.75</v>
      </c>
      <c r="M905" t="n">
        <v>9</v>
      </c>
      <c r="N905" t="n">
        <v>63.21</v>
      </c>
      <c r="O905" t="n">
        <v>31571.37</v>
      </c>
      <c r="P905" t="n">
        <v>343.26</v>
      </c>
      <c r="Q905" t="n">
        <v>452.56</v>
      </c>
      <c r="R905" t="n">
        <v>71.39</v>
      </c>
      <c r="S905" t="n">
        <v>57.64</v>
      </c>
      <c r="T905" t="n">
        <v>4779.82</v>
      </c>
      <c r="U905" t="n">
        <v>0.8100000000000001</v>
      </c>
      <c r="V905" t="n">
        <v>0.88</v>
      </c>
      <c r="W905" t="n">
        <v>6.81</v>
      </c>
      <c r="X905" t="n">
        <v>0.28</v>
      </c>
      <c r="Y905" t="n">
        <v>1</v>
      </c>
      <c r="Z905" t="n">
        <v>10</v>
      </c>
    </row>
    <row r="906">
      <c r="A906" t="n">
        <v>96</v>
      </c>
      <c r="B906" t="n">
        <v>110</v>
      </c>
      <c r="C906" t="inlineStr">
        <is>
          <t xml:space="preserve">CONCLUIDO	</t>
        </is>
      </c>
      <c r="D906" t="n">
        <v>3.6938</v>
      </c>
      <c r="E906" t="n">
        <v>27.07</v>
      </c>
      <c r="F906" t="n">
        <v>24</v>
      </c>
      <c r="G906" t="n">
        <v>130.88</v>
      </c>
      <c r="H906" t="n">
        <v>1.75</v>
      </c>
      <c r="I906" t="n">
        <v>11</v>
      </c>
      <c r="J906" t="n">
        <v>254.54</v>
      </c>
      <c r="K906" t="n">
        <v>56.13</v>
      </c>
      <c r="L906" t="n">
        <v>25</v>
      </c>
      <c r="M906" t="n">
        <v>9</v>
      </c>
      <c r="N906" t="n">
        <v>63.41</v>
      </c>
      <c r="O906" t="n">
        <v>31627.44</v>
      </c>
      <c r="P906" t="n">
        <v>343.45</v>
      </c>
      <c r="Q906" t="n">
        <v>452.56</v>
      </c>
      <c r="R906" t="n">
        <v>71.23</v>
      </c>
      <c r="S906" t="n">
        <v>57.64</v>
      </c>
      <c r="T906" t="n">
        <v>4699.03</v>
      </c>
      <c r="U906" t="n">
        <v>0.8100000000000001</v>
      </c>
      <c r="V906" t="n">
        <v>0.88</v>
      </c>
      <c r="W906" t="n">
        <v>6.81</v>
      </c>
      <c r="X906" t="n">
        <v>0.27</v>
      </c>
      <c r="Y906" t="n">
        <v>1</v>
      </c>
      <c r="Z906" t="n">
        <v>10</v>
      </c>
    </row>
    <row r="907">
      <c r="A907" t="n">
        <v>97</v>
      </c>
      <c r="B907" t="n">
        <v>110</v>
      </c>
      <c r="C907" t="inlineStr">
        <is>
          <t xml:space="preserve">CONCLUIDO	</t>
        </is>
      </c>
      <c r="D907" t="n">
        <v>3.6924</v>
      </c>
      <c r="E907" t="n">
        <v>27.08</v>
      </c>
      <c r="F907" t="n">
        <v>24.01</v>
      </c>
      <c r="G907" t="n">
        <v>130.94</v>
      </c>
      <c r="H907" t="n">
        <v>1.76</v>
      </c>
      <c r="I907" t="n">
        <v>11</v>
      </c>
      <c r="J907" t="n">
        <v>255</v>
      </c>
      <c r="K907" t="n">
        <v>56.13</v>
      </c>
      <c r="L907" t="n">
        <v>25.25</v>
      </c>
      <c r="M907" t="n">
        <v>9</v>
      </c>
      <c r="N907" t="n">
        <v>63.62</v>
      </c>
      <c r="O907" t="n">
        <v>31683.59</v>
      </c>
      <c r="P907" t="n">
        <v>343.83</v>
      </c>
      <c r="Q907" t="n">
        <v>452.56</v>
      </c>
      <c r="R907" t="n">
        <v>71.5</v>
      </c>
      <c r="S907" t="n">
        <v>57.64</v>
      </c>
      <c r="T907" t="n">
        <v>4835.4</v>
      </c>
      <c r="U907" t="n">
        <v>0.8100000000000001</v>
      </c>
      <c r="V907" t="n">
        <v>0.88</v>
      </c>
      <c r="W907" t="n">
        <v>6.81</v>
      </c>
      <c r="X907" t="n">
        <v>0.28</v>
      </c>
      <c r="Y907" t="n">
        <v>1</v>
      </c>
      <c r="Z907" t="n">
        <v>10</v>
      </c>
    </row>
    <row r="908">
      <c r="A908" t="n">
        <v>98</v>
      </c>
      <c r="B908" t="n">
        <v>110</v>
      </c>
      <c r="C908" t="inlineStr">
        <is>
          <t xml:space="preserve">CONCLUIDO	</t>
        </is>
      </c>
      <c r="D908" t="n">
        <v>3.6923</v>
      </c>
      <c r="E908" t="n">
        <v>27.08</v>
      </c>
      <c r="F908" t="n">
        <v>24.01</v>
      </c>
      <c r="G908" t="n">
        <v>130.94</v>
      </c>
      <c r="H908" t="n">
        <v>1.78</v>
      </c>
      <c r="I908" t="n">
        <v>11</v>
      </c>
      <c r="J908" t="n">
        <v>255.45</v>
      </c>
      <c r="K908" t="n">
        <v>56.13</v>
      </c>
      <c r="L908" t="n">
        <v>25.5</v>
      </c>
      <c r="M908" t="n">
        <v>9</v>
      </c>
      <c r="N908" t="n">
        <v>63.82</v>
      </c>
      <c r="O908" t="n">
        <v>31739.82</v>
      </c>
      <c r="P908" t="n">
        <v>344.07</v>
      </c>
      <c r="Q908" t="n">
        <v>452.56</v>
      </c>
      <c r="R908" t="n">
        <v>71.42</v>
      </c>
      <c r="S908" t="n">
        <v>57.64</v>
      </c>
      <c r="T908" t="n">
        <v>4792.51</v>
      </c>
      <c r="U908" t="n">
        <v>0.8100000000000001</v>
      </c>
      <c r="V908" t="n">
        <v>0.88</v>
      </c>
      <c r="W908" t="n">
        <v>6.81</v>
      </c>
      <c r="X908" t="n">
        <v>0.28</v>
      </c>
      <c r="Y908" t="n">
        <v>1</v>
      </c>
      <c r="Z908" t="n">
        <v>10</v>
      </c>
    </row>
    <row r="909">
      <c r="A909" t="n">
        <v>99</v>
      </c>
      <c r="B909" t="n">
        <v>110</v>
      </c>
      <c r="C909" t="inlineStr">
        <is>
          <t xml:space="preserve">CONCLUIDO	</t>
        </is>
      </c>
      <c r="D909" t="n">
        <v>3.692</v>
      </c>
      <c r="E909" t="n">
        <v>27.09</v>
      </c>
      <c r="F909" t="n">
        <v>24.01</v>
      </c>
      <c r="G909" t="n">
        <v>130.96</v>
      </c>
      <c r="H909" t="n">
        <v>1.79</v>
      </c>
      <c r="I909" t="n">
        <v>11</v>
      </c>
      <c r="J909" t="n">
        <v>255.91</v>
      </c>
      <c r="K909" t="n">
        <v>56.13</v>
      </c>
      <c r="L909" t="n">
        <v>25.75</v>
      </c>
      <c r="M909" t="n">
        <v>9</v>
      </c>
      <c r="N909" t="n">
        <v>64.03</v>
      </c>
      <c r="O909" t="n">
        <v>31796.12</v>
      </c>
      <c r="P909" t="n">
        <v>344.02</v>
      </c>
      <c r="Q909" t="n">
        <v>452.55</v>
      </c>
      <c r="R909" t="n">
        <v>71.58</v>
      </c>
      <c r="S909" t="n">
        <v>57.64</v>
      </c>
      <c r="T909" t="n">
        <v>4871.13</v>
      </c>
      <c r="U909" t="n">
        <v>0.8100000000000001</v>
      </c>
      <c r="V909" t="n">
        <v>0.88</v>
      </c>
      <c r="W909" t="n">
        <v>6.81</v>
      </c>
      <c r="X909" t="n">
        <v>0.28</v>
      </c>
      <c r="Y909" t="n">
        <v>1</v>
      </c>
      <c r="Z909" t="n">
        <v>10</v>
      </c>
    </row>
    <row r="910">
      <c r="A910" t="n">
        <v>100</v>
      </c>
      <c r="B910" t="n">
        <v>110</v>
      </c>
      <c r="C910" t="inlineStr">
        <is>
          <t xml:space="preserve">CONCLUIDO	</t>
        </is>
      </c>
      <c r="D910" t="n">
        <v>3.6921</v>
      </c>
      <c r="E910" t="n">
        <v>27.08</v>
      </c>
      <c r="F910" t="n">
        <v>24.01</v>
      </c>
      <c r="G910" t="n">
        <v>130.95</v>
      </c>
      <c r="H910" t="n">
        <v>1.8</v>
      </c>
      <c r="I910" t="n">
        <v>11</v>
      </c>
      <c r="J910" t="n">
        <v>256.36</v>
      </c>
      <c r="K910" t="n">
        <v>56.13</v>
      </c>
      <c r="L910" t="n">
        <v>26</v>
      </c>
      <c r="M910" t="n">
        <v>9</v>
      </c>
      <c r="N910" t="n">
        <v>64.23999999999999</v>
      </c>
      <c r="O910" t="n">
        <v>31852.5</v>
      </c>
      <c r="P910" t="n">
        <v>343.93</v>
      </c>
      <c r="Q910" t="n">
        <v>452.59</v>
      </c>
      <c r="R910" t="n">
        <v>71.56999999999999</v>
      </c>
      <c r="S910" t="n">
        <v>57.64</v>
      </c>
      <c r="T910" t="n">
        <v>4865.82</v>
      </c>
      <c r="U910" t="n">
        <v>0.8100000000000001</v>
      </c>
      <c r="V910" t="n">
        <v>0.88</v>
      </c>
      <c r="W910" t="n">
        <v>6.81</v>
      </c>
      <c r="X910" t="n">
        <v>0.28</v>
      </c>
      <c r="Y910" t="n">
        <v>1</v>
      </c>
      <c r="Z910" t="n">
        <v>10</v>
      </c>
    </row>
    <row r="911">
      <c r="A911" t="n">
        <v>101</v>
      </c>
      <c r="B911" t="n">
        <v>110</v>
      </c>
      <c r="C911" t="inlineStr">
        <is>
          <t xml:space="preserve">CONCLUIDO	</t>
        </is>
      </c>
      <c r="D911" t="n">
        <v>3.6924</v>
      </c>
      <c r="E911" t="n">
        <v>27.08</v>
      </c>
      <c r="F911" t="n">
        <v>24.01</v>
      </c>
      <c r="G911" t="n">
        <v>130.94</v>
      </c>
      <c r="H911" t="n">
        <v>1.82</v>
      </c>
      <c r="I911" t="n">
        <v>11</v>
      </c>
      <c r="J911" t="n">
        <v>256.82</v>
      </c>
      <c r="K911" t="n">
        <v>56.13</v>
      </c>
      <c r="L911" t="n">
        <v>26.25</v>
      </c>
      <c r="M911" t="n">
        <v>9</v>
      </c>
      <c r="N911" t="n">
        <v>64.45</v>
      </c>
      <c r="O911" t="n">
        <v>31909.08</v>
      </c>
      <c r="P911" t="n">
        <v>343.74</v>
      </c>
      <c r="Q911" t="n">
        <v>452.58</v>
      </c>
      <c r="R911" t="n">
        <v>71.62</v>
      </c>
      <c r="S911" t="n">
        <v>57.64</v>
      </c>
      <c r="T911" t="n">
        <v>4895.45</v>
      </c>
      <c r="U911" t="n">
        <v>0.8</v>
      </c>
      <c r="V911" t="n">
        <v>0.88</v>
      </c>
      <c r="W911" t="n">
        <v>6.81</v>
      </c>
      <c r="X911" t="n">
        <v>0.28</v>
      </c>
      <c r="Y911" t="n">
        <v>1</v>
      </c>
      <c r="Z911" t="n">
        <v>10</v>
      </c>
    </row>
    <row r="912">
      <c r="A912" t="n">
        <v>102</v>
      </c>
      <c r="B912" t="n">
        <v>110</v>
      </c>
      <c r="C912" t="inlineStr">
        <is>
          <t xml:space="preserve">CONCLUIDO	</t>
        </is>
      </c>
      <c r="D912" t="n">
        <v>3.6932</v>
      </c>
      <c r="E912" t="n">
        <v>27.08</v>
      </c>
      <c r="F912" t="n">
        <v>24</v>
      </c>
      <c r="G912" t="n">
        <v>130.91</v>
      </c>
      <c r="H912" t="n">
        <v>1.83</v>
      </c>
      <c r="I912" t="n">
        <v>11</v>
      </c>
      <c r="J912" t="n">
        <v>257.28</v>
      </c>
      <c r="K912" t="n">
        <v>56.13</v>
      </c>
      <c r="L912" t="n">
        <v>26.5</v>
      </c>
      <c r="M912" t="n">
        <v>9</v>
      </c>
      <c r="N912" t="n">
        <v>64.66</v>
      </c>
      <c r="O912" t="n">
        <v>31965.61</v>
      </c>
      <c r="P912" t="n">
        <v>343.47</v>
      </c>
      <c r="Q912" t="n">
        <v>452.61</v>
      </c>
      <c r="R912" t="n">
        <v>71.22</v>
      </c>
      <c r="S912" t="n">
        <v>57.64</v>
      </c>
      <c r="T912" t="n">
        <v>4694.69</v>
      </c>
      <c r="U912" t="n">
        <v>0.8100000000000001</v>
      </c>
      <c r="V912" t="n">
        <v>0.88</v>
      </c>
      <c r="W912" t="n">
        <v>6.81</v>
      </c>
      <c r="X912" t="n">
        <v>0.27</v>
      </c>
      <c r="Y912" t="n">
        <v>1</v>
      </c>
      <c r="Z912" t="n">
        <v>10</v>
      </c>
    </row>
    <row r="913">
      <c r="A913" t="n">
        <v>103</v>
      </c>
      <c r="B913" t="n">
        <v>110</v>
      </c>
      <c r="C913" t="inlineStr">
        <is>
          <t xml:space="preserve">CONCLUIDO	</t>
        </is>
      </c>
      <c r="D913" t="n">
        <v>3.6909</v>
      </c>
      <c r="E913" t="n">
        <v>27.09</v>
      </c>
      <c r="F913" t="n">
        <v>24.02</v>
      </c>
      <c r="G913" t="n">
        <v>131</v>
      </c>
      <c r="H913" t="n">
        <v>1.85</v>
      </c>
      <c r="I913" t="n">
        <v>11</v>
      </c>
      <c r="J913" t="n">
        <v>257.74</v>
      </c>
      <c r="K913" t="n">
        <v>56.13</v>
      </c>
      <c r="L913" t="n">
        <v>26.75</v>
      </c>
      <c r="M913" t="n">
        <v>9</v>
      </c>
      <c r="N913" t="n">
        <v>64.86</v>
      </c>
      <c r="O913" t="n">
        <v>32022.22</v>
      </c>
      <c r="P913" t="n">
        <v>343.53</v>
      </c>
      <c r="Q913" t="n">
        <v>452.56</v>
      </c>
      <c r="R913" t="n">
        <v>71.75</v>
      </c>
      <c r="S913" t="n">
        <v>57.64</v>
      </c>
      <c r="T913" t="n">
        <v>4959.42</v>
      </c>
      <c r="U913" t="n">
        <v>0.8</v>
      </c>
      <c r="V913" t="n">
        <v>0.88</v>
      </c>
      <c r="W913" t="n">
        <v>6.82</v>
      </c>
      <c r="X913" t="n">
        <v>0.29</v>
      </c>
      <c r="Y913" t="n">
        <v>1</v>
      </c>
      <c r="Z913" t="n">
        <v>10</v>
      </c>
    </row>
    <row r="914">
      <c r="A914" t="n">
        <v>104</v>
      </c>
      <c r="B914" t="n">
        <v>110</v>
      </c>
      <c r="C914" t="inlineStr">
        <is>
          <t xml:space="preserve">CONCLUIDO	</t>
        </is>
      </c>
      <c r="D914" t="n">
        <v>3.6926</v>
      </c>
      <c r="E914" t="n">
        <v>27.08</v>
      </c>
      <c r="F914" t="n">
        <v>24</v>
      </c>
      <c r="G914" t="n">
        <v>130.93</v>
      </c>
      <c r="H914" t="n">
        <v>1.86</v>
      </c>
      <c r="I914" t="n">
        <v>11</v>
      </c>
      <c r="J914" t="n">
        <v>258.2</v>
      </c>
      <c r="K914" t="n">
        <v>56.13</v>
      </c>
      <c r="L914" t="n">
        <v>27</v>
      </c>
      <c r="M914" t="n">
        <v>9</v>
      </c>
      <c r="N914" t="n">
        <v>65.06999999999999</v>
      </c>
      <c r="O914" t="n">
        <v>32078.91</v>
      </c>
      <c r="P914" t="n">
        <v>342.17</v>
      </c>
      <c r="Q914" t="n">
        <v>452.56</v>
      </c>
      <c r="R914" t="n">
        <v>71.63</v>
      </c>
      <c r="S914" t="n">
        <v>57.64</v>
      </c>
      <c r="T914" t="n">
        <v>4896.18</v>
      </c>
      <c r="U914" t="n">
        <v>0.8</v>
      </c>
      <c r="V914" t="n">
        <v>0.88</v>
      </c>
      <c r="W914" t="n">
        <v>6.81</v>
      </c>
      <c r="X914" t="n">
        <v>0.28</v>
      </c>
      <c r="Y914" t="n">
        <v>1</v>
      </c>
      <c r="Z914" t="n">
        <v>10</v>
      </c>
    </row>
    <row r="915">
      <c r="A915" t="n">
        <v>105</v>
      </c>
      <c r="B915" t="n">
        <v>110</v>
      </c>
      <c r="C915" t="inlineStr">
        <is>
          <t xml:space="preserve">CONCLUIDO	</t>
        </is>
      </c>
      <c r="D915" t="n">
        <v>3.7015</v>
      </c>
      <c r="E915" t="n">
        <v>27.02</v>
      </c>
      <c r="F915" t="n">
        <v>23.98</v>
      </c>
      <c r="G915" t="n">
        <v>143.89</v>
      </c>
      <c r="H915" t="n">
        <v>1.87</v>
      </c>
      <c r="I915" t="n">
        <v>10</v>
      </c>
      <c r="J915" t="n">
        <v>258.66</v>
      </c>
      <c r="K915" t="n">
        <v>56.13</v>
      </c>
      <c r="L915" t="n">
        <v>27.25</v>
      </c>
      <c r="M915" t="n">
        <v>8</v>
      </c>
      <c r="N915" t="n">
        <v>65.28</v>
      </c>
      <c r="O915" t="n">
        <v>32135.68</v>
      </c>
      <c r="P915" t="n">
        <v>341.68</v>
      </c>
      <c r="Q915" t="n">
        <v>452.55</v>
      </c>
      <c r="R915" t="n">
        <v>70.68000000000001</v>
      </c>
      <c r="S915" t="n">
        <v>57.64</v>
      </c>
      <c r="T915" t="n">
        <v>4428.1</v>
      </c>
      <c r="U915" t="n">
        <v>0.82</v>
      </c>
      <c r="V915" t="n">
        <v>0.88</v>
      </c>
      <c r="W915" t="n">
        <v>6.81</v>
      </c>
      <c r="X915" t="n">
        <v>0.26</v>
      </c>
      <c r="Y915" t="n">
        <v>1</v>
      </c>
      <c r="Z915" t="n">
        <v>10</v>
      </c>
    </row>
    <row r="916">
      <c r="A916" t="n">
        <v>106</v>
      </c>
      <c r="B916" t="n">
        <v>110</v>
      </c>
      <c r="C916" t="inlineStr">
        <is>
          <t xml:space="preserve">CONCLUIDO	</t>
        </is>
      </c>
      <c r="D916" t="n">
        <v>3.7007</v>
      </c>
      <c r="E916" t="n">
        <v>27.02</v>
      </c>
      <c r="F916" t="n">
        <v>23.99</v>
      </c>
      <c r="G916" t="n">
        <v>143.92</v>
      </c>
      <c r="H916" t="n">
        <v>1.89</v>
      </c>
      <c r="I916" t="n">
        <v>10</v>
      </c>
      <c r="J916" t="n">
        <v>259.12</v>
      </c>
      <c r="K916" t="n">
        <v>56.13</v>
      </c>
      <c r="L916" t="n">
        <v>27.5</v>
      </c>
      <c r="M916" t="n">
        <v>8</v>
      </c>
      <c r="N916" t="n">
        <v>65.48999999999999</v>
      </c>
      <c r="O916" t="n">
        <v>32192.53</v>
      </c>
      <c r="P916" t="n">
        <v>342.02</v>
      </c>
      <c r="Q916" t="n">
        <v>452.56</v>
      </c>
      <c r="R916" t="n">
        <v>70.93000000000001</v>
      </c>
      <c r="S916" t="n">
        <v>57.64</v>
      </c>
      <c r="T916" t="n">
        <v>4555.4</v>
      </c>
      <c r="U916" t="n">
        <v>0.8100000000000001</v>
      </c>
      <c r="V916" t="n">
        <v>0.88</v>
      </c>
      <c r="W916" t="n">
        <v>6.81</v>
      </c>
      <c r="X916" t="n">
        <v>0.26</v>
      </c>
      <c r="Y916" t="n">
        <v>1</v>
      </c>
      <c r="Z916" t="n">
        <v>10</v>
      </c>
    </row>
    <row r="917">
      <c r="A917" t="n">
        <v>107</v>
      </c>
      <c r="B917" t="n">
        <v>110</v>
      </c>
      <c r="C917" t="inlineStr">
        <is>
          <t xml:space="preserve">CONCLUIDO	</t>
        </is>
      </c>
      <c r="D917" t="n">
        <v>3.7036</v>
      </c>
      <c r="E917" t="n">
        <v>27</v>
      </c>
      <c r="F917" t="n">
        <v>23.97</v>
      </c>
      <c r="G917" t="n">
        <v>143.79</v>
      </c>
      <c r="H917" t="n">
        <v>1.9</v>
      </c>
      <c r="I917" t="n">
        <v>10</v>
      </c>
      <c r="J917" t="n">
        <v>259.58</v>
      </c>
      <c r="K917" t="n">
        <v>56.13</v>
      </c>
      <c r="L917" t="n">
        <v>27.75</v>
      </c>
      <c r="M917" t="n">
        <v>8</v>
      </c>
      <c r="N917" t="n">
        <v>65.70999999999999</v>
      </c>
      <c r="O917" t="n">
        <v>32249.46</v>
      </c>
      <c r="P917" t="n">
        <v>341.98</v>
      </c>
      <c r="Q917" t="n">
        <v>452.61</v>
      </c>
      <c r="R917" t="n">
        <v>70.17</v>
      </c>
      <c r="S917" t="n">
        <v>57.64</v>
      </c>
      <c r="T917" t="n">
        <v>4171.62</v>
      </c>
      <c r="U917" t="n">
        <v>0.82</v>
      </c>
      <c r="V917" t="n">
        <v>0.88</v>
      </c>
      <c r="W917" t="n">
        <v>6.81</v>
      </c>
      <c r="X917" t="n">
        <v>0.24</v>
      </c>
      <c r="Y917" t="n">
        <v>1</v>
      </c>
      <c r="Z917" t="n">
        <v>10</v>
      </c>
    </row>
    <row r="918">
      <c r="A918" t="n">
        <v>108</v>
      </c>
      <c r="B918" t="n">
        <v>110</v>
      </c>
      <c r="C918" t="inlineStr">
        <is>
          <t xml:space="preserve">CONCLUIDO	</t>
        </is>
      </c>
      <c r="D918" t="n">
        <v>3.702</v>
      </c>
      <c r="E918" t="n">
        <v>27.01</v>
      </c>
      <c r="F918" t="n">
        <v>23.98</v>
      </c>
      <c r="G918" t="n">
        <v>143.86</v>
      </c>
      <c r="H918" t="n">
        <v>1.92</v>
      </c>
      <c r="I918" t="n">
        <v>10</v>
      </c>
      <c r="J918" t="n">
        <v>260.05</v>
      </c>
      <c r="K918" t="n">
        <v>56.13</v>
      </c>
      <c r="L918" t="n">
        <v>28</v>
      </c>
      <c r="M918" t="n">
        <v>8</v>
      </c>
      <c r="N918" t="n">
        <v>65.92</v>
      </c>
      <c r="O918" t="n">
        <v>32306.46</v>
      </c>
      <c r="P918" t="n">
        <v>342.26</v>
      </c>
      <c r="Q918" t="n">
        <v>452.57</v>
      </c>
      <c r="R918" t="n">
        <v>70.73999999999999</v>
      </c>
      <c r="S918" t="n">
        <v>57.64</v>
      </c>
      <c r="T918" t="n">
        <v>4456.87</v>
      </c>
      <c r="U918" t="n">
        <v>0.8100000000000001</v>
      </c>
      <c r="V918" t="n">
        <v>0.88</v>
      </c>
      <c r="W918" t="n">
        <v>6.81</v>
      </c>
      <c r="X918" t="n">
        <v>0.25</v>
      </c>
      <c r="Y918" t="n">
        <v>1</v>
      </c>
      <c r="Z918" t="n">
        <v>10</v>
      </c>
    </row>
    <row r="919">
      <c r="A919" t="n">
        <v>109</v>
      </c>
      <c r="B919" t="n">
        <v>110</v>
      </c>
      <c r="C919" t="inlineStr">
        <is>
          <t xml:space="preserve">CONCLUIDO	</t>
        </is>
      </c>
      <c r="D919" t="n">
        <v>3.7017</v>
      </c>
      <c r="E919" t="n">
        <v>27.01</v>
      </c>
      <c r="F919" t="n">
        <v>23.98</v>
      </c>
      <c r="G919" t="n">
        <v>143.88</v>
      </c>
      <c r="H919" t="n">
        <v>1.93</v>
      </c>
      <c r="I919" t="n">
        <v>10</v>
      </c>
      <c r="J919" t="n">
        <v>260.51</v>
      </c>
      <c r="K919" t="n">
        <v>56.13</v>
      </c>
      <c r="L919" t="n">
        <v>28.25</v>
      </c>
      <c r="M919" t="n">
        <v>8</v>
      </c>
      <c r="N919" t="n">
        <v>66.13</v>
      </c>
      <c r="O919" t="n">
        <v>32363.54</v>
      </c>
      <c r="P919" t="n">
        <v>342.43</v>
      </c>
      <c r="Q919" t="n">
        <v>452.6</v>
      </c>
      <c r="R919" t="n">
        <v>70.75</v>
      </c>
      <c r="S919" t="n">
        <v>57.64</v>
      </c>
      <c r="T919" t="n">
        <v>4462.91</v>
      </c>
      <c r="U919" t="n">
        <v>0.8100000000000001</v>
      </c>
      <c r="V919" t="n">
        <v>0.88</v>
      </c>
      <c r="W919" t="n">
        <v>6.81</v>
      </c>
      <c r="X919" t="n">
        <v>0.26</v>
      </c>
      <c r="Y919" t="n">
        <v>1</v>
      </c>
      <c r="Z919" t="n">
        <v>10</v>
      </c>
    </row>
    <row r="920">
      <c r="A920" t="n">
        <v>110</v>
      </c>
      <c r="B920" t="n">
        <v>110</v>
      </c>
      <c r="C920" t="inlineStr">
        <is>
          <t xml:space="preserve">CONCLUIDO	</t>
        </is>
      </c>
      <c r="D920" t="n">
        <v>3.7019</v>
      </c>
      <c r="E920" t="n">
        <v>27.01</v>
      </c>
      <c r="F920" t="n">
        <v>23.98</v>
      </c>
      <c r="G920" t="n">
        <v>143.87</v>
      </c>
      <c r="H920" t="n">
        <v>1.94</v>
      </c>
      <c r="I920" t="n">
        <v>10</v>
      </c>
      <c r="J920" t="n">
        <v>260.97</v>
      </c>
      <c r="K920" t="n">
        <v>56.13</v>
      </c>
      <c r="L920" t="n">
        <v>28.5</v>
      </c>
      <c r="M920" t="n">
        <v>8</v>
      </c>
      <c r="N920" t="n">
        <v>66.34999999999999</v>
      </c>
      <c r="O920" t="n">
        <v>32420.71</v>
      </c>
      <c r="P920" t="n">
        <v>342.39</v>
      </c>
      <c r="Q920" t="n">
        <v>452.57</v>
      </c>
      <c r="R920" t="n">
        <v>70.72</v>
      </c>
      <c r="S920" t="n">
        <v>57.64</v>
      </c>
      <c r="T920" t="n">
        <v>4450</v>
      </c>
      <c r="U920" t="n">
        <v>0.82</v>
      </c>
      <c r="V920" t="n">
        <v>0.88</v>
      </c>
      <c r="W920" t="n">
        <v>6.81</v>
      </c>
      <c r="X920" t="n">
        <v>0.25</v>
      </c>
      <c r="Y920" t="n">
        <v>1</v>
      </c>
      <c r="Z920" t="n">
        <v>10</v>
      </c>
    </row>
    <row r="921">
      <c r="A921" t="n">
        <v>111</v>
      </c>
      <c r="B921" t="n">
        <v>110</v>
      </c>
      <c r="C921" t="inlineStr">
        <is>
          <t xml:space="preserve">CONCLUIDO	</t>
        </is>
      </c>
      <c r="D921" t="n">
        <v>3.7033</v>
      </c>
      <c r="E921" t="n">
        <v>27</v>
      </c>
      <c r="F921" t="n">
        <v>23.97</v>
      </c>
      <c r="G921" t="n">
        <v>143.81</v>
      </c>
      <c r="H921" t="n">
        <v>1.96</v>
      </c>
      <c r="I921" t="n">
        <v>10</v>
      </c>
      <c r="J921" t="n">
        <v>261.44</v>
      </c>
      <c r="K921" t="n">
        <v>56.13</v>
      </c>
      <c r="L921" t="n">
        <v>28.75</v>
      </c>
      <c r="M921" t="n">
        <v>8</v>
      </c>
      <c r="N921" t="n">
        <v>66.56</v>
      </c>
      <c r="O921" t="n">
        <v>32477.95</v>
      </c>
      <c r="P921" t="n">
        <v>342.13</v>
      </c>
      <c r="Q921" t="n">
        <v>452.55</v>
      </c>
      <c r="R921" t="n">
        <v>70.40000000000001</v>
      </c>
      <c r="S921" t="n">
        <v>57.64</v>
      </c>
      <c r="T921" t="n">
        <v>4287.2</v>
      </c>
      <c r="U921" t="n">
        <v>0.82</v>
      </c>
      <c r="V921" t="n">
        <v>0.88</v>
      </c>
      <c r="W921" t="n">
        <v>6.81</v>
      </c>
      <c r="X921" t="n">
        <v>0.24</v>
      </c>
      <c r="Y921" t="n">
        <v>1</v>
      </c>
      <c r="Z921" t="n">
        <v>10</v>
      </c>
    </row>
    <row r="922">
      <c r="A922" t="n">
        <v>112</v>
      </c>
      <c r="B922" t="n">
        <v>110</v>
      </c>
      <c r="C922" t="inlineStr">
        <is>
          <t xml:space="preserve">CONCLUIDO	</t>
        </is>
      </c>
      <c r="D922" t="n">
        <v>3.7015</v>
      </c>
      <c r="E922" t="n">
        <v>27.02</v>
      </c>
      <c r="F922" t="n">
        <v>23.98</v>
      </c>
      <c r="G922" t="n">
        <v>143.89</v>
      </c>
      <c r="H922" t="n">
        <v>1.97</v>
      </c>
      <c r="I922" t="n">
        <v>10</v>
      </c>
      <c r="J922" t="n">
        <v>261.9</v>
      </c>
      <c r="K922" t="n">
        <v>56.13</v>
      </c>
      <c r="L922" t="n">
        <v>29</v>
      </c>
      <c r="M922" t="n">
        <v>8</v>
      </c>
      <c r="N922" t="n">
        <v>66.77</v>
      </c>
      <c r="O922" t="n">
        <v>32535.28</v>
      </c>
      <c r="P922" t="n">
        <v>342.23</v>
      </c>
      <c r="Q922" t="n">
        <v>452.62</v>
      </c>
      <c r="R922" t="n">
        <v>70.73</v>
      </c>
      <c r="S922" t="n">
        <v>57.64</v>
      </c>
      <c r="T922" t="n">
        <v>4452.75</v>
      </c>
      <c r="U922" t="n">
        <v>0.8100000000000001</v>
      </c>
      <c r="V922" t="n">
        <v>0.88</v>
      </c>
      <c r="W922" t="n">
        <v>6.81</v>
      </c>
      <c r="X922" t="n">
        <v>0.26</v>
      </c>
      <c r="Y922" t="n">
        <v>1</v>
      </c>
      <c r="Z922" t="n">
        <v>10</v>
      </c>
    </row>
    <row r="923">
      <c r="A923" t="n">
        <v>113</v>
      </c>
      <c r="B923" t="n">
        <v>110</v>
      </c>
      <c r="C923" t="inlineStr">
        <is>
          <t xml:space="preserve">CONCLUIDO	</t>
        </is>
      </c>
      <c r="D923" t="n">
        <v>3.6999</v>
      </c>
      <c r="E923" t="n">
        <v>27.03</v>
      </c>
      <c r="F923" t="n">
        <v>23.99</v>
      </c>
      <c r="G923" t="n">
        <v>143.96</v>
      </c>
      <c r="H923" t="n">
        <v>1.98</v>
      </c>
      <c r="I923" t="n">
        <v>10</v>
      </c>
      <c r="J923" t="n">
        <v>262.37</v>
      </c>
      <c r="K923" t="n">
        <v>56.13</v>
      </c>
      <c r="L923" t="n">
        <v>29.25</v>
      </c>
      <c r="M923" t="n">
        <v>8</v>
      </c>
      <c r="N923" t="n">
        <v>66.98999999999999</v>
      </c>
      <c r="O923" t="n">
        <v>32592.68</v>
      </c>
      <c r="P923" t="n">
        <v>342.15</v>
      </c>
      <c r="Q923" t="n">
        <v>452.56</v>
      </c>
      <c r="R923" t="n">
        <v>71.05</v>
      </c>
      <c r="S923" t="n">
        <v>57.64</v>
      </c>
      <c r="T923" t="n">
        <v>4612.26</v>
      </c>
      <c r="U923" t="n">
        <v>0.8100000000000001</v>
      </c>
      <c r="V923" t="n">
        <v>0.88</v>
      </c>
      <c r="W923" t="n">
        <v>6.81</v>
      </c>
      <c r="X923" t="n">
        <v>0.27</v>
      </c>
      <c r="Y923" t="n">
        <v>1</v>
      </c>
      <c r="Z923" t="n">
        <v>10</v>
      </c>
    </row>
    <row r="924">
      <c r="A924" t="n">
        <v>114</v>
      </c>
      <c r="B924" t="n">
        <v>110</v>
      </c>
      <c r="C924" t="inlineStr">
        <is>
          <t xml:space="preserve">CONCLUIDO	</t>
        </is>
      </c>
      <c r="D924" t="n">
        <v>3.7018</v>
      </c>
      <c r="E924" t="n">
        <v>27.01</v>
      </c>
      <c r="F924" t="n">
        <v>23.98</v>
      </c>
      <c r="G924" t="n">
        <v>143.88</v>
      </c>
      <c r="H924" t="n">
        <v>2</v>
      </c>
      <c r="I924" t="n">
        <v>10</v>
      </c>
      <c r="J924" t="n">
        <v>262.83</v>
      </c>
      <c r="K924" t="n">
        <v>56.13</v>
      </c>
      <c r="L924" t="n">
        <v>29.5</v>
      </c>
      <c r="M924" t="n">
        <v>8</v>
      </c>
      <c r="N924" t="n">
        <v>67.20999999999999</v>
      </c>
      <c r="O924" t="n">
        <v>32650.17</v>
      </c>
      <c r="P924" t="n">
        <v>341.35</v>
      </c>
      <c r="Q924" t="n">
        <v>452.55</v>
      </c>
      <c r="R924" t="n">
        <v>70.62</v>
      </c>
      <c r="S924" t="n">
        <v>57.64</v>
      </c>
      <c r="T924" t="n">
        <v>4399.75</v>
      </c>
      <c r="U924" t="n">
        <v>0.82</v>
      </c>
      <c r="V924" t="n">
        <v>0.88</v>
      </c>
      <c r="W924" t="n">
        <v>6.81</v>
      </c>
      <c r="X924" t="n">
        <v>0.26</v>
      </c>
      <c r="Y924" t="n">
        <v>1</v>
      </c>
      <c r="Z924" t="n">
        <v>10</v>
      </c>
    </row>
    <row r="925">
      <c r="A925" t="n">
        <v>115</v>
      </c>
      <c r="B925" t="n">
        <v>110</v>
      </c>
      <c r="C925" t="inlineStr">
        <is>
          <t xml:space="preserve">CONCLUIDO	</t>
        </is>
      </c>
      <c r="D925" t="n">
        <v>3.7008</v>
      </c>
      <c r="E925" t="n">
        <v>27.02</v>
      </c>
      <c r="F925" t="n">
        <v>23.99</v>
      </c>
      <c r="G925" t="n">
        <v>143.92</v>
      </c>
      <c r="H925" t="n">
        <v>2.01</v>
      </c>
      <c r="I925" t="n">
        <v>10</v>
      </c>
      <c r="J925" t="n">
        <v>263.3</v>
      </c>
      <c r="K925" t="n">
        <v>56.13</v>
      </c>
      <c r="L925" t="n">
        <v>29.75</v>
      </c>
      <c r="M925" t="n">
        <v>8</v>
      </c>
      <c r="N925" t="n">
        <v>67.42</v>
      </c>
      <c r="O925" t="n">
        <v>32707.74</v>
      </c>
      <c r="P925" t="n">
        <v>341.12</v>
      </c>
      <c r="Q925" t="n">
        <v>452.55</v>
      </c>
      <c r="R925" t="n">
        <v>70.95999999999999</v>
      </c>
      <c r="S925" t="n">
        <v>57.64</v>
      </c>
      <c r="T925" t="n">
        <v>4567.84</v>
      </c>
      <c r="U925" t="n">
        <v>0.8100000000000001</v>
      </c>
      <c r="V925" t="n">
        <v>0.88</v>
      </c>
      <c r="W925" t="n">
        <v>6.81</v>
      </c>
      <c r="X925" t="n">
        <v>0.26</v>
      </c>
      <c r="Y925" t="n">
        <v>1</v>
      </c>
      <c r="Z925" t="n">
        <v>10</v>
      </c>
    </row>
    <row r="926">
      <c r="A926" t="n">
        <v>116</v>
      </c>
      <c r="B926" t="n">
        <v>110</v>
      </c>
      <c r="C926" t="inlineStr">
        <is>
          <t xml:space="preserve">CONCLUIDO	</t>
        </is>
      </c>
      <c r="D926" t="n">
        <v>3.7016</v>
      </c>
      <c r="E926" t="n">
        <v>27.02</v>
      </c>
      <c r="F926" t="n">
        <v>23.98</v>
      </c>
      <c r="G926" t="n">
        <v>143.88</v>
      </c>
      <c r="H926" t="n">
        <v>2.02</v>
      </c>
      <c r="I926" t="n">
        <v>10</v>
      </c>
      <c r="J926" t="n">
        <v>263.77</v>
      </c>
      <c r="K926" t="n">
        <v>56.13</v>
      </c>
      <c r="L926" t="n">
        <v>30</v>
      </c>
      <c r="M926" t="n">
        <v>8</v>
      </c>
      <c r="N926" t="n">
        <v>67.64</v>
      </c>
      <c r="O926" t="n">
        <v>32765.39</v>
      </c>
      <c r="P926" t="n">
        <v>340.18</v>
      </c>
      <c r="Q926" t="n">
        <v>452.59</v>
      </c>
      <c r="R926" t="n">
        <v>70.76000000000001</v>
      </c>
      <c r="S926" t="n">
        <v>57.64</v>
      </c>
      <c r="T926" t="n">
        <v>4465.84</v>
      </c>
      <c r="U926" t="n">
        <v>0.8100000000000001</v>
      </c>
      <c r="V926" t="n">
        <v>0.88</v>
      </c>
      <c r="W926" t="n">
        <v>6.81</v>
      </c>
      <c r="X926" t="n">
        <v>0.26</v>
      </c>
      <c r="Y926" t="n">
        <v>1</v>
      </c>
      <c r="Z926" t="n">
        <v>10</v>
      </c>
    </row>
    <row r="927">
      <c r="A927" t="n">
        <v>117</v>
      </c>
      <c r="B927" t="n">
        <v>110</v>
      </c>
      <c r="C927" t="inlineStr">
        <is>
          <t xml:space="preserve">CONCLUIDO	</t>
        </is>
      </c>
      <c r="D927" t="n">
        <v>3.702</v>
      </c>
      <c r="E927" t="n">
        <v>27.01</v>
      </c>
      <c r="F927" t="n">
        <v>23.98</v>
      </c>
      <c r="G927" t="n">
        <v>143.87</v>
      </c>
      <c r="H927" t="n">
        <v>2.04</v>
      </c>
      <c r="I927" t="n">
        <v>10</v>
      </c>
      <c r="J927" t="n">
        <v>264.23</v>
      </c>
      <c r="K927" t="n">
        <v>56.13</v>
      </c>
      <c r="L927" t="n">
        <v>30.25</v>
      </c>
      <c r="M927" t="n">
        <v>8</v>
      </c>
      <c r="N927" t="n">
        <v>67.86</v>
      </c>
      <c r="O927" t="n">
        <v>32823.12</v>
      </c>
      <c r="P927" t="n">
        <v>339.26</v>
      </c>
      <c r="Q927" t="n">
        <v>452.6</v>
      </c>
      <c r="R927" t="n">
        <v>70.55</v>
      </c>
      <c r="S927" t="n">
        <v>57.64</v>
      </c>
      <c r="T927" t="n">
        <v>4362.73</v>
      </c>
      <c r="U927" t="n">
        <v>0.82</v>
      </c>
      <c r="V927" t="n">
        <v>0.88</v>
      </c>
      <c r="W927" t="n">
        <v>6.81</v>
      </c>
      <c r="X927" t="n">
        <v>0.25</v>
      </c>
      <c r="Y927" t="n">
        <v>1</v>
      </c>
      <c r="Z927" t="n">
        <v>10</v>
      </c>
    </row>
    <row r="928">
      <c r="A928" t="n">
        <v>118</v>
      </c>
      <c r="B928" t="n">
        <v>110</v>
      </c>
      <c r="C928" t="inlineStr">
        <is>
          <t xml:space="preserve">CONCLUIDO	</t>
        </is>
      </c>
      <c r="D928" t="n">
        <v>3.7115</v>
      </c>
      <c r="E928" t="n">
        <v>26.94</v>
      </c>
      <c r="F928" t="n">
        <v>23.95</v>
      </c>
      <c r="G928" t="n">
        <v>159.67</v>
      </c>
      <c r="H928" t="n">
        <v>2.05</v>
      </c>
      <c r="I928" t="n">
        <v>9</v>
      </c>
      <c r="J928" t="n">
        <v>264.7</v>
      </c>
      <c r="K928" t="n">
        <v>56.13</v>
      </c>
      <c r="L928" t="n">
        <v>30.5</v>
      </c>
      <c r="M928" t="n">
        <v>7</v>
      </c>
      <c r="N928" t="n">
        <v>68.08</v>
      </c>
      <c r="O928" t="n">
        <v>32880.94</v>
      </c>
      <c r="P928" t="n">
        <v>339.11</v>
      </c>
      <c r="Q928" t="n">
        <v>452.56</v>
      </c>
      <c r="R928" t="n">
        <v>69.70999999999999</v>
      </c>
      <c r="S928" t="n">
        <v>57.64</v>
      </c>
      <c r="T928" t="n">
        <v>3945.66</v>
      </c>
      <c r="U928" t="n">
        <v>0.83</v>
      </c>
      <c r="V928" t="n">
        <v>0.89</v>
      </c>
      <c r="W928" t="n">
        <v>6.81</v>
      </c>
      <c r="X928" t="n">
        <v>0.23</v>
      </c>
      <c r="Y928" t="n">
        <v>1</v>
      </c>
      <c r="Z928" t="n">
        <v>10</v>
      </c>
    </row>
    <row r="929">
      <c r="A929" t="n">
        <v>119</v>
      </c>
      <c r="B929" t="n">
        <v>110</v>
      </c>
      <c r="C929" t="inlineStr">
        <is>
          <t xml:space="preserve">CONCLUIDO	</t>
        </is>
      </c>
      <c r="D929" t="n">
        <v>3.7122</v>
      </c>
      <c r="E929" t="n">
        <v>26.94</v>
      </c>
      <c r="F929" t="n">
        <v>23.95</v>
      </c>
      <c r="G929" t="n">
        <v>159.64</v>
      </c>
      <c r="H929" t="n">
        <v>2.06</v>
      </c>
      <c r="I929" t="n">
        <v>9</v>
      </c>
      <c r="J929" t="n">
        <v>265.17</v>
      </c>
      <c r="K929" t="n">
        <v>56.13</v>
      </c>
      <c r="L929" t="n">
        <v>30.75</v>
      </c>
      <c r="M929" t="n">
        <v>7</v>
      </c>
      <c r="N929" t="n">
        <v>68.3</v>
      </c>
      <c r="O929" t="n">
        <v>32938.83</v>
      </c>
      <c r="P929" t="n">
        <v>339.36</v>
      </c>
      <c r="Q929" t="n">
        <v>452.57</v>
      </c>
      <c r="R929" t="n">
        <v>69.52</v>
      </c>
      <c r="S929" t="n">
        <v>57.64</v>
      </c>
      <c r="T929" t="n">
        <v>3851.86</v>
      </c>
      <c r="U929" t="n">
        <v>0.83</v>
      </c>
      <c r="V929" t="n">
        <v>0.89</v>
      </c>
      <c r="W929" t="n">
        <v>6.81</v>
      </c>
      <c r="X929" t="n">
        <v>0.22</v>
      </c>
      <c r="Y929" t="n">
        <v>1</v>
      </c>
      <c r="Z929" t="n">
        <v>10</v>
      </c>
    </row>
    <row r="930">
      <c r="A930" t="n">
        <v>120</v>
      </c>
      <c r="B930" t="n">
        <v>110</v>
      </c>
      <c r="C930" t="inlineStr">
        <is>
          <t xml:space="preserve">CONCLUIDO	</t>
        </is>
      </c>
      <c r="D930" t="n">
        <v>3.7113</v>
      </c>
      <c r="E930" t="n">
        <v>26.94</v>
      </c>
      <c r="F930" t="n">
        <v>23.95</v>
      </c>
      <c r="G930" t="n">
        <v>159.68</v>
      </c>
      <c r="H930" t="n">
        <v>2.08</v>
      </c>
      <c r="I930" t="n">
        <v>9</v>
      </c>
      <c r="J930" t="n">
        <v>265.64</v>
      </c>
      <c r="K930" t="n">
        <v>56.13</v>
      </c>
      <c r="L930" t="n">
        <v>31</v>
      </c>
      <c r="M930" t="n">
        <v>7</v>
      </c>
      <c r="N930" t="n">
        <v>68.52</v>
      </c>
      <c r="O930" t="n">
        <v>32996.81</v>
      </c>
      <c r="P930" t="n">
        <v>339.66</v>
      </c>
      <c r="Q930" t="n">
        <v>452.58</v>
      </c>
      <c r="R930" t="n">
        <v>69.73</v>
      </c>
      <c r="S930" t="n">
        <v>57.64</v>
      </c>
      <c r="T930" t="n">
        <v>3957</v>
      </c>
      <c r="U930" t="n">
        <v>0.83</v>
      </c>
      <c r="V930" t="n">
        <v>0.89</v>
      </c>
      <c r="W930" t="n">
        <v>6.81</v>
      </c>
      <c r="X930" t="n">
        <v>0.23</v>
      </c>
      <c r="Y930" t="n">
        <v>1</v>
      </c>
      <c r="Z930" t="n">
        <v>10</v>
      </c>
    </row>
    <row r="931">
      <c r="A931" t="n">
        <v>121</v>
      </c>
      <c r="B931" t="n">
        <v>110</v>
      </c>
      <c r="C931" t="inlineStr">
        <is>
          <t xml:space="preserve">CONCLUIDO	</t>
        </is>
      </c>
      <c r="D931" t="n">
        <v>3.7112</v>
      </c>
      <c r="E931" t="n">
        <v>26.95</v>
      </c>
      <c r="F931" t="n">
        <v>23.95</v>
      </c>
      <c r="G931" t="n">
        <v>159.68</v>
      </c>
      <c r="H931" t="n">
        <v>2.09</v>
      </c>
      <c r="I931" t="n">
        <v>9</v>
      </c>
      <c r="J931" t="n">
        <v>266.11</v>
      </c>
      <c r="K931" t="n">
        <v>56.13</v>
      </c>
      <c r="L931" t="n">
        <v>31.25</v>
      </c>
      <c r="M931" t="n">
        <v>7</v>
      </c>
      <c r="N931" t="n">
        <v>68.73999999999999</v>
      </c>
      <c r="O931" t="n">
        <v>33054.88</v>
      </c>
      <c r="P931" t="n">
        <v>340.34</v>
      </c>
      <c r="Q931" t="n">
        <v>452.57</v>
      </c>
      <c r="R931" t="n">
        <v>69.63</v>
      </c>
      <c r="S931" t="n">
        <v>57.64</v>
      </c>
      <c r="T931" t="n">
        <v>3909.73</v>
      </c>
      <c r="U931" t="n">
        <v>0.83</v>
      </c>
      <c r="V931" t="n">
        <v>0.89</v>
      </c>
      <c r="W931" t="n">
        <v>6.81</v>
      </c>
      <c r="X931" t="n">
        <v>0.23</v>
      </c>
      <c r="Y931" t="n">
        <v>1</v>
      </c>
      <c r="Z931" t="n">
        <v>10</v>
      </c>
    </row>
    <row r="932">
      <c r="A932" t="n">
        <v>122</v>
      </c>
      <c r="B932" t="n">
        <v>110</v>
      </c>
      <c r="C932" t="inlineStr">
        <is>
          <t xml:space="preserve">CONCLUIDO	</t>
        </is>
      </c>
      <c r="D932" t="n">
        <v>3.7115</v>
      </c>
      <c r="E932" t="n">
        <v>26.94</v>
      </c>
      <c r="F932" t="n">
        <v>23.95</v>
      </c>
      <c r="G932" t="n">
        <v>159.67</v>
      </c>
      <c r="H932" t="n">
        <v>2.1</v>
      </c>
      <c r="I932" t="n">
        <v>9</v>
      </c>
      <c r="J932" t="n">
        <v>266.59</v>
      </c>
      <c r="K932" t="n">
        <v>56.13</v>
      </c>
      <c r="L932" t="n">
        <v>31.5</v>
      </c>
      <c r="M932" t="n">
        <v>7</v>
      </c>
      <c r="N932" t="n">
        <v>68.95999999999999</v>
      </c>
      <c r="O932" t="n">
        <v>33113.03</v>
      </c>
      <c r="P932" t="n">
        <v>340.77</v>
      </c>
      <c r="Q932" t="n">
        <v>452.61</v>
      </c>
      <c r="R932" t="n">
        <v>69.58</v>
      </c>
      <c r="S932" t="n">
        <v>57.64</v>
      </c>
      <c r="T932" t="n">
        <v>3882.17</v>
      </c>
      <c r="U932" t="n">
        <v>0.83</v>
      </c>
      <c r="V932" t="n">
        <v>0.89</v>
      </c>
      <c r="W932" t="n">
        <v>6.81</v>
      </c>
      <c r="X932" t="n">
        <v>0.23</v>
      </c>
      <c r="Y932" t="n">
        <v>1</v>
      </c>
      <c r="Z932" t="n">
        <v>10</v>
      </c>
    </row>
    <row r="933">
      <c r="A933" t="n">
        <v>123</v>
      </c>
      <c r="B933" t="n">
        <v>110</v>
      </c>
      <c r="C933" t="inlineStr">
        <is>
          <t xml:space="preserve">CONCLUIDO	</t>
        </is>
      </c>
      <c r="D933" t="n">
        <v>3.7122</v>
      </c>
      <c r="E933" t="n">
        <v>26.94</v>
      </c>
      <c r="F933" t="n">
        <v>23.95</v>
      </c>
      <c r="G933" t="n">
        <v>159.64</v>
      </c>
      <c r="H933" t="n">
        <v>2.12</v>
      </c>
      <c r="I933" t="n">
        <v>9</v>
      </c>
      <c r="J933" t="n">
        <v>267.06</v>
      </c>
      <c r="K933" t="n">
        <v>56.13</v>
      </c>
      <c r="L933" t="n">
        <v>31.75</v>
      </c>
      <c r="M933" t="n">
        <v>7</v>
      </c>
      <c r="N933" t="n">
        <v>69.18000000000001</v>
      </c>
      <c r="O933" t="n">
        <v>33171.26</v>
      </c>
      <c r="P933" t="n">
        <v>340.8</v>
      </c>
      <c r="Q933" t="n">
        <v>452.57</v>
      </c>
      <c r="R933" t="n">
        <v>69.55</v>
      </c>
      <c r="S933" t="n">
        <v>57.64</v>
      </c>
      <c r="T933" t="n">
        <v>3868.1</v>
      </c>
      <c r="U933" t="n">
        <v>0.83</v>
      </c>
      <c r="V933" t="n">
        <v>0.89</v>
      </c>
      <c r="W933" t="n">
        <v>6.81</v>
      </c>
      <c r="X933" t="n">
        <v>0.22</v>
      </c>
      <c r="Y933" t="n">
        <v>1</v>
      </c>
      <c r="Z933" t="n">
        <v>10</v>
      </c>
    </row>
    <row r="934">
      <c r="A934" t="n">
        <v>124</v>
      </c>
      <c r="B934" t="n">
        <v>110</v>
      </c>
      <c r="C934" t="inlineStr">
        <is>
          <t xml:space="preserve">CONCLUIDO	</t>
        </is>
      </c>
      <c r="D934" t="n">
        <v>3.7127</v>
      </c>
      <c r="E934" t="n">
        <v>26.93</v>
      </c>
      <c r="F934" t="n">
        <v>23.94</v>
      </c>
      <c r="G934" t="n">
        <v>159.61</v>
      </c>
      <c r="H934" t="n">
        <v>2.13</v>
      </c>
      <c r="I934" t="n">
        <v>9</v>
      </c>
      <c r="J934" t="n">
        <v>267.53</v>
      </c>
      <c r="K934" t="n">
        <v>56.13</v>
      </c>
      <c r="L934" t="n">
        <v>32</v>
      </c>
      <c r="M934" t="n">
        <v>7</v>
      </c>
      <c r="N934" t="n">
        <v>69.40000000000001</v>
      </c>
      <c r="O934" t="n">
        <v>33229.58</v>
      </c>
      <c r="P934" t="n">
        <v>340.86</v>
      </c>
      <c r="Q934" t="n">
        <v>452.57</v>
      </c>
      <c r="R934" t="n">
        <v>69.5</v>
      </c>
      <c r="S934" t="n">
        <v>57.64</v>
      </c>
      <c r="T934" t="n">
        <v>3845.14</v>
      </c>
      <c r="U934" t="n">
        <v>0.83</v>
      </c>
      <c r="V934" t="n">
        <v>0.89</v>
      </c>
      <c r="W934" t="n">
        <v>6.8</v>
      </c>
      <c r="X934" t="n">
        <v>0.22</v>
      </c>
      <c r="Y934" t="n">
        <v>1</v>
      </c>
      <c r="Z934" t="n">
        <v>10</v>
      </c>
    </row>
    <row r="935">
      <c r="A935" t="n">
        <v>125</v>
      </c>
      <c r="B935" t="n">
        <v>110</v>
      </c>
      <c r="C935" t="inlineStr">
        <is>
          <t xml:space="preserve">CONCLUIDO	</t>
        </is>
      </c>
      <c r="D935" t="n">
        <v>3.7107</v>
      </c>
      <c r="E935" t="n">
        <v>26.95</v>
      </c>
      <c r="F935" t="n">
        <v>23.96</v>
      </c>
      <c r="G935" t="n">
        <v>159.71</v>
      </c>
      <c r="H935" t="n">
        <v>2.14</v>
      </c>
      <c r="I935" t="n">
        <v>9</v>
      </c>
      <c r="J935" t="n">
        <v>268</v>
      </c>
      <c r="K935" t="n">
        <v>56.13</v>
      </c>
      <c r="L935" t="n">
        <v>32.25</v>
      </c>
      <c r="M935" t="n">
        <v>7</v>
      </c>
      <c r="N935" t="n">
        <v>69.63</v>
      </c>
      <c r="O935" t="n">
        <v>33287.98</v>
      </c>
      <c r="P935" t="n">
        <v>341.13</v>
      </c>
      <c r="Q935" t="n">
        <v>452.56</v>
      </c>
      <c r="R935" t="n">
        <v>69.90000000000001</v>
      </c>
      <c r="S935" t="n">
        <v>57.64</v>
      </c>
      <c r="T935" t="n">
        <v>4044.44</v>
      </c>
      <c r="U935" t="n">
        <v>0.82</v>
      </c>
      <c r="V935" t="n">
        <v>0.89</v>
      </c>
      <c r="W935" t="n">
        <v>6.81</v>
      </c>
      <c r="X935" t="n">
        <v>0.23</v>
      </c>
      <c r="Y935" t="n">
        <v>1</v>
      </c>
      <c r="Z935" t="n">
        <v>10</v>
      </c>
    </row>
    <row r="936">
      <c r="A936" t="n">
        <v>126</v>
      </c>
      <c r="B936" t="n">
        <v>110</v>
      </c>
      <c r="C936" t="inlineStr">
        <is>
          <t xml:space="preserve">CONCLUIDO	</t>
        </is>
      </c>
      <c r="D936" t="n">
        <v>3.71</v>
      </c>
      <c r="E936" t="n">
        <v>26.95</v>
      </c>
      <c r="F936" t="n">
        <v>23.96</v>
      </c>
      <c r="G936" t="n">
        <v>159.74</v>
      </c>
      <c r="H936" t="n">
        <v>2.15</v>
      </c>
      <c r="I936" t="n">
        <v>9</v>
      </c>
      <c r="J936" t="n">
        <v>268.48</v>
      </c>
      <c r="K936" t="n">
        <v>56.13</v>
      </c>
      <c r="L936" t="n">
        <v>32.5</v>
      </c>
      <c r="M936" t="n">
        <v>7</v>
      </c>
      <c r="N936" t="n">
        <v>69.84999999999999</v>
      </c>
      <c r="O936" t="n">
        <v>33346.47</v>
      </c>
      <c r="P936" t="n">
        <v>340.95</v>
      </c>
      <c r="Q936" t="n">
        <v>452.56</v>
      </c>
      <c r="R936" t="n">
        <v>70.09</v>
      </c>
      <c r="S936" t="n">
        <v>57.64</v>
      </c>
      <c r="T936" t="n">
        <v>4140.4</v>
      </c>
      <c r="U936" t="n">
        <v>0.82</v>
      </c>
      <c r="V936" t="n">
        <v>0.88</v>
      </c>
      <c r="W936" t="n">
        <v>6.81</v>
      </c>
      <c r="X936" t="n">
        <v>0.24</v>
      </c>
      <c r="Y936" t="n">
        <v>1</v>
      </c>
      <c r="Z936" t="n">
        <v>10</v>
      </c>
    </row>
    <row r="937">
      <c r="A937" t="n">
        <v>127</v>
      </c>
      <c r="B937" t="n">
        <v>110</v>
      </c>
      <c r="C937" t="inlineStr">
        <is>
          <t xml:space="preserve">CONCLUIDO	</t>
        </is>
      </c>
      <c r="D937" t="n">
        <v>3.7104</v>
      </c>
      <c r="E937" t="n">
        <v>26.95</v>
      </c>
      <c r="F937" t="n">
        <v>23.96</v>
      </c>
      <c r="G937" t="n">
        <v>159.72</v>
      </c>
      <c r="H937" t="n">
        <v>2.17</v>
      </c>
      <c r="I937" t="n">
        <v>9</v>
      </c>
      <c r="J937" t="n">
        <v>268.95</v>
      </c>
      <c r="K937" t="n">
        <v>56.13</v>
      </c>
      <c r="L937" t="n">
        <v>32.75</v>
      </c>
      <c r="M937" t="n">
        <v>7</v>
      </c>
      <c r="N937" t="n">
        <v>70.08</v>
      </c>
      <c r="O937" t="n">
        <v>33405.04</v>
      </c>
      <c r="P937" t="n">
        <v>341.02</v>
      </c>
      <c r="Q937" t="n">
        <v>452.58</v>
      </c>
      <c r="R937" t="n">
        <v>69.98999999999999</v>
      </c>
      <c r="S937" t="n">
        <v>57.64</v>
      </c>
      <c r="T937" t="n">
        <v>4088.35</v>
      </c>
      <c r="U937" t="n">
        <v>0.82</v>
      </c>
      <c r="V937" t="n">
        <v>0.88</v>
      </c>
      <c r="W937" t="n">
        <v>6.81</v>
      </c>
      <c r="X937" t="n">
        <v>0.23</v>
      </c>
      <c r="Y937" t="n">
        <v>1</v>
      </c>
      <c r="Z937" t="n">
        <v>10</v>
      </c>
    </row>
    <row r="938">
      <c r="A938" t="n">
        <v>128</v>
      </c>
      <c r="B938" t="n">
        <v>110</v>
      </c>
      <c r="C938" t="inlineStr">
        <is>
          <t xml:space="preserve">CONCLUIDO	</t>
        </is>
      </c>
      <c r="D938" t="n">
        <v>3.7116</v>
      </c>
      <c r="E938" t="n">
        <v>26.94</v>
      </c>
      <c r="F938" t="n">
        <v>23.95</v>
      </c>
      <c r="G938" t="n">
        <v>159.66</v>
      </c>
      <c r="H938" t="n">
        <v>2.18</v>
      </c>
      <c r="I938" t="n">
        <v>9</v>
      </c>
      <c r="J938" t="n">
        <v>269.43</v>
      </c>
      <c r="K938" t="n">
        <v>56.13</v>
      </c>
      <c r="L938" t="n">
        <v>33</v>
      </c>
      <c r="M938" t="n">
        <v>7</v>
      </c>
      <c r="N938" t="n">
        <v>70.3</v>
      </c>
      <c r="O938" t="n">
        <v>33463.7</v>
      </c>
      <c r="P938" t="n">
        <v>340.6</v>
      </c>
      <c r="Q938" t="n">
        <v>452.55</v>
      </c>
      <c r="R938" t="n">
        <v>69.7</v>
      </c>
      <c r="S938" t="n">
        <v>57.64</v>
      </c>
      <c r="T938" t="n">
        <v>3942.07</v>
      </c>
      <c r="U938" t="n">
        <v>0.83</v>
      </c>
      <c r="V938" t="n">
        <v>0.89</v>
      </c>
      <c r="W938" t="n">
        <v>6.81</v>
      </c>
      <c r="X938" t="n">
        <v>0.23</v>
      </c>
      <c r="Y938" t="n">
        <v>1</v>
      </c>
      <c r="Z938" t="n">
        <v>10</v>
      </c>
    </row>
    <row r="939">
      <c r="A939" t="n">
        <v>129</v>
      </c>
      <c r="B939" t="n">
        <v>110</v>
      </c>
      <c r="C939" t="inlineStr">
        <is>
          <t xml:space="preserve">CONCLUIDO	</t>
        </is>
      </c>
      <c r="D939" t="n">
        <v>3.7122</v>
      </c>
      <c r="E939" t="n">
        <v>26.94</v>
      </c>
      <c r="F939" t="n">
        <v>23.95</v>
      </c>
      <c r="G939" t="n">
        <v>159.64</v>
      </c>
      <c r="H939" t="n">
        <v>2.19</v>
      </c>
      <c r="I939" t="n">
        <v>9</v>
      </c>
      <c r="J939" t="n">
        <v>269.9</v>
      </c>
      <c r="K939" t="n">
        <v>56.13</v>
      </c>
      <c r="L939" t="n">
        <v>33.25</v>
      </c>
      <c r="M939" t="n">
        <v>7</v>
      </c>
      <c r="N939" t="n">
        <v>70.53</v>
      </c>
      <c r="O939" t="n">
        <v>33522.45</v>
      </c>
      <c r="P939" t="n">
        <v>339.73</v>
      </c>
      <c r="Q939" t="n">
        <v>452.6</v>
      </c>
      <c r="R939" t="n">
        <v>69.54000000000001</v>
      </c>
      <c r="S939" t="n">
        <v>57.64</v>
      </c>
      <c r="T939" t="n">
        <v>3864.55</v>
      </c>
      <c r="U939" t="n">
        <v>0.83</v>
      </c>
      <c r="V939" t="n">
        <v>0.89</v>
      </c>
      <c r="W939" t="n">
        <v>6.81</v>
      </c>
      <c r="X939" t="n">
        <v>0.22</v>
      </c>
      <c r="Y939" t="n">
        <v>1</v>
      </c>
      <c r="Z939" t="n">
        <v>10</v>
      </c>
    </row>
    <row r="940">
      <c r="A940" t="n">
        <v>130</v>
      </c>
      <c r="B940" t="n">
        <v>110</v>
      </c>
      <c r="C940" t="inlineStr">
        <is>
          <t xml:space="preserve">CONCLUIDO	</t>
        </is>
      </c>
      <c r="D940" t="n">
        <v>3.7112</v>
      </c>
      <c r="E940" t="n">
        <v>26.95</v>
      </c>
      <c r="F940" t="n">
        <v>23.95</v>
      </c>
      <c r="G940" t="n">
        <v>159.69</v>
      </c>
      <c r="H940" t="n">
        <v>2.21</v>
      </c>
      <c r="I940" t="n">
        <v>9</v>
      </c>
      <c r="J940" t="n">
        <v>270.38</v>
      </c>
      <c r="K940" t="n">
        <v>56.13</v>
      </c>
      <c r="L940" t="n">
        <v>33.5</v>
      </c>
      <c r="M940" t="n">
        <v>7</v>
      </c>
      <c r="N940" t="n">
        <v>70.76000000000001</v>
      </c>
      <c r="O940" t="n">
        <v>33581.28</v>
      </c>
      <c r="P940" t="n">
        <v>339.3</v>
      </c>
      <c r="Q940" t="n">
        <v>452.55</v>
      </c>
      <c r="R940" t="n">
        <v>69.79000000000001</v>
      </c>
      <c r="S940" t="n">
        <v>57.64</v>
      </c>
      <c r="T940" t="n">
        <v>3989.43</v>
      </c>
      <c r="U940" t="n">
        <v>0.83</v>
      </c>
      <c r="V940" t="n">
        <v>0.89</v>
      </c>
      <c r="W940" t="n">
        <v>6.81</v>
      </c>
      <c r="X940" t="n">
        <v>0.23</v>
      </c>
      <c r="Y940" t="n">
        <v>1</v>
      </c>
      <c r="Z940" t="n">
        <v>10</v>
      </c>
    </row>
    <row r="941">
      <c r="A941" t="n">
        <v>131</v>
      </c>
      <c r="B941" t="n">
        <v>110</v>
      </c>
      <c r="C941" t="inlineStr">
        <is>
          <t xml:space="preserve">CONCLUIDO	</t>
        </is>
      </c>
      <c r="D941" t="n">
        <v>3.7095</v>
      </c>
      <c r="E941" t="n">
        <v>26.96</v>
      </c>
      <c r="F941" t="n">
        <v>23.97</v>
      </c>
      <c r="G941" t="n">
        <v>159.77</v>
      </c>
      <c r="H941" t="n">
        <v>2.22</v>
      </c>
      <c r="I941" t="n">
        <v>9</v>
      </c>
      <c r="J941" t="n">
        <v>270.86</v>
      </c>
      <c r="K941" t="n">
        <v>56.13</v>
      </c>
      <c r="L941" t="n">
        <v>33.75</v>
      </c>
      <c r="M941" t="n">
        <v>7</v>
      </c>
      <c r="N941" t="n">
        <v>70.98</v>
      </c>
      <c r="O941" t="n">
        <v>33640.21</v>
      </c>
      <c r="P941" t="n">
        <v>339.59</v>
      </c>
      <c r="Q941" t="n">
        <v>452.55</v>
      </c>
      <c r="R941" t="n">
        <v>70.16</v>
      </c>
      <c r="S941" t="n">
        <v>57.64</v>
      </c>
      <c r="T941" t="n">
        <v>4175.36</v>
      </c>
      <c r="U941" t="n">
        <v>0.82</v>
      </c>
      <c r="V941" t="n">
        <v>0.88</v>
      </c>
      <c r="W941" t="n">
        <v>6.81</v>
      </c>
      <c r="X941" t="n">
        <v>0.24</v>
      </c>
      <c r="Y941" t="n">
        <v>1</v>
      </c>
      <c r="Z941" t="n">
        <v>10</v>
      </c>
    </row>
    <row r="942">
      <c r="A942" t="n">
        <v>132</v>
      </c>
      <c r="B942" t="n">
        <v>110</v>
      </c>
      <c r="C942" t="inlineStr">
        <is>
          <t xml:space="preserve">CONCLUIDO	</t>
        </is>
      </c>
      <c r="D942" t="n">
        <v>3.7105</v>
      </c>
      <c r="E942" t="n">
        <v>26.95</v>
      </c>
      <c r="F942" t="n">
        <v>23.96</v>
      </c>
      <c r="G942" t="n">
        <v>159.72</v>
      </c>
      <c r="H942" t="n">
        <v>2.23</v>
      </c>
      <c r="I942" t="n">
        <v>9</v>
      </c>
      <c r="J942" t="n">
        <v>271.34</v>
      </c>
      <c r="K942" t="n">
        <v>56.13</v>
      </c>
      <c r="L942" t="n">
        <v>34</v>
      </c>
      <c r="M942" t="n">
        <v>7</v>
      </c>
      <c r="N942" t="n">
        <v>71.20999999999999</v>
      </c>
      <c r="O942" t="n">
        <v>33699.21</v>
      </c>
      <c r="P942" t="n">
        <v>339.38</v>
      </c>
      <c r="Q942" t="n">
        <v>452.56</v>
      </c>
      <c r="R942" t="n">
        <v>69.91</v>
      </c>
      <c r="S942" t="n">
        <v>57.64</v>
      </c>
      <c r="T942" t="n">
        <v>4048.42</v>
      </c>
      <c r="U942" t="n">
        <v>0.82</v>
      </c>
      <c r="V942" t="n">
        <v>0.88</v>
      </c>
      <c r="W942" t="n">
        <v>6.81</v>
      </c>
      <c r="X942" t="n">
        <v>0.23</v>
      </c>
      <c r="Y942" t="n">
        <v>1</v>
      </c>
      <c r="Z942" t="n">
        <v>10</v>
      </c>
    </row>
    <row r="943">
      <c r="A943" t="n">
        <v>133</v>
      </c>
      <c r="B943" t="n">
        <v>110</v>
      </c>
      <c r="C943" t="inlineStr">
        <is>
          <t xml:space="preserve">CONCLUIDO	</t>
        </is>
      </c>
      <c r="D943" t="n">
        <v>3.7109</v>
      </c>
      <c r="E943" t="n">
        <v>26.95</v>
      </c>
      <c r="F943" t="n">
        <v>23.95</v>
      </c>
      <c r="G943" t="n">
        <v>159.7</v>
      </c>
      <c r="H943" t="n">
        <v>2.24</v>
      </c>
      <c r="I943" t="n">
        <v>9</v>
      </c>
      <c r="J943" t="n">
        <v>271.82</v>
      </c>
      <c r="K943" t="n">
        <v>56.13</v>
      </c>
      <c r="L943" t="n">
        <v>34.25</v>
      </c>
      <c r="M943" t="n">
        <v>7</v>
      </c>
      <c r="N943" t="n">
        <v>71.44</v>
      </c>
      <c r="O943" t="n">
        <v>33758.31</v>
      </c>
      <c r="P943" t="n">
        <v>338.63</v>
      </c>
      <c r="Q943" t="n">
        <v>452.6</v>
      </c>
      <c r="R943" t="n">
        <v>69.86</v>
      </c>
      <c r="S943" t="n">
        <v>57.64</v>
      </c>
      <c r="T943" t="n">
        <v>4025.41</v>
      </c>
      <c r="U943" t="n">
        <v>0.83</v>
      </c>
      <c r="V943" t="n">
        <v>0.89</v>
      </c>
      <c r="W943" t="n">
        <v>6.81</v>
      </c>
      <c r="X943" t="n">
        <v>0.23</v>
      </c>
      <c r="Y943" t="n">
        <v>1</v>
      </c>
      <c r="Z943" t="n">
        <v>10</v>
      </c>
    </row>
    <row r="944">
      <c r="A944" t="n">
        <v>134</v>
      </c>
      <c r="B944" t="n">
        <v>110</v>
      </c>
      <c r="C944" t="inlineStr">
        <is>
          <t xml:space="preserve">CONCLUIDO	</t>
        </is>
      </c>
      <c r="D944" t="n">
        <v>3.7105</v>
      </c>
      <c r="E944" t="n">
        <v>26.95</v>
      </c>
      <c r="F944" t="n">
        <v>23.96</v>
      </c>
      <c r="G944" t="n">
        <v>159.72</v>
      </c>
      <c r="H944" t="n">
        <v>2.26</v>
      </c>
      <c r="I944" t="n">
        <v>9</v>
      </c>
      <c r="J944" t="n">
        <v>272.3</v>
      </c>
      <c r="K944" t="n">
        <v>56.13</v>
      </c>
      <c r="L944" t="n">
        <v>34.5</v>
      </c>
      <c r="M944" t="n">
        <v>7</v>
      </c>
      <c r="N944" t="n">
        <v>71.67</v>
      </c>
      <c r="O944" t="n">
        <v>33817.62</v>
      </c>
      <c r="P944" t="n">
        <v>338.28</v>
      </c>
      <c r="Q944" t="n">
        <v>452.59</v>
      </c>
      <c r="R944" t="n">
        <v>69.95</v>
      </c>
      <c r="S944" t="n">
        <v>57.64</v>
      </c>
      <c r="T944" t="n">
        <v>4069.72</v>
      </c>
      <c r="U944" t="n">
        <v>0.82</v>
      </c>
      <c r="V944" t="n">
        <v>0.89</v>
      </c>
      <c r="W944" t="n">
        <v>6.81</v>
      </c>
      <c r="X944" t="n">
        <v>0.23</v>
      </c>
      <c r="Y944" t="n">
        <v>1</v>
      </c>
      <c r="Z944" t="n">
        <v>10</v>
      </c>
    </row>
    <row r="945">
      <c r="A945" t="n">
        <v>135</v>
      </c>
      <c r="B945" t="n">
        <v>110</v>
      </c>
      <c r="C945" t="inlineStr">
        <is>
          <t xml:space="preserve">CONCLUIDO	</t>
        </is>
      </c>
      <c r="D945" t="n">
        <v>3.721</v>
      </c>
      <c r="E945" t="n">
        <v>26.87</v>
      </c>
      <c r="F945" t="n">
        <v>23.92</v>
      </c>
      <c r="G945" t="n">
        <v>179.43</v>
      </c>
      <c r="H945" t="n">
        <v>2.27</v>
      </c>
      <c r="I945" t="n">
        <v>8</v>
      </c>
      <c r="J945" t="n">
        <v>272.78</v>
      </c>
      <c r="K945" t="n">
        <v>56.13</v>
      </c>
      <c r="L945" t="n">
        <v>34.75</v>
      </c>
      <c r="M945" t="n">
        <v>6</v>
      </c>
      <c r="N945" t="n">
        <v>71.90000000000001</v>
      </c>
      <c r="O945" t="n">
        <v>33876.9</v>
      </c>
      <c r="P945" t="n">
        <v>337.88</v>
      </c>
      <c r="Q945" t="n">
        <v>452.57</v>
      </c>
      <c r="R945" t="n">
        <v>68.75</v>
      </c>
      <c r="S945" t="n">
        <v>57.64</v>
      </c>
      <c r="T945" t="n">
        <v>3470.55</v>
      </c>
      <c r="U945" t="n">
        <v>0.84</v>
      </c>
      <c r="V945" t="n">
        <v>0.89</v>
      </c>
      <c r="W945" t="n">
        <v>6.81</v>
      </c>
      <c r="X945" t="n">
        <v>0.2</v>
      </c>
      <c r="Y945" t="n">
        <v>1</v>
      </c>
      <c r="Z945" t="n">
        <v>10</v>
      </c>
    </row>
    <row r="946">
      <c r="A946" t="n">
        <v>136</v>
      </c>
      <c r="B946" t="n">
        <v>110</v>
      </c>
      <c r="C946" t="inlineStr">
        <is>
          <t xml:space="preserve">CONCLUIDO	</t>
        </is>
      </c>
      <c r="D946" t="n">
        <v>3.7208</v>
      </c>
      <c r="E946" t="n">
        <v>26.88</v>
      </c>
      <c r="F946" t="n">
        <v>23.93</v>
      </c>
      <c r="G946" t="n">
        <v>179.44</v>
      </c>
      <c r="H946" t="n">
        <v>2.28</v>
      </c>
      <c r="I946" t="n">
        <v>8</v>
      </c>
      <c r="J946" t="n">
        <v>273.26</v>
      </c>
      <c r="K946" t="n">
        <v>56.13</v>
      </c>
      <c r="L946" t="n">
        <v>35</v>
      </c>
      <c r="M946" t="n">
        <v>6</v>
      </c>
      <c r="N946" t="n">
        <v>72.13</v>
      </c>
      <c r="O946" t="n">
        <v>33936.26</v>
      </c>
      <c r="P946" t="n">
        <v>338.03</v>
      </c>
      <c r="Q946" t="n">
        <v>452.56</v>
      </c>
      <c r="R946" t="n">
        <v>68.81</v>
      </c>
      <c r="S946" t="n">
        <v>57.64</v>
      </c>
      <c r="T946" t="n">
        <v>3502.99</v>
      </c>
      <c r="U946" t="n">
        <v>0.84</v>
      </c>
      <c r="V946" t="n">
        <v>0.89</v>
      </c>
      <c r="W946" t="n">
        <v>6.81</v>
      </c>
      <c r="X946" t="n">
        <v>0.2</v>
      </c>
      <c r="Y946" t="n">
        <v>1</v>
      </c>
      <c r="Z946" t="n">
        <v>10</v>
      </c>
    </row>
    <row r="947">
      <c r="A947" t="n">
        <v>137</v>
      </c>
      <c r="B947" t="n">
        <v>110</v>
      </c>
      <c r="C947" t="inlineStr">
        <is>
          <t xml:space="preserve">CONCLUIDO	</t>
        </is>
      </c>
      <c r="D947" t="n">
        <v>3.7218</v>
      </c>
      <c r="E947" t="n">
        <v>26.87</v>
      </c>
      <c r="F947" t="n">
        <v>23.92</v>
      </c>
      <c r="G947" t="n">
        <v>179.39</v>
      </c>
      <c r="H947" t="n">
        <v>2.29</v>
      </c>
      <c r="I947" t="n">
        <v>8</v>
      </c>
      <c r="J947" t="n">
        <v>273.74</v>
      </c>
      <c r="K947" t="n">
        <v>56.13</v>
      </c>
      <c r="L947" t="n">
        <v>35.25</v>
      </c>
      <c r="M947" t="n">
        <v>6</v>
      </c>
      <c r="N947" t="n">
        <v>72.37</v>
      </c>
      <c r="O947" t="n">
        <v>33995.72</v>
      </c>
      <c r="P947" t="n">
        <v>338.14</v>
      </c>
      <c r="Q947" t="n">
        <v>452.57</v>
      </c>
      <c r="R947" t="n">
        <v>68.81</v>
      </c>
      <c r="S947" t="n">
        <v>57.64</v>
      </c>
      <c r="T947" t="n">
        <v>3500.64</v>
      </c>
      <c r="U947" t="n">
        <v>0.84</v>
      </c>
      <c r="V947" t="n">
        <v>0.89</v>
      </c>
      <c r="W947" t="n">
        <v>6.8</v>
      </c>
      <c r="X947" t="n">
        <v>0.19</v>
      </c>
      <c r="Y947" t="n">
        <v>1</v>
      </c>
      <c r="Z947" t="n">
        <v>10</v>
      </c>
    </row>
    <row r="948">
      <c r="A948" t="n">
        <v>138</v>
      </c>
      <c r="B948" t="n">
        <v>110</v>
      </c>
      <c r="C948" t="inlineStr">
        <is>
          <t xml:space="preserve">CONCLUIDO	</t>
        </is>
      </c>
      <c r="D948" t="n">
        <v>3.7209</v>
      </c>
      <c r="E948" t="n">
        <v>26.88</v>
      </c>
      <c r="F948" t="n">
        <v>23.93</v>
      </c>
      <c r="G948" t="n">
        <v>179.44</v>
      </c>
      <c r="H948" t="n">
        <v>2.3</v>
      </c>
      <c r="I948" t="n">
        <v>8</v>
      </c>
      <c r="J948" t="n">
        <v>274.22</v>
      </c>
      <c r="K948" t="n">
        <v>56.13</v>
      </c>
      <c r="L948" t="n">
        <v>35.5</v>
      </c>
      <c r="M948" t="n">
        <v>6</v>
      </c>
      <c r="N948" t="n">
        <v>72.59999999999999</v>
      </c>
      <c r="O948" t="n">
        <v>34055.27</v>
      </c>
      <c r="P948" t="n">
        <v>338.51</v>
      </c>
      <c r="Q948" t="n">
        <v>452.55</v>
      </c>
      <c r="R948" t="n">
        <v>68.84</v>
      </c>
      <c r="S948" t="n">
        <v>57.64</v>
      </c>
      <c r="T948" t="n">
        <v>3517.1</v>
      </c>
      <c r="U948" t="n">
        <v>0.84</v>
      </c>
      <c r="V948" t="n">
        <v>0.89</v>
      </c>
      <c r="W948" t="n">
        <v>6.81</v>
      </c>
      <c r="X948" t="n">
        <v>0.2</v>
      </c>
      <c r="Y948" t="n">
        <v>1</v>
      </c>
      <c r="Z948" t="n">
        <v>10</v>
      </c>
    </row>
    <row r="949">
      <c r="A949" t="n">
        <v>139</v>
      </c>
      <c r="B949" t="n">
        <v>110</v>
      </c>
      <c r="C949" t="inlineStr">
        <is>
          <t xml:space="preserve">CONCLUIDO	</t>
        </is>
      </c>
      <c r="D949" t="n">
        <v>3.7227</v>
      </c>
      <c r="E949" t="n">
        <v>26.86</v>
      </c>
      <c r="F949" t="n">
        <v>23.91</v>
      </c>
      <c r="G949" t="n">
        <v>179.34</v>
      </c>
      <c r="H949" t="n">
        <v>2.32</v>
      </c>
      <c r="I949" t="n">
        <v>8</v>
      </c>
      <c r="J949" t="n">
        <v>274.71</v>
      </c>
      <c r="K949" t="n">
        <v>56.13</v>
      </c>
      <c r="L949" t="n">
        <v>35.75</v>
      </c>
      <c r="M949" t="n">
        <v>6</v>
      </c>
      <c r="N949" t="n">
        <v>72.83</v>
      </c>
      <c r="O949" t="n">
        <v>34114.91</v>
      </c>
      <c r="P949" t="n">
        <v>338.64</v>
      </c>
      <c r="Q949" t="n">
        <v>452.56</v>
      </c>
      <c r="R949" t="n">
        <v>68.51000000000001</v>
      </c>
      <c r="S949" t="n">
        <v>57.64</v>
      </c>
      <c r="T949" t="n">
        <v>3352.94</v>
      </c>
      <c r="U949" t="n">
        <v>0.84</v>
      </c>
      <c r="V949" t="n">
        <v>0.89</v>
      </c>
      <c r="W949" t="n">
        <v>6.8</v>
      </c>
      <c r="X949" t="n">
        <v>0.19</v>
      </c>
      <c r="Y949" t="n">
        <v>1</v>
      </c>
      <c r="Z949" t="n">
        <v>10</v>
      </c>
    </row>
    <row r="950">
      <c r="A950" t="n">
        <v>140</v>
      </c>
      <c r="B950" t="n">
        <v>110</v>
      </c>
      <c r="C950" t="inlineStr">
        <is>
          <t xml:space="preserve">CONCLUIDO	</t>
        </is>
      </c>
      <c r="D950" t="n">
        <v>3.7213</v>
      </c>
      <c r="E950" t="n">
        <v>26.87</v>
      </c>
      <c r="F950" t="n">
        <v>23.92</v>
      </c>
      <c r="G950" t="n">
        <v>179.41</v>
      </c>
      <c r="H950" t="n">
        <v>2.33</v>
      </c>
      <c r="I950" t="n">
        <v>8</v>
      </c>
      <c r="J950" t="n">
        <v>275.19</v>
      </c>
      <c r="K950" t="n">
        <v>56.13</v>
      </c>
      <c r="L950" t="n">
        <v>36</v>
      </c>
      <c r="M950" t="n">
        <v>6</v>
      </c>
      <c r="N950" t="n">
        <v>73.06999999999999</v>
      </c>
      <c r="O950" t="n">
        <v>34174.63</v>
      </c>
      <c r="P950" t="n">
        <v>338.75</v>
      </c>
      <c r="Q950" t="n">
        <v>452.58</v>
      </c>
      <c r="R950" t="n">
        <v>68.95999999999999</v>
      </c>
      <c r="S950" t="n">
        <v>57.64</v>
      </c>
      <c r="T950" t="n">
        <v>3580.46</v>
      </c>
      <c r="U950" t="n">
        <v>0.84</v>
      </c>
      <c r="V950" t="n">
        <v>0.89</v>
      </c>
      <c r="W950" t="n">
        <v>6.8</v>
      </c>
      <c r="X950" t="n">
        <v>0.2</v>
      </c>
      <c r="Y950" t="n">
        <v>1</v>
      </c>
      <c r="Z950" t="n">
        <v>10</v>
      </c>
    </row>
    <row r="951">
      <c r="A951" t="n">
        <v>141</v>
      </c>
      <c r="B951" t="n">
        <v>110</v>
      </c>
      <c r="C951" t="inlineStr">
        <is>
          <t xml:space="preserve">CONCLUIDO	</t>
        </is>
      </c>
      <c r="D951" t="n">
        <v>3.722</v>
      </c>
      <c r="E951" t="n">
        <v>26.87</v>
      </c>
      <c r="F951" t="n">
        <v>23.92</v>
      </c>
      <c r="G951" t="n">
        <v>179.38</v>
      </c>
      <c r="H951" t="n">
        <v>2.34</v>
      </c>
      <c r="I951" t="n">
        <v>8</v>
      </c>
      <c r="J951" t="n">
        <v>275.68</v>
      </c>
      <c r="K951" t="n">
        <v>56.13</v>
      </c>
      <c r="L951" t="n">
        <v>36.25</v>
      </c>
      <c r="M951" t="n">
        <v>6</v>
      </c>
      <c r="N951" t="n">
        <v>73.3</v>
      </c>
      <c r="O951" t="n">
        <v>34234.45</v>
      </c>
      <c r="P951" t="n">
        <v>339.02</v>
      </c>
      <c r="Q951" t="n">
        <v>452.59</v>
      </c>
      <c r="R951" t="n">
        <v>68.59999999999999</v>
      </c>
      <c r="S951" t="n">
        <v>57.64</v>
      </c>
      <c r="T951" t="n">
        <v>3396.05</v>
      </c>
      <c r="U951" t="n">
        <v>0.84</v>
      </c>
      <c r="V951" t="n">
        <v>0.89</v>
      </c>
      <c r="W951" t="n">
        <v>6.81</v>
      </c>
      <c r="X951" t="n">
        <v>0.19</v>
      </c>
      <c r="Y951" t="n">
        <v>1</v>
      </c>
      <c r="Z951" t="n">
        <v>10</v>
      </c>
    </row>
    <row r="952">
      <c r="A952" t="n">
        <v>142</v>
      </c>
      <c r="B952" t="n">
        <v>110</v>
      </c>
      <c r="C952" t="inlineStr">
        <is>
          <t xml:space="preserve">CONCLUIDO	</t>
        </is>
      </c>
      <c r="D952" t="n">
        <v>3.7227</v>
      </c>
      <c r="E952" t="n">
        <v>26.86</v>
      </c>
      <c r="F952" t="n">
        <v>23.91</v>
      </c>
      <c r="G952" t="n">
        <v>179.34</v>
      </c>
      <c r="H952" t="n">
        <v>2.35</v>
      </c>
      <c r="I952" t="n">
        <v>8</v>
      </c>
      <c r="J952" t="n">
        <v>276.16</v>
      </c>
      <c r="K952" t="n">
        <v>56.13</v>
      </c>
      <c r="L952" t="n">
        <v>36.5</v>
      </c>
      <c r="M952" t="n">
        <v>6</v>
      </c>
      <c r="N952" t="n">
        <v>73.54000000000001</v>
      </c>
      <c r="O952" t="n">
        <v>34294.37</v>
      </c>
      <c r="P952" t="n">
        <v>338.79</v>
      </c>
      <c r="Q952" t="n">
        <v>452.55</v>
      </c>
      <c r="R952" t="n">
        <v>68.47</v>
      </c>
      <c r="S952" t="n">
        <v>57.64</v>
      </c>
      <c r="T952" t="n">
        <v>3331.41</v>
      </c>
      <c r="U952" t="n">
        <v>0.84</v>
      </c>
      <c r="V952" t="n">
        <v>0.89</v>
      </c>
      <c r="W952" t="n">
        <v>6.81</v>
      </c>
      <c r="X952" t="n">
        <v>0.19</v>
      </c>
      <c r="Y952" t="n">
        <v>1</v>
      </c>
      <c r="Z952" t="n">
        <v>10</v>
      </c>
    </row>
    <row r="953">
      <c r="A953" t="n">
        <v>143</v>
      </c>
      <c r="B953" t="n">
        <v>110</v>
      </c>
      <c r="C953" t="inlineStr">
        <is>
          <t xml:space="preserve">CONCLUIDO	</t>
        </is>
      </c>
      <c r="D953" t="n">
        <v>3.7222</v>
      </c>
      <c r="E953" t="n">
        <v>26.87</v>
      </c>
      <c r="F953" t="n">
        <v>23.91</v>
      </c>
      <c r="G953" t="n">
        <v>179.36</v>
      </c>
      <c r="H953" t="n">
        <v>2.36</v>
      </c>
      <c r="I953" t="n">
        <v>8</v>
      </c>
      <c r="J953" t="n">
        <v>276.65</v>
      </c>
      <c r="K953" t="n">
        <v>56.13</v>
      </c>
      <c r="L953" t="n">
        <v>36.75</v>
      </c>
      <c r="M953" t="n">
        <v>6</v>
      </c>
      <c r="N953" t="n">
        <v>73.77</v>
      </c>
      <c r="O953" t="n">
        <v>34354.37</v>
      </c>
      <c r="P953" t="n">
        <v>338.98</v>
      </c>
      <c r="Q953" t="n">
        <v>452.64</v>
      </c>
      <c r="R953" t="n">
        <v>68.53</v>
      </c>
      <c r="S953" t="n">
        <v>57.64</v>
      </c>
      <c r="T953" t="n">
        <v>3364.26</v>
      </c>
      <c r="U953" t="n">
        <v>0.84</v>
      </c>
      <c r="V953" t="n">
        <v>0.89</v>
      </c>
      <c r="W953" t="n">
        <v>6.81</v>
      </c>
      <c r="X953" t="n">
        <v>0.19</v>
      </c>
      <c r="Y953" t="n">
        <v>1</v>
      </c>
      <c r="Z953" t="n">
        <v>10</v>
      </c>
    </row>
    <row r="954">
      <c r="A954" t="n">
        <v>144</v>
      </c>
      <c r="B954" t="n">
        <v>110</v>
      </c>
      <c r="C954" t="inlineStr">
        <is>
          <t xml:space="preserve">CONCLUIDO	</t>
        </is>
      </c>
      <c r="D954" t="n">
        <v>3.7223</v>
      </c>
      <c r="E954" t="n">
        <v>26.87</v>
      </c>
      <c r="F954" t="n">
        <v>23.91</v>
      </c>
      <c r="G954" t="n">
        <v>179.36</v>
      </c>
      <c r="H954" t="n">
        <v>2.38</v>
      </c>
      <c r="I954" t="n">
        <v>8</v>
      </c>
      <c r="J954" t="n">
        <v>277.14</v>
      </c>
      <c r="K954" t="n">
        <v>56.13</v>
      </c>
      <c r="L954" t="n">
        <v>37</v>
      </c>
      <c r="M954" t="n">
        <v>6</v>
      </c>
      <c r="N954" t="n">
        <v>74.01000000000001</v>
      </c>
      <c r="O954" t="n">
        <v>34414.47</v>
      </c>
      <c r="P954" t="n">
        <v>339.12</v>
      </c>
      <c r="Q954" t="n">
        <v>452.58</v>
      </c>
      <c r="R954" t="n">
        <v>68.62</v>
      </c>
      <c r="S954" t="n">
        <v>57.64</v>
      </c>
      <c r="T954" t="n">
        <v>3409.34</v>
      </c>
      <c r="U954" t="n">
        <v>0.84</v>
      </c>
      <c r="V954" t="n">
        <v>0.89</v>
      </c>
      <c r="W954" t="n">
        <v>6.8</v>
      </c>
      <c r="X954" t="n">
        <v>0.19</v>
      </c>
      <c r="Y954" t="n">
        <v>1</v>
      </c>
      <c r="Z954" t="n">
        <v>10</v>
      </c>
    </row>
    <row r="955">
      <c r="A955" t="n">
        <v>145</v>
      </c>
      <c r="B955" t="n">
        <v>110</v>
      </c>
      <c r="C955" t="inlineStr">
        <is>
          <t xml:space="preserve">CONCLUIDO	</t>
        </is>
      </c>
      <c r="D955" t="n">
        <v>3.7214</v>
      </c>
      <c r="E955" t="n">
        <v>26.87</v>
      </c>
      <c r="F955" t="n">
        <v>23.92</v>
      </c>
      <c r="G955" t="n">
        <v>179.41</v>
      </c>
      <c r="H955" t="n">
        <v>2.39</v>
      </c>
      <c r="I955" t="n">
        <v>8</v>
      </c>
      <c r="J955" t="n">
        <v>277.63</v>
      </c>
      <c r="K955" t="n">
        <v>56.13</v>
      </c>
      <c r="L955" t="n">
        <v>37.25</v>
      </c>
      <c r="M955" t="n">
        <v>6</v>
      </c>
      <c r="N955" t="n">
        <v>74.25</v>
      </c>
      <c r="O955" t="n">
        <v>34474.66</v>
      </c>
      <c r="P955" t="n">
        <v>338.92</v>
      </c>
      <c r="Q955" t="n">
        <v>452.55</v>
      </c>
      <c r="R955" t="n">
        <v>68.70999999999999</v>
      </c>
      <c r="S955" t="n">
        <v>57.64</v>
      </c>
      <c r="T955" t="n">
        <v>3452.11</v>
      </c>
      <c r="U955" t="n">
        <v>0.84</v>
      </c>
      <c r="V955" t="n">
        <v>0.89</v>
      </c>
      <c r="W955" t="n">
        <v>6.81</v>
      </c>
      <c r="X955" t="n">
        <v>0.2</v>
      </c>
      <c r="Y955" t="n">
        <v>1</v>
      </c>
      <c r="Z955" t="n">
        <v>10</v>
      </c>
    </row>
    <row r="956">
      <c r="A956" t="n">
        <v>146</v>
      </c>
      <c r="B956" t="n">
        <v>110</v>
      </c>
      <c r="C956" t="inlineStr">
        <is>
          <t xml:space="preserve">CONCLUIDO	</t>
        </is>
      </c>
      <c r="D956" t="n">
        <v>3.7216</v>
      </c>
      <c r="E956" t="n">
        <v>26.87</v>
      </c>
      <c r="F956" t="n">
        <v>23.92</v>
      </c>
      <c r="G956" t="n">
        <v>179.4</v>
      </c>
      <c r="H956" t="n">
        <v>2.4</v>
      </c>
      <c r="I956" t="n">
        <v>8</v>
      </c>
      <c r="J956" t="n">
        <v>278.11</v>
      </c>
      <c r="K956" t="n">
        <v>56.13</v>
      </c>
      <c r="L956" t="n">
        <v>37.5</v>
      </c>
      <c r="M956" t="n">
        <v>6</v>
      </c>
      <c r="N956" t="n">
        <v>74.48999999999999</v>
      </c>
      <c r="O956" t="n">
        <v>34534.94</v>
      </c>
      <c r="P956" t="n">
        <v>338.86</v>
      </c>
      <c r="Q956" t="n">
        <v>452.55</v>
      </c>
      <c r="R956" t="n">
        <v>68.64</v>
      </c>
      <c r="S956" t="n">
        <v>57.64</v>
      </c>
      <c r="T956" t="n">
        <v>3417.52</v>
      </c>
      <c r="U956" t="n">
        <v>0.84</v>
      </c>
      <c r="V956" t="n">
        <v>0.89</v>
      </c>
      <c r="W956" t="n">
        <v>6.81</v>
      </c>
      <c r="X956" t="n">
        <v>0.2</v>
      </c>
      <c r="Y956" t="n">
        <v>1</v>
      </c>
      <c r="Z956" t="n">
        <v>10</v>
      </c>
    </row>
    <row r="957">
      <c r="A957" t="n">
        <v>147</v>
      </c>
      <c r="B957" t="n">
        <v>110</v>
      </c>
      <c r="C957" t="inlineStr">
        <is>
          <t xml:space="preserve">CONCLUIDO	</t>
        </is>
      </c>
      <c r="D957" t="n">
        <v>3.7219</v>
      </c>
      <c r="E957" t="n">
        <v>26.87</v>
      </c>
      <c r="F957" t="n">
        <v>23.92</v>
      </c>
      <c r="G957" t="n">
        <v>179.38</v>
      </c>
      <c r="H957" t="n">
        <v>2.41</v>
      </c>
      <c r="I957" t="n">
        <v>8</v>
      </c>
      <c r="J957" t="n">
        <v>278.6</v>
      </c>
      <c r="K957" t="n">
        <v>56.13</v>
      </c>
      <c r="L957" t="n">
        <v>37.75</v>
      </c>
      <c r="M957" t="n">
        <v>6</v>
      </c>
      <c r="N957" t="n">
        <v>74.73</v>
      </c>
      <c r="O957" t="n">
        <v>34595.32</v>
      </c>
      <c r="P957" t="n">
        <v>338.07</v>
      </c>
      <c r="Q957" t="n">
        <v>452.6</v>
      </c>
      <c r="R957" t="n">
        <v>68.7</v>
      </c>
      <c r="S957" t="n">
        <v>57.64</v>
      </c>
      <c r="T957" t="n">
        <v>3447.01</v>
      </c>
      <c r="U957" t="n">
        <v>0.84</v>
      </c>
      <c r="V957" t="n">
        <v>0.89</v>
      </c>
      <c r="W957" t="n">
        <v>6.81</v>
      </c>
      <c r="X957" t="n">
        <v>0.19</v>
      </c>
      <c r="Y957" t="n">
        <v>1</v>
      </c>
      <c r="Z957" t="n">
        <v>10</v>
      </c>
    </row>
    <row r="958">
      <c r="A958" t="n">
        <v>148</v>
      </c>
      <c r="B958" t="n">
        <v>110</v>
      </c>
      <c r="C958" t="inlineStr">
        <is>
          <t xml:space="preserve">CONCLUIDO	</t>
        </is>
      </c>
      <c r="D958" t="n">
        <v>3.7222</v>
      </c>
      <c r="E958" t="n">
        <v>26.87</v>
      </c>
      <c r="F958" t="n">
        <v>23.92</v>
      </c>
      <c r="G958" t="n">
        <v>179.36</v>
      </c>
      <c r="H958" t="n">
        <v>2.42</v>
      </c>
      <c r="I958" t="n">
        <v>8</v>
      </c>
      <c r="J958" t="n">
        <v>279.09</v>
      </c>
      <c r="K958" t="n">
        <v>56.13</v>
      </c>
      <c r="L958" t="n">
        <v>38</v>
      </c>
      <c r="M958" t="n">
        <v>6</v>
      </c>
      <c r="N958" t="n">
        <v>74.97</v>
      </c>
      <c r="O958" t="n">
        <v>34655.79</v>
      </c>
      <c r="P958" t="n">
        <v>337.87</v>
      </c>
      <c r="Q958" t="n">
        <v>452.59</v>
      </c>
      <c r="R958" t="n">
        <v>68.64</v>
      </c>
      <c r="S958" t="n">
        <v>57.64</v>
      </c>
      <c r="T958" t="n">
        <v>3420.32</v>
      </c>
      <c r="U958" t="n">
        <v>0.84</v>
      </c>
      <c r="V958" t="n">
        <v>0.89</v>
      </c>
      <c r="W958" t="n">
        <v>6.8</v>
      </c>
      <c r="X958" t="n">
        <v>0.19</v>
      </c>
      <c r="Y958" t="n">
        <v>1</v>
      </c>
      <c r="Z958" t="n">
        <v>10</v>
      </c>
    </row>
    <row r="959">
      <c r="A959" t="n">
        <v>149</v>
      </c>
      <c r="B959" t="n">
        <v>110</v>
      </c>
      <c r="C959" t="inlineStr">
        <is>
          <t xml:space="preserve">CONCLUIDO	</t>
        </is>
      </c>
      <c r="D959" t="n">
        <v>3.7218</v>
      </c>
      <c r="E959" t="n">
        <v>26.87</v>
      </c>
      <c r="F959" t="n">
        <v>23.92</v>
      </c>
      <c r="G959" t="n">
        <v>179.39</v>
      </c>
      <c r="H959" t="n">
        <v>2.44</v>
      </c>
      <c r="I959" t="n">
        <v>8</v>
      </c>
      <c r="J959" t="n">
        <v>279.58</v>
      </c>
      <c r="K959" t="n">
        <v>56.13</v>
      </c>
      <c r="L959" t="n">
        <v>38.25</v>
      </c>
      <c r="M959" t="n">
        <v>6</v>
      </c>
      <c r="N959" t="n">
        <v>75.20999999999999</v>
      </c>
      <c r="O959" t="n">
        <v>34716.36</v>
      </c>
      <c r="P959" t="n">
        <v>337.44</v>
      </c>
      <c r="Q959" t="n">
        <v>452.56</v>
      </c>
      <c r="R959" t="n">
        <v>68.7</v>
      </c>
      <c r="S959" t="n">
        <v>57.64</v>
      </c>
      <c r="T959" t="n">
        <v>3445.9</v>
      </c>
      <c r="U959" t="n">
        <v>0.84</v>
      </c>
      <c r="V959" t="n">
        <v>0.89</v>
      </c>
      <c r="W959" t="n">
        <v>6.81</v>
      </c>
      <c r="X959" t="n">
        <v>0.19</v>
      </c>
      <c r="Y959" t="n">
        <v>1</v>
      </c>
      <c r="Z959" t="n">
        <v>10</v>
      </c>
    </row>
    <row r="960">
      <c r="A960" t="n">
        <v>150</v>
      </c>
      <c r="B960" t="n">
        <v>110</v>
      </c>
      <c r="C960" t="inlineStr">
        <is>
          <t xml:space="preserve">CONCLUIDO	</t>
        </is>
      </c>
      <c r="D960" t="n">
        <v>3.7202</v>
      </c>
      <c r="E960" t="n">
        <v>26.88</v>
      </c>
      <c r="F960" t="n">
        <v>23.93</v>
      </c>
      <c r="G960" t="n">
        <v>179.47</v>
      </c>
      <c r="H960" t="n">
        <v>2.45</v>
      </c>
      <c r="I960" t="n">
        <v>8</v>
      </c>
      <c r="J960" t="n">
        <v>280.08</v>
      </c>
      <c r="K960" t="n">
        <v>56.13</v>
      </c>
      <c r="L960" t="n">
        <v>38.5</v>
      </c>
      <c r="M960" t="n">
        <v>6</v>
      </c>
      <c r="N960" t="n">
        <v>75.45</v>
      </c>
      <c r="O960" t="n">
        <v>34777.02</v>
      </c>
      <c r="P960" t="n">
        <v>337.01</v>
      </c>
      <c r="Q960" t="n">
        <v>452.61</v>
      </c>
      <c r="R960" t="n">
        <v>68.98</v>
      </c>
      <c r="S960" t="n">
        <v>57.64</v>
      </c>
      <c r="T960" t="n">
        <v>3586.01</v>
      </c>
      <c r="U960" t="n">
        <v>0.84</v>
      </c>
      <c r="V960" t="n">
        <v>0.89</v>
      </c>
      <c r="W960" t="n">
        <v>6.81</v>
      </c>
      <c r="X960" t="n">
        <v>0.21</v>
      </c>
      <c r="Y960" t="n">
        <v>1</v>
      </c>
      <c r="Z960" t="n">
        <v>10</v>
      </c>
    </row>
    <row r="961">
      <c r="A961" t="n">
        <v>151</v>
      </c>
      <c r="B961" t="n">
        <v>110</v>
      </c>
      <c r="C961" t="inlineStr">
        <is>
          <t xml:space="preserve">CONCLUIDO	</t>
        </is>
      </c>
      <c r="D961" t="n">
        <v>3.7207</v>
      </c>
      <c r="E961" t="n">
        <v>26.88</v>
      </c>
      <c r="F961" t="n">
        <v>23.93</v>
      </c>
      <c r="G961" t="n">
        <v>179.45</v>
      </c>
      <c r="H961" t="n">
        <v>2.46</v>
      </c>
      <c r="I961" t="n">
        <v>8</v>
      </c>
      <c r="J961" t="n">
        <v>280.57</v>
      </c>
      <c r="K961" t="n">
        <v>56.13</v>
      </c>
      <c r="L961" t="n">
        <v>38.75</v>
      </c>
      <c r="M961" t="n">
        <v>6</v>
      </c>
      <c r="N961" t="n">
        <v>75.69</v>
      </c>
      <c r="O961" t="n">
        <v>34837.77</v>
      </c>
      <c r="P961" t="n">
        <v>336.59</v>
      </c>
      <c r="Q961" t="n">
        <v>452.55</v>
      </c>
      <c r="R961" t="n">
        <v>68.87</v>
      </c>
      <c r="S961" t="n">
        <v>57.64</v>
      </c>
      <c r="T961" t="n">
        <v>3531.81</v>
      </c>
      <c r="U961" t="n">
        <v>0.84</v>
      </c>
      <c r="V961" t="n">
        <v>0.89</v>
      </c>
      <c r="W961" t="n">
        <v>6.81</v>
      </c>
      <c r="X961" t="n">
        <v>0.2</v>
      </c>
      <c r="Y961" t="n">
        <v>1</v>
      </c>
      <c r="Z961" t="n">
        <v>10</v>
      </c>
    </row>
    <row r="962">
      <c r="A962" t="n">
        <v>152</v>
      </c>
      <c r="B962" t="n">
        <v>110</v>
      </c>
      <c r="C962" t="inlineStr">
        <is>
          <t xml:space="preserve">CONCLUIDO	</t>
        </is>
      </c>
      <c r="D962" t="n">
        <v>3.7209</v>
      </c>
      <c r="E962" t="n">
        <v>26.88</v>
      </c>
      <c r="F962" t="n">
        <v>23.92</v>
      </c>
      <c r="G962" t="n">
        <v>179.43</v>
      </c>
      <c r="H962" t="n">
        <v>2.47</v>
      </c>
      <c r="I962" t="n">
        <v>8</v>
      </c>
      <c r="J962" t="n">
        <v>281.06</v>
      </c>
      <c r="K962" t="n">
        <v>56.13</v>
      </c>
      <c r="L962" t="n">
        <v>39</v>
      </c>
      <c r="M962" t="n">
        <v>6</v>
      </c>
      <c r="N962" t="n">
        <v>75.94</v>
      </c>
      <c r="O962" t="n">
        <v>34898.63</v>
      </c>
      <c r="P962" t="n">
        <v>336.21</v>
      </c>
      <c r="Q962" t="n">
        <v>452.55</v>
      </c>
      <c r="R962" t="n">
        <v>68.92</v>
      </c>
      <c r="S962" t="n">
        <v>57.64</v>
      </c>
      <c r="T962" t="n">
        <v>3559.43</v>
      </c>
      <c r="U962" t="n">
        <v>0.84</v>
      </c>
      <c r="V962" t="n">
        <v>0.89</v>
      </c>
      <c r="W962" t="n">
        <v>6.81</v>
      </c>
      <c r="X962" t="n">
        <v>0.2</v>
      </c>
      <c r="Y962" t="n">
        <v>1</v>
      </c>
      <c r="Z962" t="n">
        <v>10</v>
      </c>
    </row>
    <row r="963">
      <c r="A963" t="n">
        <v>153</v>
      </c>
      <c r="B963" t="n">
        <v>110</v>
      </c>
      <c r="C963" t="inlineStr">
        <is>
          <t xml:space="preserve">CONCLUIDO	</t>
        </is>
      </c>
      <c r="D963" t="n">
        <v>3.7205</v>
      </c>
      <c r="E963" t="n">
        <v>26.88</v>
      </c>
      <c r="F963" t="n">
        <v>23.93</v>
      </c>
      <c r="G963" t="n">
        <v>179.46</v>
      </c>
      <c r="H963" t="n">
        <v>2.48</v>
      </c>
      <c r="I963" t="n">
        <v>8</v>
      </c>
      <c r="J963" t="n">
        <v>281.56</v>
      </c>
      <c r="K963" t="n">
        <v>56.13</v>
      </c>
      <c r="L963" t="n">
        <v>39.25</v>
      </c>
      <c r="M963" t="n">
        <v>6</v>
      </c>
      <c r="N963" t="n">
        <v>76.18000000000001</v>
      </c>
      <c r="O963" t="n">
        <v>34959.58</v>
      </c>
      <c r="P963" t="n">
        <v>334.98</v>
      </c>
      <c r="Q963" t="n">
        <v>452.56</v>
      </c>
      <c r="R963" t="n">
        <v>69</v>
      </c>
      <c r="S963" t="n">
        <v>57.64</v>
      </c>
      <c r="T963" t="n">
        <v>3597.65</v>
      </c>
      <c r="U963" t="n">
        <v>0.84</v>
      </c>
      <c r="V963" t="n">
        <v>0.89</v>
      </c>
      <c r="W963" t="n">
        <v>6.81</v>
      </c>
      <c r="X963" t="n">
        <v>0.2</v>
      </c>
      <c r="Y963" t="n">
        <v>1</v>
      </c>
      <c r="Z963" t="n">
        <v>10</v>
      </c>
    </row>
    <row r="964">
      <c r="A964" t="n">
        <v>154</v>
      </c>
      <c r="B964" t="n">
        <v>110</v>
      </c>
      <c r="C964" t="inlineStr">
        <is>
          <t xml:space="preserve">CONCLUIDO	</t>
        </is>
      </c>
      <c r="D964" t="n">
        <v>3.719</v>
      </c>
      <c r="E964" t="n">
        <v>26.89</v>
      </c>
      <c r="F964" t="n">
        <v>23.94</v>
      </c>
      <c r="G964" t="n">
        <v>179.54</v>
      </c>
      <c r="H964" t="n">
        <v>2.49</v>
      </c>
      <c r="I964" t="n">
        <v>8</v>
      </c>
      <c r="J964" t="n">
        <v>282.05</v>
      </c>
      <c r="K964" t="n">
        <v>56.13</v>
      </c>
      <c r="L964" t="n">
        <v>39.5</v>
      </c>
      <c r="M964" t="n">
        <v>6</v>
      </c>
      <c r="N964" t="n">
        <v>76.43000000000001</v>
      </c>
      <c r="O964" t="n">
        <v>35020.63</v>
      </c>
      <c r="P964" t="n">
        <v>334.12</v>
      </c>
      <c r="Q964" t="n">
        <v>452.56</v>
      </c>
      <c r="R964" t="n">
        <v>69.23</v>
      </c>
      <c r="S964" t="n">
        <v>57.64</v>
      </c>
      <c r="T964" t="n">
        <v>3714.49</v>
      </c>
      <c r="U964" t="n">
        <v>0.83</v>
      </c>
      <c r="V964" t="n">
        <v>0.89</v>
      </c>
      <c r="W964" t="n">
        <v>6.81</v>
      </c>
      <c r="X964" t="n">
        <v>0.21</v>
      </c>
      <c r="Y964" t="n">
        <v>1</v>
      </c>
      <c r="Z964" t="n">
        <v>10</v>
      </c>
    </row>
    <row r="965">
      <c r="A965" t="n">
        <v>155</v>
      </c>
      <c r="B965" t="n">
        <v>110</v>
      </c>
      <c r="C965" t="inlineStr">
        <is>
          <t xml:space="preserve">CONCLUIDO	</t>
        </is>
      </c>
      <c r="D965" t="n">
        <v>3.7293</v>
      </c>
      <c r="E965" t="n">
        <v>26.81</v>
      </c>
      <c r="F965" t="n">
        <v>23.91</v>
      </c>
      <c r="G965" t="n">
        <v>204.91</v>
      </c>
      <c r="H965" t="n">
        <v>2.5</v>
      </c>
      <c r="I965" t="n">
        <v>7</v>
      </c>
      <c r="J965" t="n">
        <v>282.55</v>
      </c>
      <c r="K965" t="n">
        <v>56.13</v>
      </c>
      <c r="L965" t="n">
        <v>39.75</v>
      </c>
      <c r="M965" t="n">
        <v>5</v>
      </c>
      <c r="N965" t="n">
        <v>76.67</v>
      </c>
      <c r="O965" t="n">
        <v>35081.77</v>
      </c>
      <c r="P965" t="n">
        <v>333.28</v>
      </c>
      <c r="Q965" t="n">
        <v>452.59</v>
      </c>
      <c r="R965" t="n">
        <v>68.3</v>
      </c>
      <c r="S965" t="n">
        <v>57.64</v>
      </c>
      <c r="T965" t="n">
        <v>3250.89</v>
      </c>
      <c r="U965" t="n">
        <v>0.84</v>
      </c>
      <c r="V965" t="n">
        <v>0.89</v>
      </c>
      <c r="W965" t="n">
        <v>6.81</v>
      </c>
      <c r="X965" t="n">
        <v>0.18</v>
      </c>
      <c r="Y965" t="n">
        <v>1</v>
      </c>
      <c r="Z965" t="n">
        <v>10</v>
      </c>
    </row>
    <row r="966">
      <c r="A966" t="n">
        <v>156</v>
      </c>
      <c r="B966" t="n">
        <v>110</v>
      </c>
      <c r="C966" t="inlineStr">
        <is>
          <t xml:space="preserve">CONCLUIDO	</t>
        </is>
      </c>
      <c r="D966" t="n">
        <v>3.7293</v>
      </c>
      <c r="E966" t="n">
        <v>26.82</v>
      </c>
      <c r="F966" t="n">
        <v>23.91</v>
      </c>
      <c r="G966" t="n">
        <v>204.91</v>
      </c>
      <c r="H966" t="n">
        <v>2.52</v>
      </c>
      <c r="I966" t="n">
        <v>7</v>
      </c>
      <c r="J966" t="n">
        <v>283.04</v>
      </c>
      <c r="K966" t="n">
        <v>56.13</v>
      </c>
      <c r="L966" t="n">
        <v>40</v>
      </c>
      <c r="M966" t="n">
        <v>5</v>
      </c>
      <c r="N966" t="n">
        <v>76.92</v>
      </c>
      <c r="O966" t="n">
        <v>35143.02</v>
      </c>
      <c r="P966" t="n">
        <v>333.85</v>
      </c>
      <c r="Q966" t="n">
        <v>452.57</v>
      </c>
      <c r="R966" t="n">
        <v>68.36</v>
      </c>
      <c r="S966" t="n">
        <v>57.64</v>
      </c>
      <c r="T966" t="n">
        <v>3281.75</v>
      </c>
      <c r="U966" t="n">
        <v>0.84</v>
      </c>
      <c r="V966" t="n">
        <v>0.89</v>
      </c>
      <c r="W966" t="n">
        <v>6.8</v>
      </c>
      <c r="X966" t="n">
        <v>0.18</v>
      </c>
      <c r="Y966" t="n">
        <v>1</v>
      </c>
      <c r="Z966" t="n">
        <v>10</v>
      </c>
    </row>
    <row r="967">
      <c r="A967" t="n">
        <v>0</v>
      </c>
      <c r="B967" t="n">
        <v>150</v>
      </c>
      <c r="C967" t="inlineStr">
        <is>
          <t xml:space="preserve">CONCLUIDO	</t>
        </is>
      </c>
      <c r="D967" t="n">
        <v>1.3716</v>
      </c>
      <c r="E967" t="n">
        <v>72.91</v>
      </c>
      <c r="F967" t="n">
        <v>40.19</v>
      </c>
      <c r="G967" t="n">
        <v>4.51</v>
      </c>
      <c r="H967" t="n">
        <v>0.06</v>
      </c>
      <c r="I967" t="n">
        <v>535</v>
      </c>
      <c r="J967" t="n">
        <v>296.65</v>
      </c>
      <c r="K967" t="n">
        <v>61.82</v>
      </c>
      <c r="L967" t="n">
        <v>1</v>
      </c>
      <c r="M967" t="n">
        <v>533</v>
      </c>
      <c r="N967" t="n">
        <v>83.83</v>
      </c>
      <c r="O967" t="n">
        <v>36821.52</v>
      </c>
      <c r="P967" t="n">
        <v>736.46</v>
      </c>
      <c r="Q967" t="n">
        <v>453.88</v>
      </c>
      <c r="R967" t="n">
        <v>599.86</v>
      </c>
      <c r="S967" t="n">
        <v>57.64</v>
      </c>
      <c r="T967" t="n">
        <v>266395.14</v>
      </c>
      <c r="U967" t="n">
        <v>0.1</v>
      </c>
      <c r="V967" t="n">
        <v>0.53</v>
      </c>
      <c r="W967" t="n">
        <v>7.7</v>
      </c>
      <c r="X967" t="n">
        <v>16.43</v>
      </c>
      <c r="Y967" t="n">
        <v>1</v>
      </c>
      <c r="Z967" t="n">
        <v>10</v>
      </c>
    </row>
    <row r="968">
      <c r="A968" t="n">
        <v>1</v>
      </c>
      <c r="B968" t="n">
        <v>150</v>
      </c>
      <c r="C968" t="inlineStr">
        <is>
          <t xml:space="preserve">CONCLUIDO	</t>
        </is>
      </c>
      <c r="D968" t="n">
        <v>1.7095</v>
      </c>
      <c r="E968" t="n">
        <v>58.5</v>
      </c>
      <c r="F968" t="n">
        <v>34.89</v>
      </c>
      <c r="G968" t="n">
        <v>5.64</v>
      </c>
      <c r="H968" t="n">
        <v>0.07000000000000001</v>
      </c>
      <c r="I968" t="n">
        <v>371</v>
      </c>
      <c r="J968" t="n">
        <v>297.17</v>
      </c>
      <c r="K968" t="n">
        <v>61.82</v>
      </c>
      <c r="L968" t="n">
        <v>1.25</v>
      </c>
      <c r="M968" t="n">
        <v>369</v>
      </c>
      <c r="N968" t="n">
        <v>84.09999999999999</v>
      </c>
      <c r="O968" t="n">
        <v>36885.7</v>
      </c>
      <c r="P968" t="n">
        <v>639.7</v>
      </c>
      <c r="Q968" t="n">
        <v>453.49</v>
      </c>
      <c r="R968" t="n">
        <v>426.65</v>
      </c>
      <c r="S968" t="n">
        <v>57.64</v>
      </c>
      <c r="T968" t="n">
        <v>180610.13</v>
      </c>
      <c r="U968" t="n">
        <v>0.14</v>
      </c>
      <c r="V968" t="n">
        <v>0.61</v>
      </c>
      <c r="W968" t="n">
        <v>7.4</v>
      </c>
      <c r="X968" t="n">
        <v>11.14</v>
      </c>
      <c r="Y968" t="n">
        <v>1</v>
      </c>
      <c r="Z968" t="n">
        <v>10</v>
      </c>
    </row>
    <row r="969">
      <c r="A969" t="n">
        <v>2</v>
      </c>
      <c r="B969" t="n">
        <v>150</v>
      </c>
      <c r="C969" t="inlineStr">
        <is>
          <t xml:space="preserve">CONCLUIDO	</t>
        </is>
      </c>
      <c r="D969" t="n">
        <v>1.9602</v>
      </c>
      <c r="E969" t="n">
        <v>51.02</v>
      </c>
      <c r="F969" t="n">
        <v>32.18</v>
      </c>
      <c r="G969" t="n">
        <v>6.78</v>
      </c>
      <c r="H969" t="n">
        <v>0.09</v>
      </c>
      <c r="I969" t="n">
        <v>285</v>
      </c>
      <c r="J969" t="n">
        <v>297.7</v>
      </c>
      <c r="K969" t="n">
        <v>61.82</v>
      </c>
      <c r="L969" t="n">
        <v>1.5</v>
      </c>
      <c r="M969" t="n">
        <v>283</v>
      </c>
      <c r="N969" t="n">
        <v>84.37</v>
      </c>
      <c r="O969" t="n">
        <v>36949.99</v>
      </c>
      <c r="P969" t="n">
        <v>590.34</v>
      </c>
      <c r="Q969" t="n">
        <v>453.31</v>
      </c>
      <c r="R969" t="n">
        <v>338.52</v>
      </c>
      <c r="S969" t="n">
        <v>57.64</v>
      </c>
      <c r="T969" t="n">
        <v>136971.42</v>
      </c>
      <c r="U969" t="n">
        <v>0.17</v>
      </c>
      <c r="V969" t="n">
        <v>0.66</v>
      </c>
      <c r="W969" t="n">
        <v>7.25</v>
      </c>
      <c r="X969" t="n">
        <v>8.44</v>
      </c>
      <c r="Y969" t="n">
        <v>1</v>
      </c>
      <c r="Z969" t="n">
        <v>10</v>
      </c>
    </row>
    <row r="970">
      <c r="A970" t="n">
        <v>3</v>
      </c>
      <c r="B970" t="n">
        <v>150</v>
      </c>
      <c r="C970" t="inlineStr">
        <is>
          <t xml:space="preserve">CONCLUIDO	</t>
        </is>
      </c>
      <c r="D970" t="n">
        <v>2.1525</v>
      </c>
      <c r="E970" t="n">
        <v>46.46</v>
      </c>
      <c r="F970" t="n">
        <v>30.57</v>
      </c>
      <c r="G970" t="n">
        <v>7.91</v>
      </c>
      <c r="H970" t="n">
        <v>0.1</v>
      </c>
      <c r="I970" t="n">
        <v>232</v>
      </c>
      <c r="J970" t="n">
        <v>298.22</v>
      </c>
      <c r="K970" t="n">
        <v>61.82</v>
      </c>
      <c r="L970" t="n">
        <v>1.75</v>
      </c>
      <c r="M970" t="n">
        <v>230</v>
      </c>
      <c r="N970" t="n">
        <v>84.65000000000001</v>
      </c>
      <c r="O970" t="n">
        <v>37014.39</v>
      </c>
      <c r="P970" t="n">
        <v>560.88</v>
      </c>
      <c r="Q970" t="n">
        <v>453.15</v>
      </c>
      <c r="R970" t="n">
        <v>285.19</v>
      </c>
      <c r="S970" t="n">
        <v>57.64</v>
      </c>
      <c r="T970" t="n">
        <v>110572.8</v>
      </c>
      <c r="U970" t="n">
        <v>0.2</v>
      </c>
      <c r="V970" t="n">
        <v>0.6899999999999999</v>
      </c>
      <c r="W970" t="n">
        <v>7.18</v>
      </c>
      <c r="X970" t="n">
        <v>6.83</v>
      </c>
      <c r="Y970" t="n">
        <v>1</v>
      </c>
      <c r="Z970" t="n">
        <v>10</v>
      </c>
    </row>
    <row r="971">
      <c r="A971" t="n">
        <v>4</v>
      </c>
      <c r="B971" t="n">
        <v>150</v>
      </c>
      <c r="C971" t="inlineStr">
        <is>
          <t xml:space="preserve">CONCLUIDO	</t>
        </is>
      </c>
      <c r="D971" t="n">
        <v>2.3063</v>
      </c>
      <c r="E971" t="n">
        <v>43.36</v>
      </c>
      <c r="F971" t="n">
        <v>29.47</v>
      </c>
      <c r="G971" t="n">
        <v>9.02</v>
      </c>
      <c r="H971" t="n">
        <v>0.12</v>
      </c>
      <c r="I971" t="n">
        <v>196</v>
      </c>
      <c r="J971" t="n">
        <v>298.74</v>
      </c>
      <c r="K971" t="n">
        <v>61.82</v>
      </c>
      <c r="L971" t="n">
        <v>2</v>
      </c>
      <c r="M971" t="n">
        <v>194</v>
      </c>
      <c r="N971" t="n">
        <v>84.92</v>
      </c>
      <c r="O971" t="n">
        <v>37078.91</v>
      </c>
      <c r="P971" t="n">
        <v>540.88</v>
      </c>
      <c r="Q971" t="n">
        <v>453.06</v>
      </c>
      <c r="R971" t="n">
        <v>249.5</v>
      </c>
      <c r="S971" t="n">
        <v>57.64</v>
      </c>
      <c r="T971" t="n">
        <v>92908.07000000001</v>
      </c>
      <c r="U971" t="n">
        <v>0.23</v>
      </c>
      <c r="V971" t="n">
        <v>0.72</v>
      </c>
      <c r="W971" t="n">
        <v>7.12</v>
      </c>
      <c r="X971" t="n">
        <v>5.74</v>
      </c>
      <c r="Y971" t="n">
        <v>1</v>
      </c>
      <c r="Z971" t="n">
        <v>10</v>
      </c>
    </row>
    <row r="972">
      <c r="A972" t="n">
        <v>5</v>
      </c>
      <c r="B972" t="n">
        <v>150</v>
      </c>
      <c r="C972" t="inlineStr">
        <is>
          <t xml:space="preserve">CONCLUIDO	</t>
        </is>
      </c>
      <c r="D972" t="n">
        <v>2.4315</v>
      </c>
      <c r="E972" t="n">
        <v>41.13</v>
      </c>
      <c r="F972" t="n">
        <v>28.69</v>
      </c>
      <c r="G972" t="n">
        <v>10.12</v>
      </c>
      <c r="H972" t="n">
        <v>0.13</v>
      </c>
      <c r="I972" t="n">
        <v>170</v>
      </c>
      <c r="J972" t="n">
        <v>299.26</v>
      </c>
      <c r="K972" t="n">
        <v>61.82</v>
      </c>
      <c r="L972" t="n">
        <v>2.25</v>
      </c>
      <c r="M972" t="n">
        <v>168</v>
      </c>
      <c r="N972" t="n">
        <v>85.19</v>
      </c>
      <c r="O972" t="n">
        <v>37143.54</v>
      </c>
      <c r="P972" t="n">
        <v>526.47</v>
      </c>
      <c r="Q972" t="n">
        <v>452.89</v>
      </c>
      <c r="R972" t="n">
        <v>224.13</v>
      </c>
      <c r="S972" t="n">
        <v>57.64</v>
      </c>
      <c r="T972" t="n">
        <v>80351.27</v>
      </c>
      <c r="U972" t="n">
        <v>0.26</v>
      </c>
      <c r="V972" t="n">
        <v>0.74</v>
      </c>
      <c r="W972" t="n">
        <v>7.07</v>
      </c>
      <c r="X972" t="n">
        <v>4.95</v>
      </c>
      <c r="Y972" t="n">
        <v>1</v>
      </c>
      <c r="Z972" t="n">
        <v>10</v>
      </c>
    </row>
    <row r="973">
      <c r="A973" t="n">
        <v>6</v>
      </c>
      <c r="B973" t="n">
        <v>150</v>
      </c>
      <c r="C973" t="inlineStr">
        <is>
          <t xml:space="preserve">CONCLUIDO	</t>
        </is>
      </c>
      <c r="D973" t="n">
        <v>2.5437</v>
      </c>
      <c r="E973" t="n">
        <v>39.31</v>
      </c>
      <c r="F973" t="n">
        <v>28.04</v>
      </c>
      <c r="G973" t="n">
        <v>11.29</v>
      </c>
      <c r="H973" t="n">
        <v>0.15</v>
      </c>
      <c r="I973" t="n">
        <v>149</v>
      </c>
      <c r="J973" t="n">
        <v>299.79</v>
      </c>
      <c r="K973" t="n">
        <v>61.82</v>
      </c>
      <c r="L973" t="n">
        <v>2.5</v>
      </c>
      <c r="M973" t="n">
        <v>147</v>
      </c>
      <c r="N973" t="n">
        <v>85.47</v>
      </c>
      <c r="O973" t="n">
        <v>37208.42</v>
      </c>
      <c r="P973" t="n">
        <v>514.62</v>
      </c>
      <c r="Q973" t="n">
        <v>453.06</v>
      </c>
      <c r="R973" t="n">
        <v>203.3</v>
      </c>
      <c r="S973" t="n">
        <v>57.64</v>
      </c>
      <c r="T973" t="n">
        <v>70043</v>
      </c>
      <c r="U973" t="n">
        <v>0.28</v>
      </c>
      <c r="V973" t="n">
        <v>0.76</v>
      </c>
      <c r="W973" t="n">
        <v>7.02</v>
      </c>
      <c r="X973" t="n">
        <v>4.3</v>
      </c>
      <c r="Y973" t="n">
        <v>1</v>
      </c>
      <c r="Z973" t="n">
        <v>10</v>
      </c>
    </row>
    <row r="974">
      <c r="A974" t="n">
        <v>7</v>
      </c>
      <c r="B974" t="n">
        <v>150</v>
      </c>
      <c r="C974" t="inlineStr">
        <is>
          <t xml:space="preserve">CONCLUIDO	</t>
        </is>
      </c>
      <c r="D974" t="n">
        <v>2.6279</v>
      </c>
      <c r="E974" t="n">
        <v>38.05</v>
      </c>
      <c r="F974" t="n">
        <v>27.61</v>
      </c>
      <c r="G974" t="n">
        <v>12.36</v>
      </c>
      <c r="H974" t="n">
        <v>0.16</v>
      </c>
      <c r="I974" t="n">
        <v>134</v>
      </c>
      <c r="J974" t="n">
        <v>300.32</v>
      </c>
      <c r="K974" t="n">
        <v>61.82</v>
      </c>
      <c r="L974" t="n">
        <v>2.75</v>
      </c>
      <c r="M974" t="n">
        <v>132</v>
      </c>
      <c r="N974" t="n">
        <v>85.73999999999999</v>
      </c>
      <c r="O974" t="n">
        <v>37273.29</v>
      </c>
      <c r="P974" t="n">
        <v>506.87</v>
      </c>
      <c r="Q974" t="n">
        <v>452.96</v>
      </c>
      <c r="R974" t="n">
        <v>188.63</v>
      </c>
      <c r="S974" t="n">
        <v>57.64</v>
      </c>
      <c r="T974" t="n">
        <v>62780.89</v>
      </c>
      <c r="U974" t="n">
        <v>0.31</v>
      </c>
      <c r="V974" t="n">
        <v>0.77</v>
      </c>
      <c r="W974" t="n">
        <v>7.01</v>
      </c>
      <c r="X974" t="n">
        <v>3.88</v>
      </c>
      <c r="Y974" t="n">
        <v>1</v>
      </c>
      <c r="Z974" t="n">
        <v>10</v>
      </c>
    </row>
    <row r="975">
      <c r="A975" t="n">
        <v>8</v>
      </c>
      <c r="B975" t="n">
        <v>150</v>
      </c>
      <c r="C975" t="inlineStr">
        <is>
          <t xml:space="preserve">CONCLUIDO	</t>
        </is>
      </c>
      <c r="D975" t="n">
        <v>2.7066</v>
      </c>
      <c r="E975" t="n">
        <v>36.95</v>
      </c>
      <c r="F975" t="n">
        <v>27.23</v>
      </c>
      <c r="G975" t="n">
        <v>13.5</v>
      </c>
      <c r="H975" t="n">
        <v>0.18</v>
      </c>
      <c r="I975" t="n">
        <v>121</v>
      </c>
      <c r="J975" t="n">
        <v>300.84</v>
      </c>
      <c r="K975" t="n">
        <v>61.82</v>
      </c>
      <c r="L975" t="n">
        <v>3</v>
      </c>
      <c r="M975" t="n">
        <v>119</v>
      </c>
      <c r="N975" t="n">
        <v>86.02</v>
      </c>
      <c r="O975" t="n">
        <v>37338.27</v>
      </c>
      <c r="P975" t="n">
        <v>499.87</v>
      </c>
      <c r="Q975" t="n">
        <v>452.92</v>
      </c>
      <c r="R975" t="n">
        <v>176.11</v>
      </c>
      <c r="S975" t="n">
        <v>57.64</v>
      </c>
      <c r="T975" t="n">
        <v>56585.64</v>
      </c>
      <c r="U975" t="n">
        <v>0.33</v>
      </c>
      <c r="V975" t="n">
        <v>0.78</v>
      </c>
      <c r="W975" t="n">
        <v>7</v>
      </c>
      <c r="X975" t="n">
        <v>3.5</v>
      </c>
      <c r="Y975" t="n">
        <v>1</v>
      </c>
      <c r="Z975" t="n">
        <v>10</v>
      </c>
    </row>
    <row r="976">
      <c r="A976" t="n">
        <v>9</v>
      </c>
      <c r="B976" t="n">
        <v>150</v>
      </c>
      <c r="C976" t="inlineStr">
        <is>
          <t xml:space="preserve">CONCLUIDO	</t>
        </is>
      </c>
      <c r="D976" t="n">
        <v>2.77</v>
      </c>
      <c r="E976" t="n">
        <v>36.1</v>
      </c>
      <c r="F976" t="n">
        <v>26.94</v>
      </c>
      <c r="G976" t="n">
        <v>14.56</v>
      </c>
      <c r="H976" t="n">
        <v>0.19</v>
      </c>
      <c r="I976" t="n">
        <v>111</v>
      </c>
      <c r="J976" t="n">
        <v>301.37</v>
      </c>
      <c r="K976" t="n">
        <v>61.82</v>
      </c>
      <c r="L976" t="n">
        <v>3.25</v>
      </c>
      <c r="M976" t="n">
        <v>109</v>
      </c>
      <c r="N976" t="n">
        <v>86.3</v>
      </c>
      <c r="O976" t="n">
        <v>37403.38</v>
      </c>
      <c r="P976" t="n">
        <v>494.55</v>
      </c>
      <c r="Q976" t="n">
        <v>452.92</v>
      </c>
      <c r="R976" t="n">
        <v>166.78</v>
      </c>
      <c r="S976" t="n">
        <v>57.64</v>
      </c>
      <c r="T976" t="n">
        <v>51974.96</v>
      </c>
      <c r="U976" t="n">
        <v>0.35</v>
      </c>
      <c r="V976" t="n">
        <v>0.79</v>
      </c>
      <c r="W976" t="n">
        <v>6.97</v>
      </c>
      <c r="X976" t="n">
        <v>3.2</v>
      </c>
      <c r="Y976" t="n">
        <v>1</v>
      </c>
      <c r="Z976" t="n">
        <v>10</v>
      </c>
    </row>
    <row r="977">
      <c r="A977" t="n">
        <v>10</v>
      </c>
      <c r="B977" t="n">
        <v>150</v>
      </c>
      <c r="C977" t="inlineStr">
        <is>
          <t xml:space="preserve">CONCLUIDO	</t>
        </is>
      </c>
      <c r="D977" t="n">
        <v>2.8303</v>
      </c>
      <c r="E977" t="n">
        <v>35.33</v>
      </c>
      <c r="F977" t="n">
        <v>26.67</v>
      </c>
      <c r="G977" t="n">
        <v>15.69</v>
      </c>
      <c r="H977" t="n">
        <v>0.21</v>
      </c>
      <c r="I977" t="n">
        <v>102</v>
      </c>
      <c r="J977" t="n">
        <v>301.9</v>
      </c>
      <c r="K977" t="n">
        <v>61.82</v>
      </c>
      <c r="L977" t="n">
        <v>3.5</v>
      </c>
      <c r="M977" t="n">
        <v>100</v>
      </c>
      <c r="N977" t="n">
        <v>86.58</v>
      </c>
      <c r="O977" t="n">
        <v>37468.6</v>
      </c>
      <c r="P977" t="n">
        <v>489.7</v>
      </c>
      <c r="Q977" t="n">
        <v>452.85</v>
      </c>
      <c r="R977" t="n">
        <v>157.89</v>
      </c>
      <c r="S977" t="n">
        <v>57.64</v>
      </c>
      <c r="T977" t="n">
        <v>47575.4</v>
      </c>
      <c r="U977" t="n">
        <v>0.37</v>
      </c>
      <c r="V977" t="n">
        <v>0.8</v>
      </c>
      <c r="W977" t="n">
        <v>6.97</v>
      </c>
      <c r="X977" t="n">
        <v>2.94</v>
      </c>
      <c r="Y977" t="n">
        <v>1</v>
      </c>
      <c r="Z977" t="n">
        <v>10</v>
      </c>
    </row>
    <row r="978">
      <c r="A978" t="n">
        <v>11</v>
      </c>
      <c r="B978" t="n">
        <v>150</v>
      </c>
      <c r="C978" t="inlineStr">
        <is>
          <t xml:space="preserve">CONCLUIDO	</t>
        </is>
      </c>
      <c r="D978" t="n">
        <v>2.8877</v>
      </c>
      <c r="E978" t="n">
        <v>34.63</v>
      </c>
      <c r="F978" t="n">
        <v>26.41</v>
      </c>
      <c r="G978" t="n">
        <v>16.86</v>
      </c>
      <c r="H978" t="n">
        <v>0.22</v>
      </c>
      <c r="I978" t="n">
        <v>94</v>
      </c>
      <c r="J978" t="n">
        <v>302.43</v>
      </c>
      <c r="K978" t="n">
        <v>61.82</v>
      </c>
      <c r="L978" t="n">
        <v>3.75</v>
      </c>
      <c r="M978" t="n">
        <v>92</v>
      </c>
      <c r="N978" t="n">
        <v>86.86</v>
      </c>
      <c r="O978" t="n">
        <v>37533.94</v>
      </c>
      <c r="P978" t="n">
        <v>485.03</v>
      </c>
      <c r="Q978" t="n">
        <v>452.81</v>
      </c>
      <c r="R978" t="n">
        <v>149.72</v>
      </c>
      <c r="S978" t="n">
        <v>57.64</v>
      </c>
      <c r="T978" t="n">
        <v>43527.75</v>
      </c>
      <c r="U978" t="n">
        <v>0.39</v>
      </c>
      <c r="V978" t="n">
        <v>0.8</v>
      </c>
      <c r="W978" t="n">
        <v>6.95</v>
      </c>
      <c r="X978" t="n">
        <v>2.68</v>
      </c>
      <c r="Y978" t="n">
        <v>1</v>
      </c>
      <c r="Z978" t="n">
        <v>10</v>
      </c>
    </row>
    <row r="979">
      <c r="A979" t="n">
        <v>12</v>
      </c>
      <c r="B979" t="n">
        <v>150</v>
      </c>
      <c r="C979" t="inlineStr">
        <is>
          <t xml:space="preserve">CONCLUIDO	</t>
        </is>
      </c>
      <c r="D979" t="n">
        <v>2.9287</v>
      </c>
      <c r="E979" t="n">
        <v>34.15</v>
      </c>
      <c r="F979" t="n">
        <v>26.26</v>
      </c>
      <c r="G979" t="n">
        <v>17.9</v>
      </c>
      <c r="H979" t="n">
        <v>0.24</v>
      </c>
      <c r="I979" t="n">
        <v>88</v>
      </c>
      <c r="J979" t="n">
        <v>302.96</v>
      </c>
      <c r="K979" t="n">
        <v>61.82</v>
      </c>
      <c r="L979" t="n">
        <v>4</v>
      </c>
      <c r="M979" t="n">
        <v>86</v>
      </c>
      <c r="N979" t="n">
        <v>87.14</v>
      </c>
      <c r="O979" t="n">
        <v>37599.4</v>
      </c>
      <c r="P979" t="n">
        <v>482.21</v>
      </c>
      <c r="Q979" t="n">
        <v>452.69</v>
      </c>
      <c r="R979" t="n">
        <v>144.42</v>
      </c>
      <c r="S979" t="n">
        <v>57.64</v>
      </c>
      <c r="T979" t="n">
        <v>40910.1</v>
      </c>
      <c r="U979" t="n">
        <v>0.4</v>
      </c>
      <c r="V979" t="n">
        <v>0.8100000000000001</v>
      </c>
      <c r="W979" t="n">
        <v>6.95</v>
      </c>
      <c r="X979" t="n">
        <v>2.53</v>
      </c>
      <c r="Y979" t="n">
        <v>1</v>
      </c>
      <c r="Z979" t="n">
        <v>10</v>
      </c>
    </row>
    <row r="980">
      <c r="A980" t="n">
        <v>13</v>
      </c>
      <c r="B980" t="n">
        <v>150</v>
      </c>
      <c r="C980" t="inlineStr">
        <is>
          <t xml:space="preserve">CONCLUIDO	</t>
        </is>
      </c>
      <c r="D980" t="n">
        <v>2.9734</v>
      </c>
      <c r="E980" t="n">
        <v>33.63</v>
      </c>
      <c r="F980" t="n">
        <v>26.08</v>
      </c>
      <c r="G980" t="n">
        <v>19.08</v>
      </c>
      <c r="H980" t="n">
        <v>0.25</v>
      </c>
      <c r="I980" t="n">
        <v>82</v>
      </c>
      <c r="J980" t="n">
        <v>303.49</v>
      </c>
      <c r="K980" t="n">
        <v>61.82</v>
      </c>
      <c r="L980" t="n">
        <v>4.25</v>
      </c>
      <c r="M980" t="n">
        <v>80</v>
      </c>
      <c r="N980" t="n">
        <v>87.42</v>
      </c>
      <c r="O980" t="n">
        <v>37664.98</v>
      </c>
      <c r="P980" t="n">
        <v>478.91</v>
      </c>
      <c r="Q980" t="n">
        <v>452.8</v>
      </c>
      <c r="R980" t="n">
        <v>138.81</v>
      </c>
      <c r="S980" t="n">
        <v>57.64</v>
      </c>
      <c r="T980" t="n">
        <v>38130.65</v>
      </c>
      <c r="U980" t="n">
        <v>0.42</v>
      </c>
      <c r="V980" t="n">
        <v>0.8100000000000001</v>
      </c>
      <c r="W980" t="n">
        <v>6.93</v>
      </c>
      <c r="X980" t="n">
        <v>2.35</v>
      </c>
      <c r="Y980" t="n">
        <v>1</v>
      </c>
      <c r="Z980" t="n">
        <v>10</v>
      </c>
    </row>
    <row r="981">
      <c r="A981" t="n">
        <v>14</v>
      </c>
      <c r="B981" t="n">
        <v>150</v>
      </c>
      <c r="C981" t="inlineStr">
        <is>
          <t xml:space="preserve">CONCLUIDO	</t>
        </is>
      </c>
      <c r="D981" t="n">
        <v>3.0108</v>
      </c>
      <c r="E981" t="n">
        <v>33.21</v>
      </c>
      <c r="F981" t="n">
        <v>25.94</v>
      </c>
      <c r="G981" t="n">
        <v>20.21</v>
      </c>
      <c r="H981" t="n">
        <v>0.26</v>
      </c>
      <c r="I981" t="n">
        <v>77</v>
      </c>
      <c r="J981" t="n">
        <v>304.03</v>
      </c>
      <c r="K981" t="n">
        <v>61.82</v>
      </c>
      <c r="L981" t="n">
        <v>4.5</v>
      </c>
      <c r="M981" t="n">
        <v>75</v>
      </c>
      <c r="N981" t="n">
        <v>87.7</v>
      </c>
      <c r="O981" t="n">
        <v>37730.68</v>
      </c>
      <c r="P981" t="n">
        <v>476.4</v>
      </c>
      <c r="Q981" t="n">
        <v>452.72</v>
      </c>
      <c r="R981" t="n">
        <v>134.44</v>
      </c>
      <c r="S981" t="n">
        <v>57.64</v>
      </c>
      <c r="T981" t="n">
        <v>35970.59</v>
      </c>
      <c r="U981" t="n">
        <v>0.43</v>
      </c>
      <c r="V981" t="n">
        <v>0.82</v>
      </c>
      <c r="W981" t="n">
        <v>6.92</v>
      </c>
      <c r="X981" t="n">
        <v>2.21</v>
      </c>
      <c r="Y981" t="n">
        <v>1</v>
      </c>
      <c r="Z981" t="n">
        <v>10</v>
      </c>
    </row>
    <row r="982">
      <c r="A982" t="n">
        <v>15</v>
      </c>
      <c r="B982" t="n">
        <v>150</v>
      </c>
      <c r="C982" t="inlineStr">
        <is>
          <t xml:space="preserve">CONCLUIDO	</t>
        </is>
      </c>
      <c r="D982" t="n">
        <v>3.0413</v>
      </c>
      <c r="E982" t="n">
        <v>32.88</v>
      </c>
      <c r="F982" t="n">
        <v>25.83</v>
      </c>
      <c r="G982" t="n">
        <v>21.23</v>
      </c>
      <c r="H982" t="n">
        <v>0.28</v>
      </c>
      <c r="I982" t="n">
        <v>73</v>
      </c>
      <c r="J982" t="n">
        <v>304.56</v>
      </c>
      <c r="K982" t="n">
        <v>61.82</v>
      </c>
      <c r="L982" t="n">
        <v>4.75</v>
      </c>
      <c r="M982" t="n">
        <v>71</v>
      </c>
      <c r="N982" t="n">
        <v>87.98999999999999</v>
      </c>
      <c r="O982" t="n">
        <v>37796.51</v>
      </c>
      <c r="P982" t="n">
        <v>474.31</v>
      </c>
      <c r="Q982" t="n">
        <v>452.77</v>
      </c>
      <c r="R982" t="n">
        <v>130.95</v>
      </c>
      <c r="S982" t="n">
        <v>57.64</v>
      </c>
      <c r="T982" t="n">
        <v>34247.17</v>
      </c>
      <c r="U982" t="n">
        <v>0.44</v>
      </c>
      <c r="V982" t="n">
        <v>0.82</v>
      </c>
      <c r="W982" t="n">
        <v>6.91</v>
      </c>
      <c r="X982" t="n">
        <v>2.1</v>
      </c>
      <c r="Y982" t="n">
        <v>1</v>
      </c>
      <c r="Z982" t="n">
        <v>10</v>
      </c>
    </row>
    <row r="983">
      <c r="A983" t="n">
        <v>16</v>
      </c>
      <c r="B983" t="n">
        <v>150</v>
      </c>
      <c r="C983" t="inlineStr">
        <is>
          <t xml:space="preserve">CONCLUIDO	</t>
        </is>
      </c>
      <c r="D983" t="n">
        <v>3.0751</v>
      </c>
      <c r="E983" t="n">
        <v>32.52</v>
      </c>
      <c r="F983" t="n">
        <v>25.69</v>
      </c>
      <c r="G983" t="n">
        <v>22.34</v>
      </c>
      <c r="H983" t="n">
        <v>0.29</v>
      </c>
      <c r="I983" t="n">
        <v>69</v>
      </c>
      <c r="J983" t="n">
        <v>305.09</v>
      </c>
      <c r="K983" t="n">
        <v>61.82</v>
      </c>
      <c r="L983" t="n">
        <v>5</v>
      </c>
      <c r="M983" t="n">
        <v>67</v>
      </c>
      <c r="N983" t="n">
        <v>88.27</v>
      </c>
      <c r="O983" t="n">
        <v>37862.45</v>
      </c>
      <c r="P983" t="n">
        <v>471.86</v>
      </c>
      <c r="Q983" t="n">
        <v>452.76</v>
      </c>
      <c r="R983" t="n">
        <v>126.19</v>
      </c>
      <c r="S983" t="n">
        <v>57.64</v>
      </c>
      <c r="T983" t="n">
        <v>31889.97</v>
      </c>
      <c r="U983" t="n">
        <v>0.46</v>
      </c>
      <c r="V983" t="n">
        <v>0.83</v>
      </c>
      <c r="W983" t="n">
        <v>6.91</v>
      </c>
      <c r="X983" t="n">
        <v>1.96</v>
      </c>
      <c r="Y983" t="n">
        <v>1</v>
      </c>
      <c r="Z983" t="n">
        <v>10</v>
      </c>
    </row>
    <row r="984">
      <c r="A984" t="n">
        <v>17</v>
      </c>
      <c r="B984" t="n">
        <v>150</v>
      </c>
      <c r="C984" t="inlineStr">
        <is>
          <t xml:space="preserve">CONCLUIDO	</t>
        </is>
      </c>
      <c r="D984" t="n">
        <v>3.1016</v>
      </c>
      <c r="E984" t="n">
        <v>32.24</v>
      </c>
      <c r="F984" t="n">
        <v>25.58</v>
      </c>
      <c r="G984" t="n">
        <v>23.25</v>
      </c>
      <c r="H984" t="n">
        <v>0.31</v>
      </c>
      <c r="I984" t="n">
        <v>66</v>
      </c>
      <c r="J984" t="n">
        <v>305.63</v>
      </c>
      <c r="K984" t="n">
        <v>61.82</v>
      </c>
      <c r="L984" t="n">
        <v>5.25</v>
      </c>
      <c r="M984" t="n">
        <v>64</v>
      </c>
      <c r="N984" t="n">
        <v>88.56</v>
      </c>
      <c r="O984" t="n">
        <v>37928.52</v>
      </c>
      <c r="P984" t="n">
        <v>469.82</v>
      </c>
      <c r="Q984" t="n">
        <v>452.76</v>
      </c>
      <c r="R984" t="n">
        <v>122.68</v>
      </c>
      <c r="S984" t="n">
        <v>57.64</v>
      </c>
      <c r="T984" t="n">
        <v>30148.49</v>
      </c>
      <c r="U984" t="n">
        <v>0.47</v>
      </c>
      <c r="V984" t="n">
        <v>0.83</v>
      </c>
      <c r="W984" t="n">
        <v>6.9</v>
      </c>
      <c r="X984" t="n">
        <v>1.85</v>
      </c>
      <c r="Y984" t="n">
        <v>1</v>
      </c>
      <c r="Z984" t="n">
        <v>10</v>
      </c>
    </row>
    <row r="985">
      <c r="A985" t="n">
        <v>18</v>
      </c>
      <c r="B985" t="n">
        <v>150</v>
      </c>
      <c r="C985" t="inlineStr">
        <is>
          <t xml:space="preserve">CONCLUIDO	</t>
        </is>
      </c>
      <c r="D985" t="n">
        <v>3.1217</v>
      </c>
      <c r="E985" t="n">
        <v>32.03</v>
      </c>
      <c r="F985" t="n">
        <v>25.54</v>
      </c>
      <c r="G985" t="n">
        <v>24.32</v>
      </c>
      <c r="H985" t="n">
        <v>0.32</v>
      </c>
      <c r="I985" t="n">
        <v>63</v>
      </c>
      <c r="J985" t="n">
        <v>306.17</v>
      </c>
      <c r="K985" t="n">
        <v>61.82</v>
      </c>
      <c r="L985" t="n">
        <v>5.5</v>
      </c>
      <c r="M985" t="n">
        <v>61</v>
      </c>
      <c r="N985" t="n">
        <v>88.84</v>
      </c>
      <c r="O985" t="n">
        <v>37994.72</v>
      </c>
      <c r="P985" t="n">
        <v>469.14</v>
      </c>
      <c r="Q985" t="n">
        <v>452.67</v>
      </c>
      <c r="R985" t="n">
        <v>121.36</v>
      </c>
      <c r="S985" t="n">
        <v>57.64</v>
      </c>
      <c r="T985" t="n">
        <v>29502.51</v>
      </c>
      <c r="U985" t="n">
        <v>0.47</v>
      </c>
      <c r="V985" t="n">
        <v>0.83</v>
      </c>
      <c r="W985" t="n">
        <v>6.9</v>
      </c>
      <c r="X985" t="n">
        <v>1.81</v>
      </c>
      <c r="Y985" t="n">
        <v>1</v>
      </c>
      <c r="Z985" t="n">
        <v>10</v>
      </c>
    </row>
    <row r="986">
      <c r="A986" t="n">
        <v>19</v>
      </c>
      <c r="B986" t="n">
        <v>150</v>
      </c>
      <c r="C986" t="inlineStr">
        <is>
          <t xml:space="preserve">CONCLUIDO	</t>
        </is>
      </c>
      <c r="D986" t="n">
        <v>3.1505</v>
      </c>
      <c r="E986" t="n">
        <v>31.74</v>
      </c>
      <c r="F986" t="n">
        <v>25.41</v>
      </c>
      <c r="G986" t="n">
        <v>25.41</v>
      </c>
      <c r="H986" t="n">
        <v>0.33</v>
      </c>
      <c r="I986" t="n">
        <v>60</v>
      </c>
      <c r="J986" t="n">
        <v>306.7</v>
      </c>
      <c r="K986" t="n">
        <v>61.82</v>
      </c>
      <c r="L986" t="n">
        <v>5.75</v>
      </c>
      <c r="M986" t="n">
        <v>58</v>
      </c>
      <c r="N986" t="n">
        <v>89.13</v>
      </c>
      <c r="O986" t="n">
        <v>38061.04</v>
      </c>
      <c r="P986" t="n">
        <v>466.79</v>
      </c>
      <c r="Q986" t="n">
        <v>452.72</v>
      </c>
      <c r="R986" t="n">
        <v>117.42</v>
      </c>
      <c r="S986" t="n">
        <v>57.64</v>
      </c>
      <c r="T986" t="n">
        <v>27547.25</v>
      </c>
      <c r="U986" t="n">
        <v>0.49</v>
      </c>
      <c r="V986" t="n">
        <v>0.83</v>
      </c>
      <c r="W986" t="n">
        <v>6.88</v>
      </c>
      <c r="X986" t="n">
        <v>1.68</v>
      </c>
      <c r="Y986" t="n">
        <v>1</v>
      </c>
      <c r="Z986" t="n">
        <v>10</v>
      </c>
    </row>
    <row r="987">
      <c r="A987" t="n">
        <v>20</v>
      </c>
      <c r="B987" t="n">
        <v>150</v>
      </c>
      <c r="C987" t="inlineStr">
        <is>
          <t xml:space="preserve">CONCLUIDO	</t>
        </is>
      </c>
      <c r="D987" t="n">
        <v>3.1738</v>
      </c>
      <c r="E987" t="n">
        <v>31.51</v>
      </c>
      <c r="F987" t="n">
        <v>25.34</v>
      </c>
      <c r="G987" t="n">
        <v>26.68</v>
      </c>
      <c r="H987" t="n">
        <v>0.35</v>
      </c>
      <c r="I987" t="n">
        <v>57</v>
      </c>
      <c r="J987" t="n">
        <v>307.24</v>
      </c>
      <c r="K987" t="n">
        <v>61.82</v>
      </c>
      <c r="L987" t="n">
        <v>6</v>
      </c>
      <c r="M987" t="n">
        <v>55</v>
      </c>
      <c r="N987" t="n">
        <v>89.42</v>
      </c>
      <c r="O987" t="n">
        <v>38127.48</v>
      </c>
      <c r="P987" t="n">
        <v>465.57</v>
      </c>
      <c r="Q987" t="n">
        <v>452.73</v>
      </c>
      <c r="R987" t="n">
        <v>115.07</v>
      </c>
      <c r="S987" t="n">
        <v>57.64</v>
      </c>
      <c r="T987" t="n">
        <v>26387.58</v>
      </c>
      <c r="U987" t="n">
        <v>0.5</v>
      </c>
      <c r="V987" t="n">
        <v>0.84</v>
      </c>
      <c r="W987" t="n">
        <v>6.89</v>
      </c>
      <c r="X987" t="n">
        <v>1.62</v>
      </c>
      <c r="Y987" t="n">
        <v>1</v>
      </c>
      <c r="Z987" t="n">
        <v>10</v>
      </c>
    </row>
    <row r="988">
      <c r="A988" t="n">
        <v>21</v>
      </c>
      <c r="B988" t="n">
        <v>150</v>
      </c>
      <c r="C988" t="inlineStr">
        <is>
          <t xml:space="preserve">CONCLUIDO	</t>
        </is>
      </c>
      <c r="D988" t="n">
        <v>3.192</v>
      </c>
      <c r="E988" t="n">
        <v>31.33</v>
      </c>
      <c r="F988" t="n">
        <v>25.28</v>
      </c>
      <c r="G988" t="n">
        <v>27.57</v>
      </c>
      <c r="H988" t="n">
        <v>0.36</v>
      </c>
      <c r="I988" t="n">
        <v>55</v>
      </c>
      <c r="J988" t="n">
        <v>307.78</v>
      </c>
      <c r="K988" t="n">
        <v>61.82</v>
      </c>
      <c r="L988" t="n">
        <v>6.25</v>
      </c>
      <c r="M988" t="n">
        <v>53</v>
      </c>
      <c r="N988" t="n">
        <v>89.70999999999999</v>
      </c>
      <c r="O988" t="n">
        <v>38194.05</v>
      </c>
      <c r="P988" t="n">
        <v>464.35</v>
      </c>
      <c r="Q988" t="n">
        <v>452.66</v>
      </c>
      <c r="R988" t="n">
        <v>112.78</v>
      </c>
      <c r="S988" t="n">
        <v>57.64</v>
      </c>
      <c r="T988" t="n">
        <v>25250.59</v>
      </c>
      <c r="U988" t="n">
        <v>0.51</v>
      </c>
      <c r="V988" t="n">
        <v>0.84</v>
      </c>
      <c r="W988" t="n">
        <v>6.88</v>
      </c>
      <c r="X988" t="n">
        <v>1.55</v>
      </c>
      <c r="Y988" t="n">
        <v>1</v>
      </c>
      <c r="Z988" t="n">
        <v>10</v>
      </c>
    </row>
    <row r="989">
      <c r="A989" t="n">
        <v>22</v>
      </c>
      <c r="B989" t="n">
        <v>150</v>
      </c>
      <c r="C989" t="inlineStr">
        <is>
          <t xml:space="preserve">CONCLUIDO	</t>
        </is>
      </c>
      <c r="D989" t="n">
        <v>3.2182</v>
      </c>
      <c r="E989" t="n">
        <v>31.07</v>
      </c>
      <c r="F989" t="n">
        <v>25.19</v>
      </c>
      <c r="G989" t="n">
        <v>29.06</v>
      </c>
      <c r="H989" t="n">
        <v>0.38</v>
      </c>
      <c r="I989" t="n">
        <v>52</v>
      </c>
      <c r="J989" t="n">
        <v>308.32</v>
      </c>
      <c r="K989" t="n">
        <v>61.82</v>
      </c>
      <c r="L989" t="n">
        <v>6.5</v>
      </c>
      <c r="M989" t="n">
        <v>50</v>
      </c>
      <c r="N989" t="n">
        <v>90</v>
      </c>
      <c r="O989" t="n">
        <v>38260.74</v>
      </c>
      <c r="P989" t="n">
        <v>462.64</v>
      </c>
      <c r="Q989" t="n">
        <v>452.6</v>
      </c>
      <c r="R989" t="n">
        <v>110.05</v>
      </c>
      <c r="S989" t="n">
        <v>57.64</v>
      </c>
      <c r="T989" t="n">
        <v>23902.08</v>
      </c>
      <c r="U989" t="n">
        <v>0.52</v>
      </c>
      <c r="V989" t="n">
        <v>0.84</v>
      </c>
      <c r="W989" t="n">
        <v>6.87</v>
      </c>
      <c r="X989" t="n">
        <v>1.46</v>
      </c>
      <c r="Y989" t="n">
        <v>1</v>
      </c>
      <c r="Z989" t="n">
        <v>10</v>
      </c>
    </row>
    <row r="990">
      <c r="A990" t="n">
        <v>23</v>
      </c>
      <c r="B990" t="n">
        <v>150</v>
      </c>
      <c r="C990" t="inlineStr">
        <is>
          <t xml:space="preserve">CONCLUIDO	</t>
        </is>
      </c>
      <c r="D990" t="n">
        <v>3.2254</v>
      </c>
      <c r="E990" t="n">
        <v>31</v>
      </c>
      <c r="F990" t="n">
        <v>25.17</v>
      </c>
      <c r="G990" t="n">
        <v>29.62</v>
      </c>
      <c r="H990" t="n">
        <v>0.39</v>
      </c>
      <c r="I990" t="n">
        <v>51</v>
      </c>
      <c r="J990" t="n">
        <v>308.86</v>
      </c>
      <c r="K990" t="n">
        <v>61.82</v>
      </c>
      <c r="L990" t="n">
        <v>6.75</v>
      </c>
      <c r="M990" t="n">
        <v>49</v>
      </c>
      <c r="N990" t="n">
        <v>90.29000000000001</v>
      </c>
      <c r="O990" t="n">
        <v>38327.57</v>
      </c>
      <c r="P990" t="n">
        <v>462.6</v>
      </c>
      <c r="Q990" t="n">
        <v>452.74</v>
      </c>
      <c r="R990" t="n">
        <v>109.51</v>
      </c>
      <c r="S990" t="n">
        <v>57.64</v>
      </c>
      <c r="T990" t="n">
        <v>23639.7</v>
      </c>
      <c r="U990" t="n">
        <v>0.53</v>
      </c>
      <c r="V990" t="n">
        <v>0.84</v>
      </c>
      <c r="W990" t="n">
        <v>6.88</v>
      </c>
      <c r="X990" t="n">
        <v>1.45</v>
      </c>
      <c r="Y990" t="n">
        <v>1</v>
      </c>
      <c r="Z990" t="n">
        <v>10</v>
      </c>
    </row>
    <row r="991">
      <c r="A991" t="n">
        <v>24</v>
      </c>
      <c r="B991" t="n">
        <v>150</v>
      </c>
      <c r="C991" t="inlineStr">
        <is>
          <t xml:space="preserve">CONCLUIDO	</t>
        </is>
      </c>
      <c r="D991" t="n">
        <v>3.2427</v>
      </c>
      <c r="E991" t="n">
        <v>30.84</v>
      </c>
      <c r="F991" t="n">
        <v>25.12</v>
      </c>
      <c r="G991" t="n">
        <v>30.76</v>
      </c>
      <c r="H991" t="n">
        <v>0.4</v>
      </c>
      <c r="I991" t="n">
        <v>49</v>
      </c>
      <c r="J991" t="n">
        <v>309.41</v>
      </c>
      <c r="K991" t="n">
        <v>61.82</v>
      </c>
      <c r="L991" t="n">
        <v>7</v>
      </c>
      <c r="M991" t="n">
        <v>47</v>
      </c>
      <c r="N991" t="n">
        <v>90.59</v>
      </c>
      <c r="O991" t="n">
        <v>38394.52</v>
      </c>
      <c r="P991" t="n">
        <v>461.5</v>
      </c>
      <c r="Q991" t="n">
        <v>452.64</v>
      </c>
      <c r="R991" t="n">
        <v>107.5</v>
      </c>
      <c r="S991" t="n">
        <v>57.64</v>
      </c>
      <c r="T991" t="n">
        <v>22640.81</v>
      </c>
      <c r="U991" t="n">
        <v>0.54</v>
      </c>
      <c r="V991" t="n">
        <v>0.84</v>
      </c>
      <c r="W991" t="n">
        <v>6.88</v>
      </c>
      <c r="X991" t="n">
        <v>1.39</v>
      </c>
      <c r="Y991" t="n">
        <v>1</v>
      </c>
      <c r="Z991" t="n">
        <v>10</v>
      </c>
    </row>
    <row r="992">
      <c r="A992" t="n">
        <v>25</v>
      </c>
      <c r="B992" t="n">
        <v>150</v>
      </c>
      <c r="C992" t="inlineStr">
        <is>
          <t xml:space="preserve">CONCLUIDO	</t>
        </is>
      </c>
      <c r="D992" t="n">
        <v>3.2612</v>
      </c>
      <c r="E992" t="n">
        <v>30.66</v>
      </c>
      <c r="F992" t="n">
        <v>25.06</v>
      </c>
      <c r="G992" t="n">
        <v>31.99</v>
      </c>
      <c r="H992" t="n">
        <v>0.42</v>
      </c>
      <c r="I992" t="n">
        <v>47</v>
      </c>
      <c r="J992" t="n">
        <v>309.95</v>
      </c>
      <c r="K992" t="n">
        <v>61.82</v>
      </c>
      <c r="L992" t="n">
        <v>7.25</v>
      </c>
      <c r="M992" t="n">
        <v>45</v>
      </c>
      <c r="N992" t="n">
        <v>90.88</v>
      </c>
      <c r="O992" t="n">
        <v>38461.6</v>
      </c>
      <c r="P992" t="n">
        <v>460.51</v>
      </c>
      <c r="Q992" t="n">
        <v>452.78</v>
      </c>
      <c r="R992" t="n">
        <v>105.58</v>
      </c>
      <c r="S992" t="n">
        <v>57.64</v>
      </c>
      <c r="T992" t="n">
        <v>21692.77</v>
      </c>
      <c r="U992" t="n">
        <v>0.55</v>
      </c>
      <c r="V992" t="n">
        <v>0.85</v>
      </c>
      <c r="W992" t="n">
        <v>6.87</v>
      </c>
      <c r="X992" t="n">
        <v>1.33</v>
      </c>
      <c r="Y992" t="n">
        <v>1</v>
      </c>
      <c r="Z992" t="n">
        <v>10</v>
      </c>
    </row>
    <row r="993">
      <c r="A993" t="n">
        <v>26</v>
      </c>
      <c r="B993" t="n">
        <v>150</v>
      </c>
      <c r="C993" t="inlineStr">
        <is>
          <t xml:space="preserve">CONCLUIDO	</t>
        </is>
      </c>
      <c r="D993" t="n">
        <v>3.2803</v>
      </c>
      <c r="E993" t="n">
        <v>30.49</v>
      </c>
      <c r="F993" t="n">
        <v>24.99</v>
      </c>
      <c r="G993" t="n">
        <v>33.32</v>
      </c>
      <c r="H993" t="n">
        <v>0.43</v>
      </c>
      <c r="I993" t="n">
        <v>45</v>
      </c>
      <c r="J993" t="n">
        <v>310.5</v>
      </c>
      <c r="K993" t="n">
        <v>61.82</v>
      </c>
      <c r="L993" t="n">
        <v>7.5</v>
      </c>
      <c r="M993" t="n">
        <v>43</v>
      </c>
      <c r="N993" t="n">
        <v>91.18000000000001</v>
      </c>
      <c r="O993" t="n">
        <v>38528.81</v>
      </c>
      <c r="P993" t="n">
        <v>459.23</v>
      </c>
      <c r="Q993" t="n">
        <v>452.69</v>
      </c>
      <c r="R993" t="n">
        <v>103.41</v>
      </c>
      <c r="S993" t="n">
        <v>57.64</v>
      </c>
      <c r="T993" t="n">
        <v>20618.46</v>
      </c>
      <c r="U993" t="n">
        <v>0.5600000000000001</v>
      </c>
      <c r="V993" t="n">
        <v>0.85</v>
      </c>
      <c r="W993" t="n">
        <v>6.87</v>
      </c>
      <c r="X993" t="n">
        <v>1.26</v>
      </c>
      <c r="Y993" t="n">
        <v>1</v>
      </c>
      <c r="Z993" t="n">
        <v>10</v>
      </c>
    </row>
    <row r="994">
      <c r="A994" t="n">
        <v>27</v>
      </c>
      <c r="B994" t="n">
        <v>150</v>
      </c>
      <c r="C994" t="inlineStr">
        <is>
          <t xml:space="preserve">CONCLUIDO	</t>
        </is>
      </c>
      <c r="D994" t="n">
        <v>3.2884</v>
      </c>
      <c r="E994" t="n">
        <v>30.41</v>
      </c>
      <c r="F994" t="n">
        <v>24.97</v>
      </c>
      <c r="G994" t="n">
        <v>34.05</v>
      </c>
      <c r="H994" t="n">
        <v>0.44</v>
      </c>
      <c r="I994" t="n">
        <v>44</v>
      </c>
      <c r="J994" t="n">
        <v>311.04</v>
      </c>
      <c r="K994" t="n">
        <v>61.82</v>
      </c>
      <c r="L994" t="n">
        <v>7.75</v>
      </c>
      <c r="M994" t="n">
        <v>42</v>
      </c>
      <c r="N994" t="n">
        <v>91.47</v>
      </c>
      <c r="O994" t="n">
        <v>38596.15</v>
      </c>
      <c r="P994" t="n">
        <v>458.95</v>
      </c>
      <c r="Q994" t="n">
        <v>452.72</v>
      </c>
      <c r="R994" t="n">
        <v>102.86</v>
      </c>
      <c r="S994" t="n">
        <v>57.64</v>
      </c>
      <c r="T994" t="n">
        <v>20345.65</v>
      </c>
      <c r="U994" t="n">
        <v>0.5600000000000001</v>
      </c>
      <c r="V994" t="n">
        <v>0.85</v>
      </c>
      <c r="W994" t="n">
        <v>6.86</v>
      </c>
      <c r="X994" t="n">
        <v>1.24</v>
      </c>
      <c r="Y994" t="n">
        <v>1</v>
      </c>
      <c r="Z994" t="n">
        <v>10</v>
      </c>
    </row>
    <row r="995">
      <c r="A995" t="n">
        <v>28</v>
      </c>
      <c r="B995" t="n">
        <v>150</v>
      </c>
      <c r="C995" t="inlineStr">
        <is>
          <t xml:space="preserve">CONCLUIDO	</t>
        </is>
      </c>
      <c r="D995" t="n">
        <v>3.3066</v>
      </c>
      <c r="E995" t="n">
        <v>30.24</v>
      </c>
      <c r="F995" t="n">
        <v>24.91</v>
      </c>
      <c r="G995" t="n">
        <v>35.59</v>
      </c>
      <c r="H995" t="n">
        <v>0.46</v>
      </c>
      <c r="I995" t="n">
        <v>42</v>
      </c>
      <c r="J995" t="n">
        <v>311.59</v>
      </c>
      <c r="K995" t="n">
        <v>61.82</v>
      </c>
      <c r="L995" t="n">
        <v>8</v>
      </c>
      <c r="M995" t="n">
        <v>40</v>
      </c>
      <c r="N995" t="n">
        <v>91.77</v>
      </c>
      <c r="O995" t="n">
        <v>38663.62</v>
      </c>
      <c r="P995" t="n">
        <v>457.86</v>
      </c>
      <c r="Q995" t="n">
        <v>452.68</v>
      </c>
      <c r="R995" t="n">
        <v>100.75</v>
      </c>
      <c r="S995" t="n">
        <v>57.64</v>
      </c>
      <c r="T995" t="n">
        <v>19304.2</v>
      </c>
      <c r="U995" t="n">
        <v>0.57</v>
      </c>
      <c r="V995" t="n">
        <v>0.85</v>
      </c>
      <c r="W995" t="n">
        <v>6.87</v>
      </c>
      <c r="X995" t="n">
        <v>1.19</v>
      </c>
      <c r="Y995" t="n">
        <v>1</v>
      </c>
      <c r="Z995" t="n">
        <v>10</v>
      </c>
    </row>
    <row r="996">
      <c r="A996" t="n">
        <v>29</v>
      </c>
      <c r="B996" t="n">
        <v>150</v>
      </c>
      <c r="C996" t="inlineStr">
        <is>
          <t xml:space="preserve">CONCLUIDO	</t>
        </is>
      </c>
      <c r="D996" t="n">
        <v>3.3167</v>
      </c>
      <c r="E996" t="n">
        <v>30.15</v>
      </c>
      <c r="F996" t="n">
        <v>24.88</v>
      </c>
      <c r="G996" t="n">
        <v>36.4</v>
      </c>
      <c r="H996" t="n">
        <v>0.47</v>
      </c>
      <c r="I996" t="n">
        <v>41</v>
      </c>
      <c r="J996" t="n">
        <v>312.14</v>
      </c>
      <c r="K996" t="n">
        <v>61.82</v>
      </c>
      <c r="L996" t="n">
        <v>8.25</v>
      </c>
      <c r="M996" t="n">
        <v>39</v>
      </c>
      <c r="N996" t="n">
        <v>92.06999999999999</v>
      </c>
      <c r="O996" t="n">
        <v>38731.35</v>
      </c>
      <c r="P996" t="n">
        <v>457.31</v>
      </c>
      <c r="Q996" t="n">
        <v>452.71</v>
      </c>
      <c r="R996" t="n">
        <v>99.52</v>
      </c>
      <c r="S996" t="n">
        <v>57.64</v>
      </c>
      <c r="T996" t="n">
        <v>18693.29</v>
      </c>
      <c r="U996" t="n">
        <v>0.58</v>
      </c>
      <c r="V996" t="n">
        <v>0.85</v>
      </c>
      <c r="W996" t="n">
        <v>6.87</v>
      </c>
      <c r="X996" t="n">
        <v>1.15</v>
      </c>
      <c r="Y996" t="n">
        <v>1</v>
      </c>
      <c r="Z996" t="n">
        <v>10</v>
      </c>
    </row>
    <row r="997">
      <c r="A997" t="n">
        <v>30</v>
      </c>
      <c r="B997" t="n">
        <v>150</v>
      </c>
      <c r="C997" t="inlineStr">
        <is>
          <t xml:space="preserve">CONCLUIDO	</t>
        </is>
      </c>
      <c r="D997" t="n">
        <v>3.3241</v>
      </c>
      <c r="E997" t="n">
        <v>30.08</v>
      </c>
      <c r="F997" t="n">
        <v>24.86</v>
      </c>
      <c r="G997" t="n">
        <v>37.3</v>
      </c>
      <c r="H997" t="n">
        <v>0.48</v>
      </c>
      <c r="I997" t="n">
        <v>40</v>
      </c>
      <c r="J997" t="n">
        <v>312.69</v>
      </c>
      <c r="K997" t="n">
        <v>61.82</v>
      </c>
      <c r="L997" t="n">
        <v>8.5</v>
      </c>
      <c r="M997" t="n">
        <v>38</v>
      </c>
      <c r="N997" t="n">
        <v>92.37</v>
      </c>
      <c r="O997" t="n">
        <v>38799.09</v>
      </c>
      <c r="P997" t="n">
        <v>457.27</v>
      </c>
      <c r="Q997" t="n">
        <v>452.59</v>
      </c>
      <c r="R997" t="n">
        <v>99.63</v>
      </c>
      <c r="S997" t="n">
        <v>57.64</v>
      </c>
      <c r="T997" t="n">
        <v>18751.31</v>
      </c>
      <c r="U997" t="n">
        <v>0.58</v>
      </c>
      <c r="V997" t="n">
        <v>0.85</v>
      </c>
      <c r="W997" t="n">
        <v>6.86</v>
      </c>
      <c r="X997" t="n">
        <v>1.14</v>
      </c>
      <c r="Y997" t="n">
        <v>1</v>
      </c>
      <c r="Z997" t="n">
        <v>10</v>
      </c>
    </row>
    <row r="998">
      <c r="A998" t="n">
        <v>31</v>
      </c>
      <c r="B998" t="n">
        <v>150</v>
      </c>
      <c r="C998" t="inlineStr">
        <is>
          <t xml:space="preserve">CONCLUIDO	</t>
        </is>
      </c>
      <c r="D998" t="n">
        <v>3.3337</v>
      </c>
      <c r="E998" t="n">
        <v>30</v>
      </c>
      <c r="F998" t="n">
        <v>24.83</v>
      </c>
      <c r="G998" t="n">
        <v>38.2</v>
      </c>
      <c r="H998" t="n">
        <v>0.5</v>
      </c>
      <c r="I998" t="n">
        <v>39</v>
      </c>
      <c r="J998" t="n">
        <v>313.24</v>
      </c>
      <c r="K998" t="n">
        <v>61.82</v>
      </c>
      <c r="L998" t="n">
        <v>8.75</v>
      </c>
      <c r="M998" t="n">
        <v>37</v>
      </c>
      <c r="N998" t="n">
        <v>92.67</v>
      </c>
      <c r="O998" t="n">
        <v>38866.96</v>
      </c>
      <c r="P998" t="n">
        <v>456.61</v>
      </c>
      <c r="Q998" t="n">
        <v>452.63</v>
      </c>
      <c r="R998" t="n">
        <v>98.33</v>
      </c>
      <c r="S998" t="n">
        <v>57.64</v>
      </c>
      <c r="T998" t="n">
        <v>18106.49</v>
      </c>
      <c r="U998" t="n">
        <v>0.59</v>
      </c>
      <c r="V998" t="n">
        <v>0.85</v>
      </c>
      <c r="W998" t="n">
        <v>6.86</v>
      </c>
      <c r="X998" t="n">
        <v>1.11</v>
      </c>
      <c r="Y998" t="n">
        <v>1</v>
      </c>
      <c r="Z998" t="n">
        <v>10</v>
      </c>
    </row>
    <row r="999">
      <c r="A999" t="n">
        <v>32</v>
      </c>
      <c r="B999" t="n">
        <v>150</v>
      </c>
      <c r="C999" t="inlineStr">
        <is>
          <t xml:space="preserve">CONCLUIDO	</t>
        </is>
      </c>
      <c r="D999" t="n">
        <v>3.3433</v>
      </c>
      <c r="E999" t="n">
        <v>29.91</v>
      </c>
      <c r="F999" t="n">
        <v>24.8</v>
      </c>
      <c r="G999" t="n">
        <v>39.16</v>
      </c>
      <c r="H999" t="n">
        <v>0.51</v>
      </c>
      <c r="I999" t="n">
        <v>38</v>
      </c>
      <c r="J999" t="n">
        <v>313.79</v>
      </c>
      <c r="K999" t="n">
        <v>61.82</v>
      </c>
      <c r="L999" t="n">
        <v>9</v>
      </c>
      <c r="M999" t="n">
        <v>36</v>
      </c>
      <c r="N999" t="n">
        <v>92.97</v>
      </c>
      <c r="O999" t="n">
        <v>38934.97</v>
      </c>
      <c r="P999" t="n">
        <v>455.79</v>
      </c>
      <c r="Q999" t="n">
        <v>452.64</v>
      </c>
      <c r="R999" t="n">
        <v>97.23999999999999</v>
      </c>
      <c r="S999" t="n">
        <v>57.64</v>
      </c>
      <c r="T999" t="n">
        <v>17565.64</v>
      </c>
      <c r="U999" t="n">
        <v>0.59</v>
      </c>
      <c r="V999" t="n">
        <v>0.85</v>
      </c>
      <c r="W999" t="n">
        <v>6.86</v>
      </c>
      <c r="X999" t="n">
        <v>1.08</v>
      </c>
      <c r="Y999" t="n">
        <v>1</v>
      </c>
      <c r="Z999" t="n">
        <v>10</v>
      </c>
    </row>
    <row r="1000">
      <c r="A1000" t="n">
        <v>33</v>
      </c>
      <c r="B1000" t="n">
        <v>150</v>
      </c>
      <c r="C1000" t="inlineStr">
        <is>
          <t xml:space="preserve">CONCLUIDO	</t>
        </is>
      </c>
      <c r="D1000" t="n">
        <v>3.3547</v>
      </c>
      <c r="E1000" t="n">
        <v>29.81</v>
      </c>
      <c r="F1000" t="n">
        <v>24.76</v>
      </c>
      <c r="G1000" t="n">
        <v>40.14</v>
      </c>
      <c r="H1000" t="n">
        <v>0.52</v>
      </c>
      <c r="I1000" t="n">
        <v>37</v>
      </c>
      <c r="J1000" t="n">
        <v>314.34</v>
      </c>
      <c r="K1000" t="n">
        <v>61.82</v>
      </c>
      <c r="L1000" t="n">
        <v>9.25</v>
      </c>
      <c r="M1000" t="n">
        <v>35</v>
      </c>
      <c r="N1000" t="n">
        <v>93.27</v>
      </c>
      <c r="O1000" t="n">
        <v>39003.11</v>
      </c>
      <c r="P1000" t="n">
        <v>455.27</v>
      </c>
      <c r="Q1000" t="n">
        <v>452.66</v>
      </c>
      <c r="R1000" t="n">
        <v>95.81</v>
      </c>
      <c r="S1000" t="n">
        <v>57.64</v>
      </c>
      <c r="T1000" t="n">
        <v>16856.1</v>
      </c>
      <c r="U1000" t="n">
        <v>0.6</v>
      </c>
      <c r="V1000" t="n">
        <v>0.86</v>
      </c>
      <c r="W1000" t="n">
        <v>6.86</v>
      </c>
      <c r="X1000" t="n">
        <v>1.03</v>
      </c>
      <c r="Y1000" t="n">
        <v>1</v>
      </c>
      <c r="Z1000" t="n">
        <v>10</v>
      </c>
    </row>
    <row r="1001">
      <c r="A1001" t="n">
        <v>34</v>
      </c>
      <c r="B1001" t="n">
        <v>150</v>
      </c>
      <c r="C1001" t="inlineStr">
        <is>
          <t xml:space="preserve">CONCLUIDO	</t>
        </is>
      </c>
      <c r="D1001" t="n">
        <v>3.3629</v>
      </c>
      <c r="E1001" t="n">
        <v>29.74</v>
      </c>
      <c r="F1001" t="n">
        <v>24.74</v>
      </c>
      <c r="G1001" t="n">
        <v>41.23</v>
      </c>
      <c r="H1001" t="n">
        <v>0.54</v>
      </c>
      <c r="I1001" t="n">
        <v>36</v>
      </c>
      <c r="J1001" t="n">
        <v>314.9</v>
      </c>
      <c r="K1001" t="n">
        <v>61.82</v>
      </c>
      <c r="L1001" t="n">
        <v>9.5</v>
      </c>
      <c r="M1001" t="n">
        <v>34</v>
      </c>
      <c r="N1001" t="n">
        <v>93.56999999999999</v>
      </c>
      <c r="O1001" t="n">
        <v>39071.38</v>
      </c>
      <c r="P1001" t="n">
        <v>454.98</v>
      </c>
      <c r="Q1001" t="n">
        <v>452.72</v>
      </c>
      <c r="R1001" t="n">
        <v>95.14</v>
      </c>
      <c r="S1001" t="n">
        <v>57.64</v>
      </c>
      <c r="T1001" t="n">
        <v>16529.82</v>
      </c>
      <c r="U1001" t="n">
        <v>0.61</v>
      </c>
      <c r="V1001" t="n">
        <v>0.86</v>
      </c>
      <c r="W1001" t="n">
        <v>6.86</v>
      </c>
      <c r="X1001" t="n">
        <v>1.01</v>
      </c>
      <c r="Y1001" t="n">
        <v>1</v>
      </c>
      <c r="Z1001" t="n">
        <v>10</v>
      </c>
    </row>
    <row r="1002">
      <c r="A1002" t="n">
        <v>35</v>
      </c>
      <c r="B1002" t="n">
        <v>150</v>
      </c>
      <c r="C1002" t="inlineStr">
        <is>
          <t xml:space="preserve">CONCLUIDO	</t>
        </is>
      </c>
      <c r="D1002" t="n">
        <v>3.372</v>
      </c>
      <c r="E1002" t="n">
        <v>29.66</v>
      </c>
      <c r="F1002" t="n">
        <v>24.71</v>
      </c>
      <c r="G1002" t="n">
        <v>42.37</v>
      </c>
      <c r="H1002" t="n">
        <v>0.55</v>
      </c>
      <c r="I1002" t="n">
        <v>35</v>
      </c>
      <c r="J1002" t="n">
        <v>315.45</v>
      </c>
      <c r="K1002" t="n">
        <v>61.82</v>
      </c>
      <c r="L1002" t="n">
        <v>9.75</v>
      </c>
      <c r="M1002" t="n">
        <v>33</v>
      </c>
      <c r="N1002" t="n">
        <v>93.88</v>
      </c>
      <c r="O1002" t="n">
        <v>39139.8</v>
      </c>
      <c r="P1002" t="n">
        <v>454.68</v>
      </c>
      <c r="Q1002" t="n">
        <v>452.6</v>
      </c>
      <c r="R1002" t="n">
        <v>94.75</v>
      </c>
      <c r="S1002" t="n">
        <v>57.64</v>
      </c>
      <c r="T1002" t="n">
        <v>16337.18</v>
      </c>
      <c r="U1002" t="n">
        <v>0.61</v>
      </c>
      <c r="V1002" t="n">
        <v>0.86</v>
      </c>
      <c r="W1002" t="n">
        <v>6.85</v>
      </c>
      <c r="X1002" t="n">
        <v>0.99</v>
      </c>
      <c r="Y1002" t="n">
        <v>1</v>
      </c>
      <c r="Z1002" t="n">
        <v>10</v>
      </c>
    </row>
    <row r="1003">
      <c r="A1003" t="n">
        <v>36</v>
      </c>
      <c r="B1003" t="n">
        <v>150</v>
      </c>
      <c r="C1003" t="inlineStr">
        <is>
          <t xml:space="preserve">CONCLUIDO	</t>
        </is>
      </c>
      <c r="D1003" t="n">
        <v>3.3871</v>
      </c>
      <c r="E1003" t="n">
        <v>29.52</v>
      </c>
      <c r="F1003" t="n">
        <v>24.64</v>
      </c>
      <c r="G1003" t="n">
        <v>43.48</v>
      </c>
      <c r="H1003" t="n">
        <v>0.5600000000000001</v>
      </c>
      <c r="I1003" t="n">
        <v>34</v>
      </c>
      <c r="J1003" t="n">
        <v>316.01</v>
      </c>
      <c r="K1003" t="n">
        <v>61.82</v>
      </c>
      <c r="L1003" t="n">
        <v>10</v>
      </c>
      <c r="M1003" t="n">
        <v>32</v>
      </c>
      <c r="N1003" t="n">
        <v>94.18000000000001</v>
      </c>
      <c r="O1003" t="n">
        <v>39208.35</v>
      </c>
      <c r="P1003" t="n">
        <v>452.99</v>
      </c>
      <c r="Q1003" t="n">
        <v>452.57</v>
      </c>
      <c r="R1003" t="n">
        <v>92.34</v>
      </c>
      <c r="S1003" t="n">
        <v>57.64</v>
      </c>
      <c r="T1003" t="n">
        <v>15135.85</v>
      </c>
      <c r="U1003" t="n">
        <v>0.62</v>
      </c>
      <c r="V1003" t="n">
        <v>0.86</v>
      </c>
      <c r="W1003" t="n">
        <v>6.84</v>
      </c>
      <c r="X1003" t="n">
        <v>0.91</v>
      </c>
      <c r="Y1003" t="n">
        <v>1</v>
      </c>
      <c r="Z1003" t="n">
        <v>10</v>
      </c>
    </row>
    <row r="1004">
      <c r="A1004" t="n">
        <v>37</v>
      </c>
      <c r="B1004" t="n">
        <v>150</v>
      </c>
      <c r="C1004" t="inlineStr">
        <is>
          <t xml:space="preserve">CONCLUIDO	</t>
        </is>
      </c>
      <c r="D1004" t="n">
        <v>3.3927</v>
      </c>
      <c r="E1004" t="n">
        <v>29.48</v>
      </c>
      <c r="F1004" t="n">
        <v>24.64</v>
      </c>
      <c r="G1004" t="n">
        <v>44.81</v>
      </c>
      <c r="H1004" t="n">
        <v>0.58</v>
      </c>
      <c r="I1004" t="n">
        <v>33</v>
      </c>
      <c r="J1004" t="n">
        <v>316.56</v>
      </c>
      <c r="K1004" t="n">
        <v>61.82</v>
      </c>
      <c r="L1004" t="n">
        <v>10.25</v>
      </c>
      <c r="M1004" t="n">
        <v>31</v>
      </c>
      <c r="N1004" t="n">
        <v>94.48999999999999</v>
      </c>
      <c r="O1004" t="n">
        <v>39277.04</v>
      </c>
      <c r="P1004" t="n">
        <v>453.38</v>
      </c>
      <c r="Q1004" t="n">
        <v>452.64</v>
      </c>
      <c r="R1004" t="n">
        <v>92.2</v>
      </c>
      <c r="S1004" t="n">
        <v>57.64</v>
      </c>
      <c r="T1004" t="n">
        <v>15073.51</v>
      </c>
      <c r="U1004" t="n">
        <v>0.63</v>
      </c>
      <c r="V1004" t="n">
        <v>0.86</v>
      </c>
      <c r="W1004" t="n">
        <v>6.85</v>
      </c>
      <c r="X1004" t="n">
        <v>0.92</v>
      </c>
      <c r="Y1004" t="n">
        <v>1</v>
      </c>
      <c r="Z1004" t="n">
        <v>10</v>
      </c>
    </row>
    <row r="1005">
      <c r="A1005" t="n">
        <v>38</v>
      </c>
      <c r="B1005" t="n">
        <v>150</v>
      </c>
      <c r="C1005" t="inlineStr">
        <is>
          <t xml:space="preserve">CONCLUIDO	</t>
        </is>
      </c>
      <c r="D1005" t="n">
        <v>3.4032</v>
      </c>
      <c r="E1005" t="n">
        <v>29.38</v>
      </c>
      <c r="F1005" t="n">
        <v>24.61</v>
      </c>
      <c r="G1005" t="n">
        <v>46.14</v>
      </c>
      <c r="H1005" t="n">
        <v>0.59</v>
      </c>
      <c r="I1005" t="n">
        <v>32</v>
      </c>
      <c r="J1005" t="n">
        <v>317.12</v>
      </c>
      <c r="K1005" t="n">
        <v>61.82</v>
      </c>
      <c r="L1005" t="n">
        <v>10.5</v>
      </c>
      <c r="M1005" t="n">
        <v>30</v>
      </c>
      <c r="N1005" t="n">
        <v>94.8</v>
      </c>
      <c r="O1005" t="n">
        <v>39345.87</v>
      </c>
      <c r="P1005" t="n">
        <v>452.69</v>
      </c>
      <c r="Q1005" t="n">
        <v>452.6</v>
      </c>
      <c r="R1005" t="n">
        <v>91</v>
      </c>
      <c r="S1005" t="n">
        <v>57.64</v>
      </c>
      <c r="T1005" t="n">
        <v>14477.28</v>
      </c>
      <c r="U1005" t="n">
        <v>0.63</v>
      </c>
      <c r="V1005" t="n">
        <v>0.86</v>
      </c>
      <c r="W1005" t="n">
        <v>6.85</v>
      </c>
      <c r="X1005" t="n">
        <v>0.88</v>
      </c>
      <c r="Y1005" t="n">
        <v>1</v>
      </c>
      <c r="Z1005" t="n">
        <v>10</v>
      </c>
    </row>
    <row r="1006">
      <c r="A1006" t="n">
        <v>39</v>
      </c>
      <c r="B1006" t="n">
        <v>150</v>
      </c>
      <c r="C1006" t="inlineStr">
        <is>
          <t xml:space="preserve">CONCLUIDO	</t>
        </is>
      </c>
      <c r="D1006" t="n">
        <v>3.4008</v>
      </c>
      <c r="E1006" t="n">
        <v>29.4</v>
      </c>
      <c r="F1006" t="n">
        <v>24.63</v>
      </c>
      <c r="G1006" t="n">
        <v>46.18</v>
      </c>
      <c r="H1006" t="n">
        <v>0.6</v>
      </c>
      <c r="I1006" t="n">
        <v>32</v>
      </c>
      <c r="J1006" t="n">
        <v>317.68</v>
      </c>
      <c r="K1006" t="n">
        <v>61.82</v>
      </c>
      <c r="L1006" t="n">
        <v>10.75</v>
      </c>
      <c r="M1006" t="n">
        <v>30</v>
      </c>
      <c r="N1006" t="n">
        <v>95.11</v>
      </c>
      <c r="O1006" t="n">
        <v>39414.84</v>
      </c>
      <c r="P1006" t="n">
        <v>453.22</v>
      </c>
      <c r="Q1006" t="n">
        <v>452.59</v>
      </c>
      <c r="R1006" t="n">
        <v>91.7</v>
      </c>
      <c r="S1006" t="n">
        <v>57.64</v>
      </c>
      <c r="T1006" t="n">
        <v>14829.76</v>
      </c>
      <c r="U1006" t="n">
        <v>0.63</v>
      </c>
      <c r="V1006" t="n">
        <v>0.86</v>
      </c>
      <c r="W1006" t="n">
        <v>6.85</v>
      </c>
      <c r="X1006" t="n">
        <v>0.91</v>
      </c>
      <c r="Y1006" t="n">
        <v>1</v>
      </c>
      <c r="Z1006" t="n">
        <v>10</v>
      </c>
    </row>
    <row r="1007">
      <c r="A1007" t="n">
        <v>40</v>
      </c>
      <c r="B1007" t="n">
        <v>150</v>
      </c>
      <c r="C1007" t="inlineStr">
        <is>
          <t xml:space="preserve">CONCLUIDO	</t>
        </is>
      </c>
      <c r="D1007" t="n">
        <v>3.4114</v>
      </c>
      <c r="E1007" t="n">
        <v>29.31</v>
      </c>
      <c r="F1007" t="n">
        <v>24.59</v>
      </c>
      <c r="G1007" t="n">
        <v>47.6</v>
      </c>
      <c r="H1007" t="n">
        <v>0.62</v>
      </c>
      <c r="I1007" t="n">
        <v>31</v>
      </c>
      <c r="J1007" t="n">
        <v>318.24</v>
      </c>
      <c r="K1007" t="n">
        <v>61.82</v>
      </c>
      <c r="L1007" t="n">
        <v>11</v>
      </c>
      <c r="M1007" t="n">
        <v>29</v>
      </c>
      <c r="N1007" t="n">
        <v>95.42</v>
      </c>
      <c r="O1007" t="n">
        <v>39483.95</v>
      </c>
      <c r="P1007" t="n">
        <v>452.61</v>
      </c>
      <c r="Q1007" t="n">
        <v>452.68</v>
      </c>
      <c r="R1007" t="n">
        <v>90.45</v>
      </c>
      <c r="S1007" t="n">
        <v>57.64</v>
      </c>
      <c r="T1007" t="n">
        <v>14206.17</v>
      </c>
      <c r="U1007" t="n">
        <v>0.64</v>
      </c>
      <c r="V1007" t="n">
        <v>0.86</v>
      </c>
      <c r="W1007" t="n">
        <v>6.85</v>
      </c>
      <c r="X1007" t="n">
        <v>0.87</v>
      </c>
      <c r="Y1007" t="n">
        <v>1</v>
      </c>
      <c r="Z1007" t="n">
        <v>10</v>
      </c>
    </row>
    <row r="1008">
      <c r="A1008" t="n">
        <v>41</v>
      </c>
      <c r="B1008" t="n">
        <v>150</v>
      </c>
      <c r="C1008" t="inlineStr">
        <is>
          <t xml:space="preserve">CONCLUIDO	</t>
        </is>
      </c>
      <c r="D1008" t="n">
        <v>3.4226</v>
      </c>
      <c r="E1008" t="n">
        <v>29.22</v>
      </c>
      <c r="F1008" t="n">
        <v>24.55</v>
      </c>
      <c r="G1008" t="n">
        <v>49.11</v>
      </c>
      <c r="H1008" t="n">
        <v>0.63</v>
      </c>
      <c r="I1008" t="n">
        <v>30</v>
      </c>
      <c r="J1008" t="n">
        <v>318.8</v>
      </c>
      <c r="K1008" t="n">
        <v>61.82</v>
      </c>
      <c r="L1008" t="n">
        <v>11.25</v>
      </c>
      <c r="M1008" t="n">
        <v>28</v>
      </c>
      <c r="N1008" t="n">
        <v>95.73</v>
      </c>
      <c r="O1008" t="n">
        <v>39553.2</v>
      </c>
      <c r="P1008" t="n">
        <v>451.97</v>
      </c>
      <c r="Q1008" t="n">
        <v>452.65</v>
      </c>
      <c r="R1008" t="n">
        <v>89.31</v>
      </c>
      <c r="S1008" t="n">
        <v>57.64</v>
      </c>
      <c r="T1008" t="n">
        <v>13642.32</v>
      </c>
      <c r="U1008" t="n">
        <v>0.65</v>
      </c>
      <c r="V1008" t="n">
        <v>0.86</v>
      </c>
      <c r="W1008" t="n">
        <v>6.84</v>
      </c>
      <c r="X1008" t="n">
        <v>0.83</v>
      </c>
      <c r="Y1008" t="n">
        <v>1</v>
      </c>
      <c r="Z1008" t="n">
        <v>10</v>
      </c>
    </row>
    <row r="1009">
      <c r="A1009" t="n">
        <v>42</v>
      </c>
      <c r="B1009" t="n">
        <v>150</v>
      </c>
      <c r="C1009" t="inlineStr">
        <is>
          <t xml:space="preserve">CONCLUIDO	</t>
        </is>
      </c>
      <c r="D1009" t="n">
        <v>3.4205</v>
      </c>
      <c r="E1009" t="n">
        <v>29.24</v>
      </c>
      <c r="F1009" t="n">
        <v>24.57</v>
      </c>
      <c r="G1009" t="n">
        <v>49.14</v>
      </c>
      <c r="H1009" t="n">
        <v>0.64</v>
      </c>
      <c r="I1009" t="n">
        <v>30</v>
      </c>
      <c r="J1009" t="n">
        <v>319.36</v>
      </c>
      <c r="K1009" t="n">
        <v>61.82</v>
      </c>
      <c r="L1009" t="n">
        <v>11.5</v>
      </c>
      <c r="M1009" t="n">
        <v>28</v>
      </c>
      <c r="N1009" t="n">
        <v>96.04000000000001</v>
      </c>
      <c r="O1009" t="n">
        <v>39622.59</v>
      </c>
      <c r="P1009" t="n">
        <v>452.14</v>
      </c>
      <c r="Q1009" t="n">
        <v>452.62</v>
      </c>
      <c r="R1009" t="n">
        <v>89.84999999999999</v>
      </c>
      <c r="S1009" t="n">
        <v>57.64</v>
      </c>
      <c r="T1009" t="n">
        <v>13915.13</v>
      </c>
      <c r="U1009" t="n">
        <v>0.64</v>
      </c>
      <c r="V1009" t="n">
        <v>0.86</v>
      </c>
      <c r="W1009" t="n">
        <v>6.85</v>
      </c>
      <c r="X1009" t="n">
        <v>0.85</v>
      </c>
      <c r="Y1009" t="n">
        <v>1</v>
      </c>
      <c r="Z1009" t="n">
        <v>10</v>
      </c>
    </row>
    <row r="1010">
      <c r="A1010" t="n">
        <v>43</v>
      </c>
      <c r="B1010" t="n">
        <v>150</v>
      </c>
      <c r="C1010" t="inlineStr">
        <is>
          <t xml:space="preserve">CONCLUIDO	</t>
        </is>
      </c>
      <c r="D1010" t="n">
        <v>3.4303</v>
      </c>
      <c r="E1010" t="n">
        <v>29.15</v>
      </c>
      <c r="F1010" t="n">
        <v>24.54</v>
      </c>
      <c r="G1010" t="n">
        <v>50.78</v>
      </c>
      <c r="H1010" t="n">
        <v>0.65</v>
      </c>
      <c r="I1010" t="n">
        <v>29</v>
      </c>
      <c r="J1010" t="n">
        <v>319.93</v>
      </c>
      <c r="K1010" t="n">
        <v>61.82</v>
      </c>
      <c r="L1010" t="n">
        <v>11.75</v>
      </c>
      <c r="M1010" t="n">
        <v>27</v>
      </c>
      <c r="N1010" t="n">
        <v>96.36</v>
      </c>
      <c r="O1010" t="n">
        <v>39692.13</v>
      </c>
      <c r="P1010" t="n">
        <v>451.72</v>
      </c>
      <c r="Q1010" t="n">
        <v>452.59</v>
      </c>
      <c r="R1010" t="n">
        <v>88.97</v>
      </c>
      <c r="S1010" t="n">
        <v>57.64</v>
      </c>
      <c r="T1010" t="n">
        <v>13479.07</v>
      </c>
      <c r="U1010" t="n">
        <v>0.65</v>
      </c>
      <c r="V1010" t="n">
        <v>0.86</v>
      </c>
      <c r="W1010" t="n">
        <v>6.84</v>
      </c>
      <c r="X1010" t="n">
        <v>0.82</v>
      </c>
      <c r="Y1010" t="n">
        <v>1</v>
      </c>
      <c r="Z1010" t="n">
        <v>10</v>
      </c>
    </row>
    <row r="1011">
      <c r="A1011" t="n">
        <v>44</v>
      </c>
      <c r="B1011" t="n">
        <v>150</v>
      </c>
      <c r="C1011" t="inlineStr">
        <is>
          <t xml:space="preserve">CONCLUIDO	</t>
        </is>
      </c>
      <c r="D1011" t="n">
        <v>3.4418</v>
      </c>
      <c r="E1011" t="n">
        <v>29.05</v>
      </c>
      <c r="F1011" t="n">
        <v>24.5</v>
      </c>
      <c r="G1011" t="n">
        <v>52.5</v>
      </c>
      <c r="H1011" t="n">
        <v>0.67</v>
      </c>
      <c r="I1011" t="n">
        <v>28</v>
      </c>
      <c r="J1011" t="n">
        <v>320.49</v>
      </c>
      <c r="K1011" t="n">
        <v>61.82</v>
      </c>
      <c r="L1011" t="n">
        <v>12</v>
      </c>
      <c r="M1011" t="n">
        <v>26</v>
      </c>
      <c r="N1011" t="n">
        <v>96.67</v>
      </c>
      <c r="O1011" t="n">
        <v>39761.81</v>
      </c>
      <c r="P1011" t="n">
        <v>451.09</v>
      </c>
      <c r="Q1011" t="n">
        <v>452.62</v>
      </c>
      <c r="R1011" t="n">
        <v>87.58</v>
      </c>
      <c r="S1011" t="n">
        <v>57.64</v>
      </c>
      <c r="T1011" t="n">
        <v>12789.3</v>
      </c>
      <c r="U1011" t="n">
        <v>0.66</v>
      </c>
      <c r="V1011" t="n">
        <v>0.87</v>
      </c>
      <c r="W1011" t="n">
        <v>6.84</v>
      </c>
      <c r="X1011" t="n">
        <v>0.78</v>
      </c>
      <c r="Y1011" t="n">
        <v>1</v>
      </c>
      <c r="Z1011" t="n">
        <v>10</v>
      </c>
    </row>
    <row r="1012">
      <c r="A1012" t="n">
        <v>45</v>
      </c>
      <c r="B1012" t="n">
        <v>150</v>
      </c>
      <c r="C1012" t="inlineStr">
        <is>
          <t xml:space="preserve">CONCLUIDO	</t>
        </is>
      </c>
      <c r="D1012" t="n">
        <v>3.4435</v>
      </c>
      <c r="E1012" t="n">
        <v>29.04</v>
      </c>
      <c r="F1012" t="n">
        <v>24.49</v>
      </c>
      <c r="G1012" t="n">
        <v>52.47</v>
      </c>
      <c r="H1012" t="n">
        <v>0.68</v>
      </c>
      <c r="I1012" t="n">
        <v>28</v>
      </c>
      <c r="J1012" t="n">
        <v>321.06</v>
      </c>
      <c r="K1012" t="n">
        <v>61.82</v>
      </c>
      <c r="L1012" t="n">
        <v>12.25</v>
      </c>
      <c r="M1012" t="n">
        <v>26</v>
      </c>
      <c r="N1012" t="n">
        <v>96.98999999999999</v>
      </c>
      <c r="O1012" t="n">
        <v>39831.64</v>
      </c>
      <c r="P1012" t="n">
        <v>450.85</v>
      </c>
      <c r="Q1012" t="n">
        <v>452.59</v>
      </c>
      <c r="R1012" t="n">
        <v>87.11</v>
      </c>
      <c r="S1012" t="n">
        <v>57.64</v>
      </c>
      <c r="T1012" t="n">
        <v>12554.69</v>
      </c>
      <c r="U1012" t="n">
        <v>0.66</v>
      </c>
      <c r="V1012" t="n">
        <v>0.87</v>
      </c>
      <c r="W1012" t="n">
        <v>6.84</v>
      </c>
      <c r="X1012" t="n">
        <v>0.76</v>
      </c>
      <c r="Y1012" t="n">
        <v>1</v>
      </c>
      <c r="Z1012" t="n">
        <v>10</v>
      </c>
    </row>
    <row r="1013">
      <c r="A1013" t="n">
        <v>46</v>
      </c>
      <c r="B1013" t="n">
        <v>150</v>
      </c>
      <c r="C1013" t="inlineStr">
        <is>
          <t xml:space="preserve">CONCLUIDO	</t>
        </is>
      </c>
      <c r="D1013" t="n">
        <v>3.4517</v>
      </c>
      <c r="E1013" t="n">
        <v>28.97</v>
      </c>
      <c r="F1013" t="n">
        <v>24.47</v>
      </c>
      <c r="G1013" t="n">
        <v>54.39</v>
      </c>
      <c r="H1013" t="n">
        <v>0.6899999999999999</v>
      </c>
      <c r="I1013" t="n">
        <v>27</v>
      </c>
      <c r="J1013" t="n">
        <v>321.63</v>
      </c>
      <c r="K1013" t="n">
        <v>61.82</v>
      </c>
      <c r="L1013" t="n">
        <v>12.5</v>
      </c>
      <c r="M1013" t="n">
        <v>25</v>
      </c>
      <c r="N1013" t="n">
        <v>97.31</v>
      </c>
      <c r="O1013" t="n">
        <v>39901.61</v>
      </c>
      <c r="P1013" t="n">
        <v>450.65</v>
      </c>
      <c r="Q1013" t="n">
        <v>452.62</v>
      </c>
      <c r="R1013" t="n">
        <v>86.84</v>
      </c>
      <c r="S1013" t="n">
        <v>57.64</v>
      </c>
      <c r="T1013" t="n">
        <v>12423.08</v>
      </c>
      <c r="U1013" t="n">
        <v>0.66</v>
      </c>
      <c r="V1013" t="n">
        <v>0.87</v>
      </c>
      <c r="W1013" t="n">
        <v>6.84</v>
      </c>
      <c r="X1013" t="n">
        <v>0.75</v>
      </c>
      <c r="Y1013" t="n">
        <v>1</v>
      </c>
      <c r="Z1013" t="n">
        <v>10</v>
      </c>
    </row>
    <row r="1014">
      <c r="A1014" t="n">
        <v>47</v>
      </c>
      <c r="B1014" t="n">
        <v>150</v>
      </c>
      <c r="C1014" t="inlineStr">
        <is>
          <t xml:space="preserve">CONCLUIDO	</t>
        </is>
      </c>
      <c r="D1014" t="n">
        <v>3.4527</v>
      </c>
      <c r="E1014" t="n">
        <v>28.96</v>
      </c>
      <c r="F1014" t="n">
        <v>24.47</v>
      </c>
      <c r="G1014" t="n">
        <v>54.37</v>
      </c>
      <c r="H1014" t="n">
        <v>0.71</v>
      </c>
      <c r="I1014" t="n">
        <v>27</v>
      </c>
      <c r="J1014" t="n">
        <v>322.2</v>
      </c>
      <c r="K1014" t="n">
        <v>61.82</v>
      </c>
      <c r="L1014" t="n">
        <v>12.75</v>
      </c>
      <c r="M1014" t="n">
        <v>25</v>
      </c>
      <c r="N1014" t="n">
        <v>97.62</v>
      </c>
      <c r="O1014" t="n">
        <v>39971.73</v>
      </c>
      <c r="P1014" t="n">
        <v>450.55</v>
      </c>
      <c r="Q1014" t="n">
        <v>452.61</v>
      </c>
      <c r="R1014" t="n">
        <v>86.48999999999999</v>
      </c>
      <c r="S1014" t="n">
        <v>57.64</v>
      </c>
      <c r="T1014" t="n">
        <v>12245.71</v>
      </c>
      <c r="U1014" t="n">
        <v>0.67</v>
      </c>
      <c r="V1014" t="n">
        <v>0.87</v>
      </c>
      <c r="W1014" t="n">
        <v>6.84</v>
      </c>
      <c r="X1014" t="n">
        <v>0.74</v>
      </c>
      <c r="Y1014" t="n">
        <v>1</v>
      </c>
      <c r="Z1014" t="n">
        <v>10</v>
      </c>
    </row>
    <row r="1015">
      <c r="A1015" t="n">
        <v>48</v>
      </c>
      <c r="B1015" t="n">
        <v>150</v>
      </c>
      <c r="C1015" t="inlineStr">
        <is>
          <t xml:space="preserve">CONCLUIDO	</t>
        </is>
      </c>
      <c r="D1015" t="n">
        <v>3.4637</v>
      </c>
      <c r="E1015" t="n">
        <v>28.87</v>
      </c>
      <c r="F1015" t="n">
        <v>24.43</v>
      </c>
      <c r="G1015" t="n">
        <v>56.38</v>
      </c>
      <c r="H1015" t="n">
        <v>0.72</v>
      </c>
      <c r="I1015" t="n">
        <v>26</v>
      </c>
      <c r="J1015" t="n">
        <v>322.77</v>
      </c>
      <c r="K1015" t="n">
        <v>61.82</v>
      </c>
      <c r="L1015" t="n">
        <v>13</v>
      </c>
      <c r="M1015" t="n">
        <v>24</v>
      </c>
      <c r="N1015" t="n">
        <v>97.94</v>
      </c>
      <c r="O1015" t="n">
        <v>40042</v>
      </c>
      <c r="P1015" t="n">
        <v>449.74</v>
      </c>
      <c r="Q1015" t="n">
        <v>452.58</v>
      </c>
      <c r="R1015" t="n">
        <v>85.22</v>
      </c>
      <c r="S1015" t="n">
        <v>57.64</v>
      </c>
      <c r="T1015" t="n">
        <v>11618.66</v>
      </c>
      <c r="U1015" t="n">
        <v>0.68</v>
      </c>
      <c r="V1015" t="n">
        <v>0.87</v>
      </c>
      <c r="W1015" t="n">
        <v>6.84</v>
      </c>
      <c r="X1015" t="n">
        <v>0.7</v>
      </c>
      <c r="Y1015" t="n">
        <v>1</v>
      </c>
      <c r="Z1015" t="n">
        <v>10</v>
      </c>
    </row>
    <row r="1016">
      <c r="A1016" t="n">
        <v>49</v>
      </c>
      <c r="B1016" t="n">
        <v>150</v>
      </c>
      <c r="C1016" t="inlineStr">
        <is>
          <t xml:space="preserve">CONCLUIDO	</t>
        </is>
      </c>
      <c r="D1016" t="n">
        <v>3.4601</v>
      </c>
      <c r="E1016" t="n">
        <v>28.9</v>
      </c>
      <c r="F1016" t="n">
        <v>24.46</v>
      </c>
      <c r="G1016" t="n">
        <v>56.44</v>
      </c>
      <c r="H1016" t="n">
        <v>0.73</v>
      </c>
      <c r="I1016" t="n">
        <v>26</v>
      </c>
      <c r="J1016" t="n">
        <v>323.34</v>
      </c>
      <c r="K1016" t="n">
        <v>61.82</v>
      </c>
      <c r="L1016" t="n">
        <v>13.25</v>
      </c>
      <c r="M1016" t="n">
        <v>24</v>
      </c>
      <c r="N1016" t="n">
        <v>98.27</v>
      </c>
      <c r="O1016" t="n">
        <v>40112.54</v>
      </c>
      <c r="P1016" t="n">
        <v>450.34</v>
      </c>
      <c r="Q1016" t="n">
        <v>452.67</v>
      </c>
      <c r="R1016" t="n">
        <v>85.95</v>
      </c>
      <c r="S1016" t="n">
        <v>57.64</v>
      </c>
      <c r="T1016" t="n">
        <v>11983.91</v>
      </c>
      <c r="U1016" t="n">
        <v>0.67</v>
      </c>
      <c r="V1016" t="n">
        <v>0.87</v>
      </c>
      <c r="W1016" t="n">
        <v>6.85</v>
      </c>
      <c r="X1016" t="n">
        <v>0.73</v>
      </c>
      <c r="Y1016" t="n">
        <v>1</v>
      </c>
      <c r="Z1016" t="n">
        <v>10</v>
      </c>
    </row>
    <row r="1017">
      <c r="A1017" t="n">
        <v>50</v>
      </c>
      <c r="B1017" t="n">
        <v>150</v>
      </c>
      <c r="C1017" t="inlineStr">
        <is>
          <t xml:space="preserve">CONCLUIDO	</t>
        </is>
      </c>
      <c r="D1017" t="n">
        <v>3.47</v>
      </c>
      <c r="E1017" t="n">
        <v>28.82</v>
      </c>
      <c r="F1017" t="n">
        <v>24.43</v>
      </c>
      <c r="G1017" t="n">
        <v>58.64</v>
      </c>
      <c r="H1017" t="n">
        <v>0.74</v>
      </c>
      <c r="I1017" t="n">
        <v>25</v>
      </c>
      <c r="J1017" t="n">
        <v>323.91</v>
      </c>
      <c r="K1017" t="n">
        <v>61.82</v>
      </c>
      <c r="L1017" t="n">
        <v>13.5</v>
      </c>
      <c r="M1017" t="n">
        <v>23</v>
      </c>
      <c r="N1017" t="n">
        <v>98.59</v>
      </c>
      <c r="O1017" t="n">
        <v>40183.11</v>
      </c>
      <c r="P1017" t="n">
        <v>449.98</v>
      </c>
      <c r="Q1017" t="n">
        <v>452.64</v>
      </c>
      <c r="R1017" t="n">
        <v>85.25</v>
      </c>
      <c r="S1017" t="n">
        <v>57.64</v>
      </c>
      <c r="T1017" t="n">
        <v>11638.22</v>
      </c>
      <c r="U1017" t="n">
        <v>0.68</v>
      </c>
      <c r="V1017" t="n">
        <v>0.87</v>
      </c>
      <c r="W1017" t="n">
        <v>6.84</v>
      </c>
      <c r="X1017" t="n">
        <v>0.71</v>
      </c>
      <c r="Y1017" t="n">
        <v>1</v>
      </c>
      <c r="Z1017" t="n">
        <v>10</v>
      </c>
    </row>
    <row r="1018">
      <c r="A1018" t="n">
        <v>51</v>
      </c>
      <c r="B1018" t="n">
        <v>150</v>
      </c>
      <c r="C1018" t="inlineStr">
        <is>
          <t xml:space="preserve">CONCLUIDO	</t>
        </is>
      </c>
      <c r="D1018" t="n">
        <v>3.4706</v>
      </c>
      <c r="E1018" t="n">
        <v>28.81</v>
      </c>
      <c r="F1018" t="n">
        <v>24.43</v>
      </c>
      <c r="G1018" t="n">
        <v>58.62</v>
      </c>
      <c r="H1018" t="n">
        <v>0.76</v>
      </c>
      <c r="I1018" t="n">
        <v>25</v>
      </c>
      <c r="J1018" t="n">
        <v>324.48</v>
      </c>
      <c r="K1018" t="n">
        <v>61.82</v>
      </c>
      <c r="L1018" t="n">
        <v>13.75</v>
      </c>
      <c r="M1018" t="n">
        <v>23</v>
      </c>
      <c r="N1018" t="n">
        <v>98.91</v>
      </c>
      <c r="O1018" t="n">
        <v>40253.84</v>
      </c>
      <c r="P1018" t="n">
        <v>449.9</v>
      </c>
      <c r="Q1018" t="n">
        <v>452.69</v>
      </c>
      <c r="R1018" t="n">
        <v>85.47</v>
      </c>
      <c r="S1018" t="n">
        <v>57.64</v>
      </c>
      <c r="T1018" t="n">
        <v>11747.68</v>
      </c>
      <c r="U1018" t="n">
        <v>0.67</v>
      </c>
      <c r="V1018" t="n">
        <v>0.87</v>
      </c>
      <c r="W1018" t="n">
        <v>6.83</v>
      </c>
      <c r="X1018" t="n">
        <v>0.7</v>
      </c>
      <c r="Y1018" t="n">
        <v>1</v>
      </c>
      <c r="Z1018" t="n">
        <v>10</v>
      </c>
    </row>
    <row r="1019">
      <c r="A1019" t="n">
        <v>52</v>
      </c>
      <c r="B1019" t="n">
        <v>150</v>
      </c>
      <c r="C1019" t="inlineStr">
        <is>
          <t xml:space="preserve">CONCLUIDO	</t>
        </is>
      </c>
      <c r="D1019" t="n">
        <v>3.4855</v>
      </c>
      <c r="E1019" t="n">
        <v>28.69</v>
      </c>
      <c r="F1019" t="n">
        <v>24.36</v>
      </c>
      <c r="G1019" t="n">
        <v>60.9</v>
      </c>
      <c r="H1019" t="n">
        <v>0.77</v>
      </c>
      <c r="I1019" t="n">
        <v>24</v>
      </c>
      <c r="J1019" t="n">
        <v>325.06</v>
      </c>
      <c r="K1019" t="n">
        <v>61.82</v>
      </c>
      <c r="L1019" t="n">
        <v>14</v>
      </c>
      <c r="M1019" t="n">
        <v>22</v>
      </c>
      <c r="N1019" t="n">
        <v>99.23999999999999</v>
      </c>
      <c r="O1019" t="n">
        <v>40324.71</v>
      </c>
      <c r="P1019" t="n">
        <v>448.88</v>
      </c>
      <c r="Q1019" t="n">
        <v>452.59</v>
      </c>
      <c r="R1019" t="n">
        <v>83.34</v>
      </c>
      <c r="S1019" t="n">
        <v>57.64</v>
      </c>
      <c r="T1019" t="n">
        <v>10688.98</v>
      </c>
      <c r="U1019" t="n">
        <v>0.6899999999999999</v>
      </c>
      <c r="V1019" t="n">
        <v>0.87</v>
      </c>
      <c r="W1019" t="n">
        <v>6.82</v>
      </c>
      <c r="X1019" t="n">
        <v>0.64</v>
      </c>
      <c r="Y1019" t="n">
        <v>1</v>
      </c>
      <c r="Z1019" t="n">
        <v>10</v>
      </c>
    </row>
    <row r="1020">
      <c r="A1020" t="n">
        <v>53</v>
      </c>
      <c r="B1020" t="n">
        <v>150</v>
      </c>
      <c r="C1020" t="inlineStr">
        <is>
          <t xml:space="preserve">CONCLUIDO	</t>
        </is>
      </c>
      <c r="D1020" t="n">
        <v>3.4827</v>
      </c>
      <c r="E1020" t="n">
        <v>28.71</v>
      </c>
      <c r="F1020" t="n">
        <v>24.38</v>
      </c>
      <c r="G1020" t="n">
        <v>60.96</v>
      </c>
      <c r="H1020" t="n">
        <v>0.78</v>
      </c>
      <c r="I1020" t="n">
        <v>24</v>
      </c>
      <c r="J1020" t="n">
        <v>325.63</v>
      </c>
      <c r="K1020" t="n">
        <v>61.82</v>
      </c>
      <c r="L1020" t="n">
        <v>14.25</v>
      </c>
      <c r="M1020" t="n">
        <v>22</v>
      </c>
      <c r="N1020" t="n">
        <v>99.56</v>
      </c>
      <c r="O1020" t="n">
        <v>40395.74</v>
      </c>
      <c r="P1020" t="n">
        <v>449.64</v>
      </c>
      <c r="Q1020" t="n">
        <v>452.68</v>
      </c>
      <c r="R1020" t="n">
        <v>83.8</v>
      </c>
      <c r="S1020" t="n">
        <v>57.64</v>
      </c>
      <c r="T1020" t="n">
        <v>10919.71</v>
      </c>
      <c r="U1020" t="n">
        <v>0.6899999999999999</v>
      </c>
      <c r="V1020" t="n">
        <v>0.87</v>
      </c>
      <c r="W1020" t="n">
        <v>6.83</v>
      </c>
      <c r="X1020" t="n">
        <v>0.66</v>
      </c>
      <c r="Y1020" t="n">
        <v>1</v>
      </c>
      <c r="Z1020" t="n">
        <v>10</v>
      </c>
    </row>
    <row r="1021">
      <c r="A1021" t="n">
        <v>54</v>
      </c>
      <c r="B1021" t="n">
        <v>150</v>
      </c>
      <c r="C1021" t="inlineStr">
        <is>
          <t xml:space="preserve">CONCLUIDO	</t>
        </is>
      </c>
      <c r="D1021" t="n">
        <v>3.4818</v>
      </c>
      <c r="E1021" t="n">
        <v>28.72</v>
      </c>
      <c r="F1021" t="n">
        <v>24.39</v>
      </c>
      <c r="G1021" t="n">
        <v>60.98</v>
      </c>
      <c r="H1021" t="n">
        <v>0.79</v>
      </c>
      <c r="I1021" t="n">
        <v>24</v>
      </c>
      <c r="J1021" t="n">
        <v>326.21</v>
      </c>
      <c r="K1021" t="n">
        <v>61.82</v>
      </c>
      <c r="L1021" t="n">
        <v>14.5</v>
      </c>
      <c r="M1021" t="n">
        <v>22</v>
      </c>
      <c r="N1021" t="n">
        <v>99.89</v>
      </c>
      <c r="O1021" t="n">
        <v>40466.92</v>
      </c>
      <c r="P1021" t="n">
        <v>449.42</v>
      </c>
      <c r="Q1021" t="n">
        <v>452.61</v>
      </c>
      <c r="R1021" t="n">
        <v>83.91</v>
      </c>
      <c r="S1021" t="n">
        <v>57.64</v>
      </c>
      <c r="T1021" t="n">
        <v>10972.58</v>
      </c>
      <c r="U1021" t="n">
        <v>0.6899999999999999</v>
      </c>
      <c r="V1021" t="n">
        <v>0.87</v>
      </c>
      <c r="W1021" t="n">
        <v>6.84</v>
      </c>
      <c r="X1021" t="n">
        <v>0.66</v>
      </c>
      <c r="Y1021" t="n">
        <v>1</v>
      </c>
      <c r="Z1021" t="n">
        <v>10</v>
      </c>
    </row>
    <row r="1022">
      <c r="A1022" t="n">
        <v>55</v>
      </c>
      <c r="B1022" t="n">
        <v>150</v>
      </c>
      <c r="C1022" t="inlineStr">
        <is>
          <t xml:space="preserve">CONCLUIDO	</t>
        </is>
      </c>
      <c r="D1022" t="n">
        <v>3.4938</v>
      </c>
      <c r="E1022" t="n">
        <v>28.62</v>
      </c>
      <c r="F1022" t="n">
        <v>24.35</v>
      </c>
      <c r="G1022" t="n">
        <v>63.51</v>
      </c>
      <c r="H1022" t="n">
        <v>0.8</v>
      </c>
      <c r="I1022" t="n">
        <v>23</v>
      </c>
      <c r="J1022" t="n">
        <v>326.79</v>
      </c>
      <c r="K1022" t="n">
        <v>61.82</v>
      </c>
      <c r="L1022" t="n">
        <v>14.75</v>
      </c>
      <c r="M1022" t="n">
        <v>21</v>
      </c>
      <c r="N1022" t="n">
        <v>100.22</v>
      </c>
      <c r="O1022" t="n">
        <v>40538.25</v>
      </c>
      <c r="P1022" t="n">
        <v>448.73</v>
      </c>
      <c r="Q1022" t="n">
        <v>452.58</v>
      </c>
      <c r="R1022" t="n">
        <v>82.55</v>
      </c>
      <c r="S1022" t="n">
        <v>57.64</v>
      </c>
      <c r="T1022" t="n">
        <v>10298.04</v>
      </c>
      <c r="U1022" t="n">
        <v>0.7</v>
      </c>
      <c r="V1022" t="n">
        <v>0.87</v>
      </c>
      <c r="W1022" t="n">
        <v>6.83</v>
      </c>
      <c r="X1022" t="n">
        <v>0.62</v>
      </c>
      <c r="Y1022" t="n">
        <v>1</v>
      </c>
      <c r="Z1022" t="n">
        <v>10</v>
      </c>
    </row>
    <row r="1023">
      <c r="A1023" t="n">
        <v>56</v>
      </c>
      <c r="B1023" t="n">
        <v>150</v>
      </c>
      <c r="C1023" t="inlineStr">
        <is>
          <t xml:space="preserve">CONCLUIDO	</t>
        </is>
      </c>
      <c r="D1023" t="n">
        <v>3.4947</v>
      </c>
      <c r="E1023" t="n">
        <v>28.61</v>
      </c>
      <c r="F1023" t="n">
        <v>24.34</v>
      </c>
      <c r="G1023" t="n">
        <v>63.49</v>
      </c>
      <c r="H1023" t="n">
        <v>0.82</v>
      </c>
      <c r="I1023" t="n">
        <v>23</v>
      </c>
      <c r="J1023" t="n">
        <v>327.37</v>
      </c>
      <c r="K1023" t="n">
        <v>61.82</v>
      </c>
      <c r="L1023" t="n">
        <v>15</v>
      </c>
      <c r="M1023" t="n">
        <v>21</v>
      </c>
      <c r="N1023" t="n">
        <v>100.55</v>
      </c>
      <c r="O1023" t="n">
        <v>40609.74</v>
      </c>
      <c r="P1023" t="n">
        <v>448.7</v>
      </c>
      <c r="Q1023" t="n">
        <v>452.66</v>
      </c>
      <c r="R1023" t="n">
        <v>82.29000000000001</v>
      </c>
      <c r="S1023" t="n">
        <v>57.64</v>
      </c>
      <c r="T1023" t="n">
        <v>10170.43</v>
      </c>
      <c r="U1023" t="n">
        <v>0.7</v>
      </c>
      <c r="V1023" t="n">
        <v>0.87</v>
      </c>
      <c r="W1023" t="n">
        <v>6.83</v>
      </c>
      <c r="X1023" t="n">
        <v>0.61</v>
      </c>
      <c r="Y1023" t="n">
        <v>1</v>
      </c>
      <c r="Z1023" t="n">
        <v>10</v>
      </c>
    </row>
    <row r="1024">
      <c r="A1024" t="n">
        <v>57</v>
      </c>
      <c r="B1024" t="n">
        <v>150</v>
      </c>
      <c r="C1024" t="inlineStr">
        <is>
          <t xml:space="preserve">CONCLUIDO	</t>
        </is>
      </c>
      <c r="D1024" t="n">
        <v>3.493</v>
      </c>
      <c r="E1024" t="n">
        <v>28.63</v>
      </c>
      <c r="F1024" t="n">
        <v>24.35</v>
      </c>
      <c r="G1024" t="n">
        <v>63.53</v>
      </c>
      <c r="H1024" t="n">
        <v>0.83</v>
      </c>
      <c r="I1024" t="n">
        <v>23</v>
      </c>
      <c r="J1024" t="n">
        <v>327.95</v>
      </c>
      <c r="K1024" t="n">
        <v>61.82</v>
      </c>
      <c r="L1024" t="n">
        <v>15.25</v>
      </c>
      <c r="M1024" t="n">
        <v>21</v>
      </c>
      <c r="N1024" t="n">
        <v>100.88</v>
      </c>
      <c r="O1024" t="n">
        <v>40681.39</v>
      </c>
      <c r="P1024" t="n">
        <v>448.82</v>
      </c>
      <c r="Q1024" t="n">
        <v>452.71</v>
      </c>
      <c r="R1024" t="n">
        <v>82.94</v>
      </c>
      <c r="S1024" t="n">
        <v>57.64</v>
      </c>
      <c r="T1024" t="n">
        <v>10491.63</v>
      </c>
      <c r="U1024" t="n">
        <v>0.7</v>
      </c>
      <c r="V1024" t="n">
        <v>0.87</v>
      </c>
      <c r="W1024" t="n">
        <v>6.83</v>
      </c>
      <c r="X1024" t="n">
        <v>0.63</v>
      </c>
      <c r="Y1024" t="n">
        <v>1</v>
      </c>
      <c r="Z1024" t="n">
        <v>10</v>
      </c>
    </row>
    <row r="1025">
      <c r="A1025" t="n">
        <v>58</v>
      </c>
      <c r="B1025" t="n">
        <v>150</v>
      </c>
      <c r="C1025" t="inlineStr">
        <is>
          <t xml:space="preserve">CONCLUIDO	</t>
        </is>
      </c>
      <c r="D1025" t="n">
        <v>3.5046</v>
      </c>
      <c r="E1025" t="n">
        <v>28.53</v>
      </c>
      <c r="F1025" t="n">
        <v>24.31</v>
      </c>
      <c r="G1025" t="n">
        <v>66.31</v>
      </c>
      <c r="H1025" t="n">
        <v>0.84</v>
      </c>
      <c r="I1025" t="n">
        <v>22</v>
      </c>
      <c r="J1025" t="n">
        <v>328.53</v>
      </c>
      <c r="K1025" t="n">
        <v>61.82</v>
      </c>
      <c r="L1025" t="n">
        <v>15.5</v>
      </c>
      <c r="M1025" t="n">
        <v>20</v>
      </c>
      <c r="N1025" t="n">
        <v>101.21</v>
      </c>
      <c r="O1025" t="n">
        <v>40753.2</v>
      </c>
      <c r="P1025" t="n">
        <v>448.52</v>
      </c>
      <c r="Q1025" t="n">
        <v>452.57</v>
      </c>
      <c r="R1025" t="n">
        <v>81.53</v>
      </c>
      <c r="S1025" t="n">
        <v>57.64</v>
      </c>
      <c r="T1025" t="n">
        <v>9794.99</v>
      </c>
      <c r="U1025" t="n">
        <v>0.71</v>
      </c>
      <c r="V1025" t="n">
        <v>0.87</v>
      </c>
      <c r="W1025" t="n">
        <v>6.83</v>
      </c>
      <c r="X1025" t="n">
        <v>0.59</v>
      </c>
      <c r="Y1025" t="n">
        <v>1</v>
      </c>
      <c r="Z1025" t="n">
        <v>10</v>
      </c>
    </row>
    <row r="1026">
      <c r="A1026" t="n">
        <v>59</v>
      </c>
      <c r="B1026" t="n">
        <v>150</v>
      </c>
      <c r="C1026" t="inlineStr">
        <is>
          <t xml:space="preserve">CONCLUIDO	</t>
        </is>
      </c>
      <c r="D1026" t="n">
        <v>3.5033</v>
      </c>
      <c r="E1026" t="n">
        <v>28.54</v>
      </c>
      <c r="F1026" t="n">
        <v>24.33</v>
      </c>
      <c r="G1026" t="n">
        <v>66.34</v>
      </c>
      <c r="H1026" t="n">
        <v>0.85</v>
      </c>
      <c r="I1026" t="n">
        <v>22</v>
      </c>
      <c r="J1026" t="n">
        <v>329.12</v>
      </c>
      <c r="K1026" t="n">
        <v>61.82</v>
      </c>
      <c r="L1026" t="n">
        <v>15.75</v>
      </c>
      <c r="M1026" t="n">
        <v>20</v>
      </c>
      <c r="N1026" t="n">
        <v>101.54</v>
      </c>
      <c r="O1026" t="n">
        <v>40825.16</v>
      </c>
      <c r="P1026" t="n">
        <v>448.74</v>
      </c>
      <c r="Q1026" t="n">
        <v>452.58</v>
      </c>
      <c r="R1026" t="n">
        <v>81.90000000000001</v>
      </c>
      <c r="S1026" t="n">
        <v>57.64</v>
      </c>
      <c r="T1026" t="n">
        <v>9979.370000000001</v>
      </c>
      <c r="U1026" t="n">
        <v>0.7</v>
      </c>
      <c r="V1026" t="n">
        <v>0.87</v>
      </c>
      <c r="W1026" t="n">
        <v>6.83</v>
      </c>
      <c r="X1026" t="n">
        <v>0.6</v>
      </c>
      <c r="Y1026" t="n">
        <v>1</v>
      </c>
      <c r="Z1026" t="n">
        <v>10</v>
      </c>
    </row>
    <row r="1027">
      <c r="A1027" t="n">
        <v>60</v>
      </c>
      <c r="B1027" t="n">
        <v>150</v>
      </c>
      <c r="C1027" t="inlineStr">
        <is>
          <t xml:space="preserve">CONCLUIDO	</t>
        </is>
      </c>
      <c r="D1027" t="n">
        <v>3.5032</v>
      </c>
      <c r="E1027" t="n">
        <v>28.55</v>
      </c>
      <c r="F1027" t="n">
        <v>24.33</v>
      </c>
      <c r="G1027" t="n">
        <v>66.34</v>
      </c>
      <c r="H1027" t="n">
        <v>0.86</v>
      </c>
      <c r="I1027" t="n">
        <v>22</v>
      </c>
      <c r="J1027" t="n">
        <v>329.7</v>
      </c>
      <c r="K1027" t="n">
        <v>61.82</v>
      </c>
      <c r="L1027" t="n">
        <v>16</v>
      </c>
      <c r="M1027" t="n">
        <v>20</v>
      </c>
      <c r="N1027" t="n">
        <v>101.88</v>
      </c>
      <c r="O1027" t="n">
        <v>40897.29</v>
      </c>
      <c r="P1027" t="n">
        <v>448.61</v>
      </c>
      <c r="Q1027" t="n">
        <v>452.57</v>
      </c>
      <c r="R1027" t="n">
        <v>81.76000000000001</v>
      </c>
      <c r="S1027" t="n">
        <v>57.64</v>
      </c>
      <c r="T1027" t="n">
        <v>9907.200000000001</v>
      </c>
      <c r="U1027" t="n">
        <v>0.71</v>
      </c>
      <c r="V1027" t="n">
        <v>0.87</v>
      </c>
      <c r="W1027" t="n">
        <v>6.83</v>
      </c>
      <c r="X1027" t="n">
        <v>0.6</v>
      </c>
      <c r="Y1027" t="n">
        <v>1</v>
      </c>
      <c r="Z1027" t="n">
        <v>10</v>
      </c>
    </row>
    <row r="1028">
      <c r="A1028" t="n">
        <v>61</v>
      </c>
      <c r="B1028" t="n">
        <v>150</v>
      </c>
      <c r="C1028" t="inlineStr">
        <is>
          <t xml:space="preserve">CONCLUIDO	</t>
        </is>
      </c>
      <c r="D1028" t="n">
        <v>3.5154</v>
      </c>
      <c r="E1028" t="n">
        <v>28.45</v>
      </c>
      <c r="F1028" t="n">
        <v>24.28</v>
      </c>
      <c r="G1028" t="n">
        <v>69.38</v>
      </c>
      <c r="H1028" t="n">
        <v>0.88</v>
      </c>
      <c r="I1028" t="n">
        <v>21</v>
      </c>
      <c r="J1028" t="n">
        <v>330.29</v>
      </c>
      <c r="K1028" t="n">
        <v>61.82</v>
      </c>
      <c r="L1028" t="n">
        <v>16.25</v>
      </c>
      <c r="M1028" t="n">
        <v>19</v>
      </c>
      <c r="N1028" t="n">
        <v>102.21</v>
      </c>
      <c r="O1028" t="n">
        <v>40969.57</v>
      </c>
      <c r="P1028" t="n">
        <v>448.13</v>
      </c>
      <c r="Q1028" t="n">
        <v>452.61</v>
      </c>
      <c r="R1028" t="n">
        <v>80.31</v>
      </c>
      <c r="S1028" t="n">
        <v>57.64</v>
      </c>
      <c r="T1028" t="n">
        <v>9185.959999999999</v>
      </c>
      <c r="U1028" t="n">
        <v>0.72</v>
      </c>
      <c r="V1028" t="n">
        <v>0.87</v>
      </c>
      <c r="W1028" t="n">
        <v>6.83</v>
      </c>
      <c r="X1028" t="n">
        <v>0.5600000000000001</v>
      </c>
      <c r="Y1028" t="n">
        <v>1</v>
      </c>
      <c r="Z1028" t="n">
        <v>10</v>
      </c>
    </row>
    <row r="1029">
      <c r="A1029" t="n">
        <v>62</v>
      </c>
      <c r="B1029" t="n">
        <v>150</v>
      </c>
      <c r="C1029" t="inlineStr">
        <is>
          <t xml:space="preserve">CONCLUIDO	</t>
        </is>
      </c>
      <c r="D1029" t="n">
        <v>3.5139</v>
      </c>
      <c r="E1029" t="n">
        <v>28.46</v>
      </c>
      <c r="F1029" t="n">
        <v>24.29</v>
      </c>
      <c r="G1029" t="n">
        <v>69.41</v>
      </c>
      <c r="H1029" t="n">
        <v>0.89</v>
      </c>
      <c r="I1029" t="n">
        <v>21</v>
      </c>
      <c r="J1029" t="n">
        <v>330.87</v>
      </c>
      <c r="K1029" t="n">
        <v>61.82</v>
      </c>
      <c r="L1029" t="n">
        <v>16.5</v>
      </c>
      <c r="M1029" t="n">
        <v>19</v>
      </c>
      <c r="N1029" t="n">
        <v>102.55</v>
      </c>
      <c r="O1029" t="n">
        <v>41042.02</v>
      </c>
      <c r="P1029" t="n">
        <v>448.45</v>
      </c>
      <c r="Q1029" t="n">
        <v>452.6</v>
      </c>
      <c r="R1029" t="n">
        <v>80.95</v>
      </c>
      <c r="S1029" t="n">
        <v>57.64</v>
      </c>
      <c r="T1029" t="n">
        <v>9509.209999999999</v>
      </c>
      <c r="U1029" t="n">
        <v>0.71</v>
      </c>
      <c r="V1029" t="n">
        <v>0.87</v>
      </c>
      <c r="W1029" t="n">
        <v>6.83</v>
      </c>
      <c r="X1029" t="n">
        <v>0.57</v>
      </c>
      <c r="Y1029" t="n">
        <v>1</v>
      </c>
      <c r="Z1029" t="n">
        <v>10</v>
      </c>
    </row>
    <row r="1030">
      <c r="A1030" t="n">
        <v>63</v>
      </c>
      <c r="B1030" t="n">
        <v>150</v>
      </c>
      <c r="C1030" t="inlineStr">
        <is>
          <t xml:space="preserve">CONCLUIDO	</t>
        </is>
      </c>
      <c r="D1030" t="n">
        <v>3.5139</v>
      </c>
      <c r="E1030" t="n">
        <v>28.46</v>
      </c>
      <c r="F1030" t="n">
        <v>24.29</v>
      </c>
      <c r="G1030" t="n">
        <v>69.41</v>
      </c>
      <c r="H1030" t="n">
        <v>0.9</v>
      </c>
      <c r="I1030" t="n">
        <v>21</v>
      </c>
      <c r="J1030" t="n">
        <v>331.46</v>
      </c>
      <c r="K1030" t="n">
        <v>61.82</v>
      </c>
      <c r="L1030" t="n">
        <v>16.75</v>
      </c>
      <c r="M1030" t="n">
        <v>19</v>
      </c>
      <c r="N1030" t="n">
        <v>102.89</v>
      </c>
      <c r="O1030" t="n">
        <v>41114.63</v>
      </c>
      <c r="P1030" t="n">
        <v>448.36</v>
      </c>
      <c r="Q1030" t="n">
        <v>452.61</v>
      </c>
      <c r="R1030" t="n">
        <v>81</v>
      </c>
      <c r="S1030" t="n">
        <v>57.64</v>
      </c>
      <c r="T1030" t="n">
        <v>9534.52</v>
      </c>
      <c r="U1030" t="n">
        <v>0.71</v>
      </c>
      <c r="V1030" t="n">
        <v>0.87</v>
      </c>
      <c r="W1030" t="n">
        <v>6.83</v>
      </c>
      <c r="X1030" t="n">
        <v>0.57</v>
      </c>
      <c r="Y1030" t="n">
        <v>1</v>
      </c>
      <c r="Z1030" t="n">
        <v>10</v>
      </c>
    </row>
    <row r="1031">
      <c r="A1031" t="n">
        <v>64</v>
      </c>
      <c r="B1031" t="n">
        <v>150</v>
      </c>
      <c r="C1031" t="inlineStr">
        <is>
          <t xml:space="preserve">CONCLUIDO	</t>
        </is>
      </c>
      <c r="D1031" t="n">
        <v>3.5237</v>
      </c>
      <c r="E1031" t="n">
        <v>28.38</v>
      </c>
      <c r="F1031" t="n">
        <v>24.27</v>
      </c>
      <c r="G1031" t="n">
        <v>72.81</v>
      </c>
      <c r="H1031" t="n">
        <v>0.91</v>
      </c>
      <c r="I1031" t="n">
        <v>20</v>
      </c>
      <c r="J1031" t="n">
        <v>332.05</v>
      </c>
      <c r="K1031" t="n">
        <v>61.82</v>
      </c>
      <c r="L1031" t="n">
        <v>17</v>
      </c>
      <c r="M1031" t="n">
        <v>18</v>
      </c>
      <c r="N1031" t="n">
        <v>103.23</v>
      </c>
      <c r="O1031" t="n">
        <v>41187.41</v>
      </c>
      <c r="P1031" t="n">
        <v>447.82</v>
      </c>
      <c r="Q1031" t="n">
        <v>452.58</v>
      </c>
      <c r="R1031" t="n">
        <v>79.92</v>
      </c>
      <c r="S1031" t="n">
        <v>57.64</v>
      </c>
      <c r="T1031" t="n">
        <v>8998.120000000001</v>
      </c>
      <c r="U1031" t="n">
        <v>0.72</v>
      </c>
      <c r="V1031" t="n">
        <v>0.87</v>
      </c>
      <c r="W1031" t="n">
        <v>6.83</v>
      </c>
      <c r="X1031" t="n">
        <v>0.55</v>
      </c>
      <c r="Y1031" t="n">
        <v>1</v>
      </c>
      <c r="Z1031" t="n">
        <v>10</v>
      </c>
    </row>
    <row r="1032">
      <c r="A1032" t="n">
        <v>65</v>
      </c>
      <c r="B1032" t="n">
        <v>150</v>
      </c>
      <c r="C1032" t="inlineStr">
        <is>
          <t xml:space="preserve">CONCLUIDO	</t>
        </is>
      </c>
      <c r="D1032" t="n">
        <v>3.5234</v>
      </c>
      <c r="E1032" t="n">
        <v>28.38</v>
      </c>
      <c r="F1032" t="n">
        <v>24.27</v>
      </c>
      <c r="G1032" t="n">
        <v>72.81999999999999</v>
      </c>
      <c r="H1032" t="n">
        <v>0.92</v>
      </c>
      <c r="I1032" t="n">
        <v>20</v>
      </c>
      <c r="J1032" t="n">
        <v>332.64</v>
      </c>
      <c r="K1032" t="n">
        <v>61.82</v>
      </c>
      <c r="L1032" t="n">
        <v>17.25</v>
      </c>
      <c r="M1032" t="n">
        <v>18</v>
      </c>
      <c r="N1032" t="n">
        <v>103.57</v>
      </c>
      <c r="O1032" t="n">
        <v>41260.35</v>
      </c>
      <c r="P1032" t="n">
        <v>448.4</v>
      </c>
      <c r="Q1032" t="n">
        <v>452.6</v>
      </c>
      <c r="R1032" t="n">
        <v>80.14</v>
      </c>
      <c r="S1032" t="n">
        <v>57.64</v>
      </c>
      <c r="T1032" t="n">
        <v>9107.91</v>
      </c>
      <c r="U1032" t="n">
        <v>0.72</v>
      </c>
      <c r="V1032" t="n">
        <v>0.87</v>
      </c>
      <c r="W1032" t="n">
        <v>6.83</v>
      </c>
      <c r="X1032" t="n">
        <v>0.55</v>
      </c>
      <c r="Y1032" t="n">
        <v>1</v>
      </c>
      <c r="Z1032" t="n">
        <v>10</v>
      </c>
    </row>
    <row r="1033">
      <c r="A1033" t="n">
        <v>66</v>
      </c>
      <c r="B1033" t="n">
        <v>150</v>
      </c>
      <c r="C1033" t="inlineStr">
        <is>
          <t xml:space="preserve">CONCLUIDO	</t>
        </is>
      </c>
      <c r="D1033" t="n">
        <v>3.5237</v>
      </c>
      <c r="E1033" t="n">
        <v>28.38</v>
      </c>
      <c r="F1033" t="n">
        <v>24.27</v>
      </c>
      <c r="G1033" t="n">
        <v>72.81</v>
      </c>
      <c r="H1033" t="n">
        <v>0.9399999999999999</v>
      </c>
      <c r="I1033" t="n">
        <v>20</v>
      </c>
      <c r="J1033" t="n">
        <v>333.24</v>
      </c>
      <c r="K1033" t="n">
        <v>61.82</v>
      </c>
      <c r="L1033" t="n">
        <v>17.5</v>
      </c>
      <c r="M1033" t="n">
        <v>18</v>
      </c>
      <c r="N1033" t="n">
        <v>103.92</v>
      </c>
      <c r="O1033" t="n">
        <v>41333.46</v>
      </c>
      <c r="P1033" t="n">
        <v>448.32</v>
      </c>
      <c r="Q1033" t="n">
        <v>452.58</v>
      </c>
      <c r="R1033" t="n">
        <v>80.22</v>
      </c>
      <c r="S1033" t="n">
        <v>57.64</v>
      </c>
      <c r="T1033" t="n">
        <v>9145.790000000001</v>
      </c>
      <c r="U1033" t="n">
        <v>0.72</v>
      </c>
      <c r="V1033" t="n">
        <v>0.87</v>
      </c>
      <c r="W1033" t="n">
        <v>6.82</v>
      </c>
      <c r="X1033" t="n">
        <v>0.55</v>
      </c>
      <c r="Y1033" t="n">
        <v>1</v>
      </c>
      <c r="Z1033" t="n">
        <v>10</v>
      </c>
    </row>
    <row r="1034">
      <c r="A1034" t="n">
        <v>67</v>
      </c>
      <c r="B1034" t="n">
        <v>150</v>
      </c>
      <c r="C1034" t="inlineStr">
        <is>
          <t xml:space="preserve">CONCLUIDO	</t>
        </is>
      </c>
      <c r="D1034" t="n">
        <v>3.525</v>
      </c>
      <c r="E1034" t="n">
        <v>28.37</v>
      </c>
      <c r="F1034" t="n">
        <v>24.26</v>
      </c>
      <c r="G1034" t="n">
        <v>72.78</v>
      </c>
      <c r="H1034" t="n">
        <v>0.95</v>
      </c>
      <c r="I1034" t="n">
        <v>20</v>
      </c>
      <c r="J1034" t="n">
        <v>333.83</v>
      </c>
      <c r="K1034" t="n">
        <v>61.82</v>
      </c>
      <c r="L1034" t="n">
        <v>17.75</v>
      </c>
      <c r="M1034" t="n">
        <v>18</v>
      </c>
      <c r="N1034" t="n">
        <v>104.26</v>
      </c>
      <c r="O1034" t="n">
        <v>41406.86</v>
      </c>
      <c r="P1034" t="n">
        <v>447.42</v>
      </c>
      <c r="Q1034" t="n">
        <v>452.68</v>
      </c>
      <c r="R1034" t="n">
        <v>80.08</v>
      </c>
      <c r="S1034" t="n">
        <v>57.64</v>
      </c>
      <c r="T1034" t="n">
        <v>9080.32</v>
      </c>
      <c r="U1034" t="n">
        <v>0.72</v>
      </c>
      <c r="V1034" t="n">
        <v>0.87</v>
      </c>
      <c r="W1034" t="n">
        <v>6.82</v>
      </c>
      <c r="X1034" t="n">
        <v>0.54</v>
      </c>
      <c r="Y1034" t="n">
        <v>1</v>
      </c>
      <c r="Z1034" t="n">
        <v>10</v>
      </c>
    </row>
    <row r="1035">
      <c r="A1035" t="n">
        <v>68</v>
      </c>
      <c r="B1035" t="n">
        <v>150</v>
      </c>
      <c r="C1035" t="inlineStr">
        <is>
          <t xml:space="preserve">CONCLUIDO	</t>
        </is>
      </c>
      <c r="D1035" t="n">
        <v>3.5334</v>
      </c>
      <c r="E1035" t="n">
        <v>28.3</v>
      </c>
      <c r="F1035" t="n">
        <v>24.25</v>
      </c>
      <c r="G1035" t="n">
        <v>76.58</v>
      </c>
      <c r="H1035" t="n">
        <v>0.96</v>
      </c>
      <c r="I1035" t="n">
        <v>19</v>
      </c>
      <c r="J1035" t="n">
        <v>334.43</v>
      </c>
      <c r="K1035" t="n">
        <v>61.82</v>
      </c>
      <c r="L1035" t="n">
        <v>18</v>
      </c>
      <c r="M1035" t="n">
        <v>17</v>
      </c>
      <c r="N1035" t="n">
        <v>104.61</v>
      </c>
      <c r="O1035" t="n">
        <v>41480.31</v>
      </c>
      <c r="P1035" t="n">
        <v>447.76</v>
      </c>
      <c r="Q1035" t="n">
        <v>452.58</v>
      </c>
      <c r="R1035" t="n">
        <v>79.47</v>
      </c>
      <c r="S1035" t="n">
        <v>57.64</v>
      </c>
      <c r="T1035" t="n">
        <v>8776.440000000001</v>
      </c>
      <c r="U1035" t="n">
        <v>0.73</v>
      </c>
      <c r="V1035" t="n">
        <v>0.87</v>
      </c>
      <c r="W1035" t="n">
        <v>6.82</v>
      </c>
      <c r="X1035" t="n">
        <v>0.52</v>
      </c>
      <c r="Y1035" t="n">
        <v>1</v>
      </c>
      <c r="Z1035" t="n">
        <v>10</v>
      </c>
    </row>
    <row r="1036">
      <c r="A1036" t="n">
        <v>69</v>
      </c>
      <c r="B1036" t="n">
        <v>150</v>
      </c>
      <c r="C1036" t="inlineStr">
        <is>
          <t xml:space="preserve">CONCLUIDO	</t>
        </is>
      </c>
      <c r="D1036" t="n">
        <v>3.5348</v>
      </c>
      <c r="E1036" t="n">
        <v>28.29</v>
      </c>
      <c r="F1036" t="n">
        <v>24.24</v>
      </c>
      <c r="G1036" t="n">
        <v>76.54000000000001</v>
      </c>
      <c r="H1036" t="n">
        <v>0.97</v>
      </c>
      <c r="I1036" t="n">
        <v>19</v>
      </c>
      <c r="J1036" t="n">
        <v>335.02</v>
      </c>
      <c r="K1036" t="n">
        <v>61.82</v>
      </c>
      <c r="L1036" t="n">
        <v>18.25</v>
      </c>
      <c r="M1036" t="n">
        <v>17</v>
      </c>
      <c r="N1036" t="n">
        <v>104.95</v>
      </c>
      <c r="O1036" t="n">
        <v>41553.93</v>
      </c>
      <c r="P1036" t="n">
        <v>447.81</v>
      </c>
      <c r="Q1036" t="n">
        <v>452.59</v>
      </c>
      <c r="R1036" t="n">
        <v>78.95999999999999</v>
      </c>
      <c r="S1036" t="n">
        <v>57.64</v>
      </c>
      <c r="T1036" t="n">
        <v>8522.16</v>
      </c>
      <c r="U1036" t="n">
        <v>0.73</v>
      </c>
      <c r="V1036" t="n">
        <v>0.87</v>
      </c>
      <c r="W1036" t="n">
        <v>6.83</v>
      </c>
      <c r="X1036" t="n">
        <v>0.51</v>
      </c>
      <c r="Y1036" t="n">
        <v>1</v>
      </c>
      <c r="Z1036" t="n">
        <v>10</v>
      </c>
    </row>
    <row r="1037">
      <c r="A1037" t="n">
        <v>70</v>
      </c>
      <c r="B1037" t="n">
        <v>150</v>
      </c>
      <c r="C1037" t="inlineStr">
        <is>
          <t xml:space="preserve">CONCLUIDO	</t>
        </is>
      </c>
      <c r="D1037" t="n">
        <v>3.5335</v>
      </c>
      <c r="E1037" t="n">
        <v>28.3</v>
      </c>
      <c r="F1037" t="n">
        <v>24.25</v>
      </c>
      <c r="G1037" t="n">
        <v>76.56999999999999</v>
      </c>
      <c r="H1037" t="n">
        <v>0.98</v>
      </c>
      <c r="I1037" t="n">
        <v>19</v>
      </c>
      <c r="J1037" t="n">
        <v>335.62</v>
      </c>
      <c r="K1037" t="n">
        <v>61.82</v>
      </c>
      <c r="L1037" t="n">
        <v>18.5</v>
      </c>
      <c r="M1037" t="n">
        <v>17</v>
      </c>
      <c r="N1037" t="n">
        <v>105.3</v>
      </c>
      <c r="O1037" t="n">
        <v>41627.72</v>
      </c>
      <c r="P1037" t="n">
        <v>448.16</v>
      </c>
      <c r="Q1037" t="n">
        <v>452.57</v>
      </c>
      <c r="R1037" t="n">
        <v>79.28</v>
      </c>
      <c r="S1037" t="n">
        <v>57.64</v>
      </c>
      <c r="T1037" t="n">
        <v>8683.049999999999</v>
      </c>
      <c r="U1037" t="n">
        <v>0.73</v>
      </c>
      <c r="V1037" t="n">
        <v>0.87</v>
      </c>
      <c r="W1037" t="n">
        <v>6.83</v>
      </c>
      <c r="X1037" t="n">
        <v>0.52</v>
      </c>
      <c r="Y1037" t="n">
        <v>1</v>
      </c>
      <c r="Z1037" t="n">
        <v>10</v>
      </c>
    </row>
    <row r="1038">
      <c r="A1038" t="n">
        <v>71</v>
      </c>
      <c r="B1038" t="n">
        <v>150</v>
      </c>
      <c r="C1038" t="inlineStr">
        <is>
          <t xml:space="preserve">CONCLUIDO	</t>
        </is>
      </c>
      <c r="D1038" t="n">
        <v>3.5344</v>
      </c>
      <c r="E1038" t="n">
        <v>28.29</v>
      </c>
      <c r="F1038" t="n">
        <v>24.24</v>
      </c>
      <c r="G1038" t="n">
        <v>76.55</v>
      </c>
      <c r="H1038" t="n">
        <v>0.99</v>
      </c>
      <c r="I1038" t="n">
        <v>19</v>
      </c>
      <c r="J1038" t="n">
        <v>336.22</v>
      </c>
      <c r="K1038" t="n">
        <v>61.82</v>
      </c>
      <c r="L1038" t="n">
        <v>18.75</v>
      </c>
      <c r="M1038" t="n">
        <v>17</v>
      </c>
      <c r="N1038" t="n">
        <v>105.65</v>
      </c>
      <c r="O1038" t="n">
        <v>41701.68</v>
      </c>
      <c r="P1038" t="n">
        <v>447.76</v>
      </c>
      <c r="Q1038" t="n">
        <v>452.61</v>
      </c>
      <c r="R1038" t="n">
        <v>79.17</v>
      </c>
      <c r="S1038" t="n">
        <v>57.64</v>
      </c>
      <c r="T1038" t="n">
        <v>8628.360000000001</v>
      </c>
      <c r="U1038" t="n">
        <v>0.73</v>
      </c>
      <c r="V1038" t="n">
        <v>0.87</v>
      </c>
      <c r="W1038" t="n">
        <v>6.82</v>
      </c>
      <c r="X1038" t="n">
        <v>0.52</v>
      </c>
      <c r="Y1038" t="n">
        <v>1</v>
      </c>
      <c r="Z1038" t="n">
        <v>10</v>
      </c>
    </row>
    <row r="1039">
      <c r="A1039" t="n">
        <v>72</v>
      </c>
      <c r="B1039" t="n">
        <v>150</v>
      </c>
      <c r="C1039" t="inlineStr">
        <is>
          <t xml:space="preserve">CONCLUIDO	</t>
        </is>
      </c>
      <c r="D1039" t="n">
        <v>3.547</v>
      </c>
      <c r="E1039" t="n">
        <v>28.19</v>
      </c>
      <c r="F1039" t="n">
        <v>24.2</v>
      </c>
      <c r="G1039" t="n">
        <v>80.65000000000001</v>
      </c>
      <c r="H1039" t="n">
        <v>1.01</v>
      </c>
      <c r="I1039" t="n">
        <v>18</v>
      </c>
      <c r="J1039" t="n">
        <v>336.82</v>
      </c>
      <c r="K1039" t="n">
        <v>61.82</v>
      </c>
      <c r="L1039" t="n">
        <v>19</v>
      </c>
      <c r="M1039" t="n">
        <v>16</v>
      </c>
      <c r="N1039" t="n">
        <v>106</v>
      </c>
      <c r="O1039" t="n">
        <v>41775.82</v>
      </c>
      <c r="P1039" t="n">
        <v>447.27</v>
      </c>
      <c r="Q1039" t="n">
        <v>452.6</v>
      </c>
      <c r="R1039" t="n">
        <v>77.70999999999999</v>
      </c>
      <c r="S1039" t="n">
        <v>57.64</v>
      </c>
      <c r="T1039" t="n">
        <v>7904.47</v>
      </c>
      <c r="U1039" t="n">
        <v>0.74</v>
      </c>
      <c r="V1039" t="n">
        <v>0.88</v>
      </c>
      <c r="W1039" t="n">
        <v>6.82</v>
      </c>
      <c r="X1039" t="n">
        <v>0.47</v>
      </c>
      <c r="Y1039" t="n">
        <v>1</v>
      </c>
      <c r="Z1039" t="n">
        <v>10</v>
      </c>
    </row>
    <row r="1040">
      <c r="A1040" t="n">
        <v>73</v>
      </c>
      <c r="B1040" t="n">
        <v>150</v>
      </c>
      <c r="C1040" t="inlineStr">
        <is>
          <t xml:space="preserve">CONCLUIDO	</t>
        </is>
      </c>
      <c r="D1040" t="n">
        <v>3.5445</v>
      </c>
      <c r="E1040" t="n">
        <v>28.21</v>
      </c>
      <c r="F1040" t="n">
        <v>24.22</v>
      </c>
      <c r="G1040" t="n">
        <v>80.72</v>
      </c>
      <c r="H1040" t="n">
        <v>1.02</v>
      </c>
      <c r="I1040" t="n">
        <v>18</v>
      </c>
      <c r="J1040" t="n">
        <v>337.43</v>
      </c>
      <c r="K1040" t="n">
        <v>61.82</v>
      </c>
      <c r="L1040" t="n">
        <v>19.25</v>
      </c>
      <c r="M1040" t="n">
        <v>16</v>
      </c>
      <c r="N1040" t="n">
        <v>106.35</v>
      </c>
      <c r="O1040" t="n">
        <v>41850.13</v>
      </c>
      <c r="P1040" t="n">
        <v>448.02</v>
      </c>
      <c r="Q1040" t="n">
        <v>452.56</v>
      </c>
      <c r="R1040" t="n">
        <v>78.45</v>
      </c>
      <c r="S1040" t="n">
        <v>57.64</v>
      </c>
      <c r="T1040" t="n">
        <v>8271.110000000001</v>
      </c>
      <c r="U1040" t="n">
        <v>0.73</v>
      </c>
      <c r="V1040" t="n">
        <v>0.88</v>
      </c>
      <c r="W1040" t="n">
        <v>6.82</v>
      </c>
      <c r="X1040" t="n">
        <v>0.49</v>
      </c>
      <c r="Y1040" t="n">
        <v>1</v>
      </c>
      <c r="Z1040" t="n">
        <v>10</v>
      </c>
    </row>
    <row r="1041">
      <c r="A1041" t="n">
        <v>74</v>
      </c>
      <c r="B1041" t="n">
        <v>150</v>
      </c>
      <c r="C1041" t="inlineStr">
        <is>
          <t xml:space="preserve">CONCLUIDO	</t>
        </is>
      </c>
      <c r="D1041" t="n">
        <v>3.5452</v>
      </c>
      <c r="E1041" t="n">
        <v>28.21</v>
      </c>
      <c r="F1041" t="n">
        <v>24.21</v>
      </c>
      <c r="G1041" t="n">
        <v>80.7</v>
      </c>
      <c r="H1041" t="n">
        <v>1.03</v>
      </c>
      <c r="I1041" t="n">
        <v>18</v>
      </c>
      <c r="J1041" t="n">
        <v>338.03</v>
      </c>
      <c r="K1041" t="n">
        <v>61.82</v>
      </c>
      <c r="L1041" t="n">
        <v>19.5</v>
      </c>
      <c r="M1041" t="n">
        <v>16</v>
      </c>
      <c r="N1041" t="n">
        <v>106.71</v>
      </c>
      <c r="O1041" t="n">
        <v>41924.62</v>
      </c>
      <c r="P1041" t="n">
        <v>448.08</v>
      </c>
      <c r="Q1041" t="n">
        <v>452.62</v>
      </c>
      <c r="R1041" t="n">
        <v>77.90000000000001</v>
      </c>
      <c r="S1041" t="n">
        <v>57.64</v>
      </c>
      <c r="T1041" t="n">
        <v>7999.89</v>
      </c>
      <c r="U1041" t="n">
        <v>0.74</v>
      </c>
      <c r="V1041" t="n">
        <v>0.88</v>
      </c>
      <c r="W1041" t="n">
        <v>6.83</v>
      </c>
      <c r="X1041" t="n">
        <v>0.49</v>
      </c>
      <c r="Y1041" t="n">
        <v>1</v>
      </c>
      <c r="Z1041" t="n">
        <v>10</v>
      </c>
    </row>
    <row r="1042">
      <c r="A1042" t="n">
        <v>75</v>
      </c>
      <c r="B1042" t="n">
        <v>150</v>
      </c>
      <c r="C1042" t="inlineStr">
        <is>
          <t xml:space="preserve">CONCLUIDO	</t>
        </is>
      </c>
      <c r="D1042" t="n">
        <v>3.5452</v>
      </c>
      <c r="E1042" t="n">
        <v>28.21</v>
      </c>
      <c r="F1042" t="n">
        <v>24.21</v>
      </c>
      <c r="G1042" t="n">
        <v>80.7</v>
      </c>
      <c r="H1042" t="n">
        <v>1.04</v>
      </c>
      <c r="I1042" t="n">
        <v>18</v>
      </c>
      <c r="J1042" t="n">
        <v>338.63</v>
      </c>
      <c r="K1042" t="n">
        <v>61.82</v>
      </c>
      <c r="L1042" t="n">
        <v>19.75</v>
      </c>
      <c r="M1042" t="n">
        <v>16</v>
      </c>
      <c r="N1042" t="n">
        <v>107.06</v>
      </c>
      <c r="O1042" t="n">
        <v>41999.28</v>
      </c>
      <c r="P1042" t="n">
        <v>447.85</v>
      </c>
      <c r="Q1042" t="n">
        <v>452.65</v>
      </c>
      <c r="R1042" t="n">
        <v>77.88</v>
      </c>
      <c r="S1042" t="n">
        <v>57.64</v>
      </c>
      <c r="T1042" t="n">
        <v>7987.66</v>
      </c>
      <c r="U1042" t="n">
        <v>0.74</v>
      </c>
      <c r="V1042" t="n">
        <v>0.88</v>
      </c>
      <c r="W1042" t="n">
        <v>6.83</v>
      </c>
      <c r="X1042" t="n">
        <v>0.48</v>
      </c>
      <c r="Y1042" t="n">
        <v>1</v>
      </c>
      <c r="Z1042" t="n">
        <v>10</v>
      </c>
    </row>
    <row r="1043">
      <c r="A1043" t="n">
        <v>76</v>
      </c>
      <c r="B1043" t="n">
        <v>150</v>
      </c>
      <c r="C1043" t="inlineStr">
        <is>
          <t xml:space="preserve">CONCLUIDO	</t>
        </is>
      </c>
      <c r="D1043" t="n">
        <v>3.557</v>
      </c>
      <c r="E1043" t="n">
        <v>28.11</v>
      </c>
      <c r="F1043" t="n">
        <v>24.17</v>
      </c>
      <c r="G1043" t="n">
        <v>85.31</v>
      </c>
      <c r="H1043" t="n">
        <v>1.05</v>
      </c>
      <c r="I1043" t="n">
        <v>17</v>
      </c>
      <c r="J1043" t="n">
        <v>339.24</v>
      </c>
      <c r="K1043" t="n">
        <v>61.82</v>
      </c>
      <c r="L1043" t="n">
        <v>20</v>
      </c>
      <c r="M1043" t="n">
        <v>15</v>
      </c>
      <c r="N1043" t="n">
        <v>107.42</v>
      </c>
      <c r="O1043" t="n">
        <v>42074.12</v>
      </c>
      <c r="P1043" t="n">
        <v>446.8</v>
      </c>
      <c r="Q1043" t="n">
        <v>452.56</v>
      </c>
      <c r="R1043" t="n">
        <v>76.94</v>
      </c>
      <c r="S1043" t="n">
        <v>57.64</v>
      </c>
      <c r="T1043" t="n">
        <v>7521.36</v>
      </c>
      <c r="U1043" t="n">
        <v>0.75</v>
      </c>
      <c r="V1043" t="n">
        <v>0.88</v>
      </c>
      <c r="W1043" t="n">
        <v>6.82</v>
      </c>
      <c r="X1043" t="n">
        <v>0.45</v>
      </c>
      <c r="Y1043" t="n">
        <v>1</v>
      </c>
      <c r="Z1043" t="n">
        <v>10</v>
      </c>
    </row>
    <row r="1044">
      <c r="A1044" t="n">
        <v>77</v>
      </c>
      <c r="B1044" t="n">
        <v>150</v>
      </c>
      <c r="C1044" t="inlineStr">
        <is>
          <t xml:space="preserve">CONCLUIDO	</t>
        </is>
      </c>
      <c r="D1044" t="n">
        <v>3.5564</v>
      </c>
      <c r="E1044" t="n">
        <v>28.12</v>
      </c>
      <c r="F1044" t="n">
        <v>24.18</v>
      </c>
      <c r="G1044" t="n">
        <v>85.33</v>
      </c>
      <c r="H1044" t="n">
        <v>1.06</v>
      </c>
      <c r="I1044" t="n">
        <v>17</v>
      </c>
      <c r="J1044" t="n">
        <v>339.85</v>
      </c>
      <c r="K1044" t="n">
        <v>61.82</v>
      </c>
      <c r="L1044" t="n">
        <v>20.25</v>
      </c>
      <c r="M1044" t="n">
        <v>15</v>
      </c>
      <c r="N1044" t="n">
        <v>107.78</v>
      </c>
      <c r="O1044" t="n">
        <v>42149.15</v>
      </c>
      <c r="P1044" t="n">
        <v>447.34</v>
      </c>
      <c r="Q1044" t="n">
        <v>452.57</v>
      </c>
      <c r="R1044" t="n">
        <v>76.75</v>
      </c>
      <c r="S1044" t="n">
        <v>57.64</v>
      </c>
      <c r="T1044" t="n">
        <v>7428.3</v>
      </c>
      <c r="U1044" t="n">
        <v>0.75</v>
      </c>
      <c r="V1044" t="n">
        <v>0.88</v>
      </c>
      <c r="W1044" t="n">
        <v>6.83</v>
      </c>
      <c r="X1044" t="n">
        <v>0.45</v>
      </c>
      <c r="Y1044" t="n">
        <v>1</v>
      </c>
      <c r="Z1044" t="n">
        <v>10</v>
      </c>
    </row>
    <row r="1045">
      <c r="A1045" t="n">
        <v>78</v>
      </c>
      <c r="B1045" t="n">
        <v>150</v>
      </c>
      <c r="C1045" t="inlineStr">
        <is>
          <t xml:space="preserve">CONCLUIDO	</t>
        </is>
      </c>
      <c r="D1045" t="n">
        <v>3.5567</v>
      </c>
      <c r="E1045" t="n">
        <v>28.12</v>
      </c>
      <c r="F1045" t="n">
        <v>24.17</v>
      </c>
      <c r="G1045" t="n">
        <v>85.31999999999999</v>
      </c>
      <c r="H1045" t="n">
        <v>1.07</v>
      </c>
      <c r="I1045" t="n">
        <v>17</v>
      </c>
      <c r="J1045" t="n">
        <v>340.46</v>
      </c>
      <c r="K1045" t="n">
        <v>61.82</v>
      </c>
      <c r="L1045" t="n">
        <v>20.5</v>
      </c>
      <c r="M1045" t="n">
        <v>15</v>
      </c>
      <c r="N1045" t="n">
        <v>108.14</v>
      </c>
      <c r="O1045" t="n">
        <v>42224.35</v>
      </c>
      <c r="P1045" t="n">
        <v>447.57</v>
      </c>
      <c r="Q1045" t="n">
        <v>452.64</v>
      </c>
      <c r="R1045" t="n">
        <v>77.08</v>
      </c>
      <c r="S1045" t="n">
        <v>57.64</v>
      </c>
      <c r="T1045" t="n">
        <v>7594.79</v>
      </c>
      <c r="U1045" t="n">
        <v>0.75</v>
      </c>
      <c r="V1045" t="n">
        <v>0.88</v>
      </c>
      <c r="W1045" t="n">
        <v>6.82</v>
      </c>
      <c r="X1045" t="n">
        <v>0.45</v>
      </c>
      <c r="Y1045" t="n">
        <v>1</v>
      </c>
      <c r="Z1045" t="n">
        <v>10</v>
      </c>
    </row>
    <row r="1046">
      <c r="A1046" t="n">
        <v>79</v>
      </c>
      <c r="B1046" t="n">
        <v>150</v>
      </c>
      <c r="C1046" t="inlineStr">
        <is>
          <t xml:space="preserve">CONCLUIDO	</t>
        </is>
      </c>
      <c r="D1046" t="n">
        <v>3.5572</v>
      </c>
      <c r="E1046" t="n">
        <v>28.11</v>
      </c>
      <c r="F1046" t="n">
        <v>24.17</v>
      </c>
      <c r="G1046" t="n">
        <v>85.31</v>
      </c>
      <c r="H1046" t="n">
        <v>1.08</v>
      </c>
      <c r="I1046" t="n">
        <v>17</v>
      </c>
      <c r="J1046" t="n">
        <v>341.07</v>
      </c>
      <c r="K1046" t="n">
        <v>61.82</v>
      </c>
      <c r="L1046" t="n">
        <v>20.75</v>
      </c>
      <c r="M1046" t="n">
        <v>15</v>
      </c>
      <c r="N1046" t="n">
        <v>108.5</v>
      </c>
      <c r="O1046" t="n">
        <v>42299.74</v>
      </c>
      <c r="P1046" t="n">
        <v>447.9</v>
      </c>
      <c r="Q1046" t="n">
        <v>452.63</v>
      </c>
      <c r="R1046" t="n">
        <v>76.68000000000001</v>
      </c>
      <c r="S1046" t="n">
        <v>57.64</v>
      </c>
      <c r="T1046" t="n">
        <v>7392.39</v>
      </c>
      <c r="U1046" t="n">
        <v>0.75</v>
      </c>
      <c r="V1046" t="n">
        <v>0.88</v>
      </c>
      <c r="W1046" t="n">
        <v>6.83</v>
      </c>
      <c r="X1046" t="n">
        <v>0.45</v>
      </c>
      <c r="Y1046" t="n">
        <v>1</v>
      </c>
      <c r="Z1046" t="n">
        <v>10</v>
      </c>
    </row>
    <row r="1047">
      <c r="A1047" t="n">
        <v>80</v>
      </c>
      <c r="B1047" t="n">
        <v>150</v>
      </c>
      <c r="C1047" t="inlineStr">
        <is>
          <t xml:space="preserve">CONCLUIDO	</t>
        </is>
      </c>
      <c r="D1047" t="n">
        <v>3.5545</v>
      </c>
      <c r="E1047" t="n">
        <v>28.13</v>
      </c>
      <c r="F1047" t="n">
        <v>24.19</v>
      </c>
      <c r="G1047" t="n">
        <v>85.38</v>
      </c>
      <c r="H1047" t="n">
        <v>1.1</v>
      </c>
      <c r="I1047" t="n">
        <v>17</v>
      </c>
      <c r="J1047" t="n">
        <v>341.68</v>
      </c>
      <c r="K1047" t="n">
        <v>61.82</v>
      </c>
      <c r="L1047" t="n">
        <v>21</v>
      </c>
      <c r="M1047" t="n">
        <v>15</v>
      </c>
      <c r="N1047" t="n">
        <v>108.86</v>
      </c>
      <c r="O1047" t="n">
        <v>42375.31</v>
      </c>
      <c r="P1047" t="n">
        <v>448.21</v>
      </c>
      <c r="Q1047" t="n">
        <v>452.58</v>
      </c>
      <c r="R1047" t="n">
        <v>77.56</v>
      </c>
      <c r="S1047" t="n">
        <v>57.64</v>
      </c>
      <c r="T1047" t="n">
        <v>7834.4</v>
      </c>
      <c r="U1047" t="n">
        <v>0.74</v>
      </c>
      <c r="V1047" t="n">
        <v>0.88</v>
      </c>
      <c r="W1047" t="n">
        <v>6.82</v>
      </c>
      <c r="X1047" t="n">
        <v>0.47</v>
      </c>
      <c r="Y1047" t="n">
        <v>1</v>
      </c>
      <c r="Z1047" t="n">
        <v>10</v>
      </c>
    </row>
    <row r="1048">
      <c r="A1048" t="n">
        <v>81</v>
      </c>
      <c r="B1048" t="n">
        <v>150</v>
      </c>
      <c r="C1048" t="inlineStr">
        <is>
          <t xml:space="preserve">CONCLUIDO	</t>
        </is>
      </c>
      <c r="D1048" t="n">
        <v>3.555</v>
      </c>
      <c r="E1048" t="n">
        <v>28.13</v>
      </c>
      <c r="F1048" t="n">
        <v>24.19</v>
      </c>
      <c r="G1048" t="n">
        <v>85.37</v>
      </c>
      <c r="H1048" t="n">
        <v>1.11</v>
      </c>
      <c r="I1048" t="n">
        <v>17</v>
      </c>
      <c r="J1048" t="n">
        <v>342.3</v>
      </c>
      <c r="K1048" t="n">
        <v>61.82</v>
      </c>
      <c r="L1048" t="n">
        <v>21.25</v>
      </c>
      <c r="M1048" t="n">
        <v>15</v>
      </c>
      <c r="N1048" t="n">
        <v>109.23</v>
      </c>
      <c r="O1048" t="n">
        <v>42451.07</v>
      </c>
      <c r="P1048" t="n">
        <v>448.02</v>
      </c>
      <c r="Q1048" t="n">
        <v>452.6</v>
      </c>
      <c r="R1048" t="n">
        <v>77.41</v>
      </c>
      <c r="S1048" t="n">
        <v>57.64</v>
      </c>
      <c r="T1048" t="n">
        <v>7758.4</v>
      </c>
      <c r="U1048" t="n">
        <v>0.74</v>
      </c>
      <c r="V1048" t="n">
        <v>0.88</v>
      </c>
      <c r="W1048" t="n">
        <v>6.82</v>
      </c>
      <c r="X1048" t="n">
        <v>0.46</v>
      </c>
      <c r="Y1048" t="n">
        <v>1</v>
      </c>
      <c r="Z1048" t="n">
        <v>10</v>
      </c>
    </row>
    <row r="1049">
      <c r="A1049" t="n">
        <v>82</v>
      </c>
      <c r="B1049" t="n">
        <v>150</v>
      </c>
      <c r="C1049" t="inlineStr">
        <is>
          <t xml:space="preserve">CONCLUIDO	</t>
        </is>
      </c>
      <c r="D1049" t="n">
        <v>3.5654</v>
      </c>
      <c r="E1049" t="n">
        <v>28.05</v>
      </c>
      <c r="F1049" t="n">
        <v>24.16</v>
      </c>
      <c r="G1049" t="n">
        <v>90.59999999999999</v>
      </c>
      <c r="H1049" t="n">
        <v>1.12</v>
      </c>
      <c r="I1049" t="n">
        <v>16</v>
      </c>
      <c r="J1049" t="n">
        <v>342.91</v>
      </c>
      <c r="K1049" t="n">
        <v>61.82</v>
      </c>
      <c r="L1049" t="n">
        <v>21.5</v>
      </c>
      <c r="M1049" t="n">
        <v>14</v>
      </c>
      <c r="N1049" t="n">
        <v>109.59</v>
      </c>
      <c r="O1049" t="n">
        <v>42527.02</v>
      </c>
      <c r="P1049" t="n">
        <v>447.77</v>
      </c>
      <c r="Q1049" t="n">
        <v>452.59</v>
      </c>
      <c r="R1049" t="n">
        <v>76.56</v>
      </c>
      <c r="S1049" t="n">
        <v>57.64</v>
      </c>
      <c r="T1049" t="n">
        <v>7339.47</v>
      </c>
      <c r="U1049" t="n">
        <v>0.75</v>
      </c>
      <c r="V1049" t="n">
        <v>0.88</v>
      </c>
      <c r="W1049" t="n">
        <v>6.82</v>
      </c>
      <c r="X1049" t="n">
        <v>0.44</v>
      </c>
      <c r="Y1049" t="n">
        <v>1</v>
      </c>
      <c r="Z1049" t="n">
        <v>10</v>
      </c>
    </row>
    <row r="1050">
      <c r="A1050" t="n">
        <v>83</v>
      </c>
      <c r="B1050" t="n">
        <v>150</v>
      </c>
      <c r="C1050" t="inlineStr">
        <is>
          <t xml:space="preserve">CONCLUIDO	</t>
        </is>
      </c>
      <c r="D1050" t="n">
        <v>3.5657</v>
      </c>
      <c r="E1050" t="n">
        <v>28.04</v>
      </c>
      <c r="F1050" t="n">
        <v>24.16</v>
      </c>
      <c r="G1050" t="n">
        <v>90.59</v>
      </c>
      <c r="H1050" t="n">
        <v>1.13</v>
      </c>
      <c r="I1050" t="n">
        <v>16</v>
      </c>
      <c r="J1050" t="n">
        <v>343.53</v>
      </c>
      <c r="K1050" t="n">
        <v>61.82</v>
      </c>
      <c r="L1050" t="n">
        <v>21.75</v>
      </c>
      <c r="M1050" t="n">
        <v>14</v>
      </c>
      <c r="N1050" t="n">
        <v>109.96</v>
      </c>
      <c r="O1050" t="n">
        <v>42603.15</v>
      </c>
      <c r="P1050" t="n">
        <v>447.78</v>
      </c>
      <c r="Q1050" t="n">
        <v>452.58</v>
      </c>
      <c r="R1050" t="n">
        <v>76.38</v>
      </c>
      <c r="S1050" t="n">
        <v>57.64</v>
      </c>
      <c r="T1050" t="n">
        <v>7247.31</v>
      </c>
      <c r="U1050" t="n">
        <v>0.75</v>
      </c>
      <c r="V1050" t="n">
        <v>0.88</v>
      </c>
      <c r="W1050" t="n">
        <v>6.82</v>
      </c>
      <c r="X1050" t="n">
        <v>0.43</v>
      </c>
      <c r="Y1050" t="n">
        <v>1</v>
      </c>
      <c r="Z1050" t="n">
        <v>10</v>
      </c>
    </row>
    <row r="1051">
      <c r="A1051" t="n">
        <v>84</v>
      </c>
      <c r="B1051" t="n">
        <v>150</v>
      </c>
      <c r="C1051" t="inlineStr">
        <is>
          <t xml:space="preserve">CONCLUIDO	</t>
        </is>
      </c>
      <c r="D1051" t="n">
        <v>3.5665</v>
      </c>
      <c r="E1051" t="n">
        <v>28.04</v>
      </c>
      <c r="F1051" t="n">
        <v>24.15</v>
      </c>
      <c r="G1051" t="n">
        <v>90.56999999999999</v>
      </c>
      <c r="H1051" t="n">
        <v>1.14</v>
      </c>
      <c r="I1051" t="n">
        <v>16</v>
      </c>
      <c r="J1051" t="n">
        <v>344.15</v>
      </c>
      <c r="K1051" t="n">
        <v>61.82</v>
      </c>
      <c r="L1051" t="n">
        <v>22</v>
      </c>
      <c r="M1051" t="n">
        <v>14</v>
      </c>
      <c r="N1051" t="n">
        <v>110.33</v>
      </c>
      <c r="O1051" t="n">
        <v>42679.6</v>
      </c>
      <c r="P1051" t="n">
        <v>447.88</v>
      </c>
      <c r="Q1051" t="n">
        <v>452.57</v>
      </c>
      <c r="R1051" t="n">
        <v>76.36</v>
      </c>
      <c r="S1051" t="n">
        <v>57.64</v>
      </c>
      <c r="T1051" t="n">
        <v>7235.98</v>
      </c>
      <c r="U1051" t="n">
        <v>0.75</v>
      </c>
      <c r="V1051" t="n">
        <v>0.88</v>
      </c>
      <c r="W1051" t="n">
        <v>6.82</v>
      </c>
      <c r="X1051" t="n">
        <v>0.43</v>
      </c>
      <c r="Y1051" t="n">
        <v>1</v>
      </c>
      <c r="Z1051" t="n">
        <v>10</v>
      </c>
    </row>
    <row r="1052">
      <c r="A1052" t="n">
        <v>85</v>
      </c>
      <c r="B1052" t="n">
        <v>150</v>
      </c>
      <c r="C1052" t="inlineStr">
        <is>
          <t xml:space="preserve">CONCLUIDO	</t>
        </is>
      </c>
      <c r="D1052" t="n">
        <v>3.5663</v>
      </c>
      <c r="E1052" t="n">
        <v>28.04</v>
      </c>
      <c r="F1052" t="n">
        <v>24.15</v>
      </c>
      <c r="G1052" t="n">
        <v>90.58</v>
      </c>
      <c r="H1052" t="n">
        <v>1.15</v>
      </c>
      <c r="I1052" t="n">
        <v>16</v>
      </c>
      <c r="J1052" t="n">
        <v>344.77</v>
      </c>
      <c r="K1052" t="n">
        <v>61.82</v>
      </c>
      <c r="L1052" t="n">
        <v>22.25</v>
      </c>
      <c r="M1052" t="n">
        <v>14</v>
      </c>
      <c r="N1052" t="n">
        <v>110.7</v>
      </c>
      <c r="O1052" t="n">
        <v>42756.12</v>
      </c>
      <c r="P1052" t="n">
        <v>448.2</v>
      </c>
      <c r="Q1052" t="n">
        <v>452.6</v>
      </c>
      <c r="R1052" t="n">
        <v>76.23999999999999</v>
      </c>
      <c r="S1052" t="n">
        <v>57.64</v>
      </c>
      <c r="T1052" t="n">
        <v>7177.84</v>
      </c>
      <c r="U1052" t="n">
        <v>0.76</v>
      </c>
      <c r="V1052" t="n">
        <v>0.88</v>
      </c>
      <c r="W1052" t="n">
        <v>6.82</v>
      </c>
      <c r="X1052" t="n">
        <v>0.43</v>
      </c>
      <c r="Y1052" t="n">
        <v>1</v>
      </c>
      <c r="Z1052" t="n">
        <v>10</v>
      </c>
    </row>
    <row r="1053">
      <c r="A1053" t="n">
        <v>86</v>
      </c>
      <c r="B1053" t="n">
        <v>150</v>
      </c>
      <c r="C1053" t="inlineStr">
        <is>
          <t xml:space="preserve">CONCLUIDO	</t>
        </is>
      </c>
      <c r="D1053" t="n">
        <v>3.5647</v>
      </c>
      <c r="E1053" t="n">
        <v>28.05</v>
      </c>
      <c r="F1053" t="n">
        <v>24.17</v>
      </c>
      <c r="G1053" t="n">
        <v>90.63</v>
      </c>
      <c r="H1053" t="n">
        <v>1.16</v>
      </c>
      <c r="I1053" t="n">
        <v>16</v>
      </c>
      <c r="J1053" t="n">
        <v>345.39</v>
      </c>
      <c r="K1053" t="n">
        <v>61.82</v>
      </c>
      <c r="L1053" t="n">
        <v>22.5</v>
      </c>
      <c r="M1053" t="n">
        <v>14</v>
      </c>
      <c r="N1053" t="n">
        <v>111.07</v>
      </c>
      <c r="O1053" t="n">
        <v>42832.82</v>
      </c>
      <c r="P1053" t="n">
        <v>448.62</v>
      </c>
      <c r="Q1053" t="n">
        <v>452.58</v>
      </c>
      <c r="R1053" t="n">
        <v>76.65000000000001</v>
      </c>
      <c r="S1053" t="n">
        <v>57.64</v>
      </c>
      <c r="T1053" t="n">
        <v>7385.4</v>
      </c>
      <c r="U1053" t="n">
        <v>0.75</v>
      </c>
      <c r="V1053" t="n">
        <v>0.88</v>
      </c>
      <c r="W1053" t="n">
        <v>6.82</v>
      </c>
      <c r="X1053" t="n">
        <v>0.44</v>
      </c>
      <c r="Y1053" t="n">
        <v>1</v>
      </c>
      <c r="Z1053" t="n">
        <v>10</v>
      </c>
    </row>
    <row r="1054">
      <c r="A1054" t="n">
        <v>87</v>
      </c>
      <c r="B1054" t="n">
        <v>150</v>
      </c>
      <c r="C1054" t="inlineStr">
        <is>
          <t xml:space="preserve">CONCLUIDO	</t>
        </is>
      </c>
      <c r="D1054" t="n">
        <v>3.565</v>
      </c>
      <c r="E1054" t="n">
        <v>28.05</v>
      </c>
      <c r="F1054" t="n">
        <v>24.16</v>
      </c>
      <c r="G1054" t="n">
        <v>90.62</v>
      </c>
      <c r="H1054" t="n">
        <v>1.17</v>
      </c>
      <c r="I1054" t="n">
        <v>16</v>
      </c>
      <c r="J1054" t="n">
        <v>346.02</v>
      </c>
      <c r="K1054" t="n">
        <v>61.82</v>
      </c>
      <c r="L1054" t="n">
        <v>22.75</v>
      </c>
      <c r="M1054" t="n">
        <v>14</v>
      </c>
      <c r="N1054" t="n">
        <v>111.45</v>
      </c>
      <c r="O1054" t="n">
        <v>42909.73</v>
      </c>
      <c r="P1054" t="n">
        <v>448.29</v>
      </c>
      <c r="Q1054" t="n">
        <v>452.62</v>
      </c>
      <c r="R1054" t="n">
        <v>76.64</v>
      </c>
      <c r="S1054" t="n">
        <v>57.64</v>
      </c>
      <c r="T1054" t="n">
        <v>7376.23</v>
      </c>
      <c r="U1054" t="n">
        <v>0.75</v>
      </c>
      <c r="V1054" t="n">
        <v>0.88</v>
      </c>
      <c r="W1054" t="n">
        <v>6.82</v>
      </c>
      <c r="X1054" t="n">
        <v>0.44</v>
      </c>
      <c r="Y1054" t="n">
        <v>1</v>
      </c>
      <c r="Z1054" t="n">
        <v>10</v>
      </c>
    </row>
    <row r="1055">
      <c r="A1055" t="n">
        <v>88</v>
      </c>
      <c r="B1055" t="n">
        <v>150</v>
      </c>
      <c r="C1055" t="inlineStr">
        <is>
          <t xml:space="preserve">CONCLUIDO	</t>
        </is>
      </c>
      <c r="D1055" t="n">
        <v>3.5761</v>
      </c>
      <c r="E1055" t="n">
        <v>27.96</v>
      </c>
      <c r="F1055" t="n">
        <v>24.13</v>
      </c>
      <c r="G1055" t="n">
        <v>96.53</v>
      </c>
      <c r="H1055" t="n">
        <v>1.18</v>
      </c>
      <c r="I1055" t="n">
        <v>15</v>
      </c>
      <c r="J1055" t="n">
        <v>346.64</v>
      </c>
      <c r="K1055" t="n">
        <v>61.82</v>
      </c>
      <c r="L1055" t="n">
        <v>23</v>
      </c>
      <c r="M1055" t="n">
        <v>13</v>
      </c>
      <c r="N1055" t="n">
        <v>111.82</v>
      </c>
      <c r="O1055" t="n">
        <v>42986.83</v>
      </c>
      <c r="P1055" t="n">
        <v>447.67</v>
      </c>
      <c r="Q1055" t="n">
        <v>452.59</v>
      </c>
      <c r="R1055" t="n">
        <v>75.63</v>
      </c>
      <c r="S1055" t="n">
        <v>57.64</v>
      </c>
      <c r="T1055" t="n">
        <v>6876.4</v>
      </c>
      <c r="U1055" t="n">
        <v>0.76</v>
      </c>
      <c r="V1055" t="n">
        <v>0.88</v>
      </c>
      <c r="W1055" t="n">
        <v>6.82</v>
      </c>
      <c r="X1055" t="n">
        <v>0.41</v>
      </c>
      <c r="Y1055" t="n">
        <v>1</v>
      </c>
      <c r="Z1055" t="n">
        <v>10</v>
      </c>
    </row>
    <row r="1056">
      <c r="A1056" t="n">
        <v>89</v>
      </c>
      <c r="B1056" t="n">
        <v>150</v>
      </c>
      <c r="C1056" t="inlineStr">
        <is>
          <t xml:space="preserve">CONCLUIDO	</t>
        </is>
      </c>
      <c r="D1056" t="n">
        <v>3.5784</v>
      </c>
      <c r="E1056" t="n">
        <v>27.95</v>
      </c>
      <c r="F1056" t="n">
        <v>24.11</v>
      </c>
      <c r="G1056" t="n">
        <v>96.45999999999999</v>
      </c>
      <c r="H1056" t="n">
        <v>1.19</v>
      </c>
      <c r="I1056" t="n">
        <v>15</v>
      </c>
      <c r="J1056" t="n">
        <v>347.27</v>
      </c>
      <c r="K1056" t="n">
        <v>61.82</v>
      </c>
      <c r="L1056" t="n">
        <v>23.25</v>
      </c>
      <c r="M1056" t="n">
        <v>13</v>
      </c>
      <c r="N1056" t="n">
        <v>112.2</v>
      </c>
      <c r="O1056" t="n">
        <v>43064.12</v>
      </c>
      <c r="P1056" t="n">
        <v>447.57</v>
      </c>
      <c r="Q1056" t="n">
        <v>452.59</v>
      </c>
      <c r="R1056" t="n">
        <v>74.91</v>
      </c>
      <c r="S1056" t="n">
        <v>57.64</v>
      </c>
      <c r="T1056" t="n">
        <v>6515.73</v>
      </c>
      <c r="U1056" t="n">
        <v>0.77</v>
      </c>
      <c r="V1056" t="n">
        <v>0.88</v>
      </c>
      <c r="W1056" t="n">
        <v>6.82</v>
      </c>
      <c r="X1056" t="n">
        <v>0.39</v>
      </c>
      <c r="Y1056" t="n">
        <v>1</v>
      </c>
      <c r="Z1056" t="n">
        <v>10</v>
      </c>
    </row>
    <row r="1057">
      <c r="A1057" t="n">
        <v>90</v>
      </c>
      <c r="B1057" t="n">
        <v>150</v>
      </c>
      <c r="C1057" t="inlineStr">
        <is>
          <t xml:space="preserve">CONCLUIDO	</t>
        </is>
      </c>
      <c r="D1057" t="n">
        <v>3.5769</v>
      </c>
      <c r="E1057" t="n">
        <v>27.96</v>
      </c>
      <c r="F1057" t="n">
        <v>24.13</v>
      </c>
      <c r="G1057" t="n">
        <v>96.51000000000001</v>
      </c>
      <c r="H1057" t="n">
        <v>1.2</v>
      </c>
      <c r="I1057" t="n">
        <v>15</v>
      </c>
      <c r="J1057" t="n">
        <v>347.9</v>
      </c>
      <c r="K1057" t="n">
        <v>61.82</v>
      </c>
      <c r="L1057" t="n">
        <v>23.5</v>
      </c>
      <c r="M1057" t="n">
        <v>13</v>
      </c>
      <c r="N1057" t="n">
        <v>112.58</v>
      </c>
      <c r="O1057" t="n">
        <v>43141.62</v>
      </c>
      <c r="P1057" t="n">
        <v>448.02</v>
      </c>
      <c r="Q1057" t="n">
        <v>452.64</v>
      </c>
      <c r="R1057" t="n">
        <v>75.48999999999999</v>
      </c>
      <c r="S1057" t="n">
        <v>57.64</v>
      </c>
      <c r="T1057" t="n">
        <v>6809.66</v>
      </c>
      <c r="U1057" t="n">
        <v>0.76</v>
      </c>
      <c r="V1057" t="n">
        <v>0.88</v>
      </c>
      <c r="W1057" t="n">
        <v>6.82</v>
      </c>
      <c r="X1057" t="n">
        <v>0.4</v>
      </c>
      <c r="Y1057" t="n">
        <v>1</v>
      </c>
      <c r="Z1057" t="n">
        <v>10</v>
      </c>
    </row>
    <row r="1058">
      <c r="A1058" t="n">
        <v>91</v>
      </c>
      <c r="B1058" t="n">
        <v>150</v>
      </c>
      <c r="C1058" t="inlineStr">
        <is>
          <t xml:space="preserve">CONCLUIDO	</t>
        </is>
      </c>
      <c r="D1058" t="n">
        <v>3.577</v>
      </c>
      <c r="E1058" t="n">
        <v>27.96</v>
      </c>
      <c r="F1058" t="n">
        <v>24.13</v>
      </c>
      <c r="G1058" t="n">
        <v>96.5</v>
      </c>
      <c r="H1058" t="n">
        <v>1.21</v>
      </c>
      <c r="I1058" t="n">
        <v>15</v>
      </c>
      <c r="J1058" t="n">
        <v>348.53</v>
      </c>
      <c r="K1058" t="n">
        <v>61.82</v>
      </c>
      <c r="L1058" t="n">
        <v>23.75</v>
      </c>
      <c r="M1058" t="n">
        <v>13</v>
      </c>
      <c r="N1058" t="n">
        <v>112.96</v>
      </c>
      <c r="O1058" t="n">
        <v>43219.31</v>
      </c>
      <c r="P1058" t="n">
        <v>448.27</v>
      </c>
      <c r="Q1058" t="n">
        <v>452.57</v>
      </c>
      <c r="R1058" t="n">
        <v>75.23999999999999</v>
      </c>
      <c r="S1058" t="n">
        <v>57.64</v>
      </c>
      <c r="T1058" t="n">
        <v>6685.25</v>
      </c>
      <c r="U1058" t="n">
        <v>0.77</v>
      </c>
      <c r="V1058" t="n">
        <v>0.88</v>
      </c>
      <c r="W1058" t="n">
        <v>6.82</v>
      </c>
      <c r="X1058" t="n">
        <v>0.4</v>
      </c>
      <c r="Y1058" t="n">
        <v>1</v>
      </c>
      <c r="Z1058" t="n">
        <v>10</v>
      </c>
    </row>
    <row r="1059">
      <c r="A1059" t="n">
        <v>92</v>
      </c>
      <c r="B1059" t="n">
        <v>150</v>
      </c>
      <c r="C1059" t="inlineStr">
        <is>
          <t xml:space="preserve">CONCLUIDO	</t>
        </is>
      </c>
      <c r="D1059" t="n">
        <v>3.577</v>
      </c>
      <c r="E1059" t="n">
        <v>27.96</v>
      </c>
      <c r="F1059" t="n">
        <v>24.13</v>
      </c>
      <c r="G1059" t="n">
        <v>96.5</v>
      </c>
      <c r="H1059" t="n">
        <v>1.23</v>
      </c>
      <c r="I1059" t="n">
        <v>15</v>
      </c>
      <c r="J1059" t="n">
        <v>349.16</v>
      </c>
      <c r="K1059" t="n">
        <v>61.82</v>
      </c>
      <c r="L1059" t="n">
        <v>24</v>
      </c>
      <c r="M1059" t="n">
        <v>13</v>
      </c>
      <c r="N1059" t="n">
        <v>113.34</v>
      </c>
      <c r="O1059" t="n">
        <v>43297.21</v>
      </c>
      <c r="P1059" t="n">
        <v>448.27</v>
      </c>
      <c r="Q1059" t="n">
        <v>452.57</v>
      </c>
      <c r="R1059" t="n">
        <v>75.34999999999999</v>
      </c>
      <c r="S1059" t="n">
        <v>57.64</v>
      </c>
      <c r="T1059" t="n">
        <v>6737.32</v>
      </c>
      <c r="U1059" t="n">
        <v>0.77</v>
      </c>
      <c r="V1059" t="n">
        <v>0.88</v>
      </c>
      <c r="W1059" t="n">
        <v>6.82</v>
      </c>
      <c r="X1059" t="n">
        <v>0.4</v>
      </c>
      <c r="Y1059" t="n">
        <v>1</v>
      </c>
      <c r="Z1059" t="n">
        <v>10</v>
      </c>
    </row>
    <row r="1060">
      <c r="A1060" t="n">
        <v>93</v>
      </c>
      <c r="B1060" t="n">
        <v>150</v>
      </c>
      <c r="C1060" t="inlineStr">
        <is>
          <t xml:space="preserve">CONCLUIDO	</t>
        </is>
      </c>
      <c r="D1060" t="n">
        <v>3.5776</v>
      </c>
      <c r="E1060" t="n">
        <v>27.95</v>
      </c>
      <c r="F1060" t="n">
        <v>24.12</v>
      </c>
      <c r="G1060" t="n">
        <v>96.48</v>
      </c>
      <c r="H1060" t="n">
        <v>1.24</v>
      </c>
      <c r="I1060" t="n">
        <v>15</v>
      </c>
      <c r="J1060" t="n">
        <v>349.79</v>
      </c>
      <c r="K1060" t="n">
        <v>61.82</v>
      </c>
      <c r="L1060" t="n">
        <v>24.25</v>
      </c>
      <c r="M1060" t="n">
        <v>13</v>
      </c>
      <c r="N1060" t="n">
        <v>113.72</v>
      </c>
      <c r="O1060" t="n">
        <v>43375.3</v>
      </c>
      <c r="P1060" t="n">
        <v>448.09</v>
      </c>
      <c r="Q1060" t="n">
        <v>452.57</v>
      </c>
      <c r="R1060" t="n">
        <v>75.08</v>
      </c>
      <c r="S1060" t="n">
        <v>57.64</v>
      </c>
      <c r="T1060" t="n">
        <v>6604.74</v>
      </c>
      <c r="U1060" t="n">
        <v>0.77</v>
      </c>
      <c r="V1060" t="n">
        <v>0.88</v>
      </c>
      <c r="W1060" t="n">
        <v>6.82</v>
      </c>
      <c r="X1060" t="n">
        <v>0.4</v>
      </c>
      <c r="Y1060" t="n">
        <v>1</v>
      </c>
      <c r="Z1060" t="n">
        <v>10</v>
      </c>
    </row>
    <row r="1061">
      <c r="A1061" t="n">
        <v>94</v>
      </c>
      <c r="B1061" t="n">
        <v>150</v>
      </c>
      <c r="C1061" t="inlineStr">
        <is>
          <t xml:space="preserve">CONCLUIDO	</t>
        </is>
      </c>
      <c r="D1061" t="n">
        <v>3.5771</v>
      </c>
      <c r="E1061" t="n">
        <v>27.96</v>
      </c>
      <c r="F1061" t="n">
        <v>24.12</v>
      </c>
      <c r="G1061" t="n">
        <v>96.5</v>
      </c>
      <c r="H1061" t="n">
        <v>1.25</v>
      </c>
      <c r="I1061" t="n">
        <v>15</v>
      </c>
      <c r="J1061" t="n">
        <v>350.43</v>
      </c>
      <c r="K1061" t="n">
        <v>61.82</v>
      </c>
      <c r="L1061" t="n">
        <v>24.5</v>
      </c>
      <c r="M1061" t="n">
        <v>13</v>
      </c>
      <c r="N1061" t="n">
        <v>114.11</v>
      </c>
      <c r="O1061" t="n">
        <v>43453.61</v>
      </c>
      <c r="P1061" t="n">
        <v>448.16</v>
      </c>
      <c r="Q1061" t="n">
        <v>452.6</v>
      </c>
      <c r="R1061" t="n">
        <v>75.17</v>
      </c>
      <c r="S1061" t="n">
        <v>57.64</v>
      </c>
      <c r="T1061" t="n">
        <v>6645.96</v>
      </c>
      <c r="U1061" t="n">
        <v>0.77</v>
      </c>
      <c r="V1061" t="n">
        <v>0.88</v>
      </c>
      <c r="W1061" t="n">
        <v>6.82</v>
      </c>
      <c r="X1061" t="n">
        <v>0.4</v>
      </c>
      <c r="Y1061" t="n">
        <v>1</v>
      </c>
      <c r="Z1061" t="n">
        <v>10</v>
      </c>
    </row>
    <row r="1062">
      <c r="A1062" t="n">
        <v>95</v>
      </c>
      <c r="B1062" t="n">
        <v>150</v>
      </c>
      <c r="C1062" t="inlineStr">
        <is>
          <t xml:space="preserve">CONCLUIDO	</t>
        </is>
      </c>
      <c r="D1062" t="n">
        <v>3.5875</v>
      </c>
      <c r="E1062" t="n">
        <v>27.87</v>
      </c>
      <c r="F1062" t="n">
        <v>24.1</v>
      </c>
      <c r="G1062" t="n">
        <v>103.28</v>
      </c>
      <c r="H1062" t="n">
        <v>1.26</v>
      </c>
      <c r="I1062" t="n">
        <v>14</v>
      </c>
      <c r="J1062" t="n">
        <v>351.06</v>
      </c>
      <c r="K1062" t="n">
        <v>61.82</v>
      </c>
      <c r="L1062" t="n">
        <v>24.75</v>
      </c>
      <c r="M1062" t="n">
        <v>12</v>
      </c>
      <c r="N1062" t="n">
        <v>114.49</v>
      </c>
      <c r="O1062" t="n">
        <v>43532.12</v>
      </c>
      <c r="P1062" t="n">
        <v>448.04</v>
      </c>
      <c r="Q1062" t="n">
        <v>452.59</v>
      </c>
      <c r="R1062" t="n">
        <v>74.48999999999999</v>
      </c>
      <c r="S1062" t="n">
        <v>57.64</v>
      </c>
      <c r="T1062" t="n">
        <v>6315.05</v>
      </c>
      <c r="U1062" t="n">
        <v>0.77</v>
      </c>
      <c r="V1062" t="n">
        <v>0.88</v>
      </c>
      <c r="W1062" t="n">
        <v>6.82</v>
      </c>
      <c r="X1062" t="n">
        <v>0.38</v>
      </c>
      <c r="Y1062" t="n">
        <v>1</v>
      </c>
      <c r="Z1062" t="n">
        <v>10</v>
      </c>
    </row>
    <row r="1063">
      <c r="A1063" t="n">
        <v>96</v>
      </c>
      <c r="B1063" t="n">
        <v>150</v>
      </c>
      <c r="C1063" t="inlineStr">
        <is>
          <t xml:space="preserve">CONCLUIDO	</t>
        </is>
      </c>
      <c r="D1063" t="n">
        <v>3.5869</v>
      </c>
      <c r="E1063" t="n">
        <v>27.88</v>
      </c>
      <c r="F1063" t="n">
        <v>24.1</v>
      </c>
      <c r="G1063" t="n">
        <v>103.3</v>
      </c>
      <c r="H1063" t="n">
        <v>1.27</v>
      </c>
      <c r="I1063" t="n">
        <v>14</v>
      </c>
      <c r="J1063" t="n">
        <v>351.7</v>
      </c>
      <c r="K1063" t="n">
        <v>61.82</v>
      </c>
      <c r="L1063" t="n">
        <v>25</v>
      </c>
      <c r="M1063" t="n">
        <v>12</v>
      </c>
      <c r="N1063" t="n">
        <v>114.88</v>
      </c>
      <c r="O1063" t="n">
        <v>43610.83</v>
      </c>
      <c r="P1063" t="n">
        <v>448.75</v>
      </c>
      <c r="Q1063" t="n">
        <v>452.64</v>
      </c>
      <c r="R1063" t="n">
        <v>74.73999999999999</v>
      </c>
      <c r="S1063" t="n">
        <v>57.64</v>
      </c>
      <c r="T1063" t="n">
        <v>6437.71</v>
      </c>
      <c r="U1063" t="n">
        <v>0.77</v>
      </c>
      <c r="V1063" t="n">
        <v>0.88</v>
      </c>
      <c r="W1063" t="n">
        <v>6.82</v>
      </c>
      <c r="X1063" t="n">
        <v>0.38</v>
      </c>
      <c r="Y1063" t="n">
        <v>1</v>
      </c>
      <c r="Z1063" t="n">
        <v>10</v>
      </c>
    </row>
    <row r="1064">
      <c r="A1064" t="n">
        <v>97</v>
      </c>
      <c r="B1064" t="n">
        <v>150</v>
      </c>
      <c r="C1064" t="inlineStr">
        <is>
          <t xml:space="preserve">CONCLUIDO	</t>
        </is>
      </c>
      <c r="D1064" t="n">
        <v>3.5892</v>
      </c>
      <c r="E1064" t="n">
        <v>27.86</v>
      </c>
      <c r="F1064" t="n">
        <v>24.09</v>
      </c>
      <c r="G1064" t="n">
        <v>103.23</v>
      </c>
      <c r="H1064" t="n">
        <v>1.28</v>
      </c>
      <c r="I1064" t="n">
        <v>14</v>
      </c>
      <c r="J1064" t="n">
        <v>352.34</v>
      </c>
      <c r="K1064" t="n">
        <v>61.82</v>
      </c>
      <c r="L1064" t="n">
        <v>25.25</v>
      </c>
      <c r="M1064" t="n">
        <v>12</v>
      </c>
      <c r="N1064" t="n">
        <v>115.27</v>
      </c>
      <c r="O1064" t="n">
        <v>43689.76</v>
      </c>
      <c r="P1064" t="n">
        <v>448.48</v>
      </c>
      <c r="Q1064" t="n">
        <v>452.56</v>
      </c>
      <c r="R1064" t="n">
        <v>74.14</v>
      </c>
      <c r="S1064" t="n">
        <v>57.64</v>
      </c>
      <c r="T1064" t="n">
        <v>6137.35</v>
      </c>
      <c r="U1064" t="n">
        <v>0.78</v>
      </c>
      <c r="V1064" t="n">
        <v>0.88</v>
      </c>
      <c r="W1064" t="n">
        <v>6.82</v>
      </c>
      <c r="X1064" t="n">
        <v>0.36</v>
      </c>
      <c r="Y1064" t="n">
        <v>1</v>
      </c>
      <c r="Z1064" t="n">
        <v>10</v>
      </c>
    </row>
    <row r="1065">
      <c r="A1065" t="n">
        <v>98</v>
      </c>
      <c r="B1065" t="n">
        <v>150</v>
      </c>
      <c r="C1065" t="inlineStr">
        <is>
          <t xml:space="preserve">CONCLUIDO	</t>
        </is>
      </c>
      <c r="D1065" t="n">
        <v>3.5895</v>
      </c>
      <c r="E1065" t="n">
        <v>27.86</v>
      </c>
      <c r="F1065" t="n">
        <v>24.08</v>
      </c>
      <c r="G1065" t="n">
        <v>103.22</v>
      </c>
      <c r="H1065" t="n">
        <v>1.29</v>
      </c>
      <c r="I1065" t="n">
        <v>14</v>
      </c>
      <c r="J1065" t="n">
        <v>352.98</v>
      </c>
      <c r="K1065" t="n">
        <v>61.82</v>
      </c>
      <c r="L1065" t="n">
        <v>25.5</v>
      </c>
      <c r="M1065" t="n">
        <v>12</v>
      </c>
      <c r="N1065" t="n">
        <v>115.66</v>
      </c>
      <c r="O1065" t="n">
        <v>43769.02</v>
      </c>
      <c r="P1065" t="n">
        <v>448.63</v>
      </c>
      <c r="Q1065" t="n">
        <v>452.6</v>
      </c>
      <c r="R1065" t="n">
        <v>73.98</v>
      </c>
      <c r="S1065" t="n">
        <v>57.64</v>
      </c>
      <c r="T1065" t="n">
        <v>6055.57</v>
      </c>
      <c r="U1065" t="n">
        <v>0.78</v>
      </c>
      <c r="V1065" t="n">
        <v>0.88</v>
      </c>
      <c r="W1065" t="n">
        <v>6.82</v>
      </c>
      <c r="X1065" t="n">
        <v>0.36</v>
      </c>
      <c r="Y1065" t="n">
        <v>1</v>
      </c>
      <c r="Z1065" t="n">
        <v>10</v>
      </c>
    </row>
    <row r="1066">
      <c r="A1066" t="n">
        <v>99</v>
      </c>
      <c r="B1066" t="n">
        <v>150</v>
      </c>
      <c r="C1066" t="inlineStr">
        <is>
          <t xml:space="preserve">CONCLUIDO	</t>
        </is>
      </c>
      <c r="D1066" t="n">
        <v>3.5861</v>
      </c>
      <c r="E1066" t="n">
        <v>27.89</v>
      </c>
      <c r="F1066" t="n">
        <v>24.11</v>
      </c>
      <c r="G1066" t="n">
        <v>103.33</v>
      </c>
      <c r="H1066" t="n">
        <v>1.3</v>
      </c>
      <c r="I1066" t="n">
        <v>14</v>
      </c>
      <c r="J1066" t="n">
        <v>353.63</v>
      </c>
      <c r="K1066" t="n">
        <v>61.82</v>
      </c>
      <c r="L1066" t="n">
        <v>25.75</v>
      </c>
      <c r="M1066" t="n">
        <v>12</v>
      </c>
      <c r="N1066" t="n">
        <v>116.06</v>
      </c>
      <c r="O1066" t="n">
        <v>43848.38</v>
      </c>
      <c r="P1066" t="n">
        <v>449.09</v>
      </c>
      <c r="Q1066" t="n">
        <v>452.56</v>
      </c>
      <c r="R1066" t="n">
        <v>74.92</v>
      </c>
      <c r="S1066" t="n">
        <v>57.64</v>
      </c>
      <c r="T1066" t="n">
        <v>6530.47</v>
      </c>
      <c r="U1066" t="n">
        <v>0.77</v>
      </c>
      <c r="V1066" t="n">
        <v>0.88</v>
      </c>
      <c r="W1066" t="n">
        <v>6.82</v>
      </c>
      <c r="X1066" t="n">
        <v>0.39</v>
      </c>
      <c r="Y1066" t="n">
        <v>1</v>
      </c>
      <c r="Z1066" t="n">
        <v>10</v>
      </c>
    </row>
    <row r="1067">
      <c r="A1067" t="n">
        <v>100</v>
      </c>
      <c r="B1067" t="n">
        <v>150</v>
      </c>
      <c r="C1067" t="inlineStr">
        <is>
          <t xml:space="preserve">CONCLUIDO	</t>
        </is>
      </c>
      <c r="D1067" t="n">
        <v>3.5888</v>
      </c>
      <c r="E1067" t="n">
        <v>27.86</v>
      </c>
      <c r="F1067" t="n">
        <v>24.09</v>
      </c>
      <c r="G1067" t="n">
        <v>103.24</v>
      </c>
      <c r="H1067" t="n">
        <v>1.31</v>
      </c>
      <c r="I1067" t="n">
        <v>14</v>
      </c>
      <c r="J1067" t="n">
        <v>354.27</v>
      </c>
      <c r="K1067" t="n">
        <v>61.82</v>
      </c>
      <c r="L1067" t="n">
        <v>26</v>
      </c>
      <c r="M1067" t="n">
        <v>12</v>
      </c>
      <c r="N1067" t="n">
        <v>116.45</v>
      </c>
      <c r="O1067" t="n">
        <v>43927.95</v>
      </c>
      <c r="P1067" t="n">
        <v>448.66</v>
      </c>
      <c r="Q1067" t="n">
        <v>452.58</v>
      </c>
      <c r="R1067" t="n">
        <v>74.20999999999999</v>
      </c>
      <c r="S1067" t="n">
        <v>57.64</v>
      </c>
      <c r="T1067" t="n">
        <v>6171.96</v>
      </c>
      <c r="U1067" t="n">
        <v>0.78</v>
      </c>
      <c r="V1067" t="n">
        <v>0.88</v>
      </c>
      <c r="W1067" t="n">
        <v>6.82</v>
      </c>
      <c r="X1067" t="n">
        <v>0.37</v>
      </c>
      <c r="Y1067" t="n">
        <v>1</v>
      </c>
      <c r="Z1067" t="n">
        <v>10</v>
      </c>
    </row>
    <row r="1068">
      <c r="A1068" t="n">
        <v>101</v>
      </c>
      <c r="B1068" t="n">
        <v>150</v>
      </c>
      <c r="C1068" t="inlineStr">
        <is>
          <t xml:space="preserve">CONCLUIDO	</t>
        </is>
      </c>
      <c r="D1068" t="n">
        <v>3.5884</v>
      </c>
      <c r="E1068" t="n">
        <v>27.87</v>
      </c>
      <c r="F1068" t="n">
        <v>24.09</v>
      </c>
      <c r="G1068" t="n">
        <v>103.25</v>
      </c>
      <c r="H1068" t="n">
        <v>1.32</v>
      </c>
      <c r="I1068" t="n">
        <v>14</v>
      </c>
      <c r="J1068" t="n">
        <v>354.92</v>
      </c>
      <c r="K1068" t="n">
        <v>61.82</v>
      </c>
      <c r="L1068" t="n">
        <v>26.25</v>
      </c>
      <c r="M1068" t="n">
        <v>12</v>
      </c>
      <c r="N1068" t="n">
        <v>116.85</v>
      </c>
      <c r="O1068" t="n">
        <v>44007.74</v>
      </c>
      <c r="P1068" t="n">
        <v>448.44</v>
      </c>
      <c r="Q1068" t="n">
        <v>452.56</v>
      </c>
      <c r="R1068" t="n">
        <v>74.40000000000001</v>
      </c>
      <c r="S1068" t="n">
        <v>57.64</v>
      </c>
      <c r="T1068" t="n">
        <v>6269.07</v>
      </c>
      <c r="U1068" t="n">
        <v>0.77</v>
      </c>
      <c r="V1068" t="n">
        <v>0.88</v>
      </c>
      <c r="W1068" t="n">
        <v>6.82</v>
      </c>
      <c r="X1068" t="n">
        <v>0.37</v>
      </c>
      <c r="Y1068" t="n">
        <v>1</v>
      </c>
      <c r="Z1068" t="n">
        <v>10</v>
      </c>
    </row>
    <row r="1069">
      <c r="A1069" t="n">
        <v>102</v>
      </c>
      <c r="B1069" t="n">
        <v>150</v>
      </c>
      <c r="C1069" t="inlineStr">
        <is>
          <t xml:space="preserve">CONCLUIDO	</t>
        </is>
      </c>
      <c r="D1069" t="n">
        <v>3.5886</v>
      </c>
      <c r="E1069" t="n">
        <v>27.87</v>
      </c>
      <c r="F1069" t="n">
        <v>24.09</v>
      </c>
      <c r="G1069" t="n">
        <v>103.25</v>
      </c>
      <c r="H1069" t="n">
        <v>1.33</v>
      </c>
      <c r="I1069" t="n">
        <v>14</v>
      </c>
      <c r="J1069" t="n">
        <v>355.57</v>
      </c>
      <c r="K1069" t="n">
        <v>61.82</v>
      </c>
      <c r="L1069" t="n">
        <v>26.5</v>
      </c>
      <c r="M1069" t="n">
        <v>12</v>
      </c>
      <c r="N1069" t="n">
        <v>117.25</v>
      </c>
      <c r="O1069" t="n">
        <v>44087.74</v>
      </c>
      <c r="P1069" t="n">
        <v>448.08</v>
      </c>
      <c r="Q1069" t="n">
        <v>452.57</v>
      </c>
      <c r="R1069" t="n">
        <v>74.36</v>
      </c>
      <c r="S1069" t="n">
        <v>57.64</v>
      </c>
      <c r="T1069" t="n">
        <v>6248.73</v>
      </c>
      <c r="U1069" t="n">
        <v>0.78</v>
      </c>
      <c r="V1069" t="n">
        <v>0.88</v>
      </c>
      <c r="W1069" t="n">
        <v>6.82</v>
      </c>
      <c r="X1069" t="n">
        <v>0.37</v>
      </c>
      <c r="Y1069" t="n">
        <v>1</v>
      </c>
      <c r="Z1069" t="n">
        <v>10</v>
      </c>
    </row>
    <row r="1070">
      <c r="A1070" t="n">
        <v>103</v>
      </c>
      <c r="B1070" t="n">
        <v>150</v>
      </c>
      <c r="C1070" t="inlineStr">
        <is>
          <t xml:space="preserve">CONCLUIDO	</t>
        </is>
      </c>
      <c r="D1070" t="n">
        <v>3.5966</v>
      </c>
      <c r="E1070" t="n">
        <v>27.8</v>
      </c>
      <c r="F1070" t="n">
        <v>24.08</v>
      </c>
      <c r="G1070" t="n">
        <v>111.16</v>
      </c>
      <c r="H1070" t="n">
        <v>1.34</v>
      </c>
      <c r="I1070" t="n">
        <v>13</v>
      </c>
      <c r="J1070" t="n">
        <v>356.22</v>
      </c>
      <c r="K1070" t="n">
        <v>61.82</v>
      </c>
      <c r="L1070" t="n">
        <v>26.75</v>
      </c>
      <c r="M1070" t="n">
        <v>11</v>
      </c>
      <c r="N1070" t="n">
        <v>117.65</v>
      </c>
      <c r="O1070" t="n">
        <v>44167.96</v>
      </c>
      <c r="P1070" t="n">
        <v>448.02</v>
      </c>
      <c r="Q1070" t="n">
        <v>452.56</v>
      </c>
      <c r="R1070" t="n">
        <v>73.95</v>
      </c>
      <c r="S1070" t="n">
        <v>57.64</v>
      </c>
      <c r="T1070" t="n">
        <v>6045.94</v>
      </c>
      <c r="U1070" t="n">
        <v>0.78</v>
      </c>
      <c r="V1070" t="n">
        <v>0.88</v>
      </c>
      <c r="W1070" t="n">
        <v>6.82</v>
      </c>
      <c r="X1070" t="n">
        <v>0.36</v>
      </c>
      <c r="Y1070" t="n">
        <v>1</v>
      </c>
      <c r="Z1070" t="n">
        <v>10</v>
      </c>
    </row>
    <row r="1071">
      <c r="A1071" t="n">
        <v>104</v>
      </c>
      <c r="B1071" t="n">
        <v>150</v>
      </c>
      <c r="C1071" t="inlineStr">
        <is>
          <t xml:space="preserve">CONCLUIDO	</t>
        </is>
      </c>
      <c r="D1071" t="n">
        <v>3.5971</v>
      </c>
      <c r="E1071" t="n">
        <v>27.8</v>
      </c>
      <c r="F1071" t="n">
        <v>24.08</v>
      </c>
      <c r="G1071" t="n">
        <v>111.14</v>
      </c>
      <c r="H1071" t="n">
        <v>1.35</v>
      </c>
      <c r="I1071" t="n">
        <v>13</v>
      </c>
      <c r="J1071" t="n">
        <v>356.87</v>
      </c>
      <c r="K1071" t="n">
        <v>61.82</v>
      </c>
      <c r="L1071" t="n">
        <v>27</v>
      </c>
      <c r="M1071" t="n">
        <v>11</v>
      </c>
      <c r="N1071" t="n">
        <v>118.05</v>
      </c>
      <c r="O1071" t="n">
        <v>44248.41</v>
      </c>
      <c r="P1071" t="n">
        <v>448.72</v>
      </c>
      <c r="Q1071" t="n">
        <v>452.6</v>
      </c>
      <c r="R1071" t="n">
        <v>74.03</v>
      </c>
      <c r="S1071" t="n">
        <v>57.64</v>
      </c>
      <c r="T1071" t="n">
        <v>6089.17</v>
      </c>
      <c r="U1071" t="n">
        <v>0.78</v>
      </c>
      <c r="V1071" t="n">
        <v>0.88</v>
      </c>
      <c r="W1071" t="n">
        <v>6.81</v>
      </c>
      <c r="X1071" t="n">
        <v>0.36</v>
      </c>
      <c r="Y1071" t="n">
        <v>1</v>
      </c>
      <c r="Z1071" t="n">
        <v>10</v>
      </c>
    </row>
    <row r="1072">
      <c r="A1072" t="n">
        <v>105</v>
      </c>
      <c r="B1072" t="n">
        <v>150</v>
      </c>
      <c r="C1072" t="inlineStr">
        <is>
          <t xml:space="preserve">CONCLUIDO	</t>
        </is>
      </c>
      <c r="D1072" t="n">
        <v>3.5977</v>
      </c>
      <c r="E1072" t="n">
        <v>27.8</v>
      </c>
      <c r="F1072" t="n">
        <v>24.08</v>
      </c>
      <c r="G1072" t="n">
        <v>111.12</v>
      </c>
      <c r="H1072" t="n">
        <v>1.36</v>
      </c>
      <c r="I1072" t="n">
        <v>13</v>
      </c>
      <c r="J1072" t="n">
        <v>357.52</v>
      </c>
      <c r="K1072" t="n">
        <v>61.82</v>
      </c>
      <c r="L1072" t="n">
        <v>27.25</v>
      </c>
      <c r="M1072" t="n">
        <v>11</v>
      </c>
      <c r="N1072" t="n">
        <v>118.45</v>
      </c>
      <c r="O1072" t="n">
        <v>44329.08</v>
      </c>
      <c r="P1072" t="n">
        <v>449.2</v>
      </c>
      <c r="Q1072" t="n">
        <v>452.57</v>
      </c>
      <c r="R1072" t="n">
        <v>73.77</v>
      </c>
      <c r="S1072" t="n">
        <v>57.64</v>
      </c>
      <c r="T1072" t="n">
        <v>5956.81</v>
      </c>
      <c r="U1072" t="n">
        <v>0.78</v>
      </c>
      <c r="V1072" t="n">
        <v>0.88</v>
      </c>
      <c r="W1072" t="n">
        <v>6.82</v>
      </c>
      <c r="X1072" t="n">
        <v>0.35</v>
      </c>
      <c r="Y1072" t="n">
        <v>1</v>
      </c>
      <c r="Z1072" t="n">
        <v>10</v>
      </c>
    </row>
    <row r="1073">
      <c r="A1073" t="n">
        <v>106</v>
      </c>
      <c r="B1073" t="n">
        <v>150</v>
      </c>
      <c r="C1073" t="inlineStr">
        <is>
          <t xml:space="preserve">CONCLUIDO	</t>
        </is>
      </c>
      <c r="D1073" t="n">
        <v>3.5982</v>
      </c>
      <c r="E1073" t="n">
        <v>27.79</v>
      </c>
      <c r="F1073" t="n">
        <v>24.07</v>
      </c>
      <c r="G1073" t="n">
        <v>111.1</v>
      </c>
      <c r="H1073" t="n">
        <v>1.37</v>
      </c>
      <c r="I1073" t="n">
        <v>13</v>
      </c>
      <c r="J1073" t="n">
        <v>358.18</v>
      </c>
      <c r="K1073" t="n">
        <v>61.82</v>
      </c>
      <c r="L1073" t="n">
        <v>27.5</v>
      </c>
      <c r="M1073" t="n">
        <v>11</v>
      </c>
      <c r="N1073" t="n">
        <v>118.86</v>
      </c>
      <c r="O1073" t="n">
        <v>44409.98</v>
      </c>
      <c r="P1073" t="n">
        <v>449.6</v>
      </c>
      <c r="Q1073" t="n">
        <v>452.57</v>
      </c>
      <c r="R1073" t="n">
        <v>73.84999999999999</v>
      </c>
      <c r="S1073" t="n">
        <v>57.64</v>
      </c>
      <c r="T1073" t="n">
        <v>5999.51</v>
      </c>
      <c r="U1073" t="n">
        <v>0.78</v>
      </c>
      <c r="V1073" t="n">
        <v>0.88</v>
      </c>
      <c r="W1073" t="n">
        <v>6.81</v>
      </c>
      <c r="X1073" t="n">
        <v>0.35</v>
      </c>
      <c r="Y1073" t="n">
        <v>1</v>
      </c>
      <c r="Z1073" t="n">
        <v>10</v>
      </c>
    </row>
    <row r="1074">
      <c r="A1074" t="n">
        <v>107</v>
      </c>
      <c r="B1074" t="n">
        <v>150</v>
      </c>
      <c r="C1074" t="inlineStr">
        <is>
          <t xml:space="preserve">CONCLUIDO	</t>
        </is>
      </c>
      <c r="D1074" t="n">
        <v>3.5987</v>
      </c>
      <c r="E1074" t="n">
        <v>27.79</v>
      </c>
      <c r="F1074" t="n">
        <v>24.07</v>
      </c>
      <c r="G1074" t="n">
        <v>111.08</v>
      </c>
      <c r="H1074" t="n">
        <v>1.38</v>
      </c>
      <c r="I1074" t="n">
        <v>13</v>
      </c>
      <c r="J1074" t="n">
        <v>358.84</v>
      </c>
      <c r="K1074" t="n">
        <v>61.82</v>
      </c>
      <c r="L1074" t="n">
        <v>27.75</v>
      </c>
      <c r="M1074" t="n">
        <v>11</v>
      </c>
      <c r="N1074" t="n">
        <v>119.27</v>
      </c>
      <c r="O1074" t="n">
        <v>44491.1</v>
      </c>
      <c r="P1074" t="n">
        <v>450.01</v>
      </c>
      <c r="Q1074" t="n">
        <v>452.57</v>
      </c>
      <c r="R1074" t="n">
        <v>73.45</v>
      </c>
      <c r="S1074" t="n">
        <v>57.64</v>
      </c>
      <c r="T1074" t="n">
        <v>5797.87</v>
      </c>
      <c r="U1074" t="n">
        <v>0.78</v>
      </c>
      <c r="V1074" t="n">
        <v>0.88</v>
      </c>
      <c r="W1074" t="n">
        <v>6.82</v>
      </c>
      <c r="X1074" t="n">
        <v>0.34</v>
      </c>
      <c r="Y1074" t="n">
        <v>1</v>
      </c>
      <c r="Z1074" t="n">
        <v>10</v>
      </c>
    </row>
    <row r="1075">
      <c r="A1075" t="n">
        <v>108</v>
      </c>
      <c r="B1075" t="n">
        <v>150</v>
      </c>
      <c r="C1075" t="inlineStr">
        <is>
          <t xml:space="preserve">CONCLUIDO	</t>
        </is>
      </c>
      <c r="D1075" t="n">
        <v>3.5987</v>
      </c>
      <c r="E1075" t="n">
        <v>27.79</v>
      </c>
      <c r="F1075" t="n">
        <v>24.07</v>
      </c>
      <c r="G1075" t="n">
        <v>111.09</v>
      </c>
      <c r="H1075" t="n">
        <v>1.39</v>
      </c>
      <c r="I1075" t="n">
        <v>13</v>
      </c>
      <c r="J1075" t="n">
        <v>359.5</v>
      </c>
      <c r="K1075" t="n">
        <v>61.82</v>
      </c>
      <c r="L1075" t="n">
        <v>28</v>
      </c>
      <c r="M1075" t="n">
        <v>11</v>
      </c>
      <c r="N1075" t="n">
        <v>119.68</v>
      </c>
      <c r="O1075" t="n">
        <v>44572.45</v>
      </c>
      <c r="P1075" t="n">
        <v>450.44</v>
      </c>
      <c r="Q1075" t="n">
        <v>452.64</v>
      </c>
      <c r="R1075" t="n">
        <v>73.5</v>
      </c>
      <c r="S1075" t="n">
        <v>57.64</v>
      </c>
      <c r="T1075" t="n">
        <v>5822.32</v>
      </c>
      <c r="U1075" t="n">
        <v>0.78</v>
      </c>
      <c r="V1075" t="n">
        <v>0.88</v>
      </c>
      <c r="W1075" t="n">
        <v>6.82</v>
      </c>
      <c r="X1075" t="n">
        <v>0.34</v>
      </c>
      <c r="Y1075" t="n">
        <v>1</v>
      </c>
      <c r="Z1075" t="n">
        <v>10</v>
      </c>
    </row>
    <row r="1076">
      <c r="A1076" t="n">
        <v>109</v>
      </c>
      <c r="B1076" t="n">
        <v>150</v>
      </c>
      <c r="C1076" t="inlineStr">
        <is>
          <t xml:space="preserve">CONCLUIDO	</t>
        </is>
      </c>
      <c r="D1076" t="n">
        <v>3.5984</v>
      </c>
      <c r="E1076" t="n">
        <v>27.79</v>
      </c>
      <c r="F1076" t="n">
        <v>24.07</v>
      </c>
      <c r="G1076" t="n">
        <v>111.09</v>
      </c>
      <c r="H1076" t="n">
        <v>1.4</v>
      </c>
      <c r="I1076" t="n">
        <v>13</v>
      </c>
      <c r="J1076" t="n">
        <v>360.16</v>
      </c>
      <c r="K1076" t="n">
        <v>61.82</v>
      </c>
      <c r="L1076" t="n">
        <v>28.25</v>
      </c>
      <c r="M1076" t="n">
        <v>11</v>
      </c>
      <c r="N1076" t="n">
        <v>120.09</v>
      </c>
      <c r="O1076" t="n">
        <v>44654.04</v>
      </c>
      <c r="P1076" t="n">
        <v>450.43</v>
      </c>
      <c r="Q1076" t="n">
        <v>452.64</v>
      </c>
      <c r="R1076" t="n">
        <v>73.62</v>
      </c>
      <c r="S1076" t="n">
        <v>57.64</v>
      </c>
      <c r="T1076" t="n">
        <v>5882.87</v>
      </c>
      <c r="U1076" t="n">
        <v>0.78</v>
      </c>
      <c r="V1076" t="n">
        <v>0.88</v>
      </c>
      <c r="W1076" t="n">
        <v>6.82</v>
      </c>
      <c r="X1076" t="n">
        <v>0.35</v>
      </c>
      <c r="Y1076" t="n">
        <v>1</v>
      </c>
      <c r="Z1076" t="n">
        <v>10</v>
      </c>
    </row>
    <row r="1077">
      <c r="A1077" t="n">
        <v>110</v>
      </c>
      <c r="B1077" t="n">
        <v>150</v>
      </c>
      <c r="C1077" t="inlineStr">
        <is>
          <t xml:space="preserve">CONCLUIDO	</t>
        </is>
      </c>
      <c r="D1077" t="n">
        <v>3.5993</v>
      </c>
      <c r="E1077" t="n">
        <v>27.78</v>
      </c>
      <c r="F1077" t="n">
        <v>24.06</v>
      </c>
      <c r="G1077" t="n">
        <v>111.06</v>
      </c>
      <c r="H1077" t="n">
        <v>1.41</v>
      </c>
      <c r="I1077" t="n">
        <v>13</v>
      </c>
      <c r="J1077" t="n">
        <v>360.82</v>
      </c>
      <c r="K1077" t="n">
        <v>61.82</v>
      </c>
      <c r="L1077" t="n">
        <v>28.5</v>
      </c>
      <c r="M1077" t="n">
        <v>11</v>
      </c>
      <c r="N1077" t="n">
        <v>120.5</v>
      </c>
      <c r="O1077" t="n">
        <v>44735.86</v>
      </c>
      <c r="P1077" t="n">
        <v>450.3</v>
      </c>
      <c r="Q1077" t="n">
        <v>452.6</v>
      </c>
      <c r="R1077" t="n">
        <v>73.28</v>
      </c>
      <c r="S1077" t="n">
        <v>57.64</v>
      </c>
      <c r="T1077" t="n">
        <v>5712.39</v>
      </c>
      <c r="U1077" t="n">
        <v>0.79</v>
      </c>
      <c r="V1077" t="n">
        <v>0.88</v>
      </c>
      <c r="W1077" t="n">
        <v>6.82</v>
      </c>
      <c r="X1077" t="n">
        <v>0.34</v>
      </c>
      <c r="Y1077" t="n">
        <v>1</v>
      </c>
      <c r="Z1077" t="n">
        <v>10</v>
      </c>
    </row>
    <row r="1078">
      <c r="A1078" t="n">
        <v>111</v>
      </c>
      <c r="B1078" t="n">
        <v>150</v>
      </c>
      <c r="C1078" t="inlineStr">
        <is>
          <t xml:space="preserve">CONCLUIDO	</t>
        </is>
      </c>
      <c r="D1078" t="n">
        <v>3.5986</v>
      </c>
      <c r="E1078" t="n">
        <v>27.79</v>
      </c>
      <c r="F1078" t="n">
        <v>24.07</v>
      </c>
      <c r="G1078" t="n">
        <v>111.09</v>
      </c>
      <c r="H1078" t="n">
        <v>1.42</v>
      </c>
      <c r="I1078" t="n">
        <v>13</v>
      </c>
      <c r="J1078" t="n">
        <v>361.49</v>
      </c>
      <c r="K1078" t="n">
        <v>61.82</v>
      </c>
      <c r="L1078" t="n">
        <v>28.75</v>
      </c>
      <c r="M1078" t="n">
        <v>11</v>
      </c>
      <c r="N1078" t="n">
        <v>120.92</v>
      </c>
      <c r="O1078" t="n">
        <v>44817.91</v>
      </c>
      <c r="P1078" t="n">
        <v>450.01</v>
      </c>
      <c r="Q1078" t="n">
        <v>452.58</v>
      </c>
      <c r="R1078" t="n">
        <v>73.62</v>
      </c>
      <c r="S1078" t="n">
        <v>57.64</v>
      </c>
      <c r="T1078" t="n">
        <v>5885.46</v>
      </c>
      <c r="U1078" t="n">
        <v>0.78</v>
      </c>
      <c r="V1078" t="n">
        <v>0.88</v>
      </c>
      <c r="W1078" t="n">
        <v>6.81</v>
      </c>
      <c r="X1078" t="n">
        <v>0.34</v>
      </c>
      <c r="Y1078" t="n">
        <v>1</v>
      </c>
      <c r="Z1078" t="n">
        <v>10</v>
      </c>
    </row>
    <row r="1079">
      <c r="A1079" t="n">
        <v>112</v>
      </c>
      <c r="B1079" t="n">
        <v>150</v>
      </c>
      <c r="C1079" t="inlineStr">
        <is>
          <t xml:space="preserve">CONCLUIDO	</t>
        </is>
      </c>
      <c r="D1079" t="n">
        <v>3.598</v>
      </c>
      <c r="E1079" t="n">
        <v>27.79</v>
      </c>
      <c r="F1079" t="n">
        <v>24.07</v>
      </c>
      <c r="G1079" t="n">
        <v>111.11</v>
      </c>
      <c r="H1079" t="n">
        <v>1.43</v>
      </c>
      <c r="I1079" t="n">
        <v>13</v>
      </c>
      <c r="J1079" t="n">
        <v>362.16</v>
      </c>
      <c r="K1079" t="n">
        <v>61.82</v>
      </c>
      <c r="L1079" t="n">
        <v>29</v>
      </c>
      <c r="M1079" t="n">
        <v>11</v>
      </c>
      <c r="N1079" t="n">
        <v>121.34</v>
      </c>
      <c r="O1079" t="n">
        <v>44900.33</v>
      </c>
      <c r="P1079" t="n">
        <v>449.87</v>
      </c>
      <c r="Q1079" t="n">
        <v>452.56</v>
      </c>
      <c r="R1079" t="n">
        <v>73.78</v>
      </c>
      <c r="S1079" t="n">
        <v>57.64</v>
      </c>
      <c r="T1079" t="n">
        <v>5961.9</v>
      </c>
      <c r="U1079" t="n">
        <v>0.78</v>
      </c>
      <c r="V1079" t="n">
        <v>0.88</v>
      </c>
      <c r="W1079" t="n">
        <v>6.81</v>
      </c>
      <c r="X1079" t="n">
        <v>0.35</v>
      </c>
      <c r="Y1079" t="n">
        <v>1</v>
      </c>
      <c r="Z1079" t="n">
        <v>10</v>
      </c>
    </row>
    <row r="1080">
      <c r="A1080" t="n">
        <v>113</v>
      </c>
      <c r="B1080" t="n">
        <v>150</v>
      </c>
      <c r="C1080" t="inlineStr">
        <is>
          <t xml:space="preserve">CONCLUIDO	</t>
        </is>
      </c>
      <c r="D1080" t="n">
        <v>3.6113</v>
      </c>
      <c r="E1080" t="n">
        <v>27.69</v>
      </c>
      <c r="F1080" t="n">
        <v>24.03</v>
      </c>
      <c r="G1080" t="n">
        <v>120.13</v>
      </c>
      <c r="H1080" t="n">
        <v>1.44</v>
      </c>
      <c r="I1080" t="n">
        <v>12</v>
      </c>
      <c r="J1080" t="n">
        <v>362.83</v>
      </c>
      <c r="K1080" t="n">
        <v>61.82</v>
      </c>
      <c r="L1080" t="n">
        <v>29.25</v>
      </c>
      <c r="M1080" t="n">
        <v>10</v>
      </c>
      <c r="N1080" t="n">
        <v>121.75</v>
      </c>
      <c r="O1080" t="n">
        <v>44982.86</v>
      </c>
      <c r="P1080" t="n">
        <v>448.77</v>
      </c>
      <c r="Q1080" t="n">
        <v>452.56</v>
      </c>
      <c r="R1080" t="n">
        <v>72.31</v>
      </c>
      <c r="S1080" t="n">
        <v>57.64</v>
      </c>
      <c r="T1080" t="n">
        <v>5235.31</v>
      </c>
      <c r="U1080" t="n">
        <v>0.8</v>
      </c>
      <c r="V1080" t="n">
        <v>0.88</v>
      </c>
      <c r="W1080" t="n">
        <v>6.81</v>
      </c>
      <c r="X1080" t="n">
        <v>0.3</v>
      </c>
      <c r="Y1080" t="n">
        <v>1</v>
      </c>
      <c r="Z1080" t="n">
        <v>10</v>
      </c>
    </row>
    <row r="1081">
      <c r="A1081" t="n">
        <v>114</v>
      </c>
      <c r="B1081" t="n">
        <v>150</v>
      </c>
      <c r="C1081" t="inlineStr">
        <is>
          <t xml:space="preserve">CONCLUIDO	</t>
        </is>
      </c>
      <c r="D1081" t="n">
        <v>3.6114</v>
      </c>
      <c r="E1081" t="n">
        <v>27.69</v>
      </c>
      <c r="F1081" t="n">
        <v>24.03</v>
      </c>
      <c r="G1081" t="n">
        <v>120.13</v>
      </c>
      <c r="H1081" t="n">
        <v>1.45</v>
      </c>
      <c r="I1081" t="n">
        <v>12</v>
      </c>
      <c r="J1081" t="n">
        <v>363.5</v>
      </c>
      <c r="K1081" t="n">
        <v>61.82</v>
      </c>
      <c r="L1081" t="n">
        <v>29.5</v>
      </c>
      <c r="M1081" t="n">
        <v>10</v>
      </c>
      <c r="N1081" t="n">
        <v>122.18</v>
      </c>
      <c r="O1081" t="n">
        <v>45065.64</v>
      </c>
      <c r="P1081" t="n">
        <v>449.11</v>
      </c>
      <c r="Q1081" t="n">
        <v>452.58</v>
      </c>
      <c r="R1081" t="n">
        <v>72.13</v>
      </c>
      <c r="S1081" t="n">
        <v>57.64</v>
      </c>
      <c r="T1081" t="n">
        <v>5144.75</v>
      </c>
      <c r="U1081" t="n">
        <v>0.8</v>
      </c>
      <c r="V1081" t="n">
        <v>0.88</v>
      </c>
      <c r="W1081" t="n">
        <v>6.81</v>
      </c>
      <c r="X1081" t="n">
        <v>0.3</v>
      </c>
      <c r="Y1081" t="n">
        <v>1</v>
      </c>
      <c r="Z1081" t="n">
        <v>10</v>
      </c>
    </row>
    <row r="1082">
      <c r="A1082" t="n">
        <v>115</v>
      </c>
      <c r="B1082" t="n">
        <v>150</v>
      </c>
      <c r="C1082" t="inlineStr">
        <is>
          <t xml:space="preserve">CONCLUIDO	</t>
        </is>
      </c>
      <c r="D1082" t="n">
        <v>3.6107</v>
      </c>
      <c r="E1082" t="n">
        <v>27.7</v>
      </c>
      <c r="F1082" t="n">
        <v>24.03</v>
      </c>
      <c r="G1082" t="n">
        <v>120.16</v>
      </c>
      <c r="H1082" t="n">
        <v>1.46</v>
      </c>
      <c r="I1082" t="n">
        <v>12</v>
      </c>
      <c r="J1082" t="n">
        <v>364.17</v>
      </c>
      <c r="K1082" t="n">
        <v>61.82</v>
      </c>
      <c r="L1082" t="n">
        <v>29.75</v>
      </c>
      <c r="M1082" t="n">
        <v>10</v>
      </c>
      <c r="N1082" t="n">
        <v>122.6</v>
      </c>
      <c r="O1082" t="n">
        <v>45148.66</v>
      </c>
      <c r="P1082" t="n">
        <v>449.72</v>
      </c>
      <c r="Q1082" t="n">
        <v>452.55</v>
      </c>
      <c r="R1082" t="n">
        <v>72.23</v>
      </c>
      <c r="S1082" t="n">
        <v>57.64</v>
      </c>
      <c r="T1082" t="n">
        <v>5194.18</v>
      </c>
      <c r="U1082" t="n">
        <v>0.8</v>
      </c>
      <c r="V1082" t="n">
        <v>0.88</v>
      </c>
      <c r="W1082" t="n">
        <v>6.82</v>
      </c>
      <c r="X1082" t="n">
        <v>0.31</v>
      </c>
      <c r="Y1082" t="n">
        <v>1</v>
      </c>
      <c r="Z1082" t="n">
        <v>10</v>
      </c>
    </row>
    <row r="1083">
      <c r="A1083" t="n">
        <v>116</v>
      </c>
      <c r="B1083" t="n">
        <v>150</v>
      </c>
      <c r="C1083" t="inlineStr">
        <is>
          <t xml:space="preserve">CONCLUIDO	</t>
        </is>
      </c>
      <c r="D1083" t="n">
        <v>3.6113</v>
      </c>
      <c r="E1083" t="n">
        <v>27.69</v>
      </c>
      <c r="F1083" t="n">
        <v>24.03</v>
      </c>
      <c r="G1083" t="n">
        <v>120.13</v>
      </c>
      <c r="H1083" t="n">
        <v>1.47</v>
      </c>
      <c r="I1083" t="n">
        <v>12</v>
      </c>
      <c r="J1083" t="n">
        <v>364.85</v>
      </c>
      <c r="K1083" t="n">
        <v>61.82</v>
      </c>
      <c r="L1083" t="n">
        <v>30</v>
      </c>
      <c r="M1083" t="n">
        <v>10</v>
      </c>
      <c r="N1083" t="n">
        <v>123.02</v>
      </c>
      <c r="O1083" t="n">
        <v>45231.92</v>
      </c>
      <c r="P1083" t="n">
        <v>450.02</v>
      </c>
      <c r="Q1083" t="n">
        <v>452.59</v>
      </c>
      <c r="R1083" t="n">
        <v>72.14</v>
      </c>
      <c r="S1083" t="n">
        <v>57.64</v>
      </c>
      <c r="T1083" t="n">
        <v>5146.19</v>
      </c>
      <c r="U1083" t="n">
        <v>0.8</v>
      </c>
      <c r="V1083" t="n">
        <v>0.88</v>
      </c>
      <c r="W1083" t="n">
        <v>6.81</v>
      </c>
      <c r="X1083" t="n">
        <v>0.3</v>
      </c>
      <c r="Y1083" t="n">
        <v>1</v>
      </c>
      <c r="Z1083" t="n">
        <v>10</v>
      </c>
    </row>
    <row r="1084">
      <c r="A1084" t="n">
        <v>117</v>
      </c>
      <c r="B1084" t="n">
        <v>150</v>
      </c>
      <c r="C1084" t="inlineStr">
        <is>
          <t xml:space="preserve">CONCLUIDO	</t>
        </is>
      </c>
      <c r="D1084" t="n">
        <v>3.6122</v>
      </c>
      <c r="E1084" t="n">
        <v>27.68</v>
      </c>
      <c r="F1084" t="n">
        <v>24.02</v>
      </c>
      <c r="G1084" t="n">
        <v>120.1</v>
      </c>
      <c r="H1084" t="n">
        <v>1.48</v>
      </c>
      <c r="I1084" t="n">
        <v>12</v>
      </c>
      <c r="J1084" t="n">
        <v>365.52</v>
      </c>
      <c r="K1084" t="n">
        <v>61.82</v>
      </c>
      <c r="L1084" t="n">
        <v>30.25</v>
      </c>
      <c r="M1084" t="n">
        <v>10</v>
      </c>
      <c r="N1084" t="n">
        <v>123.45</v>
      </c>
      <c r="O1084" t="n">
        <v>45315.43</v>
      </c>
      <c r="P1084" t="n">
        <v>450.56</v>
      </c>
      <c r="Q1084" t="n">
        <v>452.6</v>
      </c>
      <c r="R1084" t="n">
        <v>71.93000000000001</v>
      </c>
      <c r="S1084" t="n">
        <v>57.64</v>
      </c>
      <c r="T1084" t="n">
        <v>5043.36</v>
      </c>
      <c r="U1084" t="n">
        <v>0.8</v>
      </c>
      <c r="V1084" t="n">
        <v>0.88</v>
      </c>
      <c r="W1084" t="n">
        <v>6.81</v>
      </c>
      <c r="X1084" t="n">
        <v>0.3</v>
      </c>
      <c r="Y1084" t="n">
        <v>1</v>
      </c>
      <c r="Z1084" t="n">
        <v>10</v>
      </c>
    </row>
    <row r="1085">
      <c r="A1085" t="n">
        <v>118</v>
      </c>
      <c r="B1085" t="n">
        <v>150</v>
      </c>
      <c r="C1085" t="inlineStr">
        <is>
          <t xml:space="preserve">CONCLUIDO	</t>
        </is>
      </c>
      <c r="D1085" t="n">
        <v>3.611</v>
      </c>
      <c r="E1085" t="n">
        <v>27.69</v>
      </c>
      <c r="F1085" t="n">
        <v>24.03</v>
      </c>
      <c r="G1085" t="n">
        <v>120.15</v>
      </c>
      <c r="H1085" t="n">
        <v>1.49</v>
      </c>
      <c r="I1085" t="n">
        <v>12</v>
      </c>
      <c r="J1085" t="n">
        <v>366.2</v>
      </c>
      <c r="K1085" t="n">
        <v>61.82</v>
      </c>
      <c r="L1085" t="n">
        <v>30.5</v>
      </c>
      <c r="M1085" t="n">
        <v>10</v>
      </c>
      <c r="N1085" t="n">
        <v>123.88</v>
      </c>
      <c r="O1085" t="n">
        <v>45399.2</v>
      </c>
      <c r="P1085" t="n">
        <v>450.88</v>
      </c>
      <c r="Q1085" t="n">
        <v>452.57</v>
      </c>
      <c r="R1085" t="n">
        <v>72.41</v>
      </c>
      <c r="S1085" t="n">
        <v>57.64</v>
      </c>
      <c r="T1085" t="n">
        <v>5281.37</v>
      </c>
      <c r="U1085" t="n">
        <v>0.8</v>
      </c>
      <c r="V1085" t="n">
        <v>0.88</v>
      </c>
      <c r="W1085" t="n">
        <v>6.81</v>
      </c>
      <c r="X1085" t="n">
        <v>0.31</v>
      </c>
      <c r="Y1085" t="n">
        <v>1</v>
      </c>
      <c r="Z1085" t="n">
        <v>10</v>
      </c>
    </row>
    <row r="1086">
      <c r="A1086" t="n">
        <v>119</v>
      </c>
      <c r="B1086" t="n">
        <v>150</v>
      </c>
      <c r="C1086" t="inlineStr">
        <is>
          <t xml:space="preserve">CONCLUIDO	</t>
        </is>
      </c>
      <c r="D1086" t="n">
        <v>3.6094</v>
      </c>
      <c r="E1086" t="n">
        <v>27.71</v>
      </c>
      <c r="F1086" t="n">
        <v>24.04</v>
      </c>
      <c r="G1086" t="n">
        <v>120.21</v>
      </c>
      <c r="H1086" t="n">
        <v>1.49</v>
      </c>
      <c r="I1086" t="n">
        <v>12</v>
      </c>
      <c r="J1086" t="n">
        <v>366.88</v>
      </c>
      <c r="K1086" t="n">
        <v>61.82</v>
      </c>
      <c r="L1086" t="n">
        <v>30.75</v>
      </c>
      <c r="M1086" t="n">
        <v>10</v>
      </c>
      <c r="N1086" t="n">
        <v>124.31</v>
      </c>
      <c r="O1086" t="n">
        <v>45483.22</v>
      </c>
      <c r="P1086" t="n">
        <v>451.55</v>
      </c>
      <c r="Q1086" t="n">
        <v>452.56</v>
      </c>
      <c r="R1086" t="n">
        <v>72.58</v>
      </c>
      <c r="S1086" t="n">
        <v>57.64</v>
      </c>
      <c r="T1086" t="n">
        <v>5366.84</v>
      </c>
      <c r="U1086" t="n">
        <v>0.79</v>
      </c>
      <c r="V1086" t="n">
        <v>0.88</v>
      </c>
      <c r="W1086" t="n">
        <v>6.82</v>
      </c>
      <c r="X1086" t="n">
        <v>0.32</v>
      </c>
      <c r="Y1086" t="n">
        <v>1</v>
      </c>
      <c r="Z1086" t="n">
        <v>10</v>
      </c>
    </row>
    <row r="1087">
      <c r="A1087" t="n">
        <v>120</v>
      </c>
      <c r="B1087" t="n">
        <v>150</v>
      </c>
      <c r="C1087" t="inlineStr">
        <is>
          <t xml:space="preserve">CONCLUIDO	</t>
        </is>
      </c>
      <c r="D1087" t="n">
        <v>3.61</v>
      </c>
      <c r="E1087" t="n">
        <v>27.7</v>
      </c>
      <c r="F1087" t="n">
        <v>24.04</v>
      </c>
      <c r="G1087" t="n">
        <v>120.19</v>
      </c>
      <c r="H1087" t="n">
        <v>1.5</v>
      </c>
      <c r="I1087" t="n">
        <v>12</v>
      </c>
      <c r="J1087" t="n">
        <v>367.57</v>
      </c>
      <c r="K1087" t="n">
        <v>61.82</v>
      </c>
      <c r="L1087" t="n">
        <v>31</v>
      </c>
      <c r="M1087" t="n">
        <v>10</v>
      </c>
      <c r="N1087" t="n">
        <v>124.74</v>
      </c>
      <c r="O1087" t="n">
        <v>45567.49</v>
      </c>
      <c r="P1087" t="n">
        <v>451.59</v>
      </c>
      <c r="Q1087" t="n">
        <v>452.55</v>
      </c>
      <c r="R1087" t="n">
        <v>72.5</v>
      </c>
      <c r="S1087" t="n">
        <v>57.64</v>
      </c>
      <c r="T1087" t="n">
        <v>5327.96</v>
      </c>
      <c r="U1087" t="n">
        <v>0.8</v>
      </c>
      <c r="V1087" t="n">
        <v>0.88</v>
      </c>
      <c r="W1087" t="n">
        <v>6.81</v>
      </c>
      <c r="X1087" t="n">
        <v>0.31</v>
      </c>
      <c r="Y1087" t="n">
        <v>1</v>
      </c>
      <c r="Z1087" t="n">
        <v>10</v>
      </c>
    </row>
    <row r="1088">
      <c r="A1088" t="n">
        <v>121</v>
      </c>
      <c r="B1088" t="n">
        <v>150</v>
      </c>
      <c r="C1088" t="inlineStr">
        <is>
          <t xml:space="preserve">CONCLUIDO	</t>
        </is>
      </c>
      <c r="D1088" t="n">
        <v>3.6108</v>
      </c>
      <c r="E1088" t="n">
        <v>27.69</v>
      </c>
      <c r="F1088" t="n">
        <v>24.03</v>
      </c>
      <c r="G1088" t="n">
        <v>120.15</v>
      </c>
      <c r="H1088" t="n">
        <v>1.51</v>
      </c>
      <c r="I1088" t="n">
        <v>12</v>
      </c>
      <c r="J1088" t="n">
        <v>368.25</v>
      </c>
      <c r="K1088" t="n">
        <v>61.82</v>
      </c>
      <c r="L1088" t="n">
        <v>31.25</v>
      </c>
      <c r="M1088" t="n">
        <v>10</v>
      </c>
      <c r="N1088" t="n">
        <v>125.18</v>
      </c>
      <c r="O1088" t="n">
        <v>45652.02</v>
      </c>
      <c r="P1088" t="n">
        <v>451.46</v>
      </c>
      <c r="Q1088" t="n">
        <v>452.56</v>
      </c>
      <c r="R1088" t="n">
        <v>72.40000000000001</v>
      </c>
      <c r="S1088" t="n">
        <v>57.64</v>
      </c>
      <c r="T1088" t="n">
        <v>5276.55</v>
      </c>
      <c r="U1088" t="n">
        <v>0.8</v>
      </c>
      <c r="V1088" t="n">
        <v>0.88</v>
      </c>
      <c r="W1088" t="n">
        <v>6.81</v>
      </c>
      <c r="X1088" t="n">
        <v>0.31</v>
      </c>
      <c r="Y1088" t="n">
        <v>1</v>
      </c>
      <c r="Z1088" t="n">
        <v>10</v>
      </c>
    </row>
    <row r="1089">
      <c r="A1089" t="n">
        <v>122</v>
      </c>
      <c r="B1089" t="n">
        <v>150</v>
      </c>
      <c r="C1089" t="inlineStr">
        <is>
          <t xml:space="preserve">CONCLUIDO	</t>
        </is>
      </c>
      <c r="D1089" t="n">
        <v>3.6095</v>
      </c>
      <c r="E1089" t="n">
        <v>27.7</v>
      </c>
      <c r="F1089" t="n">
        <v>24.04</v>
      </c>
      <c r="G1089" t="n">
        <v>120.2</v>
      </c>
      <c r="H1089" t="n">
        <v>1.52</v>
      </c>
      <c r="I1089" t="n">
        <v>12</v>
      </c>
      <c r="J1089" t="n">
        <v>368.94</v>
      </c>
      <c r="K1089" t="n">
        <v>61.82</v>
      </c>
      <c r="L1089" t="n">
        <v>31.5</v>
      </c>
      <c r="M1089" t="n">
        <v>10</v>
      </c>
      <c r="N1089" t="n">
        <v>125.62</v>
      </c>
      <c r="O1089" t="n">
        <v>45736.8</v>
      </c>
      <c r="P1089" t="n">
        <v>451.56</v>
      </c>
      <c r="Q1089" t="n">
        <v>452.57</v>
      </c>
      <c r="R1089" t="n">
        <v>72.72</v>
      </c>
      <c r="S1089" t="n">
        <v>57.64</v>
      </c>
      <c r="T1089" t="n">
        <v>5437.7</v>
      </c>
      <c r="U1089" t="n">
        <v>0.79</v>
      </c>
      <c r="V1089" t="n">
        <v>0.88</v>
      </c>
      <c r="W1089" t="n">
        <v>6.81</v>
      </c>
      <c r="X1089" t="n">
        <v>0.32</v>
      </c>
      <c r="Y1089" t="n">
        <v>1</v>
      </c>
      <c r="Z1089" t="n">
        <v>10</v>
      </c>
    </row>
    <row r="1090">
      <c r="A1090" t="n">
        <v>123</v>
      </c>
      <c r="B1090" t="n">
        <v>150</v>
      </c>
      <c r="C1090" t="inlineStr">
        <is>
          <t xml:space="preserve">CONCLUIDO	</t>
        </is>
      </c>
      <c r="D1090" t="n">
        <v>3.6088</v>
      </c>
      <c r="E1090" t="n">
        <v>27.71</v>
      </c>
      <c r="F1090" t="n">
        <v>24.05</v>
      </c>
      <c r="G1090" t="n">
        <v>120.23</v>
      </c>
      <c r="H1090" t="n">
        <v>1.53</v>
      </c>
      <c r="I1090" t="n">
        <v>12</v>
      </c>
      <c r="J1090" t="n">
        <v>369.63</v>
      </c>
      <c r="K1090" t="n">
        <v>61.82</v>
      </c>
      <c r="L1090" t="n">
        <v>31.75</v>
      </c>
      <c r="M1090" t="n">
        <v>10</v>
      </c>
      <c r="N1090" t="n">
        <v>126.06</v>
      </c>
      <c r="O1090" t="n">
        <v>45821.85</v>
      </c>
      <c r="P1090" t="n">
        <v>451.59</v>
      </c>
      <c r="Q1090" t="n">
        <v>452.59</v>
      </c>
      <c r="R1090" t="n">
        <v>72.66</v>
      </c>
      <c r="S1090" t="n">
        <v>57.64</v>
      </c>
      <c r="T1090" t="n">
        <v>5409.02</v>
      </c>
      <c r="U1090" t="n">
        <v>0.79</v>
      </c>
      <c r="V1090" t="n">
        <v>0.88</v>
      </c>
      <c r="W1090" t="n">
        <v>6.82</v>
      </c>
      <c r="X1090" t="n">
        <v>0.32</v>
      </c>
      <c r="Y1090" t="n">
        <v>1</v>
      </c>
      <c r="Z1090" t="n">
        <v>10</v>
      </c>
    </row>
    <row r="1091">
      <c r="A1091" t="n">
        <v>124</v>
      </c>
      <c r="B1091" t="n">
        <v>150</v>
      </c>
      <c r="C1091" t="inlineStr">
        <is>
          <t xml:space="preserve">CONCLUIDO	</t>
        </is>
      </c>
      <c r="D1091" t="n">
        <v>3.6093</v>
      </c>
      <c r="E1091" t="n">
        <v>27.71</v>
      </c>
      <c r="F1091" t="n">
        <v>24.04</v>
      </c>
      <c r="G1091" t="n">
        <v>120.21</v>
      </c>
      <c r="H1091" t="n">
        <v>1.54</v>
      </c>
      <c r="I1091" t="n">
        <v>12</v>
      </c>
      <c r="J1091" t="n">
        <v>370.32</v>
      </c>
      <c r="K1091" t="n">
        <v>61.82</v>
      </c>
      <c r="L1091" t="n">
        <v>32</v>
      </c>
      <c r="M1091" t="n">
        <v>10</v>
      </c>
      <c r="N1091" t="n">
        <v>126.5</v>
      </c>
      <c r="O1091" t="n">
        <v>45907.3</v>
      </c>
      <c r="P1091" t="n">
        <v>451.19</v>
      </c>
      <c r="Q1091" t="n">
        <v>452.56</v>
      </c>
      <c r="R1091" t="n">
        <v>72.62</v>
      </c>
      <c r="S1091" t="n">
        <v>57.64</v>
      </c>
      <c r="T1091" t="n">
        <v>5386.57</v>
      </c>
      <c r="U1091" t="n">
        <v>0.79</v>
      </c>
      <c r="V1091" t="n">
        <v>0.88</v>
      </c>
      <c r="W1091" t="n">
        <v>6.82</v>
      </c>
      <c r="X1091" t="n">
        <v>0.32</v>
      </c>
      <c r="Y1091" t="n">
        <v>1</v>
      </c>
      <c r="Z1091" t="n">
        <v>10</v>
      </c>
    </row>
    <row r="1092">
      <c r="A1092" t="n">
        <v>125</v>
      </c>
      <c r="B1092" t="n">
        <v>150</v>
      </c>
      <c r="C1092" t="inlineStr">
        <is>
          <t xml:space="preserve">CONCLUIDO	</t>
        </is>
      </c>
      <c r="D1092" t="n">
        <v>3.6203</v>
      </c>
      <c r="E1092" t="n">
        <v>27.62</v>
      </c>
      <c r="F1092" t="n">
        <v>24.01</v>
      </c>
      <c r="G1092" t="n">
        <v>130.98</v>
      </c>
      <c r="H1092" t="n">
        <v>1.55</v>
      </c>
      <c r="I1092" t="n">
        <v>11</v>
      </c>
      <c r="J1092" t="n">
        <v>371.02</v>
      </c>
      <c r="K1092" t="n">
        <v>61.82</v>
      </c>
      <c r="L1092" t="n">
        <v>32.25</v>
      </c>
      <c r="M1092" t="n">
        <v>9</v>
      </c>
      <c r="N1092" t="n">
        <v>126.94</v>
      </c>
      <c r="O1092" t="n">
        <v>45992.88</v>
      </c>
      <c r="P1092" t="n">
        <v>450.71</v>
      </c>
      <c r="Q1092" t="n">
        <v>452.59</v>
      </c>
      <c r="R1092" t="n">
        <v>71.77</v>
      </c>
      <c r="S1092" t="n">
        <v>57.64</v>
      </c>
      <c r="T1092" t="n">
        <v>4968.89</v>
      </c>
      <c r="U1092" t="n">
        <v>0.8</v>
      </c>
      <c r="V1092" t="n">
        <v>0.88</v>
      </c>
      <c r="W1092" t="n">
        <v>6.81</v>
      </c>
      <c r="X1092" t="n">
        <v>0.29</v>
      </c>
      <c r="Y1092" t="n">
        <v>1</v>
      </c>
      <c r="Z1092" t="n">
        <v>10</v>
      </c>
    </row>
    <row r="1093">
      <c r="A1093" t="n">
        <v>126</v>
      </c>
      <c r="B1093" t="n">
        <v>150</v>
      </c>
      <c r="C1093" t="inlineStr">
        <is>
          <t xml:space="preserve">CONCLUIDO	</t>
        </is>
      </c>
      <c r="D1093" t="n">
        <v>3.621</v>
      </c>
      <c r="E1093" t="n">
        <v>27.62</v>
      </c>
      <c r="F1093" t="n">
        <v>24.01</v>
      </c>
      <c r="G1093" t="n">
        <v>130.96</v>
      </c>
      <c r="H1093" t="n">
        <v>1.56</v>
      </c>
      <c r="I1093" t="n">
        <v>11</v>
      </c>
      <c r="J1093" t="n">
        <v>371.71</v>
      </c>
      <c r="K1093" t="n">
        <v>61.82</v>
      </c>
      <c r="L1093" t="n">
        <v>32.5</v>
      </c>
      <c r="M1093" t="n">
        <v>9</v>
      </c>
      <c r="N1093" t="n">
        <v>127.39</v>
      </c>
      <c r="O1093" t="n">
        <v>46078.74</v>
      </c>
      <c r="P1093" t="n">
        <v>450.96</v>
      </c>
      <c r="Q1093" t="n">
        <v>452.55</v>
      </c>
      <c r="R1093" t="n">
        <v>71.54000000000001</v>
      </c>
      <c r="S1093" t="n">
        <v>57.64</v>
      </c>
      <c r="T1093" t="n">
        <v>4852.85</v>
      </c>
      <c r="U1093" t="n">
        <v>0.8100000000000001</v>
      </c>
      <c r="V1093" t="n">
        <v>0.88</v>
      </c>
      <c r="W1093" t="n">
        <v>6.81</v>
      </c>
      <c r="X1093" t="n">
        <v>0.28</v>
      </c>
      <c r="Y1093" t="n">
        <v>1</v>
      </c>
      <c r="Z1093" t="n">
        <v>10</v>
      </c>
    </row>
    <row r="1094">
      <c r="A1094" t="n">
        <v>127</v>
      </c>
      <c r="B1094" t="n">
        <v>150</v>
      </c>
      <c r="C1094" t="inlineStr">
        <is>
          <t xml:space="preserve">CONCLUIDO	</t>
        </is>
      </c>
      <c r="D1094" t="n">
        <v>3.6223</v>
      </c>
      <c r="E1094" t="n">
        <v>27.61</v>
      </c>
      <c r="F1094" t="n">
        <v>24</v>
      </c>
      <c r="G1094" t="n">
        <v>130.9</v>
      </c>
      <c r="H1094" t="n">
        <v>1.57</v>
      </c>
      <c r="I1094" t="n">
        <v>11</v>
      </c>
      <c r="J1094" t="n">
        <v>372.41</v>
      </c>
      <c r="K1094" t="n">
        <v>61.82</v>
      </c>
      <c r="L1094" t="n">
        <v>32.75</v>
      </c>
      <c r="M1094" t="n">
        <v>9</v>
      </c>
      <c r="N1094" t="n">
        <v>127.84</v>
      </c>
      <c r="O1094" t="n">
        <v>46164.87</v>
      </c>
      <c r="P1094" t="n">
        <v>451.28</v>
      </c>
      <c r="Q1094" t="n">
        <v>452.58</v>
      </c>
      <c r="R1094" t="n">
        <v>71.23999999999999</v>
      </c>
      <c r="S1094" t="n">
        <v>57.64</v>
      </c>
      <c r="T1094" t="n">
        <v>4703.58</v>
      </c>
      <c r="U1094" t="n">
        <v>0.8100000000000001</v>
      </c>
      <c r="V1094" t="n">
        <v>0.88</v>
      </c>
      <c r="W1094" t="n">
        <v>6.81</v>
      </c>
      <c r="X1094" t="n">
        <v>0.27</v>
      </c>
      <c r="Y1094" t="n">
        <v>1</v>
      </c>
      <c r="Z1094" t="n">
        <v>10</v>
      </c>
    </row>
    <row r="1095">
      <c r="A1095" t="n">
        <v>128</v>
      </c>
      <c r="B1095" t="n">
        <v>150</v>
      </c>
      <c r="C1095" t="inlineStr">
        <is>
          <t xml:space="preserve">CONCLUIDO	</t>
        </is>
      </c>
      <c r="D1095" t="n">
        <v>3.6221</v>
      </c>
      <c r="E1095" t="n">
        <v>27.61</v>
      </c>
      <c r="F1095" t="n">
        <v>24</v>
      </c>
      <c r="G1095" t="n">
        <v>130.91</v>
      </c>
      <c r="H1095" t="n">
        <v>1.58</v>
      </c>
      <c r="I1095" t="n">
        <v>11</v>
      </c>
      <c r="J1095" t="n">
        <v>373.11</v>
      </c>
      <c r="K1095" t="n">
        <v>61.82</v>
      </c>
      <c r="L1095" t="n">
        <v>33</v>
      </c>
      <c r="M1095" t="n">
        <v>9</v>
      </c>
      <c r="N1095" t="n">
        <v>128.29</v>
      </c>
      <c r="O1095" t="n">
        <v>46251.27</v>
      </c>
      <c r="P1095" t="n">
        <v>451.76</v>
      </c>
      <c r="Q1095" t="n">
        <v>452.56</v>
      </c>
      <c r="R1095" t="n">
        <v>71.33</v>
      </c>
      <c r="S1095" t="n">
        <v>57.64</v>
      </c>
      <c r="T1095" t="n">
        <v>4745.99</v>
      </c>
      <c r="U1095" t="n">
        <v>0.8100000000000001</v>
      </c>
      <c r="V1095" t="n">
        <v>0.88</v>
      </c>
      <c r="W1095" t="n">
        <v>6.81</v>
      </c>
      <c r="X1095" t="n">
        <v>0.28</v>
      </c>
      <c r="Y1095" t="n">
        <v>1</v>
      </c>
      <c r="Z1095" t="n">
        <v>10</v>
      </c>
    </row>
    <row r="1096">
      <c r="A1096" t="n">
        <v>129</v>
      </c>
      <c r="B1096" t="n">
        <v>150</v>
      </c>
      <c r="C1096" t="inlineStr">
        <is>
          <t xml:space="preserve">CONCLUIDO	</t>
        </is>
      </c>
      <c r="D1096" t="n">
        <v>3.6208</v>
      </c>
      <c r="E1096" t="n">
        <v>27.62</v>
      </c>
      <c r="F1096" t="n">
        <v>24.01</v>
      </c>
      <c r="G1096" t="n">
        <v>130.96</v>
      </c>
      <c r="H1096" t="n">
        <v>1.59</v>
      </c>
      <c r="I1096" t="n">
        <v>11</v>
      </c>
      <c r="J1096" t="n">
        <v>373.81</v>
      </c>
      <c r="K1096" t="n">
        <v>61.82</v>
      </c>
      <c r="L1096" t="n">
        <v>33.25</v>
      </c>
      <c r="M1096" t="n">
        <v>9</v>
      </c>
      <c r="N1096" t="n">
        <v>128.74</v>
      </c>
      <c r="O1096" t="n">
        <v>46337.95</v>
      </c>
      <c r="P1096" t="n">
        <v>452.27</v>
      </c>
      <c r="Q1096" t="n">
        <v>452.61</v>
      </c>
      <c r="R1096" t="n">
        <v>71.5</v>
      </c>
      <c r="S1096" t="n">
        <v>57.64</v>
      </c>
      <c r="T1096" t="n">
        <v>4832.7</v>
      </c>
      <c r="U1096" t="n">
        <v>0.8100000000000001</v>
      </c>
      <c r="V1096" t="n">
        <v>0.88</v>
      </c>
      <c r="W1096" t="n">
        <v>6.82</v>
      </c>
      <c r="X1096" t="n">
        <v>0.29</v>
      </c>
      <c r="Y1096" t="n">
        <v>1</v>
      </c>
      <c r="Z1096" t="n">
        <v>10</v>
      </c>
    </row>
    <row r="1097">
      <c r="A1097" t="n">
        <v>130</v>
      </c>
      <c r="B1097" t="n">
        <v>150</v>
      </c>
      <c r="C1097" t="inlineStr">
        <is>
          <t xml:space="preserve">CONCLUIDO	</t>
        </is>
      </c>
      <c r="D1097" t="n">
        <v>3.6218</v>
      </c>
      <c r="E1097" t="n">
        <v>27.61</v>
      </c>
      <c r="F1097" t="n">
        <v>24</v>
      </c>
      <c r="G1097" t="n">
        <v>130.92</v>
      </c>
      <c r="H1097" t="n">
        <v>1.6</v>
      </c>
      <c r="I1097" t="n">
        <v>11</v>
      </c>
      <c r="J1097" t="n">
        <v>374.52</v>
      </c>
      <c r="K1097" t="n">
        <v>61.82</v>
      </c>
      <c r="L1097" t="n">
        <v>33.5</v>
      </c>
      <c r="M1097" t="n">
        <v>9</v>
      </c>
      <c r="N1097" t="n">
        <v>129.2</v>
      </c>
      <c r="O1097" t="n">
        <v>46424.91</v>
      </c>
      <c r="P1097" t="n">
        <v>452.65</v>
      </c>
      <c r="Q1097" t="n">
        <v>452.56</v>
      </c>
      <c r="R1097" t="n">
        <v>71.44</v>
      </c>
      <c r="S1097" t="n">
        <v>57.64</v>
      </c>
      <c r="T1097" t="n">
        <v>4801.01</v>
      </c>
      <c r="U1097" t="n">
        <v>0.8100000000000001</v>
      </c>
      <c r="V1097" t="n">
        <v>0.88</v>
      </c>
      <c r="W1097" t="n">
        <v>6.81</v>
      </c>
      <c r="X1097" t="n">
        <v>0.28</v>
      </c>
      <c r="Y1097" t="n">
        <v>1</v>
      </c>
      <c r="Z1097" t="n">
        <v>10</v>
      </c>
    </row>
    <row r="1098">
      <c r="A1098" t="n">
        <v>131</v>
      </c>
      <c r="B1098" t="n">
        <v>150</v>
      </c>
      <c r="C1098" t="inlineStr">
        <is>
          <t xml:space="preserve">CONCLUIDO	</t>
        </is>
      </c>
      <c r="D1098" t="n">
        <v>3.6201</v>
      </c>
      <c r="E1098" t="n">
        <v>27.62</v>
      </c>
      <c r="F1098" t="n">
        <v>24.02</v>
      </c>
      <c r="G1098" t="n">
        <v>130.99</v>
      </c>
      <c r="H1098" t="n">
        <v>1.6</v>
      </c>
      <c r="I1098" t="n">
        <v>11</v>
      </c>
      <c r="J1098" t="n">
        <v>375.23</v>
      </c>
      <c r="K1098" t="n">
        <v>61.82</v>
      </c>
      <c r="L1098" t="n">
        <v>33.75</v>
      </c>
      <c r="M1098" t="n">
        <v>9</v>
      </c>
      <c r="N1098" t="n">
        <v>129.65</v>
      </c>
      <c r="O1098" t="n">
        <v>46512.15</v>
      </c>
      <c r="P1098" t="n">
        <v>453.33</v>
      </c>
      <c r="Q1098" t="n">
        <v>452.59</v>
      </c>
      <c r="R1098" t="n">
        <v>71.68000000000001</v>
      </c>
      <c r="S1098" t="n">
        <v>57.64</v>
      </c>
      <c r="T1098" t="n">
        <v>4925.08</v>
      </c>
      <c r="U1098" t="n">
        <v>0.8</v>
      </c>
      <c r="V1098" t="n">
        <v>0.88</v>
      </c>
      <c r="W1098" t="n">
        <v>6.82</v>
      </c>
      <c r="X1098" t="n">
        <v>0.29</v>
      </c>
      <c r="Y1098" t="n">
        <v>1</v>
      </c>
      <c r="Z1098" t="n">
        <v>10</v>
      </c>
    </row>
    <row r="1099">
      <c r="A1099" t="n">
        <v>132</v>
      </c>
      <c r="B1099" t="n">
        <v>150</v>
      </c>
      <c r="C1099" t="inlineStr">
        <is>
          <t xml:space="preserve">CONCLUIDO	</t>
        </is>
      </c>
      <c r="D1099" t="n">
        <v>3.6208</v>
      </c>
      <c r="E1099" t="n">
        <v>27.62</v>
      </c>
      <c r="F1099" t="n">
        <v>24.01</v>
      </c>
      <c r="G1099" t="n">
        <v>130.96</v>
      </c>
      <c r="H1099" t="n">
        <v>1.61</v>
      </c>
      <c r="I1099" t="n">
        <v>11</v>
      </c>
      <c r="J1099" t="n">
        <v>375.93</v>
      </c>
      <c r="K1099" t="n">
        <v>61.82</v>
      </c>
      <c r="L1099" t="n">
        <v>34</v>
      </c>
      <c r="M1099" t="n">
        <v>9</v>
      </c>
      <c r="N1099" t="n">
        <v>130.11</v>
      </c>
      <c r="O1099" t="n">
        <v>46599.68</v>
      </c>
      <c r="P1099" t="n">
        <v>453.33</v>
      </c>
      <c r="Q1099" t="n">
        <v>452.55</v>
      </c>
      <c r="R1099" t="n">
        <v>71.55</v>
      </c>
      <c r="S1099" t="n">
        <v>57.64</v>
      </c>
      <c r="T1099" t="n">
        <v>4856.01</v>
      </c>
      <c r="U1099" t="n">
        <v>0.8100000000000001</v>
      </c>
      <c r="V1099" t="n">
        <v>0.88</v>
      </c>
      <c r="W1099" t="n">
        <v>6.82</v>
      </c>
      <c r="X1099" t="n">
        <v>0.29</v>
      </c>
      <c r="Y1099" t="n">
        <v>1</v>
      </c>
      <c r="Z1099" t="n">
        <v>10</v>
      </c>
    </row>
    <row r="1100">
      <c r="A1100" t="n">
        <v>133</v>
      </c>
      <c r="B1100" t="n">
        <v>150</v>
      </c>
      <c r="C1100" t="inlineStr">
        <is>
          <t xml:space="preserve">CONCLUIDO	</t>
        </is>
      </c>
      <c r="D1100" t="n">
        <v>3.6218</v>
      </c>
      <c r="E1100" t="n">
        <v>27.61</v>
      </c>
      <c r="F1100" t="n">
        <v>24</v>
      </c>
      <c r="G1100" t="n">
        <v>130.92</v>
      </c>
      <c r="H1100" t="n">
        <v>1.62</v>
      </c>
      <c r="I1100" t="n">
        <v>11</v>
      </c>
      <c r="J1100" t="n">
        <v>376.65</v>
      </c>
      <c r="K1100" t="n">
        <v>61.82</v>
      </c>
      <c r="L1100" t="n">
        <v>34.25</v>
      </c>
      <c r="M1100" t="n">
        <v>9</v>
      </c>
      <c r="N1100" t="n">
        <v>130.58</v>
      </c>
      <c r="O1100" t="n">
        <v>46687.5</v>
      </c>
      <c r="P1100" t="n">
        <v>453.49</v>
      </c>
      <c r="Q1100" t="n">
        <v>452.59</v>
      </c>
      <c r="R1100" t="n">
        <v>71.41</v>
      </c>
      <c r="S1100" t="n">
        <v>57.64</v>
      </c>
      <c r="T1100" t="n">
        <v>4789.07</v>
      </c>
      <c r="U1100" t="n">
        <v>0.8100000000000001</v>
      </c>
      <c r="V1100" t="n">
        <v>0.88</v>
      </c>
      <c r="W1100" t="n">
        <v>6.81</v>
      </c>
      <c r="X1100" t="n">
        <v>0.28</v>
      </c>
      <c r="Y1100" t="n">
        <v>1</v>
      </c>
      <c r="Z1100" t="n">
        <v>10</v>
      </c>
    </row>
    <row r="1101">
      <c r="A1101" t="n">
        <v>134</v>
      </c>
      <c r="B1101" t="n">
        <v>150</v>
      </c>
      <c r="C1101" t="inlineStr">
        <is>
          <t xml:space="preserve">CONCLUIDO	</t>
        </is>
      </c>
      <c r="D1101" t="n">
        <v>3.6198</v>
      </c>
      <c r="E1101" t="n">
        <v>27.63</v>
      </c>
      <c r="F1101" t="n">
        <v>24.02</v>
      </c>
      <c r="G1101" t="n">
        <v>131</v>
      </c>
      <c r="H1101" t="n">
        <v>1.63</v>
      </c>
      <c r="I1101" t="n">
        <v>11</v>
      </c>
      <c r="J1101" t="n">
        <v>377.36</v>
      </c>
      <c r="K1101" t="n">
        <v>61.82</v>
      </c>
      <c r="L1101" t="n">
        <v>34.5</v>
      </c>
      <c r="M1101" t="n">
        <v>9</v>
      </c>
      <c r="N1101" t="n">
        <v>131.04</v>
      </c>
      <c r="O1101" t="n">
        <v>46775.73</v>
      </c>
      <c r="P1101" t="n">
        <v>453.75</v>
      </c>
      <c r="Q1101" t="n">
        <v>452.59</v>
      </c>
      <c r="R1101" t="n">
        <v>71.89</v>
      </c>
      <c r="S1101" t="n">
        <v>57.64</v>
      </c>
      <c r="T1101" t="n">
        <v>5028.4</v>
      </c>
      <c r="U1101" t="n">
        <v>0.8</v>
      </c>
      <c r="V1101" t="n">
        <v>0.88</v>
      </c>
      <c r="W1101" t="n">
        <v>6.81</v>
      </c>
      <c r="X1101" t="n">
        <v>0.29</v>
      </c>
      <c r="Y1101" t="n">
        <v>1</v>
      </c>
      <c r="Z1101" t="n">
        <v>10</v>
      </c>
    </row>
    <row r="1102">
      <c r="A1102" t="n">
        <v>135</v>
      </c>
      <c r="B1102" t="n">
        <v>150</v>
      </c>
      <c r="C1102" t="inlineStr">
        <is>
          <t xml:space="preserve">CONCLUIDO	</t>
        </is>
      </c>
      <c r="D1102" t="n">
        <v>3.6212</v>
      </c>
      <c r="E1102" t="n">
        <v>27.62</v>
      </c>
      <c r="F1102" t="n">
        <v>24.01</v>
      </c>
      <c r="G1102" t="n">
        <v>130.95</v>
      </c>
      <c r="H1102" t="n">
        <v>1.64</v>
      </c>
      <c r="I1102" t="n">
        <v>11</v>
      </c>
      <c r="J1102" t="n">
        <v>378.08</v>
      </c>
      <c r="K1102" t="n">
        <v>61.82</v>
      </c>
      <c r="L1102" t="n">
        <v>34.75</v>
      </c>
      <c r="M1102" t="n">
        <v>9</v>
      </c>
      <c r="N1102" t="n">
        <v>131.51</v>
      </c>
      <c r="O1102" t="n">
        <v>46864.14</v>
      </c>
      <c r="P1102" t="n">
        <v>453.98</v>
      </c>
      <c r="Q1102" t="n">
        <v>452.58</v>
      </c>
      <c r="R1102" t="n">
        <v>71.59</v>
      </c>
      <c r="S1102" t="n">
        <v>57.64</v>
      </c>
      <c r="T1102" t="n">
        <v>4879.83</v>
      </c>
      <c r="U1102" t="n">
        <v>0.8100000000000001</v>
      </c>
      <c r="V1102" t="n">
        <v>0.88</v>
      </c>
      <c r="W1102" t="n">
        <v>6.81</v>
      </c>
      <c r="X1102" t="n">
        <v>0.28</v>
      </c>
      <c r="Y1102" t="n">
        <v>1</v>
      </c>
      <c r="Z1102" t="n">
        <v>10</v>
      </c>
    </row>
    <row r="1103">
      <c r="A1103" t="n">
        <v>136</v>
      </c>
      <c r="B1103" t="n">
        <v>150</v>
      </c>
      <c r="C1103" t="inlineStr">
        <is>
          <t xml:space="preserve">CONCLUIDO	</t>
        </is>
      </c>
      <c r="D1103" t="n">
        <v>3.6219</v>
      </c>
      <c r="E1103" t="n">
        <v>27.61</v>
      </c>
      <c r="F1103" t="n">
        <v>24</v>
      </c>
      <c r="G1103" t="n">
        <v>130.92</v>
      </c>
      <c r="H1103" t="n">
        <v>1.65</v>
      </c>
      <c r="I1103" t="n">
        <v>11</v>
      </c>
      <c r="J1103" t="n">
        <v>378.8</v>
      </c>
      <c r="K1103" t="n">
        <v>61.82</v>
      </c>
      <c r="L1103" t="n">
        <v>35</v>
      </c>
      <c r="M1103" t="n">
        <v>9</v>
      </c>
      <c r="N1103" t="n">
        <v>131.98</v>
      </c>
      <c r="O1103" t="n">
        <v>46952.84</v>
      </c>
      <c r="P1103" t="n">
        <v>453.86</v>
      </c>
      <c r="Q1103" t="n">
        <v>452.56</v>
      </c>
      <c r="R1103" t="n">
        <v>71.22</v>
      </c>
      <c r="S1103" t="n">
        <v>57.64</v>
      </c>
      <c r="T1103" t="n">
        <v>4695.01</v>
      </c>
      <c r="U1103" t="n">
        <v>0.8100000000000001</v>
      </c>
      <c r="V1103" t="n">
        <v>0.88</v>
      </c>
      <c r="W1103" t="n">
        <v>6.82</v>
      </c>
      <c r="X1103" t="n">
        <v>0.28</v>
      </c>
      <c r="Y1103" t="n">
        <v>1</v>
      </c>
      <c r="Z1103" t="n">
        <v>10</v>
      </c>
    </row>
    <row r="1104">
      <c r="A1104" t="n">
        <v>137</v>
      </c>
      <c r="B1104" t="n">
        <v>150</v>
      </c>
      <c r="C1104" t="inlineStr">
        <is>
          <t xml:space="preserve">CONCLUIDO	</t>
        </is>
      </c>
      <c r="D1104" t="n">
        <v>3.6211</v>
      </c>
      <c r="E1104" t="n">
        <v>27.62</v>
      </c>
      <c r="F1104" t="n">
        <v>24.01</v>
      </c>
      <c r="G1104" t="n">
        <v>130.95</v>
      </c>
      <c r="H1104" t="n">
        <v>1.66</v>
      </c>
      <c r="I1104" t="n">
        <v>11</v>
      </c>
      <c r="J1104" t="n">
        <v>379.52</v>
      </c>
      <c r="K1104" t="n">
        <v>61.82</v>
      </c>
      <c r="L1104" t="n">
        <v>35.25</v>
      </c>
      <c r="M1104" t="n">
        <v>9</v>
      </c>
      <c r="N1104" t="n">
        <v>132.45</v>
      </c>
      <c r="O1104" t="n">
        <v>47041.84</v>
      </c>
      <c r="P1104" t="n">
        <v>454.25</v>
      </c>
      <c r="Q1104" t="n">
        <v>452.58</v>
      </c>
      <c r="R1104" t="n">
        <v>71.55</v>
      </c>
      <c r="S1104" t="n">
        <v>57.64</v>
      </c>
      <c r="T1104" t="n">
        <v>4858.54</v>
      </c>
      <c r="U1104" t="n">
        <v>0.8100000000000001</v>
      </c>
      <c r="V1104" t="n">
        <v>0.88</v>
      </c>
      <c r="W1104" t="n">
        <v>6.81</v>
      </c>
      <c r="X1104" t="n">
        <v>0.28</v>
      </c>
      <c r="Y1104" t="n">
        <v>1</v>
      </c>
      <c r="Z1104" t="n">
        <v>10</v>
      </c>
    </row>
    <row r="1105">
      <c r="A1105" t="n">
        <v>138</v>
      </c>
      <c r="B1105" t="n">
        <v>150</v>
      </c>
      <c r="C1105" t="inlineStr">
        <is>
          <t xml:space="preserve">CONCLUIDO	</t>
        </is>
      </c>
      <c r="D1105" t="n">
        <v>3.6216</v>
      </c>
      <c r="E1105" t="n">
        <v>27.61</v>
      </c>
      <c r="F1105" t="n">
        <v>24</v>
      </c>
      <c r="G1105" t="n">
        <v>130.93</v>
      </c>
      <c r="H1105" t="n">
        <v>1.67</v>
      </c>
      <c r="I1105" t="n">
        <v>11</v>
      </c>
      <c r="J1105" t="n">
        <v>380.24</v>
      </c>
      <c r="K1105" t="n">
        <v>61.82</v>
      </c>
      <c r="L1105" t="n">
        <v>35.5</v>
      </c>
      <c r="M1105" t="n">
        <v>9</v>
      </c>
      <c r="N1105" t="n">
        <v>132.92</v>
      </c>
      <c r="O1105" t="n">
        <v>47131.15</v>
      </c>
      <c r="P1105" t="n">
        <v>454</v>
      </c>
      <c r="Q1105" t="n">
        <v>452.56</v>
      </c>
      <c r="R1105" t="n">
        <v>71.48999999999999</v>
      </c>
      <c r="S1105" t="n">
        <v>57.64</v>
      </c>
      <c r="T1105" t="n">
        <v>4828.66</v>
      </c>
      <c r="U1105" t="n">
        <v>0.8100000000000001</v>
      </c>
      <c r="V1105" t="n">
        <v>0.88</v>
      </c>
      <c r="W1105" t="n">
        <v>6.81</v>
      </c>
      <c r="X1105" t="n">
        <v>0.28</v>
      </c>
      <c r="Y1105" t="n">
        <v>1</v>
      </c>
      <c r="Z1105" t="n">
        <v>10</v>
      </c>
    </row>
    <row r="1106">
      <c r="A1106" t="n">
        <v>139</v>
      </c>
      <c r="B1106" t="n">
        <v>150</v>
      </c>
      <c r="C1106" t="inlineStr">
        <is>
          <t xml:space="preserve">CONCLUIDO	</t>
        </is>
      </c>
      <c r="D1106" t="n">
        <v>3.6209</v>
      </c>
      <c r="E1106" t="n">
        <v>27.62</v>
      </c>
      <c r="F1106" t="n">
        <v>24.01</v>
      </c>
      <c r="G1106" t="n">
        <v>130.96</v>
      </c>
      <c r="H1106" t="n">
        <v>1.67</v>
      </c>
      <c r="I1106" t="n">
        <v>11</v>
      </c>
      <c r="J1106" t="n">
        <v>380.97</v>
      </c>
      <c r="K1106" t="n">
        <v>61.82</v>
      </c>
      <c r="L1106" t="n">
        <v>35.75</v>
      </c>
      <c r="M1106" t="n">
        <v>9</v>
      </c>
      <c r="N1106" t="n">
        <v>133.4</v>
      </c>
      <c r="O1106" t="n">
        <v>47220.77</v>
      </c>
      <c r="P1106" t="n">
        <v>453.68</v>
      </c>
      <c r="Q1106" t="n">
        <v>452.56</v>
      </c>
      <c r="R1106" t="n">
        <v>71.64</v>
      </c>
      <c r="S1106" t="n">
        <v>57.64</v>
      </c>
      <c r="T1106" t="n">
        <v>4901.23</v>
      </c>
      <c r="U1106" t="n">
        <v>0.8</v>
      </c>
      <c r="V1106" t="n">
        <v>0.88</v>
      </c>
      <c r="W1106" t="n">
        <v>6.81</v>
      </c>
      <c r="X1106" t="n">
        <v>0.28</v>
      </c>
      <c r="Y1106" t="n">
        <v>1</v>
      </c>
      <c r="Z1106" t="n">
        <v>10</v>
      </c>
    </row>
    <row r="1107">
      <c r="A1107" t="n">
        <v>140</v>
      </c>
      <c r="B1107" t="n">
        <v>150</v>
      </c>
      <c r="C1107" t="inlineStr">
        <is>
          <t xml:space="preserve">CONCLUIDO	</t>
        </is>
      </c>
      <c r="D1107" t="n">
        <v>3.6333</v>
      </c>
      <c r="E1107" t="n">
        <v>27.52</v>
      </c>
      <c r="F1107" t="n">
        <v>23.97</v>
      </c>
      <c r="G1107" t="n">
        <v>143.82</v>
      </c>
      <c r="H1107" t="n">
        <v>1.68</v>
      </c>
      <c r="I1107" t="n">
        <v>10</v>
      </c>
      <c r="J1107" t="n">
        <v>381.7</v>
      </c>
      <c r="K1107" t="n">
        <v>61.82</v>
      </c>
      <c r="L1107" t="n">
        <v>36</v>
      </c>
      <c r="M1107" t="n">
        <v>8</v>
      </c>
      <c r="N1107" t="n">
        <v>133.88</v>
      </c>
      <c r="O1107" t="n">
        <v>47310.69</v>
      </c>
      <c r="P1107" t="n">
        <v>452.8</v>
      </c>
      <c r="Q1107" t="n">
        <v>452.57</v>
      </c>
      <c r="R1107" t="n">
        <v>70.36</v>
      </c>
      <c r="S1107" t="n">
        <v>57.64</v>
      </c>
      <c r="T1107" t="n">
        <v>4268.93</v>
      </c>
      <c r="U1107" t="n">
        <v>0.82</v>
      </c>
      <c r="V1107" t="n">
        <v>0.88</v>
      </c>
      <c r="W1107" t="n">
        <v>6.81</v>
      </c>
      <c r="X1107" t="n">
        <v>0.25</v>
      </c>
      <c r="Y1107" t="n">
        <v>1</v>
      </c>
      <c r="Z1107" t="n">
        <v>10</v>
      </c>
    </row>
    <row r="1108">
      <c r="A1108" t="n">
        <v>141</v>
      </c>
      <c r="B1108" t="n">
        <v>150</v>
      </c>
      <c r="C1108" t="inlineStr">
        <is>
          <t xml:space="preserve">CONCLUIDO	</t>
        </is>
      </c>
      <c r="D1108" t="n">
        <v>3.6311</v>
      </c>
      <c r="E1108" t="n">
        <v>27.54</v>
      </c>
      <c r="F1108" t="n">
        <v>23.99</v>
      </c>
      <c r="G1108" t="n">
        <v>143.92</v>
      </c>
      <c r="H1108" t="n">
        <v>1.69</v>
      </c>
      <c r="I1108" t="n">
        <v>10</v>
      </c>
      <c r="J1108" t="n">
        <v>382.43</v>
      </c>
      <c r="K1108" t="n">
        <v>61.82</v>
      </c>
      <c r="L1108" t="n">
        <v>36.25</v>
      </c>
      <c r="M1108" t="n">
        <v>8</v>
      </c>
      <c r="N1108" t="n">
        <v>134.36</v>
      </c>
      <c r="O1108" t="n">
        <v>47400.92</v>
      </c>
      <c r="P1108" t="n">
        <v>453.71</v>
      </c>
      <c r="Q1108" t="n">
        <v>452.56</v>
      </c>
      <c r="R1108" t="n">
        <v>70.87</v>
      </c>
      <c r="S1108" t="n">
        <v>57.64</v>
      </c>
      <c r="T1108" t="n">
        <v>4524.52</v>
      </c>
      <c r="U1108" t="n">
        <v>0.8100000000000001</v>
      </c>
      <c r="V1108" t="n">
        <v>0.88</v>
      </c>
      <c r="W1108" t="n">
        <v>6.81</v>
      </c>
      <c r="X1108" t="n">
        <v>0.26</v>
      </c>
      <c r="Y1108" t="n">
        <v>1</v>
      </c>
      <c r="Z1108" t="n">
        <v>10</v>
      </c>
    </row>
    <row r="1109">
      <c r="A1109" t="n">
        <v>142</v>
      </c>
      <c r="B1109" t="n">
        <v>150</v>
      </c>
      <c r="C1109" t="inlineStr">
        <is>
          <t xml:space="preserve">CONCLUIDO	</t>
        </is>
      </c>
      <c r="D1109" t="n">
        <v>3.6306</v>
      </c>
      <c r="E1109" t="n">
        <v>27.54</v>
      </c>
      <c r="F1109" t="n">
        <v>23.99</v>
      </c>
      <c r="G1109" t="n">
        <v>143.94</v>
      </c>
      <c r="H1109" t="n">
        <v>1.7</v>
      </c>
      <c r="I1109" t="n">
        <v>10</v>
      </c>
      <c r="J1109" t="n">
        <v>383.17</v>
      </c>
      <c r="K1109" t="n">
        <v>61.82</v>
      </c>
      <c r="L1109" t="n">
        <v>36.5</v>
      </c>
      <c r="M1109" t="n">
        <v>8</v>
      </c>
      <c r="N1109" t="n">
        <v>134.84</v>
      </c>
      <c r="O1109" t="n">
        <v>47491.48</v>
      </c>
      <c r="P1109" t="n">
        <v>454.32</v>
      </c>
      <c r="Q1109" t="n">
        <v>452.57</v>
      </c>
      <c r="R1109" t="n">
        <v>70.94</v>
      </c>
      <c r="S1109" t="n">
        <v>57.64</v>
      </c>
      <c r="T1109" t="n">
        <v>4557.14</v>
      </c>
      <c r="U1109" t="n">
        <v>0.8100000000000001</v>
      </c>
      <c r="V1109" t="n">
        <v>0.88</v>
      </c>
      <c r="W1109" t="n">
        <v>6.81</v>
      </c>
      <c r="X1109" t="n">
        <v>0.27</v>
      </c>
      <c r="Y1109" t="n">
        <v>1</v>
      </c>
      <c r="Z1109" t="n">
        <v>10</v>
      </c>
    </row>
    <row r="1110">
      <c r="A1110" t="n">
        <v>143</v>
      </c>
      <c r="B1110" t="n">
        <v>150</v>
      </c>
      <c r="C1110" t="inlineStr">
        <is>
          <t xml:space="preserve">CONCLUIDO	</t>
        </is>
      </c>
      <c r="D1110" t="n">
        <v>3.6316</v>
      </c>
      <c r="E1110" t="n">
        <v>27.54</v>
      </c>
      <c r="F1110" t="n">
        <v>23.98</v>
      </c>
      <c r="G1110" t="n">
        <v>143.9</v>
      </c>
      <c r="H1110" t="n">
        <v>1.71</v>
      </c>
      <c r="I1110" t="n">
        <v>10</v>
      </c>
      <c r="J1110" t="n">
        <v>383.9</v>
      </c>
      <c r="K1110" t="n">
        <v>61.82</v>
      </c>
      <c r="L1110" t="n">
        <v>36.75</v>
      </c>
      <c r="M1110" t="n">
        <v>8</v>
      </c>
      <c r="N1110" t="n">
        <v>135.33</v>
      </c>
      <c r="O1110" t="n">
        <v>47582.35</v>
      </c>
      <c r="P1110" t="n">
        <v>454.64</v>
      </c>
      <c r="Q1110" t="n">
        <v>452.56</v>
      </c>
      <c r="R1110" t="n">
        <v>70.59</v>
      </c>
      <c r="S1110" t="n">
        <v>57.64</v>
      </c>
      <c r="T1110" t="n">
        <v>4385.18</v>
      </c>
      <c r="U1110" t="n">
        <v>0.82</v>
      </c>
      <c r="V1110" t="n">
        <v>0.88</v>
      </c>
      <c r="W1110" t="n">
        <v>6.82</v>
      </c>
      <c r="X1110" t="n">
        <v>0.26</v>
      </c>
      <c r="Y1110" t="n">
        <v>1</v>
      </c>
      <c r="Z1110" t="n">
        <v>10</v>
      </c>
    </row>
    <row r="1111">
      <c r="A1111" t="n">
        <v>144</v>
      </c>
      <c r="B1111" t="n">
        <v>150</v>
      </c>
      <c r="C1111" t="inlineStr">
        <is>
          <t xml:space="preserve">CONCLUIDO	</t>
        </is>
      </c>
      <c r="D1111" t="n">
        <v>3.6335</v>
      </c>
      <c r="E1111" t="n">
        <v>27.52</v>
      </c>
      <c r="F1111" t="n">
        <v>23.97</v>
      </c>
      <c r="G1111" t="n">
        <v>143.81</v>
      </c>
      <c r="H1111" t="n">
        <v>1.72</v>
      </c>
      <c r="I1111" t="n">
        <v>10</v>
      </c>
      <c r="J1111" t="n">
        <v>384.64</v>
      </c>
      <c r="K1111" t="n">
        <v>61.82</v>
      </c>
      <c r="L1111" t="n">
        <v>37</v>
      </c>
      <c r="M1111" t="n">
        <v>8</v>
      </c>
      <c r="N1111" t="n">
        <v>135.82</v>
      </c>
      <c r="O1111" t="n">
        <v>47673.67</v>
      </c>
      <c r="P1111" t="n">
        <v>454.82</v>
      </c>
      <c r="Q1111" t="n">
        <v>452.57</v>
      </c>
      <c r="R1111" t="n">
        <v>70.26000000000001</v>
      </c>
      <c r="S1111" t="n">
        <v>57.64</v>
      </c>
      <c r="T1111" t="n">
        <v>4217.72</v>
      </c>
      <c r="U1111" t="n">
        <v>0.82</v>
      </c>
      <c r="V1111" t="n">
        <v>0.88</v>
      </c>
      <c r="W1111" t="n">
        <v>6.81</v>
      </c>
      <c r="X1111" t="n">
        <v>0.24</v>
      </c>
      <c r="Y1111" t="n">
        <v>1</v>
      </c>
      <c r="Z1111" t="n">
        <v>10</v>
      </c>
    </row>
    <row r="1112">
      <c r="A1112" t="n">
        <v>145</v>
      </c>
      <c r="B1112" t="n">
        <v>150</v>
      </c>
      <c r="C1112" t="inlineStr">
        <is>
          <t xml:space="preserve">CONCLUIDO	</t>
        </is>
      </c>
      <c r="D1112" t="n">
        <v>3.632</v>
      </c>
      <c r="E1112" t="n">
        <v>27.53</v>
      </c>
      <c r="F1112" t="n">
        <v>23.98</v>
      </c>
      <c r="G1112" t="n">
        <v>143.88</v>
      </c>
      <c r="H1112" t="n">
        <v>1.72</v>
      </c>
      <c r="I1112" t="n">
        <v>10</v>
      </c>
      <c r="J1112" t="n">
        <v>385.38</v>
      </c>
      <c r="K1112" t="n">
        <v>61.82</v>
      </c>
      <c r="L1112" t="n">
        <v>37.25</v>
      </c>
      <c r="M1112" t="n">
        <v>8</v>
      </c>
      <c r="N1112" t="n">
        <v>136.31</v>
      </c>
      <c r="O1112" t="n">
        <v>47765.19</v>
      </c>
      <c r="P1112" t="n">
        <v>455.48</v>
      </c>
      <c r="Q1112" t="n">
        <v>452.61</v>
      </c>
      <c r="R1112" t="n">
        <v>70.72</v>
      </c>
      <c r="S1112" t="n">
        <v>57.64</v>
      </c>
      <c r="T1112" t="n">
        <v>4445.86</v>
      </c>
      <c r="U1112" t="n">
        <v>0.82</v>
      </c>
      <c r="V1112" t="n">
        <v>0.88</v>
      </c>
      <c r="W1112" t="n">
        <v>6.81</v>
      </c>
      <c r="X1112" t="n">
        <v>0.26</v>
      </c>
      <c r="Y1112" t="n">
        <v>1</v>
      </c>
      <c r="Z1112" t="n">
        <v>10</v>
      </c>
    </row>
    <row r="1113">
      <c r="A1113" t="n">
        <v>146</v>
      </c>
      <c r="B1113" t="n">
        <v>150</v>
      </c>
      <c r="C1113" t="inlineStr">
        <is>
          <t xml:space="preserve">CONCLUIDO	</t>
        </is>
      </c>
      <c r="D1113" t="n">
        <v>3.6309</v>
      </c>
      <c r="E1113" t="n">
        <v>27.54</v>
      </c>
      <c r="F1113" t="n">
        <v>23.99</v>
      </c>
      <c r="G1113" t="n">
        <v>143.93</v>
      </c>
      <c r="H1113" t="n">
        <v>1.73</v>
      </c>
      <c r="I1113" t="n">
        <v>10</v>
      </c>
      <c r="J1113" t="n">
        <v>386.13</v>
      </c>
      <c r="K1113" t="n">
        <v>61.82</v>
      </c>
      <c r="L1113" t="n">
        <v>37.5</v>
      </c>
      <c r="M1113" t="n">
        <v>8</v>
      </c>
      <c r="N1113" t="n">
        <v>136.81</v>
      </c>
      <c r="O1113" t="n">
        <v>47857.05</v>
      </c>
      <c r="P1113" t="n">
        <v>455.85</v>
      </c>
      <c r="Q1113" t="n">
        <v>452.58</v>
      </c>
      <c r="R1113" t="n">
        <v>70.90000000000001</v>
      </c>
      <c r="S1113" t="n">
        <v>57.64</v>
      </c>
      <c r="T1113" t="n">
        <v>4535.63</v>
      </c>
      <c r="U1113" t="n">
        <v>0.8100000000000001</v>
      </c>
      <c r="V1113" t="n">
        <v>0.88</v>
      </c>
      <c r="W1113" t="n">
        <v>6.81</v>
      </c>
      <c r="X1113" t="n">
        <v>0.26</v>
      </c>
      <c r="Y1113" t="n">
        <v>1</v>
      </c>
      <c r="Z1113" t="n">
        <v>10</v>
      </c>
    </row>
    <row r="1114">
      <c r="A1114" t="n">
        <v>147</v>
      </c>
      <c r="B1114" t="n">
        <v>150</v>
      </c>
      <c r="C1114" t="inlineStr">
        <is>
          <t xml:space="preserve">CONCLUIDO	</t>
        </is>
      </c>
      <c r="D1114" t="n">
        <v>3.6317</v>
      </c>
      <c r="E1114" t="n">
        <v>27.54</v>
      </c>
      <c r="F1114" t="n">
        <v>23.98</v>
      </c>
      <c r="G1114" t="n">
        <v>143.9</v>
      </c>
      <c r="H1114" t="n">
        <v>1.74</v>
      </c>
      <c r="I1114" t="n">
        <v>10</v>
      </c>
      <c r="J1114" t="n">
        <v>386.88</v>
      </c>
      <c r="K1114" t="n">
        <v>61.82</v>
      </c>
      <c r="L1114" t="n">
        <v>37.75</v>
      </c>
      <c r="M1114" t="n">
        <v>8</v>
      </c>
      <c r="N1114" t="n">
        <v>137.31</v>
      </c>
      <c r="O1114" t="n">
        <v>47949.23</v>
      </c>
      <c r="P1114" t="n">
        <v>456.26</v>
      </c>
      <c r="Q1114" t="n">
        <v>452.59</v>
      </c>
      <c r="R1114" t="n">
        <v>70.69</v>
      </c>
      <c r="S1114" t="n">
        <v>57.64</v>
      </c>
      <c r="T1114" t="n">
        <v>4432.08</v>
      </c>
      <c r="U1114" t="n">
        <v>0.82</v>
      </c>
      <c r="V1114" t="n">
        <v>0.88</v>
      </c>
      <c r="W1114" t="n">
        <v>6.81</v>
      </c>
      <c r="X1114" t="n">
        <v>0.26</v>
      </c>
      <c r="Y1114" t="n">
        <v>1</v>
      </c>
      <c r="Z1114" t="n">
        <v>10</v>
      </c>
    </row>
    <row r="1115">
      <c r="A1115" t="n">
        <v>148</v>
      </c>
      <c r="B1115" t="n">
        <v>150</v>
      </c>
      <c r="C1115" t="inlineStr">
        <is>
          <t xml:space="preserve">CONCLUIDO	</t>
        </is>
      </c>
      <c r="D1115" t="n">
        <v>3.6312</v>
      </c>
      <c r="E1115" t="n">
        <v>27.54</v>
      </c>
      <c r="F1115" t="n">
        <v>23.99</v>
      </c>
      <c r="G1115" t="n">
        <v>143.92</v>
      </c>
      <c r="H1115" t="n">
        <v>1.75</v>
      </c>
      <c r="I1115" t="n">
        <v>10</v>
      </c>
      <c r="J1115" t="n">
        <v>387.63</v>
      </c>
      <c r="K1115" t="n">
        <v>61.82</v>
      </c>
      <c r="L1115" t="n">
        <v>38</v>
      </c>
      <c r="M1115" t="n">
        <v>8</v>
      </c>
      <c r="N1115" t="n">
        <v>137.81</v>
      </c>
      <c r="O1115" t="n">
        <v>48041.76</v>
      </c>
      <c r="P1115" t="n">
        <v>456.77</v>
      </c>
      <c r="Q1115" t="n">
        <v>452.62</v>
      </c>
      <c r="R1115" t="n">
        <v>70.81999999999999</v>
      </c>
      <c r="S1115" t="n">
        <v>57.64</v>
      </c>
      <c r="T1115" t="n">
        <v>4498.44</v>
      </c>
      <c r="U1115" t="n">
        <v>0.8100000000000001</v>
      </c>
      <c r="V1115" t="n">
        <v>0.88</v>
      </c>
      <c r="W1115" t="n">
        <v>6.81</v>
      </c>
      <c r="X1115" t="n">
        <v>0.26</v>
      </c>
      <c r="Y1115" t="n">
        <v>1</v>
      </c>
      <c r="Z1115" t="n">
        <v>10</v>
      </c>
    </row>
    <row r="1116">
      <c r="A1116" t="n">
        <v>149</v>
      </c>
      <c r="B1116" t="n">
        <v>150</v>
      </c>
      <c r="C1116" t="inlineStr">
        <is>
          <t xml:space="preserve">CONCLUIDO	</t>
        </is>
      </c>
      <c r="D1116" t="n">
        <v>3.6325</v>
      </c>
      <c r="E1116" t="n">
        <v>27.53</v>
      </c>
      <c r="F1116" t="n">
        <v>23.98</v>
      </c>
      <c r="G1116" t="n">
        <v>143.86</v>
      </c>
      <c r="H1116" t="n">
        <v>1.76</v>
      </c>
      <c r="I1116" t="n">
        <v>10</v>
      </c>
      <c r="J1116" t="n">
        <v>388.38</v>
      </c>
      <c r="K1116" t="n">
        <v>61.82</v>
      </c>
      <c r="L1116" t="n">
        <v>38.25</v>
      </c>
      <c r="M1116" t="n">
        <v>8</v>
      </c>
      <c r="N1116" t="n">
        <v>138.31</v>
      </c>
      <c r="O1116" t="n">
        <v>48134.63</v>
      </c>
      <c r="P1116" t="n">
        <v>456.85</v>
      </c>
      <c r="Q1116" t="n">
        <v>452.57</v>
      </c>
      <c r="R1116" t="n">
        <v>70.58</v>
      </c>
      <c r="S1116" t="n">
        <v>57.64</v>
      </c>
      <c r="T1116" t="n">
        <v>4380.16</v>
      </c>
      <c r="U1116" t="n">
        <v>0.82</v>
      </c>
      <c r="V1116" t="n">
        <v>0.88</v>
      </c>
      <c r="W1116" t="n">
        <v>6.81</v>
      </c>
      <c r="X1116" t="n">
        <v>0.25</v>
      </c>
      <c r="Y1116" t="n">
        <v>1</v>
      </c>
      <c r="Z1116" t="n">
        <v>10</v>
      </c>
    </row>
    <row r="1117">
      <c r="A1117" t="n">
        <v>150</v>
      </c>
      <c r="B1117" t="n">
        <v>150</v>
      </c>
      <c r="C1117" t="inlineStr">
        <is>
          <t xml:space="preserve">CONCLUIDO	</t>
        </is>
      </c>
      <c r="D1117" t="n">
        <v>3.6327</v>
      </c>
      <c r="E1117" t="n">
        <v>27.53</v>
      </c>
      <c r="F1117" t="n">
        <v>23.98</v>
      </c>
      <c r="G1117" t="n">
        <v>143.85</v>
      </c>
      <c r="H1117" t="n">
        <v>1.76</v>
      </c>
      <c r="I1117" t="n">
        <v>10</v>
      </c>
      <c r="J1117" t="n">
        <v>389.14</v>
      </c>
      <c r="K1117" t="n">
        <v>61.82</v>
      </c>
      <c r="L1117" t="n">
        <v>38.5</v>
      </c>
      <c r="M1117" t="n">
        <v>8</v>
      </c>
      <c r="N1117" t="n">
        <v>138.81</v>
      </c>
      <c r="O1117" t="n">
        <v>48227.84</v>
      </c>
      <c r="P1117" t="n">
        <v>457</v>
      </c>
      <c r="Q1117" t="n">
        <v>452.56</v>
      </c>
      <c r="R1117" t="n">
        <v>70.47</v>
      </c>
      <c r="S1117" t="n">
        <v>57.64</v>
      </c>
      <c r="T1117" t="n">
        <v>4321.73</v>
      </c>
      <c r="U1117" t="n">
        <v>0.82</v>
      </c>
      <c r="V1117" t="n">
        <v>0.88</v>
      </c>
      <c r="W1117" t="n">
        <v>6.81</v>
      </c>
      <c r="X1117" t="n">
        <v>0.25</v>
      </c>
      <c r="Y1117" t="n">
        <v>1</v>
      </c>
      <c r="Z1117" t="n">
        <v>10</v>
      </c>
    </row>
    <row r="1118">
      <c r="A1118" t="n">
        <v>151</v>
      </c>
      <c r="B1118" t="n">
        <v>150</v>
      </c>
      <c r="C1118" t="inlineStr">
        <is>
          <t xml:space="preserve">CONCLUIDO	</t>
        </is>
      </c>
      <c r="D1118" t="n">
        <v>3.6321</v>
      </c>
      <c r="E1118" t="n">
        <v>27.53</v>
      </c>
      <c r="F1118" t="n">
        <v>23.98</v>
      </c>
      <c r="G1118" t="n">
        <v>143.88</v>
      </c>
      <c r="H1118" t="n">
        <v>1.77</v>
      </c>
      <c r="I1118" t="n">
        <v>10</v>
      </c>
      <c r="J1118" t="n">
        <v>389.89</v>
      </c>
      <c r="K1118" t="n">
        <v>61.82</v>
      </c>
      <c r="L1118" t="n">
        <v>38.75</v>
      </c>
      <c r="M1118" t="n">
        <v>8</v>
      </c>
      <c r="N1118" t="n">
        <v>139.32</v>
      </c>
      <c r="O1118" t="n">
        <v>48321.4</v>
      </c>
      <c r="P1118" t="n">
        <v>457.29</v>
      </c>
      <c r="Q1118" t="n">
        <v>452.61</v>
      </c>
      <c r="R1118" t="n">
        <v>70.59</v>
      </c>
      <c r="S1118" t="n">
        <v>57.64</v>
      </c>
      <c r="T1118" t="n">
        <v>4383.69</v>
      </c>
      <c r="U1118" t="n">
        <v>0.82</v>
      </c>
      <c r="V1118" t="n">
        <v>0.88</v>
      </c>
      <c r="W1118" t="n">
        <v>6.81</v>
      </c>
      <c r="X1118" t="n">
        <v>0.26</v>
      </c>
      <c r="Y1118" t="n">
        <v>1</v>
      </c>
      <c r="Z1118" t="n">
        <v>10</v>
      </c>
    </row>
    <row r="1119">
      <c r="A1119" t="n">
        <v>152</v>
      </c>
      <c r="B1119" t="n">
        <v>150</v>
      </c>
      <c r="C1119" t="inlineStr">
        <is>
          <t xml:space="preserve">CONCLUIDO	</t>
        </is>
      </c>
      <c r="D1119" t="n">
        <v>3.6316</v>
      </c>
      <c r="E1119" t="n">
        <v>27.54</v>
      </c>
      <c r="F1119" t="n">
        <v>23.98</v>
      </c>
      <c r="G1119" t="n">
        <v>143.9</v>
      </c>
      <c r="H1119" t="n">
        <v>1.78</v>
      </c>
      <c r="I1119" t="n">
        <v>10</v>
      </c>
      <c r="J1119" t="n">
        <v>390.66</v>
      </c>
      <c r="K1119" t="n">
        <v>61.82</v>
      </c>
      <c r="L1119" t="n">
        <v>39</v>
      </c>
      <c r="M1119" t="n">
        <v>8</v>
      </c>
      <c r="N1119" t="n">
        <v>139.83</v>
      </c>
      <c r="O1119" t="n">
        <v>48415.31</v>
      </c>
      <c r="P1119" t="n">
        <v>457.78</v>
      </c>
      <c r="Q1119" t="n">
        <v>452.56</v>
      </c>
      <c r="R1119" t="n">
        <v>70.90000000000001</v>
      </c>
      <c r="S1119" t="n">
        <v>57.64</v>
      </c>
      <c r="T1119" t="n">
        <v>4536.66</v>
      </c>
      <c r="U1119" t="n">
        <v>0.8100000000000001</v>
      </c>
      <c r="V1119" t="n">
        <v>0.88</v>
      </c>
      <c r="W1119" t="n">
        <v>6.81</v>
      </c>
      <c r="X1119" t="n">
        <v>0.26</v>
      </c>
      <c r="Y1119" t="n">
        <v>1</v>
      </c>
      <c r="Z1119" t="n">
        <v>10</v>
      </c>
    </row>
    <row r="1120">
      <c r="A1120" t="n">
        <v>153</v>
      </c>
      <c r="B1120" t="n">
        <v>150</v>
      </c>
      <c r="C1120" t="inlineStr">
        <is>
          <t xml:space="preserve">CONCLUIDO	</t>
        </is>
      </c>
      <c r="D1120" t="n">
        <v>3.6308</v>
      </c>
      <c r="E1120" t="n">
        <v>27.54</v>
      </c>
      <c r="F1120" t="n">
        <v>23.99</v>
      </c>
      <c r="G1120" t="n">
        <v>143.94</v>
      </c>
      <c r="H1120" t="n">
        <v>1.79</v>
      </c>
      <c r="I1120" t="n">
        <v>10</v>
      </c>
      <c r="J1120" t="n">
        <v>391.42</v>
      </c>
      <c r="K1120" t="n">
        <v>61.82</v>
      </c>
      <c r="L1120" t="n">
        <v>39.25</v>
      </c>
      <c r="M1120" t="n">
        <v>8</v>
      </c>
      <c r="N1120" t="n">
        <v>140.35</v>
      </c>
      <c r="O1120" t="n">
        <v>48509.7</v>
      </c>
      <c r="P1120" t="n">
        <v>458</v>
      </c>
      <c r="Q1120" t="n">
        <v>452.55</v>
      </c>
      <c r="R1120" t="n">
        <v>71.06</v>
      </c>
      <c r="S1120" t="n">
        <v>57.64</v>
      </c>
      <c r="T1120" t="n">
        <v>4618.25</v>
      </c>
      <c r="U1120" t="n">
        <v>0.8100000000000001</v>
      </c>
      <c r="V1120" t="n">
        <v>0.88</v>
      </c>
      <c r="W1120" t="n">
        <v>6.81</v>
      </c>
      <c r="X1120" t="n">
        <v>0.27</v>
      </c>
      <c r="Y1120" t="n">
        <v>1</v>
      </c>
      <c r="Z1120" t="n">
        <v>10</v>
      </c>
    </row>
    <row r="1121">
      <c r="A1121" t="n">
        <v>154</v>
      </c>
      <c r="B1121" t="n">
        <v>150</v>
      </c>
      <c r="C1121" t="inlineStr">
        <is>
          <t xml:space="preserve">CONCLUIDO	</t>
        </is>
      </c>
      <c r="D1121" t="n">
        <v>3.6323</v>
      </c>
      <c r="E1121" t="n">
        <v>27.53</v>
      </c>
      <c r="F1121" t="n">
        <v>23.98</v>
      </c>
      <c r="G1121" t="n">
        <v>143.87</v>
      </c>
      <c r="H1121" t="n">
        <v>1.8</v>
      </c>
      <c r="I1121" t="n">
        <v>10</v>
      </c>
      <c r="J1121" t="n">
        <v>392.19</v>
      </c>
      <c r="K1121" t="n">
        <v>61.82</v>
      </c>
      <c r="L1121" t="n">
        <v>39.5</v>
      </c>
      <c r="M1121" t="n">
        <v>8</v>
      </c>
      <c r="N1121" t="n">
        <v>140.87</v>
      </c>
      <c r="O1121" t="n">
        <v>48604.33</v>
      </c>
      <c r="P1121" t="n">
        <v>457.69</v>
      </c>
      <c r="Q1121" t="n">
        <v>452.57</v>
      </c>
      <c r="R1121" t="n">
        <v>70.70999999999999</v>
      </c>
      <c r="S1121" t="n">
        <v>57.64</v>
      </c>
      <c r="T1121" t="n">
        <v>4442.75</v>
      </c>
      <c r="U1121" t="n">
        <v>0.82</v>
      </c>
      <c r="V1121" t="n">
        <v>0.88</v>
      </c>
      <c r="W1121" t="n">
        <v>6.81</v>
      </c>
      <c r="X1121" t="n">
        <v>0.25</v>
      </c>
      <c r="Y1121" t="n">
        <v>1</v>
      </c>
      <c r="Z1121" t="n">
        <v>10</v>
      </c>
    </row>
    <row r="1122">
      <c r="A1122" t="n">
        <v>155</v>
      </c>
      <c r="B1122" t="n">
        <v>150</v>
      </c>
      <c r="C1122" t="inlineStr">
        <is>
          <t xml:space="preserve">CONCLUIDO	</t>
        </is>
      </c>
      <c r="D1122" t="n">
        <v>3.6317</v>
      </c>
      <c r="E1122" t="n">
        <v>27.54</v>
      </c>
      <c r="F1122" t="n">
        <v>23.98</v>
      </c>
      <c r="G1122" t="n">
        <v>143.89</v>
      </c>
      <c r="H1122" t="n">
        <v>1.8</v>
      </c>
      <c r="I1122" t="n">
        <v>10</v>
      </c>
      <c r="J1122" t="n">
        <v>392.96</v>
      </c>
      <c r="K1122" t="n">
        <v>61.82</v>
      </c>
      <c r="L1122" t="n">
        <v>39.75</v>
      </c>
      <c r="M1122" t="n">
        <v>8</v>
      </c>
      <c r="N1122" t="n">
        <v>141.39</v>
      </c>
      <c r="O1122" t="n">
        <v>48699.33</v>
      </c>
      <c r="P1122" t="n">
        <v>457.9</v>
      </c>
      <c r="Q1122" t="n">
        <v>452.57</v>
      </c>
      <c r="R1122" t="n">
        <v>70.67</v>
      </c>
      <c r="S1122" t="n">
        <v>57.64</v>
      </c>
      <c r="T1122" t="n">
        <v>4421.77</v>
      </c>
      <c r="U1122" t="n">
        <v>0.82</v>
      </c>
      <c r="V1122" t="n">
        <v>0.88</v>
      </c>
      <c r="W1122" t="n">
        <v>6.81</v>
      </c>
      <c r="X1122" t="n">
        <v>0.26</v>
      </c>
      <c r="Y1122" t="n">
        <v>1</v>
      </c>
      <c r="Z1122" t="n">
        <v>10</v>
      </c>
    </row>
    <row r="1123">
      <c r="A1123" t="n">
        <v>156</v>
      </c>
      <c r="B1123" t="n">
        <v>150</v>
      </c>
      <c r="C1123" t="inlineStr">
        <is>
          <t xml:space="preserve">CONCLUIDO	</t>
        </is>
      </c>
      <c r="D1123" t="n">
        <v>3.6314</v>
      </c>
      <c r="E1123" t="n">
        <v>27.54</v>
      </c>
      <c r="F1123" t="n">
        <v>23.98</v>
      </c>
      <c r="G1123" t="n">
        <v>143.91</v>
      </c>
      <c r="H1123" t="n">
        <v>1.81</v>
      </c>
      <c r="I1123" t="n">
        <v>10</v>
      </c>
      <c r="J1123" t="n">
        <v>393.73</v>
      </c>
      <c r="K1123" t="n">
        <v>61.82</v>
      </c>
      <c r="L1123" t="n">
        <v>40</v>
      </c>
      <c r="M1123" t="n">
        <v>8</v>
      </c>
      <c r="N1123" t="n">
        <v>141.91</v>
      </c>
      <c r="O1123" t="n">
        <v>48794.7</v>
      </c>
      <c r="P1123" t="n">
        <v>458</v>
      </c>
      <c r="Q1123" t="n">
        <v>452.56</v>
      </c>
      <c r="R1123" t="n">
        <v>70.92</v>
      </c>
      <c r="S1123" t="n">
        <v>57.64</v>
      </c>
      <c r="T1123" t="n">
        <v>4546.97</v>
      </c>
      <c r="U1123" t="n">
        <v>0.8100000000000001</v>
      </c>
      <c r="V1123" t="n">
        <v>0.88</v>
      </c>
      <c r="W1123" t="n">
        <v>6.81</v>
      </c>
      <c r="X1123" t="n">
        <v>0.26</v>
      </c>
      <c r="Y1123" t="n">
        <v>1</v>
      </c>
      <c r="Z1123" t="n">
        <v>10</v>
      </c>
    </row>
    <row r="1124">
      <c r="A1124" t="n">
        <v>0</v>
      </c>
      <c r="B1124" t="n">
        <v>10</v>
      </c>
      <c r="C1124" t="inlineStr">
        <is>
          <t xml:space="preserve">CONCLUIDO	</t>
        </is>
      </c>
      <c r="D1124" t="n">
        <v>3.6259</v>
      </c>
      <c r="E1124" t="n">
        <v>27.58</v>
      </c>
      <c r="F1124" t="n">
        <v>25.31</v>
      </c>
      <c r="G1124" t="n">
        <v>27.12</v>
      </c>
      <c r="H1124" t="n">
        <v>0.64</v>
      </c>
      <c r="I1124" t="n">
        <v>56</v>
      </c>
      <c r="J1124" t="n">
        <v>26.11</v>
      </c>
      <c r="K1124" t="n">
        <v>12.1</v>
      </c>
      <c r="L1124" t="n">
        <v>1</v>
      </c>
      <c r="M1124" t="n">
        <v>52</v>
      </c>
      <c r="N1124" t="n">
        <v>3.01</v>
      </c>
      <c r="O1124" t="n">
        <v>3454.41</v>
      </c>
      <c r="P1124" t="n">
        <v>75.76000000000001</v>
      </c>
      <c r="Q1124" t="n">
        <v>452.72</v>
      </c>
      <c r="R1124" t="n">
        <v>113.95</v>
      </c>
      <c r="S1124" t="n">
        <v>57.64</v>
      </c>
      <c r="T1124" t="n">
        <v>25831.65</v>
      </c>
      <c r="U1124" t="n">
        <v>0.51</v>
      </c>
      <c r="V1124" t="n">
        <v>0.84</v>
      </c>
      <c r="W1124" t="n">
        <v>6.88</v>
      </c>
      <c r="X1124" t="n">
        <v>1.58</v>
      </c>
      <c r="Y1124" t="n">
        <v>1</v>
      </c>
      <c r="Z1124" t="n">
        <v>10</v>
      </c>
    </row>
    <row r="1125">
      <c r="A1125" t="n">
        <v>1</v>
      </c>
      <c r="B1125" t="n">
        <v>10</v>
      </c>
      <c r="C1125" t="inlineStr">
        <is>
          <t xml:space="preserve">CONCLUIDO	</t>
        </is>
      </c>
      <c r="D1125" t="n">
        <v>3.6696</v>
      </c>
      <c r="E1125" t="n">
        <v>27.25</v>
      </c>
      <c r="F1125" t="n">
        <v>25.08</v>
      </c>
      <c r="G1125" t="n">
        <v>32.02</v>
      </c>
      <c r="H1125" t="n">
        <v>0.79</v>
      </c>
      <c r="I1125" t="n">
        <v>47</v>
      </c>
      <c r="J1125" t="n">
        <v>26.38</v>
      </c>
      <c r="K1125" t="n">
        <v>12.1</v>
      </c>
      <c r="L1125" t="n">
        <v>1.25</v>
      </c>
      <c r="M1125" t="n">
        <v>6</v>
      </c>
      <c r="N1125" t="n">
        <v>3.04</v>
      </c>
      <c r="O1125" t="n">
        <v>3487.87</v>
      </c>
      <c r="P1125" t="n">
        <v>72.73999999999999</v>
      </c>
      <c r="Q1125" t="n">
        <v>452.94</v>
      </c>
      <c r="R1125" t="n">
        <v>105.01</v>
      </c>
      <c r="S1125" t="n">
        <v>57.64</v>
      </c>
      <c r="T1125" t="n">
        <v>21407.28</v>
      </c>
      <c r="U1125" t="n">
        <v>0.55</v>
      </c>
      <c r="V1125" t="n">
        <v>0.85</v>
      </c>
      <c r="W1125" t="n">
        <v>6.91</v>
      </c>
      <c r="X1125" t="n">
        <v>1.35</v>
      </c>
      <c r="Y1125" t="n">
        <v>1</v>
      </c>
      <c r="Z1125" t="n">
        <v>10</v>
      </c>
    </row>
    <row r="1126">
      <c r="A1126" t="n">
        <v>2</v>
      </c>
      <c r="B1126" t="n">
        <v>10</v>
      </c>
      <c r="C1126" t="inlineStr">
        <is>
          <t xml:space="preserve">CONCLUIDO	</t>
        </is>
      </c>
      <c r="D1126" t="n">
        <v>3.6668</v>
      </c>
      <c r="E1126" t="n">
        <v>27.27</v>
      </c>
      <c r="F1126" t="n">
        <v>25.1</v>
      </c>
      <c r="G1126" t="n">
        <v>32.05</v>
      </c>
      <c r="H1126" t="n">
        <v>0.9399999999999999</v>
      </c>
      <c r="I1126" t="n">
        <v>47</v>
      </c>
      <c r="J1126" t="n">
        <v>26.66</v>
      </c>
      <c r="K1126" t="n">
        <v>12.1</v>
      </c>
      <c r="L1126" t="n">
        <v>1.5</v>
      </c>
      <c r="M1126" t="n">
        <v>0</v>
      </c>
      <c r="N1126" t="n">
        <v>3.06</v>
      </c>
      <c r="O1126" t="n">
        <v>3521.35</v>
      </c>
      <c r="P1126" t="n">
        <v>73.44</v>
      </c>
      <c r="Q1126" t="n">
        <v>452.77</v>
      </c>
      <c r="R1126" t="n">
        <v>105.07</v>
      </c>
      <c r="S1126" t="n">
        <v>57.64</v>
      </c>
      <c r="T1126" t="n">
        <v>21435.89</v>
      </c>
      <c r="U1126" t="n">
        <v>0.55</v>
      </c>
      <c r="V1126" t="n">
        <v>0.84</v>
      </c>
      <c r="W1126" t="n">
        <v>6.93</v>
      </c>
      <c r="X1126" t="n">
        <v>1.38</v>
      </c>
      <c r="Y1126" t="n">
        <v>1</v>
      </c>
      <c r="Z1126" t="n">
        <v>10</v>
      </c>
    </row>
    <row r="1127">
      <c r="A1127" t="n">
        <v>0</v>
      </c>
      <c r="B1127" t="n">
        <v>45</v>
      </c>
      <c r="C1127" t="inlineStr">
        <is>
          <t xml:space="preserve">CONCLUIDO	</t>
        </is>
      </c>
      <c r="D1127" t="n">
        <v>2.8353</v>
      </c>
      <c r="E1127" t="n">
        <v>35.27</v>
      </c>
      <c r="F1127" t="n">
        <v>29.33</v>
      </c>
      <c r="G1127" t="n">
        <v>9.17</v>
      </c>
      <c r="H1127" t="n">
        <v>0.18</v>
      </c>
      <c r="I1127" t="n">
        <v>192</v>
      </c>
      <c r="J1127" t="n">
        <v>98.70999999999999</v>
      </c>
      <c r="K1127" t="n">
        <v>39.72</v>
      </c>
      <c r="L1127" t="n">
        <v>1</v>
      </c>
      <c r="M1127" t="n">
        <v>190</v>
      </c>
      <c r="N1127" t="n">
        <v>12.99</v>
      </c>
      <c r="O1127" t="n">
        <v>12407.75</v>
      </c>
      <c r="P1127" t="n">
        <v>264.72</v>
      </c>
      <c r="Q1127" t="n">
        <v>452.96</v>
      </c>
      <c r="R1127" t="n">
        <v>245.45</v>
      </c>
      <c r="S1127" t="n">
        <v>57.64</v>
      </c>
      <c r="T1127" t="n">
        <v>90903.84</v>
      </c>
      <c r="U1127" t="n">
        <v>0.23</v>
      </c>
      <c r="V1127" t="n">
        <v>0.72</v>
      </c>
      <c r="W1127" t="n">
        <v>7.1</v>
      </c>
      <c r="X1127" t="n">
        <v>5.6</v>
      </c>
      <c r="Y1127" t="n">
        <v>1</v>
      </c>
      <c r="Z1127" t="n">
        <v>10</v>
      </c>
    </row>
    <row r="1128">
      <c r="A1128" t="n">
        <v>1</v>
      </c>
      <c r="B1128" t="n">
        <v>45</v>
      </c>
      <c r="C1128" t="inlineStr">
        <is>
          <t xml:space="preserve">CONCLUIDO	</t>
        </is>
      </c>
      <c r="D1128" t="n">
        <v>3.0345</v>
      </c>
      <c r="E1128" t="n">
        <v>32.95</v>
      </c>
      <c r="F1128" t="n">
        <v>27.96</v>
      </c>
      <c r="G1128" t="n">
        <v>11.49</v>
      </c>
      <c r="H1128" t="n">
        <v>0.22</v>
      </c>
      <c r="I1128" t="n">
        <v>146</v>
      </c>
      <c r="J1128" t="n">
        <v>99.02</v>
      </c>
      <c r="K1128" t="n">
        <v>39.72</v>
      </c>
      <c r="L1128" t="n">
        <v>1.25</v>
      </c>
      <c r="M1128" t="n">
        <v>144</v>
      </c>
      <c r="N1128" t="n">
        <v>13.05</v>
      </c>
      <c r="O1128" t="n">
        <v>12446.14</v>
      </c>
      <c r="P1128" t="n">
        <v>251.67</v>
      </c>
      <c r="Q1128" t="n">
        <v>452.87</v>
      </c>
      <c r="R1128" t="n">
        <v>200.23</v>
      </c>
      <c r="S1128" t="n">
        <v>57.64</v>
      </c>
      <c r="T1128" t="n">
        <v>68523.39999999999</v>
      </c>
      <c r="U1128" t="n">
        <v>0.29</v>
      </c>
      <c r="V1128" t="n">
        <v>0.76</v>
      </c>
      <c r="W1128" t="n">
        <v>7.03</v>
      </c>
      <c r="X1128" t="n">
        <v>4.23</v>
      </c>
      <c r="Y1128" t="n">
        <v>1</v>
      </c>
      <c r="Z1128" t="n">
        <v>10</v>
      </c>
    </row>
    <row r="1129">
      <c r="A1129" t="n">
        <v>2</v>
      </c>
      <c r="B1129" t="n">
        <v>45</v>
      </c>
      <c r="C1129" t="inlineStr">
        <is>
          <t xml:space="preserve">CONCLUIDO	</t>
        </is>
      </c>
      <c r="D1129" t="n">
        <v>3.1706</v>
      </c>
      <c r="E1129" t="n">
        <v>31.54</v>
      </c>
      <c r="F1129" t="n">
        <v>27.13</v>
      </c>
      <c r="G1129" t="n">
        <v>13.79</v>
      </c>
      <c r="H1129" t="n">
        <v>0.27</v>
      </c>
      <c r="I1129" t="n">
        <v>118</v>
      </c>
      <c r="J1129" t="n">
        <v>99.33</v>
      </c>
      <c r="K1129" t="n">
        <v>39.72</v>
      </c>
      <c r="L1129" t="n">
        <v>1.5</v>
      </c>
      <c r="M1129" t="n">
        <v>116</v>
      </c>
      <c r="N1129" t="n">
        <v>13.11</v>
      </c>
      <c r="O1129" t="n">
        <v>12484.55</v>
      </c>
      <c r="P1129" t="n">
        <v>243.43</v>
      </c>
      <c r="Q1129" t="n">
        <v>452.75</v>
      </c>
      <c r="R1129" t="n">
        <v>173.21</v>
      </c>
      <c r="S1129" t="n">
        <v>57.64</v>
      </c>
      <c r="T1129" t="n">
        <v>55154.92</v>
      </c>
      <c r="U1129" t="n">
        <v>0.33</v>
      </c>
      <c r="V1129" t="n">
        <v>0.78</v>
      </c>
      <c r="W1129" t="n">
        <v>6.98</v>
      </c>
      <c r="X1129" t="n">
        <v>3.4</v>
      </c>
      <c r="Y1129" t="n">
        <v>1</v>
      </c>
      <c r="Z1129" t="n">
        <v>10</v>
      </c>
    </row>
    <row r="1130">
      <c r="A1130" t="n">
        <v>3</v>
      </c>
      <c r="B1130" t="n">
        <v>45</v>
      </c>
      <c r="C1130" t="inlineStr">
        <is>
          <t xml:space="preserve">CONCLUIDO	</t>
        </is>
      </c>
      <c r="D1130" t="n">
        <v>3.2668</v>
      </c>
      <c r="E1130" t="n">
        <v>30.61</v>
      </c>
      <c r="F1130" t="n">
        <v>26.59</v>
      </c>
      <c r="G1130" t="n">
        <v>16.11</v>
      </c>
      <c r="H1130" t="n">
        <v>0.31</v>
      </c>
      <c r="I1130" t="n">
        <v>99</v>
      </c>
      <c r="J1130" t="n">
        <v>99.64</v>
      </c>
      <c r="K1130" t="n">
        <v>39.72</v>
      </c>
      <c r="L1130" t="n">
        <v>1.75</v>
      </c>
      <c r="M1130" t="n">
        <v>97</v>
      </c>
      <c r="N1130" t="n">
        <v>13.18</v>
      </c>
      <c r="O1130" t="n">
        <v>12522.99</v>
      </c>
      <c r="P1130" t="n">
        <v>237.94</v>
      </c>
      <c r="Q1130" t="n">
        <v>452.86</v>
      </c>
      <c r="R1130" t="n">
        <v>155.51</v>
      </c>
      <c r="S1130" t="n">
        <v>57.64</v>
      </c>
      <c r="T1130" t="n">
        <v>46398.53</v>
      </c>
      <c r="U1130" t="n">
        <v>0.37</v>
      </c>
      <c r="V1130" t="n">
        <v>0.8</v>
      </c>
      <c r="W1130" t="n">
        <v>6.96</v>
      </c>
      <c r="X1130" t="n">
        <v>2.86</v>
      </c>
      <c r="Y1130" t="n">
        <v>1</v>
      </c>
      <c r="Z1130" t="n">
        <v>10</v>
      </c>
    </row>
    <row r="1131">
      <c r="A1131" t="n">
        <v>4</v>
      </c>
      <c r="B1131" t="n">
        <v>45</v>
      </c>
      <c r="C1131" t="inlineStr">
        <is>
          <t xml:space="preserve">CONCLUIDO	</t>
        </is>
      </c>
      <c r="D1131" t="n">
        <v>3.3445</v>
      </c>
      <c r="E1131" t="n">
        <v>29.9</v>
      </c>
      <c r="F1131" t="n">
        <v>26.16</v>
      </c>
      <c r="G1131" t="n">
        <v>18.47</v>
      </c>
      <c r="H1131" t="n">
        <v>0.35</v>
      </c>
      <c r="I1131" t="n">
        <v>85</v>
      </c>
      <c r="J1131" t="n">
        <v>99.95</v>
      </c>
      <c r="K1131" t="n">
        <v>39.72</v>
      </c>
      <c r="L1131" t="n">
        <v>2</v>
      </c>
      <c r="M1131" t="n">
        <v>83</v>
      </c>
      <c r="N1131" t="n">
        <v>13.24</v>
      </c>
      <c r="O1131" t="n">
        <v>12561.45</v>
      </c>
      <c r="P1131" t="n">
        <v>233.45</v>
      </c>
      <c r="Q1131" t="n">
        <v>452.79</v>
      </c>
      <c r="R1131" t="n">
        <v>141.36</v>
      </c>
      <c r="S1131" t="n">
        <v>57.64</v>
      </c>
      <c r="T1131" t="n">
        <v>39390.86</v>
      </c>
      <c r="U1131" t="n">
        <v>0.41</v>
      </c>
      <c r="V1131" t="n">
        <v>0.8100000000000001</v>
      </c>
      <c r="W1131" t="n">
        <v>6.94</v>
      </c>
      <c r="X1131" t="n">
        <v>2.43</v>
      </c>
      <c r="Y1131" t="n">
        <v>1</v>
      </c>
      <c r="Z1131" t="n">
        <v>10</v>
      </c>
    </row>
    <row r="1132">
      <c r="A1132" t="n">
        <v>5</v>
      </c>
      <c r="B1132" t="n">
        <v>45</v>
      </c>
      <c r="C1132" t="inlineStr">
        <is>
          <t xml:space="preserve">CONCLUIDO	</t>
        </is>
      </c>
      <c r="D1132" t="n">
        <v>3.4063</v>
      </c>
      <c r="E1132" t="n">
        <v>29.36</v>
      </c>
      <c r="F1132" t="n">
        <v>25.83</v>
      </c>
      <c r="G1132" t="n">
        <v>20.66</v>
      </c>
      <c r="H1132" t="n">
        <v>0.39</v>
      </c>
      <c r="I1132" t="n">
        <v>75</v>
      </c>
      <c r="J1132" t="n">
        <v>100.27</v>
      </c>
      <c r="K1132" t="n">
        <v>39.72</v>
      </c>
      <c r="L1132" t="n">
        <v>2.25</v>
      </c>
      <c r="M1132" t="n">
        <v>73</v>
      </c>
      <c r="N1132" t="n">
        <v>13.3</v>
      </c>
      <c r="O1132" t="n">
        <v>12599.94</v>
      </c>
      <c r="P1132" t="n">
        <v>229.63</v>
      </c>
      <c r="Q1132" t="n">
        <v>452.8</v>
      </c>
      <c r="R1132" t="n">
        <v>130.91</v>
      </c>
      <c r="S1132" t="n">
        <v>57.64</v>
      </c>
      <c r="T1132" t="n">
        <v>34219.07</v>
      </c>
      <c r="U1132" t="n">
        <v>0.44</v>
      </c>
      <c r="V1132" t="n">
        <v>0.82</v>
      </c>
      <c r="W1132" t="n">
        <v>6.91</v>
      </c>
      <c r="X1132" t="n">
        <v>2.1</v>
      </c>
      <c r="Y1132" t="n">
        <v>1</v>
      </c>
      <c r="Z1132" t="n">
        <v>10</v>
      </c>
    </row>
    <row r="1133">
      <c r="A1133" t="n">
        <v>6</v>
      </c>
      <c r="B1133" t="n">
        <v>45</v>
      </c>
      <c r="C1133" t="inlineStr">
        <is>
          <t xml:space="preserve">CONCLUIDO	</t>
        </is>
      </c>
      <c r="D1133" t="n">
        <v>3.4488</v>
      </c>
      <c r="E1133" t="n">
        <v>29</v>
      </c>
      <c r="F1133" t="n">
        <v>25.63</v>
      </c>
      <c r="G1133" t="n">
        <v>22.95</v>
      </c>
      <c r="H1133" t="n">
        <v>0.44</v>
      </c>
      <c r="I1133" t="n">
        <v>67</v>
      </c>
      <c r="J1133" t="n">
        <v>100.58</v>
      </c>
      <c r="K1133" t="n">
        <v>39.72</v>
      </c>
      <c r="L1133" t="n">
        <v>2.5</v>
      </c>
      <c r="M1133" t="n">
        <v>65</v>
      </c>
      <c r="N1133" t="n">
        <v>13.36</v>
      </c>
      <c r="O1133" t="n">
        <v>12638.45</v>
      </c>
      <c r="P1133" t="n">
        <v>227.15</v>
      </c>
      <c r="Q1133" t="n">
        <v>452.67</v>
      </c>
      <c r="R1133" t="n">
        <v>124.42</v>
      </c>
      <c r="S1133" t="n">
        <v>57.64</v>
      </c>
      <c r="T1133" t="n">
        <v>31014.47</v>
      </c>
      <c r="U1133" t="n">
        <v>0.46</v>
      </c>
      <c r="V1133" t="n">
        <v>0.83</v>
      </c>
      <c r="W1133" t="n">
        <v>6.9</v>
      </c>
      <c r="X1133" t="n">
        <v>1.9</v>
      </c>
      <c r="Y1133" t="n">
        <v>1</v>
      </c>
      <c r="Z1133" t="n">
        <v>10</v>
      </c>
    </row>
    <row r="1134">
      <c r="A1134" t="n">
        <v>7</v>
      </c>
      <c r="B1134" t="n">
        <v>45</v>
      </c>
      <c r="C1134" t="inlineStr">
        <is>
          <t xml:space="preserve">CONCLUIDO	</t>
        </is>
      </c>
      <c r="D1134" t="n">
        <v>3.4912</v>
      </c>
      <c r="E1134" t="n">
        <v>28.64</v>
      </c>
      <c r="F1134" t="n">
        <v>25.42</v>
      </c>
      <c r="G1134" t="n">
        <v>25.42</v>
      </c>
      <c r="H1134" t="n">
        <v>0.48</v>
      </c>
      <c r="I1134" t="n">
        <v>60</v>
      </c>
      <c r="J1134" t="n">
        <v>100.89</v>
      </c>
      <c r="K1134" t="n">
        <v>39.72</v>
      </c>
      <c r="L1134" t="n">
        <v>2.75</v>
      </c>
      <c r="M1134" t="n">
        <v>58</v>
      </c>
      <c r="N1134" t="n">
        <v>13.42</v>
      </c>
      <c r="O1134" t="n">
        <v>12676.98</v>
      </c>
      <c r="P1134" t="n">
        <v>224.64</v>
      </c>
      <c r="Q1134" t="n">
        <v>452.72</v>
      </c>
      <c r="R1134" t="n">
        <v>117.44</v>
      </c>
      <c r="S1134" t="n">
        <v>57.64</v>
      </c>
      <c r="T1134" t="n">
        <v>27558.91</v>
      </c>
      <c r="U1134" t="n">
        <v>0.49</v>
      </c>
      <c r="V1134" t="n">
        <v>0.83</v>
      </c>
      <c r="W1134" t="n">
        <v>6.89</v>
      </c>
      <c r="X1134" t="n">
        <v>1.69</v>
      </c>
      <c r="Y1134" t="n">
        <v>1</v>
      </c>
      <c r="Z1134" t="n">
        <v>10</v>
      </c>
    </row>
    <row r="1135">
      <c r="A1135" t="n">
        <v>8</v>
      </c>
      <c r="B1135" t="n">
        <v>45</v>
      </c>
      <c r="C1135" t="inlineStr">
        <is>
          <t xml:space="preserve">CONCLUIDO	</t>
        </is>
      </c>
      <c r="D1135" t="n">
        <v>3.5217</v>
      </c>
      <c r="E1135" t="n">
        <v>28.4</v>
      </c>
      <c r="F1135" t="n">
        <v>25.28</v>
      </c>
      <c r="G1135" t="n">
        <v>27.57</v>
      </c>
      <c r="H1135" t="n">
        <v>0.52</v>
      </c>
      <c r="I1135" t="n">
        <v>55</v>
      </c>
      <c r="J1135" t="n">
        <v>101.2</v>
      </c>
      <c r="K1135" t="n">
        <v>39.72</v>
      </c>
      <c r="L1135" t="n">
        <v>3</v>
      </c>
      <c r="M1135" t="n">
        <v>53</v>
      </c>
      <c r="N1135" t="n">
        <v>13.49</v>
      </c>
      <c r="O1135" t="n">
        <v>12715.54</v>
      </c>
      <c r="P1135" t="n">
        <v>222.52</v>
      </c>
      <c r="Q1135" t="n">
        <v>452.61</v>
      </c>
      <c r="R1135" t="n">
        <v>112.95</v>
      </c>
      <c r="S1135" t="n">
        <v>57.64</v>
      </c>
      <c r="T1135" t="n">
        <v>25335.95</v>
      </c>
      <c r="U1135" t="n">
        <v>0.51</v>
      </c>
      <c r="V1135" t="n">
        <v>0.84</v>
      </c>
      <c r="W1135" t="n">
        <v>6.88</v>
      </c>
      <c r="X1135" t="n">
        <v>1.55</v>
      </c>
      <c r="Y1135" t="n">
        <v>1</v>
      </c>
      <c r="Z1135" t="n">
        <v>10</v>
      </c>
    </row>
    <row r="1136">
      <c r="A1136" t="n">
        <v>9</v>
      </c>
      <c r="B1136" t="n">
        <v>45</v>
      </c>
      <c r="C1136" t="inlineStr">
        <is>
          <t xml:space="preserve">CONCLUIDO	</t>
        </is>
      </c>
      <c r="D1136" t="n">
        <v>3.5501</v>
      </c>
      <c r="E1136" t="n">
        <v>28.17</v>
      </c>
      <c r="F1136" t="n">
        <v>25.15</v>
      </c>
      <c r="G1136" t="n">
        <v>30.18</v>
      </c>
      <c r="H1136" t="n">
        <v>0.5600000000000001</v>
      </c>
      <c r="I1136" t="n">
        <v>50</v>
      </c>
      <c r="J1136" t="n">
        <v>101.52</v>
      </c>
      <c r="K1136" t="n">
        <v>39.72</v>
      </c>
      <c r="L1136" t="n">
        <v>3.25</v>
      </c>
      <c r="M1136" t="n">
        <v>48</v>
      </c>
      <c r="N1136" t="n">
        <v>13.55</v>
      </c>
      <c r="O1136" t="n">
        <v>12754.13</v>
      </c>
      <c r="P1136" t="n">
        <v>220.77</v>
      </c>
      <c r="Q1136" t="n">
        <v>452.68</v>
      </c>
      <c r="R1136" t="n">
        <v>108.83</v>
      </c>
      <c r="S1136" t="n">
        <v>57.64</v>
      </c>
      <c r="T1136" t="n">
        <v>23304.51</v>
      </c>
      <c r="U1136" t="n">
        <v>0.53</v>
      </c>
      <c r="V1136" t="n">
        <v>0.84</v>
      </c>
      <c r="W1136" t="n">
        <v>6.88</v>
      </c>
      <c r="X1136" t="n">
        <v>1.42</v>
      </c>
      <c r="Y1136" t="n">
        <v>1</v>
      </c>
      <c r="Z1136" t="n">
        <v>10</v>
      </c>
    </row>
    <row r="1137">
      <c r="A1137" t="n">
        <v>10</v>
      </c>
      <c r="B1137" t="n">
        <v>45</v>
      </c>
      <c r="C1137" t="inlineStr">
        <is>
          <t xml:space="preserve">CONCLUIDO	</t>
        </is>
      </c>
      <c r="D1137" t="n">
        <v>3.5772</v>
      </c>
      <c r="E1137" t="n">
        <v>27.95</v>
      </c>
      <c r="F1137" t="n">
        <v>25.02</v>
      </c>
      <c r="G1137" t="n">
        <v>32.64</v>
      </c>
      <c r="H1137" t="n">
        <v>0.6</v>
      </c>
      <c r="I1137" t="n">
        <v>46</v>
      </c>
      <c r="J1137" t="n">
        <v>101.83</v>
      </c>
      <c r="K1137" t="n">
        <v>39.72</v>
      </c>
      <c r="L1137" t="n">
        <v>3.5</v>
      </c>
      <c r="M1137" t="n">
        <v>44</v>
      </c>
      <c r="N1137" t="n">
        <v>13.61</v>
      </c>
      <c r="O1137" t="n">
        <v>12792.74</v>
      </c>
      <c r="P1137" t="n">
        <v>218.95</v>
      </c>
      <c r="Q1137" t="n">
        <v>452.67</v>
      </c>
      <c r="R1137" t="n">
        <v>104.72</v>
      </c>
      <c r="S1137" t="n">
        <v>57.64</v>
      </c>
      <c r="T1137" t="n">
        <v>21269.55</v>
      </c>
      <c r="U1137" t="n">
        <v>0.55</v>
      </c>
      <c r="V1137" t="n">
        <v>0.85</v>
      </c>
      <c r="W1137" t="n">
        <v>6.86</v>
      </c>
      <c r="X1137" t="n">
        <v>1.29</v>
      </c>
      <c r="Y1137" t="n">
        <v>1</v>
      </c>
      <c r="Z1137" t="n">
        <v>10</v>
      </c>
    </row>
    <row r="1138">
      <c r="A1138" t="n">
        <v>11</v>
      </c>
      <c r="B1138" t="n">
        <v>45</v>
      </c>
      <c r="C1138" t="inlineStr">
        <is>
          <t xml:space="preserve">CONCLUIDO	</t>
        </is>
      </c>
      <c r="D1138" t="n">
        <v>3.5988</v>
      </c>
      <c r="E1138" t="n">
        <v>27.79</v>
      </c>
      <c r="F1138" t="n">
        <v>24.92</v>
      </c>
      <c r="G1138" t="n">
        <v>34.77</v>
      </c>
      <c r="H1138" t="n">
        <v>0.65</v>
      </c>
      <c r="I1138" t="n">
        <v>43</v>
      </c>
      <c r="J1138" t="n">
        <v>102.14</v>
      </c>
      <c r="K1138" t="n">
        <v>39.72</v>
      </c>
      <c r="L1138" t="n">
        <v>3.75</v>
      </c>
      <c r="M1138" t="n">
        <v>41</v>
      </c>
      <c r="N1138" t="n">
        <v>13.68</v>
      </c>
      <c r="O1138" t="n">
        <v>12831.37</v>
      </c>
      <c r="P1138" t="n">
        <v>217.29</v>
      </c>
      <c r="Q1138" t="n">
        <v>452.61</v>
      </c>
      <c r="R1138" t="n">
        <v>101.21</v>
      </c>
      <c r="S1138" t="n">
        <v>57.64</v>
      </c>
      <c r="T1138" t="n">
        <v>19527.96</v>
      </c>
      <c r="U1138" t="n">
        <v>0.57</v>
      </c>
      <c r="V1138" t="n">
        <v>0.85</v>
      </c>
      <c r="W1138" t="n">
        <v>6.86</v>
      </c>
      <c r="X1138" t="n">
        <v>1.19</v>
      </c>
      <c r="Y1138" t="n">
        <v>1</v>
      </c>
      <c r="Z1138" t="n">
        <v>10</v>
      </c>
    </row>
    <row r="1139">
      <c r="A1139" t="n">
        <v>12</v>
      </c>
      <c r="B1139" t="n">
        <v>45</v>
      </c>
      <c r="C1139" t="inlineStr">
        <is>
          <t xml:space="preserve">CONCLUIDO	</t>
        </is>
      </c>
      <c r="D1139" t="n">
        <v>3.6121</v>
      </c>
      <c r="E1139" t="n">
        <v>27.68</v>
      </c>
      <c r="F1139" t="n">
        <v>24.87</v>
      </c>
      <c r="G1139" t="n">
        <v>37.31</v>
      </c>
      <c r="H1139" t="n">
        <v>0.6899999999999999</v>
      </c>
      <c r="I1139" t="n">
        <v>40</v>
      </c>
      <c r="J1139" t="n">
        <v>102.45</v>
      </c>
      <c r="K1139" t="n">
        <v>39.72</v>
      </c>
      <c r="L1139" t="n">
        <v>4</v>
      </c>
      <c r="M1139" t="n">
        <v>38</v>
      </c>
      <c r="N1139" t="n">
        <v>13.74</v>
      </c>
      <c r="O1139" t="n">
        <v>12870.03</v>
      </c>
      <c r="P1139" t="n">
        <v>216.35</v>
      </c>
      <c r="Q1139" t="n">
        <v>452.6</v>
      </c>
      <c r="R1139" t="n">
        <v>99.75</v>
      </c>
      <c r="S1139" t="n">
        <v>57.64</v>
      </c>
      <c r="T1139" t="n">
        <v>18810.85</v>
      </c>
      <c r="U1139" t="n">
        <v>0.58</v>
      </c>
      <c r="V1139" t="n">
        <v>0.85</v>
      </c>
      <c r="W1139" t="n">
        <v>6.86</v>
      </c>
      <c r="X1139" t="n">
        <v>1.15</v>
      </c>
      <c r="Y1139" t="n">
        <v>1</v>
      </c>
      <c r="Z1139" t="n">
        <v>10</v>
      </c>
    </row>
    <row r="1140">
      <c r="A1140" t="n">
        <v>13</v>
      </c>
      <c r="B1140" t="n">
        <v>45</v>
      </c>
      <c r="C1140" t="inlineStr">
        <is>
          <t xml:space="preserve">CONCLUIDO	</t>
        </is>
      </c>
      <c r="D1140" t="n">
        <v>3.6265</v>
      </c>
      <c r="E1140" t="n">
        <v>27.58</v>
      </c>
      <c r="F1140" t="n">
        <v>24.81</v>
      </c>
      <c r="G1140" t="n">
        <v>39.17</v>
      </c>
      <c r="H1140" t="n">
        <v>0.73</v>
      </c>
      <c r="I1140" t="n">
        <v>38</v>
      </c>
      <c r="J1140" t="n">
        <v>102.77</v>
      </c>
      <c r="K1140" t="n">
        <v>39.72</v>
      </c>
      <c r="L1140" t="n">
        <v>4.25</v>
      </c>
      <c r="M1140" t="n">
        <v>36</v>
      </c>
      <c r="N1140" t="n">
        <v>13.8</v>
      </c>
      <c r="O1140" t="n">
        <v>12908.71</v>
      </c>
      <c r="P1140" t="n">
        <v>214.45</v>
      </c>
      <c r="Q1140" t="n">
        <v>452.65</v>
      </c>
      <c r="R1140" t="n">
        <v>97.45999999999999</v>
      </c>
      <c r="S1140" t="n">
        <v>57.64</v>
      </c>
      <c r="T1140" t="n">
        <v>17676.58</v>
      </c>
      <c r="U1140" t="n">
        <v>0.59</v>
      </c>
      <c r="V1140" t="n">
        <v>0.85</v>
      </c>
      <c r="W1140" t="n">
        <v>6.86</v>
      </c>
      <c r="X1140" t="n">
        <v>1.08</v>
      </c>
      <c r="Y1140" t="n">
        <v>1</v>
      </c>
      <c r="Z1140" t="n">
        <v>10</v>
      </c>
    </row>
    <row r="1141">
      <c r="A1141" t="n">
        <v>14</v>
      </c>
      <c r="B1141" t="n">
        <v>45</v>
      </c>
      <c r="C1141" t="inlineStr">
        <is>
          <t xml:space="preserve">CONCLUIDO	</t>
        </is>
      </c>
      <c r="D1141" t="n">
        <v>3.6503</v>
      </c>
      <c r="E1141" t="n">
        <v>27.4</v>
      </c>
      <c r="F1141" t="n">
        <v>24.69</v>
      </c>
      <c r="G1141" t="n">
        <v>42.32</v>
      </c>
      <c r="H1141" t="n">
        <v>0.77</v>
      </c>
      <c r="I1141" t="n">
        <v>35</v>
      </c>
      <c r="J1141" t="n">
        <v>103.08</v>
      </c>
      <c r="K1141" t="n">
        <v>39.72</v>
      </c>
      <c r="L1141" t="n">
        <v>4.5</v>
      </c>
      <c r="M1141" t="n">
        <v>33</v>
      </c>
      <c r="N1141" t="n">
        <v>13.87</v>
      </c>
      <c r="O1141" t="n">
        <v>12947.42</v>
      </c>
      <c r="P1141" t="n">
        <v>213.11</v>
      </c>
      <c r="Q1141" t="n">
        <v>452.65</v>
      </c>
      <c r="R1141" t="n">
        <v>93.77</v>
      </c>
      <c r="S1141" t="n">
        <v>57.64</v>
      </c>
      <c r="T1141" t="n">
        <v>15846.82</v>
      </c>
      <c r="U1141" t="n">
        <v>0.61</v>
      </c>
      <c r="V1141" t="n">
        <v>0.86</v>
      </c>
      <c r="W1141" t="n">
        <v>6.85</v>
      </c>
      <c r="X1141" t="n">
        <v>0.96</v>
      </c>
      <c r="Y1141" t="n">
        <v>1</v>
      </c>
      <c r="Z1141" t="n">
        <v>10</v>
      </c>
    </row>
    <row r="1142">
      <c r="A1142" t="n">
        <v>15</v>
      </c>
      <c r="B1142" t="n">
        <v>45</v>
      </c>
      <c r="C1142" t="inlineStr">
        <is>
          <t xml:space="preserve">CONCLUIDO	</t>
        </is>
      </c>
      <c r="D1142" t="n">
        <v>3.665</v>
      </c>
      <c r="E1142" t="n">
        <v>27.28</v>
      </c>
      <c r="F1142" t="n">
        <v>24.62</v>
      </c>
      <c r="G1142" t="n">
        <v>44.76</v>
      </c>
      <c r="H1142" t="n">
        <v>0.8100000000000001</v>
      </c>
      <c r="I1142" t="n">
        <v>33</v>
      </c>
      <c r="J1142" t="n">
        <v>103.4</v>
      </c>
      <c r="K1142" t="n">
        <v>39.72</v>
      </c>
      <c r="L1142" t="n">
        <v>4.75</v>
      </c>
      <c r="M1142" t="n">
        <v>31</v>
      </c>
      <c r="N1142" t="n">
        <v>13.93</v>
      </c>
      <c r="O1142" t="n">
        <v>12986.15</v>
      </c>
      <c r="P1142" t="n">
        <v>211.49</v>
      </c>
      <c r="Q1142" t="n">
        <v>452.75</v>
      </c>
      <c r="R1142" t="n">
        <v>91.69</v>
      </c>
      <c r="S1142" t="n">
        <v>57.64</v>
      </c>
      <c r="T1142" t="n">
        <v>14817.95</v>
      </c>
      <c r="U1142" t="n">
        <v>0.63</v>
      </c>
      <c r="V1142" t="n">
        <v>0.86</v>
      </c>
      <c r="W1142" t="n">
        <v>6.84</v>
      </c>
      <c r="X1142" t="n">
        <v>0.89</v>
      </c>
      <c r="Y1142" t="n">
        <v>1</v>
      </c>
      <c r="Z1142" t="n">
        <v>10</v>
      </c>
    </row>
    <row r="1143">
      <c r="A1143" t="n">
        <v>16</v>
      </c>
      <c r="B1143" t="n">
        <v>45</v>
      </c>
      <c r="C1143" t="inlineStr">
        <is>
          <t xml:space="preserve">CONCLUIDO	</t>
        </is>
      </c>
      <c r="D1143" t="n">
        <v>3.6657</v>
      </c>
      <c r="E1143" t="n">
        <v>27.28</v>
      </c>
      <c r="F1143" t="n">
        <v>24.63</v>
      </c>
      <c r="G1143" t="n">
        <v>46.19</v>
      </c>
      <c r="H1143" t="n">
        <v>0.85</v>
      </c>
      <c r="I1143" t="n">
        <v>32</v>
      </c>
      <c r="J1143" t="n">
        <v>103.71</v>
      </c>
      <c r="K1143" t="n">
        <v>39.72</v>
      </c>
      <c r="L1143" t="n">
        <v>5</v>
      </c>
      <c r="M1143" t="n">
        <v>30</v>
      </c>
      <c r="N1143" t="n">
        <v>14</v>
      </c>
      <c r="O1143" t="n">
        <v>13024.91</v>
      </c>
      <c r="P1143" t="n">
        <v>211.27</v>
      </c>
      <c r="Q1143" t="n">
        <v>452.62</v>
      </c>
      <c r="R1143" t="n">
        <v>91.95</v>
      </c>
      <c r="S1143" t="n">
        <v>57.64</v>
      </c>
      <c r="T1143" t="n">
        <v>14955.14</v>
      </c>
      <c r="U1143" t="n">
        <v>0.63</v>
      </c>
      <c r="V1143" t="n">
        <v>0.86</v>
      </c>
      <c r="W1143" t="n">
        <v>6.85</v>
      </c>
      <c r="X1143" t="n">
        <v>0.91</v>
      </c>
      <c r="Y1143" t="n">
        <v>1</v>
      </c>
      <c r="Z1143" t="n">
        <v>10</v>
      </c>
    </row>
    <row r="1144">
      <c r="A1144" t="n">
        <v>17</v>
      </c>
      <c r="B1144" t="n">
        <v>45</v>
      </c>
      <c r="C1144" t="inlineStr">
        <is>
          <t xml:space="preserve">CONCLUIDO	</t>
        </is>
      </c>
      <c r="D1144" t="n">
        <v>3.6826</v>
      </c>
      <c r="E1144" t="n">
        <v>27.15</v>
      </c>
      <c r="F1144" t="n">
        <v>24.55</v>
      </c>
      <c r="G1144" t="n">
        <v>49.1</v>
      </c>
      <c r="H1144" t="n">
        <v>0.89</v>
      </c>
      <c r="I1144" t="n">
        <v>30</v>
      </c>
      <c r="J1144" t="n">
        <v>104.03</v>
      </c>
      <c r="K1144" t="n">
        <v>39.72</v>
      </c>
      <c r="L1144" t="n">
        <v>5.25</v>
      </c>
      <c r="M1144" t="n">
        <v>28</v>
      </c>
      <c r="N1144" t="n">
        <v>14.06</v>
      </c>
      <c r="O1144" t="n">
        <v>13063.69</v>
      </c>
      <c r="P1144" t="n">
        <v>209.7</v>
      </c>
      <c r="Q1144" t="n">
        <v>452.59</v>
      </c>
      <c r="R1144" t="n">
        <v>89.31</v>
      </c>
      <c r="S1144" t="n">
        <v>57.64</v>
      </c>
      <c r="T1144" t="n">
        <v>13641.96</v>
      </c>
      <c r="U1144" t="n">
        <v>0.65</v>
      </c>
      <c r="V1144" t="n">
        <v>0.86</v>
      </c>
      <c r="W1144" t="n">
        <v>6.84</v>
      </c>
      <c r="X1144" t="n">
        <v>0.82</v>
      </c>
      <c r="Y1144" t="n">
        <v>1</v>
      </c>
      <c r="Z1144" t="n">
        <v>10</v>
      </c>
    </row>
    <row r="1145">
      <c r="A1145" t="n">
        <v>18</v>
      </c>
      <c r="B1145" t="n">
        <v>45</v>
      </c>
      <c r="C1145" t="inlineStr">
        <is>
          <t xml:space="preserve">CONCLUIDO	</t>
        </is>
      </c>
      <c r="D1145" t="n">
        <v>3.6875</v>
      </c>
      <c r="E1145" t="n">
        <v>27.12</v>
      </c>
      <c r="F1145" t="n">
        <v>24.53</v>
      </c>
      <c r="G1145" t="n">
        <v>50.76</v>
      </c>
      <c r="H1145" t="n">
        <v>0.93</v>
      </c>
      <c r="I1145" t="n">
        <v>29</v>
      </c>
      <c r="J1145" t="n">
        <v>104.34</v>
      </c>
      <c r="K1145" t="n">
        <v>39.72</v>
      </c>
      <c r="L1145" t="n">
        <v>5.5</v>
      </c>
      <c r="M1145" t="n">
        <v>27</v>
      </c>
      <c r="N1145" t="n">
        <v>14.12</v>
      </c>
      <c r="O1145" t="n">
        <v>13102.5</v>
      </c>
      <c r="P1145" t="n">
        <v>208.85</v>
      </c>
      <c r="Q1145" t="n">
        <v>452.65</v>
      </c>
      <c r="R1145" t="n">
        <v>88.56999999999999</v>
      </c>
      <c r="S1145" t="n">
        <v>57.64</v>
      </c>
      <c r="T1145" t="n">
        <v>13279.8</v>
      </c>
      <c r="U1145" t="n">
        <v>0.65</v>
      </c>
      <c r="V1145" t="n">
        <v>0.86</v>
      </c>
      <c r="W1145" t="n">
        <v>6.85</v>
      </c>
      <c r="X1145" t="n">
        <v>0.8100000000000001</v>
      </c>
      <c r="Y1145" t="n">
        <v>1</v>
      </c>
      <c r="Z1145" t="n">
        <v>10</v>
      </c>
    </row>
    <row r="1146">
      <c r="A1146" t="n">
        <v>19</v>
      </c>
      <c r="B1146" t="n">
        <v>45</v>
      </c>
      <c r="C1146" t="inlineStr">
        <is>
          <t xml:space="preserve">CONCLUIDO	</t>
        </is>
      </c>
      <c r="D1146" t="n">
        <v>3.7</v>
      </c>
      <c r="E1146" t="n">
        <v>27.03</v>
      </c>
      <c r="F1146" t="n">
        <v>24.48</v>
      </c>
      <c r="G1146" t="n">
        <v>54.41</v>
      </c>
      <c r="H1146" t="n">
        <v>0.97</v>
      </c>
      <c r="I1146" t="n">
        <v>27</v>
      </c>
      <c r="J1146" t="n">
        <v>104.65</v>
      </c>
      <c r="K1146" t="n">
        <v>39.72</v>
      </c>
      <c r="L1146" t="n">
        <v>5.75</v>
      </c>
      <c r="M1146" t="n">
        <v>25</v>
      </c>
      <c r="N1146" t="n">
        <v>14.19</v>
      </c>
      <c r="O1146" t="n">
        <v>13141.33</v>
      </c>
      <c r="P1146" t="n">
        <v>207.59</v>
      </c>
      <c r="Q1146" t="n">
        <v>452.62</v>
      </c>
      <c r="R1146" t="n">
        <v>86.87</v>
      </c>
      <c r="S1146" t="n">
        <v>57.64</v>
      </c>
      <c r="T1146" t="n">
        <v>12436.34</v>
      </c>
      <c r="U1146" t="n">
        <v>0.66</v>
      </c>
      <c r="V1146" t="n">
        <v>0.87</v>
      </c>
      <c r="W1146" t="n">
        <v>6.84</v>
      </c>
      <c r="X1146" t="n">
        <v>0.76</v>
      </c>
      <c r="Y1146" t="n">
        <v>1</v>
      </c>
      <c r="Z1146" t="n">
        <v>10</v>
      </c>
    </row>
    <row r="1147">
      <c r="A1147" t="n">
        <v>20</v>
      </c>
      <c r="B1147" t="n">
        <v>45</v>
      </c>
      <c r="C1147" t="inlineStr">
        <is>
          <t xml:space="preserve">CONCLUIDO	</t>
        </is>
      </c>
      <c r="D1147" t="n">
        <v>3.7066</v>
      </c>
      <c r="E1147" t="n">
        <v>26.98</v>
      </c>
      <c r="F1147" t="n">
        <v>24.46</v>
      </c>
      <c r="G1147" t="n">
        <v>56.44</v>
      </c>
      <c r="H1147" t="n">
        <v>1.01</v>
      </c>
      <c r="I1147" t="n">
        <v>26</v>
      </c>
      <c r="J1147" t="n">
        <v>104.97</v>
      </c>
      <c r="K1147" t="n">
        <v>39.72</v>
      </c>
      <c r="L1147" t="n">
        <v>6</v>
      </c>
      <c r="M1147" t="n">
        <v>24</v>
      </c>
      <c r="N1147" t="n">
        <v>14.25</v>
      </c>
      <c r="O1147" t="n">
        <v>13180.19</v>
      </c>
      <c r="P1147" t="n">
        <v>206.48</v>
      </c>
      <c r="Q1147" t="n">
        <v>452.61</v>
      </c>
      <c r="R1147" t="n">
        <v>86.13</v>
      </c>
      <c r="S1147" t="n">
        <v>57.64</v>
      </c>
      <c r="T1147" t="n">
        <v>12073.46</v>
      </c>
      <c r="U1147" t="n">
        <v>0.67</v>
      </c>
      <c r="V1147" t="n">
        <v>0.87</v>
      </c>
      <c r="W1147" t="n">
        <v>6.84</v>
      </c>
      <c r="X1147" t="n">
        <v>0.73</v>
      </c>
      <c r="Y1147" t="n">
        <v>1</v>
      </c>
      <c r="Z1147" t="n">
        <v>10</v>
      </c>
    </row>
    <row r="1148">
      <c r="A1148" t="n">
        <v>21</v>
      </c>
      <c r="B1148" t="n">
        <v>45</v>
      </c>
      <c r="C1148" t="inlineStr">
        <is>
          <t xml:space="preserve">CONCLUIDO	</t>
        </is>
      </c>
      <c r="D1148" t="n">
        <v>3.7125</v>
      </c>
      <c r="E1148" t="n">
        <v>26.94</v>
      </c>
      <c r="F1148" t="n">
        <v>24.43</v>
      </c>
      <c r="G1148" t="n">
        <v>58.64</v>
      </c>
      <c r="H1148" t="n">
        <v>1.05</v>
      </c>
      <c r="I1148" t="n">
        <v>25</v>
      </c>
      <c r="J1148" t="n">
        <v>105.28</v>
      </c>
      <c r="K1148" t="n">
        <v>39.72</v>
      </c>
      <c r="L1148" t="n">
        <v>6.25</v>
      </c>
      <c r="M1148" t="n">
        <v>23</v>
      </c>
      <c r="N1148" t="n">
        <v>14.32</v>
      </c>
      <c r="O1148" t="n">
        <v>13219.07</v>
      </c>
      <c r="P1148" t="n">
        <v>205.36</v>
      </c>
      <c r="Q1148" t="n">
        <v>452.72</v>
      </c>
      <c r="R1148" t="n">
        <v>85.42</v>
      </c>
      <c r="S1148" t="n">
        <v>57.64</v>
      </c>
      <c r="T1148" t="n">
        <v>11722.98</v>
      </c>
      <c r="U1148" t="n">
        <v>0.67</v>
      </c>
      <c r="V1148" t="n">
        <v>0.87</v>
      </c>
      <c r="W1148" t="n">
        <v>6.84</v>
      </c>
      <c r="X1148" t="n">
        <v>0.71</v>
      </c>
      <c r="Y1148" t="n">
        <v>1</v>
      </c>
      <c r="Z1148" t="n">
        <v>10</v>
      </c>
    </row>
    <row r="1149">
      <c r="A1149" t="n">
        <v>22</v>
      </c>
      <c r="B1149" t="n">
        <v>45</v>
      </c>
      <c r="C1149" t="inlineStr">
        <is>
          <t xml:space="preserve">CONCLUIDO	</t>
        </is>
      </c>
      <c r="D1149" t="n">
        <v>3.7214</v>
      </c>
      <c r="E1149" t="n">
        <v>26.87</v>
      </c>
      <c r="F1149" t="n">
        <v>24.39</v>
      </c>
      <c r="G1149" t="n">
        <v>60.98</v>
      </c>
      <c r="H1149" t="n">
        <v>1.08</v>
      </c>
      <c r="I1149" t="n">
        <v>24</v>
      </c>
      <c r="J1149" t="n">
        <v>105.6</v>
      </c>
      <c r="K1149" t="n">
        <v>39.72</v>
      </c>
      <c r="L1149" t="n">
        <v>6.5</v>
      </c>
      <c r="M1149" t="n">
        <v>22</v>
      </c>
      <c r="N1149" t="n">
        <v>14.39</v>
      </c>
      <c r="O1149" t="n">
        <v>13257.98</v>
      </c>
      <c r="P1149" t="n">
        <v>204.49</v>
      </c>
      <c r="Q1149" t="n">
        <v>452.63</v>
      </c>
      <c r="R1149" t="n">
        <v>83.93000000000001</v>
      </c>
      <c r="S1149" t="n">
        <v>57.64</v>
      </c>
      <c r="T1149" t="n">
        <v>10982.67</v>
      </c>
      <c r="U1149" t="n">
        <v>0.6899999999999999</v>
      </c>
      <c r="V1149" t="n">
        <v>0.87</v>
      </c>
      <c r="W1149" t="n">
        <v>6.84</v>
      </c>
      <c r="X1149" t="n">
        <v>0.66</v>
      </c>
      <c r="Y1149" t="n">
        <v>1</v>
      </c>
      <c r="Z1149" t="n">
        <v>10</v>
      </c>
    </row>
    <row r="1150">
      <c r="A1150" t="n">
        <v>23</v>
      </c>
      <c r="B1150" t="n">
        <v>45</v>
      </c>
      <c r="C1150" t="inlineStr">
        <is>
          <t xml:space="preserve">CONCLUIDO	</t>
        </is>
      </c>
      <c r="D1150" t="n">
        <v>3.731</v>
      </c>
      <c r="E1150" t="n">
        <v>26.8</v>
      </c>
      <c r="F1150" t="n">
        <v>24.34</v>
      </c>
      <c r="G1150" t="n">
        <v>63.5</v>
      </c>
      <c r="H1150" t="n">
        <v>1.12</v>
      </c>
      <c r="I1150" t="n">
        <v>23</v>
      </c>
      <c r="J1150" t="n">
        <v>105.92</v>
      </c>
      <c r="K1150" t="n">
        <v>39.72</v>
      </c>
      <c r="L1150" t="n">
        <v>6.75</v>
      </c>
      <c r="M1150" t="n">
        <v>21</v>
      </c>
      <c r="N1150" t="n">
        <v>14.45</v>
      </c>
      <c r="O1150" t="n">
        <v>13296.91</v>
      </c>
      <c r="P1150" t="n">
        <v>203.19</v>
      </c>
      <c r="Q1150" t="n">
        <v>452.62</v>
      </c>
      <c r="R1150" t="n">
        <v>82.41</v>
      </c>
      <c r="S1150" t="n">
        <v>57.64</v>
      </c>
      <c r="T1150" t="n">
        <v>10229.26</v>
      </c>
      <c r="U1150" t="n">
        <v>0.7</v>
      </c>
      <c r="V1150" t="n">
        <v>0.87</v>
      </c>
      <c r="W1150" t="n">
        <v>6.83</v>
      </c>
      <c r="X1150" t="n">
        <v>0.62</v>
      </c>
      <c r="Y1150" t="n">
        <v>1</v>
      </c>
      <c r="Z1150" t="n">
        <v>10</v>
      </c>
    </row>
    <row r="1151">
      <c r="A1151" t="n">
        <v>24</v>
      </c>
      <c r="B1151" t="n">
        <v>45</v>
      </c>
      <c r="C1151" t="inlineStr">
        <is>
          <t xml:space="preserve">CONCLUIDO	</t>
        </is>
      </c>
      <c r="D1151" t="n">
        <v>3.7373</v>
      </c>
      <c r="E1151" t="n">
        <v>26.76</v>
      </c>
      <c r="F1151" t="n">
        <v>24.32</v>
      </c>
      <c r="G1151" t="n">
        <v>66.31999999999999</v>
      </c>
      <c r="H1151" t="n">
        <v>1.16</v>
      </c>
      <c r="I1151" t="n">
        <v>22</v>
      </c>
      <c r="J1151" t="n">
        <v>106.23</v>
      </c>
      <c r="K1151" t="n">
        <v>39.72</v>
      </c>
      <c r="L1151" t="n">
        <v>7</v>
      </c>
      <c r="M1151" t="n">
        <v>20</v>
      </c>
      <c r="N1151" t="n">
        <v>14.52</v>
      </c>
      <c r="O1151" t="n">
        <v>13335.87</v>
      </c>
      <c r="P1151" t="n">
        <v>202.24</v>
      </c>
      <c r="Q1151" t="n">
        <v>452.61</v>
      </c>
      <c r="R1151" t="n">
        <v>81.48</v>
      </c>
      <c r="S1151" t="n">
        <v>57.64</v>
      </c>
      <c r="T1151" t="n">
        <v>9767.290000000001</v>
      </c>
      <c r="U1151" t="n">
        <v>0.71</v>
      </c>
      <c r="V1151" t="n">
        <v>0.87</v>
      </c>
      <c r="W1151" t="n">
        <v>6.83</v>
      </c>
      <c r="X1151" t="n">
        <v>0.59</v>
      </c>
      <c r="Y1151" t="n">
        <v>1</v>
      </c>
      <c r="Z1151" t="n">
        <v>10</v>
      </c>
    </row>
    <row r="1152">
      <c r="A1152" t="n">
        <v>25</v>
      </c>
      <c r="B1152" t="n">
        <v>45</v>
      </c>
      <c r="C1152" t="inlineStr">
        <is>
          <t xml:space="preserve">CONCLUIDO	</t>
        </is>
      </c>
      <c r="D1152" t="n">
        <v>3.7442</v>
      </c>
      <c r="E1152" t="n">
        <v>26.71</v>
      </c>
      <c r="F1152" t="n">
        <v>24.29</v>
      </c>
      <c r="G1152" t="n">
        <v>69.39</v>
      </c>
      <c r="H1152" t="n">
        <v>1.2</v>
      </c>
      <c r="I1152" t="n">
        <v>21</v>
      </c>
      <c r="J1152" t="n">
        <v>106.55</v>
      </c>
      <c r="K1152" t="n">
        <v>39.72</v>
      </c>
      <c r="L1152" t="n">
        <v>7.25</v>
      </c>
      <c r="M1152" t="n">
        <v>19</v>
      </c>
      <c r="N1152" t="n">
        <v>14.58</v>
      </c>
      <c r="O1152" t="n">
        <v>13374.86</v>
      </c>
      <c r="P1152" t="n">
        <v>201.22</v>
      </c>
      <c r="Q1152" t="n">
        <v>452.62</v>
      </c>
      <c r="R1152" t="n">
        <v>80.40000000000001</v>
      </c>
      <c r="S1152" t="n">
        <v>57.64</v>
      </c>
      <c r="T1152" t="n">
        <v>9233.940000000001</v>
      </c>
      <c r="U1152" t="n">
        <v>0.72</v>
      </c>
      <c r="V1152" t="n">
        <v>0.87</v>
      </c>
      <c r="W1152" t="n">
        <v>6.84</v>
      </c>
      <c r="X1152" t="n">
        <v>0.5600000000000001</v>
      </c>
      <c r="Y1152" t="n">
        <v>1</v>
      </c>
      <c r="Z1152" t="n">
        <v>10</v>
      </c>
    </row>
    <row r="1153">
      <c r="A1153" t="n">
        <v>26</v>
      </c>
      <c r="B1153" t="n">
        <v>45</v>
      </c>
      <c r="C1153" t="inlineStr">
        <is>
          <t xml:space="preserve">CONCLUIDO	</t>
        </is>
      </c>
      <c r="D1153" t="n">
        <v>3.7436</v>
      </c>
      <c r="E1153" t="n">
        <v>26.71</v>
      </c>
      <c r="F1153" t="n">
        <v>24.29</v>
      </c>
      <c r="G1153" t="n">
        <v>69.41</v>
      </c>
      <c r="H1153" t="n">
        <v>1.24</v>
      </c>
      <c r="I1153" t="n">
        <v>21</v>
      </c>
      <c r="J1153" t="n">
        <v>106.86</v>
      </c>
      <c r="K1153" t="n">
        <v>39.72</v>
      </c>
      <c r="L1153" t="n">
        <v>7.5</v>
      </c>
      <c r="M1153" t="n">
        <v>19</v>
      </c>
      <c r="N1153" t="n">
        <v>14.65</v>
      </c>
      <c r="O1153" t="n">
        <v>13413.87</v>
      </c>
      <c r="P1153" t="n">
        <v>199.72</v>
      </c>
      <c r="Q1153" t="n">
        <v>452.56</v>
      </c>
      <c r="R1153" t="n">
        <v>80.94</v>
      </c>
      <c r="S1153" t="n">
        <v>57.64</v>
      </c>
      <c r="T1153" t="n">
        <v>9500.91</v>
      </c>
      <c r="U1153" t="n">
        <v>0.71</v>
      </c>
      <c r="V1153" t="n">
        <v>0.87</v>
      </c>
      <c r="W1153" t="n">
        <v>6.82</v>
      </c>
      <c r="X1153" t="n">
        <v>0.57</v>
      </c>
      <c r="Y1153" t="n">
        <v>1</v>
      </c>
      <c r="Z1153" t="n">
        <v>10</v>
      </c>
    </row>
    <row r="1154">
      <c r="A1154" t="n">
        <v>27</v>
      </c>
      <c r="B1154" t="n">
        <v>45</v>
      </c>
      <c r="C1154" t="inlineStr">
        <is>
          <t xml:space="preserve">CONCLUIDO	</t>
        </is>
      </c>
      <c r="D1154" t="n">
        <v>3.7509</v>
      </c>
      <c r="E1154" t="n">
        <v>26.66</v>
      </c>
      <c r="F1154" t="n">
        <v>24.26</v>
      </c>
      <c r="G1154" t="n">
        <v>72.78</v>
      </c>
      <c r="H1154" t="n">
        <v>1.27</v>
      </c>
      <c r="I1154" t="n">
        <v>20</v>
      </c>
      <c r="J1154" t="n">
        <v>107.18</v>
      </c>
      <c r="K1154" t="n">
        <v>39.72</v>
      </c>
      <c r="L1154" t="n">
        <v>7.75</v>
      </c>
      <c r="M1154" t="n">
        <v>18</v>
      </c>
      <c r="N1154" t="n">
        <v>14.72</v>
      </c>
      <c r="O1154" t="n">
        <v>13452.9</v>
      </c>
      <c r="P1154" t="n">
        <v>199.37</v>
      </c>
      <c r="Q1154" t="n">
        <v>452.61</v>
      </c>
      <c r="R1154" t="n">
        <v>79.97</v>
      </c>
      <c r="S1154" t="n">
        <v>57.64</v>
      </c>
      <c r="T1154" t="n">
        <v>9022.34</v>
      </c>
      <c r="U1154" t="n">
        <v>0.72</v>
      </c>
      <c r="V1154" t="n">
        <v>0.87</v>
      </c>
      <c r="W1154" t="n">
        <v>6.82</v>
      </c>
      <c r="X1154" t="n">
        <v>0.54</v>
      </c>
      <c r="Y1154" t="n">
        <v>1</v>
      </c>
      <c r="Z1154" t="n">
        <v>10</v>
      </c>
    </row>
    <row r="1155">
      <c r="A1155" t="n">
        <v>28</v>
      </c>
      <c r="B1155" t="n">
        <v>45</v>
      </c>
      <c r="C1155" t="inlineStr">
        <is>
          <t xml:space="preserve">CONCLUIDO	</t>
        </is>
      </c>
      <c r="D1155" t="n">
        <v>3.7571</v>
      </c>
      <c r="E1155" t="n">
        <v>26.62</v>
      </c>
      <c r="F1155" t="n">
        <v>24.24</v>
      </c>
      <c r="G1155" t="n">
        <v>76.54000000000001</v>
      </c>
      <c r="H1155" t="n">
        <v>1.31</v>
      </c>
      <c r="I1155" t="n">
        <v>19</v>
      </c>
      <c r="J1155" t="n">
        <v>107.5</v>
      </c>
      <c r="K1155" t="n">
        <v>39.72</v>
      </c>
      <c r="L1155" t="n">
        <v>8</v>
      </c>
      <c r="M1155" t="n">
        <v>17</v>
      </c>
      <c r="N1155" t="n">
        <v>14.78</v>
      </c>
      <c r="O1155" t="n">
        <v>13491.96</v>
      </c>
      <c r="P1155" t="n">
        <v>197.93</v>
      </c>
      <c r="Q1155" t="n">
        <v>452.58</v>
      </c>
      <c r="R1155" t="n">
        <v>79.05</v>
      </c>
      <c r="S1155" t="n">
        <v>57.64</v>
      </c>
      <c r="T1155" t="n">
        <v>8569.16</v>
      </c>
      <c r="U1155" t="n">
        <v>0.73</v>
      </c>
      <c r="V1155" t="n">
        <v>0.87</v>
      </c>
      <c r="W1155" t="n">
        <v>6.83</v>
      </c>
      <c r="X1155" t="n">
        <v>0.51</v>
      </c>
      <c r="Y1155" t="n">
        <v>1</v>
      </c>
      <c r="Z1155" t="n">
        <v>10</v>
      </c>
    </row>
    <row r="1156">
      <c r="A1156" t="n">
        <v>29</v>
      </c>
      <c r="B1156" t="n">
        <v>45</v>
      </c>
      <c r="C1156" t="inlineStr">
        <is>
          <t xml:space="preserve">CONCLUIDO	</t>
        </is>
      </c>
      <c r="D1156" t="n">
        <v>3.757</v>
      </c>
      <c r="E1156" t="n">
        <v>26.62</v>
      </c>
      <c r="F1156" t="n">
        <v>24.24</v>
      </c>
      <c r="G1156" t="n">
        <v>76.54000000000001</v>
      </c>
      <c r="H1156" t="n">
        <v>1.35</v>
      </c>
      <c r="I1156" t="n">
        <v>19</v>
      </c>
      <c r="J1156" t="n">
        <v>107.81</v>
      </c>
      <c r="K1156" t="n">
        <v>39.72</v>
      </c>
      <c r="L1156" t="n">
        <v>8.25</v>
      </c>
      <c r="M1156" t="n">
        <v>17</v>
      </c>
      <c r="N1156" t="n">
        <v>14.85</v>
      </c>
      <c r="O1156" t="n">
        <v>13531.05</v>
      </c>
      <c r="P1156" t="n">
        <v>197.24</v>
      </c>
      <c r="Q1156" t="n">
        <v>452.59</v>
      </c>
      <c r="R1156" t="n">
        <v>79.11</v>
      </c>
      <c r="S1156" t="n">
        <v>57.64</v>
      </c>
      <c r="T1156" t="n">
        <v>8598.32</v>
      </c>
      <c r="U1156" t="n">
        <v>0.73</v>
      </c>
      <c r="V1156" t="n">
        <v>0.87</v>
      </c>
      <c r="W1156" t="n">
        <v>6.82</v>
      </c>
      <c r="X1156" t="n">
        <v>0.51</v>
      </c>
      <c r="Y1156" t="n">
        <v>1</v>
      </c>
      <c r="Z1156" t="n">
        <v>10</v>
      </c>
    </row>
    <row r="1157">
      <c r="A1157" t="n">
        <v>30</v>
      </c>
      <c r="B1157" t="n">
        <v>45</v>
      </c>
      <c r="C1157" t="inlineStr">
        <is>
          <t xml:space="preserve">CONCLUIDO	</t>
        </is>
      </c>
      <c r="D1157" t="n">
        <v>3.7627</v>
      </c>
      <c r="E1157" t="n">
        <v>26.58</v>
      </c>
      <c r="F1157" t="n">
        <v>24.22</v>
      </c>
      <c r="G1157" t="n">
        <v>80.73</v>
      </c>
      <c r="H1157" t="n">
        <v>1.38</v>
      </c>
      <c r="I1157" t="n">
        <v>18</v>
      </c>
      <c r="J1157" t="n">
        <v>108.13</v>
      </c>
      <c r="K1157" t="n">
        <v>39.72</v>
      </c>
      <c r="L1157" t="n">
        <v>8.5</v>
      </c>
      <c r="M1157" t="n">
        <v>16</v>
      </c>
      <c r="N1157" t="n">
        <v>14.92</v>
      </c>
      <c r="O1157" t="n">
        <v>13570.16</v>
      </c>
      <c r="P1157" t="n">
        <v>197.06</v>
      </c>
      <c r="Q1157" t="n">
        <v>452.6</v>
      </c>
      <c r="R1157" t="n">
        <v>78.51000000000001</v>
      </c>
      <c r="S1157" t="n">
        <v>57.64</v>
      </c>
      <c r="T1157" t="n">
        <v>8302.77</v>
      </c>
      <c r="U1157" t="n">
        <v>0.73</v>
      </c>
      <c r="V1157" t="n">
        <v>0.88</v>
      </c>
      <c r="W1157" t="n">
        <v>6.82</v>
      </c>
      <c r="X1157" t="n">
        <v>0.49</v>
      </c>
      <c r="Y1157" t="n">
        <v>1</v>
      </c>
      <c r="Z1157" t="n">
        <v>10</v>
      </c>
    </row>
    <row r="1158">
      <c r="A1158" t="n">
        <v>31</v>
      </c>
      <c r="B1158" t="n">
        <v>45</v>
      </c>
      <c r="C1158" t="inlineStr">
        <is>
          <t xml:space="preserve">CONCLUIDO	</t>
        </is>
      </c>
      <c r="D1158" t="n">
        <v>3.7726</v>
      </c>
      <c r="E1158" t="n">
        <v>26.51</v>
      </c>
      <c r="F1158" t="n">
        <v>24.17</v>
      </c>
      <c r="G1158" t="n">
        <v>85.3</v>
      </c>
      <c r="H1158" t="n">
        <v>1.42</v>
      </c>
      <c r="I1158" t="n">
        <v>17</v>
      </c>
      <c r="J1158" t="n">
        <v>108.45</v>
      </c>
      <c r="K1158" t="n">
        <v>39.72</v>
      </c>
      <c r="L1158" t="n">
        <v>8.75</v>
      </c>
      <c r="M1158" t="n">
        <v>15</v>
      </c>
      <c r="N1158" t="n">
        <v>14.98</v>
      </c>
      <c r="O1158" t="n">
        <v>13609.42</v>
      </c>
      <c r="P1158" t="n">
        <v>194.73</v>
      </c>
      <c r="Q1158" t="n">
        <v>452.57</v>
      </c>
      <c r="R1158" t="n">
        <v>76.77</v>
      </c>
      <c r="S1158" t="n">
        <v>57.64</v>
      </c>
      <c r="T1158" t="n">
        <v>7436.39</v>
      </c>
      <c r="U1158" t="n">
        <v>0.75</v>
      </c>
      <c r="V1158" t="n">
        <v>0.88</v>
      </c>
      <c r="W1158" t="n">
        <v>6.82</v>
      </c>
      <c r="X1158" t="n">
        <v>0.45</v>
      </c>
      <c r="Y1158" t="n">
        <v>1</v>
      </c>
      <c r="Z1158" t="n">
        <v>10</v>
      </c>
    </row>
    <row r="1159">
      <c r="A1159" t="n">
        <v>32</v>
      </c>
      <c r="B1159" t="n">
        <v>45</v>
      </c>
      <c r="C1159" t="inlineStr">
        <is>
          <t xml:space="preserve">CONCLUIDO	</t>
        </is>
      </c>
      <c r="D1159" t="n">
        <v>3.7728</v>
      </c>
      <c r="E1159" t="n">
        <v>26.51</v>
      </c>
      <c r="F1159" t="n">
        <v>24.17</v>
      </c>
      <c r="G1159" t="n">
        <v>85.3</v>
      </c>
      <c r="H1159" t="n">
        <v>1.46</v>
      </c>
      <c r="I1159" t="n">
        <v>17</v>
      </c>
      <c r="J1159" t="n">
        <v>108.77</v>
      </c>
      <c r="K1159" t="n">
        <v>39.72</v>
      </c>
      <c r="L1159" t="n">
        <v>9</v>
      </c>
      <c r="M1159" t="n">
        <v>15</v>
      </c>
      <c r="N1159" t="n">
        <v>15.05</v>
      </c>
      <c r="O1159" t="n">
        <v>13648.58</v>
      </c>
      <c r="P1159" t="n">
        <v>194.81</v>
      </c>
      <c r="Q1159" t="n">
        <v>452.6</v>
      </c>
      <c r="R1159" t="n">
        <v>76.75</v>
      </c>
      <c r="S1159" t="n">
        <v>57.64</v>
      </c>
      <c r="T1159" t="n">
        <v>7426.9</v>
      </c>
      <c r="U1159" t="n">
        <v>0.75</v>
      </c>
      <c r="V1159" t="n">
        <v>0.88</v>
      </c>
      <c r="W1159" t="n">
        <v>6.82</v>
      </c>
      <c r="X1159" t="n">
        <v>0.44</v>
      </c>
      <c r="Y1159" t="n">
        <v>1</v>
      </c>
      <c r="Z1159" t="n">
        <v>10</v>
      </c>
    </row>
    <row r="1160">
      <c r="A1160" t="n">
        <v>33</v>
      </c>
      <c r="B1160" t="n">
        <v>45</v>
      </c>
      <c r="C1160" t="inlineStr">
        <is>
          <t xml:space="preserve">CONCLUIDO	</t>
        </is>
      </c>
      <c r="D1160" t="n">
        <v>3.776</v>
      </c>
      <c r="E1160" t="n">
        <v>26.48</v>
      </c>
      <c r="F1160" t="n">
        <v>24.17</v>
      </c>
      <c r="G1160" t="n">
        <v>90.62</v>
      </c>
      <c r="H1160" t="n">
        <v>1.49</v>
      </c>
      <c r="I1160" t="n">
        <v>16</v>
      </c>
      <c r="J1160" t="n">
        <v>109.09</v>
      </c>
      <c r="K1160" t="n">
        <v>39.72</v>
      </c>
      <c r="L1160" t="n">
        <v>9.25</v>
      </c>
      <c r="M1160" t="n">
        <v>14</v>
      </c>
      <c r="N1160" t="n">
        <v>15.12</v>
      </c>
      <c r="O1160" t="n">
        <v>13687.77</v>
      </c>
      <c r="P1160" t="n">
        <v>193.71</v>
      </c>
      <c r="Q1160" t="n">
        <v>452.6</v>
      </c>
      <c r="R1160" t="n">
        <v>76.75</v>
      </c>
      <c r="S1160" t="n">
        <v>57.64</v>
      </c>
      <c r="T1160" t="n">
        <v>7430.66</v>
      </c>
      <c r="U1160" t="n">
        <v>0.75</v>
      </c>
      <c r="V1160" t="n">
        <v>0.88</v>
      </c>
      <c r="W1160" t="n">
        <v>6.82</v>
      </c>
      <c r="X1160" t="n">
        <v>0.44</v>
      </c>
      <c r="Y1160" t="n">
        <v>1</v>
      </c>
      <c r="Z1160" t="n">
        <v>10</v>
      </c>
    </row>
    <row r="1161">
      <c r="A1161" t="n">
        <v>34</v>
      </c>
      <c r="B1161" t="n">
        <v>45</v>
      </c>
      <c r="C1161" t="inlineStr">
        <is>
          <t xml:space="preserve">CONCLUIDO	</t>
        </is>
      </c>
      <c r="D1161" t="n">
        <v>3.777</v>
      </c>
      <c r="E1161" t="n">
        <v>26.48</v>
      </c>
      <c r="F1161" t="n">
        <v>24.16</v>
      </c>
      <c r="G1161" t="n">
        <v>90.59999999999999</v>
      </c>
      <c r="H1161" t="n">
        <v>1.53</v>
      </c>
      <c r="I1161" t="n">
        <v>16</v>
      </c>
      <c r="J1161" t="n">
        <v>109.4</v>
      </c>
      <c r="K1161" t="n">
        <v>39.72</v>
      </c>
      <c r="L1161" t="n">
        <v>9.5</v>
      </c>
      <c r="M1161" t="n">
        <v>14</v>
      </c>
      <c r="N1161" t="n">
        <v>15.19</v>
      </c>
      <c r="O1161" t="n">
        <v>13726.99</v>
      </c>
      <c r="P1161" t="n">
        <v>192.97</v>
      </c>
      <c r="Q1161" t="n">
        <v>452.61</v>
      </c>
      <c r="R1161" t="n">
        <v>76.43000000000001</v>
      </c>
      <c r="S1161" t="n">
        <v>57.64</v>
      </c>
      <c r="T1161" t="n">
        <v>7272.71</v>
      </c>
      <c r="U1161" t="n">
        <v>0.75</v>
      </c>
      <c r="V1161" t="n">
        <v>0.88</v>
      </c>
      <c r="W1161" t="n">
        <v>6.82</v>
      </c>
      <c r="X1161" t="n">
        <v>0.43</v>
      </c>
      <c r="Y1161" t="n">
        <v>1</v>
      </c>
      <c r="Z1161" t="n">
        <v>10</v>
      </c>
    </row>
    <row r="1162">
      <c r="A1162" t="n">
        <v>35</v>
      </c>
      <c r="B1162" t="n">
        <v>45</v>
      </c>
      <c r="C1162" t="inlineStr">
        <is>
          <t xml:space="preserve">CONCLUIDO	</t>
        </is>
      </c>
      <c r="D1162" t="n">
        <v>3.7758</v>
      </c>
      <c r="E1162" t="n">
        <v>26.48</v>
      </c>
      <c r="F1162" t="n">
        <v>24.17</v>
      </c>
      <c r="G1162" t="n">
        <v>90.63</v>
      </c>
      <c r="H1162" t="n">
        <v>1.57</v>
      </c>
      <c r="I1162" t="n">
        <v>16</v>
      </c>
      <c r="J1162" t="n">
        <v>109.72</v>
      </c>
      <c r="K1162" t="n">
        <v>39.72</v>
      </c>
      <c r="L1162" t="n">
        <v>9.75</v>
      </c>
      <c r="M1162" t="n">
        <v>14</v>
      </c>
      <c r="N1162" t="n">
        <v>15.26</v>
      </c>
      <c r="O1162" t="n">
        <v>13766.23</v>
      </c>
      <c r="P1162" t="n">
        <v>191.89</v>
      </c>
      <c r="Q1162" t="n">
        <v>452.57</v>
      </c>
      <c r="R1162" t="n">
        <v>76.95</v>
      </c>
      <c r="S1162" t="n">
        <v>57.64</v>
      </c>
      <c r="T1162" t="n">
        <v>7533.54</v>
      </c>
      <c r="U1162" t="n">
        <v>0.75</v>
      </c>
      <c r="V1162" t="n">
        <v>0.88</v>
      </c>
      <c r="W1162" t="n">
        <v>6.82</v>
      </c>
      <c r="X1162" t="n">
        <v>0.44</v>
      </c>
      <c r="Y1162" t="n">
        <v>1</v>
      </c>
      <c r="Z1162" t="n">
        <v>10</v>
      </c>
    </row>
    <row r="1163">
      <c r="A1163" t="n">
        <v>36</v>
      </c>
      <c r="B1163" t="n">
        <v>45</v>
      </c>
      <c r="C1163" t="inlineStr">
        <is>
          <t xml:space="preserve">CONCLUIDO	</t>
        </is>
      </c>
      <c r="D1163" t="n">
        <v>3.7839</v>
      </c>
      <c r="E1163" t="n">
        <v>26.43</v>
      </c>
      <c r="F1163" t="n">
        <v>24.13</v>
      </c>
      <c r="G1163" t="n">
        <v>96.52</v>
      </c>
      <c r="H1163" t="n">
        <v>1.6</v>
      </c>
      <c r="I1163" t="n">
        <v>15</v>
      </c>
      <c r="J1163" t="n">
        <v>110.04</v>
      </c>
      <c r="K1163" t="n">
        <v>39.72</v>
      </c>
      <c r="L1163" t="n">
        <v>10</v>
      </c>
      <c r="M1163" t="n">
        <v>13</v>
      </c>
      <c r="N1163" t="n">
        <v>15.32</v>
      </c>
      <c r="O1163" t="n">
        <v>13805.5</v>
      </c>
      <c r="P1163" t="n">
        <v>190.67</v>
      </c>
      <c r="Q1163" t="n">
        <v>452.55</v>
      </c>
      <c r="R1163" t="n">
        <v>75.65000000000001</v>
      </c>
      <c r="S1163" t="n">
        <v>57.64</v>
      </c>
      <c r="T1163" t="n">
        <v>6890.41</v>
      </c>
      <c r="U1163" t="n">
        <v>0.76</v>
      </c>
      <c r="V1163" t="n">
        <v>0.88</v>
      </c>
      <c r="W1163" t="n">
        <v>6.82</v>
      </c>
      <c r="X1163" t="n">
        <v>0.41</v>
      </c>
      <c r="Y1163" t="n">
        <v>1</v>
      </c>
      <c r="Z1163" t="n">
        <v>10</v>
      </c>
    </row>
    <row r="1164">
      <c r="A1164" t="n">
        <v>37</v>
      </c>
      <c r="B1164" t="n">
        <v>45</v>
      </c>
      <c r="C1164" t="inlineStr">
        <is>
          <t xml:space="preserve">CONCLUIDO	</t>
        </is>
      </c>
      <c r="D1164" t="n">
        <v>3.7868</v>
      </c>
      <c r="E1164" t="n">
        <v>26.41</v>
      </c>
      <c r="F1164" t="n">
        <v>24.11</v>
      </c>
      <c r="G1164" t="n">
        <v>96.44</v>
      </c>
      <c r="H1164" t="n">
        <v>1.64</v>
      </c>
      <c r="I1164" t="n">
        <v>15</v>
      </c>
      <c r="J1164" t="n">
        <v>110.36</v>
      </c>
      <c r="K1164" t="n">
        <v>39.72</v>
      </c>
      <c r="L1164" t="n">
        <v>10.25</v>
      </c>
      <c r="M1164" t="n">
        <v>13</v>
      </c>
      <c r="N1164" t="n">
        <v>15.39</v>
      </c>
      <c r="O1164" t="n">
        <v>13844.79</v>
      </c>
      <c r="P1164" t="n">
        <v>189.46</v>
      </c>
      <c r="Q1164" t="n">
        <v>452.6</v>
      </c>
      <c r="R1164" t="n">
        <v>75.03</v>
      </c>
      <c r="S1164" t="n">
        <v>57.64</v>
      </c>
      <c r="T1164" t="n">
        <v>6575.84</v>
      </c>
      <c r="U1164" t="n">
        <v>0.77</v>
      </c>
      <c r="V1164" t="n">
        <v>0.88</v>
      </c>
      <c r="W1164" t="n">
        <v>6.81</v>
      </c>
      <c r="X1164" t="n">
        <v>0.39</v>
      </c>
      <c r="Y1164" t="n">
        <v>1</v>
      </c>
      <c r="Z1164" t="n">
        <v>10</v>
      </c>
    </row>
    <row r="1165">
      <c r="A1165" t="n">
        <v>38</v>
      </c>
      <c r="B1165" t="n">
        <v>45</v>
      </c>
      <c r="C1165" t="inlineStr">
        <is>
          <t xml:space="preserve">CONCLUIDO	</t>
        </is>
      </c>
      <c r="D1165" t="n">
        <v>3.7905</v>
      </c>
      <c r="E1165" t="n">
        <v>26.38</v>
      </c>
      <c r="F1165" t="n">
        <v>24.11</v>
      </c>
      <c r="G1165" t="n">
        <v>103.31</v>
      </c>
      <c r="H1165" t="n">
        <v>1.67</v>
      </c>
      <c r="I1165" t="n">
        <v>14</v>
      </c>
      <c r="J1165" t="n">
        <v>110.68</v>
      </c>
      <c r="K1165" t="n">
        <v>39.72</v>
      </c>
      <c r="L1165" t="n">
        <v>10.5</v>
      </c>
      <c r="M1165" t="n">
        <v>12</v>
      </c>
      <c r="N1165" t="n">
        <v>15.46</v>
      </c>
      <c r="O1165" t="n">
        <v>13884.11</v>
      </c>
      <c r="P1165" t="n">
        <v>189.52</v>
      </c>
      <c r="Q1165" t="n">
        <v>452.56</v>
      </c>
      <c r="R1165" t="n">
        <v>74.81</v>
      </c>
      <c r="S1165" t="n">
        <v>57.64</v>
      </c>
      <c r="T1165" t="n">
        <v>6471.41</v>
      </c>
      <c r="U1165" t="n">
        <v>0.77</v>
      </c>
      <c r="V1165" t="n">
        <v>0.88</v>
      </c>
      <c r="W1165" t="n">
        <v>6.82</v>
      </c>
      <c r="X1165" t="n">
        <v>0.38</v>
      </c>
      <c r="Y1165" t="n">
        <v>1</v>
      </c>
      <c r="Z1165" t="n">
        <v>10</v>
      </c>
    </row>
    <row r="1166">
      <c r="A1166" t="n">
        <v>39</v>
      </c>
      <c r="B1166" t="n">
        <v>45</v>
      </c>
      <c r="C1166" t="inlineStr">
        <is>
          <t xml:space="preserve">CONCLUIDO	</t>
        </is>
      </c>
      <c r="D1166" t="n">
        <v>3.7914</v>
      </c>
      <c r="E1166" t="n">
        <v>26.38</v>
      </c>
      <c r="F1166" t="n">
        <v>24.1</v>
      </c>
      <c r="G1166" t="n">
        <v>103.28</v>
      </c>
      <c r="H1166" t="n">
        <v>1.71</v>
      </c>
      <c r="I1166" t="n">
        <v>14</v>
      </c>
      <c r="J1166" t="n">
        <v>111</v>
      </c>
      <c r="K1166" t="n">
        <v>39.72</v>
      </c>
      <c r="L1166" t="n">
        <v>10.75</v>
      </c>
      <c r="M1166" t="n">
        <v>12</v>
      </c>
      <c r="N1166" t="n">
        <v>15.53</v>
      </c>
      <c r="O1166" t="n">
        <v>13923.46</v>
      </c>
      <c r="P1166" t="n">
        <v>187.94</v>
      </c>
      <c r="Q1166" t="n">
        <v>452.59</v>
      </c>
      <c r="R1166" t="n">
        <v>74.53</v>
      </c>
      <c r="S1166" t="n">
        <v>57.64</v>
      </c>
      <c r="T1166" t="n">
        <v>6331.94</v>
      </c>
      <c r="U1166" t="n">
        <v>0.77</v>
      </c>
      <c r="V1166" t="n">
        <v>0.88</v>
      </c>
      <c r="W1166" t="n">
        <v>6.82</v>
      </c>
      <c r="X1166" t="n">
        <v>0.38</v>
      </c>
      <c r="Y1166" t="n">
        <v>1</v>
      </c>
      <c r="Z1166" t="n">
        <v>10</v>
      </c>
    </row>
    <row r="1167">
      <c r="A1167" t="n">
        <v>40</v>
      </c>
      <c r="B1167" t="n">
        <v>45</v>
      </c>
      <c r="C1167" t="inlineStr">
        <is>
          <t xml:space="preserve">CONCLUIDO	</t>
        </is>
      </c>
      <c r="D1167" t="n">
        <v>3.7912</v>
      </c>
      <c r="E1167" t="n">
        <v>26.38</v>
      </c>
      <c r="F1167" t="n">
        <v>24.1</v>
      </c>
      <c r="G1167" t="n">
        <v>103.29</v>
      </c>
      <c r="H1167" t="n">
        <v>1.74</v>
      </c>
      <c r="I1167" t="n">
        <v>14</v>
      </c>
      <c r="J1167" t="n">
        <v>111.32</v>
      </c>
      <c r="K1167" t="n">
        <v>39.72</v>
      </c>
      <c r="L1167" t="n">
        <v>11</v>
      </c>
      <c r="M1167" t="n">
        <v>12</v>
      </c>
      <c r="N1167" t="n">
        <v>15.6</v>
      </c>
      <c r="O1167" t="n">
        <v>13962.83</v>
      </c>
      <c r="P1167" t="n">
        <v>185.35</v>
      </c>
      <c r="Q1167" t="n">
        <v>452.57</v>
      </c>
      <c r="R1167" t="n">
        <v>74.66</v>
      </c>
      <c r="S1167" t="n">
        <v>57.64</v>
      </c>
      <c r="T1167" t="n">
        <v>6399.63</v>
      </c>
      <c r="U1167" t="n">
        <v>0.77</v>
      </c>
      <c r="V1167" t="n">
        <v>0.88</v>
      </c>
      <c r="W1167" t="n">
        <v>6.82</v>
      </c>
      <c r="X1167" t="n">
        <v>0.38</v>
      </c>
      <c r="Y1167" t="n">
        <v>1</v>
      </c>
      <c r="Z1167" t="n">
        <v>10</v>
      </c>
    </row>
    <row r="1168">
      <c r="A1168" t="n">
        <v>41</v>
      </c>
      <c r="B1168" t="n">
        <v>45</v>
      </c>
      <c r="C1168" t="inlineStr">
        <is>
          <t xml:space="preserve">CONCLUIDO	</t>
        </is>
      </c>
      <c r="D1168" t="n">
        <v>3.7973</v>
      </c>
      <c r="E1168" t="n">
        <v>26.33</v>
      </c>
      <c r="F1168" t="n">
        <v>24.08</v>
      </c>
      <c r="G1168" t="n">
        <v>111.13</v>
      </c>
      <c r="H1168" t="n">
        <v>1.78</v>
      </c>
      <c r="I1168" t="n">
        <v>13</v>
      </c>
      <c r="J1168" t="n">
        <v>111.63</v>
      </c>
      <c r="K1168" t="n">
        <v>39.72</v>
      </c>
      <c r="L1168" t="n">
        <v>11.25</v>
      </c>
      <c r="M1168" t="n">
        <v>11</v>
      </c>
      <c r="N1168" t="n">
        <v>15.67</v>
      </c>
      <c r="O1168" t="n">
        <v>14002.23</v>
      </c>
      <c r="P1168" t="n">
        <v>186.14</v>
      </c>
      <c r="Q1168" t="n">
        <v>452.59</v>
      </c>
      <c r="R1168" t="n">
        <v>73.83</v>
      </c>
      <c r="S1168" t="n">
        <v>57.64</v>
      </c>
      <c r="T1168" t="n">
        <v>5985.77</v>
      </c>
      <c r="U1168" t="n">
        <v>0.78</v>
      </c>
      <c r="V1168" t="n">
        <v>0.88</v>
      </c>
      <c r="W1168" t="n">
        <v>6.82</v>
      </c>
      <c r="X1168" t="n">
        <v>0.35</v>
      </c>
      <c r="Y1168" t="n">
        <v>1</v>
      </c>
      <c r="Z1168" t="n">
        <v>10</v>
      </c>
    </row>
    <row r="1169">
      <c r="A1169" t="n">
        <v>42</v>
      </c>
      <c r="B1169" t="n">
        <v>45</v>
      </c>
      <c r="C1169" t="inlineStr">
        <is>
          <t xml:space="preserve">CONCLUIDO	</t>
        </is>
      </c>
      <c r="D1169" t="n">
        <v>3.7991</v>
      </c>
      <c r="E1169" t="n">
        <v>26.32</v>
      </c>
      <c r="F1169" t="n">
        <v>24.07</v>
      </c>
      <c r="G1169" t="n">
        <v>111.08</v>
      </c>
      <c r="H1169" t="n">
        <v>1.81</v>
      </c>
      <c r="I1169" t="n">
        <v>13</v>
      </c>
      <c r="J1169" t="n">
        <v>111.95</v>
      </c>
      <c r="K1169" t="n">
        <v>39.72</v>
      </c>
      <c r="L1169" t="n">
        <v>11.5</v>
      </c>
      <c r="M1169" t="n">
        <v>11</v>
      </c>
      <c r="N1169" t="n">
        <v>15.74</v>
      </c>
      <c r="O1169" t="n">
        <v>14041.65</v>
      </c>
      <c r="P1169" t="n">
        <v>186.56</v>
      </c>
      <c r="Q1169" t="n">
        <v>452.65</v>
      </c>
      <c r="R1169" t="n">
        <v>73.3</v>
      </c>
      <c r="S1169" t="n">
        <v>57.64</v>
      </c>
      <c r="T1169" t="n">
        <v>5724.44</v>
      </c>
      <c r="U1169" t="n">
        <v>0.79</v>
      </c>
      <c r="V1169" t="n">
        <v>0.88</v>
      </c>
      <c r="W1169" t="n">
        <v>6.82</v>
      </c>
      <c r="X1169" t="n">
        <v>0.34</v>
      </c>
      <c r="Y1169" t="n">
        <v>1</v>
      </c>
      <c r="Z1169" t="n">
        <v>10</v>
      </c>
    </row>
    <row r="1170">
      <c r="A1170" t="n">
        <v>43</v>
      </c>
      <c r="B1170" t="n">
        <v>45</v>
      </c>
      <c r="C1170" t="inlineStr">
        <is>
          <t xml:space="preserve">CONCLUIDO	</t>
        </is>
      </c>
      <c r="D1170" t="n">
        <v>3.7984</v>
      </c>
      <c r="E1170" t="n">
        <v>26.33</v>
      </c>
      <c r="F1170" t="n">
        <v>24.07</v>
      </c>
      <c r="G1170" t="n">
        <v>111.1</v>
      </c>
      <c r="H1170" t="n">
        <v>1.84</v>
      </c>
      <c r="I1170" t="n">
        <v>13</v>
      </c>
      <c r="J1170" t="n">
        <v>112.27</v>
      </c>
      <c r="K1170" t="n">
        <v>39.72</v>
      </c>
      <c r="L1170" t="n">
        <v>11.75</v>
      </c>
      <c r="M1170" t="n">
        <v>11</v>
      </c>
      <c r="N1170" t="n">
        <v>15.81</v>
      </c>
      <c r="O1170" t="n">
        <v>14081.1</v>
      </c>
      <c r="P1170" t="n">
        <v>184.2</v>
      </c>
      <c r="Q1170" t="n">
        <v>452.57</v>
      </c>
      <c r="R1170" t="n">
        <v>73.72</v>
      </c>
      <c r="S1170" t="n">
        <v>57.64</v>
      </c>
      <c r="T1170" t="n">
        <v>5933.28</v>
      </c>
      <c r="U1170" t="n">
        <v>0.78</v>
      </c>
      <c r="V1170" t="n">
        <v>0.88</v>
      </c>
      <c r="W1170" t="n">
        <v>6.81</v>
      </c>
      <c r="X1170" t="n">
        <v>0.35</v>
      </c>
      <c r="Y1170" t="n">
        <v>1</v>
      </c>
      <c r="Z1170" t="n">
        <v>10</v>
      </c>
    </row>
    <row r="1171">
      <c r="A1171" t="n">
        <v>44</v>
      </c>
      <c r="B1171" t="n">
        <v>45</v>
      </c>
      <c r="C1171" t="inlineStr">
        <is>
          <t xml:space="preserve">CONCLUIDO	</t>
        </is>
      </c>
      <c r="D1171" t="n">
        <v>3.8073</v>
      </c>
      <c r="E1171" t="n">
        <v>26.26</v>
      </c>
      <c r="F1171" t="n">
        <v>24.03</v>
      </c>
      <c r="G1171" t="n">
        <v>120.15</v>
      </c>
      <c r="H1171" t="n">
        <v>1.88</v>
      </c>
      <c r="I1171" t="n">
        <v>12</v>
      </c>
      <c r="J1171" t="n">
        <v>112.59</v>
      </c>
      <c r="K1171" t="n">
        <v>39.72</v>
      </c>
      <c r="L1171" t="n">
        <v>12</v>
      </c>
      <c r="M1171" t="n">
        <v>9</v>
      </c>
      <c r="N1171" t="n">
        <v>15.88</v>
      </c>
      <c r="O1171" t="n">
        <v>14120.58</v>
      </c>
      <c r="P1171" t="n">
        <v>182.25</v>
      </c>
      <c r="Q1171" t="n">
        <v>452.6</v>
      </c>
      <c r="R1171" t="n">
        <v>72.08</v>
      </c>
      <c r="S1171" t="n">
        <v>57.64</v>
      </c>
      <c r="T1171" t="n">
        <v>5118.18</v>
      </c>
      <c r="U1171" t="n">
        <v>0.8</v>
      </c>
      <c r="V1171" t="n">
        <v>0.88</v>
      </c>
      <c r="W1171" t="n">
        <v>6.82</v>
      </c>
      <c r="X1171" t="n">
        <v>0.31</v>
      </c>
      <c r="Y1171" t="n">
        <v>1</v>
      </c>
      <c r="Z1171" t="n">
        <v>10</v>
      </c>
    </row>
    <row r="1172">
      <c r="A1172" t="n">
        <v>45</v>
      </c>
      <c r="B1172" t="n">
        <v>45</v>
      </c>
      <c r="C1172" t="inlineStr">
        <is>
          <t xml:space="preserve">CONCLUIDO	</t>
        </is>
      </c>
      <c r="D1172" t="n">
        <v>3.8086</v>
      </c>
      <c r="E1172" t="n">
        <v>26.26</v>
      </c>
      <c r="F1172" t="n">
        <v>24.02</v>
      </c>
      <c r="G1172" t="n">
        <v>120.11</v>
      </c>
      <c r="H1172" t="n">
        <v>1.91</v>
      </c>
      <c r="I1172" t="n">
        <v>12</v>
      </c>
      <c r="J1172" t="n">
        <v>112.91</v>
      </c>
      <c r="K1172" t="n">
        <v>39.72</v>
      </c>
      <c r="L1172" t="n">
        <v>12.25</v>
      </c>
      <c r="M1172" t="n">
        <v>8</v>
      </c>
      <c r="N1172" t="n">
        <v>15.95</v>
      </c>
      <c r="O1172" t="n">
        <v>14160.09</v>
      </c>
      <c r="P1172" t="n">
        <v>182.58</v>
      </c>
      <c r="Q1172" t="n">
        <v>452.57</v>
      </c>
      <c r="R1172" t="n">
        <v>71.98</v>
      </c>
      <c r="S1172" t="n">
        <v>57.64</v>
      </c>
      <c r="T1172" t="n">
        <v>5068.04</v>
      </c>
      <c r="U1172" t="n">
        <v>0.8</v>
      </c>
      <c r="V1172" t="n">
        <v>0.88</v>
      </c>
      <c r="W1172" t="n">
        <v>6.81</v>
      </c>
      <c r="X1172" t="n">
        <v>0.3</v>
      </c>
      <c r="Y1172" t="n">
        <v>1</v>
      </c>
      <c r="Z1172" t="n">
        <v>10</v>
      </c>
    </row>
    <row r="1173">
      <c r="A1173" t="n">
        <v>46</v>
      </c>
      <c r="B1173" t="n">
        <v>45</v>
      </c>
      <c r="C1173" t="inlineStr">
        <is>
          <t xml:space="preserve">CONCLUIDO	</t>
        </is>
      </c>
      <c r="D1173" t="n">
        <v>3.8061</v>
      </c>
      <c r="E1173" t="n">
        <v>26.27</v>
      </c>
      <c r="F1173" t="n">
        <v>24.04</v>
      </c>
      <c r="G1173" t="n">
        <v>120.19</v>
      </c>
      <c r="H1173" t="n">
        <v>1.95</v>
      </c>
      <c r="I1173" t="n">
        <v>12</v>
      </c>
      <c r="J1173" t="n">
        <v>113.24</v>
      </c>
      <c r="K1173" t="n">
        <v>39.72</v>
      </c>
      <c r="L1173" t="n">
        <v>12.5</v>
      </c>
      <c r="M1173" t="n">
        <v>6</v>
      </c>
      <c r="N1173" t="n">
        <v>16.02</v>
      </c>
      <c r="O1173" t="n">
        <v>14199.62</v>
      </c>
      <c r="P1173" t="n">
        <v>182.67</v>
      </c>
      <c r="Q1173" t="n">
        <v>452.56</v>
      </c>
      <c r="R1173" t="n">
        <v>72.38</v>
      </c>
      <c r="S1173" t="n">
        <v>57.64</v>
      </c>
      <c r="T1173" t="n">
        <v>5266.6</v>
      </c>
      <c r="U1173" t="n">
        <v>0.8</v>
      </c>
      <c r="V1173" t="n">
        <v>0.88</v>
      </c>
      <c r="W1173" t="n">
        <v>6.82</v>
      </c>
      <c r="X1173" t="n">
        <v>0.32</v>
      </c>
      <c r="Y1173" t="n">
        <v>1</v>
      </c>
      <c r="Z1173" t="n">
        <v>10</v>
      </c>
    </row>
    <row r="1174">
      <c r="A1174" t="n">
        <v>47</v>
      </c>
      <c r="B1174" t="n">
        <v>45</v>
      </c>
      <c r="C1174" t="inlineStr">
        <is>
          <t xml:space="preserve">CONCLUIDO	</t>
        </is>
      </c>
      <c r="D1174" t="n">
        <v>3.8073</v>
      </c>
      <c r="E1174" t="n">
        <v>26.27</v>
      </c>
      <c r="F1174" t="n">
        <v>24.03</v>
      </c>
      <c r="G1174" t="n">
        <v>120.15</v>
      </c>
      <c r="H1174" t="n">
        <v>1.98</v>
      </c>
      <c r="I1174" t="n">
        <v>12</v>
      </c>
      <c r="J1174" t="n">
        <v>113.56</v>
      </c>
      <c r="K1174" t="n">
        <v>39.72</v>
      </c>
      <c r="L1174" t="n">
        <v>12.75</v>
      </c>
      <c r="M1174" t="n">
        <v>5</v>
      </c>
      <c r="N1174" t="n">
        <v>16.09</v>
      </c>
      <c r="O1174" t="n">
        <v>14239.17</v>
      </c>
      <c r="P1174" t="n">
        <v>181.4</v>
      </c>
      <c r="Q1174" t="n">
        <v>452.56</v>
      </c>
      <c r="R1174" t="n">
        <v>71.97</v>
      </c>
      <c r="S1174" t="n">
        <v>57.64</v>
      </c>
      <c r="T1174" t="n">
        <v>5061.46</v>
      </c>
      <c r="U1174" t="n">
        <v>0.8</v>
      </c>
      <c r="V1174" t="n">
        <v>0.88</v>
      </c>
      <c r="W1174" t="n">
        <v>6.82</v>
      </c>
      <c r="X1174" t="n">
        <v>0.31</v>
      </c>
      <c r="Y1174" t="n">
        <v>1</v>
      </c>
      <c r="Z1174" t="n">
        <v>10</v>
      </c>
    </row>
    <row r="1175">
      <c r="A1175" t="n">
        <v>48</v>
      </c>
      <c r="B1175" t="n">
        <v>45</v>
      </c>
      <c r="C1175" t="inlineStr">
        <is>
          <t xml:space="preserve">CONCLUIDO	</t>
        </is>
      </c>
      <c r="D1175" t="n">
        <v>3.8051</v>
      </c>
      <c r="E1175" t="n">
        <v>26.28</v>
      </c>
      <c r="F1175" t="n">
        <v>24.05</v>
      </c>
      <c r="G1175" t="n">
        <v>120.23</v>
      </c>
      <c r="H1175" t="n">
        <v>2.01</v>
      </c>
      <c r="I1175" t="n">
        <v>12</v>
      </c>
      <c r="J1175" t="n">
        <v>113.88</v>
      </c>
      <c r="K1175" t="n">
        <v>39.72</v>
      </c>
      <c r="L1175" t="n">
        <v>13</v>
      </c>
      <c r="M1175" t="n">
        <v>3</v>
      </c>
      <c r="N1175" t="n">
        <v>16.16</v>
      </c>
      <c r="O1175" t="n">
        <v>14278.75</v>
      </c>
      <c r="P1175" t="n">
        <v>181.25</v>
      </c>
      <c r="Q1175" t="n">
        <v>452.66</v>
      </c>
      <c r="R1175" t="n">
        <v>72.45999999999999</v>
      </c>
      <c r="S1175" t="n">
        <v>57.64</v>
      </c>
      <c r="T1175" t="n">
        <v>5307.8</v>
      </c>
      <c r="U1175" t="n">
        <v>0.8</v>
      </c>
      <c r="V1175" t="n">
        <v>0.88</v>
      </c>
      <c r="W1175" t="n">
        <v>6.82</v>
      </c>
      <c r="X1175" t="n">
        <v>0.32</v>
      </c>
      <c r="Y1175" t="n">
        <v>1</v>
      </c>
      <c r="Z1175" t="n">
        <v>10</v>
      </c>
    </row>
    <row r="1176">
      <c r="A1176" t="n">
        <v>49</v>
      </c>
      <c r="B1176" t="n">
        <v>45</v>
      </c>
      <c r="C1176" t="inlineStr">
        <is>
          <t xml:space="preserve">CONCLUIDO	</t>
        </is>
      </c>
      <c r="D1176" t="n">
        <v>3.805</v>
      </c>
      <c r="E1176" t="n">
        <v>26.28</v>
      </c>
      <c r="F1176" t="n">
        <v>24.05</v>
      </c>
      <c r="G1176" t="n">
        <v>120.23</v>
      </c>
      <c r="H1176" t="n">
        <v>2.05</v>
      </c>
      <c r="I1176" t="n">
        <v>12</v>
      </c>
      <c r="J1176" t="n">
        <v>114.2</v>
      </c>
      <c r="K1176" t="n">
        <v>39.72</v>
      </c>
      <c r="L1176" t="n">
        <v>13.25</v>
      </c>
      <c r="M1176" t="n">
        <v>2</v>
      </c>
      <c r="N1176" t="n">
        <v>16.23</v>
      </c>
      <c r="O1176" t="n">
        <v>14318.36</v>
      </c>
      <c r="P1176" t="n">
        <v>180.86</v>
      </c>
      <c r="Q1176" t="n">
        <v>452.59</v>
      </c>
      <c r="R1176" t="n">
        <v>72.54000000000001</v>
      </c>
      <c r="S1176" t="n">
        <v>57.64</v>
      </c>
      <c r="T1176" t="n">
        <v>5349.11</v>
      </c>
      <c r="U1176" t="n">
        <v>0.79</v>
      </c>
      <c r="V1176" t="n">
        <v>0.88</v>
      </c>
      <c r="W1176" t="n">
        <v>6.82</v>
      </c>
      <c r="X1176" t="n">
        <v>0.32</v>
      </c>
      <c r="Y1176" t="n">
        <v>1</v>
      </c>
      <c r="Z1176" t="n">
        <v>10</v>
      </c>
    </row>
    <row r="1177">
      <c r="A1177" t="n">
        <v>50</v>
      </c>
      <c r="B1177" t="n">
        <v>45</v>
      </c>
      <c r="C1177" t="inlineStr">
        <is>
          <t xml:space="preserve">CONCLUIDO	</t>
        </is>
      </c>
      <c r="D1177" t="n">
        <v>3.8045</v>
      </c>
      <c r="E1177" t="n">
        <v>26.28</v>
      </c>
      <c r="F1177" t="n">
        <v>24.05</v>
      </c>
      <c r="G1177" t="n">
        <v>120.25</v>
      </c>
      <c r="H1177" t="n">
        <v>2.08</v>
      </c>
      <c r="I1177" t="n">
        <v>12</v>
      </c>
      <c r="J1177" t="n">
        <v>114.52</v>
      </c>
      <c r="K1177" t="n">
        <v>39.72</v>
      </c>
      <c r="L1177" t="n">
        <v>13.5</v>
      </c>
      <c r="M1177" t="n">
        <v>1</v>
      </c>
      <c r="N1177" t="n">
        <v>16.3</v>
      </c>
      <c r="O1177" t="n">
        <v>14358</v>
      </c>
      <c r="P1177" t="n">
        <v>180.91</v>
      </c>
      <c r="Q1177" t="n">
        <v>452.59</v>
      </c>
      <c r="R1177" t="n">
        <v>72.56</v>
      </c>
      <c r="S1177" t="n">
        <v>57.64</v>
      </c>
      <c r="T1177" t="n">
        <v>5357.88</v>
      </c>
      <c r="U1177" t="n">
        <v>0.79</v>
      </c>
      <c r="V1177" t="n">
        <v>0.88</v>
      </c>
      <c r="W1177" t="n">
        <v>6.83</v>
      </c>
      <c r="X1177" t="n">
        <v>0.33</v>
      </c>
      <c r="Y1177" t="n">
        <v>1</v>
      </c>
      <c r="Z1177" t="n">
        <v>10</v>
      </c>
    </row>
    <row r="1178">
      <c r="A1178" t="n">
        <v>51</v>
      </c>
      <c r="B1178" t="n">
        <v>45</v>
      </c>
      <c r="C1178" t="inlineStr">
        <is>
          <t xml:space="preserve">CONCLUIDO	</t>
        </is>
      </c>
      <c r="D1178" t="n">
        <v>3.8044</v>
      </c>
      <c r="E1178" t="n">
        <v>26.29</v>
      </c>
      <c r="F1178" t="n">
        <v>24.05</v>
      </c>
      <c r="G1178" t="n">
        <v>120.25</v>
      </c>
      <c r="H1178" t="n">
        <v>2.11</v>
      </c>
      <c r="I1178" t="n">
        <v>12</v>
      </c>
      <c r="J1178" t="n">
        <v>114.84</v>
      </c>
      <c r="K1178" t="n">
        <v>39.72</v>
      </c>
      <c r="L1178" t="n">
        <v>13.75</v>
      </c>
      <c r="M1178" t="n">
        <v>0</v>
      </c>
      <c r="N1178" t="n">
        <v>16.38</v>
      </c>
      <c r="O1178" t="n">
        <v>14397.66</v>
      </c>
      <c r="P1178" t="n">
        <v>181.13</v>
      </c>
      <c r="Q1178" t="n">
        <v>452.64</v>
      </c>
      <c r="R1178" t="n">
        <v>72.52</v>
      </c>
      <c r="S1178" t="n">
        <v>57.64</v>
      </c>
      <c r="T1178" t="n">
        <v>5336.33</v>
      </c>
      <c r="U1178" t="n">
        <v>0.79</v>
      </c>
      <c r="V1178" t="n">
        <v>0.88</v>
      </c>
      <c r="W1178" t="n">
        <v>6.83</v>
      </c>
      <c r="X1178" t="n">
        <v>0.33</v>
      </c>
      <c r="Y1178" t="n">
        <v>1</v>
      </c>
      <c r="Z1178" t="n">
        <v>10</v>
      </c>
    </row>
    <row r="1179">
      <c r="A1179" t="n">
        <v>0</v>
      </c>
      <c r="B1179" t="n">
        <v>105</v>
      </c>
      <c r="C1179" t="inlineStr">
        <is>
          <t xml:space="preserve">CONCLUIDO	</t>
        </is>
      </c>
      <c r="D1179" t="n">
        <v>1.9249</v>
      </c>
      <c r="E1179" t="n">
        <v>51.95</v>
      </c>
      <c r="F1179" t="n">
        <v>34.62</v>
      </c>
      <c r="G1179" t="n">
        <v>5.71</v>
      </c>
      <c r="H1179" t="n">
        <v>0.09</v>
      </c>
      <c r="I1179" t="n">
        <v>364</v>
      </c>
      <c r="J1179" t="n">
        <v>204</v>
      </c>
      <c r="K1179" t="n">
        <v>55.27</v>
      </c>
      <c r="L1179" t="n">
        <v>1</v>
      </c>
      <c r="M1179" t="n">
        <v>362</v>
      </c>
      <c r="N1179" t="n">
        <v>42.72</v>
      </c>
      <c r="O1179" t="n">
        <v>25393.6</v>
      </c>
      <c r="P1179" t="n">
        <v>502.21</v>
      </c>
      <c r="Q1179" t="n">
        <v>453.53</v>
      </c>
      <c r="R1179" t="n">
        <v>418.7</v>
      </c>
      <c r="S1179" t="n">
        <v>57.64</v>
      </c>
      <c r="T1179" t="n">
        <v>176668.96</v>
      </c>
      <c r="U1179" t="n">
        <v>0.14</v>
      </c>
      <c r="V1179" t="n">
        <v>0.61</v>
      </c>
      <c r="W1179" t="n">
        <v>7.37</v>
      </c>
      <c r="X1179" t="n">
        <v>10.87</v>
      </c>
      <c r="Y1179" t="n">
        <v>1</v>
      </c>
      <c r="Z1179" t="n">
        <v>10</v>
      </c>
    </row>
    <row r="1180">
      <c r="A1180" t="n">
        <v>1</v>
      </c>
      <c r="B1180" t="n">
        <v>105</v>
      </c>
      <c r="C1180" t="inlineStr">
        <is>
          <t xml:space="preserve">CONCLUIDO	</t>
        </is>
      </c>
      <c r="D1180" t="n">
        <v>2.2236</v>
      </c>
      <c r="E1180" t="n">
        <v>44.97</v>
      </c>
      <c r="F1180" t="n">
        <v>31.62</v>
      </c>
      <c r="G1180" t="n">
        <v>7.13</v>
      </c>
      <c r="H1180" t="n">
        <v>0.11</v>
      </c>
      <c r="I1180" t="n">
        <v>266</v>
      </c>
      <c r="J1180" t="n">
        <v>204.39</v>
      </c>
      <c r="K1180" t="n">
        <v>55.27</v>
      </c>
      <c r="L1180" t="n">
        <v>1.25</v>
      </c>
      <c r="M1180" t="n">
        <v>264</v>
      </c>
      <c r="N1180" t="n">
        <v>42.87</v>
      </c>
      <c r="O1180" t="n">
        <v>25442.42</v>
      </c>
      <c r="P1180" t="n">
        <v>458.66</v>
      </c>
      <c r="Q1180" t="n">
        <v>453.21</v>
      </c>
      <c r="R1180" t="n">
        <v>319.52</v>
      </c>
      <c r="S1180" t="n">
        <v>57.64</v>
      </c>
      <c r="T1180" t="n">
        <v>127569.2</v>
      </c>
      <c r="U1180" t="n">
        <v>0.18</v>
      </c>
      <c r="V1180" t="n">
        <v>0.67</v>
      </c>
      <c r="W1180" t="n">
        <v>7.24</v>
      </c>
      <c r="X1180" t="n">
        <v>7.88</v>
      </c>
      <c r="Y1180" t="n">
        <v>1</v>
      </c>
      <c r="Z1180" t="n">
        <v>10</v>
      </c>
    </row>
    <row r="1181">
      <c r="A1181" t="n">
        <v>2</v>
      </c>
      <c r="B1181" t="n">
        <v>105</v>
      </c>
      <c r="C1181" t="inlineStr">
        <is>
          <t xml:space="preserve">CONCLUIDO	</t>
        </is>
      </c>
      <c r="D1181" t="n">
        <v>2.4451</v>
      </c>
      <c r="E1181" t="n">
        <v>40.9</v>
      </c>
      <c r="F1181" t="n">
        <v>29.86</v>
      </c>
      <c r="G1181" t="n">
        <v>8.57</v>
      </c>
      <c r="H1181" t="n">
        <v>0.13</v>
      </c>
      <c r="I1181" t="n">
        <v>209</v>
      </c>
      <c r="J1181" t="n">
        <v>204.79</v>
      </c>
      <c r="K1181" t="n">
        <v>55.27</v>
      </c>
      <c r="L1181" t="n">
        <v>1.5</v>
      </c>
      <c r="M1181" t="n">
        <v>207</v>
      </c>
      <c r="N1181" t="n">
        <v>43.02</v>
      </c>
      <c r="O1181" t="n">
        <v>25491.3</v>
      </c>
      <c r="P1181" t="n">
        <v>432.97</v>
      </c>
      <c r="Q1181" t="n">
        <v>453.25</v>
      </c>
      <c r="R1181" t="n">
        <v>262.3</v>
      </c>
      <c r="S1181" t="n">
        <v>57.64</v>
      </c>
      <c r="T1181" t="n">
        <v>99243.14</v>
      </c>
      <c r="U1181" t="n">
        <v>0.22</v>
      </c>
      <c r="V1181" t="n">
        <v>0.71</v>
      </c>
      <c r="W1181" t="n">
        <v>7.13</v>
      </c>
      <c r="X1181" t="n">
        <v>6.12</v>
      </c>
      <c r="Y1181" t="n">
        <v>1</v>
      </c>
      <c r="Z1181" t="n">
        <v>10</v>
      </c>
    </row>
    <row r="1182">
      <c r="A1182" t="n">
        <v>3</v>
      </c>
      <c r="B1182" t="n">
        <v>105</v>
      </c>
      <c r="C1182" t="inlineStr">
        <is>
          <t xml:space="preserve">CONCLUIDO	</t>
        </is>
      </c>
      <c r="D1182" t="n">
        <v>2.6047</v>
      </c>
      <c r="E1182" t="n">
        <v>38.39</v>
      </c>
      <c r="F1182" t="n">
        <v>28.81</v>
      </c>
      <c r="G1182" t="n">
        <v>9.99</v>
      </c>
      <c r="H1182" t="n">
        <v>0.15</v>
      </c>
      <c r="I1182" t="n">
        <v>173</v>
      </c>
      <c r="J1182" t="n">
        <v>205.18</v>
      </c>
      <c r="K1182" t="n">
        <v>55.27</v>
      </c>
      <c r="L1182" t="n">
        <v>1.75</v>
      </c>
      <c r="M1182" t="n">
        <v>171</v>
      </c>
      <c r="N1182" t="n">
        <v>43.16</v>
      </c>
      <c r="O1182" t="n">
        <v>25540.22</v>
      </c>
      <c r="P1182" t="n">
        <v>417.69</v>
      </c>
      <c r="Q1182" t="n">
        <v>453.12</v>
      </c>
      <c r="R1182" t="n">
        <v>227.7</v>
      </c>
      <c r="S1182" t="n">
        <v>57.64</v>
      </c>
      <c r="T1182" t="n">
        <v>82120.53999999999</v>
      </c>
      <c r="U1182" t="n">
        <v>0.25</v>
      </c>
      <c r="V1182" t="n">
        <v>0.74</v>
      </c>
      <c r="W1182" t="n">
        <v>7.09</v>
      </c>
      <c r="X1182" t="n">
        <v>5.07</v>
      </c>
      <c r="Y1182" t="n">
        <v>1</v>
      </c>
      <c r="Z1182" t="n">
        <v>10</v>
      </c>
    </row>
    <row r="1183">
      <c r="A1183" t="n">
        <v>4</v>
      </c>
      <c r="B1183" t="n">
        <v>105</v>
      </c>
      <c r="C1183" t="inlineStr">
        <is>
          <t xml:space="preserve">CONCLUIDO	</t>
        </is>
      </c>
      <c r="D1183" t="n">
        <v>2.7385</v>
      </c>
      <c r="E1183" t="n">
        <v>36.52</v>
      </c>
      <c r="F1183" t="n">
        <v>27.99</v>
      </c>
      <c r="G1183" t="n">
        <v>11.42</v>
      </c>
      <c r="H1183" t="n">
        <v>0.17</v>
      </c>
      <c r="I1183" t="n">
        <v>147</v>
      </c>
      <c r="J1183" t="n">
        <v>205.58</v>
      </c>
      <c r="K1183" t="n">
        <v>55.27</v>
      </c>
      <c r="L1183" t="n">
        <v>2</v>
      </c>
      <c r="M1183" t="n">
        <v>145</v>
      </c>
      <c r="N1183" t="n">
        <v>43.31</v>
      </c>
      <c r="O1183" t="n">
        <v>25589.2</v>
      </c>
      <c r="P1183" t="n">
        <v>405.6</v>
      </c>
      <c r="Q1183" t="n">
        <v>452.84</v>
      </c>
      <c r="R1183" t="n">
        <v>201.31</v>
      </c>
      <c r="S1183" t="n">
        <v>57.64</v>
      </c>
      <c r="T1183" t="n">
        <v>69058.48</v>
      </c>
      <c r="U1183" t="n">
        <v>0.29</v>
      </c>
      <c r="V1183" t="n">
        <v>0.76</v>
      </c>
      <c r="W1183" t="n">
        <v>7.03</v>
      </c>
      <c r="X1183" t="n">
        <v>4.26</v>
      </c>
      <c r="Y1183" t="n">
        <v>1</v>
      </c>
      <c r="Z1183" t="n">
        <v>10</v>
      </c>
    </row>
    <row r="1184">
      <c r="A1184" t="n">
        <v>5</v>
      </c>
      <c r="B1184" t="n">
        <v>105</v>
      </c>
      <c r="C1184" t="inlineStr">
        <is>
          <t xml:space="preserve">CONCLUIDO	</t>
        </is>
      </c>
      <c r="D1184" t="n">
        <v>2.8421</v>
      </c>
      <c r="E1184" t="n">
        <v>35.18</v>
      </c>
      <c r="F1184" t="n">
        <v>27.43</v>
      </c>
      <c r="G1184" t="n">
        <v>12.86</v>
      </c>
      <c r="H1184" t="n">
        <v>0.19</v>
      </c>
      <c r="I1184" t="n">
        <v>128</v>
      </c>
      <c r="J1184" t="n">
        <v>205.98</v>
      </c>
      <c r="K1184" t="n">
        <v>55.27</v>
      </c>
      <c r="L1184" t="n">
        <v>2.25</v>
      </c>
      <c r="M1184" t="n">
        <v>126</v>
      </c>
      <c r="N1184" t="n">
        <v>43.46</v>
      </c>
      <c r="O1184" t="n">
        <v>25638.22</v>
      </c>
      <c r="P1184" t="n">
        <v>397.29</v>
      </c>
      <c r="Q1184" t="n">
        <v>452.84</v>
      </c>
      <c r="R1184" t="n">
        <v>182.5</v>
      </c>
      <c r="S1184" t="n">
        <v>57.64</v>
      </c>
      <c r="T1184" t="n">
        <v>59749.25</v>
      </c>
      <c r="U1184" t="n">
        <v>0.32</v>
      </c>
      <c r="V1184" t="n">
        <v>0.77</v>
      </c>
      <c r="W1184" t="n">
        <v>7.01</v>
      </c>
      <c r="X1184" t="n">
        <v>3.7</v>
      </c>
      <c r="Y1184" t="n">
        <v>1</v>
      </c>
      <c r="Z1184" t="n">
        <v>10</v>
      </c>
    </row>
    <row r="1185">
      <c r="A1185" t="n">
        <v>6</v>
      </c>
      <c r="B1185" t="n">
        <v>105</v>
      </c>
      <c r="C1185" t="inlineStr">
        <is>
          <t xml:space="preserve">CONCLUIDO	</t>
        </is>
      </c>
      <c r="D1185" t="n">
        <v>2.9248</v>
      </c>
      <c r="E1185" t="n">
        <v>34.19</v>
      </c>
      <c r="F1185" t="n">
        <v>27</v>
      </c>
      <c r="G1185" t="n">
        <v>14.21</v>
      </c>
      <c r="H1185" t="n">
        <v>0.22</v>
      </c>
      <c r="I1185" t="n">
        <v>114</v>
      </c>
      <c r="J1185" t="n">
        <v>206.38</v>
      </c>
      <c r="K1185" t="n">
        <v>55.27</v>
      </c>
      <c r="L1185" t="n">
        <v>2.5</v>
      </c>
      <c r="M1185" t="n">
        <v>112</v>
      </c>
      <c r="N1185" t="n">
        <v>43.6</v>
      </c>
      <c r="O1185" t="n">
        <v>25687.3</v>
      </c>
      <c r="P1185" t="n">
        <v>390.86</v>
      </c>
      <c r="Q1185" t="n">
        <v>452.83</v>
      </c>
      <c r="R1185" t="n">
        <v>169.4</v>
      </c>
      <c r="S1185" t="n">
        <v>57.64</v>
      </c>
      <c r="T1185" t="n">
        <v>53268.78</v>
      </c>
      <c r="U1185" t="n">
        <v>0.34</v>
      </c>
      <c r="V1185" t="n">
        <v>0.79</v>
      </c>
      <c r="W1185" t="n">
        <v>6.97</v>
      </c>
      <c r="X1185" t="n">
        <v>3.27</v>
      </c>
      <c r="Y1185" t="n">
        <v>1</v>
      </c>
      <c r="Z1185" t="n">
        <v>10</v>
      </c>
    </row>
    <row r="1186">
      <c r="A1186" t="n">
        <v>7</v>
      </c>
      <c r="B1186" t="n">
        <v>105</v>
      </c>
      <c r="C1186" t="inlineStr">
        <is>
          <t xml:space="preserve">CONCLUIDO	</t>
        </is>
      </c>
      <c r="D1186" t="n">
        <v>2.9971</v>
      </c>
      <c r="E1186" t="n">
        <v>33.37</v>
      </c>
      <c r="F1186" t="n">
        <v>26.66</v>
      </c>
      <c r="G1186" t="n">
        <v>15.69</v>
      </c>
      <c r="H1186" t="n">
        <v>0.24</v>
      </c>
      <c r="I1186" t="n">
        <v>102</v>
      </c>
      <c r="J1186" t="n">
        <v>206.78</v>
      </c>
      <c r="K1186" t="n">
        <v>55.27</v>
      </c>
      <c r="L1186" t="n">
        <v>2.75</v>
      </c>
      <c r="M1186" t="n">
        <v>100</v>
      </c>
      <c r="N1186" t="n">
        <v>43.75</v>
      </c>
      <c r="O1186" t="n">
        <v>25736.42</v>
      </c>
      <c r="P1186" t="n">
        <v>385.81</v>
      </c>
      <c r="Q1186" t="n">
        <v>452.94</v>
      </c>
      <c r="R1186" t="n">
        <v>158.19</v>
      </c>
      <c r="S1186" t="n">
        <v>57.64</v>
      </c>
      <c r="T1186" t="n">
        <v>47722.79</v>
      </c>
      <c r="U1186" t="n">
        <v>0.36</v>
      </c>
      <c r="V1186" t="n">
        <v>0.8</v>
      </c>
      <c r="W1186" t="n">
        <v>6.96</v>
      </c>
      <c r="X1186" t="n">
        <v>2.93</v>
      </c>
      <c r="Y1186" t="n">
        <v>1</v>
      </c>
      <c r="Z1186" t="n">
        <v>10</v>
      </c>
    </row>
    <row r="1187">
      <c r="A1187" t="n">
        <v>8</v>
      </c>
      <c r="B1187" t="n">
        <v>105</v>
      </c>
      <c r="C1187" t="inlineStr">
        <is>
          <t xml:space="preserve">CONCLUIDO	</t>
        </is>
      </c>
      <c r="D1187" t="n">
        <v>3.0542</v>
      </c>
      <c r="E1187" t="n">
        <v>32.74</v>
      </c>
      <c r="F1187" t="n">
        <v>26.41</v>
      </c>
      <c r="G1187" t="n">
        <v>17.04</v>
      </c>
      <c r="H1187" t="n">
        <v>0.26</v>
      </c>
      <c r="I1187" t="n">
        <v>93</v>
      </c>
      <c r="J1187" t="n">
        <v>207.17</v>
      </c>
      <c r="K1187" t="n">
        <v>55.27</v>
      </c>
      <c r="L1187" t="n">
        <v>3</v>
      </c>
      <c r="M1187" t="n">
        <v>91</v>
      </c>
      <c r="N1187" t="n">
        <v>43.9</v>
      </c>
      <c r="O1187" t="n">
        <v>25785.6</v>
      </c>
      <c r="P1187" t="n">
        <v>381.87</v>
      </c>
      <c r="Q1187" t="n">
        <v>452.84</v>
      </c>
      <c r="R1187" t="n">
        <v>149.18</v>
      </c>
      <c r="S1187" t="n">
        <v>57.64</v>
      </c>
      <c r="T1187" t="n">
        <v>43265.47</v>
      </c>
      <c r="U1187" t="n">
        <v>0.39</v>
      </c>
      <c r="V1187" t="n">
        <v>0.8</v>
      </c>
      <c r="W1187" t="n">
        <v>6.96</v>
      </c>
      <c r="X1187" t="n">
        <v>2.68</v>
      </c>
      <c r="Y1187" t="n">
        <v>1</v>
      </c>
      <c r="Z1187" t="n">
        <v>10</v>
      </c>
    </row>
    <row r="1188">
      <c r="A1188" t="n">
        <v>9</v>
      </c>
      <c r="B1188" t="n">
        <v>105</v>
      </c>
      <c r="C1188" t="inlineStr">
        <is>
          <t xml:space="preserve">CONCLUIDO	</t>
        </is>
      </c>
      <c r="D1188" t="n">
        <v>3.1088</v>
      </c>
      <c r="E1188" t="n">
        <v>32.17</v>
      </c>
      <c r="F1188" t="n">
        <v>26.16</v>
      </c>
      <c r="G1188" t="n">
        <v>18.46</v>
      </c>
      <c r="H1188" t="n">
        <v>0.28</v>
      </c>
      <c r="I1188" t="n">
        <v>85</v>
      </c>
      <c r="J1188" t="n">
        <v>207.57</v>
      </c>
      <c r="K1188" t="n">
        <v>55.27</v>
      </c>
      <c r="L1188" t="n">
        <v>3.25</v>
      </c>
      <c r="M1188" t="n">
        <v>83</v>
      </c>
      <c r="N1188" t="n">
        <v>44.05</v>
      </c>
      <c r="O1188" t="n">
        <v>25834.83</v>
      </c>
      <c r="P1188" t="n">
        <v>378.09</v>
      </c>
      <c r="Q1188" t="n">
        <v>452.81</v>
      </c>
      <c r="R1188" t="n">
        <v>141.32</v>
      </c>
      <c r="S1188" t="n">
        <v>57.64</v>
      </c>
      <c r="T1188" t="n">
        <v>39373.18</v>
      </c>
      <c r="U1188" t="n">
        <v>0.41</v>
      </c>
      <c r="V1188" t="n">
        <v>0.8100000000000001</v>
      </c>
      <c r="W1188" t="n">
        <v>6.93</v>
      </c>
      <c r="X1188" t="n">
        <v>2.43</v>
      </c>
      <c r="Y1188" t="n">
        <v>1</v>
      </c>
      <c r="Z1188" t="n">
        <v>10</v>
      </c>
    </row>
    <row r="1189">
      <c r="A1189" t="n">
        <v>10</v>
      </c>
      <c r="B1189" t="n">
        <v>105</v>
      </c>
      <c r="C1189" t="inlineStr">
        <is>
          <t xml:space="preserve">CONCLUIDO	</t>
        </is>
      </c>
      <c r="D1189" t="n">
        <v>3.1562</v>
      </c>
      <c r="E1189" t="n">
        <v>31.68</v>
      </c>
      <c r="F1189" t="n">
        <v>25.96</v>
      </c>
      <c r="G1189" t="n">
        <v>19.97</v>
      </c>
      <c r="H1189" t="n">
        <v>0.3</v>
      </c>
      <c r="I1189" t="n">
        <v>78</v>
      </c>
      <c r="J1189" t="n">
        <v>207.97</v>
      </c>
      <c r="K1189" t="n">
        <v>55.27</v>
      </c>
      <c r="L1189" t="n">
        <v>3.5</v>
      </c>
      <c r="M1189" t="n">
        <v>76</v>
      </c>
      <c r="N1189" t="n">
        <v>44.2</v>
      </c>
      <c r="O1189" t="n">
        <v>25884.1</v>
      </c>
      <c r="P1189" t="n">
        <v>374.85</v>
      </c>
      <c r="Q1189" t="n">
        <v>452.73</v>
      </c>
      <c r="R1189" t="n">
        <v>134.59</v>
      </c>
      <c r="S1189" t="n">
        <v>57.64</v>
      </c>
      <c r="T1189" t="n">
        <v>36043.09</v>
      </c>
      <c r="U1189" t="n">
        <v>0.43</v>
      </c>
      <c r="V1189" t="n">
        <v>0.82</v>
      </c>
      <c r="W1189" t="n">
        <v>6.93</v>
      </c>
      <c r="X1189" t="n">
        <v>2.23</v>
      </c>
      <c r="Y1189" t="n">
        <v>1</v>
      </c>
      <c r="Z1189" t="n">
        <v>10</v>
      </c>
    </row>
    <row r="1190">
      <c r="A1190" t="n">
        <v>11</v>
      </c>
      <c r="B1190" t="n">
        <v>105</v>
      </c>
      <c r="C1190" t="inlineStr">
        <is>
          <t xml:space="preserve">CONCLUIDO	</t>
        </is>
      </c>
      <c r="D1190" t="n">
        <v>3.192</v>
      </c>
      <c r="E1190" t="n">
        <v>31.33</v>
      </c>
      <c r="F1190" t="n">
        <v>25.8</v>
      </c>
      <c r="G1190" t="n">
        <v>21.21</v>
      </c>
      <c r="H1190" t="n">
        <v>0.32</v>
      </c>
      <c r="I1190" t="n">
        <v>73</v>
      </c>
      <c r="J1190" t="n">
        <v>208.37</v>
      </c>
      <c r="K1190" t="n">
        <v>55.27</v>
      </c>
      <c r="L1190" t="n">
        <v>3.75</v>
      </c>
      <c r="M1190" t="n">
        <v>71</v>
      </c>
      <c r="N1190" t="n">
        <v>44.35</v>
      </c>
      <c r="O1190" t="n">
        <v>25933.43</v>
      </c>
      <c r="P1190" t="n">
        <v>372.47</v>
      </c>
      <c r="Q1190" t="n">
        <v>452.76</v>
      </c>
      <c r="R1190" t="n">
        <v>130.23</v>
      </c>
      <c r="S1190" t="n">
        <v>57.64</v>
      </c>
      <c r="T1190" t="n">
        <v>33886.74</v>
      </c>
      <c r="U1190" t="n">
        <v>0.44</v>
      </c>
      <c r="V1190" t="n">
        <v>0.82</v>
      </c>
      <c r="W1190" t="n">
        <v>6.91</v>
      </c>
      <c r="X1190" t="n">
        <v>2.07</v>
      </c>
      <c r="Y1190" t="n">
        <v>1</v>
      </c>
      <c r="Z1190" t="n">
        <v>10</v>
      </c>
    </row>
    <row r="1191">
      <c r="A1191" t="n">
        <v>12</v>
      </c>
      <c r="B1191" t="n">
        <v>105</v>
      </c>
      <c r="C1191" t="inlineStr">
        <is>
          <t xml:space="preserve">CONCLUIDO	</t>
        </is>
      </c>
      <c r="D1191" t="n">
        <v>3.2295</v>
      </c>
      <c r="E1191" t="n">
        <v>30.96</v>
      </c>
      <c r="F1191" t="n">
        <v>25.64</v>
      </c>
      <c r="G1191" t="n">
        <v>22.62</v>
      </c>
      <c r="H1191" t="n">
        <v>0.34</v>
      </c>
      <c r="I1191" t="n">
        <v>68</v>
      </c>
      <c r="J1191" t="n">
        <v>208.77</v>
      </c>
      <c r="K1191" t="n">
        <v>55.27</v>
      </c>
      <c r="L1191" t="n">
        <v>4</v>
      </c>
      <c r="M1191" t="n">
        <v>66</v>
      </c>
      <c r="N1191" t="n">
        <v>44.5</v>
      </c>
      <c r="O1191" t="n">
        <v>25982.82</v>
      </c>
      <c r="P1191" t="n">
        <v>369.93</v>
      </c>
      <c r="Q1191" t="n">
        <v>452.69</v>
      </c>
      <c r="R1191" t="n">
        <v>124.65</v>
      </c>
      <c r="S1191" t="n">
        <v>57.64</v>
      </c>
      <c r="T1191" t="n">
        <v>31123.69</v>
      </c>
      <c r="U1191" t="n">
        <v>0.46</v>
      </c>
      <c r="V1191" t="n">
        <v>0.83</v>
      </c>
      <c r="W1191" t="n">
        <v>6.91</v>
      </c>
      <c r="X1191" t="n">
        <v>1.92</v>
      </c>
      <c r="Y1191" t="n">
        <v>1</v>
      </c>
      <c r="Z1191" t="n">
        <v>10</v>
      </c>
    </row>
    <row r="1192">
      <c r="A1192" t="n">
        <v>13</v>
      </c>
      <c r="B1192" t="n">
        <v>105</v>
      </c>
      <c r="C1192" t="inlineStr">
        <is>
          <t xml:space="preserve">CONCLUIDO	</t>
        </is>
      </c>
      <c r="D1192" t="n">
        <v>3.2546</v>
      </c>
      <c r="E1192" t="n">
        <v>30.73</v>
      </c>
      <c r="F1192" t="n">
        <v>25.57</v>
      </c>
      <c r="G1192" t="n">
        <v>23.97</v>
      </c>
      <c r="H1192" t="n">
        <v>0.36</v>
      </c>
      <c r="I1192" t="n">
        <v>64</v>
      </c>
      <c r="J1192" t="n">
        <v>209.17</v>
      </c>
      <c r="K1192" t="n">
        <v>55.27</v>
      </c>
      <c r="L1192" t="n">
        <v>4.25</v>
      </c>
      <c r="M1192" t="n">
        <v>62</v>
      </c>
      <c r="N1192" t="n">
        <v>44.65</v>
      </c>
      <c r="O1192" t="n">
        <v>26032.25</v>
      </c>
      <c r="P1192" t="n">
        <v>368.69</v>
      </c>
      <c r="Q1192" t="n">
        <v>452.76</v>
      </c>
      <c r="R1192" t="n">
        <v>121.98</v>
      </c>
      <c r="S1192" t="n">
        <v>57.64</v>
      </c>
      <c r="T1192" t="n">
        <v>29805.61</v>
      </c>
      <c r="U1192" t="n">
        <v>0.47</v>
      </c>
      <c r="V1192" t="n">
        <v>0.83</v>
      </c>
      <c r="W1192" t="n">
        <v>6.91</v>
      </c>
      <c r="X1192" t="n">
        <v>1.84</v>
      </c>
      <c r="Y1192" t="n">
        <v>1</v>
      </c>
      <c r="Z1192" t="n">
        <v>10</v>
      </c>
    </row>
    <row r="1193">
      <c r="A1193" t="n">
        <v>14</v>
      </c>
      <c r="B1193" t="n">
        <v>105</v>
      </c>
      <c r="C1193" t="inlineStr">
        <is>
          <t xml:space="preserve">CONCLUIDO	</t>
        </is>
      </c>
      <c r="D1193" t="n">
        <v>3.2848</v>
      </c>
      <c r="E1193" t="n">
        <v>30.44</v>
      </c>
      <c r="F1193" t="n">
        <v>25.45</v>
      </c>
      <c r="G1193" t="n">
        <v>25.45</v>
      </c>
      <c r="H1193" t="n">
        <v>0.38</v>
      </c>
      <c r="I1193" t="n">
        <v>60</v>
      </c>
      <c r="J1193" t="n">
        <v>209.58</v>
      </c>
      <c r="K1193" t="n">
        <v>55.27</v>
      </c>
      <c r="L1193" t="n">
        <v>4.5</v>
      </c>
      <c r="M1193" t="n">
        <v>58</v>
      </c>
      <c r="N1193" t="n">
        <v>44.8</v>
      </c>
      <c r="O1193" t="n">
        <v>26081.73</v>
      </c>
      <c r="P1193" t="n">
        <v>366.85</v>
      </c>
      <c r="Q1193" t="n">
        <v>452.76</v>
      </c>
      <c r="R1193" t="n">
        <v>117.83</v>
      </c>
      <c r="S1193" t="n">
        <v>57.64</v>
      </c>
      <c r="T1193" t="n">
        <v>27751.88</v>
      </c>
      <c r="U1193" t="n">
        <v>0.49</v>
      </c>
      <c r="V1193" t="n">
        <v>0.83</v>
      </c>
      <c r="W1193" t="n">
        <v>6.91</v>
      </c>
      <c r="X1193" t="n">
        <v>1.72</v>
      </c>
      <c r="Y1193" t="n">
        <v>1</v>
      </c>
      <c r="Z1193" t="n">
        <v>10</v>
      </c>
    </row>
    <row r="1194">
      <c r="A1194" t="n">
        <v>15</v>
      </c>
      <c r="B1194" t="n">
        <v>105</v>
      </c>
      <c r="C1194" t="inlineStr">
        <is>
          <t xml:space="preserve">CONCLUIDO	</t>
        </is>
      </c>
      <c r="D1194" t="n">
        <v>3.3179</v>
      </c>
      <c r="E1194" t="n">
        <v>30.14</v>
      </c>
      <c r="F1194" t="n">
        <v>25.3</v>
      </c>
      <c r="G1194" t="n">
        <v>27.11</v>
      </c>
      <c r="H1194" t="n">
        <v>0.4</v>
      </c>
      <c r="I1194" t="n">
        <v>56</v>
      </c>
      <c r="J1194" t="n">
        <v>209.98</v>
      </c>
      <c r="K1194" t="n">
        <v>55.27</v>
      </c>
      <c r="L1194" t="n">
        <v>4.75</v>
      </c>
      <c r="M1194" t="n">
        <v>54</v>
      </c>
      <c r="N1194" t="n">
        <v>44.95</v>
      </c>
      <c r="O1194" t="n">
        <v>26131.27</v>
      </c>
      <c r="P1194" t="n">
        <v>364.41</v>
      </c>
      <c r="Q1194" t="n">
        <v>452.7</v>
      </c>
      <c r="R1194" t="n">
        <v>113.74</v>
      </c>
      <c r="S1194" t="n">
        <v>57.64</v>
      </c>
      <c r="T1194" t="n">
        <v>25726.54</v>
      </c>
      <c r="U1194" t="n">
        <v>0.51</v>
      </c>
      <c r="V1194" t="n">
        <v>0.84</v>
      </c>
      <c r="W1194" t="n">
        <v>6.88</v>
      </c>
      <c r="X1194" t="n">
        <v>1.58</v>
      </c>
      <c r="Y1194" t="n">
        <v>1</v>
      </c>
      <c r="Z1194" t="n">
        <v>10</v>
      </c>
    </row>
    <row r="1195">
      <c r="A1195" t="n">
        <v>16</v>
      </c>
      <c r="B1195" t="n">
        <v>105</v>
      </c>
      <c r="C1195" t="inlineStr">
        <is>
          <t xml:space="preserve">CONCLUIDO	</t>
        </is>
      </c>
      <c r="D1195" t="n">
        <v>3.3298</v>
      </c>
      <c r="E1195" t="n">
        <v>30.03</v>
      </c>
      <c r="F1195" t="n">
        <v>25.28</v>
      </c>
      <c r="G1195" t="n">
        <v>28.09</v>
      </c>
      <c r="H1195" t="n">
        <v>0.42</v>
      </c>
      <c r="I1195" t="n">
        <v>54</v>
      </c>
      <c r="J1195" t="n">
        <v>210.38</v>
      </c>
      <c r="K1195" t="n">
        <v>55.27</v>
      </c>
      <c r="L1195" t="n">
        <v>5</v>
      </c>
      <c r="M1195" t="n">
        <v>52</v>
      </c>
      <c r="N1195" t="n">
        <v>45.11</v>
      </c>
      <c r="O1195" t="n">
        <v>26180.86</v>
      </c>
      <c r="P1195" t="n">
        <v>363.98</v>
      </c>
      <c r="Q1195" t="n">
        <v>452.63</v>
      </c>
      <c r="R1195" t="n">
        <v>112.55</v>
      </c>
      <c r="S1195" t="n">
        <v>57.64</v>
      </c>
      <c r="T1195" t="n">
        <v>25145.47</v>
      </c>
      <c r="U1195" t="n">
        <v>0.51</v>
      </c>
      <c r="V1195" t="n">
        <v>0.84</v>
      </c>
      <c r="W1195" t="n">
        <v>6.89</v>
      </c>
      <c r="X1195" t="n">
        <v>1.55</v>
      </c>
      <c r="Y1195" t="n">
        <v>1</v>
      </c>
      <c r="Z1195" t="n">
        <v>10</v>
      </c>
    </row>
    <row r="1196">
      <c r="A1196" t="n">
        <v>17</v>
      </c>
      <c r="B1196" t="n">
        <v>105</v>
      </c>
      <c r="C1196" t="inlineStr">
        <is>
          <t xml:space="preserve">CONCLUIDO	</t>
        </is>
      </c>
      <c r="D1196" t="n">
        <v>3.3561</v>
      </c>
      <c r="E1196" t="n">
        <v>29.8</v>
      </c>
      <c r="F1196" t="n">
        <v>25.16</v>
      </c>
      <c r="G1196" t="n">
        <v>29.6</v>
      </c>
      <c r="H1196" t="n">
        <v>0.44</v>
      </c>
      <c r="I1196" t="n">
        <v>51</v>
      </c>
      <c r="J1196" t="n">
        <v>210.78</v>
      </c>
      <c r="K1196" t="n">
        <v>55.27</v>
      </c>
      <c r="L1196" t="n">
        <v>5.25</v>
      </c>
      <c r="M1196" t="n">
        <v>49</v>
      </c>
      <c r="N1196" t="n">
        <v>45.26</v>
      </c>
      <c r="O1196" t="n">
        <v>26230.5</v>
      </c>
      <c r="P1196" t="n">
        <v>362.13</v>
      </c>
      <c r="Q1196" t="n">
        <v>452.64</v>
      </c>
      <c r="R1196" t="n">
        <v>109.13</v>
      </c>
      <c r="S1196" t="n">
        <v>57.64</v>
      </c>
      <c r="T1196" t="n">
        <v>23449.97</v>
      </c>
      <c r="U1196" t="n">
        <v>0.53</v>
      </c>
      <c r="V1196" t="n">
        <v>0.84</v>
      </c>
      <c r="W1196" t="n">
        <v>6.88</v>
      </c>
      <c r="X1196" t="n">
        <v>1.44</v>
      </c>
      <c r="Y1196" t="n">
        <v>1</v>
      </c>
      <c r="Z1196" t="n">
        <v>10</v>
      </c>
    </row>
    <row r="1197">
      <c r="A1197" t="n">
        <v>18</v>
      </c>
      <c r="B1197" t="n">
        <v>105</v>
      </c>
      <c r="C1197" t="inlineStr">
        <is>
          <t xml:space="preserve">CONCLUIDO	</t>
        </is>
      </c>
      <c r="D1197" t="n">
        <v>3.3771</v>
      </c>
      <c r="E1197" t="n">
        <v>29.61</v>
      </c>
      <c r="F1197" t="n">
        <v>25.1</v>
      </c>
      <c r="G1197" t="n">
        <v>31.37</v>
      </c>
      <c r="H1197" t="n">
        <v>0.46</v>
      </c>
      <c r="I1197" t="n">
        <v>48</v>
      </c>
      <c r="J1197" t="n">
        <v>211.18</v>
      </c>
      <c r="K1197" t="n">
        <v>55.27</v>
      </c>
      <c r="L1197" t="n">
        <v>5.5</v>
      </c>
      <c r="M1197" t="n">
        <v>46</v>
      </c>
      <c r="N1197" t="n">
        <v>45.41</v>
      </c>
      <c r="O1197" t="n">
        <v>26280.2</v>
      </c>
      <c r="P1197" t="n">
        <v>360.81</v>
      </c>
      <c r="Q1197" t="n">
        <v>452.69</v>
      </c>
      <c r="R1197" t="n">
        <v>106.82</v>
      </c>
      <c r="S1197" t="n">
        <v>57.64</v>
      </c>
      <c r="T1197" t="n">
        <v>22310.45</v>
      </c>
      <c r="U1197" t="n">
        <v>0.54</v>
      </c>
      <c r="V1197" t="n">
        <v>0.84</v>
      </c>
      <c r="W1197" t="n">
        <v>6.88</v>
      </c>
      <c r="X1197" t="n">
        <v>1.37</v>
      </c>
      <c r="Y1197" t="n">
        <v>1</v>
      </c>
      <c r="Z1197" t="n">
        <v>10</v>
      </c>
    </row>
    <row r="1198">
      <c r="A1198" t="n">
        <v>19</v>
      </c>
      <c r="B1198" t="n">
        <v>105</v>
      </c>
      <c r="C1198" t="inlineStr">
        <is>
          <t xml:space="preserve">CONCLUIDO	</t>
        </is>
      </c>
      <c r="D1198" t="n">
        <v>3.3949</v>
      </c>
      <c r="E1198" t="n">
        <v>29.46</v>
      </c>
      <c r="F1198" t="n">
        <v>25.03</v>
      </c>
      <c r="G1198" t="n">
        <v>32.64</v>
      </c>
      <c r="H1198" t="n">
        <v>0.48</v>
      </c>
      <c r="I1198" t="n">
        <v>46</v>
      </c>
      <c r="J1198" t="n">
        <v>211.59</v>
      </c>
      <c r="K1198" t="n">
        <v>55.27</v>
      </c>
      <c r="L1198" t="n">
        <v>5.75</v>
      </c>
      <c r="M1198" t="n">
        <v>44</v>
      </c>
      <c r="N1198" t="n">
        <v>45.57</v>
      </c>
      <c r="O1198" t="n">
        <v>26329.94</v>
      </c>
      <c r="P1198" t="n">
        <v>359.69</v>
      </c>
      <c r="Q1198" t="n">
        <v>452.67</v>
      </c>
      <c r="R1198" t="n">
        <v>104.61</v>
      </c>
      <c r="S1198" t="n">
        <v>57.64</v>
      </c>
      <c r="T1198" t="n">
        <v>21213.23</v>
      </c>
      <c r="U1198" t="n">
        <v>0.55</v>
      </c>
      <c r="V1198" t="n">
        <v>0.85</v>
      </c>
      <c r="W1198" t="n">
        <v>6.87</v>
      </c>
      <c r="X1198" t="n">
        <v>1.3</v>
      </c>
      <c r="Y1198" t="n">
        <v>1</v>
      </c>
      <c r="Z1198" t="n">
        <v>10</v>
      </c>
    </row>
    <row r="1199">
      <c r="A1199" t="n">
        <v>20</v>
      </c>
      <c r="B1199" t="n">
        <v>105</v>
      </c>
      <c r="C1199" t="inlineStr">
        <is>
          <t xml:space="preserve">CONCLUIDO	</t>
        </is>
      </c>
      <c r="D1199" t="n">
        <v>3.4137</v>
      </c>
      <c r="E1199" t="n">
        <v>29.29</v>
      </c>
      <c r="F1199" t="n">
        <v>24.94</v>
      </c>
      <c r="G1199" t="n">
        <v>34.01</v>
      </c>
      <c r="H1199" t="n">
        <v>0.5</v>
      </c>
      <c r="I1199" t="n">
        <v>44</v>
      </c>
      <c r="J1199" t="n">
        <v>211.99</v>
      </c>
      <c r="K1199" t="n">
        <v>55.27</v>
      </c>
      <c r="L1199" t="n">
        <v>6</v>
      </c>
      <c r="M1199" t="n">
        <v>42</v>
      </c>
      <c r="N1199" t="n">
        <v>45.72</v>
      </c>
      <c r="O1199" t="n">
        <v>26379.74</v>
      </c>
      <c r="P1199" t="n">
        <v>358.44</v>
      </c>
      <c r="Q1199" t="n">
        <v>452.7</v>
      </c>
      <c r="R1199" t="n">
        <v>101.99</v>
      </c>
      <c r="S1199" t="n">
        <v>57.64</v>
      </c>
      <c r="T1199" t="n">
        <v>19912.28</v>
      </c>
      <c r="U1199" t="n">
        <v>0.57</v>
      </c>
      <c r="V1199" t="n">
        <v>0.85</v>
      </c>
      <c r="W1199" t="n">
        <v>6.87</v>
      </c>
      <c r="X1199" t="n">
        <v>1.22</v>
      </c>
      <c r="Y1199" t="n">
        <v>1</v>
      </c>
      <c r="Z1199" t="n">
        <v>10</v>
      </c>
    </row>
    <row r="1200">
      <c r="A1200" t="n">
        <v>21</v>
      </c>
      <c r="B1200" t="n">
        <v>105</v>
      </c>
      <c r="C1200" t="inlineStr">
        <is>
          <t xml:space="preserve">CONCLUIDO	</t>
        </is>
      </c>
      <c r="D1200" t="n">
        <v>3.4275</v>
      </c>
      <c r="E1200" t="n">
        <v>29.18</v>
      </c>
      <c r="F1200" t="n">
        <v>24.91</v>
      </c>
      <c r="G1200" t="n">
        <v>35.58</v>
      </c>
      <c r="H1200" t="n">
        <v>0.52</v>
      </c>
      <c r="I1200" t="n">
        <v>42</v>
      </c>
      <c r="J1200" t="n">
        <v>212.4</v>
      </c>
      <c r="K1200" t="n">
        <v>55.27</v>
      </c>
      <c r="L1200" t="n">
        <v>6.25</v>
      </c>
      <c r="M1200" t="n">
        <v>40</v>
      </c>
      <c r="N1200" t="n">
        <v>45.87</v>
      </c>
      <c r="O1200" t="n">
        <v>26429.59</v>
      </c>
      <c r="P1200" t="n">
        <v>357.52</v>
      </c>
      <c r="Q1200" t="n">
        <v>452.65</v>
      </c>
      <c r="R1200" t="n">
        <v>100.94</v>
      </c>
      <c r="S1200" t="n">
        <v>57.64</v>
      </c>
      <c r="T1200" t="n">
        <v>19396.72</v>
      </c>
      <c r="U1200" t="n">
        <v>0.57</v>
      </c>
      <c r="V1200" t="n">
        <v>0.85</v>
      </c>
      <c r="W1200" t="n">
        <v>6.86</v>
      </c>
      <c r="X1200" t="n">
        <v>1.18</v>
      </c>
      <c r="Y1200" t="n">
        <v>1</v>
      </c>
      <c r="Z1200" t="n">
        <v>10</v>
      </c>
    </row>
    <row r="1201">
      <c r="A1201" t="n">
        <v>22</v>
      </c>
      <c r="B1201" t="n">
        <v>105</v>
      </c>
      <c r="C1201" t="inlineStr">
        <is>
          <t xml:space="preserve">CONCLUIDO	</t>
        </is>
      </c>
      <c r="D1201" t="n">
        <v>3.4363</v>
      </c>
      <c r="E1201" t="n">
        <v>29.1</v>
      </c>
      <c r="F1201" t="n">
        <v>24.87</v>
      </c>
      <c r="G1201" t="n">
        <v>36.4</v>
      </c>
      <c r="H1201" t="n">
        <v>0.54</v>
      </c>
      <c r="I1201" t="n">
        <v>41</v>
      </c>
      <c r="J1201" t="n">
        <v>212.8</v>
      </c>
      <c r="K1201" t="n">
        <v>55.27</v>
      </c>
      <c r="L1201" t="n">
        <v>6.5</v>
      </c>
      <c r="M1201" t="n">
        <v>39</v>
      </c>
      <c r="N1201" t="n">
        <v>46.03</v>
      </c>
      <c r="O1201" t="n">
        <v>26479.5</v>
      </c>
      <c r="P1201" t="n">
        <v>356.86</v>
      </c>
      <c r="Q1201" t="n">
        <v>452.63</v>
      </c>
      <c r="R1201" t="n">
        <v>99.62</v>
      </c>
      <c r="S1201" t="n">
        <v>57.64</v>
      </c>
      <c r="T1201" t="n">
        <v>18741.22</v>
      </c>
      <c r="U1201" t="n">
        <v>0.58</v>
      </c>
      <c r="V1201" t="n">
        <v>0.85</v>
      </c>
      <c r="W1201" t="n">
        <v>6.86</v>
      </c>
      <c r="X1201" t="n">
        <v>1.15</v>
      </c>
      <c r="Y1201" t="n">
        <v>1</v>
      </c>
      <c r="Z1201" t="n">
        <v>10</v>
      </c>
    </row>
    <row r="1202">
      <c r="A1202" t="n">
        <v>23</v>
      </c>
      <c r="B1202" t="n">
        <v>105</v>
      </c>
      <c r="C1202" t="inlineStr">
        <is>
          <t xml:space="preserve">CONCLUIDO	</t>
        </is>
      </c>
      <c r="D1202" t="n">
        <v>3.4531</v>
      </c>
      <c r="E1202" t="n">
        <v>28.96</v>
      </c>
      <c r="F1202" t="n">
        <v>24.81</v>
      </c>
      <c r="G1202" t="n">
        <v>38.17</v>
      </c>
      <c r="H1202" t="n">
        <v>0.5600000000000001</v>
      </c>
      <c r="I1202" t="n">
        <v>39</v>
      </c>
      <c r="J1202" t="n">
        <v>213.21</v>
      </c>
      <c r="K1202" t="n">
        <v>55.27</v>
      </c>
      <c r="L1202" t="n">
        <v>6.75</v>
      </c>
      <c r="M1202" t="n">
        <v>37</v>
      </c>
      <c r="N1202" t="n">
        <v>46.18</v>
      </c>
      <c r="O1202" t="n">
        <v>26529.46</v>
      </c>
      <c r="P1202" t="n">
        <v>355.67</v>
      </c>
      <c r="Q1202" t="n">
        <v>452.62</v>
      </c>
      <c r="R1202" t="n">
        <v>97.81</v>
      </c>
      <c r="S1202" t="n">
        <v>57.64</v>
      </c>
      <c r="T1202" t="n">
        <v>17846.33</v>
      </c>
      <c r="U1202" t="n">
        <v>0.59</v>
      </c>
      <c r="V1202" t="n">
        <v>0.85</v>
      </c>
      <c r="W1202" t="n">
        <v>6.86</v>
      </c>
      <c r="X1202" t="n">
        <v>1.09</v>
      </c>
      <c r="Y1202" t="n">
        <v>1</v>
      </c>
      <c r="Z1202" t="n">
        <v>10</v>
      </c>
    </row>
    <row r="1203">
      <c r="A1203" t="n">
        <v>24</v>
      </c>
      <c r="B1203" t="n">
        <v>105</v>
      </c>
      <c r="C1203" t="inlineStr">
        <is>
          <t xml:space="preserve">CONCLUIDO	</t>
        </is>
      </c>
      <c r="D1203" t="n">
        <v>3.4614</v>
      </c>
      <c r="E1203" t="n">
        <v>28.89</v>
      </c>
      <c r="F1203" t="n">
        <v>24.78</v>
      </c>
      <c r="G1203" t="n">
        <v>39.13</v>
      </c>
      <c r="H1203" t="n">
        <v>0.58</v>
      </c>
      <c r="I1203" t="n">
        <v>38</v>
      </c>
      <c r="J1203" t="n">
        <v>213.61</v>
      </c>
      <c r="K1203" t="n">
        <v>55.27</v>
      </c>
      <c r="L1203" t="n">
        <v>7</v>
      </c>
      <c r="M1203" t="n">
        <v>36</v>
      </c>
      <c r="N1203" t="n">
        <v>46.34</v>
      </c>
      <c r="O1203" t="n">
        <v>26579.47</v>
      </c>
      <c r="P1203" t="n">
        <v>354.94</v>
      </c>
      <c r="Q1203" t="n">
        <v>452.61</v>
      </c>
      <c r="R1203" t="n">
        <v>96.91</v>
      </c>
      <c r="S1203" t="n">
        <v>57.64</v>
      </c>
      <c r="T1203" t="n">
        <v>17405.45</v>
      </c>
      <c r="U1203" t="n">
        <v>0.59</v>
      </c>
      <c r="V1203" t="n">
        <v>0.86</v>
      </c>
      <c r="W1203" t="n">
        <v>6.85</v>
      </c>
      <c r="X1203" t="n">
        <v>1.06</v>
      </c>
      <c r="Y1203" t="n">
        <v>1</v>
      </c>
      <c r="Z1203" t="n">
        <v>10</v>
      </c>
    </row>
    <row r="1204">
      <c r="A1204" t="n">
        <v>25</v>
      </c>
      <c r="B1204" t="n">
        <v>105</v>
      </c>
      <c r="C1204" t="inlineStr">
        <is>
          <t xml:space="preserve">CONCLUIDO	</t>
        </is>
      </c>
      <c r="D1204" t="n">
        <v>3.4671</v>
      </c>
      <c r="E1204" t="n">
        <v>28.84</v>
      </c>
      <c r="F1204" t="n">
        <v>24.78</v>
      </c>
      <c r="G1204" t="n">
        <v>40.18</v>
      </c>
      <c r="H1204" t="n">
        <v>0.6</v>
      </c>
      <c r="I1204" t="n">
        <v>37</v>
      </c>
      <c r="J1204" t="n">
        <v>214.02</v>
      </c>
      <c r="K1204" t="n">
        <v>55.27</v>
      </c>
      <c r="L1204" t="n">
        <v>7.25</v>
      </c>
      <c r="M1204" t="n">
        <v>35</v>
      </c>
      <c r="N1204" t="n">
        <v>46.49</v>
      </c>
      <c r="O1204" t="n">
        <v>26629.54</v>
      </c>
      <c r="P1204" t="n">
        <v>355.03</v>
      </c>
      <c r="Q1204" t="n">
        <v>452.63</v>
      </c>
      <c r="R1204" t="n">
        <v>96.48999999999999</v>
      </c>
      <c r="S1204" t="n">
        <v>57.64</v>
      </c>
      <c r="T1204" t="n">
        <v>17200.26</v>
      </c>
      <c r="U1204" t="n">
        <v>0.6</v>
      </c>
      <c r="V1204" t="n">
        <v>0.86</v>
      </c>
      <c r="W1204" t="n">
        <v>6.86</v>
      </c>
      <c r="X1204" t="n">
        <v>1.05</v>
      </c>
      <c r="Y1204" t="n">
        <v>1</v>
      </c>
      <c r="Z1204" t="n">
        <v>10</v>
      </c>
    </row>
    <row r="1205">
      <c r="A1205" t="n">
        <v>26</v>
      </c>
      <c r="B1205" t="n">
        <v>105</v>
      </c>
      <c r="C1205" t="inlineStr">
        <is>
          <t xml:space="preserve">CONCLUIDO	</t>
        </is>
      </c>
      <c r="D1205" t="n">
        <v>3.4876</v>
      </c>
      <c r="E1205" t="n">
        <v>28.67</v>
      </c>
      <c r="F1205" t="n">
        <v>24.69</v>
      </c>
      <c r="G1205" t="n">
        <v>42.32</v>
      </c>
      <c r="H1205" t="n">
        <v>0.62</v>
      </c>
      <c r="I1205" t="n">
        <v>35</v>
      </c>
      <c r="J1205" t="n">
        <v>214.42</v>
      </c>
      <c r="K1205" t="n">
        <v>55.27</v>
      </c>
      <c r="L1205" t="n">
        <v>7.5</v>
      </c>
      <c r="M1205" t="n">
        <v>33</v>
      </c>
      <c r="N1205" t="n">
        <v>46.65</v>
      </c>
      <c r="O1205" t="n">
        <v>26679.66</v>
      </c>
      <c r="P1205" t="n">
        <v>353.45</v>
      </c>
      <c r="Q1205" t="n">
        <v>452.67</v>
      </c>
      <c r="R1205" t="n">
        <v>93.84</v>
      </c>
      <c r="S1205" t="n">
        <v>57.64</v>
      </c>
      <c r="T1205" t="n">
        <v>15882.47</v>
      </c>
      <c r="U1205" t="n">
        <v>0.61</v>
      </c>
      <c r="V1205" t="n">
        <v>0.86</v>
      </c>
      <c r="W1205" t="n">
        <v>6.85</v>
      </c>
      <c r="X1205" t="n">
        <v>0.96</v>
      </c>
      <c r="Y1205" t="n">
        <v>1</v>
      </c>
      <c r="Z1205" t="n">
        <v>10</v>
      </c>
    </row>
    <row r="1206">
      <c r="A1206" t="n">
        <v>27</v>
      </c>
      <c r="B1206" t="n">
        <v>105</v>
      </c>
      <c r="C1206" t="inlineStr">
        <is>
          <t xml:space="preserve">CONCLUIDO	</t>
        </is>
      </c>
      <c r="D1206" t="n">
        <v>3.4977</v>
      </c>
      <c r="E1206" t="n">
        <v>28.59</v>
      </c>
      <c r="F1206" t="n">
        <v>24.65</v>
      </c>
      <c r="G1206" t="n">
        <v>43.49</v>
      </c>
      <c r="H1206" t="n">
        <v>0.64</v>
      </c>
      <c r="I1206" t="n">
        <v>34</v>
      </c>
      <c r="J1206" t="n">
        <v>214.83</v>
      </c>
      <c r="K1206" t="n">
        <v>55.27</v>
      </c>
      <c r="L1206" t="n">
        <v>7.75</v>
      </c>
      <c r="M1206" t="n">
        <v>32</v>
      </c>
      <c r="N1206" t="n">
        <v>46.81</v>
      </c>
      <c r="O1206" t="n">
        <v>26729.83</v>
      </c>
      <c r="P1206" t="n">
        <v>352.5</v>
      </c>
      <c r="Q1206" t="n">
        <v>452.61</v>
      </c>
      <c r="R1206" t="n">
        <v>92.26000000000001</v>
      </c>
      <c r="S1206" t="n">
        <v>57.64</v>
      </c>
      <c r="T1206" t="n">
        <v>15096.37</v>
      </c>
      <c r="U1206" t="n">
        <v>0.62</v>
      </c>
      <c r="V1206" t="n">
        <v>0.86</v>
      </c>
      <c r="W1206" t="n">
        <v>6.85</v>
      </c>
      <c r="X1206" t="n">
        <v>0.92</v>
      </c>
      <c r="Y1206" t="n">
        <v>1</v>
      </c>
      <c r="Z1206" t="n">
        <v>10</v>
      </c>
    </row>
    <row r="1207">
      <c r="A1207" t="n">
        <v>28</v>
      </c>
      <c r="B1207" t="n">
        <v>105</v>
      </c>
      <c r="C1207" t="inlineStr">
        <is>
          <t xml:space="preserve">CONCLUIDO	</t>
        </is>
      </c>
      <c r="D1207" t="n">
        <v>3.5025</v>
      </c>
      <c r="E1207" t="n">
        <v>28.55</v>
      </c>
      <c r="F1207" t="n">
        <v>24.65</v>
      </c>
      <c r="G1207" t="n">
        <v>44.81</v>
      </c>
      <c r="H1207" t="n">
        <v>0.66</v>
      </c>
      <c r="I1207" t="n">
        <v>33</v>
      </c>
      <c r="J1207" t="n">
        <v>215.24</v>
      </c>
      <c r="K1207" t="n">
        <v>55.27</v>
      </c>
      <c r="L1207" t="n">
        <v>8</v>
      </c>
      <c r="M1207" t="n">
        <v>31</v>
      </c>
      <c r="N1207" t="n">
        <v>46.97</v>
      </c>
      <c r="O1207" t="n">
        <v>26780.06</v>
      </c>
      <c r="P1207" t="n">
        <v>352.55</v>
      </c>
      <c r="Q1207" t="n">
        <v>452.66</v>
      </c>
      <c r="R1207" t="n">
        <v>92.2</v>
      </c>
      <c r="S1207" t="n">
        <v>57.64</v>
      </c>
      <c r="T1207" t="n">
        <v>15071.71</v>
      </c>
      <c r="U1207" t="n">
        <v>0.63</v>
      </c>
      <c r="V1207" t="n">
        <v>0.86</v>
      </c>
      <c r="W1207" t="n">
        <v>6.85</v>
      </c>
      <c r="X1207" t="n">
        <v>0.92</v>
      </c>
      <c r="Y1207" t="n">
        <v>1</v>
      </c>
      <c r="Z1207" t="n">
        <v>10</v>
      </c>
    </row>
    <row r="1208">
      <c r="A1208" t="n">
        <v>29</v>
      </c>
      <c r="B1208" t="n">
        <v>105</v>
      </c>
      <c r="C1208" t="inlineStr">
        <is>
          <t xml:space="preserve">CONCLUIDO	</t>
        </is>
      </c>
      <c r="D1208" t="n">
        <v>3.5095</v>
      </c>
      <c r="E1208" t="n">
        <v>28.49</v>
      </c>
      <c r="F1208" t="n">
        <v>24.63</v>
      </c>
      <c r="G1208" t="n">
        <v>46.18</v>
      </c>
      <c r="H1208" t="n">
        <v>0.68</v>
      </c>
      <c r="I1208" t="n">
        <v>32</v>
      </c>
      <c r="J1208" t="n">
        <v>215.65</v>
      </c>
      <c r="K1208" t="n">
        <v>55.27</v>
      </c>
      <c r="L1208" t="n">
        <v>8.25</v>
      </c>
      <c r="M1208" t="n">
        <v>30</v>
      </c>
      <c r="N1208" t="n">
        <v>47.12</v>
      </c>
      <c r="O1208" t="n">
        <v>26830.34</v>
      </c>
      <c r="P1208" t="n">
        <v>352.07</v>
      </c>
      <c r="Q1208" t="n">
        <v>452.62</v>
      </c>
      <c r="R1208" t="n">
        <v>91.84999999999999</v>
      </c>
      <c r="S1208" t="n">
        <v>57.64</v>
      </c>
      <c r="T1208" t="n">
        <v>14901.23</v>
      </c>
      <c r="U1208" t="n">
        <v>0.63</v>
      </c>
      <c r="V1208" t="n">
        <v>0.86</v>
      </c>
      <c r="W1208" t="n">
        <v>6.85</v>
      </c>
      <c r="X1208" t="n">
        <v>0.91</v>
      </c>
      <c r="Y1208" t="n">
        <v>1</v>
      </c>
      <c r="Z1208" t="n">
        <v>10</v>
      </c>
    </row>
    <row r="1209">
      <c r="A1209" t="n">
        <v>30</v>
      </c>
      <c r="B1209" t="n">
        <v>105</v>
      </c>
      <c r="C1209" t="inlineStr">
        <is>
          <t xml:space="preserve">CONCLUIDO	</t>
        </is>
      </c>
      <c r="D1209" t="n">
        <v>3.5206</v>
      </c>
      <c r="E1209" t="n">
        <v>28.4</v>
      </c>
      <c r="F1209" t="n">
        <v>24.58</v>
      </c>
      <c r="G1209" t="n">
        <v>47.58</v>
      </c>
      <c r="H1209" t="n">
        <v>0.7</v>
      </c>
      <c r="I1209" t="n">
        <v>31</v>
      </c>
      <c r="J1209" t="n">
        <v>216.05</v>
      </c>
      <c r="K1209" t="n">
        <v>55.27</v>
      </c>
      <c r="L1209" t="n">
        <v>8.5</v>
      </c>
      <c r="M1209" t="n">
        <v>29</v>
      </c>
      <c r="N1209" t="n">
        <v>47.28</v>
      </c>
      <c r="O1209" t="n">
        <v>26880.68</v>
      </c>
      <c r="P1209" t="n">
        <v>351.04</v>
      </c>
      <c r="Q1209" t="n">
        <v>452.6</v>
      </c>
      <c r="R1209" t="n">
        <v>90.25</v>
      </c>
      <c r="S1209" t="n">
        <v>57.64</v>
      </c>
      <c r="T1209" t="n">
        <v>14109.56</v>
      </c>
      <c r="U1209" t="n">
        <v>0.64</v>
      </c>
      <c r="V1209" t="n">
        <v>0.86</v>
      </c>
      <c r="W1209" t="n">
        <v>6.84</v>
      </c>
      <c r="X1209" t="n">
        <v>0.86</v>
      </c>
      <c r="Y1209" t="n">
        <v>1</v>
      </c>
      <c r="Z1209" t="n">
        <v>10</v>
      </c>
    </row>
    <row r="1210">
      <c r="A1210" t="n">
        <v>31</v>
      </c>
      <c r="B1210" t="n">
        <v>105</v>
      </c>
      <c r="C1210" t="inlineStr">
        <is>
          <t xml:space="preserve">CONCLUIDO	</t>
        </is>
      </c>
      <c r="D1210" t="n">
        <v>3.5282</v>
      </c>
      <c r="E1210" t="n">
        <v>28.34</v>
      </c>
      <c r="F1210" t="n">
        <v>24.56</v>
      </c>
      <c r="G1210" t="n">
        <v>49.12</v>
      </c>
      <c r="H1210" t="n">
        <v>0.72</v>
      </c>
      <c r="I1210" t="n">
        <v>30</v>
      </c>
      <c r="J1210" t="n">
        <v>216.46</v>
      </c>
      <c r="K1210" t="n">
        <v>55.27</v>
      </c>
      <c r="L1210" t="n">
        <v>8.75</v>
      </c>
      <c r="M1210" t="n">
        <v>28</v>
      </c>
      <c r="N1210" t="n">
        <v>47.44</v>
      </c>
      <c r="O1210" t="n">
        <v>26931.07</v>
      </c>
      <c r="P1210" t="n">
        <v>350.76</v>
      </c>
      <c r="Q1210" t="n">
        <v>452.73</v>
      </c>
      <c r="R1210" t="n">
        <v>89.67</v>
      </c>
      <c r="S1210" t="n">
        <v>57.64</v>
      </c>
      <c r="T1210" t="n">
        <v>13820.97</v>
      </c>
      <c r="U1210" t="n">
        <v>0.64</v>
      </c>
      <c r="V1210" t="n">
        <v>0.86</v>
      </c>
      <c r="W1210" t="n">
        <v>6.84</v>
      </c>
      <c r="X1210" t="n">
        <v>0.84</v>
      </c>
      <c r="Y1210" t="n">
        <v>1</v>
      </c>
      <c r="Z1210" t="n">
        <v>10</v>
      </c>
    </row>
    <row r="1211">
      <c r="A1211" t="n">
        <v>32</v>
      </c>
      <c r="B1211" t="n">
        <v>105</v>
      </c>
      <c r="C1211" t="inlineStr">
        <is>
          <t xml:space="preserve">CONCLUIDO	</t>
        </is>
      </c>
      <c r="D1211" t="n">
        <v>3.537</v>
      </c>
      <c r="E1211" t="n">
        <v>28.27</v>
      </c>
      <c r="F1211" t="n">
        <v>24.53</v>
      </c>
      <c r="G1211" t="n">
        <v>50.76</v>
      </c>
      <c r="H1211" t="n">
        <v>0.74</v>
      </c>
      <c r="I1211" t="n">
        <v>29</v>
      </c>
      <c r="J1211" t="n">
        <v>216.87</v>
      </c>
      <c r="K1211" t="n">
        <v>55.27</v>
      </c>
      <c r="L1211" t="n">
        <v>9</v>
      </c>
      <c r="M1211" t="n">
        <v>27</v>
      </c>
      <c r="N1211" t="n">
        <v>47.6</v>
      </c>
      <c r="O1211" t="n">
        <v>26981.51</v>
      </c>
      <c r="P1211" t="n">
        <v>349.84</v>
      </c>
      <c r="Q1211" t="n">
        <v>452.65</v>
      </c>
      <c r="R1211" t="n">
        <v>88.56999999999999</v>
      </c>
      <c r="S1211" t="n">
        <v>57.64</v>
      </c>
      <c r="T1211" t="n">
        <v>13276.74</v>
      </c>
      <c r="U1211" t="n">
        <v>0.65</v>
      </c>
      <c r="V1211" t="n">
        <v>0.86</v>
      </c>
      <c r="W1211" t="n">
        <v>6.84</v>
      </c>
      <c r="X1211" t="n">
        <v>0.8100000000000001</v>
      </c>
      <c r="Y1211" t="n">
        <v>1</v>
      </c>
      <c r="Z1211" t="n">
        <v>10</v>
      </c>
    </row>
    <row r="1212">
      <c r="A1212" t="n">
        <v>33</v>
      </c>
      <c r="B1212" t="n">
        <v>105</v>
      </c>
      <c r="C1212" t="inlineStr">
        <is>
          <t xml:space="preserve">CONCLUIDO	</t>
        </is>
      </c>
      <c r="D1212" t="n">
        <v>3.5388</v>
      </c>
      <c r="E1212" t="n">
        <v>28.26</v>
      </c>
      <c r="F1212" t="n">
        <v>24.52</v>
      </c>
      <c r="G1212" t="n">
        <v>50.72</v>
      </c>
      <c r="H1212" t="n">
        <v>0.76</v>
      </c>
      <c r="I1212" t="n">
        <v>29</v>
      </c>
      <c r="J1212" t="n">
        <v>217.28</v>
      </c>
      <c r="K1212" t="n">
        <v>55.27</v>
      </c>
      <c r="L1212" t="n">
        <v>9.25</v>
      </c>
      <c r="M1212" t="n">
        <v>27</v>
      </c>
      <c r="N1212" t="n">
        <v>47.76</v>
      </c>
      <c r="O1212" t="n">
        <v>27032.02</v>
      </c>
      <c r="P1212" t="n">
        <v>349.58</v>
      </c>
      <c r="Q1212" t="n">
        <v>452.57</v>
      </c>
      <c r="R1212" t="n">
        <v>88.25</v>
      </c>
      <c r="S1212" t="n">
        <v>57.64</v>
      </c>
      <c r="T1212" t="n">
        <v>13120.43</v>
      </c>
      <c r="U1212" t="n">
        <v>0.65</v>
      </c>
      <c r="V1212" t="n">
        <v>0.86</v>
      </c>
      <c r="W1212" t="n">
        <v>6.84</v>
      </c>
      <c r="X1212" t="n">
        <v>0.79</v>
      </c>
      <c r="Y1212" t="n">
        <v>1</v>
      </c>
      <c r="Z1212" t="n">
        <v>10</v>
      </c>
    </row>
    <row r="1213">
      <c r="A1213" t="n">
        <v>34</v>
      </c>
      <c r="B1213" t="n">
        <v>105</v>
      </c>
      <c r="C1213" t="inlineStr">
        <is>
          <t xml:space="preserve">CONCLUIDO	</t>
        </is>
      </c>
      <c r="D1213" t="n">
        <v>3.5473</v>
      </c>
      <c r="E1213" t="n">
        <v>28.19</v>
      </c>
      <c r="F1213" t="n">
        <v>24.49</v>
      </c>
      <c r="G1213" t="n">
        <v>52.48</v>
      </c>
      <c r="H1213" t="n">
        <v>0.78</v>
      </c>
      <c r="I1213" t="n">
        <v>28</v>
      </c>
      <c r="J1213" t="n">
        <v>217.69</v>
      </c>
      <c r="K1213" t="n">
        <v>55.27</v>
      </c>
      <c r="L1213" t="n">
        <v>9.5</v>
      </c>
      <c r="M1213" t="n">
        <v>26</v>
      </c>
      <c r="N1213" t="n">
        <v>47.92</v>
      </c>
      <c r="O1213" t="n">
        <v>27082.57</v>
      </c>
      <c r="P1213" t="n">
        <v>348.98</v>
      </c>
      <c r="Q1213" t="n">
        <v>452.57</v>
      </c>
      <c r="R1213" t="n">
        <v>87.12</v>
      </c>
      <c r="S1213" t="n">
        <v>57.64</v>
      </c>
      <c r="T1213" t="n">
        <v>12555.5</v>
      </c>
      <c r="U1213" t="n">
        <v>0.66</v>
      </c>
      <c r="V1213" t="n">
        <v>0.87</v>
      </c>
      <c r="W1213" t="n">
        <v>6.84</v>
      </c>
      <c r="X1213" t="n">
        <v>0.77</v>
      </c>
      <c r="Y1213" t="n">
        <v>1</v>
      </c>
      <c r="Z1213" t="n">
        <v>10</v>
      </c>
    </row>
    <row r="1214">
      <c r="A1214" t="n">
        <v>35</v>
      </c>
      <c r="B1214" t="n">
        <v>105</v>
      </c>
      <c r="C1214" t="inlineStr">
        <is>
          <t xml:space="preserve">CONCLUIDO	</t>
        </is>
      </c>
      <c r="D1214" t="n">
        <v>3.5556</v>
      </c>
      <c r="E1214" t="n">
        <v>28.12</v>
      </c>
      <c r="F1214" t="n">
        <v>24.47</v>
      </c>
      <c r="G1214" t="n">
        <v>54.37</v>
      </c>
      <c r="H1214" t="n">
        <v>0.79</v>
      </c>
      <c r="I1214" t="n">
        <v>27</v>
      </c>
      <c r="J1214" t="n">
        <v>218.1</v>
      </c>
      <c r="K1214" t="n">
        <v>55.27</v>
      </c>
      <c r="L1214" t="n">
        <v>9.75</v>
      </c>
      <c r="M1214" t="n">
        <v>25</v>
      </c>
      <c r="N1214" t="n">
        <v>48.08</v>
      </c>
      <c r="O1214" t="n">
        <v>27133.18</v>
      </c>
      <c r="P1214" t="n">
        <v>348.57</v>
      </c>
      <c r="Q1214" t="n">
        <v>452.59</v>
      </c>
      <c r="R1214" t="n">
        <v>86.38</v>
      </c>
      <c r="S1214" t="n">
        <v>57.64</v>
      </c>
      <c r="T1214" t="n">
        <v>12194.78</v>
      </c>
      <c r="U1214" t="n">
        <v>0.67</v>
      </c>
      <c r="V1214" t="n">
        <v>0.87</v>
      </c>
      <c r="W1214" t="n">
        <v>6.84</v>
      </c>
      <c r="X1214" t="n">
        <v>0.74</v>
      </c>
      <c r="Y1214" t="n">
        <v>1</v>
      </c>
      <c r="Z1214" t="n">
        <v>10</v>
      </c>
    </row>
    <row r="1215">
      <c r="A1215" t="n">
        <v>36</v>
      </c>
      <c r="B1215" t="n">
        <v>105</v>
      </c>
      <c r="C1215" t="inlineStr">
        <is>
          <t xml:space="preserve">CONCLUIDO	</t>
        </is>
      </c>
      <c r="D1215" t="n">
        <v>3.5627</v>
      </c>
      <c r="E1215" t="n">
        <v>28.07</v>
      </c>
      <c r="F1215" t="n">
        <v>24.45</v>
      </c>
      <c r="G1215" t="n">
        <v>56.42</v>
      </c>
      <c r="H1215" t="n">
        <v>0.8100000000000001</v>
      </c>
      <c r="I1215" t="n">
        <v>26</v>
      </c>
      <c r="J1215" t="n">
        <v>218.51</v>
      </c>
      <c r="K1215" t="n">
        <v>55.27</v>
      </c>
      <c r="L1215" t="n">
        <v>10</v>
      </c>
      <c r="M1215" t="n">
        <v>24</v>
      </c>
      <c r="N1215" t="n">
        <v>48.24</v>
      </c>
      <c r="O1215" t="n">
        <v>27183.85</v>
      </c>
      <c r="P1215" t="n">
        <v>347.78</v>
      </c>
      <c r="Q1215" t="n">
        <v>452.62</v>
      </c>
      <c r="R1215" t="n">
        <v>85.95999999999999</v>
      </c>
      <c r="S1215" t="n">
        <v>57.64</v>
      </c>
      <c r="T1215" t="n">
        <v>11988.21</v>
      </c>
      <c r="U1215" t="n">
        <v>0.67</v>
      </c>
      <c r="V1215" t="n">
        <v>0.87</v>
      </c>
      <c r="W1215" t="n">
        <v>6.84</v>
      </c>
      <c r="X1215" t="n">
        <v>0.72</v>
      </c>
      <c r="Y1215" t="n">
        <v>1</v>
      </c>
      <c r="Z1215" t="n">
        <v>10</v>
      </c>
    </row>
    <row r="1216">
      <c r="A1216" t="n">
        <v>37</v>
      </c>
      <c r="B1216" t="n">
        <v>105</v>
      </c>
      <c r="C1216" t="inlineStr">
        <is>
          <t xml:space="preserve">CONCLUIDO	</t>
        </is>
      </c>
      <c r="D1216" t="n">
        <v>3.5632</v>
      </c>
      <c r="E1216" t="n">
        <v>28.06</v>
      </c>
      <c r="F1216" t="n">
        <v>24.45</v>
      </c>
      <c r="G1216" t="n">
        <v>56.41</v>
      </c>
      <c r="H1216" t="n">
        <v>0.83</v>
      </c>
      <c r="I1216" t="n">
        <v>26</v>
      </c>
      <c r="J1216" t="n">
        <v>218.92</v>
      </c>
      <c r="K1216" t="n">
        <v>55.27</v>
      </c>
      <c r="L1216" t="n">
        <v>10.25</v>
      </c>
      <c r="M1216" t="n">
        <v>24</v>
      </c>
      <c r="N1216" t="n">
        <v>48.4</v>
      </c>
      <c r="O1216" t="n">
        <v>27234.57</v>
      </c>
      <c r="P1216" t="n">
        <v>347.56</v>
      </c>
      <c r="Q1216" t="n">
        <v>452.63</v>
      </c>
      <c r="R1216" t="n">
        <v>85.75</v>
      </c>
      <c r="S1216" t="n">
        <v>57.64</v>
      </c>
      <c r="T1216" t="n">
        <v>11881.1</v>
      </c>
      <c r="U1216" t="n">
        <v>0.67</v>
      </c>
      <c r="V1216" t="n">
        <v>0.87</v>
      </c>
      <c r="W1216" t="n">
        <v>6.84</v>
      </c>
      <c r="X1216" t="n">
        <v>0.72</v>
      </c>
      <c r="Y1216" t="n">
        <v>1</v>
      </c>
      <c r="Z1216" t="n">
        <v>10</v>
      </c>
    </row>
    <row r="1217">
      <c r="A1217" t="n">
        <v>38</v>
      </c>
      <c r="B1217" t="n">
        <v>105</v>
      </c>
      <c r="C1217" t="inlineStr">
        <is>
          <t xml:space="preserve">CONCLUIDO	</t>
        </is>
      </c>
      <c r="D1217" t="n">
        <v>3.5727</v>
      </c>
      <c r="E1217" t="n">
        <v>27.99</v>
      </c>
      <c r="F1217" t="n">
        <v>24.41</v>
      </c>
      <c r="G1217" t="n">
        <v>58.59</v>
      </c>
      <c r="H1217" t="n">
        <v>0.85</v>
      </c>
      <c r="I1217" t="n">
        <v>25</v>
      </c>
      <c r="J1217" t="n">
        <v>219.33</v>
      </c>
      <c r="K1217" t="n">
        <v>55.27</v>
      </c>
      <c r="L1217" t="n">
        <v>10.5</v>
      </c>
      <c r="M1217" t="n">
        <v>23</v>
      </c>
      <c r="N1217" t="n">
        <v>48.56</v>
      </c>
      <c r="O1217" t="n">
        <v>27285.35</v>
      </c>
      <c r="P1217" t="n">
        <v>346.94</v>
      </c>
      <c r="Q1217" t="n">
        <v>452.64</v>
      </c>
      <c r="R1217" t="n">
        <v>84.81999999999999</v>
      </c>
      <c r="S1217" t="n">
        <v>57.64</v>
      </c>
      <c r="T1217" t="n">
        <v>11421.24</v>
      </c>
      <c r="U1217" t="n">
        <v>0.68</v>
      </c>
      <c r="V1217" t="n">
        <v>0.87</v>
      </c>
      <c r="W1217" t="n">
        <v>6.83</v>
      </c>
      <c r="X1217" t="n">
        <v>0.6899999999999999</v>
      </c>
      <c r="Y1217" t="n">
        <v>1</v>
      </c>
      <c r="Z1217" t="n">
        <v>10</v>
      </c>
    </row>
    <row r="1218">
      <c r="A1218" t="n">
        <v>39</v>
      </c>
      <c r="B1218" t="n">
        <v>105</v>
      </c>
      <c r="C1218" t="inlineStr">
        <is>
          <t xml:space="preserve">CONCLUIDO	</t>
        </is>
      </c>
      <c r="D1218" t="n">
        <v>3.5749</v>
      </c>
      <c r="E1218" t="n">
        <v>27.97</v>
      </c>
      <c r="F1218" t="n">
        <v>24.39</v>
      </c>
      <c r="G1218" t="n">
        <v>58.55</v>
      </c>
      <c r="H1218" t="n">
        <v>0.87</v>
      </c>
      <c r="I1218" t="n">
        <v>25</v>
      </c>
      <c r="J1218" t="n">
        <v>219.75</v>
      </c>
      <c r="K1218" t="n">
        <v>55.27</v>
      </c>
      <c r="L1218" t="n">
        <v>10.75</v>
      </c>
      <c r="M1218" t="n">
        <v>23</v>
      </c>
      <c r="N1218" t="n">
        <v>48.72</v>
      </c>
      <c r="O1218" t="n">
        <v>27336.19</v>
      </c>
      <c r="P1218" t="n">
        <v>346.6</v>
      </c>
      <c r="Q1218" t="n">
        <v>452.58</v>
      </c>
      <c r="R1218" t="n">
        <v>84.06999999999999</v>
      </c>
      <c r="S1218" t="n">
        <v>57.64</v>
      </c>
      <c r="T1218" t="n">
        <v>11047.28</v>
      </c>
      <c r="U1218" t="n">
        <v>0.6899999999999999</v>
      </c>
      <c r="V1218" t="n">
        <v>0.87</v>
      </c>
      <c r="W1218" t="n">
        <v>6.83</v>
      </c>
      <c r="X1218" t="n">
        <v>0.67</v>
      </c>
      <c r="Y1218" t="n">
        <v>1</v>
      </c>
      <c r="Z1218" t="n">
        <v>10</v>
      </c>
    </row>
    <row r="1219">
      <c r="A1219" t="n">
        <v>40</v>
      </c>
      <c r="B1219" t="n">
        <v>105</v>
      </c>
      <c r="C1219" t="inlineStr">
        <is>
          <t xml:space="preserve">CONCLUIDO	</t>
        </is>
      </c>
      <c r="D1219" t="n">
        <v>3.5818</v>
      </c>
      <c r="E1219" t="n">
        <v>27.92</v>
      </c>
      <c r="F1219" t="n">
        <v>24.38</v>
      </c>
      <c r="G1219" t="n">
        <v>60.95</v>
      </c>
      <c r="H1219" t="n">
        <v>0.89</v>
      </c>
      <c r="I1219" t="n">
        <v>24</v>
      </c>
      <c r="J1219" t="n">
        <v>220.16</v>
      </c>
      <c r="K1219" t="n">
        <v>55.27</v>
      </c>
      <c r="L1219" t="n">
        <v>11</v>
      </c>
      <c r="M1219" t="n">
        <v>22</v>
      </c>
      <c r="N1219" t="n">
        <v>48.89</v>
      </c>
      <c r="O1219" t="n">
        <v>27387.08</v>
      </c>
      <c r="P1219" t="n">
        <v>346.5</v>
      </c>
      <c r="Q1219" t="n">
        <v>452.58</v>
      </c>
      <c r="R1219" t="n">
        <v>83.72</v>
      </c>
      <c r="S1219" t="n">
        <v>57.64</v>
      </c>
      <c r="T1219" t="n">
        <v>10876.68</v>
      </c>
      <c r="U1219" t="n">
        <v>0.6899999999999999</v>
      </c>
      <c r="V1219" t="n">
        <v>0.87</v>
      </c>
      <c r="W1219" t="n">
        <v>6.83</v>
      </c>
      <c r="X1219" t="n">
        <v>0.66</v>
      </c>
      <c r="Y1219" t="n">
        <v>1</v>
      </c>
      <c r="Z1219" t="n">
        <v>10</v>
      </c>
    </row>
    <row r="1220">
      <c r="A1220" t="n">
        <v>41</v>
      </c>
      <c r="B1220" t="n">
        <v>105</v>
      </c>
      <c r="C1220" t="inlineStr">
        <is>
          <t xml:space="preserve">CONCLUIDO	</t>
        </is>
      </c>
      <c r="D1220" t="n">
        <v>3.5907</v>
      </c>
      <c r="E1220" t="n">
        <v>27.85</v>
      </c>
      <c r="F1220" t="n">
        <v>24.35</v>
      </c>
      <c r="G1220" t="n">
        <v>63.53</v>
      </c>
      <c r="H1220" t="n">
        <v>0.91</v>
      </c>
      <c r="I1220" t="n">
        <v>23</v>
      </c>
      <c r="J1220" t="n">
        <v>220.57</v>
      </c>
      <c r="K1220" t="n">
        <v>55.27</v>
      </c>
      <c r="L1220" t="n">
        <v>11.25</v>
      </c>
      <c r="M1220" t="n">
        <v>21</v>
      </c>
      <c r="N1220" t="n">
        <v>49.05</v>
      </c>
      <c r="O1220" t="n">
        <v>27438.03</v>
      </c>
      <c r="P1220" t="n">
        <v>345.47</v>
      </c>
      <c r="Q1220" t="n">
        <v>452.55</v>
      </c>
      <c r="R1220" t="n">
        <v>82.72</v>
      </c>
      <c r="S1220" t="n">
        <v>57.64</v>
      </c>
      <c r="T1220" t="n">
        <v>10382.28</v>
      </c>
      <c r="U1220" t="n">
        <v>0.7</v>
      </c>
      <c r="V1220" t="n">
        <v>0.87</v>
      </c>
      <c r="W1220" t="n">
        <v>6.83</v>
      </c>
      <c r="X1220" t="n">
        <v>0.63</v>
      </c>
      <c r="Y1220" t="n">
        <v>1</v>
      </c>
      <c r="Z1220" t="n">
        <v>10</v>
      </c>
    </row>
    <row r="1221">
      <c r="A1221" t="n">
        <v>42</v>
      </c>
      <c r="B1221" t="n">
        <v>105</v>
      </c>
      <c r="C1221" t="inlineStr">
        <is>
          <t xml:space="preserve">CONCLUIDO	</t>
        </is>
      </c>
      <c r="D1221" t="n">
        <v>3.5915</v>
      </c>
      <c r="E1221" t="n">
        <v>27.84</v>
      </c>
      <c r="F1221" t="n">
        <v>24.35</v>
      </c>
      <c r="G1221" t="n">
        <v>63.51</v>
      </c>
      <c r="H1221" t="n">
        <v>0.92</v>
      </c>
      <c r="I1221" t="n">
        <v>23</v>
      </c>
      <c r="J1221" t="n">
        <v>220.99</v>
      </c>
      <c r="K1221" t="n">
        <v>55.27</v>
      </c>
      <c r="L1221" t="n">
        <v>11.5</v>
      </c>
      <c r="M1221" t="n">
        <v>21</v>
      </c>
      <c r="N1221" t="n">
        <v>49.21</v>
      </c>
      <c r="O1221" t="n">
        <v>27489.03</v>
      </c>
      <c r="P1221" t="n">
        <v>345.35</v>
      </c>
      <c r="Q1221" t="n">
        <v>452.57</v>
      </c>
      <c r="R1221" t="n">
        <v>82.5</v>
      </c>
      <c r="S1221" t="n">
        <v>57.64</v>
      </c>
      <c r="T1221" t="n">
        <v>10274.32</v>
      </c>
      <c r="U1221" t="n">
        <v>0.7</v>
      </c>
      <c r="V1221" t="n">
        <v>0.87</v>
      </c>
      <c r="W1221" t="n">
        <v>6.83</v>
      </c>
      <c r="X1221" t="n">
        <v>0.62</v>
      </c>
      <c r="Y1221" t="n">
        <v>1</v>
      </c>
      <c r="Z1221" t="n">
        <v>10</v>
      </c>
    </row>
    <row r="1222">
      <c r="A1222" t="n">
        <v>43</v>
      </c>
      <c r="B1222" t="n">
        <v>105</v>
      </c>
      <c r="C1222" t="inlineStr">
        <is>
          <t xml:space="preserve">CONCLUIDO	</t>
        </is>
      </c>
      <c r="D1222" t="n">
        <v>3.5983</v>
      </c>
      <c r="E1222" t="n">
        <v>27.79</v>
      </c>
      <c r="F1222" t="n">
        <v>24.33</v>
      </c>
      <c r="G1222" t="n">
        <v>66.37</v>
      </c>
      <c r="H1222" t="n">
        <v>0.9399999999999999</v>
      </c>
      <c r="I1222" t="n">
        <v>22</v>
      </c>
      <c r="J1222" t="n">
        <v>221.4</v>
      </c>
      <c r="K1222" t="n">
        <v>55.27</v>
      </c>
      <c r="L1222" t="n">
        <v>11.75</v>
      </c>
      <c r="M1222" t="n">
        <v>20</v>
      </c>
      <c r="N1222" t="n">
        <v>49.38</v>
      </c>
      <c r="O1222" t="n">
        <v>27540.09</v>
      </c>
      <c r="P1222" t="n">
        <v>344.8</v>
      </c>
      <c r="Q1222" t="n">
        <v>452.63</v>
      </c>
      <c r="R1222" t="n">
        <v>82.01000000000001</v>
      </c>
      <c r="S1222" t="n">
        <v>57.64</v>
      </c>
      <c r="T1222" t="n">
        <v>10034.47</v>
      </c>
      <c r="U1222" t="n">
        <v>0.7</v>
      </c>
      <c r="V1222" t="n">
        <v>0.87</v>
      </c>
      <c r="W1222" t="n">
        <v>6.83</v>
      </c>
      <c r="X1222" t="n">
        <v>0.61</v>
      </c>
      <c r="Y1222" t="n">
        <v>1</v>
      </c>
      <c r="Z1222" t="n">
        <v>10</v>
      </c>
    </row>
    <row r="1223">
      <c r="A1223" t="n">
        <v>44</v>
      </c>
      <c r="B1223" t="n">
        <v>105</v>
      </c>
      <c r="C1223" t="inlineStr">
        <is>
          <t xml:space="preserve">CONCLUIDO	</t>
        </is>
      </c>
      <c r="D1223" t="n">
        <v>3.6004</v>
      </c>
      <c r="E1223" t="n">
        <v>27.77</v>
      </c>
      <c r="F1223" t="n">
        <v>24.32</v>
      </c>
      <c r="G1223" t="n">
        <v>66.31999999999999</v>
      </c>
      <c r="H1223" t="n">
        <v>0.96</v>
      </c>
      <c r="I1223" t="n">
        <v>22</v>
      </c>
      <c r="J1223" t="n">
        <v>221.81</v>
      </c>
      <c r="K1223" t="n">
        <v>55.27</v>
      </c>
      <c r="L1223" t="n">
        <v>12</v>
      </c>
      <c r="M1223" t="n">
        <v>20</v>
      </c>
      <c r="N1223" t="n">
        <v>49.54</v>
      </c>
      <c r="O1223" t="n">
        <v>27591.21</v>
      </c>
      <c r="P1223" t="n">
        <v>344.69</v>
      </c>
      <c r="Q1223" t="n">
        <v>452.61</v>
      </c>
      <c r="R1223" t="n">
        <v>81.59</v>
      </c>
      <c r="S1223" t="n">
        <v>57.64</v>
      </c>
      <c r="T1223" t="n">
        <v>9824.25</v>
      </c>
      <c r="U1223" t="n">
        <v>0.71</v>
      </c>
      <c r="V1223" t="n">
        <v>0.87</v>
      </c>
      <c r="W1223" t="n">
        <v>6.83</v>
      </c>
      <c r="X1223" t="n">
        <v>0.59</v>
      </c>
      <c r="Y1223" t="n">
        <v>1</v>
      </c>
      <c r="Z1223" t="n">
        <v>10</v>
      </c>
    </row>
    <row r="1224">
      <c r="A1224" t="n">
        <v>45</v>
      </c>
      <c r="B1224" t="n">
        <v>105</v>
      </c>
      <c r="C1224" t="inlineStr">
        <is>
          <t xml:space="preserve">CONCLUIDO	</t>
        </is>
      </c>
      <c r="D1224" t="n">
        <v>3.5995</v>
      </c>
      <c r="E1224" t="n">
        <v>27.78</v>
      </c>
      <c r="F1224" t="n">
        <v>24.32</v>
      </c>
      <c r="G1224" t="n">
        <v>66.34</v>
      </c>
      <c r="H1224" t="n">
        <v>0.98</v>
      </c>
      <c r="I1224" t="n">
        <v>22</v>
      </c>
      <c r="J1224" t="n">
        <v>222.23</v>
      </c>
      <c r="K1224" t="n">
        <v>55.27</v>
      </c>
      <c r="L1224" t="n">
        <v>12.25</v>
      </c>
      <c r="M1224" t="n">
        <v>20</v>
      </c>
      <c r="N1224" t="n">
        <v>49.71</v>
      </c>
      <c r="O1224" t="n">
        <v>27642.51</v>
      </c>
      <c r="P1224" t="n">
        <v>344.29</v>
      </c>
      <c r="Q1224" t="n">
        <v>452.58</v>
      </c>
      <c r="R1224" t="n">
        <v>81.89</v>
      </c>
      <c r="S1224" t="n">
        <v>57.64</v>
      </c>
      <c r="T1224" t="n">
        <v>9972.42</v>
      </c>
      <c r="U1224" t="n">
        <v>0.7</v>
      </c>
      <c r="V1224" t="n">
        <v>0.87</v>
      </c>
      <c r="W1224" t="n">
        <v>6.83</v>
      </c>
      <c r="X1224" t="n">
        <v>0.6</v>
      </c>
      <c r="Y1224" t="n">
        <v>1</v>
      </c>
      <c r="Z1224" t="n">
        <v>10</v>
      </c>
    </row>
    <row r="1225">
      <c r="A1225" t="n">
        <v>46</v>
      </c>
      <c r="B1225" t="n">
        <v>105</v>
      </c>
      <c r="C1225" t="inlineStr">
        <is>
          <t xml:space="preserve">CONCLUIDO	</t>
        </is>
      </c>
      <c r="D1225" t="n">
        <v>3.6086</v>
      </c>
      <c r="E1225" t="n">
        <v>27.71</v>
      </c>
      <c r="F1225" t="n">
        <v>24.3</v>
      </c>
      <c r="G1225" t="n">
        <v>69.42</v>
      </c>
      <c r="H1225" t="n">
        <v>1</v>
      </c>
      <c r="I1225" t="n">
        <v>21</v>
      </c>
      <c r="J1225" t="n">
        <v>222.65</v>
      </c>
      <c r="K1225" t="n">
        <v>55.27</v>
      </c>
      <c r="L1225" t="n">
        <v>12.5</v>
      </c>
      <c r="M1225" t="n">
        <v>19</v>
      </c>
      <c r="N1225" t="n">
        <v>49.87</v>
      </c>
      <c r="O1225" t="n">
        <v>27693.75</v>
      </c>
      <c r="P1225" t="n">
        <v>343.98</v>
      </c>
      <c r="Q1225" t="n">
        <v>452.58</v>
      </c>
      <c r="R1225" t="n">
        <v>80.53</v>
      </c>
      <c r="S1225" t="n">
        <v>57.64</v>
      </c>
      <c r="T1225" t="n">
        <v>9296.76</v>
      </c>
      <c r="U1225" t="n">
        <v>0.72</v>
      </c>
      <c r="V1225" t="n">
        <v>0.87</v>
      </c>
      <c r="W1225" t="n">
        <v>6.84</v>
      </c>
      <c r="X1225" t="n">
        <v>0.57</v>
      </c>
      <c r="Y1225" t="n">
        <v>1</v>
      </c>
      <c r="Z1225" t="n">
        <v>10</v>
      </c>
    </row>
    <row r="1226">
      <c r="A1226" t="n">
        <v>47</v>
      </c>
      <c r="B1226" t="n">
        <v>105</v>
      </c>
      <c r="C1226" t="inlineStr">
        <is>
          <t xml:space="preserve">CONCLUIDO	</t>
        </is>
      </c>
      <c r="D1226" t="n">
        <v>3.6069</v>
      </c>
      <c r="E1226" t="n">
        <v>27.72</v>
      </c>
      <c r="F1226" t="n">
        <v>24.31</v>
      </c>
      <c r="G1226" t="n">
        <v>69.45</v>
      </c>
      <c r="H1226" t="n">
        <v>1.02</v>
      </c>
      <c r="I1226" t="n">
        <v>21</v>
      </c>
      <c r="J1226" t="n">
        <v>223.06</v>
      </c>
      <c r="K1226" t="n">
        <v>55.27</v>
      </c>
      <c r="L1226" t="n">
        <v>12.75</v>
      </c>
      <c r="M1226" t="n">
        <v>19</v>
      </c>
      <c r="N1226" t="n">
        <v>50.04</v>
      </c>
      <c r="O1226" t="n">
        <v>27745.04</v>
      </c>
      <c r="P1226" t="n">
        <v>344.03</v>
      </c>
      <c r="Q1226" t="n">
        <v>452.61</v>
      </c>
      <c r="R1226" t="n">
        <v>80.98999999999999</v>
      </c>
      <c r="S1226" t="n">
        <v>57.64</v>
      </c>
      <c r="T1226" t="n">
        <v>9526.57</v>
      </c>
      <c r="U1226" t="n">
        <v>0.71</v>
      </c>
      <c r="V1226" t="n">
        <v>0.87</v>
      </c>
      <c r="W1226" t="n">
        <v>6.84</v>
      </c>
      <c r="X1226" t="n">
        <v>0.58</v>
      </c>
      <c r="Y1226" t="n">
        <v>1</v>
      </c>
      <c r="Z1226" t="n">
        <v>10</v>
      </c>
    </row>
    <row r="1227">
      <c r="A1227" t="n">
        <v>48</v>
      </c>
      <c r="B1227" t="n">
        <v>105</v>
      </c>
      <c r="C1227" t="inlineStr">
        <is>
          <t xml:space="preserve">CONCLUIDO	</t>
        </is>
      </c>
      <c r="D1227" t="n">
        <v>3.6186</v>
      </c>
      <c r="E1227" t="n">
        <v>27.64</v>
      </c>
      <c r="F1227" t="n">
        <v>24.26</v>
      </c>
      <c r="G1227" t="n">
        <v>72.78</v>
      </c>
      <c r="H1227" t="n">
        <v>1.03</v>
      </c>
      <c r="I1227" t="n">
        <v>20</v>
      </c>
      <c r="J1227" t="n">
        <v>223.48</v>
      </c>
      <c r="K1227" t="n">
        <v>55.27</v>
      </c>
      <c r="L1227" t="n">
        <v>13</v>
      </c>
      <c r="M1227" t="n">
        <v>18</v>
      </c>
      <c r="N1227" t="n">
        <v>50.21</v>
      </c>
      <c r="O1227" t="n">
        <v>27796.39</v>
      </c>
      <c r="P1227" t="n">
        <v>342.78</v>
      </c>
      <c r="Q1227" t="n">
        <v>452.56</v>
      </c>
      <c r="R1227" t="n">
        <v>79.8</v>
      </c>
      <c r="S1227" t="n">
        <v>57.64</v>
      </c>
      <c r="T1227" t="n">
        <v>8939.5</v>
      </c>
      <c r="U1227" t="n">
        <v>0.72</v>
      </c>
      <c r="V1227" t="n">
        <v>0.87</v>
      </c>
      <c r="W1227" t="n">
        <v>6.83</v>
      </c>
      <c r="X1227" t="n">
        <v>0.54</v>
      </c>
      <c r="Y1227" t="n">
        <v>1</v>
      </c>
      <c r="Z1227" t="n">
        <v>10</v>
      </c>
    </row>
    <row r="1228">
      <c r="A1228" t="n">
        <v>49</v>
      </c>
      <c r="B1228" t="n">
        <v>105</v>
      </c>
      <c r="C1228" t="inlineStr">
        <is>
          <t xml:space="preserve">CONCLUIDO	</t>
        </is>
      </c>
      <c r="D1228" t="n">
        <v>3.6184</v>
      </c>
      <c r="E1228" t="n">
        <v>27.64</v>
      </c>
      <c r="F1228" t="n">
        <v>24.26</v>
      </c>
      <c r="G1228" t="n">
        <v>72.78</v>
      </c>
      <c r="H1228" t="n">
        <v>1.05</v>
      </c>
      <c r="I1228" t="n">
        <v>20</v>
      </c>
      <c r="J1228" t="n">
        <v>223.89</v>
      </c>
      <c r="K1228" t="n">
        <v>55.27</v>
      </c>
      <c r="L1228" t="n">
        <v>13.25</v>
      </c>
      <c r="M1228" t="n">
        <v>18</v>
      </c>
      <c r="N1228" t="n">
        <v>50.37</v>
      </c>
      <c r="O1228" t="n">
        <v>27847.8</v>
      </c>
      <c r="P1228" t="n">
        <v>343.03</v>
      </c>
      <c r="Q1228" t="n">
        <v>452.56</v>
      </c>
      <c r="R1228" t="n">
        <v>79.79000000000001</v>
      </c>
      <c r="S1228" t="n">
        <v>57.64</v>
      </c>
      <c r="T1228" t="n">
        <v>8932.370000000001</v>
      </c>
      <c r="U1228" t="n">
        <v>0.72</v>
      </c>
      <c r="V1228" t="n">
        <v>0.87</v>
      </c>
      <c r="W1228" t="n">
        <v>6.83</v>
      </c>
      <c r="X1228" t="n">
        <v>0.54</v>
      </c>
      <c r="Y1228" t="n">
        <v>1</v>
      </c>
      <c r="Z1228" t="n">
        <v>10</v>
      </c>
    </row>
    <row r="1229">
      <c r="A1229" t="n">
        <v>50</v>
      </c>
      <c r="B1229" t="n">
        <v>105</v>
      </c>
      <c r="C1229" t="inlineStr">
        <is>
          <t xml:space="preserve">CONCLUIDO	</t>
        </is>
      </c>
      <c r="D1229" t="n">
        <v>3.6173</v>
      </c>
      <c r="E1229" t="n">
        <v>27.64</v>
      </c>
      <c r="F1229" t="n">
        <v>24.27</v>
      </c>
      <c r="G1229" t="n">
        <v>72.81</v>
      </c>
      <c r="H1229" t="n">
        <v>1.07</v>
      </c>
      <c r="I1229" t="n">
        <v>20</v>
      </c>
      <c r="J1229" t="n">
        <v>224.31</v>
      </c>
      <c r="K1229" t="n">
        <v>55.27</v>
      </c>
      <c r="L1229" t="n">
        <v>13.5</v>
      </c>
      <c r="M1229" t="n">
        <v>18</v>
      </c>
      <c r="N1229" t="n">
        <v>50.54</v>
      </c>
      <c r="O1229" t="n">
        <v>27899.27</v>
      </c>
      <c r="P1229" t="n">
        <v>342.3</v>
      </c>
      <c r="Q1229" t="n">
        <v>452.61</v>
      </c>
      <c r="R1229" t="n">
        <v>79.98</v>
      </c>
      <c r="S1229" t="n">
        <v>57.64</v>
      </c>
      <c r="T1229" t="n">
        <v>9026.950000000001</v>
      </c>
      <c r="U1229" t="n">
        <v>0.72</v>
      </c>
      <c r="V1229" t="n">
        <v>0.87</v>
      </c>
      <c r="W1229" t="n">
        <v>6.83</v>
      </c>
      <c r="X1229" t="n">
        <v>0.54</v>
      </c>
      <c r="Y1229" t="n">
        <v>1</v>
      </c>
      <c r="Z1229" t="n">
        <v>10</v>
      </c>
    </row>
    <row r="1230">
      <c r="A1230" t="n">
        <v>51</v>
      </c>
      <c r="B1230" t="n">
        <v>105</v>
      </c>
      <c r="C1230" t="inlineStr">
        <is>
          <t xml:space="preserve">CONCLUIDO	</t>
        </is>
      </c>
      <c r="D1230" t="n">
        <v>3.6256</v>
      </c>
      <c r="E1230" t="n">
        <v>27.58</v>
      </c>
      <c r="F1230" t="n">
        <v>24.25</v>
      </c>
      <c r="G1230" t="n">
        <v>76.56999999999999</v>
      </c>
      <c r="H1230" t="n">
        <v>1.09</v>
      </c>
      <c r="I1230" t="n">
        <v>19</v>
      </c>
      <c r="J1230" t="n">
        <v>224.73</v>
      </c>
      <c r="K1230" t="n">
        <v>55.27</v>
      </c>
      <c r="L1230" t="n">
        <v>13.75</v>
      </c>
      <c r="M1230" t="n">
        <v>17</v>
      </c>
      <c r="N1230" t="n">
        <v>50.71</v>
      </c>
      <c r="O1230" t="n">
        <v>27950.8</v>
      </c>
      <c r="P1230" t="n">
        <v>342.01</v>
      </c>
      <c r="Q1230" t="n">
        <v>452.56</v>
      </c>
      <c r="R1230" t="n">
        <v>79.45999999999999</v>
      </c>
      <c r="S1230" t="n">
        <v>57.64</v>
      </c>
      <c r="T1230" t="n">
        <v>8773.139999999999</v>
      </c>
      <c r="U1230" t="n">
        <v>0.73</v>
      </c>
      <c r="V1230" t="n">
        <v>0.87</v>
      </c>
      <c r="W1230" t="n">
        <v>6.82</v>
      </c>
      <c r="X1230" t="n">
        <v>0.52</v>
      </c>
      <c r="Y1230" t="n">
        <v>1</v>
      </c>
      <c r="Z1230" t="n">
        <v>10</v>
      </c>
    </row>
    <row r="1231">
      <c r="A1231" t="n">
        <v>52</v>
      </c>
      <c r="B1231" t="n">
        <v>105</v>
      </c>
      <c r="C1231" t="inlineStr">
        <is>
          <t xml:space="preserve">CONCLUIDO	</t>
        </is>
      </c>
      <c r="D1231" t="n">
        <v>3.6265</v>
      </c>
      <c r="E1231" t="n">
        <v>27.58</v>
      </c>
      <c r="F1231" t="n">
        <v>24.24</v>
      </c>
      <c r="G1231" t="n">
        <v>76.55</v>
      </c>
      <c r="H1231" t="n">
        <v>1.11</v>
      </c>
      <c r="I1231" t="n">
        <v>19</v>
      </c>
      <c r="J1231" t="n">
        <v>225.15</v>
      </c>
      <c r="K1231" t="n">
        <v>55.27</v>
      </c>
      <c r="L1231" t="n">
        <v>14</v>
      </c>
      <c r="M1231" t="n">
        <v>17</v>
      </c>
      <c r="N1231" t="n">
        <v>50.88</v>
      </c>
      <c r="O1231" t="n">
        <v>28002.38</v>
      </c>
      <c r="P1231" t="n">
        <v>341.83</v>
      </c>
      <c r="Q1231" t="n">
        <v>452.66</v>
      </c>
      <c r="R1231" t="n">
        <v>79.16</v>
      </c>
      <c r="S1231" t="n">
        <v>57.64</v>
      </c>
      <c r="T1231" t="n">
        <v>8623.68</v>
      </c>
      <c r="U1231" t="n">
        <v>0.73</v>
      </c>
      <c r="V1231" t="n">
        <v>0.87</v>
      </c>
      <c r="W1231" t="n">
        <v>6.82</v>
      </c>
      <c r="X1231" t="n">
        <v>0.52</v>
      </c>
      <c r="Y1231" t="n">
        <v>1</v>
      </c>
      <c r="Z1231" t="n">
        <v>10</v>
      </c>
    </row>
    <row r="1232">
      <c r="A1232" t="n">
        <v>53</v>
      </c>
      <c r="B1232" t="n">
        <v>105</v>
      </c>
      <c r="C1232" t="inlineStr">
        <is>
          <t xml:space="preserve">CONCLUIDO	</t>
        </is>
      </c>
      <c r="D1232" t="n">
        <v>3.6252</v>
      </c>
      <c r="E1232" t="n">
        <v>27.58</v>
      </c>
      <c r="F1232" t="n">
        <v>24.25</v>
      </c>
      <c r="G1232" t="n">
        <v>76.58</v>
      </c>
      <c r="H1232" t="n">
        <v>1.12</v>
      </c>
      <c r="I1232" t="n">
        <v>19</v>
      </c>
      <c r="J1232" t="n">
        <v>225.57</v>
      </c>
      <c r="K1232" t="n">
        <v>55.27</v>
      </c>
      <c r="L1232" t="n">
        <v>14.25</v>
      </c>
      <c r="M1232" t="n">
        <v>17</v>
      </c>
      <c r="N1232" t="n">
        <v>51.04</v>
      </c>
      <c r="O1232" t="n">
        <v>28054.03</v>
      </c>
      <c r="P1232" t="n">
        <v>341.59</v>
      </c>
      <c r="Q1232" t="n">
        <v>452.57</v>
      </c>
      <c r="R1232" t="n">
        <v>79.31</v>
      </c>
      <c r="S1232" t="n">
        <v>57.64</v>
      </c>
      <c r="T1232" t="n">
        <v>8697.110000000001</v>
      </c>
      <c r="U1232" t="n">
        <v>0.73</v>
      </c>
      <c r="V1232" t="n">
        <v>0.87</v>
      </c>
      <c r="W1232" t="n">
        <v>6.83</v>
      </c>
      <c r="X1232" t="n">
        <v>0.52</v>
      </c>
      <c r="Y1232" t="n">
        <v>1</v>
      </c>
      <c r="Z1232" t="n">
        <v>10</v>
      </c>
    </row>
    <row r="1233">
      <c r="A1233" t="n">
        <v>54</v>
      </c>
      <c r="B1233" t="n">
        <v>105</v>
      </c>
      <c r="C1233" t="inlineStr">
        <is>
          <t xml:space="preserve">CONCLUIDO	</t>
        </is>
      </c>
      <c r="D1233" t="n">
        <v>3.6371</v>
      </c>
      <c r="E1233" t="n">
        <v>27.49</v>
      </c>
      <c r="F1233" t="n">
        <v>24.2</v>
      </c>
      <c r="G1233" t="n">
        <v>80.67</v>
      </c>
      <c r="H1233" t="n">
        <v>1.14</v>
      </c>
      <c r="I1233" t="n">
        <v>18</v>
      </c>
      <c r="J1233" t="n">
        <v>225.99</v>
      </c>
      <c r="K1233" t="n">
        <v>55.27</v>
      </c>
      <c r="L1233" t="n">
        <v>14.5</v>
      </c>
      <c r="M1233" t="n">
        <v>16</v>
      </c>
      <c r="N1233" t="n">
        <v>51.21</v>
      </c>
      <c r="O1233" t="n">
        <v>28105.73</v>
      </c>
      <c r="P1233" t="n">
        <v>341</v>
      </c>
      <c r="Q1233" t="n">
        <v>452.64</v>
      </c>
      <c r="R1233" t="n">
        <v>77.88</v>
      </c>
      <c r="S1233" t="n">
        <v>57.64</v>
      </c>
      <c r="T1233" t="n">
        <v>7988.44</v>
      </c>
      <c r="U1233" t="n">
        <v>0.74</v>
      </c>
      <c r="V1233" t="n">
        <v>0.88</v>
      </c>
      <c r="W1233" t="n">
        <v>6.82</v>
      </c>
      <c r="X1233" t="n">
        <v>0.47</v>
      </c>
      <c r="Y1233" t="n">
        <v>1</v>
      </c>
      <c r="Z1233" t="n">
        <v>10</v>
      </c>
    </row>
    <row r="1234">
      <c r="A1234" t="n">
        <v>55</v>
      </c>
      <c r="B1234" t="n">
        <v>105</v>
      </c>
      <c r="C1234" t="inlineStr">
        <is>
          <t xml:space="preserve">CONCLUIDO	</t>
        </is>
      </c>
      <c r="D1234" t="n">
        <v>3.6337</v>
      </c>
      <c r="E1234" t="n">
        <v>27.52</v>
      </c>
      <c r="F1234" t="n">
        <v>24.23</v>
      </c>
      <c r="G1234" t="n">
        <v>80.75</v>
      </c>
      <c r="H1234" t="n">
        <v>1.16</v>
      </c>
      <c r="I1234" t="n">
        <v>18</v>
      </c>
      <c r="J1234" t="n">
        <v>226.41</v>
      </c>
      <c r="K1234" t="n">
        <v>55.27</v>
      </c>
      <c r="L1234" t="n">
        <v>14.75</v>
      </c>
      <c r="M1234" t="n">
        <v>16</v>
      </c>
      <c r="N1234" t="n">
        <v>51.38</v>
      </c>
      <c r="O1234" t="n">
        <v>28157.49</v>
      </c>
      <c r="P1234" t="n">
        <v>341.51</v>
      </c>
      <c r="Q1234" t="n">
        <v>452.56</v>
      </c>
      <c r="R1234" t="n">
        <v>78.61</v>
      </c>
      <c r="S1234" t="n">
        <v>57.64</v>
      </c>
      <c r="T1234" t="n">
        <v>8354.23</v>
      </c>
      <c r="U1234" t="n">
        <v>0.73</v>
      </c>
      <c r="V1234" t="n">
        <v>0.88</v>
      </c>
      <c r="W1234" t="n">
        <v>6.83</v>
      </c>
      <c r="X1234" t="n">
        <v>0.5</v>
      </c>
      <c r="Y1234" t="n">
        <v>1</v>
      </c>
      <c r="Z1234" t="n">
        <v>10</v>
      </c>
    </row>
    <row r="1235">
      <c r="A1235" t="n">
        <v>56</v>
      </c>
      <c r="B1235" t="n">
        <v>105</v>
      </c>
      <c r="C1235" t="inlineStr">
        <is>
          <t xml:space="preserve">CONCLUIDO	</t>
        </is>
      </c>
      <c r="D1235" t="n">
        <v>3.636</v>
      </c>
      <c r="E1235" t="n">
        <v>27.5</v>
      </c>
      <c r="F1235" t="n">
        <v>24.21</v>
      </c>
      <c r="G1235" t="n">
        <v>80.69</v>
      </c>
      <c r="H1235" t="n">
        <v>1.18</v>
      </c>
      <c r="I1235" t="n">
        <v>18</v>
      </c>
      <c r="J1235" t="n">
        <v>226.83</v>
      </c>
      <c r="K1235" t="n">
        <v>55.27</v>
      </c>
      <c r="L1235" t="n">
        <v>15</v>
      </c>
      <c r="M1235" t="n">
        <v>16</v>
      </c>
      <c r="N1235" t="n">
        <v>51.55</v>
      </c>
      <c r="O1235" t="n">
        <v>28209.31</v>
      </c>
      <c r="P1235" t="n">
        <v>340.71</v>
      </c>
      <c r="Q1235" t="n">
        <v>452.66</v>
      </c>
      <c r="R1235" t="n">
        <v>77.78</v>
      </c>
      <c r="S1235" t="n">
        <v>57.64</v>
      </c>
      <c r="T1235" t="n">
        <v>7937.73</v>
      </c>
      <c r="U1235" t="n">
        <v>0.74</v>
      </c>
      <c r="V1235" t="n">
        <v>0.88</v>
      </c>
      <c r="W1235" t="n">
        <v>6.83</v>
      </c>
      <c r="X1235" t="n">
        <v>0.48</v>
      </c>
      <c r="Y1235" t="n">
        <v>1</v>
      </c>
      <c r="Z1235" t="n">
        <v>10</v>
      </c>
    </row>
    <row r="1236">
      <c r="A1236" t="n">
        <v>57</v>
      </c>
      <c r="B1236" t="n">
        <v>105</v>
      </c>
      <c r="C1236" t="inlineStr">
        <is>
          <t xml:space="preserve">CONCLUIDO	</t>
        </is>
      </c>
      <c r="D1236" t="n">
        <v>3.6453</v>
      </c>
      <c r="E1236" t="n">
        <v>27.43</v>
      </c>
      <c r="F1236" t="n">
        <v>24.18</v>
      </c>
      <c r="G1236" t="n">
        <v>85.34</v>
      </c>
      <c r="H1236" t="n">
        <v>1.19</v>
      </c>
      <c r="I1236" t="n">
        <v>17</v>
      </c>
      <c r="J1236" t="n">
        <v>227.25</v>
      </c>
      <c r="K1236" t="n">
        <v>55.27</v>
      </c>
      <c r="L1236" t="n">
        <v>15.25</v>
      </c>
      <c r="M1236" t="n">
        <v>15</v>
      </c>
      <c r="N1236" t="n">
        <v>51.72</v>
      </c>
      <c r="O1236" t="n">
        <v>28261.2</v>
      </c>
      <c r="P1236" t="n">
        <v>339.63</v>
      </c>
      <c r="Q1236" t="n">
        <v>452.59</v>
      </c>
      <c r="R1236" t="n">
        <v>77.03</v>
      </c>
      <c r="S1236" t="n">
        <v>57.64</v>
      </c>
      <c r="T1236" t="n">
        <v>7567.39</v>
      </c>
      <c r="U1236" t="n">
        <v>0.75</v>
      </c>
      <c r="V1236" t="n">
        <v>0.88</v>
      </c>
      <c r="W1236" t="n">
        <v>6.82</v>
      </c>
      <c r="X1236" t="n">
        <v>0.45</v>
      </c>
      <c r="Y1236" t="n">
        <v>1</v>
      </c>
      <c r="Z1236" t="n">
        <v>10</v>
      </c>
    </row>
    <row r="1237">
      <c r="A1237" t="n">
        <v>58</v>
      </c>
      <c r="B1237" t="n">
        <v>105</v>
      </c>
      <c r="C1237" t="inlineStr">
        <is>
          <t xml:space="preserve">CONCLUIDO	</t>
        </is>
      </c>
      <c r="D1237" t="n">
        <v>3.6451</v>
      </c>
      <c r="E1237" t="n">
        <v>27.43</v>
      </c>
      <c r="F1237" t="n">
        <v>24.18</v>
      </c>
      <c r="G1237" t="n">
        <v>85.34</v>
      </c>
      <c r="H1237" t="n">
        <v>1.21</v>
      </c>
      <c r="I1237" t="n">
        <v>17</v>
      </c>
      <c r="J1237" t="n">
        <v>227.67</v>
      </c>
      <c r="K1237" t="n">
        <v>55.27</v>
      </c>
      <c r="L1237" t="n">
        <v>15.5</v>
      </c>
      <c r="M1237" t="n">
        <v>15</v>
      </c>
      <c r="N1237" t="n">
        <v>51.9</v>
      </c>
      <c r="O1237" t="n">
        <v>28313.14</v>
      </c>
      <c r="P1237" t="n">
        <v>340.01</v>
      </c>
      <c r="Q1237" t="n">
        <v>452.64</v>
      </c>
      <c r="R1237" t="n">
        <v>77.06999999999999</v>
      </c>
      <c r="S1237" t="n">
        <v>57.64</v>
      </c>
      <c r="T1237" t="n">
        <v>7590.36</v>
      </c>
      <c r="U1237" t="n">
        <v>0.75</v>
      </c>
      <c r="V1237" t="n">
        <v>0.88</v>
      </c>
      <c r="W1237" t="n">
        <v>6.82</v>
      </c>
      <c r="X1237" t="n">
        <v>0.45</v>
      </c>
      <c r="Y1237" t="n">
        <v>1</v>
      </c>
      <c r="Z1237" t="n">
        <v>10</v>
      </c>
    </row>
    <row r="1238">
      <c r="A1238" t="n">
        <v>59</v>
      </c>
      <c r="B1238" t="n">
        <v>105</v>
      </c>
      <c r="C1238" t="inlineStr">
        <is>
          <t xml:space="preserve">CONCLUIDO	</t>
        </is>
      </c>
      <c r="D1238" t="n">
        <v>3.6463</v>
      </c>
      <c r="E1238" t="n">
        <v>27.42</v>
      </c>
      <c r="F1238" t="n">
        <v>24.17</v>
      </c>
      <c r="G1238" t="n">
        <v>85.31</v>
      </c>
      <c r="H1238" t="n">
        <v>1.23</v>
      </c>
      <c r="I1238" t="n">
        <v>17</v>
      </c>
      <c r="J1238" t="n">
        <v>228.09</v>
      </c>
      <c r="K1238" t="n">
        <v>55.27</v>
      </c>
      <c r="L1238" t="n">
        <v>15.75</v>
      </c>
      <c r="M1238" t="n">
        <v>15</v>
      </c>
      <c r="N1238" t="n">
        <v>52.07</v>
      </c>
      <c r="O1238" t="n">
        <v>28365.14</v>
      </c>
      <c r="P1238" t="n">
        <v>340.06</v>
      </c>
      <c r="Q1238" t="n">
        <v>452.57</v>
      </c>
      <c r="R1238" t="n">
        <v>76.7</v>
      </c>
      <c r="S1238" t="n">
        <v>57.64</v>
      </c>
      <c r="T1238" t="n">
        <v>7405.44</v>
      </c>
      <c r="U1238" t="n">
        <v>0.75</v>
      </c>
      <c r="V1238" t="n">
        <v>0.88</v>
      </c>
      <c r="W1238" t="n">
        <v>6.83</v>
      </c>
      <c r="X1238" t="n">
        <v>0.45</v>
      </c>
      <c r="Y1238" t="n">
        <v>1</v>
      </c>
      <c r="Z1238" t="n">
        <v>10</v>
      </c>
    </row>
    <row r="1239">
      <c r="A1239" t="n">
        <v>60</v>
      </c>
      <c r="B1239" t="n">
        <v>105</v>
      </c>
      <c r="C1239" t="inlineStr">
        <is>
          <t xml:space="preserve">CONCLUIDO	</t>
        </is>
      </c>
      <c r="D1239" t="n">
        <v>3.6435</v>
      </c>
      <c r="E1239" t="n">
        <v>27.45</v>
      </c>
      <c r="F1239" t="n">
        <v>24.19</v>
      </c>
      <c r="G1239" t="n">
        <v>85.38</v>
      </c>
      <c r="H1239" t="n">
        <v>1.24</v>
      </c>
      <c r="I1239" t="n">
        <v>17</v>
      </c>
      <c r="J1239" t="n">
        <v>228.51</v>
      </c>
      <c r="K1239" t="n">
        <v>55.27</v>
      </c>
      <c r="L1239" t="n">
        <v>16</v>
      </c>
      <c r="M1239" t="n">
        <v>15</v>
      </c>
      <c r="N1239" t="n">
        <v>52.24</v>
      </c>
      <c r="O1239" t="n">
        <v>28417.2</v>
      </c>
      <c r="P1239" t="n">
        <v>339.99</v>
      </c>
      <c r="Q1239" t="n">
        <v>452.56</v>
      </c>
      <c r="R1239" t="n">
        <v>77.58</v>
      </c>
      <c r="S1239" t="n">
        <v>57.64</v>
      </c>
      <c r="T1239" t="n">
        <v>7844.53</v>
      </c>
      <c r="U1239" t="n">
        <v>0.74</v>
      </c>
      <c r="V1239" t="n">
        <v>0.88</v>
      </c>
      <c r="W1239" t="n">
        <v>6.82</v>
      </c>
      <c r="X1239" t="n">
        <v>0.47</v>
      </c>
      <c r="Y1239" t="n">
        <v>1</v>
      </c>
      <c r="Z1239" t="n">
        <v>10</v>
      </c>
    </row>
    <row r="1240">
      <c r="A1240" t="n">
        <v>61</v>
      </c>
      <c r="B1240" t="n">
        <v>105</v>
      </c>
      <c r="C1240" t="inlineStr">
        <is>
          <t xml:space="preserve">CONCLUIDO	</t>
        </is>
      </c>
      <c r="D1240" t="n">
        <v>3.6524</v>
      </c>
      <c r="E1240" t="n">
        <v>27.38</v>
      </c>
      <c r="F1240" t="n">
        <v>24.17</v>
      </c>
      <c r="G1240" t="n">
        <v>90.62</v>
      </c>
      <c r="H1240" t="n">
        <v>1.26</v>
      </c>
      <c r="I1240" t="n">
        <v>16</v>
      </c>
      <c r="J1240" t="n">
        <v>228.93</v>
      </c>
      <c r="K1240" t="n">
        <v>55.27</v>
      </c>
      <c r="L1240" t="n">
        <v>16.25</v>
      </c>
      <c r="M1240" t="n">
        <v>14</v>
      </c>
      <c r="N1240" t="n">
        <v>52.41</v>
      </c>
      <c r="O1240" t="n">
        <v>28469.32</v>
      </c>
      <c r="P1240" t="n">
        <v>339.32</v>
      </c>
      <c r="Q1240" t="n">
        <v>452.59</v>
      </c>
      <c r="R1240" t="n">
        <v>76.61</v>
      </c>
      <c r="S1240" t="n">
        <v>57.64</v>
      </c>
      <c r="T1240" t="n">
        <v>7365.02</v>
      </c>
      <c r="U1240" t="n">
        <v>0.75</v>
      </c>
      <c r="V1240" t="n">
        <v>0.88</v>
      </c>
      <c r="W1240" t="n">
        <v>6.83</v>
      </c>
      <c r="X1240" t="n">
        <v>0.44</v>
      </c>
      <c r="Y1240" t="n">
        <v>1</v>
      </c>
      <c r="Z1240" t="n">
        <v>10</v>
      </c>
    </row>
    <row r="1241">
      <c r="A1241" t="n">
        <v>62</v>
      </c>
      <c r="B1241" t="n">
        <v>105</v>
      </c>
      <c r="C1241" t="inlineStr">
        <is>
          <t xml:space="preserve">CONCLUIDO	</t>
        </is>
      </c>
      <c r="D1241" t="n">
        <v>3.6534</v>
      </c>
      <c r="E1241" t="n">
        <v>27.37</v>
      </c>
      <c r="F1241" t="n">
        <v>24.16</v>
      </c>
      <c r="G1241" t="n">
        <v>90.59</v>
      </c>
      <c r="H1241" t="n">
        <v>1.28</v>
      </c>
      <c r="I1241" t="n">
        <v>16</v>
      </c>
      <c r="J1241" t="n">
        <v>229.36</v>
      </c>
      <c r="K1241" t="n">
        <v>55.27</v>
      </c>
      <c r="L1241" t="n">
        <v>16.5</v>
      </c>
      <c r="M1241" t="n">
        <v>14</v>
      </c>
      <c r="N1241" t="n">
        <v>52.58</v>
      </c>
      <c r="O1241" t="n">
        <v>28521.51</v>
      </c>
      <c r="P1241" t="n">
        <v>339.22</v>
      </c>
      <c r="Q1241" t="n">
        <v>452.57</v>
      </c>
      <c r="R1241" t="n">
        <v>76.42</v>
      </c>
      <c r="S1241" t="n">
        <v>57.64</v>
      </c>
      <c r="T1241" t="n">
        <v>7265.96</v>
      </c>
      <c r="U1241" t="n">
        <v>0.75</v>
      </c>
      <c r="V1241" t="n">
        <v>0.88</v>
      </c>
      <c r="W1241" t="n">
        <v>6.82</v>
      </c>
      <c r="X1241" t="n">
        <v>0.43</v>
      </c>
      <c r="Y1241" t="n">
        <v>1</v>
      </c>
      <c r="Z1241" t="n">
        <v>10</v>
      </c>
    </row>
    <row r="1242">
      <c r="A1242" t="n">
        <v>63</v>
      </c>
      <c r="B1242" t="n">
        <v>105</v>
      </c>
      <c r="C1242" t="inlineStr">
        <is>
          <t xml:space="preserve">CONCLUIDO	</t>
        </is>
      </c>
      <c r="D1242" t="n">
        <v>3.6544</v>
      </c>
      <c r="E1242" t="n">
        <v>27.36</v>
      </c>
      <c r="F1242" t="n">
        <v>24.15</v>
      </c>
      <c r="G1242" t="n">
        <v>90.56999999999999</v>
      </c>
      <c r="H1242" t="n">
        <v>1.3</v>
      </c>
      <c r="I1242" t="n">
        <v>16</v>
      </c>
      <c r="J1242" t="n">
        <v>229.78</v>
      </c>
      <c r="K1242" t="n">
        <v>55.27</v>
      </c>
      <c r="L1242" t="n">
        <v>16.75</v>
      </c>
      <c r="M1242" t="n">
        <v>14</v>
      </c>
      <c r="N1242" t="n">
        <v>52.76</v>
      </c>
      <c r="O1242" t="n">
        <v>28573.75</v>
      </c>
      <c r="P1242" t="n">
        <v>338.9</v>
      </c>
      <c r="Q1242" t="n">
        <v>452.59</v>
      </c>
      <c r="R1242" t="n">
        <v>76.28</v>
      </c>
      <c r="S1242" t="n">
        <v>57.64</v>
      </c>
      <c r="T1242" t="n">
        <v>7200.38</v>
      </c>
      <c r="U1242" t="n">
        <v>0.76</v>
      </c>
      <c r="V1242" t="n">
        <v>0.88</v>
      </c>
      <c r="W1242" t="n">
        <v>6.82</v>
      </c>
      <c r="X1242" t="n">
        <v>0.43</v>
      </c>
      <c r="Y1242" t="n">
        <v>1</v>
      </c>
      <c r="Z1242" t="n">
        <v>10</v>
      </c>
    </row>
    <row r="1243">
      <c r="A1243" t="n">
        <v>64</v>
      </c>
      <c r="B1243" t="n">
        <v>105</v>
      </c>
      <c r="C1243" t="inlineStr">
        <is>
          <t xml:space="preserve">CONCLUIDO	</t>
        </is>
      </c>
      <c r="D1243" t="n">
        <v>3.6529</v>
      </c>
      <c r="E1243" t="n">
        <v>27.38</v>
      </c>
      <c r="F1243" t="n">
        <v>24.16</v>
      </c>
      <c r="G1243" t="n">
        <v>90.61</v>
      </c>
      <c r="H1243" t="n">
        <v>1.31</v>
      </c>
      <c r="I1243" t="n">
        <v>16</v>
      </c>
      <c r="J1243" t="n">
        <v>230.2</v>
      </c>
      <c r="K1243" t="n">
        <v>55.27</v>
      </c>
      <c r="L1243" t="n">
        <v>17</v>
      </c>
      <c r="M1243" t="n">
        <v>14</v>
      </c>
      <c r="N1243" t="n">
        <v>52.93</v>
      </c>
      <c r="O1243" t="n">
        <v>28626.06</v>
      </c>
      <c r="P1243" t="n">
        <v>339.09</v>
      </c>
      <c r="Q1243" t="n">
        <v>452.6</v>
      </c>
      <c r="R1243" t="n">
        <v>76.66</v>
      </c>
      <c r="S1243" t="n">
        <v>57.64</v>
      </c>
      <c r="T1243" t="n">
        <v>7390.28</v>
      </c>
      <c r="U1243" t="n">
        <v>0.75</v>
      </c>
      <c r="V1243" t="n">
        <v>0.88</v>
      </c>
      <c r="W1243" t="n">
        <v>6.82</v>
      </c>
      <c r="X1243" t="n">
        <v>0.44</v>
      </c>
      <c r="Y1243" t="n">
        <v>1</v>
      </c>
      <c r="Z1243" t="n">
        <v>10</v>
      </c>
    </row>
    <row r="1244">
      <c r="A1244" t="n">
        <v>65</v>
      </c>
      <c r="B1244" t="n">
        <v>105</v>
      </c>
      <c r="C1244" t="inlineStr">
        <is>
          <t xml:space="preserve">CONCLUIDO	</t>
        </is>
      </c>
      <c r="D1244" t="n">
        <v>3.6518</v>
      </c>
      <c r="E1244" t="n">
        <v>27.38</v>
      </c>
      <c r="F1244" t="n">
        <v>24.17</v>
      </c>
      <c r="G1244" t="n">
        <v>90.64</v>
      </c>
      <c r="H1244" t="n">
        <v>1.33</v>
      </c>
      <c r="I1244" t="n">
        <v>16</v>
      </c>
      <c r="J1244" t="n">
        <v>230.63</v>
      </c>
      <c r="K1244" t="n">
        <v>55.27</v>
      </c>
      <c r="L1244" t="n">
        <v>17.25</v>
      </c>
      <c r="M1244" t="n">
        <v>14</v>
      </c>
      <c r="N1244" t="n">
        <v>53.11</v>
      </c>
      <c r="O1244" t="n">
        <v>28678.42</v>
      </c>
      <c r="P1244" t="n">
        <v>338.45</v>
      </c>
      <c r="Q1244" t="n">
        <v>452.6</v>
      </c>
      <c r="R1244" t="n">
        <v>76.94</v>
      </c>
      <c r="S1244" t="n">
        <v>57.64</v>
      </c>
      <c r="T1244" t="n">
        <v>7529.89</v>
      </c>
      <c r="U1244" t="n">
        <v>0.75</v>
      </c>
      <c r="V1244" t="n">
        <v>0.88</v>
      </c>
      <c r="W1244" t="n">
        <v>6.82</v>
      </c>
      <c r="X1244" t="n">
        <v>0.45</v>
      </c>
      <c r="Y1244" t="n">
        <v>1</v>
      </c>
      <c r="Z1244" t="n">
        <v>10</v>
      </c>
    </row>
    <row r="1245">
      <c r="A1245" t="n">
        <v>66</v>
      </c>
      <c r="B1245" t="n">
        <v>105</v>
      </c>
      <c r="C1245" t="inlineStr">
        <is>
          <t xml:space="preserve">CONCLUIDO	</t>
        </is>
      </c>
      <c r="D1245" t="n">
        <v>3.6641</v>
      </c>
      <c r="E1245" t="n">
        <v>27.29</v>
      </c>
      <c r="F1245" t="n">
        <v>24.12</v>
      </c>
      <c r="G1245" t="n">
        <v>96.48</v>
      </c>
      <c r="H1245" t="n">
        <v>1.35</v>
      </c>
      <c r="I1245" t="n">
        <v>15</v>
      </c>
      <c r="J1245" t="n">
        <v>231.05</v>
      </c>
      <c r="K1245" t="n">
        <v>55.27</v>
      </c>
      <c r="L1245" t="n">
        <v>17.5</v>
      </c>
      <c r="M1245" t="n">
        <v>13</v>
      </c>
      <c r="N1245" t="n">
        <v>53.28</v>
      </c>
      <c r="O1245" t="n">
        <v>28730.85</v>
      </c>
      <c r="P1245" t="n">
        <v>337.66</v>
      </c>
      <c r="Q1245" t="n">
        <v>452.57</v>
      </c>
      <c r="R1245" t="n">
        <v>75.12</v>
      </c>
      <c r="S1245" t="n">
        <v>57.64</v>
      </c>
      <c r="T1245" t="n">
        <v>6621.53</v>
      </c>
      <c r="U1245" t="n">
        <v>0.77</v>
      </c>
      <c r="V1245" t="n">
        <v>0.88</v>
      </c>
      <c r="W1245" t="n">
        <v>6.82</v>
      </c>
      <c r="X1245" t="n">
        <v>0.4</v>
      </c>
      <c r="Y1245" t="n">
        <v>1</v>
      </c>
      <c r="Z1245" t="n">
        <v>10</v>
      </c>
    </row>
    <row r="1246">
      <c r="A1246" t="n">
        <v>67</v>
      </c>
      <c r="B1246" t="n">
        <v>105</v>
      </c>
      <c r="C1246" t="inlineStr">
        <is>
          <t xml:space="preserve">CONCLUIDO	</t>
        </is>
      </c>
      <c r="D1246" t="n">
        <v>3.6616</v>
      </c>
      <c r="E1246" t="n">
        <v>27.31</v>
      </c>
      <c r="F1246" t="n">
        <v>24.14</v>
      </c>
      <c r="G1246" t="n">
        <v>96.55</v>
      </c>
      <c r="H1246" t="n">
        <v>1.36</v>
      </c>
      <c r="I1246" t="n">
        <v>15</v>
      </c>
      <c r="J1246" t="n">
        <v>231.48</v>
      </c>
      <c r="K1246" t="n">
        <v>55.27</v>
      </c>
      <c r="L1246" t="n">
        <v>17.75</v>
      </c>
      <c r="M1246" t="n">
        <v>13</v>
      </c>
      <c r="N1246" t="n">
        <v>53.46</v>
      </c>
      <c r="O1246" t="n">
        <v>28783.34</v>
      </c>
      <c r="P1246" t="n">
        <v>337.72</v>
      </c>
      <c r="Q1246" t="n">
        <v>452.61</v>
      </c>
      <c r="R1246" t="n">
        <v>75.73999999999999</v>
      </c>
      <c r="S1246" t="n">
        <v>57.64</v>
      </c>
      <c r="T1246" t="n">
        <v>6933.63</v>
      </c>
      <c r="U1246" t="n">
        <v>0.76</v>
      </c>
      <c r="V1246" t="n">
        <v>0.88</v>
      </c>
      <c r="W1246" t="n">
        <v>6.82</v>
      </c>
      <c r="X1246" t="n">
        <v>0.41</v>
      </c>
      <c r="Y1246" t="n">
        <v>1</v>
      </c>
      <c r="Z1246" t="n">
        <v>10</v>
      </c>
    </row>
    <row r="1247">
      <c r="A1247" t="n">
        <v>68</v>
      </c>
      <c r="B1247" t="n">
        <v>105</v>
      </c>
      <c r="C1247" t="inlineStr">
        <is>
          <t xml:space="preserve">CONCLUIDO	</t>
        </is>
      </c>
      <c r="D1247" t="n">
        <v>3.6632</v>
      </c>
      <c r="E1247" t="n">
        <v>27.3</v>
      </c>
      <c r="F1247" t="n">
        <v>24.13</v>
      </c>
      <c r="G1247" t="n">
        <v>96.5</v>
      </c>
      <c r="H1247" t="n">
        <v>1.38</v>
      </c>
      <c r="I1247" t="n">
        <v>15</v>
      </c>
      <c r="J1247" t="n">
        <v>231.91</v>
      </c>
      <c r="K1247" t="n">
        <v>55.27</v>
      </c>
      <c r="L1247" t="n">
        <v>18</v>
      </c>
      <c r="M1247" t="n">
        <v>13</v>
      </c>
      <c r="N1247" t="n">
        <v>53.63</v>
      </c>
      <c r="O1247" t="n">
        <v>28835.89</v>
      </c>
      <c r="P1247" t="n">
        <v>337.22</v>
      </c>
      <c r="Q1247" t="n">
        <v>452.58</v>
      </c>
      <c r="R1247" t="n">
        <v>75.33</v>
      </c>
      <c r="S1247" t="n">
        <v>57.64</v>
      </c>
      <c r="T1247" t="n">
        <v>6728.54</v>
      </c>
      <c r="U1247" t="n">
        <v>0.77</v>
      </c>
      <c r="V1247" t="n">
        <v>0.88</v>
      </c>
      <c r="W1247" t="n">
        <v>6.82</v>
      </c>
      <c r="X1247" t="n">
        <v>0.4</v>
      </c>
      <c r="Y1247" t="n">
        <v>1</v>
      </c>
      <c r="Z1247" t="n">
        <v>10</v>
      </c>
    </row>
    <row r="1248">
      <c r="A1248" t="n">
        <v>69</v>
      </c>
      <c r="B1248" t="n">
        <v>105</v>
      </c>
      <c r="C1248" t="inlineStr">
        <is>
          <t xml:space="preserve">CONCLUIDO	</t>
        </is>
      </c>
      <c r="D1248" t="n">
        <v>3.665</v>
      </c>
      <c r="E1248" t="n">
        <v>27.29</v>
      </c>
      <c r="F1248" t="n">
        <v>24.11</v>
      </c>
      <c r="G1248" t="n">
        <v>96.45</v>
      </c>
      <c r="H1248" t="n">
        <v>1.4</v>
      </c>
      <c r="I1248" t="n">
        <v>15</v>
      </c>
      <c r="J1248" t="n">
        <v>232.33</v>
      </c>
      <c r="K1248" t="n">
        <v>55.27</v>
      </c>
      <c r="L1248" t="n">
        <v>18.25</v>
      </c>
      <c r="M1248" t="n">
        <v>13</v>
      </c>
      <c r="N1248" t="n">
        <v>53.81</v>
      </c>
      <c r="O1248" t="n">
        <v>28888.51</v>
      </c>
      <c r="P1248" t="n">
        <v>336.87</v>
      </c>
      <c r="Q1248" t="n">
        <v>452.62</v>
      </c>
      <c r="R1248" t="n">
        <v>75.06</v>
      </c>
      <c r="S1248" t="n">
        <v>57.64</v>
      </c>
      <c r="T1248" t="n">
        <v>6592.84</v>
      </c>
      <c r="U1248" t="n">
        <v>0.77</v>
      </c>
      <c r="V1248" t="n">
        <v>0.88</v>
      </c>
      <c r="W1248" t="n">
        <v>6.82</v>
      </c>
      <c r="X1248" t="n">
        <v>0.39</v>
      </c>
      <c r="Y1248" t="n">
        <v>1</v>
      </c>
      <c r="Z1248" t="n">
        <v>10</v>
      </c>
    </row>
    <row r="1249">
      <c r="A1249" t="n">
        <v>70</v>
      </c>
      <c r="B1249" t="n">
        <v>105</v>
      </c>
      <c r="C1249" t="inlineStr">
        <is>
          <t xml:space="preserve">CONCLUIDO	</t>
        </is>
      </c>
      <c r="D1249" t="n">
        <v>3.6638</v>
      </c>
      <c r="E1249" t="n">
        <v>27.29</v>
      </c>
      <c r="F1249" t="n">
        <v>24.12</v>
      </c>
      <c r="G1249" t="n">
        <v>96.48</v>
      </c>
      <c r="H1249" t="n">
        <v>1.41</v>
      </c>
      <c r="I1249" t="n">
        <v>15</v>
      </c>
      <c r="J1249" t="n">
        <v>232.76</v>
      </c>
      <c r="K1249" t="n">
        <v>55.27</v>
      </c>
      <c r="L1249" t="n">
        <v>18.5</v>
      </c>
      <c r="M1249" t="n">
        <v>13</v>
      </c>
      <c r="N1249" t="n">
        <v>53.99</v>
      </c>
      <c r="O1249" t="n">
        <v>28941.18</v>
      </c>
      <c r="P1249" t="n">
        <v>336.72</v>
      </c>
      <c r="Q1249" t="n">
        <v>452.57</v>
      </c>
      <c r="R1249" t="n">
        <v>75.29000000000001</v>
      </c>
      <c r="S1249" t="n">
        <v>57.64</v>
      </c>
      <c r="T1249" t="n">
        <v>6706.77</v>
      </c>
      <c r="U1249" t="n">
        <v>0.77</v>
      </c>
      <c r="V1249" t="n">
        <v>0.88</v>
      </c>
      <c r="W1249" t="n">
        <v>6.82</v>
      </c>
      <c r="X1249" t="n">
        <v>0.4</v>
      </c>
      <c r="Y1249" t="n">
        <v>1</v>
      </c>
      <c r="Z1249" t="n">
        <v>10</v>
      </c>
    </row>
    <row r="1250">
      <c r="A1250" t="n">
        <v>71</v>
      </c>
      <c r="B1250" t="n">
        <v>105</v>
      </c>
      <c r="C1250" t="inlineStr">
        <is>
          <t xml:space="preserve">CONCLUIDO	</t>
        </is>
      </c>
      <c r="D1250" t="n">
        <v>3.6711</v>
      </c>
      <c r="E1250" t="n">
        <v>27.24</v>
      </c>
      <c r="F1250" t="n">
        <v>24.11</v>
      </c>
      <c r="G1250" t="n">
        <v>103.32</v>
      </c>
      <c r="H1250" t="n">
        <v>1.43</v>
      </c>
      <c r="I1250" t="n">
        <v>14</v>
      </c>
      <c r="J1250" t="n">
        <v>233.19</v>
      </c>
      <c r="K1250" t="n">
        <v>55.27</v>
      </c>
      <c r="L1250" t="n">
        <v>18.75</v>
      </c>
      <c r="M1250" t="n">
        <v>12</v>
      </c>
      <c r="N1250" t="n">
        <v>54.17</v>
      </c>
      <c r="O1250" t="n">
        <v>28993.92</v>
      </c>
      <c r="P1250" t="n">
        <v>337.18</v>
      </c>
      <c r="Q1250" t="n">
        <v>452.63</v>
      </c>
      <c r="R1250" t="n">
        <v>74.81</v>
      </c>
      <c r="S1250" t="n">
        <v>57.64</v>
      </c>
      <c r="T1250" t="n">
        <v>6473.09</v>
      </c>
      <c r="U1250" t="n">
        <v>0.77</v>
      </c>
      <c r="V1250" t="n">
        <v>0.88</v>
      </c>
      <c r="W1250" t="n">
        <v>6.82</v>
      </c>
      <c r="X1250" t="n">
        <v>0.38</v>
      </c>
      <c r="Y1250" t="n">
        <v>1</v>
      </c>
      <c r="Z1250" t="n">
        <v>10</v>
      </c>
    </row>
    <row r="1251">
      <c r="A1251" t="n">
        <v>72</v>
      </c>
      <c r="B1251" t="n">
        <v>105</v>
      </c>
      <c r="C1251" t="inlineStr">
        <is>
          <t xml:space="preserve">CONCLUIDO	</t>
        </is>
      </c>
      <c r="D1251" t="n">
        <v>3.6729</v>
      </c>
      <c r="E1251" t="n">
        <v>27.23</v>
      </c>
      <c r="F1251" t="n">
        <v>24.09</v>
      </c>
      <c r="G1251" t="n">
        <v>103.26</v>
      </c>
      <c r="H1251" t="n">
        <v>1.45</v>
      </c>
      <c r="I1251" t="n">
        <v>14</v>
      </c>
      <c r="J1251" t="n">
        <v>233.62</v>
      </c>
      <c r="K1251" t="n">
        <v>55.27</v>
      </c>
      <c r="L1251" t="n">
        <v>19</v>
      </c>
      <c r="M1251" t="n">
        <v>12</v>
      </c>
      <c r="N1251" t="n">
        <v>54.34</v>
      </c>
      <c r="O1251" t="n">
        <v>29046.73</v>
      </c>
      <c r="P1251" t="n">
        <v>336.81</v>
      </c>
      <c r="Q1251" t="n">
        <v>452.59</v>
      </c>
      <c r="R1251" t="n">
        <v>74.25</v>
      </c>
      <c r="S1251" t="n">
        <v>57.64</v>
      </c>
      <c r="T1251" t="n">
        <v>6195.39</v>
      </c>
      <c r="U1251" t="n">
        <v>0.78</v>
      </c>
      <c r="V1251" t="n">
        <v>0.88</v>
      </c>
      <c r="W1251" t="n">
        <v>6.82</v>
      </c>
      <c r="X1251" t="n">
        <v>0.37</v>
      </c>
      <c r="Y1251" t="n">
        <v>1</v>
      </c>
      <c r="Z1251" t="n">
        <v>10</v>
      </c>
    </row>
    <row r="1252">
      <c r="A1252" t="n">
        <v>73</v>
      </c>
      <c r="B1252" t="n">
        <v>105</v>
      </c>
      <c r="C1252" t="inlineStr">
        <is>
          <t xml:space="preserve">CONCLUIDO	</t>
        </is>
      </c>
      <c r="D1252" t="n">
        <v>3.6715</v>
      </c>
      <c r="E1252" t="n">
        <v>27.24</v>
      </c>
      <c r="F1252" t="n">
        <v>24.1</v>
      </c>
      <c r="G1252" t="n">
        <v>103.3</v>
      </c>
      <c r="H1252" t="n">
        <v>1.46</v>
      </c>
      <c r="I1252" t="n">
        <v>14</v>
      </c>
      <c r="J1252" t="n">
        <v>234.04</v>
      </c>
      <c r="K1252" t="n">
        <v>55.27</v>
      </c>
      <c r="L1252" t="n">
        <v>19.25</v>
      </c>
      <c r="M1252" t="n">
        <v>12</v>
      </c>
      <c r="N1252" t="n">
        <v>54.52</v>
      </c>
      <c r="O1252" t="n">
        <v>29099.59</v>
      </c>
      <c r="P1252" t="n">
        <v>336.44</v>
      </c>
      <c r="Q1252" t="n">
        <v>452.6</v>
      </c>
      <c r="R1252" t="n">
        <v>74.81</v>
      </c>
      <c r="S1252" t="n">
        <v>57.64</v>
      </c>
      <c r="T1252" t="n">
        <v>6473.54</v>
      </c>
      <c r="U1252" t="n">
        <v>0.77</v>
      </c>
      <c r="V1252" t="n">
        <v>0.88</v>
      </c>
      <c r="W1252" t="n">
        <v>6.82</v>
      </c>
      <c r="X1252" t="n">
        <v>0.38</v>
      </c>
      <c r="Y1252" t="n">
        <v>1</v>
      </c>
      <c r="Z1252" t="n">
        <v>10</v>
      </c>
    </row>
    <row r="1253">
      <c r="A1253" t="n">
        <v>74</v>
      </c>
      <c r="B1253" t="n">
        <v>105</v>
      </c>
      <c r="C1253" t="inlineStr">
        <is>
          <t xml:space="preserve">CONCLUIDO	</t>
        </is>
      </c>
      <c r="D1253" t="n">
        <v>3.6737</v>
      </c>
      <c r="E1253" t="n">
        <v>27.22</v>
      </c>
      <c r="F1253" t="n">
        <v>24.09</v>
      </c>
      <c r="G1253" t="n">
        <v>103.23</v>
      </c>
      <c r="H1253" t="n">
        <v>1.48</v>
      </c>
      <c r="I1253" t="n">
        <v>14</v>
      </c>
      <c r="J1253" t="n">
        <v>234.47</v>
      </c>
      <c r="K1253" t="n">
        <v>55.27</v>
      </c>
      <c r="L1253" t="n">
        <v>19.5</v>
      </c>
      <c r="M1253" t="n">
        <v>12</v>
      </c>
      <c r="N1253" t="n">
        <v>54.7</v>
      </c>
      <c r="O1253" t="n">
        <v>29152.52</v>
      </c>
      <c r="P1253" t="n">
        <v>335.9</v>
      </c>
      <c r="Q1253" t="n">
        <v>452.57</v>
      </c>
      <c r="R1253" t="n">
        <v>74.06</v>
      </c>
      <c r="S1253" t="n">
        <v>57.64</v>
      </c>
      <c r="T1253" t="n">
        <v>6099.69</v>
      </c>
      <c r="U1253" t="n">
        <v>0.78</v>
      </c>
      <c r="V1253" t="n">
        <v>0.88</v>
      </c>
      <c r="W1253" t="n">
        <v>6.82</v>
      </c>
      <c r="X1253" t="n">
        <v>0.36</v>
      </c>
      <c r="Y1253" t="n">
        <v>1</v>
      </c>
      <c r="Z1253" t="n">
        <v>10</v>
      </c>
    </row>
    <row r="1254">
      <c r="A1254" t="n">
        <v>75</v>
      </c>
      <c r="B1254" t="n">
        <v>105</v>
      </c>
      <c r="C1254" t="inlineStr">
        <is>
          <t xml:space="preserve">CONCLUIDO	</t>
        </is>
      </c>
      <c r="D1254" t="n">
        <v>3.6726</v>
      </c>
      <c r="E1254" t="n">
        <v>27.23</v>
      </c>
      <c r="F1254" t="n">
        <v>24.1</v>
      </c>
      <c r="G1254" t="n">
        <v>103.27</v>
      </c>
      <c r="H1254" t="n">
        <v>1.49</v>
      </c>
      <c r="I1254" t="n">
        <v>14</v>
      </c>
      <c r="J1254" t="n">
        <v>234.9</v>
      </c>
      <c r="K1254" t="n">
        <v>55.27</v>
      </c>
      <c r="L1254" t="n">
        <v>19.75</v>
      </c>
      <c r="M1254" t="n">
        <v>12</v>
      </c>
      <c r="N1254" t="n">
        <v>54.88</v>
      </c>
      <c r="O1254" t="n">
        <v>29205.51</v>
      </c>
      <c r="P1254" t="n">
        <v>335.03</v>
      </c>
      <c r="Q1254" t="n">
        <v>452.55</v>
      </c>
      <c r="R1254" t="n">
        <v>74.53</v>
      </c>
      <c r="S1254" t="n">
        <v>57.64</v>
      </c>
      <c r="T1254" t="n">
        <v>6334.02</v>
      </c>
      <c r="U1254" t="n">
        <v>0.77</v>
      </c>
      <c r="V1254" t="n">
        <v>0.88</v>
      </c>
      <c r="W1254" t="n">
        <v>6.82</v>
      </c>
      <c r="X1254" t="n">
        <v>0.37</v>
      </c>
      <c r="Y1254" t="n">
        <v>1</v>
      </c>
      <c r="Z1254" t="n">
        <v>10</v>
      </c>
    </row>
    <row r="1255">
      <c r="A1255" t="n">
        <v>76</v>
      </c>
      <c r="B1255" t="n">
        <v>105</v>
      </c>
      <c r="C1255" t="inlineStr">
        <is>
          <t xml:space="preserve">CONCLUIDO	</t>
        </is>
      </c>
      <c r="D1255" t="n">
        <v>3.6802</v>
      </c>
      <c r="E1255" t="n">
        <v>27.17</v>
      </c>
      <c r="F1255" t="n">
        <v>24.08</v>
      </c>
      <c r="G1255" t="n">
        <v>111.14</v>
      </c>
      <c r="H1255" t="n">
        <v>1.51</v>
      </c>
      <c r="I1255" t="n">
        <v>13</v>
      </c>
      <c r="J1255" t="n">
        <v>235.33</v>
      </c>
      <c r="K1255" t="n">
        <v>55.27</v>
      </c>
      <c r="L1255" t="n">
        <v>20</v>
      </c>
      <c r="M1255" t="n">
        <v>11</v>
      </c>
      <c r="N1255" t="n">
        <v>55.06</v>
      </c>
      <c r="O1255" t="n">
        <v>29258.57</v>
      </c>
      <c r="P1255" t="n">
        <v>334.49</v>
      </c>
      <c r="Q1255" t="n">
        <v>452.55</v>
      </c>
      <c r="R1255" t="n">
        <v>74.02</v>
      </c>
      <c r="S1255" t="n">
        <v>57.64</v>
      </c>
      <c r="T1255" t="n">
        <v>6084.2</v>
      </c>
      <c r="U1255" t="n">
        <v>0.78</v>
      </c>
      <c r="V1255" t="n">
        <v>0.88</v>
      </c>
      <c r="W1255" t="n">
        <v>6.82</v>
      </c>
      <c r="X1255" t="n">
        <v>0.36</v>
      </c>
      <c r="Y1255" t="n">
        <v>1</v>
      </c>
      <c r="Z1255" t="n">
        <v>10</v>
      </c>
    </row>
    <row r="1256">
      <c r="A1256" t="n">
        <v>77</v>
      </c>
      <c r="B1256" t="n">
        <v>105</v>
      </c>
      <c r="C1256" t="inlineStr">
        <is>
          <t xml:space="preserve">CONCLUIDO	</t>
        </is>
      </c>
      <c r="D1256" t="n">
        <v>3.6808</v>
      </c>
      <c r="E1256" t="n">
        <v>27.17</v>
      </c>
      <c r="F1256" t="n">
        <v>24.08</v>
      </c>
      <c r="G1256" t="n">
        <v>111.12</v>
      </c>
      <c r="H1256" t="n">
        <v>1.53</v>
      </c>
      <c r="I1256" t="n">
        <v>13</v>
      </c>
      <c r="J1256" t="n">
        <v>235.76</v>
      </c>
      <c r="K1256" t="n">
        <v>55.27</v>
      </c>
      <c r="L1256" t="n">
        <v>20.25</v>
      </c>
      <c r="M1256" t="n">
        <v>11</v>
      </c>
      <c r="N1256" t="n">
        <v>55.24</v>
      </c>
      <c r="O1256" t="n">
        <v>29311.69</v>
      </c>
      <c r="P1256" t="n">
        <v>335.15</v>
      </c>
      <c r="Q1256" t="n">
        <v>452.58</v>
      </c>
      <c r="R1256" t="n">
        <v>73.92</v>
      </c>
      <c r="S1256" t="n">
        <v>57.64</v>
      </c>
      <c r="T1256" t="n">
        <v>6031.11</v>
      </c>
      <c r="U1256" t="n">
        <v>0.78</v>
      </c>
      <c r="V1256" t="n">
        <v>0.88</v>
      </c>
      <c r="W1256" t="n">
        <v>6.81</v>
      </c>
      <c r="X1256" t="n">
        <v>0.35</v>
      </c>
      <c r="Y1256" t="n">
        <v>1</v>
      </c>
      <c r="Z1256" t="n">
        <v>10</v>
      </c>
    </row>
    <row r="1257">
      <c r="A1257" t="n">
        <v>78</v>
      </c>
      <c r="B1257" t="n">
        <v>105</v>
      </c>
      <c r="C1257" t="inlineStr">
        <is>
          <t xml:space="preserve">CONCLUIDO	</t>
        </is>
      </c>
      <c r="D1257" t="n">
        <v>3.6805</v>
      </c>
      <c r="E1257" t="n">
        <v>27.17</v>
      </c>
      <c r="F1257" t="n">
        <v>24.08</v>
      </c>
      <c r="G1257" t="n">
        <v>111.13</v>
      </c>
      <c r="H1257" t="n">
        <v>1.54</v>
      </c>
      <c r="I1257" t="n">
        <v>13</v>
      </c>
      <c r="J1257" t="n">
        <v>236.2</v>
      </c>
      <c r="K1257" t="n">
        <v>55.27</v>
      </c>
      <c r="L1257" t="n">
        <v>20.5</v>
      </c>
      <c r="M1257" t="n">
        <v>11</v>
      </c>
      <c r="N1257" t="n">
        <v>55.42</v>
      </c>
      <c r="O1257" t="n">
        <v>29364.87</v>
      </c>
      <c r="P1257" t="n">
        <v>335.59</v>
      </c>
      <c r="Q1257" t="n">
        <v>452.64</v>
      </c>
      <c r="R1257" t="n">
        <v>73.88</v>
      </c>
      <c r="S1257" t="n">
        <v>57.64</v>
      </c>
      <c r="T1257" t="n">
        <v>6015.39</v>
      </c>
      <c r="U1257" t="n">
        <v>0.78</v>
      </c>
      <c r="V1257" t="n">
        <v>0.88</v>
      </c>
      <c r="W1257" t="n">
        <v>6.82</v>
      </c>
      <c r="X1257" t="n">
        <v>0.35</v>
      </c>
      <c r="Y1257" t="n">
        <v>1</v>
      </c>
      <c r="Z1257" t="n">
        <v>10</v>
      </c>
    </row>
    <row r="1258">
      <c r="A1258" t="n">
        <v>79</v>
      </c>
      <c r="B1258" t="n">
        <v>105</v>
      </c>
      <c r="C1258" t="inlineStr">
        <is>
          <t xml:space="preserve">CONCLUIDO	</t>
        </is>
      </c>
      <c r="D1258" t="n">
        <v>3.6829</v>
      </c>
      <c r="E1258" t="n">
        <v>27.15</v>
      </c>
      <c r="F1258" t="n">
        <v>24.06</v>
      </c>
      <c r="G1258" t="n">
        <v>111.05</v>
      </c>
      <c r="H1258" t="n">
        <v>1.56</v>
      </c>
      <c r="I1258" t="n">
        <v>13</v>
      </c>
      <c r="J1258" t="n">
        <v>236.63</v>
      </c>
      <c r="K1258" t="n">
        <v>55.27</v>
      </c>
      <c r="L1258" t="n">
        <v>20.75</v>
      </c>
      <c r="M1258" t="n">
        <v>11</v>
      </c>
      <c r="N1258" t="n">
        <v>55.6</v>
      </c>
      <c r="O1258" t="n">
        <v>29418.12</v>
      </c>
      <c r="P1258" t="n">
        <v>335.72</v>
      </c>
      <c r="Q1258" t="n">
        <v>452.61</v>
      </c>
      <c r="R1258" t="n">
        <v>73.18000000000001</v>
      </c>
      <c r="S1258" t="n">
        <v>57.64</v>
      </c>
      <c r="T1258" t="n">
        <v>5662.87</v>
      </c>
      <c r="U1258" t="n">
        <v>0.79</v>
      </c>
      <c r="V1258" t="n">
        <v>0.88</v>
      </c>
      <c r="W1258" t="n">
        <v>6.82</v>
      </c>
      <c r="X1258" t="n">
        <v>0.34</v>
      </c>
      <c r="Y1258" t="n">
        <v>1</v>
      </c>
      <c r="Z1258" t="n">
        <v>10</v>
      </c>
    </row>
    <row r="1259">
      <c r="A1259" t="n">
        <v>80</v>
      </c>
      <c r="B1259" t="n">
        <v>105</v>
      </c>
      <c r="C1259" t="inlineStr">
        <is>
          <t xml:space="preserve">CONCLUIDO	</t>
        </is>
      </c>
      <c r="D1259" t="n">
        <v>3.6811</v>
      </c>
      <c r="E1259" t="n">
        <v>27.17</v>
      </c>
      <c r="F1259" t="n">
        <v>24.07</v>
      </c>
      <c r="G1259" t="n">
        <v>111.11</v>
      </c>
      <c r="H1259" t="n">
        <v>1.58</v>
      </c>
      <c r="I1259" t="n">
        <v>13</v>
      </c>
      <c r="J1259" t="n">
        <v>237.06</v>
      </c>
      <c r="K1259" t="n">
        <v>55.27</v>
      </c>
      <c r="L1259" t="n">
        <v>21</v>
      </c>
      <c r="M1259" t="n">
        <v>11</v>
      </c>
      <c r="N1259" t="n">
        <v>55.79</v>
      </c>
      <c r="O1259" t="n">
        <v>29471.44</v>
      </c>
      <c r="P1259" t="n">
        <v>335.58</v>
      </c>
      <c r="Q1259" t="n">
        <v>452.59</v>
      </c>
      <c r="R1259" t="n">
        <v>73.63</v>
      </c>
      <c r="S1259" t="n">
        <v>57.64</v>
      </c>
      <c r="T1259" t="n">
        <v>5886.41</v>
      </c>
      <c r="U1259" t="n">
        <v>0.78</v>
      </c>
      <c r="V1259" t="n">
        <v>0.88</v>
      </c>
      <c r="W1259" t="n">
        <v>6.82</v>
      </c>
      <c r="X1259" t="n">
        <v>0.35</v>
      </c>
      <c r="Y1259" t="n">
        <v>1</v>
      </c>
      <c r="Z1259" t="n">
        <v>10</v>
      </c>
    </row>
    <row r="1260">
      <c r="A1260" t="n">
        <v>81</v>
      </c>
      <c r="B1260" t="n">
        <v>105</v>
      </c>
      <c r="C1260" t="inlineStr">
        <is>
          <t xml:space="preserve">CONCLUIDO	</t>
        </is>
      </c>
      <c r="D1260" t="n">
        <v>3.6832</v>
      </c>
      <c r="E1260" t="n">
        <v>27.15</v>
      </c>
      <c r="F1260" t="n">
        <v>24.06</v>
      </c>
      <c r="G1260" t="n">
        <v>111.04</v>
      </c>
      <c r="H1260" t="n">
        <v>1.59</v>
      </c>
      <c r="I1260" t="n">
        <v>13</v>
      </c>
      <c r="J1260" t="n">
        <v>237.49</v>
      </c>
      <c r="K1260" t="n">
        <v>55.27</v>
      </c>
      <c r="L1260" t="n">
        <v>21.25</v>
      </c>
      <c r="M1260" t="n">
        <v>11</v>
      </c>
      <c r="N1260" t="n">
        <v>55.97</v>
      </c>
      <c r="O1260" t="n">
        <v>29524.81</v>
      </c>
      <c r="P1260" t="n">
        <v>334.67</v>
      </c>
      <c r="Q1260" t="n">
        <v>452.56</v>
      </c>
      <c r="R1260" t="n">
        <v>73.23</v>
      </c>
      <c r="S1260" t="n">
        <v>57.64</v>
      </c>
      <c r="T1260" t="n">
        <v>5690.06</v>
      </c>
      <c r="U1260" t="n">
        <v>0.79</v>
      </c>
      <c r="V1260" t="n">
        <v>0.88</v>
      </c>
      <c r="W1260" t="n">
        <v>6.81</v>
      </c>
      <c r="X1260" t="n">
        <v>0.33</v>
      </c>
      <c r="Y1260" t="n">
        <v>1</v>
      </c>
      <c r="Z1260" t="n">
        <v>10</v>
      </c>
    </row>
    <row r="1261">
      <c r="A1261" t="n">
        <v>82</v>
      </c>
      <c r="B1261" t="n">
        <v>105</v>
      </c>
      <c r="C1261" t="inlineStr">
        <is>
          <t xml:space="preserve">CONCLUIDO	</t>
        </is>
      </c>
      <c r="D1261" t="n">
        <v>3.6811</v>
      </c>
      <c r="E1261" t="n">
        <v>27.17</v>
      </c>
      <c r="F1261" t="n">
        <v>24.07</v>
      </c>
      <c r="G1261" t="n">
        <v>111.11</v>
      </c>
      <c r="H1261" t="n">
        <v>1.61</v>
      </c>
      <c r="I1261" t="n">
        <v>13</v>
      </c>
      <c r="J1261" t="n">
        <v>237.93</v>
      </c>
      <c r="K1261" t="n">
        <v>55.27</v>
      </c>
      <c r="L1261" t="n">
        <v>21.5</v>
      </c>
      <c r="M1261" t="n">
        <v>11</v>
      </c>
      <c r="N1261" t="n">
        <v>56.15</v>
      </c>
      <c r="O1261" t="n">
        <v>29578.26</v>
      </c>
      <c r="P1261" t="n">
        <v>334.14</v>
      </c>
      <c r="Q1261" t="n">
        <v>452.58</v>
      </c>
      <c r="R1261" t="n">
        <v>73.84</v>
      </c>
      <c r="S1261" t="n">
        <v>57.64</v>
      </c>
      <c r="T1261" t="n">
        <v>5994.09</v>
      </c>
      <c r="U1261" t="n">
        <v>0.78</v>
      </c>
      <c r="V1261" t="n">
        <v>0.88</v>
      </c>
      <c r="W1261" t="n">
        <v>6.81</v>
      </c>
      <c r="X1261" t="n">
        <v>0.35</v>
      </c>
      <c r="Y1261" t="n">
        <v>1</v>
      </c>
      <c r="Z1261" t="n">
        <v>10</v>
      </c>
    </row>
    <row r="1262">
      <c r="A1262" t="n">
        <v>83</v>
      </c>
      <c r="B1262" t="n">
        <v>105</v>
      </c>
      <c r="C1262" t="inlineStr">
        <is>
          <t xml:space="preserve">CONCLUIDO	</t>
        </is>
      </c>
      <c r="D1262" t="n">
        <v>3.6937</v>
      </c>
      <c r="E1262" t="n">
        <v>27.07</v>
      </c>
      <c r="F1262" t="n">
        <v>24.02</v>
      </c>
      <c r="G1262" t="n">
        <v>120.11</v>
      </c>
      <c r="H1262" t="n">
        <v>1.62</v>
      </c>
      <c r="I1262" t="n">
        <v>12</v>
      </c>
      <c r="J1262" t="n">
        <v>238.36</v>
      </c>
      <c r="K1262" t="n">
        <v>55.27</v>
      </c>
      <c r="L1262" t="n">
        <v>21.75</v>
      </c>
      <c r="M1262" t="n">
        <v>10</v>
      </c>
      <c r="N1262" t="n">
        <v>56.34</v>
      </c>
      <c r="O1262" t="n">
        <v>29631.77</v>
      </c>
      <c r="P1262" t="n">
        <v>332.77</v>
      </c>
      <c r="Q1262" t="n">
        <v>452.55</v>
      </c>
      <c r="R1262" t="n">
        <v>72.03</v>
      </c>
      <c r="S1262" t="n">
        <v>57.64</v>
      </c>
      <c r="T1262" t="n">
        <v>5090.99</v>
      </c>
      <c r="U1262" t="n">
        <v>0.8</v>
      </c>
      <c r="V1262" t="n">
        <v>0.88</v>
      </c>
      <c r="W1262" t="n">
        <v>6.81</v>
      </c>
      <c r="X1262" t="n">
        <v>0.3</v>
      </c>
      <c r="Y1262" t="n">
        <v>1</v>
      </c>
      <c r="Z1262" t="n">
        <v>10</v>
      </c>
    </row>
    <row r="1263">
      <c r="A1263" t="n">
        <v>84</v>
      </c>
      <c r="B1263" t="n">
        <v>105</v>
      </c>
      <c r="C1263" t="inlineStr">
        <is>
          <t xml:space="preserve">CONCLUIDO	</t>
        </is>
      </c>
      <c r="D1263" t="n">
        <v>3.6916</v>
      </c>
      <c r="E1263" t="n">
        <v>27.09</v>
      </c>
      <c r="F1263" t="n">
        <v>24.04</v>
      </c>
      <c r="G1263" t="n">
        <v>120.18</v>
      </c>
      <c r="H1263" t="n">
        <v>1.64</v>
      </c>
      <c r="I1263" t="n">
        <v>12</v>
      </c>
      <c r="J1263" t="n">
        <v>238.79</v>
      </c>
      <c r="K1263" t="n">
        <v>55.27</v>
      </c>
      <c r="L1263" t="n">
        <v>22</v>
      </c>
      <c r="M1263" t="n">
        <v>10</v>
      </c>
      <c r="N1263" t="n">
        <v>56.52</v>
      </c>
      <c r="O1263" t="n">
        <v>29685.34</v>
      </c>
      <c r="P1263" t="n">
        <v>333.21</v>
      </c>
      <c r="Q1263" t="n">
        <v>452.6</v>
      </c>
      <c r="R1263" t="n">
        <v>72.23</v>
      </c>
      <c r="S1263" t="n">
        <v>57.64</v>
      </c>
      <c r="T1263" t="n">
        <v>5195.36</v>
      </c>
      <c r="U1263" t="n">
        <v>0.8</v>
      </c>
      <c r="V1263" t="n">
        <v>0.88</v>
      </c>
      <c r="W1263" t="n">
        <v>6.82</v>
      </c>
      <c r="X1263" t="n">
        <v>0.31</v>
      </c>
      <c r="Y1263" t="n">
        <v>1</v>
      </c>
      <c r="Z1263" t="n">
        <v>10</v>
      </c>
    </row>
    <row r="1264">
      <c r="A1264" t="n">
        <v>85</v>
      </c>
      <c r="B1264" t="n">
        <v>105</v>
      </c>
      <c r="C1264" t="inlineStr">
        <is>
          <t xml:space="preserve">CONCLUIDO	</t>
        </is>
      </c>
      <c r="D1264" t="n">
        <v>3.693</v>
      </c>
      <c r="E1264" t="n">
        <v>27.08</v>
      </c>
      <c r="F1264" t="n">
        <v>24.03</v>
      </c>
      <c r="G1264" t="n">
        <v>120.14</v>
      </c>
      <c r="H1264" t="n">
        <v>1.65</v>
      </c>
      <c r="I1264" t="n">
        <v>12</v>
      </c>
      <c r="J1264" t="n">
        <v>239.23</v>
      </c>
      <c r="K1264" t="n">
        <v>55.27</v>
      </c>
      <c r="L1264" t="n">
        <v>22.25</v>
      </c>
      <c r="M1264" t="n">
        <v>10</v>
      </c>
      <c r="N1264" t="n">
        <v>56.71</v>
      </c>
      <c r="O1264" t="n">
        <v>29738.98</v>
      </c>
      <c r="P1264" t="n">
        <v>333.44</v>
      </c>
      <c r="Q1264" t="n">
        <v>452.61</v>
      </c>
      <c r="R1264" t="n">
        <v>72.12</v>
      </c>
      <c r="S1264" t="n">
        <v>57.64</v>
      </c>
      <c r="T1264" t="n">
        <v>5135.73</v>
      </c>
      <c r="U1264" t="n">
        <v>0.8</v>
      </c>
      <c r="V1264" t="n">
        <v>0.88</v>
      </c>
      <c r="W1264" t="n">
        <v>6.81</v>
      </c>
      <c r="X1264" t="n">
        <v>0.3</v>
      </c>
      <c r="Y1264" t="n">
        <v>1</v>
      </c>
      <c r="Z1264" t="n">
        <v>10</v>
      </c>
    </row>
    <row r="1265">
      <c r="A1265" t="n">
        <v>86</v>
      </c>
      <c r="B1265" t="n">
        <v>105</v>
      </c>
      <c r="C1265" t="inlineStr">
        <is>
          <t xml:space="preserve">CONCLUIDO	</t>
        </is>
      </c>
      <c r="D1265" t="n">
        <v>3.6925</v>
      </c>
      <c r="E1265" t="n">
        <v>27.08</v>
      </c>
      <c r="F1265" t="n">
        <v>24.03</v>
      </c>
      <c r="G1265" t="n">
        <v>120.15</v>
      </c>
      <c r="H1265" t="n">
        <v>1.67</v>
      </c>
      <c r="I1265" t="n">
        <v>12</v>
      </c>
      <c r="J1265" t="n">
        <v>239.66</v>
      </c>
      <c r="K1265" t="n">
        <v>55.27</v>
      </c>
      <c r="L1265" t="n">
        <v>22.5</v>
      </c>
      <c r="M1265" t="n">
        <v>10</v>
      </c>
      <c r="N1265" t="n">
        <v>56.89</v>
      </c>
      <c r="O1265" t="n">
        <v>29792.69</v>
      </c>
      <c r="P1265" t="n">
        <v>333.44</v>
      </c>
      <c r="Q1265" t="n">
        <v>452.56</v>
      </c>
      <c r="R1265" t="n">
        <v>72.37</v>
      </c>
      <c r="S1265" t="n">
        <v>57.64</v>
      </c>
      <c r="T1265" t="n">
        <v>5260.52</v>
      </c>
      <c r="U1265" t="n">
        <v>0.8</v>
      </c>
      <c r="V1265" t="n">
        <v>0.88</v>
      </c>
      <c r="W1265" t="n">
        <v>6.81</v>
      </c>
      <c r="X1265" t="n">
        <v>0.31</v>
      </c>
      <c r="Y1265" t="n">
        <v>1</v>
      </c>
      <c r="Z1265" t="n">
        <v>10</v>
      </c>
    </row>
    <row r="1266">
      <c r="A1266" t="n">
        <v>87</v>
      </c>
      <c r="B1266" t="n">
        <v>105</v>
      </c>
      <c r="C1266" t="inlineStr">
        <is>
          <t xml:space="preserve">CONCLUIDO	</t>
        </is>
      </c>
      <c r="D1266" t="n">
        <v>3.691</v>
      </c>
      <c r="E1266" t="n">
        <v>27.09</v>
      </c>
      <c r="F1266" t="n">
        <v>24.04</v>
      </c>
      <c r="G1266" t="n">
        <v>120.21</v>
      </c>
      <c r="H1266" t="n">
        <v>1.69</v>
      </c>
      <c r="I1266" t="n">
        <v>12</v>
      </c>
      <c r="J1266" t="n">
        <v>240.1</v>
      </c>
      <c r="K1266" t="n">
        <v>55.27</v>
      </c>
      <c r="L1266" t="n">
        <v>22.75</v>
      </c>
      <c r="M1266" t="n">
        <v>10</v>
      </c>
      <c r="N1266" t="n">
        <v>57.08</v>
      </c>
      <c r="O1266" t="n">
        <v>29846.46</v>
      </c>
      <c r="P1266" t="n">
        <v>333.58</v>
      </c>
      <c r="Q1266" t="n">
        <v>452.6</v>
      </c>
      <c r="R1266" t="n">
        <v>72.48</v>
      </c>
      <c r="S1266" t="n">
        <v>57.64</v>
      </c>
      <c r="T1266" t="n">
        <v>5317.24</v>
      </c>
      <c r="U1266" t="n">
        <v>0.8</v>
      </c>
      <c r="V1266" t="n">
        <v>0.88</v>
      </c>
      <c r="W1266" t="n">
        <v>6.82</v>
      </c>
      <c r="X1266" t="n">
        <v>0.32</v>
      </c>
      <c r="Y1266" t="n">
        <v>1</v>
      </c>
      <c r="Z1266" t="n">
        <v>10</v>
      </c>
    </row>
    <row r="1267">
      <c r="A1267" t="n">
        <v>88</v>
      </c>
      <c r="B1267" t="n">
        <v>105</v>
      </c>
      <c r="C1267" t="inlineStr">
        <is>
          <t xml:space="preserve">CONCLUIDO	</t>
        </is>
      </c>
      <c r="D1267" t="n">
        <v>3.6916</v>
      </c>
      <c r="E1267" t="n">
        <v>27.09</v>
      </c>
      <c r="F1267" t="n">
        <v>24.04</v>
      </c>
      <c r="G1267" t="n">
        <v>120.19</v>
      </c>
      <c r="H1267" t="n">
        <v>1.7</v>
      </c>
      <c r="I1267" t="n">
        <v>12</v>
      </c>
      <c r="J1267" t="n">
        <v>240.54</v>
      </c>
      <c r="K1267" t="n">
        <v>55.27</v>
      </c>
      <c r="L1267" t="n">
        <v>23</v>
      </c>
      <c r="M1267" t="n">
        <v>10</v>
      </c>
      <c r="N1267" t="n">
        <v>57.26</v>
      </c>
      <c r="O1267" t="n">
        <v>29900.43</v>
      </c>
      <c r="P1267" t="n">
        <v>333.47</v>
      </c>
      <c r="Q1267" t="n">
        <v>452.57</v>
      </c>
      <c r="R1267" t="n">
        <v>72.54000000000001</v>
      </c>
      <c r="S1267" t="n">
        <v>57.64</v>
      </c>
      <c r="T1267" t="n">
        <v>5350.2</v>
      </c>
      <c r="U1267" t="n">
        <v>0.79</v>
      </c>
      <c r="V1267" t="n">
        <v>0.88</v>
      </c>
      <c r="W1267" t="n">
        <v>6.81</v>
      </c>
      <c r="X1267" t="n">
        <v>0.31</v>
      </c>
      <c r="Y1267" t="n">
        <v>1</v>
      </c>
      <c r="Z1267" t="n">
        <v>10</v>
      </c>
    </row>
    <row r="1268">
      <c r="A1268" t="n">
        <v>89</v>
      </c>
      <c r="B1268" t="n">
        <v>105</v>
      </c>
      <c r="C1268" t="inlineStr">
        <is>
          <t xml:space="preserve">CONCLUIDO	</t>
        </is>
      </c>
      <c r="D1268" t="n">
        <v>3.6903</v>
      </c>
      <c r="E1268" t="n">
        <v>27.1</v>
      </c>
      <c r="F1268" t="n">
        <v>24.05</v>
      </c>
      <c r="G1268" t="n">
        <v>120.23</v>
      </c>
      <c r="H1268" t="n">
        <v>1.72</v>
      </c>
      <c r="I1268" t="n">
        <v>12</v>
      </c>
      <c r="J1268" t="n">
        <v>240.97</v>
      </c>
      <c r="K1268" t="n">
        <v>55.27</v>
      </c>
      <c r="L1268" t="n">
        <v>23.25</v>
      </c>
      <c r="M1268" t="n">
        <v>10</v>
      </c>
      <c r="N1268" t="n">
        <v>57.45</v>
      </c>
      <c r="O1268" t="n">
        <v>29954.34</v>
      </c>
      <c r="P1268" t="n">
        <v>332.97</v>
      </c>
      <c r="Q1268" t="n">
        <v>452.58</v>
      </c>
      <c r="R1268" t="n">
        <v>73</v>
      </c>
      <c r="S1268" t="n">
        <v>57.64</v>
      </c>
      <c r="T1268" t="n">
        <v>5579.49</v>
      </c>
      <c r="U1268" t="n">
        <v>0.79</v>
      </c>
      <c r="V1268" t="n">
        <v>0.88</v>
      </c>
      <c r="W1268" t="n">
        <v>6.81</v>
      </c>
      <c r="X1268" t="n">
        <v>0.32</v>
      </c>
      <c r="Y1268" t="n">
        <v>1</v>
      </c>
      <c r="Z1268" t="n">
        <v>10</v>
      </c>
    </row>
    <row r="1269">
      <c r="A1269" t="n">
        <v>90</v>
      </c>
      <c r="B1269" t="n">
        <v>105</v>
      </c>
      <c r="C1269" t="inlineStr">
        <is>
          <t xml:space="preserve">CONCLUIDO	</t>
        </is>
      </c>
      <c r="D1269" t="n">
        <v>3.6921</v>
      </c>
      <c r="E1269" t="n">
        <v>27.08</v>
      </c>
      <c r="F1269" t="n">
        <v>24.03</v>
      </c>
      <c r="G1269" t="n">
        <v>120.17</v>
      </c>
      <c r="H1269" t="n">
        <v>1.73</v>
      </c>
      <c r="I1269" t="n">
        <v>12</v>
      </c>
      <c r="J1269" t="n">
        <v>241.41</v>
      </c>
      <c r="K1269" t="n">
        <v>55.27</v>
      </c>
      <c r="L1269" t="n">
        <v>23.5</v>
      </c>
      <c r="M1269" t="n">
        <v>10</v>
      </c>
      <c r="N1269" t="n">
        <v>57.64</v>
      </c>
      <c r="O1269" t="n">
        <v>30008.32</v>
      </c>
      <c r="P1269" t="n">
        <v>331.93</v>
      </c>
      <c r="Q1269" t="n">
        <v>452.59</v>
      </c>
      <c r="R1269" t="n">
        <v>72.45</v>
      </c>
      <c r="S1269" t="n">
        <v>57.64</v>
      </c>
      <c r="T1269" t="n">
        <v>5304.05</v>
      </c>
      <c r="U1269" t="n">
        <v>0.8</v>
      </c>
      <c r="V1269" t="n">
        <v>0.88</v>
      </c>
      <c r="W1269" t="n">
        <v>6.81</v>
      </c>
      <c r="X1269" t="n">
        <v>0.31</v>
      </c>
      <c r="Y1269" t="n">
        <v>1</v>
      </c>
      <c r="Z1269" t="n">
        <v>10</v>
      </c>
    </row>
    <row r="1270">
      <c r="A1270" t="n">
        <v>91</v>
      </c>
      <c r="B1270" t="n">
        <v>105</v>
      </c>
      <c r="C1270" t="inlineStr">
        <is>
          <t xml:space="preserve">CONCLUIDO	</t>
        </is>
      </c>
      <c r="D1270" t="n">
        <v>3.7005</v>
      </c>
      <c r="E1270" t="n">
        <v>27.02</v>
      </c>
      <c r="F1270" t="n">
        <v>24.01</v>
      </c>
      <c r="G1270" t="n">
        <v>130.98</v>
      </c>
      <c r="H1270" t="n">
        <v>1.75</v>
      </c>
      <c r="I1270" t="n">
        <v>11</v>
      </c>
      <c r="J1270" t="n">
        <v>241.85</v>
      </c>
      <c r="K1270" t="n">
        <v>55.27</v>
      </c>
      <c r="L1270" t="n">
        <v>23.75</v>
      </c>
      <c r="M1270" t="n">
        <v>9</v>
      </c>
      <c r="N1270" t="n">
        <v>57.83</v>
      </c>
      <c r="O1270" t="n">
        <v>30062.36</v>
      </c>
      <c r="P1270" t="n">
        <v>331.39</v>
      </c>
      <c r="Q1270" t="n">
        <v>452.57</v>
      </c>
      <c r="R1270" t="n">
        <v>71.81999999999999</v>
      </c>
      <c r="S1270" t="n">
        <v>57.64</v>
      </c>
      <c r="T1270" t="n">
        <v>4990.6</v>
      </c>
      <c r="U1270" t="n">
        <v>0.8</v>
      </c>
      <c r="V1270" t="n">
        <v>0.88</v>
      </c>
      <c r="W1270" t="n">
        <v>6.81</v>
      </c>
      <c r="X1270" t="n">
        <v>0.29</v>
      </c>
      <c r="Y1270" t="n">
        <v>1</v>
      </c>
      <c r="Z1270" t="n">
        <v>10</v>
      </c>
    </row>
    <row r="1271">
      <c r="A1271" t="n">
        <v>92</v>
      </c>
      <c r="B1271" t="n">
        <v>105</v>
      </c>
      <c r="C1271" t="inlineStr">
        <is>
          <t xml:space="preserve">CONCLUIDO	</t>
        </is>
      </c>
      <c r="D1271" t="n">
        <v>3.7025</v>
      </c>
      <c r="E1271" t="n">
        <v>27.01</v>
      </c>
      <c r="F1271" t="n">
        <v>24</v>
      </c>
      <c r="G1271" t="n">
        <v>130.9</v>
      </c>
      <c r="H1271" t="n">
        <v>1.76</v>
      </c>
      <c r="I1271" t="n">
        <v>11</v>
      </c>
      <c r="J1271" t="n">
        <v>242.29</v>
      </c>
      <c r="K1271" t="n">
        <v>55.27</v>
      </c>
      <c r="L1271" t="n">
        <v>24</v>
      </c>
      <c r="M1271" t="n">
        <v>9</v>
      </c>
      <c r="N1271" t="n">
        <v>58.02</v>
      </c>
      <c r="O1271" t="n">
        <v>30116.47</v>
      </c>
      <c r="P1271" t="n">
        <v>331.34</v>
      </c>
      <c r="Q1271" t="n">
        <v>452.59</v>
      </c>
      <c r="R1271" t="n">
        <v>71.23999999999999</v>
      </c>
      <c r="S1271" t="n">
        <v>57.64</v>
      </c>
      <c r="T1271" t="n">
        <v>4703.72</v>
      </c>
      <c r="U1271" t="n">
        <v>0.8100000000000001</v>
      </c>
      <c r="V1271" t="n">
        <v>0.88</v>
      </c>
      <c r="W1271" t="n">
        <v>6.81</v>
      </c>
      <c r="X1271" t="n">
        <v>0.27</v>
      </c>
      <c r="Y1271" t="n">
        <v>1</v>
      </c>
      <c r="Z1271" t="n">
        <v>10</v>
      </c>
    </row>
    <row r="1272">
      <c r="A1272" t="n">
        <v>93</v>
      </c>
      <c r="B1272" t="n">
        <v>105</v>
      </c>
      <c r="C1272" t="inlineStr">
        <is>
          <t xml:space="preserve">CONCLUIDO	</t>
        </is>
      </c>
      <c r="D1272" t="n">
        <v>3.7021</v>
      </c>
      <c r="E1272" t="n">
        <v>27.01</v>
      </c>
      <c r="F1272" t="n">
        <v>24</v>
      </c>
      <c r="G1272" t="n">
        <v>130.92</v>
      </c>
      <c r="H1272" t="n">
        <v>1.78</v>
      </c>
      <c r="I1272" t="n">
        <v>11</v>
      </c>
      <c r="J1272" t="n">
        <v>242.73</v>
      </c>
      <c r="K1272" t="n">
        <v>55.27</v>
      </c>
      <c r="L1272" t="n">
        <v>24.25</v>
      </c>
      <c r="M1272" t="n">
        <v>9</v>
      </c>
      <c r="N1272" t="n">
        <v>58.21</v>
      </c>
      <c r="O1272" t="n">
        <v>30170.65</v>
      </c>
      <c r="P1272" t="n">
        <v>331.64</v>
      </c>
      <c r="Q1272" t="n">
        <v>452.55</v>
      </c>
      <c r="R1272" t="n">
        <v>71.38</v>
      </c>
      <c r="S1272" t="n">
        <v>57.64</v>
      </c>
      <c r="T1272" t="n">
        <v>4774.51</v>
      </c>
      <c r="U1272" t="n">
        <v>0.8100000000000001</v>
      </c>
      <c r="V1272" t="n">
        <v>0.88</v>
      </c>
      <c r="W1272" t="n">
        <v>6.81</v>
      </c>
      <c r="X1272" t="n">
        <v>0.28</v>
      </c>
      <c r="Y1272" t="n">
        <v>1</v>
      </c>
      <c r="Z1272" t="n">
        <v>10</v>
      </c>
    </row>
    <row r="1273">
      <c r="A1273" t="n">
        <v>94</v>
      </c>
      <c r="B1273" t="n">
        <v>105</v>
      </c>
      <c r="C1273" t="inlineStr">
        <is>
          <t xml:space="preserve">CONCLUIDO	</t>
        </is>
      </c>
      <c r="D1273" t="n">
        <v>3.7013</v>
      </c>
      <c r="E1273" t="n">
        <v>27.02</v>
      </c>
      <c r="F1273" t="n">
        <v>24.01</v>
      </c>
      <c r="G1273" t="n">
        <v>130.95</v>
      </c>
      <c r="H1273" t="n">
        <v>1.79</v>
      </c>
      <c r="I1273" t="n">
        <v>11</v>
      </c>
      <c r="J1273" t="n">
        <v>243.17</v>
      </c>
      <c r="K1273" t="n">
        <v>55.27</v>
      </c>
      <c r="L1273" t="n">
        <v>24.5</v>
      </c>
      <c r="M1273" t="n">
        <v>9</v>
      </c>
      <c r="N1273" t="n">
        <v>58.4</v>
      </c>
      <c r="O1273" t="n">
        <v>30224.9</v>
      </c>
      <c r="P1273" t="n">
        <v>331.89</v>
      </c>
      <c r="Q1273" t="n">
        <v>452.58</v>
      </c>
      <c r="R1273" t="n">
        <v>71.56</v>
      </c>
      <c r="S1273" t="n">
        <v>57.64</v>
      </c>
      <c r="T1273" t="n">
        <v>4860.49</v>
      </c>
      <c r="U1273" t="n">
        <v>0.8100000000000001</v>
      </c>
      <c r="V1273" t="n">
        <v>0.88</v>
      </c>
      <c r="W1273" t="n">
        <v>6.81</v>
      </c>
      <c r="X1273" t="n">
        <v>0.28</v>
      </c>
      <c r="Y1273" t="n">
        <v>1</v>
      </c>
      <c r="Z1273" t="n">
        <v>10</v>
      </c>
    </row>
    <row r="1274">
      <c r="A1274" t="n">
        <v>95</v>
      </c>
      <c r="B1274" t="n">
        <v>105</v>
      </c>
      <c r="C1274" t="inlineStr">
        <is>
          <t xml:space="preserve">CONCLUIDO	</t>
        </is>
      </c>
      <c r="D1274" t="n">
        <v>3.7004</v>
      </c>
      <c r="E1274" t="n">
        <v>27.02</v>
      </c>
      <c r="F1274" t="n">
        <v>24.01</v>
      </c>
      <c r="G1274" t="n">
        <v>130.98</v>
      </c>
      <c r="H1274" t="n">
        <v>1.81</v>
      </c>
      <c r="I1274" t="n">
        <v>11</v>
      </c>
      <c r="J1274" t="n">
        <v>243.61</v>
      </c>
      <c r="K1274" t="n">
        <v>55.27</v>
      </c>
      <c r="L1274" t="n">
        <v>24.75</v>
      </c>
      <c r="M1274" t="n">
        <v>9</v>
      </c>
      <c r="N1274" t="n">
        <v>58.59</v>
      </c>
      <c r="O1274" t="n">
        <v>30279.22</v>
      </c>
      <c r="P1274" t="n">
        <v>332.13</v>
      </c>
      <c r="Q1274" t="n">
        <v>452.55</v>
      </c>
      <c r="R1274" t="n">
        <v>71.73999999999999</v>
      </c>
      <c r="S1274" t="n">
        <v>57.64</v>
      </c>
      <c r="T1274" t="n">
        <v>4952.86</v>
      </c>
      <c r="U1274" t="n">
        <v>0.8</v>
      </c>
      <c r="V1274" t="n">
        <v>0.88</v>
      </c>
      <c r="W1274" t="n">
        <v>6.81</v>
      </c>
      <c r="X1274" t="n">
        <v>0.29</v>
      </c>
      <c r="Y1274" t="n">
        <v>1</v>
      </c>
      <c r="Z1274" t="n">
        <v>10</v>
      </c>
    </row>
    <row r="1275">
      <c r="A1275" t="n">
        <v>96</v>
      </c>
      <c r="B1275" t="n">
        <v>105</v>
      </c>
      <c r="C1275" t="inlineStr">
        <is>
          <t xml:space="preserve">CONCLUIDO	</t>
        </is>
      </c>
      <c r="D1275" t="n">
        <v>3.702</v>
      </c>
      <c r="E1275" t="n">
        <v>27.01</v>
      </c>
      <c r="F1275" t="n">
        <v>24</v>
      </c>
      <c r="G1275" t="n">
        <v>130.92</v>
      </c>
      <c r="H1275" t="n">
        <v>1.82</v>
      </c>
      <c r="I1275" t="n">
        <v>11</v>
      </c>
      <c r="J1275" t="n">
        <v>244.05</v>
      </c>
      <c r="K1275" t="n">
        <v>55.27</v>
      </c>
      <c r="L1275" t="n">
        <v>25</v>
      </c>
      <c r="M1275" t="n">
        <v>9</v>
      </c>
      <c r="N1275" t="n">
        <v>58.78</v>
      </c>
      <c r="O1275" t="n">
        <v>30333.61</v>
      </c>
      <c r="P1275" t="n">
        <v>331.66</v>
      </c>
      <c r="Q1275" t="n">
        <v>452.56</v>
      </c>
      <c r="R1275" t="n">
        <v>71.39</v>
      </c>
      <c r="S1275" t="n">
        <v>57.64</v>
      </c>
      <c r="T1275" t="n">
        <v>4777.61</v>
      </c>
      <c r="U1275" t="n">
        <v>0.8100000000000001</v>
      </c>
      <c r="V1275" t="n">
        <v>0.88</v>
      </c>
      <c r="W1275" t="n">
        <v>6.81</v>
      </c>
      <c r="X1275" t="n">
        <v>0.28</v>
      </c>
      <c r="Y1275" t="n">
        <v>1</v>
      </c>
      <c r="Z1275" t="n">
        <v>10</v>
      </c>
    </row>
    <row r="1276">
      <c r="A1276" t="n">
        <v>97</v>
      </c>
      <c r="B1276" t="n">
        <v>105</v>
      </c>
      <c r="C1276" t="inlineStr">
        <is>
          <t xml:space="preserve">CONCLUIDO	</t>
        </is>
      </c>
      <c r="D1276" t="n">
        <v>3.7004</v>
      </c>
      <c r="E1276" t="n">
        <v>27.02</v>
      </c>
      <c r="F1276" t="n">
        <v>24.01</v>
      </c>
      <c r="G1276" t="n">
        <v>130.98</v>
      </c>
      <c r="H1276" t="n">
        <v>1.84</v>
      </c>
      <c r="I1276" t="n">
        <v>11</v>
      </c>
      <c r="J1276" t="n">
        <v>244.49</v>
      </c>
      <c r="K1276" t="n">
        <v>55.27</v>
      </c>
      <c r="L1276" t="n">
        <v>25.25</v>
      </c>
      <c r="M1276" t="n">
        <v>9</v>
      </c>
      <c r="N1276" t="n">
        <v>58.97</v>
      </c>
      <c r="O1276" t="n">
        <v>30388.06</v>
      </c>
      <c r="P1276" t="n">
        <v>331.5</v>
      </c>
      <c r="Q1276" t="n">
        <v>452.56</v>
      </c>
      <c r="R1276" t="n">
        <v>71.75</v>
      </c>
      <c r="S1276" t="n">
        <v>57.64</v>
      </c>
      <c r="T1276" t="n">
        <v>4957.35</v>
      </c>
      <c r="U1276" t="n">
        <v>0.8</v>
      </c>
      <c r="V1276" t="n">
        <v>0.88</v>
      </c>
      <c r="W1276" t="n">
        <v>6.81</v>
      </c>
      <c r="X1276" t="n">
        <v>0.29</v>
      </c>
      <c r="Y1276" t="n">
        <v>1</v>
      </c>
      <c r="Z1276" t="n">
        <v>10</v>
      </c>
    </row>
    <row r="1277">
      <c r="A1277" t="n">
        <v>98</v>
      </c>
      <c r="B1277" t="n">
        <v>105</v>
      </c>
      <c r="C1277" t="inlineStr">
        <is>
          <t xml:space="preserve">CONCLUIDO	</t>
        </is>
      </c>
      <c r="D1277" t="n">
        <v>3.7034</v>
      </c>
      <c r="E1277" t="n">
        <v>27</v>
      </c>
      <c r="F1277" t="n">
        <v>23.99</v>
      </c>
      <c r="G1277" t="n">
        <v>130.86</v>
      </c>
      <c r="H1277" t="n">
        <v>1.85</v>
      </c>
      <c r="I1277" t="n">
        <v>11</v>
      </c>
      <c r="J1277" t="n">
        <v>244.93</v>
      </c>
      <c r="K1277" t="n">
        <v>55.27</v>
      </c>
      <c r="L1277" t="n">
        <v>25.5</v>
      </c>
      <c r="M1277" t="n">
        <v>9</v>
      </c>
      <c r="N1277" t="n">
        <v>59.16</v>
      </c>
      <c r="O1277" t="n">
        <v>30442.58</v>
      </c>
      <c r="P1277" t="n">
        <v>330.99</v>
      </c>
      <c r="Q1277" t="n">
        <v>452.57</v>
      </c>
      <c r="R1277" t="n">
        <v>71.01000000000001</v>
      </c>
      <c r="S1277" t="n">
        <v>57.64</v>
      </c>
      <c r="T1277" t="n">
        <v>4588.25</v>
      </c>
      <c r="U1277" t="n">
        <v>0.8100000000000001</v>
      </c>
      <c r="V1277" t="n">
        <v>0.88</v>
      </c>
      <c r="W1277" t="n">
        <v>6.81</v>
      </c>
      <c r="X1277" t="n">
        <v>0.27</v>
      </c>
      <c r="Y1277" t="n">
        <v>1</v>
      </c>
      <c r="Z1277" t="n">
        <v>10</v>
      </c>
    </row>
    <row r="1278">
      <c r="A1278" t="n">
        <v>99</v>
      </c>
      <c r="B1278" t="n">
        <v>105</v>
      </c>
      <c r="C1278" t="inlineStr">
        <is>
          <t xml:space="preserve">CONCLUIDO	</t>
        </is>
      </c>
      <c r="D1278" t="n">
        <v>3.7003</v>
      </c>
      <c r="E1278" t="n">
        <v>27.02</v>
      </c>
      <c r="F1278" t="n">
        <v>24.01</v>
      </c>
      <c r="G1278" t="n">
        <v>130.98</v>
      </c>
      <c r="H1278" t="n">
        <v>1.87</v>
      </c>
      <c r="I1278" t="n">
        <v>11</v>
      </c>
      <c r="J1278" t="n">
        <v>245.38</v>
      </c>
      <c r="K1278" t="n">
        <v>55.27</v>
      </c>
      <c r="L1278" t="n">
        <v>25.75</v>
      </c>
      <c r="M1278" t="n">
        <v>9</v>
      </c>
      <c r="N1278" t="n">
        <v>59.35</v>
      </c>
      <c r="O1278" t="n">
        <v>30497.18</v>
      </c>
      <c r="P1278" t="n">
        <v>331.25</v>
      </c>
      <c r="Q1278" t="n">
        <v>452.58</v>
      </c>
      <c r="R1278" t="n">
        <v>71.77</v>
      </c>
      <c r="S1278" t="n">
        <v>57.64</v>
      </c>
      <c r="T1278" t="n">
        <v>4965.65</v>
      </c>
      <c r="U1278" t="n">
        <v>0.8</v>
      </c>
      <c r="V1278" t="n">
        <v>0.88</v>
      </c>
      <c r="W1278" t="n">
        <v>6.81</v>
      </c>
      <c r="X1278" t="n">
        <v>0.29</v>
      </c>
      <c r="Y1278" t="n">
        <v>1</v>
      </c>
      <c r="Z1278" t="n">
        <v>10</v>
      </c>
    </row>
    <row r="1279">
      <c r="A1279" t="n">
        <v>100</v>
      </c>
      <c r="B1279" t="n">
        <v>105</v>
      </c>
      <c r="C1279" t="inlineStr">
        <is>
          <t xml:space="preserve">CONCLUIDO	</t>
        </is>
      </c>
      <c r="D1279" t="n">
        <v>3.7015</v>
      </c>
      <c r="E1279" t="n">
        <v>27.02</v>
      </c>
      <c r="F1279" t="n">
        <v>24</v>
      </c>
      <c r="G1279" t="n">
        <v>130.94</v>
      </c>
      <c r="H1279" t="n">
        <v>1.88</v>
      </c>
      <c r="I1279" t="n">
        <v>11</v>
      </c>
      <c r="J1279" t="n">
        <v>245.82</v>
      </c>
      <c r="K1279" t="n">
        <v>55.27</v>
      </c>
      <c r="L1279" t="n">
        <v>26</v>
      </c>
      <c r="M1279" t="n">
        <v>9</v>
      </c>
      <c r="N1279" t="n">
        <v>59.55</v>
      </c>
      <c r="O1279" t="n">
        <v>30551.84</v>
      </c>
      <c r="P1279" t="n">
        <v>329.87</v>
      </c>
      <c r="Q1279" t="n">
        <v>452.69</v>
      </c>
      <c r="R1279" t="n">
        <v>71.54000000000001</v>
      </c>
      <c r="S1279" t="n">
        <v>57.64</v>
      </c>
      <c r="T1279" t="n">
        <v>4852.83</v>
      </c>
      <c r="U1279" t="n">
        <v>0.8100000000000001</v>
      </c>
      <c r="V1279" t="n">
        <v>0.88</v>
      </c>
      <c r="W1279" t="n">
        <v>6.81</v>
      </c>
      <c r="X1279" t="n">
        <v>0.28</v>
      </c>
      <c r="Y1279" t="n">
        <v>1</v>
      </c>
      <c r="Z1279" t="n">
        <v>10</v>
      </c>
    </row>
    <row r="1280">
      <c r="A1280" t="n">
        <v>101</v>
      </c>
      <c r="B1280" t="n">
        <v>105</v>
      </c>
      <c r="C1280" t="inlineStr">
        <is>
          <t xml:space="preserve">CONCLUIDO	</t>
        </is>
      </c>
      <c r="D1280" t="n">
        <v>3.7107</v>
      </c>
      <c r="E1280" t="n">
        <v>26.95</v>
      </c>
      <c r="F1280" t="n">
        <v>23.98</v>
      </c>
      <c r="G1280" t="n">
        <v>143.87</v>
      </c>
      <c r="H1280" t="n">
        <v>1.9</v>
      </c>
      <c r="I1280" t="n">
        <v>10</v>
      </c>
      <c r="J1280" t="n">
        <v>246.26</v>
      </c>
      <c r="K1280" t="n">
        <v>55.27</v>
      </c>
      <c r="L1280" t="n">
        <v>26.25</v>
      </c>
      <c r="M1280" t="n">
        <v>8</v>
      </c>
      <c r="N1280" t="n">
        <v>59.74</v>
      </c>
      <c r="O1280" t="n">
        <v>30606.57</v>
      </c>
      <c r="P1280" t="n">
        <v>329.25</v>
      </c>
      <c r="Q1280" t="n">
        <v>452.57</v>
      </c>
      <c r="R1280" t="n">
        <v>70.65000000000001</v>
      </c>
      <c r="S1280" t="n">
        <v>57.64</v>
      </c>
      <c r="T1280" t="n">
        <v>4415.26</v>
      </c>
      <c r="U1280" t="n">
        <v>0.82</v>
      </c>
      <c r="V1280" t="n">
        <v>0.88</v>
      </c>
      <c r="W1280" t="n">
        <v>6.81</v>
      </c>
      <c r="X1280" t="n">
        <v>0.25</v>
      </c>
      <c r="Y1280" t="n">
        <v>1</v>
      </c>
      <c r="Z1280" t="n">
        <v>10</v>
      </c>
    </row>
    <row r="1281">
      <c r="A1281" t="n">
        <v>102</v>
      </c>
      <c r="B1281" t="n">
        <v>105</v>
      </c>
      <c r="C1281" t="inlineStr">
        <is>
          <t xml:space="preserve">CONCLUIDO	</t>
        </is>
      </c>
      <c r="D1281" t="n">
        <v>3.7094</v>
      </c>
      <c r="E1281" t="n">
        <v>26.96</v>
      </c>
      <c r="F1281" t="n">
        <v>23.99</v>
      </c>
      <c r="G1281" t="n">
        <v>143.93</v>
      </c>
      <c r="H1281" t="n">
        <v>1.91</v>
      </c>
      <c r="I1281" t="n">
        <v>10</v>
      </c>
      <c r="J1281" t="n">
        <v>246.71</v>
      </c>
      <c r="K1281" t="n">
        <v>55.27</v>
      </c>
      <c r="L1281" t="n">
        <v>26.5</v>
      </c>
      <c r="M1281" t="n">
        <v>8</v>
      </c>
      <c r="N1281" t="n">
        <v>59.93</v>
      </c>
      <c r="O1281" t="n">
        <v>30661.38</v>
      </c>
      <c r="P1281" t="n">
        <v>329.61</v>
      </c>
      <c r="Q1281" t="n">
        <v>452.59</v>
      </c>
      <c r="R1281" t="n">
        <v>70.92</v>
      </c>
      <c r="S1281" t="n">
        <v>57.64</v>
      </c>
      <c r="T1281" t="n">
        <v>4545.73</v>
      </c>
      <c r="U1281" t="n">
        <v>0.8100000000000001</v>
      </c>
      <c r="V1281" t="n">
        <v>0.88</v>
      </c>
      <c r="W1281" t="n">
        <v>6.81</v>
      </c>
      <c r="X1281" t="n">
        <v>0.26</v>
      </c>
      <c r="Y1281" t="n">
        <v>1</v>
      </c>
      <c r="Z1281" t="n">
        <v>10</v>
      </c>
    </row>
    <row r="1282">
      <c r="A1282" t="n">
        <v>103</v>
      </c>
      <c r="B1282" t="n">
        <v>105</v>
      </c>
      <c r="C1282" t="inlineStr">
        <is>
          <t xml:space="preserve">CONCLUIDO	</t>
        </is>
      </c>
      <c r="D1282" t="n">
        <v>3.7124</v>
      </c>
      <c r="E1282" t="n">
        <v>26.94</v>
      </c>
      <c r="F1282" t="n">
        <v>23.97</v>
      </c>
      <c r="G1282" t="n">
        <v>143.8</v>
      </c>
      <c r="H1282" t="n">
        <v>1.93</v>
      </c>
      <c r="I1282" t="n">
        <v>10</v>
      </c>
      <c r="J1282" t="n">
        <v>247.15</v>
      </c>
      <c r="K1282" t="n">
        <v>55.27</v>
      </c>
      <c r="L1282" t="n">
        <v>26.75</v>
      </c>
      <c r="M1282" t="n">
        <v>8</v>
      </c>
      <c r="N1282" t="n">
        <v>60.13</v>
      </c>
      <c r="O1282" t="n">
        <v>30716.25</v>
      </c>
      <c r="P1282" t="n">
        <v>329.53</v>
      </c>
      <c r="Q1282" t="n">
        <v>452.57</v>
      </c>
      <c r="R1282" t="n">
        <v>70.20999999999999</v>
      </c>
      <c r="S1282" t="n">
        <v>57.64</v>
      </c>
      <c r="T1282" t="n">
        <v>4191.7</v>
      </c>
      <c r="U1282" t="n">
        <v>0.82</v>
      </c>
      <c r="V1282" t="n">
        <v>0.88</v>
      </c>
      <c r="W1282" t="n">
        <v>6.81</v>
      </c>
      <c r="X1282" t="n">
        <v>0.24</v>
      </c>
      <c r="Y1282" t="n">
        <v>1</v>
      </c>
      <c r="Z1282" t="n">
        <v>10</v>
      </c>
    </row>
    <row r="1283">
      <c r="A1283" t="n">
        <v>104</v>
      </c>
      <c r="B1283" t="n">
        <v>105</v>
      </c>
      <c r="C1283" t="inlineStr">
        <is>
          <t xml:space="preserve">CONCLUIDO	</t>
        </is>
      </c>
      <c r="D1283" t="n">
        <v>3.7102</v>
      </c>
      <c r="E1283" t="n">
        <v>26.95</v>
      </c>
      <c r="F1283" t="n">
        <v>23.98</v>
      </c>
      <c r="G1283" t="n">
        <v>143.89</v>
      </c>
      <c r="H1283" t="n">
        <v>1.94</v>
      </c>
      <c r="I1283" t="n">
        <v>10</v>
      </c>
      <c r="J1283" t="n">
        <v>247.6</v>
      </c>
      <c r="K1283" t="n">
        <v>55.27</v>
      </c>
      <c r="L1283" t="n">
        <v>27</v>
      </c>
      <c r="M1283" t="n">
        <v>8</v>
      </c>
      <c r="N1283" t="n">
        <v>60.33</v>
      </c>
      <c r="O1283" t="n">
        <v>30771.2</v>
      </c>
      <c r="P1283" t="n">
        <v>329.85</v>
      </c>
      <c r="Q1283" t="n">
        <v>452.6</v>
      </c>
      <c r="R1283" t="n">
        <v>70.7</v>
      </c>
      <c r="S1283" t="n">
        <v>57.64</v>
      </c>
      <c r="T1283" t="n">
        <v>4437.51</v>
      </c>
      <c r="U1283" t="n">
        <v>0.82</v>
      </c>
      <c r="V1283" t="n">
        <v>0.88</v>
      </c>
      <c r="W1283" t="n">
        <v>6.81</v>
      </c>
      <c r="X1283" t="n">
        <v>0.26</v>
      </c>
      <c r="Y1283" t="n">
        <v>1</v>
      </c>
      <c r="Z1283" t="n">
        <v>10</v>
      </c>
    </row>
    <row r="1284">
      <c r="A1284" t="n">
        <v>105</v>
      </c>
      <c r="B1284" t="n">
        <v>105</v>
      </c>
      <c r="C1284" t="inlineStr">
        <is>
          <t xml:space="preserve">CONCLUIDO	</t>
        </is>
      </c>
      <c r="D1284" t="n">
        <v>3.7103</v>
      </c>
      <c r="E1284" t="n">
        <v>26.95</v>
      </c>
      <c r="F1284" t="n">
        <v>23.98</v>
      </c>
      <c r="G1284" t="n">
        <v>143.89</v>
      </c>
      <c r="H1284" t="n">
        <v>1.95</v>
      </c>
      <c r="I1284" t="n">
        <v>10</v>
      </c>
      <c r="J1284" t="n">
        <v>248.04</v>
      </c>
      <c r="K1284" t="n">
        <v>55.27</v>
      </c>
      <c r="L1284" t="n">
        <v>27.25</v>
      </c>
      <c r="M1284" t="n">
        <v>8</v>
      </c>
      <c r="N1284" t="n">
        <v>60.52</v>
      </c>
      <c r="O1284" t="n">
        <v>30826.21</v>
      </c>
      <c r="P1284" t="n">
        <v>329.86</v>
      </c>
      <c r="Q1284" t="n">
        <v>452.57</v>
      </c>
      <c r="R1284" t="n">
        <v>70.75</v>
      </c>
      <c r="S1284" t="n">
        <v>57.64</v>
      </c>
      <c r="T1284" t="n">
        <v>4463.63</v>
      </c>
      <c r="U1284" t="n">
        <v>0.8100000000000001</v>
      </c>
      <c r="V1284" t="n">
        <v>0.88</v>
      </c>
      <c r="W1284" t="n">
        <v>6.81</v>
      </c>
      <c r="X1284" t="n">
        <v>0.26</v>
      </c>
      <c r="Y1284" t="n">
        <v>1</v>
      </c>
      <c r="Z1284" t="n">
        <v>10</v>
      </c>
    </row>
    <row r="1285">
      <c r="A1285" t="n">
        <v>106</v>
      </c>
      <c r="B1285" t="n">
        <v>105</v>
      </c>
      <c r="C1285" t="inlineStr">
        <is>
          <t xml:space="preserve">CONCLUIDO	</t>
        </is>
      </c>
      <c r="D1285" t="n">
        <v>3.7106</v>
      </c>
      <c r="E1285" t="n">
        <v>26.95</v>
      </c>
      <c r="F1285" t="n">
        <v>23.98</v>
      </c>
      <c r="G1285" t="n">
        <v>143.88</v>
      </c>
      <c r="H1285" t="n">
        <v>1.97</v>
      </c>
      <c r="I1285" t="n">
        <v>10</v>
      </c>
      <c r="J1285" t="n">
        <v>248.49</v>
      </c>
      <c r="K1285" t="n">
        <v>55.27</v>
      </c>
      <c r="L1285" t="n">
        <v>27.5</v>
      </c>
      <c r="M1285" t="n">
        <v>8</v>
      </c>
      <c r="N1285" t="n">
        <v>60.72</v>
      </c>
      <c r="O1285" t="n">
        <v>30881.3</v>
      </c>
      <c r="P1285" t="n">
        <v>329.92</v>
      </c>
      <c r="Q1285" t="n">
        <v>452.59</v>
      </c>
      <c r="R1285" t="n">
        <v>70.65000000000001</v>
      </c>
      <c r="S1285" t="n">
        <v>57.64</v>
      </c>
      <c r="T1285" t="n">
        <v>4413.42</v>
      </c>
      <c r="U1285" t="n">
        <v>0.82</v>
      </c>
      <c r="V1285" t="n">
        <v>0.88</v>
      </c>
      <c r="W1285" t="n">
        <v>6.81</v>
      </c>
      <c r="X1285" t="n">
        <v>0.26</v>
      </c>
      <c r="Y1285" t="n">
        <v>1</v>
      </c>
      <c r="Z1285" t="n">
        <v>10</v>
      </c>
    </row>
    <row r="1286">
      <c r="A1286" t="n">
        <v>107</v>
      </c>
      <c r="B1286" t="n">
        <v>105</v>
      </c>
      <c r="C1286" t="inlineStr">
        <is>
          <t xml:space="preserve">CONCLUIDO	</t>
        </is>
      </c>
      <c r="D1286" t="n">
        <v>3.7113</v>
      </c>
      <c r="E1286" t="n">
        <v>26.94</v>
      </c>
      <c r="F1286" t="n">
        <v>23.97</v>
      </c>
      <c r="G1286" t="n">
        <v>143.85</v>
      </c>
      <c r="H1286" t="n">
        <v>1.98</v>
      </c>
      <c r="I1286" t="n">
        <v>10</v>
      </c>
      <c r="J1286" t="n">
        <v>248.94</v>
      </c>
      <c r="K1286" t="n">
        <v>55.27</v>
      </c>
      <c r="L1286" t="n">
        <v>27.75</v>
      </c>
      <c r="M1286" t="n">
        <v>8</v>
      </c>
      <c r="N1286" t="n">
        <v>60.92</v>
      </c>
      <c r="O1286" t="n">
        <v>30936.46</v>
      </c>
      <c r="P1286" t="n">
        <v>329.67</v>
      </c>
      <c r="Q1286" t="n">
        <v>452.55</v>
      </c>
      <c r="R1286" t="n">
        <v>70.44</v>
      </c>
      <c r="S1286" t="n">
        <v>57.64</v>
      </c>
      <c r="T1286" t="n">
        <v>4308.55</v>
      </c>
      <c r="U1286" t="n">
        <v>0.82</v>
      </c>
      <c r="V1286" t="n">
        <v>0.88</v>
      </c>
      <c r="W1286" t="n">
        <v>6.81</v>
      </c>
      <c r="X1286" t="n">
        <v>0.25</v>
      </c>
      <c r="Y1286" t="n">
        <v>1</v>
      </c>
      <c r="Z1286" t="n">
        <v>10</v>
      </c>
    </row>
    <row r="1287">
      <c r="A1287" t="n">
        <v>108</v>
      </c>
      <c r="B1287" t="n">
        <v>105</v>
      </c>
      <c r="C1287" t="inlineStr">
        <is>
          <t xml:space="preserve">CONCLUIDO	</t>
        </is>
      </c>
      <c r="D1287" t="n">
        <v>3.7098</v>
      </c>
      <c r="E1287" t="n">
        <v>26.96</v>
      </c>
      <c r="F1287" t="n">
        <v>23.99</v>
      </c>
      <c r="G1287" t="n">
        <v>143.91</v>
      </c>
      <c r="H1287" t="n">
        <v>2</v>
      </c>
      <c r="I1287" t="n">
        <v>10</v>
      </c>
      <c r="J1287" t="n">
        <v>249.39</v>
      </c>
      <c r="K1287" t="n">
        <v>55.27</v>
      </c>
      <c r="L1287" t="n">
        <v>28</v>
      </c>
      <c r="M1287" t="n">
        <v>8</v>
      </c>
      <c r="N1287" t="n">
        <v>61.11</v>
      </c>
      <c r="O1287" t="n">
        <v>30991.69</v>
      </c>
      <c r="P1287" t="n">
        <v>329.64</v>
      </c>
      <c r="Q1287" t="n">
        <v>452.56</v>
      </c>
      <c r="R1287" t="n">
        <v>70.91</v>
      </c>
      <c r="S1287" t="n">
        <v>57.64</v>
      </c>
      <c r="T1287" t="n">
        <v>4542.66</v>
      </c>
      <c r="U1287" t="n">
        <v>0.8100000000000001</v>
      </c>
      <c r="V1287" t="n">
        <v>0.88</v>
      </c>
      <c r="W1287" t="n">
        <v>6.81</v>
      </c>
      <c r="X1287" t="n">
        <v>0.26</v>
      </c>
      <c r="Y1287" t="n">
        <v>1</v>
      </c>
      <c r="Z1287" t="n">
        <v>10</v>
      </c>
    </row>
    <row r="1288">
      <c r="A1288" t="n">
        <v>109</v>
      </c>
      <c r="B1288" t="n">
        <v>105</v>
      </c>
      <c r="C1288" t="inlineStr">
        <is>
          <t xml:space="preserve">CONCLUIDO	</t>
        </is>
      </c>
      <c r="D1288" t="n">
        <v>3.7095</v>
      </c>
      <c r="E1288" t="n">
        <v>26.96</v>
      </c>
      <c r="F1288" t="n">
        <v>23.99</v>
      </c>
      <c r="G1288" t="n">
        <v>143.93</v>
      </c>
      <c r="H1288" t="n">
        <v>2.01</v>
      </c>
      <c r="I1288" t="n">
        <v>10</v>
      </c>
      <c r="J1288" t="n">
        <v>249.83</v>
      </c>
      <c r="K1288" t="n">
        <v>55.27</v>
      </c>
      <c r="L1288" t="n">
        <v>28.25</v>
      </c>
      <c r="M1288" t="n">
        <v>8</v>
      </c>
      <c r="N1288" t="n">
        <v>61.31</v>
      </c>
      <c r="O1288" t="n">
        <v>31047</v>
      </c>
      <c r="P1288" t="n">
        <v>329.41</v>
      </c>
      <c r="Q1288" t="n">
        <v>452.56</v>
      </c>
      <c r="R1288" t="n">
        <v>70.91</v>
      </c>
      <c r="S1288" t="n">
        <v>57.64</v>
      </c>
      <c r="T1288" t="n">
        <v>4541</v>
      </c>
      <c r="U1288" t="n">
        <v>0.8100000000000001</v>
      </c>
      <c r="V1288" t="n">
        <v>0.88</v>
      </c>
      <c r="W1288" t="n">
        <v>6.81</v>
      </c>
      <c r="X1288" t="n">
        <v>0.26</v>
      </c>
      <c r="Y1288" t="n">
        <v>1</v>
      </c>
      <c r="Z1288" t="n">
        <v>10</v>
      </c>
    </row>
    <row r="1289">
      <c r="A1289" t="n">
        <v>110</v>
      </c>
      <c r="B1289" t="n">
        <v>105</v>
      </c>
      <c r="C1289" t="inlineStr">
        <is>
          <t xml:space="preserve">CONCLUIDO	</t>
        </is>
      </c>
      <c r="D1289" t="n">
        <v>3.7102</v>
      </c>
      <c r="E1289" t="n">
        <v>26.95</v>
      </c>
      <c r="F1289" t="n">
        <v>23.98</v>
      </c>
      <c r="G1289" t="n">
        <v>143.9</v>
      </c>
      <c r="H1289" t="n">
        <v>2.03</v>
      </c>
      <c r="I1289" t="n">
        <v>10</v>
      </c>
      <c r="J1289" t="n">
        <v>250.28</v>
      </c>
      <c r="K1289" t="n">
        <v>55.27</v>
      </c>
      <c r="L1289" t="n">
        <v>28.5</v>
      </c>
      <c r="M1289" t="n">
        <v>8</v>
      </c>
      <c r="N1289" t="n">
        <v>61.51</v>
      </c>
      <c r="O1289" t="n">
        <v>31102.37</v>
      </c>
      <c r="P1289" t="n">
        <v>328.75</v>
      </c>
      <c r="Q1289" t="n">
        <v>452.64</v>
      </c>
      <c r="R1289" t="n">
        <v>70.58</v>
      </c>
      <c r="S1289" t="n">
        <v>57.64</v>
      </c>
      <c r="T1289" t="n">
        <v>4379.5</v>
      </c>
      <c r="U1289" t="n">
        <v>0.82</v>
      </c>
      <c r="V1289" t="n">
        <v>0.88</v>
      </c>
      <c r="W1289" t="n">
        <v>6.81</v>
      </c>
      <c r="X1289" t="n">
        <v>0.26</v>
      </c>
      <c r="Y1289" t="n">
        <v>1</v>
      </c>
      <c r="Z1289" t="n">
        <v>10</v>
      </c>
    </row>
    <row r="1290">
      <c r="A1290" t="n">
        <v>111</v>
      </c>
      <c r="B1290" t="n">
        <v>105</v>
      </c>
      <c r="C1290" t="inlineStr">
        <is>
          <t xml:space="preserve">CONCLUIDO	</t>
        </is>
      </c>
      <c r="D1290" t="n">
        <v>3.7108</v>
      </c>
      <c r="E1290" t="n">
        <v>26.95</v>
      </c>
      <c r="F1290" t="n">
        <v>23.98</v>
      </c>
      <c r="G1290" t="n">
        <v>143.87</v>
      </c>
      <c r="H1290" t="n">
        <v>2.04</v>
      </c>
      <c r="I1290" t="n">
        <v>10</v>
      </c>
      <c r="J1290" t="n">
        <v>250.73</v>
      </c>
      <c r="K1290" t="n">
        <v>55.27</v>
      </c>
      <c r="L1290" t="n">
        <v>28.75</v>
      </c>
      <c r="M1290" t="n">
        <v>8</v>
      </c>
      <c r="N1290" t="n">
        <v>61.71</v>
      </c>
      <c r="O1290" t="n">
        <v>31157.82</v>
      </c>
      <c r="P1290" t="n">
        <v>327.56</v>
      </c>
      <c r="Q1290" t="n">
        <v>452.56</v>
      </c>
      <c r="R1290" t="n">
        <v>70.55</v>
      </c>
      <c r="S1290" t="n">
        <v>57.64</v>
      </c>
      <c r="T1290" t="n">
        <v>4364.02</v>
      </c>
      <c r="U1290" t="n">
        <v>0.82</v>
      </c>
      <c r="V1290" t="n">
        <v>0.88</v>
      </c>
      <c r="W1290" t="n">
        <v>6.81</v>
      </c>
      <c r="X1290" t="n">
        <v>0.25</v>
      </c>
      <c r="Y1290" t="n">
        <v>1</v>
      </c>
      <c r="Z1290" t="n">
        <v>10</v>
      </c>
    </row>
    <row r="1291">
      <c r="A1291" t="n">
        <v>112</v>
      </c>
      <c r="B1291" t="n">
        <v>105</v>
      </c>
      <c r="C1291" t="inlineStr">
        <is>
          <t xml:space="preserve">CONCLUIDO	</t>
        </is>
      </c>
      <c r="D1291" t="n">
        <v>3.7105</v>
      </c>
      <c r="E1291" t="n">
        <v>26.95</v>
      </c>
      <c r="F1291" t="n">
        <v>23.98</v>
      </c>
      <c r="G1291" t="n">
        <v>143.88</v>
      </c>
      <c r="H1291" t="n">
        <v>2.05</v>
      </c>
      <c r="I1291" t="n">
        <v>10</v>
      </c>
      <c r="J1291" t="n">
        <v>251.18</v>
      </c>
      <c r="K1291" t="n">
        <v>55.27</v>
      </c>
      <c r="L1291" t="n">
        <v>29</v>
      </c>
      <c r="M1291" t="n">
        <v>8</v>
      </c>
      <c r="N1291" t="n">
        <v>61.91</v>
      </c>
      <c r="O1291" t="n">
        <v>31213.35</v>
      </c>
      <c r="P1291" t="n">
        <v>326.71</v>
      </c>
      <c r="Q1291" t="n">
        <v>452.55</v>
      </c>
      <c r="R1291" t="n">
        <v>70.68000000000001</v>
      </c>
      <c r="S1291" t="n">
        <v>57.64</v>
      </c>
      <c r="T1291" t="n">
        <v>4427.52</v>
      </c>
      <c r="U1291" t="n">
        <v>0.82</v>
      </c>
      <c r="V1291" t="n">
        <v>0.88</v>
      </c>
      <c r="W1291" t="n">
        <v>6.81</v>
      </c>
      <c r="X1291" t="n">
        <v>0.26</v>
      </c>
      <c r="Y1291" t="n">
        <v>1</v>
      </c>
      <c r="Z1291" t="n">
        <v>10</v>
      </c>
    </row>
    <row r="1292">
      <c r="A1292" t="n">
        <v>113</v>
      </c>
      <c r="B1292" t="n">
        <v>105</v>
      </c>
      <c r="C1292" t="inlineStr">
        <is>
          <t xml:space="preserve">CONCLUIDO	</t>
        </is>
      </c>
      <c r="D1292" t="n">
        <v>3.7202</v>
      </c>
      <c r="E1292" t="n">
        <v>26.88</v>
      </c>
      <c r="F1292" t="n">
        <v>23.95</v>
      </c>
      <c r="G1292" t="n">
        <v>159.67</v>
      </c>
      <c r="H1292" t="n">
        <v>2.07</v>
      </c>
      <c r="I1292" t="n">
        <v>9</v>
      </c>
      <c r="J1292" t="n">
        <v>251.63</v>
      </c>
      <c r="K1292" t="n">
        <v>55.27</v>
      </c>
      <c r="L1292" t="n">
        <v>29.25</v>
      </c>
      <c r="M1292" t="n">
        <v>7</v>
      </c>
      <c r="N1292" t="n">
        <v>62.11</v>
      </c>
      <c r="O1292" t="n">
        <v>31268.94</v>
      </c>
      <c r="P1292" t="n">
        <v>326.22</v>
      </c>
      <c r="Q1292" t="n">
        <v>452.56</v>
      </c>
      <c r="R1292" t="n">
        <v>69.7</v>
      </c>
      <c r="S1292" t="n">
        <v>57.64</v>
      </c>
      <c r="T1292" t="n">
        <v>3942.53</v>
      </c>
      <c r="U1292" t="n">
        <v>0.83</v>
      </c>
      <c r="V1292" t="n">
        <v>0.89</v>
      </c>
      <c r="W1292" t="n">
        <v>6.81</v>
      </c>
      <c r="X1292" t="n">
        <v>0.23</v>
      </c>
      <c r="Y1292" t="n">
        <v>1</v>
      </c>
      <c r="Z1292" t="n">
        <v>10</v>
      </c>
    </row>
    <row r="1293">
      <c r="A1293" t="n">
        <v>114</v>
      </c>
      <c r="B1293" t="n">
        <v>105</v>
      </c>
      <c r="C1293" t="inlineStr">
        <is>
          <t xml:space="preserve">CONCLUIDO	</t>
        </is>
      </c>
      <c r="D1293" t="n">
        <v>3.7199</v>
      </c>
      <c r="E1293" t="n">
        <v>26.88</v>
      </c>
      <c r="F1293" t="n">
        <v>23.95</v>
      </c>
      <c r="G1293" t="n">
        <v>159.69</v>
      </c>
      <c r="H1293" t="n">
        <v>2.08</v>
      </c>
      <c r="I1293" t="n">
        <v>9</v>
      </c>
      <c r="J1293" t="n">
        <v>252.08</v>
      </c>
      <c r="K1293" t="n">
        <v>55.27</v>
      </c>
      <c r="L1293" t="n">
        <v>29.5</v>
      </c>
      <c r="M1293" t="n">
        <v>7</v>
      </c>
      <c r="N1293" t="n">
        <v>62.31</v>
      </c>
      <c r="O1293" t="n">
        <v>31324.61</v>
      </c>
      <c r="P1293" t="n">
        <v>326.73</v>
      </c>
      <c r="Q1293" t="n">
        <v>452.62</v>
      </c>
      <c r="R1293" t="n">
        <v>69.81999999999999</v>
      </c>
      <c r="S1293" t="n">
        <v>57.64</v>
      </c>
      <c r="T1293" t="n">
        <v>4003.24</v>
      </c>
      <c r="U1293" t="n">
        <v>0.83</v>
      </c>
      <c r="V1293" t="n">
        <v>0.89</v>
      </c>
      <c r="W1293" t="n">
        <v>6.81</v>
      </c>
      <c r="X1293" t="n">
        <v>0.23</v>
      </c>
      <c r="Y1293" t="n">
        <v>1</v>
      </c>
      <c r="Z1293" t="n">
        <v>10</v>
      </c>
    </row>
    <row r="1294">
      <c r="A1294" t="n">
        <v>115</v>
      </c>
      <c r="B1294" t="n">
        <v>105</v>
      </c>
      <c r="C1294" t="inlineStr">
        <is>
          <t xml:space="preserve">CONCLUIDO	</t>
        </is>
      </c>
      <c r="D1294" t="n">
        <v>3.7205</v>
      </c>
      <c r="E1294" t="n">
        <v>26.88</v>
      </c>
      <c r="F1294" t="n">
        <v>23.95</v>
      </c>
      <c r="G1294" t="n">
        <v>159.66</v>
      </c>
      <c r="H1294" t="n">
        <v>2.1</v>
      </c>
      <c r="I1294" t="n">
        <v>9</v>
      </c>
      <c r="J1294" t="n">
        <v>252.54</v>
      </c>
      <c r="K1294" t="n">
        <v>55.27</v>
      </c>
      <c r="L1294" t="n">
        <v>29.75</v>
      </c>
      <c r="M1294" t="n">
        <v>7</v>
      </c>
      <c r="N1294" t="n">
        <v>62.51</v>
      </c>
      <c r="O1294" t="n">
        <v>31380.35</v>
      </c>
      <c r="P1294" t="n">
        <v>326.61</v>
      </c>
      <c r="Q1294" t="n">
        <v>452.56</v>
      </c>
      <c r="R1294" t="n">
        <v>69.64</v>
      </c>
      <c r="S1294" t="n">
        <v>57.64</v>
      </c>
      <c r="T1294" t="n">
        <v>3914.57</v>
      </c>
      <c r="U1294" t="n">
        <v>0.83</v>
      </c>
      <c r="V1294" t="n">
        <v>0.89</v>
      </c>
      <c r="W1294" t="n">
        <v>6.81</v>
      </c>
      <c r="X1294" t="n">
        <v>0.22</v>
      </c>
      <c r="Y1294" t="n">
        <v>1</v>
      </c>
      <c r="Z1294" t="n">
        <v>10</v>
      </c>
    </row>
    <row r="1295">
      <c r="A1295" t="n">
        <v>116</v>
      </c>
      <c r="B1295" t="n">
        <v>105</v>
      </c>
      <c r="C1295" t="inlineStr">
        <is>
          <t xml:space="preserve">CONCLUIDO	</t>
        </is>
      </c>
      <c r="D1295" t="n">
        <v>3.7207</v>
      </c>
      <c r="E1295" t="n">
        <v>26.88</v>
      </c>
      <c r="F1295" t="n">
        <v>23.95</v>
      </c>
      <c r="G1295" t="n">
        <v>159.65</v>
      </c>
      <c r="H1295" t="n">
        <v>2.11</v>
      </c>
      <c r="I1295" t="n">
        <v>9</v>
      </c>
      <c r="J1295" t="n">
        <v>252.99</v>
      </c>
      <c r="K1295" t="n">
        <v>55.27</v>
      </c>
      <c r="L1295" t="n">
        <v>30</v>
      </c>
      <c r="M1295" t="n">
        <v>7</v>
      </c>
      <c r="N1295" t="n">
        <v>62.72</v>
      </c>
      <c r="O1295" t="n">
        <v>31436.17</v>
      </c>
      <c r="P1295" t="n">
        <v>327.17</v>
      </c>
      <c r="Q1295" t="n">
        <v>452.63</v>
      </c>
      <c r="R1295" t="n">
        <v>69.53</v>
      </c>
      <c r="S1295" t="n">
        <v>57.64</v>
      </c>
      <c r="T1295" t="n">
        <v>3859.91</v>
      </c>
      <c r="U1295" t="n">
        <v>0.83</v>
      </c>
      <c r="V1295" t="n">
        <v>0.89</v>
      </c>
      <c r="W1295" t="n">
        <v>6.81</v>
      </c>
      <c r="X1295" t="n">
        <v>0.22</v>
      </c>
      <c r="Y1295" t="n">
        <v>1</v>
      </c>
      <c r="Z1295" t="n">
        <v>10</v>
      </c>
    </row>
    <row r="1296">
      <c r="A1296" t="n">
        <v>117</v>
      </c>
      <c r="B1296" t="n">
        <v>105</v>
      </c>
      <c r="C1296" t="inlineStr">
        <is>
          <t xml:space="preserve">CONCLUIDO	</t>
        </is>
      </c>
      <c r="D1296" t="n">
        <v>3.7202</v>
      </c>
      <c r="E1296" t="n">
        <v>26.88</v>
      </c>
      <c r="F1296" t="n">
        <v>23.95</v>
      </c>
      <c r="G1296" t="n">
        <v>159.67</v>
      </c>
      <c r="H1296" t="n">
        <v>2.12</v>
      </c>
      <c r="I1296" t="n">
        <v>9</v>
      </c>
      <c r="J1296" t="n">
        <v>253.44</v>
      </c>
      <c r="K1296" t="n">
        <v>55.27</v>
      </c>
      <c r="L1296" t="n">
        <v>30.25</v>
      </c>
      <c r="M1296" t="n">
        <v>7</v>
      </c>
      <c r="N1296" t="n">
        <v>62.92</v>
      </c>
      <c r="O1296" t="n">
        <v>31492.06</v>
      </c>
      <c r="P1296" t="n">
        <v>327.72</v>
      </c>
      <c r="Q1296" t="n">
        <v>452.61</v>
      </c>
      <c r="R1296" t="n">
        <v>69.64</v>
      </c>
      <c r="S1296" t="n">
        <v>57.64</v>
      </c>
      <c r="T1296" t="n">
        <v>3911.48</v>
      </c>
      <c r="U1296" t="n">
        <v>0.83</v>
      </c>
      <c r="V1296" t="n">
        <v>0.89</v>
      </c>
      <c r="W1296" t="n">
        <v>6.81</v>
      </c>
      <c r="X1296" t="n">
        <v>0.23</v>
      </c>
      <c r="Y1296" t="n">
        <v>1</v>
      </c>
      <c r="Z1296" t="n">
        <v>10</v>
      </c>
    </row>
    <row r="1297">
      <c r="A1297" t="n">
        <v>118</v>
      </c>
      <c r="B1297" t="n">
        <v>105</v>
      </c>
      <c r="C1297" t="inlineStr">
        <is>
          <t xml:space="preserve">CONCLUIDO	</t>
        </is>
      </c>
      <c r="D1297" t="n">
        <v>3.721</v>
      </c>
      <c r="E1297" t="n">
        <v>26.87</v>
      </c>
      <c r="F1297" t="n">
        <v>23.94</v>
      </c>
      <c r="G1297" t="n">
        <v>159.63</v>
      </c>
      <c r="H1297" t="n">
        <v>2.14</v>
      </c>
      <c r="I1297" t="n">
        <v>9</v>
      </c>
      <c r="J1297" t="n">
        <v>253.9</v>
      </c>
      <c r="K1297" t="n">
        <v>55.27</v>
      </c>
      <c r="L1297" t="n">
        <v>30.5</v>
      </c>
      <c r="M1297" t="n">
        <v>7</v>
      </c>
      <c r="N1297" t="n">
        <v>63.12</v>
      </c>
      <c r="O1297" t="n">
        <v>31548.03</v>
      </c>
      <c r="P1297" t="n">
        <v>327.88</v>
      </c>
      <c r="Q1297" t="n">
        <v>452.55</v>
      </c>
      <c r="R1297" t="n">
        <v>69.53</v>
      </c>
      <c r="S1297" t="n">
        <v>57.64</v>
      </c>
      <c r="T1297" t="n">
        <v>3856.34</v>
      </c>
      <c r="U1297" t="n">
        <v>0.83</v>
      </c>
      <c r="V1297" t="n">
        <v>0.89</v>
      </c>
      <c r="W1297" t="n">
        <v>6.81</v>
      </c>
      <c r="X1297" t="n">
        <v>0.22</v>
      </c>
      <c r="Y1297" t="n">
        <v>1</v>
      </c>
      <c r="Z1297" t="n">
        <v>10</v>
      </c>
    </row>
    <row r="1298">
      <c r="A1298" t="n">
        <v>119</v>
      </c>
      <c r="B1298" t="n">
        <v>105</v>
      </c>
      <c r="C1298" t="inlineStr">
        <is>
          <t xml:space="preserve">CONCLUIDO	</t>
        </is>
      </c>
      <c r="D1298" t="n">
        <v>3.7204</v>
      </c>
      <c r="E1298" t="n">
        <v>26.88</v>
      </c>
      <c r="F1298" t="n">
        <v>23.95</v>
      </c>
      <c r="G1298" t="n">
        <v>159.66</v>
      </c>
      <c r="H1298" t="n">
        <v>2.15</v>
      </c>
      <c r="I1298" t="n">
        <v>9</v>
      </c>
      <c r="J1298" t="n">
        <v>254.35</v>
      </c>
      <c r="K1298" t="n">
        <v>55.27</v>
      </c>
      <c r="L1298" t="n">
        <v>30.75</v>
      </c>
      <c r="M1298" t="n">
        <v>7</v>
      </c>
      <c r="N1298" t="n">
        <v>63.33</v>
      </c>
      <c r="O1298" t="n">
        <v>31604.07</v>
      </c>
      <c r="P1298" t="n">
        <v>328.02</v>
      </c>
      <c r="Q1298" t="n">
        <v>452.56</v>
      </c>
      <c r="R1298" t="n">
        <v>69.5</v>
      </c>
      <c r="S1298" t="n">
        <v>57.64</v>
      </c>
      <c r="T1298" t="n">
        <v>3844.88</v>
      </c>
      <c r="U1298" t="n">
        <v>0.83</v>
      </c>
      <c r="V1298" t="n">
        <v>0.89</v>
      </c>
      <c r="W1298" t="n">
        <v>6.81</v>
      </c>
      <c r="X1298" t="n">
        <v>0.23</v>
      </c>
      <c r="Y1298" t="n">
        <v>1</v>
      </c>
      <c r="Z1298" t="n">
        <v>10</v>
      </c>
    </row>
    <row r="1299">
      <c r="A1299" t="n">
        <v>120</v>
      </c>
      <c r="B1299" t="n">
        <v>105</v>
      </c>
      <c r="C1299" t="inlineStr">
        <is>
          <t xml:space="preserve">CONCLUIDO	</t>
        </is>
      </c>
      <c r="D1299" t="n">
        <v>3.7194</v>
      </c>
      <c r="E1299" t="n">
        <v>26.89</v>
      </c>
      <c r="F1299" t="n">
        <v>23.96</v>
      </c>
      <c r="G1299" t="n">
        <v>159.71</v>
      </c>
      <c r="H1299" t="n">
        <v>2.16</v>
      </c>
      <c r="I1299" t="n">
        <v>9</v>
      </c>
      <c r="J1299" t="n">
        <v>254.81</v>
      </c>
      <c r="K1299" t="n">
        <v>55.27</v>
      </c>
      <c r="L1299" t="n">
        <v>31</v>
      </c>
      <c r="M1299" t="n">
        <v>7</v>
      </c>
      <c r="N1299" t="n">
        <v>63.53</v>
      </c>
      <c r="O1299" t="n">
        <v>31660.19</v>
      </c>
      <c r="P1299" t="n">
        <v>328.11</v>
      </c>
      <c r="Q1299" t="n">
        <v>452.56</v>
      </c>
      <c r="R1299" t="n">
        <v>69.88</v>
      </c>
      <c r="S1299" t="n">
        <v>57.64</v>
      </c>
      <c r="T1299" t="n">
        <v>4031.4</v>
      </c>
      <c r="U1299" t="n">
        <v>0.82</v>
      </c>
      <c r="V1299" t="n">
        <v>0.89</v>
      </c>
      <c r="W1299" t="n">
        <v>6.81</v>
      </c>
      <c r="X1299" t="n">
        <v>0.23</v>
      </c>
      <c r="Y1299" t="n">
        <v>1</v>
      </c>
      <c r="Z1299" t="n">
        <v>10</v>
      </c>
    </row>
    <row r="1300">
      <c r="A1300" t="n">
        <v>121</v>
      </c>
      <c r="B1300" t="n">
        <v>105</v>
      </c>
      <c r="C1300" t="inlineStr">
        <is>
          <t xml:space="preserve">CONCLUIDO	</t>
        </is>
      </c>
      <c r="D1300" t="n">
        <v>3.7184</v>
      </c>
      <c r="E1300" t="n">
        <v>26.89</v>
      </c>
      <c r="F1300" t="n">
        <v>23.96</v>
      </c>
      <c r="G1300" t="n">
        <v>159.76</v>
      </c>
      <c r="H1300" t="n">
        <v>2.18</v>
      </c>
      <c r="I1300" t="n">
        <v>9</v>
      </c>
      <c r="J1300" t="n">
        <v>255.26</v>
      </c>
      <c r="K1300" t="n">
        <v>55.27</v>
      </c>
      <c r="L1300" t="n">
        <v>31.25</v>
      </c>
      <c r="M1300" t="n">
        <v>7</v>
      </c>
      <c r="N1300" t="n">
        <v>63.74</v>
      </c>
      <c r="O1300" t="n">
        <v>31716.38</v>
      </c>
      <c r="P1300" t="n">
        <v>327.93</v>
      </c>
      <c r="Q1300" t="n">
        <v>452.58</v>
      </c>
      <c r="R1300" t="n">
        <v>70.09</v>
      </c>
      <c r="S1300" t="n">
        <v>57.64</v>
      </c>
      <c r="T1300" t="n">
        <v>4137.55</v>
      </c>
      <c r="U1300" t="n">
        <v>0.82</v>
      </c>
      <c r="V1300" t="n">
        <v>0.88</v>
      </c>
      <c r="W1300" t="n">
        <v>6.81</v>
      </c>
      <c r="X1300" t="n">
        <v>0.24</v>
      </c>
      <c r="Y1300" t="n">
        <v>1</v>
      </c>
      <c r="Z1300" t="n">
        <v>10</v>
      </c>
    </row>
    <row r="1301">
      <c r="A1301" t="n">
        <v>122</v>
      </c>
      <c r="B1301" t="n">
        <v>105</v>
      </c>
      <c r="C1301" t="inlineStr">
        <is>
          <t xml:space="preserve">CONCLUIDO	</t>
        </is>
      </c>
      <c r="D1301" t="n">
        <v>3.7191</v>
      </c>
      <c r="E1301" t="n">
        <v>26.89</v>
      </c>
      <c r="F1301" t="n">
        <v>23.96</v>
      </c>
      <c r="G1301" t="n">
        <v>159.72</v>
      </c>
      <c r="H1301" t="n">
        <v>2.19</v>
      </c>
      <c r="I1301" t="n">
        <v>9</v>
      </c>
      <c r="J1301" t="n">
        <v>255.72</v>
      </c>
      <c r="K1301" t="n">
        <v>55.27</v>
      </c>
      <c r="L1301" t="n">
        <v>31.5</v>
      </c>
      <c r="M1301" t="n">
        <v>7</v>
      </c>
      <c r="N1301" t="n">
        <v>63.95</v>
      </c>
      <c r="O1301" t="n">
        <v>31772.65</v>
      </c>
      <c r="P1301" t="n">
        <v>328.01</v>
      </c>
      <c r="Q1301" t="n">
        <v>452.56</v>
      </c>
      <c r="R1301" t="n">
        <v>69.95</v>
      </c>
      <c r="S1301" t="n">
        <v>57.64</v>
      </c>
      <c r="T1301" t="n">
        <v>4070.08</v>
      </c>
      <c r="U1301" t="n">
        <v>0.82</v>
      </c>
      <c r="V1301" t="n">
        <v>0.88</v>
      </c>
      <c r="W1301" t="n">
        <v>6.81</v>
      </c>
      <c r="X1301" t="n">
        <v>0.23</v>
      </c>
      <c r="Y1301" t="n">
        <v>1</v>
      </c>
      <c r="Z1301" t="n">
        <v>10</v>
      </c>
    </row>
    <row r="1302">
      <c r="A1302" t="n">
        <v>123</v>
      </c>
      <c r="B1302" t="n">
        <v>105</v>
      </c>
      <c r="C1302" t="inlineStr">
        <is>
          <t xml:space="preserve">CONCLUIDO	</t>
        </is>
      </c>
      <c r="D1302" t="n">
        <v>3.7197</v>
      </c>
      <c r="E1302" t="n">
        <v>26.88</v>
      </c>
      <c r="F1302" t="n">
        <v>23.95</v>
      </c>
      <c r="G1302" t="n">
        <v>159.69</v>
      </c>
      <c r="H1302" t="n">
        <v>2.21</v>
      </c>
      <c r="I1302" t="n">
        <v>9</v>
      </c>
      <c r="J1302" t="n">
        <v>256.17</v>
      </c>
      <c r="K1302" t="n">
        <v>55.27</v>
      </c>
      <c r="L1302" t="n">
        <v>31.75</v>
      </c>
      <c r="M1302" t="n">
        <v>7</v>
      </c>
      <c r="N1302" t="n">
        <v>64.15000000000001</v>
      </c>
      <c r="O1302" t="n">
        <v>31829</v>
      </c>
      <c r="P1302" t="n">
        <v>327.59</v>
      </c>
      <c r="Q1302" t="n">
        <v>452.59</v>
      </c>
      <c r="R1302" t="n">
        <v>69.72</v>
      </c>
      <c r="S1302" t="n">
        <v>57.64</v>
      </c>
      <c r="T1302" t="n">
        <v>3952.46</v>
      </c>
      <c r="U1302" t="n">
        <v>0.83</v>
      </c>
      <c r="V1302" t="n">
        <v>0.89</v>
      </c>
      <c r="W1302" t="n">
        <v>6.81</v>
      </c>
      <c r="X1302" t="n">
        <v>0.23</v>
      </c>
      <c r="Y1302" t="n">
        <v>1</v>
      </c>
      <c r="Z1302" t="n">
        <v>10</v>
      </c>
    </row>
    <row r="1303">
      <c r="A1303" t="n">
        <v>124</v>
      </c>
      <c r="B1303" t="n">
        <v>105</v>
      </c>
      <c r="C1303" t="inlineStr">
        <is>
          <t xml:space="preserve">CONCLUIDO	</t>
        </is>
      </c>
      <c r="D1303" t="n">
        <v>3.7212</v>
      </c>
      <c r="E1303" t="n">
        <v>26.87</v>
      </c>
      <c r="F1303" t="n">
        <v>23.94</v>
      </c>
      <c r="G1303" t="n">
        <v>159.62</v>
      </c>
      <c r="H1303" t="n">
        <v>2.22</v>
      </c>
      <c r="I1303" t="n">
        <v>9</v>
      </c>
      <c r="J1303" t="n">
        <v>256.63</v>
      </c>
      <c r="K1303" t="n">
        <v>55.27</v>
      </c>
      <c r="L1303" t="n">
        <v>32</v>
      </c>
      <c r="M1303" t="n">
        <v>7</v>
      </c>
      <c r="N1303" t="n">
        <v>64.36</v>
      </c>
      <c r="O1303" t="n">
        <v>31885.42</v>
      </c>
      <c r="P1303" t="n">
        <v>326.59</v>
      </c>
      <c r="Q1303" t="n">
        <v>452.55</v>
      </c>
      <c r="R1303" t="n">
        <v>69.45999999999999</v>
      </c>
      <c r="S1303" t="n">
        <v>57.64</v>
      </c>
      <c r="T1303" t="n">
        <v>3825.34</v>
      </c>
      <c r="U1303" t="n">
        <v>0.83</v>
      </c>
      <c r="V1303" t="n">
        <v>0.89</v>
      </c>
      <c r="W1303" t="n">
        <v>6.81</v>
      </c>
      <c r="X1303" t="n">
        <v>0.22</v>
      </c>
      <c r="Y1303" t="n">
        <v>1</v>
      </c>
      <c r="Z1303" t="n">
        <v>10</v>
      </c>
    </row>
    <row r="1304">
      <c r="A1304" t="n">
        <v>125</v>
      </c>
      <c r="B1304" t="n">
        <v>105</v>
      </c>
      <c r="C1304" t="inlineStr">
        <is>
          <t xml:space="preserve">CONCLUIDO	</t>
        </is>
      </c>
      <c r="D1304" t="n">
        <v>3.7202</v>
      </c>
      <c r="E1304" t="n">
        <v>26.88</v>
      </c>
      <c r="F1304" t="n">
        <v>23.95</v>
      </c>
      <c r="G1304" t="n">
        <v>159.67</v>
      </c>
      <c r="H1304" t="n">
        <v>2.23</v>
      </c>
      <c r="I1304" t="n">
        <v>9</v>
      </c>
      <c r="J1304" t="n">
        <v>257.09</v>
      </c>
      <c r="K1304" t="n">
        <v>55.27</v>
      </c>
      <c r="L1304" t="n">
        <v>32.25</v>
      </c>
      <c r="M1304" t="n">
        <v>7</v>
      </c>
      <c r="N1304" t="n">
        <v>64.56999999999999</v>
      </c>
      <c r="O1304" t="n">
        <v>31942.05</v>
      </c>
      <c r="P1304" t="n">
        <v>326.09</v>
      </c>
      <c r="Q1304" t="n">
        <v>452.59</v>
      </c>
      <c r="R1304" t="n">
        <v>69.73</v>
      </c>
      <c r="S1304" t="n">
        <v>57.64</v>
      </c>
      <c r="T1304" t="n">
        <v>3955.94</v>
      </c>
      <c r="U1304" t="n">
        <v>0.83</v>
      </c>
      <c r="V1304" t="n">
        <v>0.89</v>
      </c>
      <c r="W1304" t="n">
        <v>6.81</v>
      </c>
      <c r="X1304" t="n">
        <v>0.23</v>
      </c>
      <c r="Y1304" t="n">
        <v>1</v>
      </c>
      <c r="Z1304" t="n">
        <v>10</v>
      </c>
    </row>
    <row r="1305">
      <c r="A1305" t="n">
        <v>126</v>
      </c>
      <c r="B1305" t="n">
        <v>105</v>
      </c>
      <c r="C1305" t="inlineStr">
        <is>
          <t xml:space="preserve">CONCLUIDO	</t>
        </is>
      </c>
      <c r="D1305" t="n">
        <v>3.7194</v>
      </c>
      <c r="E1305" t="n">
        <v>26.89</v>
      </c>
      <c r="F1305" t="n">
        <v>23.96</v>
      </c>
      <c r="G1305" t="n">
        <v>159.71</v>
      </c>
      <c r="H1305" t="n">
        <v>2.25</v>
      </c>
      <c r="I1305" t="n">
        <v>9</v>
      </c>
      <c r="J1305" t="n">
        <v>257.55</v>
      </c>
      <c r="K1305" t="n">
        <v>55.27</v>
      </c>
      <c r="L1305" t="n">
        <v>32.5</v>
      </c>
      <c r="M1305" t="n">
        <v>7</v>
      </c>
      <c r="N1305" t="n">
        <v>64.78</v>
      </c>
      <c r="O1305" t="n">
        <v>31998.63</v>
      </c>
      <c r="P1305" t="n">
        <v>326.25</v>
      </c>
      <c r="Q1305" t="n">
        <v>452.57</v>
      </c>
      <c r="R1305" t="n">
        <v>70.01000000000001</v>
      </c>
      <c r="S1305" t="n">
        <v>57.64</v>
      </c>
      <c r="T1305" t="n">
        <v>4098.7</v>
      </c>
      <c r="U1305" t="n">
        <v>0.82</v>
      </c>
      <c r="V1305" t="n">
        <v>0.89</v>
      </c>
      <c r="W1305" t="n">
        <v>6.81</v>
      </c>
      <c r="X1305" t="n">
        <v>0.23</v>
      </c>
      <c r="Y1305" t="n">
        <v>1</v>
      </c>
      <c r="Z1305" t="n">
        <v>10</v>
      </c>
    </row>
    <row r="1306">
      <c r="A1306" t="n">
        <v>127</v>
      </c>
      <c r="B1306" t="n">
        <v>105</v>
      </c>
      <c r="C1306" t="inlineStr">
        <is>
          <t xml:space="preserve">CONCLUIDO	</t>
        </is>
      </c>
      <c r="D1306" t="n">
        <v>3.7189</v>
      </c>
      <c r="E1306" t="n">
        <v>26.89</v>
      </c>
      <c r="F1306" t="n">
        <v>23.96</v>
      </c>
      <c r="G1306" t="n">
        <v>159.74</v>
      </c>
      <c r="H1306" t="n">
        <v>2.26</v>
      </c>
      <c r="I1306" t="n">
        <v>9</v>
      </c>
      <c r="J1306" t="n">
        <v>258.01</v>
      </c>
      <c r="K1306" t="n">
        <v>55.27</v>
      </c>
      <c r="L1306" t="n">
        <v>32.75</v>
      </c>
      <c r="M1306" t="n">
        <v>7</v>
      </c>
      <c r="N1306" t="n">
        <v>64.98999999999999</v>
      </c>
      <c r="O1306" t="n">
        <v>32055.29</v>
      </c>
      <c r="P1306" t="n">
        <v>326.06</v>
      </c>
      <c r="Q1306" t="n">
        <v>452.55</v>
      </c>
      <c r="R1306" t="n">
        <v>70.02</v>
      </c>
      <c r="S1306" t="n">
        <v>57.64</v>
      </c>
      <c r="T1306" t="n">
        <v>4102.72</v>
      </c>
      <c r="U1306" t="n">
        <v>0.82</v>
      </c>
      <c r="V1306" t="n">
        <v>0.88</v>
      </c>
      <c r="W1306" t="n">
        <v>6.81</v>
      </c>
      <c r="X1306" t="n">
        <v>0.24</v>
      </c>
      <c r="Y1306" t="n">
        <v>1</v>
      </c>
      <c r="Z1306" t="n">
        <v>10</v>
      </c>
    </row>
    <row r="1307">
      <c r="A1307" t="n">
        <v>128</v>
      </c>
      <c r="B1307" t="n">
        <v>105</v>
      </c>
      <c r="C1307" t="inlineStr">
        <is>
          <t xml:space="preserve">CONCLUIDO	</t>
        </is>
      </c>
      <c r="D1307" t="n">
        <v>3.7195</v>
      </c>
      <c r="E1307" t="n">
        <v>26.89</v>
      </c>
      <c r="F1307" t="n">
        <v>23.96</v>
      </c>
      <c r="G1307" t="n">
        <v>159.7</v>
      </c>
      <c r="H1307" t="n">
        <v>2.27</v>
      </c>
      <c r="I1307" t="n">
        <v>9</v>
      </c>
      <c r="J1307" t="n">
        <v>258.47</v>
      </c>
      <c r="K1307" t="n">
        <v>55.27</v>
      </c>
      <c r="L1307" t="n">
        <v>33</v>
      </c>
      <c r="M1307" t="n">
        <v>7</v>
      </c>
      <c r="N1307" t="n">
        <v>65.2</v>
      </c>
      <c r="O1307" t="n">
        <v>32112.02</v>
      </c>
      <c r="P1307" t="n">
        <v>325.21</v>
      </c>
      <c r="Q1307" t="n">
        <v>452.56</v>
      </c>
      <c r="R1307" t="n">
        <v>69.93000000000001</v>
      </c>
      <c r="S1307" t="n">
        <v>57.64</v>
      </c>
      <c r="T1307" t="n">
        <v>4056.05</v>
      </c>
      <c r="U1307" t="n">
        <v>0.82</v>
      </c>
      <c r="V1307" t="n">
        <v>0.89</v>
      </c>
      <c r="W1307" t="n">
        <v>6.81</v>
      </c>
      <c r="X1307" t="n">
        <v>0.23</v>
      </c>
      <c r="Y1307" t="n">
        <v>1</v>
      </c>
      <c r="Z1307" t="n">
        <v>10</v>
      </c>
    </row>
    <row r="1308">
      <c r="A1308" t="n">
        <v>129</v>
      </c>
      <c r="B1308" t="n">
        <v>105</v>
      </c>
      <c r="C1308" t="inlineStr">
        <is>
          <t xml:space="preserve">CONCLUIDO	</t>
        </is>
      </c>
      <c r="D1308" t="n">
        <v>3.7299</v>
      </c>
      <c r="E1308" t="n">
        <v>26.81</v>
      </c>
      <c r="F1308" t="n">
        <v>23.92</v>
      </c>
      <c r="G1308" t="n">
        <v>179.41</v>
      </c>
      <c r="H1308" t="n">
        <v>2.28</v>
      </c>
      <c r="I1308" t="n">
        <v>8</v>
      </c>
      <c r="J1308" t="n">
        <v>258.93</v>
      </c>
      <c r="K1308" t="n">
        <v>55.27</v>
      </c>
      <c r="L1308" t="n">
        <v>33.25</v>
      </c>
      <c r="M1308" t="n">
        <v>6</v>
      </c>
      <c r="N1308" t="n">
        <v>65.41</v>
      </c>
      <c r="O1308" t="n">
        <v>32168.84</v>
      </c>
      <c r="P1308" t="n">
        <v>324.61</v>
      </c>
      <c r="Q1308" t="n">
        <v>452.56</v>
      </c>
      <c r="R1308" t="n">
        <v>68.86</v>
      </c>
      <c r="S1308" t="n">
        <v>57.64</v>
      </c>
      <c r="T1308" t="n">
        <v>3527.08</v>
      </c>
      <c r="U1308" t="n">
        <v>0.84</v>
      </c>
      <c r="V1308" t="n">
        <v>0.89</v>
      </c>
      <c r="W1308" t="n">
        <v>6.8</v>
      </c>
      <c r="X1308" t="n">
        <v>0.2</v>
      </c>
      <c r="Y1308" t="n">
        <v>1</v>
      </c>
      <c r="Z1308" t="n">
        <v>10</v>
      </c>
    </row>
    <row r="1309">
      <c r="A1309" t="n">
        <v>130</v>
      </c>
      <c r="B1309" t="n">
        <v>105</v>
      </c>
      <c r="C1309" t="inlineStr">
        <is>
          <t xml:space="preserve">CONCLUIDO	</t>
        </is>
      </c>
      <c r="D1309" t="n">
        <v>3.7301</v>
      </c>
      <c r="E1309" t="n">
        <v>26.81</v>
      </c>
      <c r="F1309" t="n">
        <v>23.92</v>
      </c>
      <c r="G1309" t="n">
        <v>179.4</v>
      </c>
      <c r="H1309" t="n">
        <v>2.3</v>
      </c>
      <c r="I1309" t="n">
        <v>8</v>
      </c>
      <c r="J1309" t="n">
        <v>259.39</v>
      </c>
      <c r="K1309" t="n">
        <v>55.27</v>
      </c>
      <c r="L1309" t="n">
        <v>33.5</v>
      </c>
      <c r="M1309" t="n">
        <v>6</v>
      </c>
      <c r="N1309" t="n">
        <v>65.62</v>
      </c>
      <c r="O1309" t="n">
        <v>32225.73</v>
      </c>
      <c r="P1309" t="n">
        <v>324.54</v>
      </c>
      <c r="Q1309" t="n">
        <v>452.58</v>
      </c>
      <c r="R1309" t="n">
        <v>68.70999999999999</v>
      </c>
      <c r="S1309" t="n">
        <v>57.64</v>
      </c>
      <c r="T1309" t="n">
        <v>3452.51</v>
      </c>
      <c r="U1309" t="n">
        <v>0.84</v>
      </c>
      <c r="V1309" t="n">
        <v>0.89</v>
      </c>
      <c r="W1309" t="n">
        <v>6.81</v>
      </c>
      <c r="X1309" t="n">
        <v>0.2</v>
      </c>
      <c r="Y1309" t="n">
        <v>1</v>
      </c>
      <c r="Z1309" t="n">
        <v>10</v>
      </c>
    </row>
    <row r="1310">
      <c r="A1310" t="n">
        <v>131</v>
      </c>
      <c r="B1310" t="n">
        <v>105</v>
      </c>
      <c r="C1310" t="inlineStr">
        <is>
          <t xml:space="preserve">CONCLUIDO	</t>
        </is>
      </c>
      <c r="D1310" t="n">
        <v>3.7294</v>
      </c>
      <c r="E1310" t="n">
        <v>26.81</v>
      </c>
      <c r="F1310" t="n">
        <v>23.93</v>
      </c>
      <c r="G1310" t="n">
        <v>179.44</v>
      </c>
      <c r="H1310" t="n">
        <v>2.31</v>
      </c>
      <c r="I1310" t="n">
        <v>8</v>
      </c>
      <c r="J1310" t="n">
        <v>259.85</v>
      </c>
      <c r="K1310" t="n">
        <v>55.27</v>
      </c>
      <c r="L1310" t="n">
        <v>33.75</v>
      </c>
      <c r="M1310" t="n">
        <v>6</v>
      </c>
      <c r="N1310" t="n">
        <v>65.83</v>
      </c>
      <c r="O1310" t="n">
        <v>32282.7</v>
      </c>
      <c r="P1310" t="n">
        <v>324.73</v>
      </c>
      <c r="Q1310" t="n">
        <v>452.58</v>
      </c>
      <c r="R1310" t="n">
        <v>68.83</v>
      </c>
      <c r="S1310" t="n">
        <v>57.64</v>
      </c>
      <c r="T1310" t="n">
        <v>3514.05</v>
      </c>
      <c r="U1310" t="n">
        <v>0.84</v>
      </c>
      <c r="V1310" t="n">
        <v>0.89</v>
      </c>
      <c r="W1310" t="n">
        <v>6.81</v>
      </c>
      <c r="X1310" t="n">
        <v>0.2</v>
      </c>
      <c r="Y1310" t="n">
        <v>1</v>
      </c>
      <c r="Z1310" t="n">
        <v>10</v>
      </c>
    </row>
    <row r="1311">
      <c r="A1311" t="n">
        <v>132</v>
      </c>
      <c r="B1311" t="n">
        <v>105</v>
      </c>
      <c r="C1311" t="inlineStr">
        <is>
          <t xml:space="preserve">CONCLUIDO	</t>
        </is>
      </c>
      <c r="D1311" t="n">
        <v>3.7289</v>
      </c>
      <c r="E1311" t="n">
        <v>26.82</v>
      </c>
      <c r="F1311" t="n">
        <v>23.93</v>
      </c>
      <c r="G1311" t="n">
        <v>179.46</v>
      </c>
      <c r="H1311" t="n">
        <v>2.32</v>
      </c>
      <c r="I1311" t="n">
        <v>8</v>
      </c>
      <c r="J1311" t="n">
        <v>260.32</v>
      </c>
      <c r="K1311" t="n">
        <v>55.27</v>
      </c>
      <c r="L1311" t="n">
        <v>34</v>
      </c>
      <c r="M1311" t="n">
        <v>6</v>
      </c>
      <c r="N1311" t="n">
        <v>66.04000000000001</v>
      </c>
      <c r="O1311" t="n">
        <v>32339.75</v>
      </c>
      <c r="P1311" t="n">
        <v>324.93</v>
      </c>
      <c r="Q1311" t="n">
        <v>452.58</v>
      </c>
      <c r="R1311" t="n">
        <v>68.98999999999999</v>
      </c>
      <c r="S1311" t="n">
        <v>57.64</v>
      </c>
      <c r="T1311" t="n">
        <v>3592.39</v>
      </c>
      <c r="U1311" t="n">
        <v>0.84</v>
      </c>
      <c r="V1311" t="n">
        <v>0.89</v>
      </c>
      <c r="W1311" t="n">
        <v>6.81</v>
      </c>
      <c r="X1311" t="n">
        <v>0.2</v>
      </c>
      <c r="Y1311" t="n">
        <v>1</v>
      </c>
      <c r="Z1311" t="n">
        <v>10</v>
      </c>
    </row>
    <row r="1312">
      <c r="A1312" t="n">
        <v>133</v>
      </c>
      <c r="B1312" t="n">
        <v>105</v>
      </c>
      <c r="C1312" t="inlineStr">
        <is>
          <t xml:space="preserve">CONCLUIDO	</t>
        </is>
      </c>
      <c r="D1312" t="n">
        <v>3.7312</v>
      </c>
      <c r="E1312" t="n">
        <v>26.8</v>
      </c>
      <c r="F1312" t="n">
        <v>23.91</v>
      </c>
      <c r="G1312" t="n">
        <v>179.34</v>
      </c>
      <c r="H1312" t="n">
        <v>2.34</v>
      </c>
      <c r="I1312" t="n">
        <v>8</v>
      </c>
      <c r="J1312" t="n">
        <v>260.78</v>
      </c>
      <c r="K1312" t="n">
        <v>55.27</v>
      </c>
      <c r="L1312" t="n">
        <v>34.25</v>
      </c>
      <c r="M1312" t="n">
        <v>6</v>
      </c>
      <c r="N1312" t="n">
        <v>66.26000000000001</v>
      </c>
      <c r="O1312" t="n">
        <v>32396.88</v>
      </c>
      <c r="P1312" t="n">
        <v>325.06</v>
      </c>
      <c r="Q1312" t="n">
        <v>452.56</v>
      </c>
      <c r="R1312" t="n">
        <v>68.42</v>
      </c>
      <c r="S1312" t="n">
        <v>57.64</v>
      </c>
      <c r="T1312" t="n">
        <v>3307.67</v>
      </c>
      <c r="U1312" t="n">
        <v>0.84</v>
      </c>
      <c r="V1312" t="n">
        <v>0.89</v>
      </c>
      <c r="W1312" t="n">
        <v>6.81</v>
      </c>
      <c r="X1312" t="n">
        <v>0.19</v>
      </c>
      <c r="Y1312" t="n">
        <v>1</v>
      </c>
      <c r="Z1312" t="n">
        <v>10</v>
      </c>
    </row>
    <row r="1313">
      <c r="A1313" t="n">
        <v>134</v>
      </c>
      <c r="B1313" t="n">
        <v>105</v>
      </c>
      <c r="C1313" t="inlineStr">
        <is>
          <t xml:space="preserve">CONCLUIDO	</t>
        </is>
      </c>
      <c r="D1313" t="n">
        <v>3.7291</v>
      </c>
      <c r="E1313" t="n">
        <v>26.82</v>
      </c>
      <c r="F1313" t="n">
        <v>23.93</v>
      </c>
      <c r="G1313" t="n">
        <v>179.45</v>
      </c>
      <c r="H1313" t="n">
        <v>2.35</v>
      </c>
      <c r="I1313" t="n">
        <v>8</v>
      </c>
      <c r="J1313" t="n">
        <v>261.24</v>
      </c>
      <c r="K1313" t="n">
        <v>55.27</v>
      </c>
      <c r="L1313" t="n">
        <v>34.5</v>
      </c>
      <c r="M1313" t="n">
        <v>6</v>
      </c>
      <c r="N1313" t="n">
        <v>66.47</v>
      </c>
      <c r="O1313" t="n">
        <v>32454.09</v>
      </c>
      <c r="P1313" t="n">
        <v>325.49</v>
      </c>
      <c r="Q1313" t="n">
        <v>452.57</v>
      </c>
      <c r="R1313" t="n">
        <v>68.86</v>
      </c>
      <c r="S1313" t="n">
        <v>57.64</v>
      </c>
      <c r="T1313" t="n">
        <v>3528.55</v>
      </c>
      <c r="U1313" t="n">
        <v>0.84</v>
      </c>
      <c r="V1313" t="n">
        <v>0.89</v>
      </c>
      <c r="W1313" t="n">
        <v>6.81</v>
      </c>
      <c r="X1313" t="n">
        <v>0.2</v>
      </c>
      <c r="Y1313" t="n">
        <v>1</v>
      </c>
      <c r="Z1313" t="n">
        <v>10</v>
      </c>
    </row>
    <row r="1314">
      <c r="A1314" t="n">
        <v>135</v>
      </c>
      <c r="B1314" t="n">
        <v>105</v>
      </c>
      <c r="C1314" t="inlineStr">
        <is>
          <t xml:space="preserve">CONCLUIDO	</t>
        </is>
      </c>
      <c r="D1314" t="n">
        <v>3.7308</v>
      </c>
      <c r="E1314" t="n">
        <v>26.8</v>
      </c>
      <c r="F1314" t="n">
        <v>23.91</v>
      </c>
      <c r="G1314" t="n">
        <v>179.36</v>
      </c>
      <c r="H1314" t="n">
        <v>2.36</v>
      </c>
      <c r="I1314" t="n">
        <v>8</v>
      </c>
      <c r="J1314" t="n">
        <v>261.71</v>
      </c>
      <c r="K1314" t="n">
        <v>55.27</v>
      </c>
      <c r="L1314" t="n">
        <v>34.75</v>
      </c>
      <c r="M1314" t="n">
        <v>6</v>
      </c>
      <c r="N1314" t="n">
        <v>66.68000000000001</v>
      </c>
      <c r="O1314" t="n">
        <v>32511.38</v>
      </c>
      <c r="P1314" t="n">
        <v>325.43</v>
      </c>
      <c r="Q1314" t="n">
        <v>452.57</v>
      </c>
      <c r="R1314" t="n">
        <v>68.55</v>
      </c>
      <c r="S1314" t="n">
        <v>57.64</v>
      </c>
      <c r="T1314" t="n">
        <v>3371.03</v>
      </c>
      <c r="U1314" t="n">
        <v>0.84</v>
      </c>
      <c r="V1314" t="n">
        <v>0.89</v>
      </c>
      <c r="W1314" t="n">
        <v>6.81</v>
      </c>
      <c r="X1314" t="n">
        <v>0.19</v>
      </c>
      <c r="Y1314" t="n">
        <v>1</v>
      </c>
      <c r="Z1314" t="n">
        <v>10</v>
      </c>
    </row>
    <row r="1315">
      <c r="A1315" t="n">
        <v>136</v>
      </c>
      <c r="B1315" t="n">
        <v>105</v>
      </c>
      <c r="C1315" t="inlineStr">
        <is>
          <t xml:space="preserve">CONCLUIDO	</t>
        </is>
      </c>
      <c r="D1315" t="n">
        <v>3.7311</v>
      </c>
      <c r="E1315" t="n">
        <v>26.8</v>
      </c>
      <c r="F1315" t="n">
        <v>23.91</v>
      </c>
      <c r="G1315" t="n">
        <v>179.34</v>
      </c>
      <c r="H1315" t="n">
        <v>2.38</v>
      </c>
      <c r="I1315" t="n">
        <v>8</v>
      </c>
      <c r="J1315" t="n">
        <v>262.17</v>
      </c>
      <c r="K1315" t="n">
        <v>55.27</v>
      </c>
      <c r="L1315" t="n">
        <v>35</v>
      </c>
      <c r="M1315" t="n">
        <v>6</v>
      </c>
      <c r="N1315" t="n">
        <v>66.90000000000001</v>
      </c>
      <c r="O1315" t="n">
        <v>32568.76</v>
      </c>
      <c r="P1315" t="n">
        <v>325.25</v>
      </c>
      <c r="Q1315" t="n">
        <v>452.58</v>
      </c>
      <c r="R1315" t="n">
        <v>68.42</v>
      </c>
      <c r="S1315" t="n">
        <v>57.64</v>
      </c>
      <c r="T1315" t="n">
        <v>3308.23</v>
      </c>
      <c r="U1315" t="n">
        <v>0.84</v>
      </c>
      <c r="V1315" t="n">
        <v>0.89</v>
      </c>
      <c r="W1315" t="n">
        <v>6.81</v>
      </c>
      <c r="X1315" t="n">
        <v>0.19</v>
      </c>
      <c r="Y1315" t="n">
        <v>1</v>
      </c>
      <c r="Z1315" t="n">
        <v>10</v>
      </c>
    </row>
    <row r="1316">
      <c r="A1316" t="n">
        <v>137</v>
      </c>
      <c r="B1316" t="n">
        <v>105</v>
      </c>
      <c r="C1316" t="inlineStr">
        <is>
          <t xml:space="preserve">CONCLUIDO	</t>
        </is>
      </c>
      <c r="D1316" t="n">
        <v>3.7308</v>
      </c>
      <c r="E1316" t="n">
        <v>26.8</v>
      </c>
      <c r="F1316" t="n">
        <v>23.91</v>
      </c>
      <c r="G1316" t="n">
        <v>179.36</v>
      </c>
      <c r="H1316" t="n">
        <v>2.39</v>
      </c>
      <c r="I1316" t="n">
        <v>8</v>
      </c>
      <c r="J1316" t="n">
        <v>262.64</v>
      </c>
      <c r="K1316" t="n">
        <v>55.27</v>
      </c>
      <c r="L1316" t="n">
        <v>35.25</v>
      </c>
      <c r="M1316" t="n">
        <v>6</v>
      </c>
      <c r="N1316" t="n">
        <v>67.12</v>
      </c>
      <c r="O1316" t="n">
        <v>32626.21</v>
      </c>
      <c r="P1316" t="n">
        <v>325.33</v>
      </c>
      <c r="Q1316" t="n">
        <v>452.56</v>
      </c>
      <c r="R1316" t="n">
        <v>68.54000000000001</v>
      </c>
      <c r="S1316" t="n">
        <v>57.64</v>
      </c>
      <c r="T1316" t="n">
        <v>3366.94</v>
      </c>
      <c r="U1316" t="n">
        <v>0.84</v>
      </c>
      <c r="V1316" t="n">
        <v>0.89</v>
      </c>
      <c r="W1316" t="n">
        <v>6.81</v>
      </c>
      <c r="X1316" t="n">
        <v>0.19</v>
      </c>
      <c r="Y1316" t="n">
        <v>1</v>
      </c>
      <c r="Z1316" t="n">
        <v>10</v>
      </c>
    </row>
    <row r="1317">
      <c r="A1317" t="n">
        <v>138</v>
      </c>
      <c r="B1317" t="n">
        <v>105</v>
      </c>
      <c r="C1317" t="inlineStr">
        <is>
          <t xml:space="preserve">CONCLUIDO	</t>
        </is>
      </c>
      <c r="D1317" t="n">
        <v>3.7306</v>
      </c>
      <c r="E1317" t="n">
        <v>26.81</v>
      </c>
      <c r="F1317" t="n">
        <v>23.92</v>
      </c>
      <c r="G1317" t="n">
        <v>179.37</v>
      </c>
      <c r="H1317" t="n">
        <v>2.4</v>
      </c>
      <c r="I1317" t="n">
        <v>8</v>
      </c>
      <c r="J1317" t="n">
        <v>263.1</v>
      </c>
      <c r="K1317" t="n">
        <v>55.27</v>
      </c>
      <c r="L1317" t="n">
        <v>35.5</v>
      </c>
      <c r="M1317" t="n">
        <v>6</v>
      </c>
      <c r="N1317" t="n">
        <v>67.33</v>
      </c>
      <c r="O1317" t="n">
        <v>32683.74</v>
      </c>
      <c r="P1317" t="n">
        <v>325.46</v>
      </c>
      <c r="Q1317" t="n">
        <v>452.56</v>
      </c>
      <c r="R1317" t="n">
        <v>68.62</v>
      </c>
      <c r="S1317" t="n">
        <v>57.64</v>
      </c>
      <c r="T1317" t="n">
        <v>3407.97</v>
      </c>
      <c r="U1317" t="n">
        <v>0.84</v>
      </c>
      <c r="V1317" t="n">
        <v>0.89</v>
      </c>
      <c r="W1317" t="n">
        <v>6.81</v>
      </c>
      <c r="X1317" t="n">
        <v>0.19</v>
      </c>
      <c r="Y1317" t="n">
        <v>1</v>
      </c>
      <c r="Z1317" t="n">
        <v>10</v>
      </c>
    </row>
    <row r="1318">
      <c r="A1318" t="n">
        <v>139</v>
      </c>
      <c r="B1318" t="n">
        <v>105</v>
      </c>
      <c r="C1318" t="inlineStr">
        <is>
          <t xml:space="preserve">CONCLUIDO	</t>
        </is>
      </c>
      <c r="D1318" t="n">
        <v>3.7302</v>
      </c>
      <c r="E1318" t="n">
        <v>26.81</v>
      </c>
      <c r="F1318" t="n">
        <v>23.92</v>
      </c>
      <c r="G1318" t="n">
        <v>179.39</v>
      </c>
      <c r="H1318" t="n">
        <v>2.41</v>
      </c>
      <c r="I1318" t="n">
        <v>8</v>
      </c>
      <c r="J1318" t="n">
        <v>263.57</v>
      </c>
      <c r="K1318" t="n">
        <v>55.27</v>
      </c>
      <c r="L1318" t="n">
        <v>35.75</v>
      </c>
      <c r="M1318" t="n">
        <v>6</v>
      </c>
      <c r="N1318" t="n">
        <v>67.55</v>
      </c>
      <c r="O1318" t="n">
        <v>32741.36</v>
      </c>
      <c r="P1318" t="n">
        <v>325.23</v>
      </c>
      <c r="Q1318" t="n">
        <v>452.55</v>
      </c>
      <c r="R1318" t="n">
        <v>68.72</v>
      </c>
      <c r="S1318" t="n">
        <v>57.64</v>
      </c>
      <c r="T1318" t="n">
        <v>3456.88</v>
      </c>
      <c r="U1318" t="n">
        <v>0.84</v>
      </c>
      <c r="V1318" t="n">
        <v>0.89</v>
      </c>
      <c r="W1318" t="n">
        <v>6.81</v>
      </c>
      <c r="X1318" t="n">
        <v>0.2</v>
      </c>
      <c r="Y1318" t="n">
        <v>1</v>
      </c>
      <c r="Z1318" t="n">
        <v>10</v>
      </c>
    </row>
    <row r="1319">
      <c r="A1319" t="n">
        <v>140</v>
      </c>
      <c r="B1319" t="n">
        <v>105</v>
      </c>
      <c r="C1319" t="inlineStr">
        <is>
          <t xml:space="preserve">CONCLUIDO	</t>
        </is>
      </c>
      <c r="D1319" t="n">
        <v>3.7299</v>
      </c>
      <c r="E1319" t="n">
        <v>26.81</v>
      </c>
      <c r="F1319" t="n">
        <v>23.92</v>
      </c>
      <c r="G1319" t="n">
        <v>179.41</v>
      </c>
      <c r="H1319" t="n">
        <v>2.43</v>
      </c>
      <c r="I1319" t="n">
        <v>8</v>
      </c>
      <c r="J1319" t="n">
        <v>264.04</v>
      </c>
      <c r="K1319" t="n">
        <v>55.27</v>
      </c>
      <c r="L1319" t="n">
        <v>36</v>
      </c>
      <c r="M1319" t="n">
        <v>6</v>
      </c>
      <c r="N1319" t="n">
        <v>67.77</v>
      </c>
      <c r="O1319" t="n">
        <v>32799.06</v>
      </c>
      <c r="P1319" t="n">
        <v>325.08</v>
      </c>
      <c r="Q1319" t="n">
        <v>452.55</v>
      </c>
      <c r="R1319" t="n">
        <v>68.76000000000001</v>
      </c>
      <c r="S1319" t="n">
        <v>57.64</v>
      </c>
      <c r="T1319" t="n">
        <v>3475.93</v>
      </c>
      <c r="U1319" t="n">
        <v>0.84</v>
      </c>
      <c r="V1319" t="n">
        <v>0.89</v>
      </c>
      <c r="W1319" t="n">
        <v>6.81</v>
      </c>
      <c r="X1319" t="n">
        <v>0.2</v>
      </c>
      <c r="Y1319" t="n">
        <v>1</v>
      </c>
      <c r="Z1319" t="n">
        <v>10</v>
      </c>
    </row>
    <row r="1320">
      <c r="A1320" t="n">
        <v>141</v>
      </c>
      <c r="B1320" t="n">
        <v>105</v>
      </c>
      <c r="C1320" t="inlineStr">
        <is>
          <t xml:space="preserve">CONCLUIDO	</t>
        </is>
      </c>
      <c r="D1320" t="n">
        <v>3.7293</v>
      </c>
      <c r="E1320" t="n">
        <v>26.81</v>
      </c>
      <c r="F1320" t="n">
        <v>23.93</v>
      </c>
      <c r="G1320" t="n">
        <v>179.44</v>
      </c>
      <c r="H1320" t="n">
        <v>2.44</v>
      </c>
      <c r="I1320" t="n">
        <v>8</v>
      </c>
      <c r="J1320" t="n">
        <v>264.51</v>
      </c>
      <c r="K1320" t="n">
        <v>55.27</v>
      </c>
      <c r="L1320" t="n">
        <v>36.25</v>
      </c>
      <c r="M1320" t="n">
        <v>6</v>
      </c>
      <c r="N1320" t="n">
        <v>67.98999999999999</v>
      </c>
      <c r="O1320" t="n">
        <v>32856.84</v>
      </c>
      <c r="P1320" t="n">
        <v>324.26</v>
      </c>
      <c r="Q1320" t="n">
        <v>452.55</v>
      </c>
      <c r="R1320" t="n">
        <v>68.76000000000001</v>
      </c>
      <c r="S1320" t="n">
        <v>57.64</v>
      </c>
      <c r="T1320" t="n">
        <v>3479.18</v>
      </c>
      <c r="U1320" t="n">
        <v>0.84</v>
      </c>
      <c r="V1320" t="n">
        <v>0.89</v>
      </c>
      <c r="W1320" t="n">
        <v>6.81</v>
      </c>
      <c r="X1320" t="n">
        <v>0.2</v>
      </c>
      <c r="Y1320" t="n">
        <v>1</v>
      </c>
      <c r="Z1320" t="n">
        <v>10</v>
      </c>
    </row>
    <row r="1321">
      <c r="A1321" t="n">
        <v>142</v>
      </c>
      <c r="B1321" t="n">
        <v>105</v>
      </c>
      <c r="C1321" t="inlineStr">
        <is>
          <t xml:space="preserve">CONCLUIDO	</t>
        </is>
      </c>
      <c r="D1321" t="n">
        <v>3.7303</v>
      </c>
      <c r="E1321" t="n">
        <v>26.81</v>
      </c>
      <c r="F1321" t="n">
        <v>23.92</v>
      </c>
      <c r="G1321" t="n">
        <v>179.39</v>
      </c>
      <c r="H1321" t="n">
        <v>2.45</v>
      </c>
      <c r="I1321" t="n">
        <v>8</v>
      </c>
      <c r="J1321" t="n">
        <v>264.98</v>
      </c>
      <c r="K1321" t="n">
        <v>55.27</v>
      </c>
      <c r="L1321" t="n">
        <v>36.5</v>
      </c>
      <c r="M1321" t="n">
        <v>6</v>
      </c>
      <c r="N1321" t="n">
        <v>68.2</v>
      </c>
      <c r="O1321" t="n">
        <v>32914.7</v>
      </c>
      <c r="P1321" t="n">
        <v>323.93</v>
      </c>
      <c r="Q1321" t="n">
        <v>452.55</v>
      </c>
      <c r="R1321" t="n">
        <v>68.64</v>
      </c>
      <c r="S1321" t="n">
        <v>57.64</v>
      </c>
      <c r="T1321" t="n">
        <v>3418.44</v>
      </c>
      <c r="U1321" t="n">
        <v>0.84</v>
      </c>
      <c r="V1321" t="n">
        <v>0.89</v>
      </c>
      <c r="W1321" t="n">
        <v>6.81</v>
      </c>
      <c r="X1321" t="n">
        <v>0.19</v>
      </c>
      <c r="Y1321" t="n">
        <v>1</v>
      </c>
      <c r="Z1321" t="n">
        <v>10</v>
      </c>
    </row>
    <row r="1322">
      <c r="A1322" t="n">
        <v>143</v>
      </c>
      <c r="B1322" t="n">
        <v>105</v>
      </c>
      <c r="C1322" t="inlineStr">
        <is>
          <t xml:space="preserve">CONCLUIDO	</t>
        </is>
      </c>
      <c r="D1322" t="n">
        <v>3.7293</v>
      </c>
      <c r="E1322" t="n">
        <v>26.81</v>
      </c>
      <c r="F1322" t="n">
        <v>23.93</v>
      </c>
      <c r="G1322" t="n">
        <v>179.44</v>
      </c>
      <c r="H1322" t="n">
        <v>2.46</v>
      </c>
      <c r="I1322" t="n">
        <v>8</v>
      </c>
      <c r="J1322" t="n">
        <v>265.45</v>
      </c>
      <c r="K1322" t="n">
        <v>55.27</v>
      </c>
      <c r="L1322" t="n">
        <v>36.75</v>
      </c>
      <c r="M1322" t="n">
        <v>6</v>
      </c>
      <c r="N1322" t="n">
        <v>68.42</v>
      </c>
      <c r="O1322" t="n">
        <v>32972.65</v>
      </c>
      <c r="P1322" t="n">
        <v>323.36</v>
      </c>
      <c r="Q1322" t="n">
        <v>452.55</v>
      </c>
      <c r="R1322" t="n">
        <v>68.93000000000001</v>
      </c>
      <c r="S1322" t="n">
        <v>57.64</v>
      </c>
      <c r="T1322" t="n">
        <v>3560.88</v>
      </c>
      <c r="U1322" t="n">
        <v>0.84</v>
      </c>
      <c r="V1322" t="n">
        <v>0.89</v>
      </c>
      <c r="W1322" t="n">
        <v>6.81</v>
      </c>
      <c r="X1322" t="n">
        <v>0.2</v>
      </c>
      <c r="Y1322" t="n">
        <v>1</v>
      </c>
      <c r="Z1322" t="n">
        <v>10</v>
      </c>
    </row>
    <row r="1323">
      <c r="A1323" t="n">
        <v>144</v>
      </c>
      <c r="B1323" t="n">
        <v>105</v>
      </c>
      <c r="C1323" t="inlineStr">
        <is>
          <t xml:space="preserve">CONCLUIDO	</t>
        </is>
      </c>
      <c r="D1323" t="n">
        <v>3.7291</v>
      </c>
      <c r="E1323" t="n">
        <v>26.82</v>
      </c>
      <c r="F1323" t="n">
        <v>23.93</v>
      </c>
      <c r="G1323" t="n">
        <v>179.45</v>
      </c>
      <c r="H1323" t="n">
        <v>2.48</v>
      </c>
      <c r="I1323" t="n">
        <v>8</v>
      </c>
      <c r="J1323" t="n">
        <v>265.92</v>
      </c>
      <c r="K1323" t="n">
        <v>55.27</v>
      </c>
      <c r="L1323" t="n">
        <v>37</v>
      </c>
      <c r="M1323" t="n">
        <v>6</v>
      </c>
      <c r="N1323" t="n">
        <v>68.65000000000001</v>
      </c>
      <c r="O1323" t="n">
        <v>33030.68</v>
      </c>
      <c r="P1323" t="n">
        <v>323.01</v>
      </c>
      <c r="Q1323" t="n">
        <v>452.56</v>
      </c>
      <c r="R1323" t="n">
        <v>68.90000000000001</v>
      </c>
      <c r="S1323" t="n">
        <v>57.64</v>
      </c>
      <c r="T1323" t="n">
        <v>3547.69</v>
      </c>
      <c r="U1323" t="n">
        <v>0.84</v>
      </c>
      <c r="V1323" t="n">
        <v>0.89</v>
      </c>
      <c r="W1323" t="n">
        <v>6.81</v>
      </c>
      <c r="X1323" t="n">
        <v>0.2</v>
      </c>
      <c r="Y1323" t="n">
        <v>1</v>
      </c>
      <c r="Z1323" t="n">
        <v>10</v>
      </c>
    </row>
    <row r="1324">
      <c r="A1324" t="n">
        <v>145</v>
      </c>
      <c r="B1324" t="n">
        <v>105</v>
      </c>
      <c r="C1324" t="inlineStr">
        <is>
          <t xml:space="preserve">CONCLUIDO	</t>
        </is>
      </c>
      <c r="D1324" t="n">
        <v>3.7288</v>
      </c>
      <c r="E1324" t="n">
        <v>26.82</v>
      </c>
      <c r="F1324" t="n">
        <v>23.93</v>
      </c>
      <c r="G1324" t="n">
        <v>179.47</v>
      </c>
      <c r="H1324" t="n">
        <v>2.49</v>
      </c>
      <c r="I1324" t="n">
        <v>8</v>
      </c>
      <c r="J1324" t="n">
        <v>266.39</v>
      </c>
      <c r="K1324" t="n">
        <v>55.27</v>
      </c>
      <c r="L1324" t="n">
        <v>37.25</v>
      </c>
      <c r="M1324" t="n">
        <v>6</v>
      </c>
      <c r="N1324" t="n">
        <v>68.87</v>
      </c>
      <c r="O1324" t="n">
        <v>33088.79</v>
      </c>
      <c r="P1324" t="n">
        <v>322.55</v>
      </c>
      <c r="Q1324" t="n">
        <v>452.55</v>
      </c>
      <c r="R1324" t="n">
        <v>68.89</v>
      </c>
      <c r="S1324" t="n">
        <v>57.64</v>
      </c>
      <c r="T1324" t="n">
        <v>3544.97</v>
      </c>
      <c r="U1324" t="n">
        <v>0.84</v>
      </c>
      <c r="V1324" t="n">
        <v>0.89</v>
      </c>
      <c r="W1324" t="n">
        <v>6.81</v>
      </c>
      <c r="X1324" t="n">
        <v>0.2</v>
      </c>
      <c r="Y1324" t="n">
        <v>1</v>
      </c>
      <c r="Z1324" t="n">
        <v>10</v>
      </c>
    </row>
    <row r="1325">
      <c r="A1325" t="n">
        <v>146</v>
      </c>
      <c r="B1325" t="n">
        <v>105</v>
      </c>
      <c r="C1325" t="inlineStr">
        <is>
          <t xml:space="preserve">CONCLUIDO	</t>
        </is>
      </c>
      <c r="D1325" t="n">
        <v>3.7289</v>
      </c>
      <c r="E1325" t="n">
        <v>26.82</v>
      </c>
      <c r="F1325" t="n">
        <v>23.93</v>
      </c>
      <c r="G1325" t="n">
        <v>179.46</v>
      </c>
      <c r="H1325" t="n">
        <v>2.5</v>
      </c>
      <c r="I1325" t="n">
        <v>8</v>
      </c>
      <c r="J1325" t="n">
        <v>266.86</v>
      </c>
      <c r="K1325" t="n">
        <v>55.27</v>
      </c>
      <c r="L1325" t="n">
        <v>37.5</v>
      </c>
      <c r="M1325" t="n">
        <v>6</v>
      </c>
      <c r="N1325" t="n">
        <v>69.09</v>
      </c>
      <c r="O1325" t="n">
        <v>33146.99</v>
      </c>
      <c r="P1325" t="n">
        <v>321.31</v>
      </c>
      <c r="Q1325" t="n">
        <v>452.56</v>
      </c>
      <c r="R1325" t="n">
        <v>69</v>
      </c>
      <c r="S1325" t="n">
        <v>57.64</v>
      </c>
      <c r="T1325" t="n">
        <v>3597.36</v>
      </c>
      <c r="U1325" t="n">
        <v>0.84</v>
      </c>
      <c r="V1325" t="n">
        <v>0.89</v>
      </c>
      <c r="W1325" t="n">
        <v>6.81</v>
      </c>
      <c r="X1325" t="n">
        <v>0.2</v>
      </c>
      <c r="Y1325" t="n">
        <v>1</v>
      </c>
      <c r="Z1325" t="n">
        <v>10</v>
      </c>
    </row>
    <row r="1326">
      <c r="A1326" t="n">
        <v>147</v>
      </c>
      <c r="B1326" t="n">
        <v>105</v>
      </c>
      <c r="C1326" t="inlineStr">
        <is>
          <t xml:space="preserve">CONCLUIDO	</t>
        </is>
      </c>
      <c r="D1326" t="n">
        <v>3.7293</v>
      </c>
      <c r="E1326" t="n">
        <v>26.82</v>
      </c>
      <c r="F1326" t="n">
        <v>23.93</v>
      </c>
      <c r="G1326" t="n">
        <v>179.44</v>
      </c>
      <c r="H1326" t="n">
        <v>2.51</v>
      </c>
      <c r="I1326" t="n">
        <v>8</v>
      </c>
      <c r="J1326" t="n">
        <v>267.33</v>
      </c>
      <c r="K1326" t="n">
        <v>55.27</v>
      </c>
      <c r="L1326" t="n">
        <v>37.75</v>
      </c>
      <c r="M1326" t="n">
        <v>6</v>
      </c>
      <c r="N1326" t="n">
        <v>69.31</v>
      </c>
      <c r="O1326" t="n">
        <v>33205.27</v>
      </c>
      <c r="P1326" t="n">
        <v>320.25</v>
      </c>
      <c r="Q1326" t="n">
        <v>452.57</v>
      </c>
      <c r="R1326" t="n">
        <v>69</v>
      </c>
      <c r="S1326" t="n">
        <v>57.64</v>
      </c>
      <c r="T1326" t="n">
        <v>3597.49</v>
      </c>
      <c r="U1326" t="n">
        <v>0.84</v>
      </c>
      <c r="V1326" t="n">
        <v>0.89</v>
      </c>
      <c r="W1326" t="n">
        <v>6.81</v>
      </c>
      <c r="X1326" t="n">
        <v>0.2</v>
      </c>
      <c r="Y1326" t="n">
        <v>1</v>
      </c>
      <c r="Z1326" t="n">
        <v>10</v>
      </c>
    </row>
    <row r="1327">
      <c r="A1327" t="n">
        <v>148</v>
      </c>
      <c r="B1327" t="n">
        <v>105</v>
      </c>
      <c r="C1327" t="inlineStr">
        <is>
          <t xml:space="preserve">CONCLUIDO	</t>
        </is>
      </c>
      <c r="D1327" t="n">
        <v>3.7276</v>
      </c>
      <c r="E1327" t="n">
        <v>26.83</v>
      </c>
      <c r="F1327" t="n">
        <v>23.94</v>
      </c>
      <c r="G1327" t="n">
        <v>179.53</v>
      </c>
      <c r="H1327" t="n">
        <v>2.53</v>
      </c>
      <c r="I1327" t="n">
        <v>8</v>
      </c>
      <c r="J1327" t="n">
        <v>267.81</v>
      </c>
      <c r="K1327" t="n">
        <v>55.27</v>
      </c>
      <c r="L1327" t="n">
        <v>38</v>
      </c>
      <c r="M1327" t="n">
        <v>6</v>
      </c>
      <c r="N1327" t="n">
        <v>69.53</v>
      </c>
      <c r="O1327" t="n">
        <v>33263.64</v>
      </c>
      <c r="P1327" t="n">
        <v>319.62</v>
      </c>
      <c r="Q1327" t="n">
        <v>452.56</v>
      </c>
      <c r="R1327" t="n">
        <v>69.36</v>
      </c>
      <c r="S1327" t="n">
        <v>57.64</v>
      </c>
      <c r="T1327" t="n">
        <v>3778.1</v>
      </c>
      <c r="U1327" t="n">
        <v>0.83</v>
      </c>
      <c r="V1327" t="n">
        <v>0.89</v>
      </c>
      <c r="W1327" t="n">
        <v>6.81</v>
      </c>
      <c r="X1327" t="n">
        <v>0.21</v>
      </c>
      <c r="Y1327" t="n">
        <v>1</v>
      </c>
      <c r="Z1327" t="n">
        <v>10</v>
      </c>
    </row>
    <row r="1328">
      <c r="A1328" t="n">
        <v>149</v>
      </c>
      <c r="B1328" t="n">
        <v>105</v>
      </c>
      <c r="C1328" t="inlineStr">
        <is>
          <t xml:space="preserve">CONCLUIDO	</t>
        </is>
      </c>
      <c r="D1328" t="n">
        <v>3.7373</v>
      </c>
      <c r="E1328" t="n">
        <v>26.76</v>
      </c>
      <c r="F1328" t="n">
        <v>23.91</v>
      </c>
      <c r="G1328" t="n">
        <v>204.93</v>
      </c>
      <c r="H1328" t="n">
        <v>2.54</v>
      </c>
      <c r="I1328" t="n">
        <v>7</v>
      </c>
      <c r="J1328" t="n">
        <v>268.28</v>
      </c>
      <c r="K1328" t="n">
        <v>55.27</v>
      </c>
      <c r="L1328" t="n">
        <v>38.25</v>
      </c>
      <c r="M1328" t="n">
        <v>5</v>
      </c>
      <c r="N1328" t="n">
        <v>69.76000000000001</v>
      </c>
      <c r="O1328" t="n">
        <v>33322.09</v>
      </c>
      <c r="P1328" t="n">
        <v>319.74</v>
      </c>
      <c r="Q1328" t="n">
        <v>452.56</v>
      </c>
      <c r="R1328" t="n">
        <v>68.45999999999999</v>
      </c>
      <c r="S1328" t="n">
        <v>57.64</v>
      </c>
      <c r="T1328" t="n">
        <v>3333.54</v>
      </c>
      <c r="U1328" t="n">
        <v>0.84</v>
      </c>
      <c r="V1328" t="n">
        <v>0.89</v>
      </c>
      <c r="W1328" t="n">
        <v>6.8</v>
      </c>
      <c r="X1328" t="n">
        <v>0.18</v>
      </c>
      <c r="Y1328" t="n">
        <v>1</v>
      </c>
      <c r="Z1328" t="n">
        <v>10</v>
      </c>
    </row>
    <row r="1329">
      <c r="A1329" t="n">
        <v>150</v>
      </c>
      <c r="B1329" t="n">
        <v>105</v>
      </c>
      <c r="C1329" t="inlineStr">
        <is>
          <t xml:space="preserve">CONCLUIDO	</t>
        </is>
      </c>
      <c r="D1329" t="n">
        <v>3.737</v>
      </c>
      <c r="E1329" t="n">
        <v>26.76</v>
      </c>
      <c r="F1329" t="n">
        <v>23.91</v>
      </c>
      <c r="G1329" t="n">
        <v>204.95</v>
      </c>
      <c r="H1329" t="n">
        <v>2.55</v>
      </c>
      <c r="I1329" t="n">
        <v>7</v>
      </c>
      <c r="J1329" t="n">
        <v>268.75</v>
      </c>
      <c r="K1329" t="n">
        <v>55.27</v>
      </c>
      <c r="L1329" t="n">
        <v>38.5</v>
      </c>
      <c r="M1329" t="n">
        <v>5</v>
      </c>
      <c r="N1329" t="n">
        <v>69.98</v>
      </c>
      <c r="O1329" t="n">
        <v>33380.63</v>
      </c>
      <c r="P1329" t="n">
        <v>320.43</v>
      </c>
      <c r="Q1329" t="n">
        <v>452.57</v>
      </c>
      <c r="R1329" t="n">
        <v>68.41</v>
      </c>
      <c r="S1329" t="n">
        <v>57.64</v>
      </c>
      <c r="T1329" t="n">
        <v>3305.79</v>
      </c>
      <c r="U1329" t="n">
        <v>0.84</v>
      </c>
      <c r="V1329" t="n">
        <v>0.89</v>
      </c>
      <c r="W1329" t="n">
        <v>6.81</v>
      </c>
      <c r="X1329" t="n">
        <v>0.19</v>
      </c>
      <c r="Y1329" t="n">
        <v>1</v>
      </c>
      <c r="Z1329" t="n">
        <v>10</v>
      </c>
    </row>
    <row r="1330">
      <c r="A1330" t="n">
        <v>151</v>
      </c>
      <c r="B1330" t="n">
        <v>105</v>
      </c>
      <c r="C1330" t="inlineStr">
        <is>
          <t xml:space="preserve">CONCLUIDO	</t>
        </is>
      </c>
      <c r="D1330" t="n">
        <v>3.7379</v>
      </c>
      <c r="E1330" t="n">
        <v>26.75</v>
      </c>
      <c r="F1330" t="n">
        <v>23.9</v>
      </c>
      <c r="G1330" t="n">
        <v>204.9</v>
      </c>
      <c r="H1330" t="n">
        <v>2.56</v>
      </c>
      <c r="I1330" t="n">
        <v>7</v>
      </c>
      <c r="J1330" t="n">
        <v>269.23</v>
      </c>
      <c r="K1330" t="n">
        <v>55.27</v>
      </c>
      <c r="L1330" t="n">
        <v>38.75</v>
      </c>
      <c r="M1330" t="n">
        <v>5</v>
      </c>
      <c r="N1330" t="n">
        <v>70.20999999999999</v>
      </c>
      <c r="O1330" t="n">
        <v>33439.25</v>
      </c>
      <c r="P1330" t="n">
        <v>320.57</v>
      </c>
      <c r="Q1330" t="n">
        <v>452.55</v>
      </c>
      <c r="R1330" t="n">
        <v>68.26000000000001</v>
      </c>
      <c r="S1330" t="n">
        <v>57.64</v>
      </c>
      <c r="T1330" t="n">
        <v>3234.98</v>
      </c>
      <c r="U1330" t="n">
        <v>0.84</v>
      </c>
      <c r="V1330" t="n">
        <v>0.89</v>
      </c>
      <c r="W1330" t="n">
        <v>6.81</v>
      </c>
      <c r="X1330" t="n">
        <v>0.18</v>
      </c>
      <c r="Y1330" t="n">
        <v>1</v>
      </c>
      <c r="Z1330" t="n">
        <v>10</v>
      </c>
    </row>
    <row r="1331">
      <c r="A1331" t="n">
        <v>152</v>
      </c>
      <c r="B1331" t="n">
        <v>105</v>
      </c>
      <c r="C1331" t="inlineStr">
        <is>
          <t xml:space="preserve">CONCLUIDO	</t>
        </is>
      </c>
      <c r="D1331" t="n">
        <v>3.738</v>
      </c>
      <c r="E1331" t="n">
        <v>26.75</v>
      </c>
      <c r="F1331" t="n">
        <v>23.9</v>
      </c>
      <c r="G1331" t="n">
        <v>204.89</v>
      </c>
      <c r="H1331" t="n">
        <v>2.57</v>
      </c>
      <c r="I1331" t="n">
        <v>7</v>
      </c>
      <c r="J1331" t="n">
        <v>269.71</v>
      </c>
      <c r="K1331" t="n">
        <v>55.27</v>
      </c>
      <c r="L1331" t="n">
        <v>39</v>
      </c>
      <c r="M1331" t="n">
        <v>5</v>
      </c>
      <c r="N1331" t="n">
        <v>70.43000000000001</v>
      </c>
      <c r="O1331" t="n">
        <v>33497.96</v>
      </c>
      <c r="P1331" t="n">
        <v>321.08</v>
      </c>
      <c r="Q1331" t="n">
        <v>452.57</v>
      </c>
      <c r="R1331" t="n">
        <v>68.16</v>
      </c>
      <c r="S1331" t="n">
        <v>57.64</v>
      </c>
      <c r="T1331" t="n">
        <v>3185.39</v>
      </c>
      <c r="U1331" t="n">
        <v>0.85</v>
      </c>
      <c r="V1331" t="n">
        <v>0.89</v>
      </c>
      <c r="W1331" t="n">
        <v>6.81</v>
      </c>
      <c r="X1331" t="n">
        <v>0.18</v>
      </c>
      <c r="Y1331" t="n">
        <v>1</v>
      </c>
      <c r="Z1331" t="n">
        <v>10</v>
      </c>
    </row>
    <row r="1332">
      <c r="A1332" t="n">
        <v>153</v>
      </c>
      <c r="B1332" t="n">
        <v>105</v>
      </c>
      <c r="C1332" t="inlineStr">
        <is>
          <t xml:space="preserve">CONCLUIDO	</t>
        </is>
      </c>
      <c r="D1332" t="n">
        <v>3.7384</v>
      </c>
      <c r="E1332" t="n">
        <v>26.75</v>
      </c>
      <c r="F1332" t="n">
        <v>23.9</v>
      </c>
      <c r="G1332" t="n">
        <v>204.87</v>
      </c>
      <c r="H1332" t="n">
        <v>2.59</v>
      </c>
      <c r="I1332" t="n">
        <v>7</v>
      </c>
      <c r="J1332" t="n">
        <v>270.18</v>
      </c>
      <c r="K1332" t="n">
        <v>55.27</v>
      </c>
      <c r="L1332" t="n">
        <v>39.25</v>
      </c>
      <c r="M1332" t="n">
        <v>5</v>
      </c>
      <c r="N1332" t="n">
        <v>70.66</v>
      </c>
      <c r="O1332" t="n">
        <v>33556.76</v>
      </c>
      <c r="P1332" t="n">
        <v>321.69</v>
      </c>
      <c r="Q1332" t="n">
        <v>452.55</v>
      </c>
      <c r="R1332" t="n">
        <v>68.13</v>
      </c>
      <c r="S1332" t="n">
        <v>57.64</v>
      </c>
      <c r="T1332" t="n">
        <v>3168.8</v>
      </c>
      <c r="U1332" t="n">
        <v>0.85</v>
      </c>
      <c r="V1332" t="n">
        <v>0.89</v>
      </c>
      <c r="W1332" t="n">
        <v>6.81</v>
      </c>
      <c r="X1332" t="n">
        <v>0.18</v>
      </c>
      <c r="Y1332" t="n">
        <v>1</v>
      </c>
      <c r="Z1332" t="n">
        <v>10</v>
      </c>
    </row>
    <row r="1333">
      <c r="A1333" t="n">
        <v>154</v>
      </c>
      <c r="B1333" t="n">
        <v>105</v>
      </c>
      <c r="C1333" t="inlineStr">
        <is>
          <t xml:space="preserve">CONCLUIDO	</t>
        </is>
      </c>
      <c r="D1333" t="n">
        <v>3.7396</v>
      </c>
      <c r="E1333" t="n">
        <v>26.74</v>
      </c>
      <c r="F1333" t="n">
        <v>23.89</v>
      </c>
      <c r="G1333" t="n">
        <v>204.79</v>
      </c>
      <c r="H1333" t="n">
        <v>2.6</v>
      </c>
      <c r="I1333" t="n">
        <v>7</v>
      </c>
      <c r="J1333" t="n">
        <v>270.66</v>
      </c>
      <c r="K1333" t="n">
        <v>55.27</v>
      </c>
      <c r="L1333" t="n">
        <v>39.5</v>
      </c>
      <c r="M1333" t="n">
        <v>5</v>
      </c>
      <c r="N1333" t="n">
        <v>70.89</v>
      </c>
      <c r="O1333" t="n">
        <v>33615.65</v>
      </c>
      <c r="P1333" t="n">
        <v>321.99</v>
      </c>
      <c r="Q1333" t="n">
        <v>452.59</v>
      </c>
      <c r="R1333" t="n">
        <v>67.76000000000001</v>
      </c>
      <c r="S1333" t="n">
        <v>57.64</v>
      </c>
      <c r="T1333" t="n">
        <v>2980.65</v>
      </c>
      <c r="U1333" t="n">
        <v>0.85</v>
      </c>
      <c r="V1333" t="n">
        <v>0.89</v>
      </c>
      <c r="W1333" t="n">
        <v>6.81</v>
      </c>
      <c r="X1333" t="n">
        <v>0.17</v>
      </c>
      <c r="Y1333" t="n">
        <v>1</v>
      </c>
      <c r="Z1333" t="n">
        <v>10</v>
      </c>
    </row>
    <row r="1334">
      <c r="A1334" t="n">
        <v>155</v>
      </c>
      <c r="B1334" t="n">
        <v>105</v>
      </c>
      <c r="C1334" t="inlineStr">
        <is>
          <t xml:space="preserve">CONCLUIDO	</t>
        </is>
      </c>
      <c r="D1334" t="n">
        <v>3.7389</v>
      </c>
      <c r="E1334" t="n">
        <v>26.75</v>
      </c>
      <c r="F1334" t="n">
        <v>23.9</v>
      </c>
      <c r="G1334" t="n">
        <v>204.84</v>
      </c>
      <c r="H1334" t="n">
        <v>2.61</v>
      </c>
      <c r="I1334" t="n">
        <v>7</v>
      </c>
      <c r="J1334" t="n">
        <v>271.14</v>
      </c>
      <c r="K1334" t="n">
        <v>55.27</v>
      </c>
      <c r="L1334" t="n">
        <v>39.75</v>
      </c>
      <c r="M1334" t="n">
        <v>5</v>
      </c>
      <c r="N1334" t="n">
        <v>71.12</v>
      </c>
      <c r="O1334" t="n">
        <v>33674.62</v>
      </c>
      <c r="P1334" t="n">
        <v>322.71</v>
      </c>
      <c r="Q1334" t="n">
        <v>452.56</v>
      </c>
      <c r="R1334" t="n">
        <v>67.94</v>
      </c>
      <c r="S1334" t="n">
        <v>57.64</v>
      </c>
      <c r="T1334" t="n">
        <v>3071.34</v>
      </c>
      <c r="U1334" t="n">
        <v>0.85</v>
      </c>
      <c r="V1334" t="n">
        <v>0.89</v>
      </c>
      <c r="W1334" t="n">
        <v>6.81</v>
      </c>
      <c r="X1334" t="n">
        <v>0.17</v>
      </c>
      <c r="Y1334" t="n">
        <v>1</v>
      </c>
      <c r="Z1334" t="n">
        <v>10</v>
      </c>
    </row>
    <row r="1335">
      <c r="A1335" t="n">
        <v>156</v>
      </c>
      <c r="B1335" t="n">
        <v>105</v>
      </c>
      <c r="C1335" t="inlineStr">
        <is>
          <t xml:space="preserve">CONCLUIDO	</t>
        </is>
      </c>
      <c r="D1335" t="n">
        <v>3.7393</v>
      </c>
      <c r="E1335" t="n">
        <v>26.74</v>
      </c>
      <c r="F1335" t="n">
        <v>23.89</v>
      </c>
      <c r="G1335" t="n">
        <v>204.81</v>
      </c>
      <c r="H1335" t="n">
        <v>2.62</v>
      </c>
      <c r="I1335" t="n">
        <v>7</v>
      </c>
      <c r="J1335" t="n">
        <v>271.62</v>
      </c>
      <c r="K1335" t="n">
        <v>55.27</v>
      </c>
      <c r="L1335" t="n">
        <v>40</v>
      </c>
      <c r="M1335" t="n">
        <v>5</v>
      </c>
      <c r="N1335" t="n">
        <v>71.34999999999999</v>
      </c>
      <c r="O1335" t="n">
        <v>33733.68</v>
      </c>
      <c r="P1335" t="n">
        <v>322.91</v>
      </c>
      <c r="Q1335" t="n">
        <v>452.55</v>
      </c>
      <c r="R1335" t="n">
        <v>67.98999999999999</v>
      </c>
      <c r="S1335" t="n">
        <v>57.64</v>
      </c>
      <c r="T1335" t="n">
        <v>3098.05</v>
      </c>
      <c r="U1335" t="n">
        <v>0.85</v>
      </c>
      <c r="V1335" t="n">
        <v>0.89</v>
      </c>
      <c r="W1335" t="n">
        <v>6.8</v>
      </c>
      <c r="X1335" t="n">
        <v>0.17</v>
      </c>
      <c r="Y1335" t="n">
        <v>1</v>
      </c>
      <c r="Z1335" t="n">
        <v>10</v>
      </c>
    </row>
    <row r="1336">
      <c r="A1336" t="n">
        <v>0</v>
      </c>
      <c r="B1336" t="n">
        <v>60</v>
      </c>
      <c r="C1336" t="inlineStr">
        <is>
          <t xml:space="preserve">CONCLUIDO	</t>
        </is>
      </c>
      <c r="D1336" t="n">
        <v>2.5829</v>
      </c>
      <c r="E1336" t="n">
        <v>38.72</v>
      </c>
      <c r="F1336" t="n">
        <v>30.6</v>
      </c>
      <c r="G1336" t="n">
        <v>7.85</v>
      </c>
      <c r="H1336" t="n">
        <v>0.14</v>
      </c>
      <c r="I1336" t="n">
        <v>234</v>
      </c>
      <c r="J1336" t="n">
        <v>124.63</v>
      </c>
      <c r="K1336" t="n">
        <v>45</v>
      </c>
      <c r="L1336" t="n">
        <v>1</v>
      </c>
      <c r="M1336" t="n">
        <v>232</v>
      </c>
      <c r="N1336" t="n">
        <v>18.64</v>
      </c>
      <c r="O1336" t="n">
        <v>15605.44</v>
      </c>
      <c r="P1336" t="n">
        <v>323.07</v>
      </c>
      <c r="Q1336" t="n">
        <v>453.24</v>
      </c>
      <c r="R1336" t="n">
        <v>286.44</v>
      </c>
      <c r="S1336" t="n">
        <v>57.64</v>
      </c>
      <c r="T1336" t="n">
        <v>111185.59</v>
      </c>
      <c r="U1336" t="n">
        <v>0.2</v>
      </c>
      <c r="V1336" t="n">
        <v>0.6899999999999999</v>
      </c>
      <c r="W1336" t="n">
        <v>7.18</v>
      </c>
      <c r="X1336" t="n">
        <v>6.86</v>
      </c>
      <c r="Y1336" t="n">
        <v>1</v>
      </c>
      <c r="Z1336" t="n">
        <v>10</v>
      </c>
    </row>
    <row r="1337">
      <c r="A1337" t="n">
        <v>1</v>
      </c>
      <c r="B1337" t="n">
        <v>60</v>
      </c>
      <c r="C1337" t="inlineStr">
        <is>
          <t xml:space="preserve">CONCLUIDO	</t>
        </is>
      </c>
      <c r="D1337" t="n">
        <v>2.8102</v>
      </c>
      <c r="E1337" t="n">
        <v>35.58</v>
      </c>
      <c r="F1337" t="n">
        <v>28.93</v>
      </c>
      <c r="G1337" t="n">
        <v>9.81</v>
      </c>
      <c r="H1337" t="n">
        <v>0.18</v>
      </c>
      <c r="I1337" t="n">
        <v>177</v>
      </c>
      <c r="J1337" t="n">
        <v>124.96</v>
      </c>
      <c r="K1337" t="n">
        <v>45</v>
      </c>
      <c r="L1337" t="n">
        <v>1.25</v>
      </c>
      <c r="M1337" t="n">
        <v>175</v>
      </c>
      <c r="N1337" t="n">
        <v>18.71</v>
      </c>
      <c r="O1337" t="n">
        <v>15645.96</v>
      </c>
      <c r="P1337" t="n">
        <v>304.99</v>
      </c>
      <c r="Q1337" t="n">
        <v>453.07</v>
      </c>
      <c r="R1337" t="n">
        <v>231.08</v>
      </c>
      <c r="S1337" t="n">
        <v>57.64</v>
      </c>
      <c r="T1337" t="n">
        <v>83790.87</v>
      </c>
      <c r="U1337" t="n">
        <v>0.25</v>
      </c>
      <c r="V1337" t="n">
        <v>0.73</v>
      </c>
      <c r="W1337" t="n">
        <v>7.11</v>
      </c>
      <c r="X1337" t="n">
        <v>5.19</v>
      </c>
      <c r="Y1337" t="n">
        <v>1</v>
      </c>
      <c r="Z1337" t="n">
        <v>10</v>
      </c>
    </row>
    <row r="1338">
      <c r="A1338" t="n">
        <v>2</v>
      </c>
      <c r="B1338" t="n">
        <v>60</v>
      </c>
      <c r="C1338" t="inlineStr">
        <is>
          <t xml:space="preserve">CONCLUIDO	</t>
        </is>
      </c>
      <c r="D1338" t="n">
        <v>2.9743</v>
      </c>
      <c r="E1338" t="n">
        <v>33.62</v>
      </c>
      <c r="F1338" t="n">
        <v>27.86</v>
      </c>
      <c r="G1338" t="n">
        <v>11.77</v>
      </c>
      <c r="H1338" t="n">
        <v>0.21</v>
      </c>
      <c r="I1338" t="n">
        <v>142</v>
      </c>
      <c r="J1338" t="n">
        <v>125.29</v>
      </c>
      <c r="K1338" t="n">
        <v>45</v>
      </c>
      <c r="L1338" t="n">
        <v>1.5</v>
      </c>
      <c r="M1338" t="n">
        <v>140</v>
      </c>
      <c r="N1338" t="n">
        <v>18.79</v>
      </c>
      <c r="O1338" t="n">
        <v>15686.51</v>
      </c>
      <c r="P1338" t="n">
        <v>293.17</v>
      </c>
      <c r="Q1338" t="n">
        <v>452.93</v>
      </c>
      <c r="R1338" t="n">
        <v>196.82</v>
      </c>
      <c r="S1338" t="n">
        <v>57.64</v>
      </c>
      <c r="T1338" t="n">
        <v>66839.03</v>
      </c>
      <c r="U1338" t="n">
        <v>0.29</v>
      </c>
      <c r="V1338" t="n">
        <v>0.76</v>
      </c>
      <c r="W1338" t="n">
        <v>7.03</v>
      </c>
      <c r="X1338" t="n">
        <v>4.12</v>
      </c>
      <c r="Y1338" t="n">
        <v>1</v>
      </c>
      <c r="Z1338" t="n">
        <v>10</v>
      </c>
    </row>
    <row r="1339">
      <c r="A1339" t="n">
        <v>3</v>
      </c>
      <c r="B1339" t="n">
        <v>60</v>
      </c>
      <c r="C1339" t="inlineStr">
        <is>
          <t xml:space="preserve">CONCLUIDO	</t>
        </is>
      </c>
      <c r="D1339" t="n">
        <v>3.0901</v>
      </c>
      <c r="E1339" t="n">
        <v>32.36</v>
      </c>
      <c r="F1339" t="n">
        <v>27.19</v>
      </c>
      <c r="G1339" t="n">
        <v>13.71</v>
      </c>
      <c r="H1339" t="n">
        <v>0.25</v>
      </c>
      <c r="I1339" t="n">
        <v>119</v>
      </c>
      <c r="J1339" t="n">
        <v>125.62</v>
      </c>
      <c r="K1339" t="n">
        <v>45</v>
      </c>
      <c r="L1339" t="n">
        <v>1.75</v>
      </c>
      <c r="M1339" t="n">
        <v>117</v>
      </c>
      <c r="N1339" t="n">
        <v>18.87</v>
      </c>
      <c r="O1339" t="n">
        <v>15727.09</v>
      </c>
      <c r="P1339" t="n">
        <v>285.61</v>
      </c>
      <c r="Q1339" t="n">
        <v>452.88</v>
      </c>
      <c r="R1339" t="n">
        <v>174.84</v>
      </c>
      <c r="S1339" t="n">
        <v>57.64</v>
      </c>
      <c r="T1339" t="n">
        <v>55962.85</v>
      </c>
      <c r="U1339" t="n">
        <v>0.33</v>
      </c>
      <c r="V1339" t="n">
        <v>0.78</v>
      </c>
      <c r="W1339" t="n">
        <v>7</v>
      </c>
      <c r="X1339" t="n">
        <v>3.46</v>
      </c>
      <c r="Y1339" t="n">
        <v>1</v>
      </c>
      <c r="Z1339" t="n">
        <v>10</v>
      </c>
    </row>
    <row r="1340">
      <c r="A1340" t="n">
        <v>4</v>
      </c>
      <c r="B1340" t="n">
        <v>60</v>
      </c>
      <c r="C1340" t="inlineStr">
        <is>
          <t xml:space="preserve">CONCLUIDO	</t>
        </is>
      </c>
      <c r="D1340" t="n">
        <v>3.1835</v>
      </c>
      <c r="E1340" t="n">
        <v>31.41</v>
      </c>
      <c r="F1340" t="n">
        <v>26.67</v>
      </c>
      <c r="G1340" t="n">
        <v>15.69</v>
      </c>
      <c r="H1340" t="n">
        <v>0.28</v>
      </c>
      <c r="I1340" t="n">
        <v>102</v>
      </c>
      <c r="J1340" t="n">
        <v>125.95</v>
      </c>
      <c r="K1340" t="n">
        <v>45</v>
      </c>
      <c r="L1340" t="n">
        <v>2</v>
      </c>
      <c r="M1340" t="n">
        <v>100</v>
      </c>
      <c r="N1340" t="n">
        <v>18.95</v>
      </c>
      <c r="O1340" t="n">
        <v>15767.7</v>
      </c>
      <c r="P1340" t="n">
        <v>279.72</v>
      </c>
      <c r="Q1340" t="n">
        <v>452.86</v>
      </c>
      <c r="R1340" t="n">
        <v>158.03</v>
      </c>
      <c r="S1340" t="n">
        <v>57.64</v>
      </c>
      <c r="T1340" t="n">
        <v>47642.4</v>
      </c>
      <c r="U1340" t="n">
        <v>0.36</v>
      </c>
      <c r="V1340" t="n">
        <v>0.8</v>
      </c>
      <c r="W1340" t="n">
        <v>6.97</v>
      </c>
      <c r="X1340" t="n">
        <v>2.94</v>
      </c>
      <c r="Y1340" t="n">
        <v>1</v>
      </c>
      <c r="Z1340" t="n">
        <v>10</v>
      </c>
    </row>
    <row r="1341">
      <c r="A1341" t="n">
        <v>5</v>
      </c>
      <c r="B1341" t="n">
        <v>60</v>
      </c>
      <c r="C1341" t="inlineStr">
        <is>
          <t xml:space="preserve">CONCLUIDO	</t>
        </is>
      </c>
      <c r="D1341" t="n">
        <v>3.2604</v>
      </c>
      <c r="E1341" t="n">
        <v>30.67</v>
      </c>
      <c r="F1341" t="n">
        <v>26.26</v>
      </c>
      <c r="G1341" t="n">
        <v>17.71</v>
      </c>
      <c r="H1341" t="n">
        <v>0.31</v>
      </c>
      <c r="I1341" t="n">
        <v>89</v>
      </c>
      <c r="J1341" t="n">
        <v>126.28</v>
      </c>
      <c r="K1341" t="n">
        <v>45</v>
      </c>
      <c r="L1341" t="n">
        <v>2.25</v>
      </c>
      <c r="M1341" t="n">
        <v>87</v>
      </c>
      <c r="N1341" t="n">
        <v>19.03</v>
      </c>
      <c r="O1341" t="n">
        <v>15808.34</v>
      </c>
      <c r="P1341" t="n">
        <v>274.9</v>
      </c>
      <c r="Q1341" t="n">
        <v>452.87</v>
      </c>
      <c r="R1341" t="n">
        <v>145.15</v>
      </c>
      <c r="S1341" t="n">
        <v>57.64</v>
      </c>
      <c r="T1341" t="n">
        <v>41265.68</v>
      </c>
      <c r="U1341" t="n">
        <v>0.4</v>
      </c>
      <c r="V1341" t="n">
        <v>0.8100000000000001</v>
      </c>
      <c r="W1341" t="n">
        <v>6.93</v>
      </c>
      <c r="X1341" t="n">
        <v>2.53</v>
      </c>
      <c r="Y1341" t="n">
        <v>1</v>
      </c>
      <c r="Z1341" t="n">
        <v>10</v>
      </c>
    </row>
    <row r="1342">
      <c r="A1342" t="n">
        <v>6</v>
      </c>
      <c r="B1342" t="n">
        <v>60</v>
      </c>
      <c r="C1342" t="inlineStr">
        <is>
          <t xml:space="preserve">CONCLUIDO	</t>
        </is>
      </c>
      <c r="D1342" t="n">
        <v>3.319</v>
      </c>
      <c r="E1342" t="n">
        <v>30.13</v>
      </c>
      <c r="F1342" t="n">
        <v>25.98</v>
      </c>
      <c r="G1342" t="n">
        <v>19.73</v>
      </c>
      <c r="H1342" t="n">
        <v>0.35</v>
      </c>
      <c r="I1342" t="n">
        <v>79</v>
      </c>
      <c r="J1342" t="n">
        <v>126.61</v>
      </c>
      <c r="K1342" t="n">
        <v>45</v>
      </c>
      <c r="L1342" t="n">
        <v>2.5</v>
      </c>
      <c r="M1342" t="n">
        <v>77</v>
      </c>
      <c r="N1342" t="n">
        <v>19.11</v>
      </c>
      <c r="O1342" t="n">
        <v>15849</v>
      </c>
      <c r="P1342" t="n">
        <v>271.35</v>
      </c>
      <c r="Q1342" t="n">
        <v>452.85</v>
      </c>
      <c r="R1342" t="n">
        <v>135.47</v>
      </c>
      <c r="S1342" t="n">
        <v>57.64</v>
      </c>
      <c r="T1342" t="n">
        <v>36479.58</v>
      </c>
      <c r="U1342" t="n">
        <v>0.43</v>
      </c>
      <c r="V1342" t="n">
        <v>0.82</v>
      </c>
      <c r="W1342" t="n">
        <v>6.93</v>
      </c>
      <c r="X1342" t="n">
        <v>2.25</v>
      </c>
      <c r="Y1342" t="n">
        <v>1</v>
      </c>
      <c r="Z1342" t="n">
        <v>10</v>
      </c>
    </row>
    <row r="1343">
      <c r="A1343" t="n">
        <v>7</v>
      </c>
      <c r="B1343" t="n">
        <v>60</v>
      </c>
      <c r="C1343" t="inlineStr">
        <is>
          <t xml:space="preserve">CONCLUIDO	</t>
        </is>
      </c>
      <c r="D1343" t="n">
        <v>3.3704</v>
      </c>
      <c r="E1343" t="n">
        <v>29.67</v>
      </c>
      <c r="F1343" t="n">
        <v>25.72</v>
      </c>
      <c r="G1343" t="n">
        <v>21.74</v>
      </c>
      <c r="H1343" t="n">
        <v>0.38</v>
      </c>
      <c r="I1343" t="n">
        <v>71</v>
      </c>
      <c r="J1343" t="n">
        <v>126.94</v>
      </c>
      <c r="K1343" t="n">
        <v>45</v>
      </c>
      <c r="L1343" t="n">
        <v>2.75</v>
      </c>
      <c r="M1343" t="n">
        <v>69</v>
      </c>
      <c r="N1343" t="n">
        <v>19.19</v>
      </c>
      <c r="O1343" t="n">
        <v>15889.69</v>
      </c>
      <c r="P1343" t="n">
        <v>268.04</v>
      </c>
      <c r="Q1343" t="n">
        <v>452.85</v>
      </c>
      <c r="R1343" t="n">
        <v>127.05</v>
      </c>
      <c r="S1343" t="n">
        <v>57.64</v>
      </c>
      <c r="T1343" t="n">
        <v>32307.44</v>
      </c>
      <c r="U1343" t="n">
        <v>0.45</v>
      </c>
      <c r="V1343" t="n">
        <v>0.82</v>
      </c>
      <c r="W1343" t="n">
        <v>6.92</v>
      </c>
      <c r="X1343" t="n">
        <v>1.99</v>
      </c>
      <c r="Y1343" t="n">
        <v>1</v>
      </c>
      <c r="Z1343" t="n">
        <v>10</v>
      </c>
    </row>
    <row r="1344">
      <c r="A1344" t="n">
        <v>8</v>
      </c>
      <c r="B1344" t="n">
        <v>60</v>
      </c>
      <c r="C1344" t="inlineStr">
        <is>
          <t xml:space="preserve">CONCLUIDO	</t>
        </is>
      </c>
      <c r="D1344" t="n">
        <v>3.4021</v>
      </c>
      <c r="E1344" t="n">
        <v>29.39</v>
      </c>
      <c r="F1344" t="n">
        <v>25.6</v>
      </c>
      <c r="G1344" t="n">
        <v>23.63</v>
      </c>
      <c r="H1344" t="n">
        <v>0.42</v>
      </c>
      <c r="I1344" t="n">
        <v>65</v>
      </c>
      <c r="J1344" t="n">
        <v>127.27</v>
      </c>
      <c r="K1344" t="n">
        <v>45</v>
      </c>
      <c r="L1344" t="n">
        <v>3</v>
      </c>
      <c r="M1344" t="n">
        <v>63</v>
      </c>
      <c r="N1344" t="n">
        <v>19.27</v>
      </c>
      <c r="O1344" t="n">
        <v>15930.42</v>
      </c>
      <c r="P1344" t="n">
        <v>266.46</v>
      </c>
      <c r="Q1344" t="n">
        <v>452.77</v>
      </c>
      <c r="R1344" t="n">
        <v>123.3</v>
      </c>
      <c r="S1344" t="n">
        <v>57.64</v>
      </c>
      <c r="T1344" t="n">
        <v>30464.01</v>
      </c>
      <c r="U1344" t="n">
        <v>0.47</v>
      </c>
      <c r="V1344" t="n">
        <v>0.83</v>
      </c>
      <c r="W1344" t="n">
        <v>6.9</v>
      </c>
      <c r="X1344" t="n">
        <v>1.87</v>
      </c>
      <c r="Y1344" t="n">
        <v>1</v>
      </c>
      <c r="Z1344" t="n">
        <v>10</v>
      </c>
    </row>
    <row r="1345">
      <c r="A1345" t="n">
        <v>9</v>
      </c>
      <c r="B1345" t="n">
        <v>60</v>
      </c>
      <c r="C1345" t="inlineStr">
        <is>
          <t xml:space="preserve">CONCLUIDO	</t>
        </is>
      </c>
      <c r="D1345" t="n">
        <v>3.439</v>
      </c>
      <c r="E1345" t="n">
        <v>29.08</v>
      </c>
      <c r="F1345" t="n">
        <v>25.41</v>
      </c>
      <c r="G1345" t="n">
        <v>25.41</v>
      </c>
      <c r="H1345" t="n">
        <v>0.45</v>
      </c>
      <c r="I1345" t="n">
        <v>60</v>
      </c>
      <c r="J1345" t="n">
        <v>127.6</v>
      </c>
      <c r="K1345" t="n">
        <v>45</v>
      </c>
      <c r="L1345" t="n">
        <v>3.25</v>
      </c>
      <c r="M1345" t="n">
        <v>58</v>
      </c>
      <c r="N1345" t="n">
        <v>19.35</v>
      </c>
      <c r="O1345" t="n">
        <v>15971.17</v>
      </c>
      <c r="P1345" t="n">
        <v>263.88</v>
      </c>
      <c r="Q1345" t="n">
        <v>452.64</v>
      </c>
      <c r="R1345" t="n">
        <v>117.51</v>
      </c>
      <c r="S1345" t="n">
        <v>57.64</v>
      </c>
      <c r="T1345" t="n">
        <v>27594.89</v>
      </c>
      <c r="U1345" t="n">
        <v>0.49</v>
      </c>
      <c r="V1345" t="n">
        <v>0.83</v>
      </c>
      <c r="W1345" t="n">
        <v>6.88</v>
      </c>
      <c r="X1345" t="n">
        <v>1.69</v>
      </c>
      <c r="Y1345" t="n">
        <v>1</v>
      </c>
      <c r="Z1345" t="n">
        <v>10</v>
      </c>
    </row>
    <row r="1346">
      <c r="A1346" t="n">
        <v>10</v>
      </c>
      <c r="B1346" t="n">
        <v>60</v>
      </c>
      <c r="C1346" t="inlineStr">
        <is>
          <t xml:space="preserve">CONCLUIDO	</t>
        </is>
      </c>
      <c r="D1346" t="n">
        <v>3.4729</v>
      </c>
      <c r="E1346" t="n">
        <v>28.79</v>
      </c>
      <c r="F1346" t="n">
        <v>25.26</v>
      </c>
      <c r="G1346" t="n">
        <v>27.55</v>
      </c>
      <c r="H1346" t="n">
        <v>0.48</v>
      </c>
      <c r="I1346" t="n">
        <v>55</v>
      </c>
      <c r="J1346" t="n">
        <v>127.93</v>
      </c>
      <c r="K1346" t="n">
        <v>45</v>
      </c>
      <c r="L1346" t="n">
        <v>3.5</v>
      </c>
      <c r="M1346" t="n">
        <v>53</v>
      </c>
      <c r="N1346" t="n">
        <v>19.43</v>
      </c>
      <c r="O1346" t="n">
        <v>16011.95</v>
      </c>
      <c r="P1346" t="n">
        <v>261.81</v>
      </c>
      <c r="Q1346" t="n">
        <v>452.7</v>
      </c>
      <c r="R1346" t="n">
        <v>112.25</v>
      </c>
      <c r="S1346" t="n">
        <v>57.64</v>
      </c>
      <c r="T1346" t="n">
        <v>24989.41</v>
      </c>
      <c r="U1346" t="n">
        <v>0.51</v>
      </c>
      <c r="V1346" t="n">
        <v>0.84</v>
      </c>
      <c r="W1346" t="n">
        <v>6.88</v>
      </c>
      <c r="X1346" t="n">
        <v>1.53</v>
      </c>
      <c r="Y1346" t="n">
        <v>1</v>
      </c>
      <c r="Z1346" t="n">
        <v>10</v>
      </c>
    </row>
    <row r="1347">
      <c r="A1347" t="n">
        <v>11</v>
      </c>
      <c r="B1347" t="n">
        <v>60</v>
      </c>
      <c r="C1347" t="inlineStr">
        <is>
          <t xml:space="preserve">CONCLUIDO	</t>
        </is>
      </c>
      <c r="D1347" t="n">
        <v>3.495</v>
      </c>
      <c r="E1347" t="n">
        <v>28.61</v>
      </c>
      <c r="F1347" t="n">
        <v>25.18</v>
      </c>
      <c r="G1347" t="n">
        <v>29.62</v>
      </c>
      <c r="H1347" t="n">
        <v>0.52</v>
      </c>
      <c r="I1347" t="n">
        <v>51</v>
      </c>
      <c r="J1347" t="n">
        <v>128.26</v>
      </c>
      <c r="K1347" t="n">
        <v>45</v>
      </c>
      <c r="L1347" t="n">
        <v>3.75</v>
      </c>
      <c r="M1347" t="n">
        <v>49</v>
      </c>
      <c r="N1347" t="n">
        <v>19.51</v>
      </c>
      <c r="O1347" t="n">
        <v>16052.76</v>
      </c>
      <c r="P1347" t="n">
        <v>260.39</v>
      </c>
      <c r="Q1347" t="n">
        <v>452.77</v>
      </c>
      <c r="R1347" t="n">
        <v>109.4</v>
      </c>
      <c r="S1347" t="n">
        <v>57.64</v>
      </c>
      <c r="T1347" t="n">
        <v>23580.85</v>
      </c>
      <c r="U1347" t="n">
        <v>0.53</v>
      </c>
      <c r="V1347" t="n">
        <v>0.84</v>
      </c>
      <c r="W1347" t="n">
        <v>6.88</v>
      </c>
      <c r="X1347" t="n">
        <v>1.45</v>
      </c>
      <c r="Y1347" t="n">
        <v>1</v>
      </c>
      <c r="Z1347" t="n">
        <v>10</v>
      </c>
    </row>
    <row r="1348">
      <c r="A1348" t="n">
        <v>12</v>
      </c>
      <c r="B1348" t="n">
        <v>60</v>
      </c>
      <c r="C1348" t="inlineStr">
        <is>
          <t xml:space="preserve">CONCLUIDO	</t>
        </is>
      </c>
      <c r="D1348" t="n">
        <v>3.5184</v>
      </c>
      <c r="E1348" t="n">
        <v>28.42</v>
      </c>
      <c r="F1348" t="n">
        <v>25.06</v>
      </c>
      <c r="G1348" t="n">
        <v>31.33</v>
      </c>
      <c r="H1348" t="n">
        <v>0.55</v>
      </c>
      <c r="I1348" t="n">
        <v>48</v>
      </c>
      <c r="J1348" t="n">
        <v>128.59</v>
      </c>
      <c r="K1348" t="n">
        <v>45</v>
      </c>
      <c r="L1348" t="n">
        <v>4</v>
      </c>
      <c r="M1348" t="n">
        <v>46</v>
      </c>
      <c r="N1348" t="n">
        <v>19.59</v>
      </c>
      <c r="O1348" t="n">
        <v>16093.6</v>
      </c>
      <c r="P1348" t="n">
        <v>258.69</v>
      </c>
      <c r="Q1348" t="n">
        <v>452.67</v>
      </c>
      <c r="R1348" t="n">
        <v>105.86</v>
      </c>
      <c r="S1348" t="n">
        <v>57.64</v>
      </c>
      <c r="T1348" t="n">
        <v>21826.95</v>
      </c>
      <c r="U1348" t="n">
        <v>0.54</v>
      </c>
      <c r="V1348" t="n">
        <v>0.85</v>
      </c>
      <c r="W1348" t="n">
        <v>6.87</v>
      </c>
      <c r="X1348" t="n">
        <v>1.34</v>
      </c>
      <c r="Y1348" t="n">
        <v>1</v>
      </c>
      <c r="Z1348" t="n">
        <v>10</v>
      </c>
    </row>
    <row r="1349">
      <c r="A1349" t="n">
        <v>13</v>
      </c>
      <c r="B1349" t="n">
        <v>60</v>
      </c>
      <c r="C1349" t="inlineStr">
        <is>
          <t xml:space="preserve">CONCLUIDO	</t>
        </is>
      </c>
      <c r="D1349" t="n">
        <v>3.5364</v>
      </c>
      <c r="E1349" t="n">
        <v>28.28</v>
      </c>
      <c r="F1349" t="n">
        <v>25</v>
      </c>
      <c r="G1349" t="n">
        <v>33.33</v>
      </c>
      <c r="H1349" t="n">
        <v>0.58</v>
      </c>
      <c r="I1349" t="n">
        <v>45</v>
      </c>
      <c r="J1349" t="n">
        <v>128.92</v>
      </c>
      <c r="K1349" t="n">
        <v>45</v>
      </c>
      <c r="L1349" t="n">
        <v>4.25</v>
      </c>
      <c r="M1349" t="n">
        <v>43</v>
      </c>
      <c r="N1349" t="n">
        <v>19.68</v>
      </c>
      <c r="O1349" t="n">
        <v>16134.46</v>
      </c>
      <c r="P1349" t="n">
        <v>257.35</v>
      </c>
      <c r="Q1349" t="n">
        <v>452.66</v>
      </c>
      <c r="R1349" t="n">
        <v>103.66</v>
      </c>
      <c r="S1349" t="n">
        <v>57.64</v>
      </c>
      <c r="T1349" t="n">
        <v>20742.65</v>
      </c>
      <c r="U1349" t="n">
        <v>0.5600000000000001</v>
      </c>
      <c r="V1349" t="n">
        <v>0.85</v>
      </c>
      <c r="W1349" t="n">
        <v>6.87</v>
      </c>
      <c r="X1349" t="n">
        <v>1.27</v>
      </c>
      <c r="Y1349" t="n">
        <v>1</v>
      </c>
      <c r="Z1349" t="n">
        <v>10</v>
      </c>
    </row>
    <row r="1350">
      <c r="A1350" t="n">
        <v>14</v>
      </c>
      <c r="B1350" t="n">
        <v>60</v>
      </c>
      <c r="C1350" t="inlineStr">
        <is>
          <t xml:space="preserve">CONCLUIDO	</t>
        </is>
      </c>
      <c r="D1350" t="n">
        <v>3.5598</v>
      </c>
      <c r="E1350" t="n">
        <v>28.09</v>
      </c>
      <c r="F1350" t="n">
        <v>24.89</v>
      </c>
      <c r="G1350" t="n">
        <v>35.55</v>
      </c>
      <c r="H1350" t="n">
        <v>0.62</v>
      </c>
      <c r="I1350" t="n">
        <v>42</v>
      </c>
      <c r="J1350" t="n">
        <v>129.25</v>
      </c>
      <c r="K1350" t="n">
        <v>45</v>
      </c>
      <c r="L1350" t="n">
        <v>4.5</v>
      </c>
      <c r="M1350" t="n">
        <v>40</v>
      </c>
      <c r="N1350" t="n">
        <v>19.76</v>
      </c>
      <c r="O1350" t="n">
        <v>16175.36</v>
      </c>
      <c r="P1350" t="n">
        <v>255.98</v>
      </c>
      <c r="Q1350" t="n">
        <v>452.62</v>
      </c>
      <c r="R1350" t="n">
        <v>100.03</v>
      </c>
      <c r="S1350" t="n">
        <v>57.64</v>
      </c>
      <c r="T1350" t="n">
        <v>18944.61</v>
      </c>
      <c r="U1350" t="n">
        <v>0.58</v>
      </c>
      <c r="V1350" t="n">
        <v>0.85</v>
      </c>
      <c r="W1350" t="n">
        <v>6.86</v>
      </c>
      <c r="X1350" t="n">
        <v>1.16</v>
      </c>
      <c r="Y1350" t="n">
        <v>1</v>
      </c>
      <c r="Z1350" t="n">
        <v>10</v>
      </c>
    </row>
    <row r="1351">
      <c r="A1351" t="n">
        <v>15</v>
      </c>
      <c r="B1351" t="n">
        <v>60</v>
      </c>
      <c r="C1351" t="inlineStr">
        <is>
          <t xml:space="preserve">CONCLUIDO	</t>
        </is>
      </c>
      <c r="D1351" t="n">
        <v>3.5679</v>
      </c>
      <c r="E1351" t="n">
        <v>28.03</v>
      </c>
      <c r="F1351" t="n">
        <v>24.87</v>
      </c>
      <c r="G1351" t="n">
        <v>37.31</v>
      </c>
      <c r="H1351" t="n">
        <v>0.65</v>
      </c>
      <c r="I1351" t="n">
        <v>40</v>
      </c>
      <c r="J1351" t="n">
        <v>129.59</v>
      </c>
      <c r="K1351" t="n">
        <v>45</v>
      </c>
      <c r="L1351" t="n">
        <v>4.75</v>
      </c>
      <c r="M1351" t="n">
        <v>38</v>
      </c>
      <c r="N1351" t="n">
        <v>19.84</v>
      </c>
      <c r="O1351" t="n">
        <v>16216.29</v>
      </c>
      <c r="P1351" t="n">
        <v>255.35</v>
      </c>
      <c r="Q1351" t="n">
        <v>452.63</v>
      </c>
      <c r="R1351" t="n">
        <v>99.45999999999999</v>
      </c>
      <c r="S1351" t="n">
        <v>57.64</v>
      </c>
      <c r="T1351" t="n">
        <v>18668.65</v>
      </c>
      <c r="U1351" t="n">
        <v>0.58</v>
      </c>
      <c r="V1351" t="n">
        <v>0.85</v>
      </c>
      <c r="W1351" t="n">
        <v>6.87</v>
      </c>
      <c r="X1351" t="n">
        <v>1.15</v>
      </c>
      <c r="Y1351" t="n">
        <v>1</v>
      </c>
      <c r="Z1351" t="n">
        <v>10</v>
      </c>
    </row>
    <row r="1352">
      <c r="A1352" t="n">
        <v>16</v>
      </c>
      <c r="B1352" t="n">
        <v>60</v>
      </c>
      <c r="C1352" t="inlineStr">
        <is>
          <t xml:space="preserve">CONCLUIDO	</t>
        </is>
      </c>
      <c r="D1352" t="n">
        <v>3.5838</v>
      </c>
      <c r="E1352" t="n">
        <v>27.9</v>
      </c>
      <c r="F1352" t="n">
        <v>24.8</v>
      </c>
      <c r="G1352" t="n">
        <v>39.16</v>
      </c>
      <c r="H1352" t="n">
        <v>0.68</v>
      </c>
      <c r="I1352" t="n">
        <v>38</v>
      </c>
      <c r="J1352" t="n">
        <v>129.92</v>
      </c>
      <c r="K1352" t="n">
        <v>45</v>
      </c>
      <c r="L1352" t="n">
        <v>5</v>
      </c>
      <c r="M1352" t="n">
        <v>36</v>
      </c>
      <c r="N1352" t="n">
        <v>19.92</v>
      </c>
      <c r="O1352" t="n">
        <v>16257.24</v>
      </c>
      <c r="P1352" t="n">
        <v>253.52</v>
      </c>
      <c r="Q1352" t="n">
        <v>452.63</v>
      </c>
      <c r="R1352" t="n">
        <v>97.16</v>
      </c>
      <c r="S1352" t="n">
        <v>57.64</v>
      </c>
      <c r="T1352" t="n">
        <v>17529.5</v>
      </c>
      <c r="U1352" t="n">
        <v>0.59</v>
      </c>
      <c r="V1352" t="n">
        <v>0.86</v>
      </c>
      <c r="W1352" t="n">
        <v>6.86</v>
      </c>
      <c r="X1352" t="n">
        <v>1.07</v>
      </c>
      <c r="Y1352" t="n">
        <v>1</v>
      </c>
      <c r="Z1352" t="n">
        <v>10</v>
      </c>
    </row>
    <row r="1353">
      <c r="A1353" t="n">
        <v>17</v>
      </c>
      <c r="B1353" t="n">
        <v>60</v>
      </c>
      <c r="C1353" t="inlineStr">
        <is>
          <t xml:space="preserve">CONCLUIDO	</t>
        </is>
      </c>
      <c r="D1353" t="n">
        <v>3.5967</v>
      </c>
      <c r="E1353" t="n">
        <v>27.8</v>
      </c>
      <c r="F1353" t="n">
        <v>24.75</v>
      </c>
      <c r="G1353" t="n">
        <v>41.25</v>
      </c>
      <c r="H1353" t="n">
        <v>0.71</v>
      </c>
      <c r="I1353" t="n">
        <v>36</v>
      </c>
      <c r="J1353" t="n">
        <v>130.25</v>
      </c>
      <c r="K1353" t="n">
        <v>45</v>
      </c>
      <c r="L1353" t="n">
        <v>5.25</v>
      </c>
      <c r="M1353" t="n">
        <v>34</v>
      </c>
      <c r="N1353" t="n">
        <v>20</v>
      </c>
      <c r="O1353" t="n">
        <v>16298.23</v>
      </c>
      <c r="P1353" t="n">
        <v>252.94</v>
      </c>
      <c r="Q1353" t="n">
        <v>452.62</v>
      </c>
      <c r="R1353" t="n">
        <v>95.72</v>
      </c>
      <c r="S1353" t="n">
        <v>57.64</v>
      </c>
      <c r="T1353" t="n">
        <v>16817.07</v>
      </c>
      <c r="U1353" t="n">
        <v>0.6</v>
      </c>
      <c r="V1353" t="n">
        <v>0.86</v>
      </c>
      <c r="W1353" t="n">
        <v>6.86</v>
      </c>
      <c r="X1353" t="n">
        <v>1.02</v>
      </c>
      <c r="Y1353" t="n">
        <v>1</v>
      </c>
      <c r="Z1353" t="n">
        <v>10</v>
      </c>
    </row>
    <row r="1354">
      <c r="A1354" t="n">
        <v>18</v>
      </c>
      <c r="B1354" t="n">
        <v>60</v>
      </c>
      <c r="C1354" t="inlineStr">
        <is>
          <t xml:space="preserve">CONCLUIDO	</t>
        </is>
      </c>
      <c r="D1354" t="n">
        <v>3.6159</v>
      </c>
      <c r="E1354" t="n">
        <v>27.66</v>
      </c>
      <c r="F1354" t="n">
        <v>24.65</v>
      </c>
      <c r="G1354" t="n">
        <v>43.51</v>
      </c>
      <c r="H1354" t="n">
        <v>0.74</v>
      </c>
      <c r="I1354" t="n">
        <v>34</v>
      </c>
      <c r="J1354" t="n">
        <v>130.58</v>
      </c>
      <c r="K1354" t="n">
        <v>45</v>
      </c>
      <c r="L1354" t="n">
        <v>5.5</v>
      </c>
      <c r="M1354" t="n">
        <v>32</v>
      </c>
      <c r="N1354" t="n">
        <v>20.09</v>
      </c>
      <c r="O1354" t="n">
        <v>16339.24</v>
      </c>
      <c r="P1354" t="n">
        <v>251.17</v>
      </c>
      <c r="Q1354" t="n">
        <v>452.61</v>
      </c>
      <c r="R1354" t="n">
        <v>92.43000000000001</v>
      </c>
      <c r="S1354" t="n">
        <v>57.64</v>
      </c>
      <c r="T1354" t="n">
        <v>15181.99</v>
      </c>
      <c r="U1354" t="n">
        <v>0.62</v>
      </c>
      <c r="V1354" t="n">
        <v>0.86</v>
      </c>
      <c r="W1354" t="n">
        <v>6.85</v>
      </c>
      <c r="X1354" t="n">
        <v>0.93</v>
      </c>
      <c r="Y1354" t="n">
        <v>1</v>
      </c>
      <c r="Z1354" t="n">
        <v>10</v>
      </c>
    </row>
    <row r="1355">
      <c r="A1355" t="n">
        <v>19</v>
      </c>
      <c r="B1355" t="n">
        <v>60</v>
      </c>
      <c r="C1355" t="inlineStr">
        <is>
          <t xml:space="preserve">CONCLUIDO	</t>
        </is>
      </c>
      <c r="D1355" t="n">
        <v>3.6208</v>
      </c>
      <c r="E1355" t="n">
        <v>27.62</v>
      </c>
      <c r="F1355" t="n">
        <v>24.64</v>
      </c>
      <c r="G1355" t="n">
        <v>44.8</v>
      </c>
      <c r="H1355" t="n">
        <v>0.78</v>
      </c>
      <c r="I1355" t="n">
        <v>33</v>
      </c>
      <c r="J1355" t="n">
        <v>130.92</v>
      </c>
      <c r="K1355" t="n">
        <v>45</v>
      </c>
      <c r="L1355" t="n">
        <v>5.75</v>
      </c>
      <c r="M1355" t="n">
        <v>31</v>
      </c>
      <c r="N1355" t="n">
        <v>20.17</v>
      </c>
      <c r="O1355" t="n">
        <v>16380.29</v>
      </c>
      <c r="P1355" t="n">
        <v>250.78</v>
      </c>
      <c r="Q1355" t="n">
        <v>452.61</v>
      </c>
      <c r="R1355" t="n">
        <v>92.23999999999999</v>
      </c>
      <c r="S1355" t="n">
        <v>57.64</v>
      </c>
      <c r="T1355" t="n">
        <v>15092.76</v>
      </c>
      <c r="U1355" t="n">
        <v>0.62</v>
      </c>
      <c r="V1355" t="n">
        <v>0.86</v>
      </c>
      <c r="W1355" t="n">
        <v>6.85</v>
      </c>
      <c r="X1355" t="n">
        <v>0.92</v>
      </c>
      <c r="Y1355" t="n">
        <v>1</v>
      </c>
      <c r="Z1355" t="n">
        <v>10</v>
      </c>
    </row>
    <row r="1356">
      <c r="A1356" t="n">
        <v>20</v>
      </c>
      <c r="B1356" t="n">
        <v>60</v>
      </c>
      <c r="C1356" t="inlineStr">
        <is>
          <t xml:space="preserve">CONCLUIDO	</t>
        </is>
      </c>
      <c r="D1356" t="n">
        <v>3.6343</v>
      </c>
      <c r="E1356" t="n">
        <v>27.52</v>
      </c>
      <c r="F1356" t="n">
        <v>24.59</v>
      </c>
      <c r="G1356" t="n">
        <v>47.6</v>
      </c>
      <c r="H1356" t="n">
        <v>0.8100000000000001</v>
      </c>
      <c r="I1356" t="n">
        <v>31</v>
      </c>
      <c r="J1356" t="n">
        <v>131.25</v>
      </c>
      <c r="K1356" t="n">
        <v>45</v>
      </c>
      <c r="L1356" t="n">
        <v>6</v>
      </c>
      <c r="M1356" t="n">
        <v>29</v>
      </c>
      <c r="N1356" t="n">
        <v>20.25</v>
      </c>
      <c r="O1356" t="n">
        <v>16421.36</v>
      </c>
      <c r="P1356" t="n">
        <v>249.68</v>
      </c>
      <c r="Q1356" t="n">
        <v>452.64</v>
      </c>
      <c r="R1356" t="n">
        <v>90.31999999999999</v>
      </c>
      <c r="S1356" t="n">
        <v>57.64</v>
      </c>
      <c r="T1356" t="n">
        <v>14140.51</v>
      </c>
      <c r="U1356" t="n">
        <v>0.64</v>
      </c>
      <c r="V1356" t="n">
        <v>0.86</v>
      </c>
      <c r="W1356" t="n">
        <v>6.85</v>
      </c>
      <c r="X1356" t="n">
        <v>0.86</v>
      </c>
      <c r="Y1356" t="n">
        <v>1</v>
      </c>
      <c r="Z1356" t="n">
        <v>10</v>
      </c>
    </row>
    <row r="1357">
      <c r="A1357" t="n">
        <v>21</v>
      </c>
      <c r="B1357" t="n">
        <v>60</v>
      </c>
      <c r="C1357" t="inlineStr">
        <is>
          <t xml:space="preserve">CONCLUIDO	</t>
        </is>
      </c>
      <c r="D1357" t="n">
        <v>3.6411</v>
      </c>
      <c r="E1357" t="n">
        <v>27.46</v>
      </c>
      <c r="F1357" t="n">
        <v>24.57</v>
      </c>
      <c r="G1357" t="n">
        <v>49.13</v>
      </c>
      <c r="H1357" t="n">
        <v>0.84</v>
      </c>
      <c r="I1357" t="n">
        <v>30</v>
      </c>
      <c r="J1357" t="n">
        <v>131.58</v>
      </c>
      <c r="K1357" t="n">
        <v>45</v>
      </c>
      <c r="L1357" t="n">
        <v>6.25</v>
      </c>
      <c r="M1357" t="n">
        <v>28</v>
      </c>
      <c r="N1357" t="n">
        <v>20.34</v>
      </c>
      <c r="O1357" t="n">
        <v>16462.46</v>
      </c>
      <c r="P1357" t="n">
        <v>249.05</v>
      </c>
      <c r="Q1357" t="n">
        <v>452.64</v>
      </c>
      <c r="R1357" t="n">
        <v>89.76000000000001</v>
      </c>
      <c r="S1357" t="n">
        <v>57.64</v>
      </c>
      <c r="T1357" t="n">
        <v>13869.92</v>
      </c>
      <c r="U1357" t="n">
        <v>0.64</v>
      </c>
      <c r="V1357" t="n">
        <v>0.86</v>
      </c>
      <c r="W1357" t="n">
        <v>6.84</v>
      </c>
      <c r="X1357" t="n">
        <v>0.84</v>
      </c>
      <c r="Y1357" t="n">
        <v>1</v>
      </c>
      <c r="Z1357" t="n">
        <v>10</v>
      </c>
    </row>
    <row r="1358">
      <c r="A1358" t="n">
        <v>22</v>
      </c>
      <c r="B1358" t="n">
        <v>60</v>
      </c>
      <c r="C1358" t="inlineStr">
        <is>
          <t xml:space="preserve">CONCLUIDO	</t>
        </is>
      </c>
      <c r="D1358" t="n">
        <v>3.6487</v>
      </c>
      <c r="E1358" t="n">
        <v>27.41</v>
      </c>
      <c r="F1358" t="n">
        <v>24.53</v>
      </c>
      <c r="G1358" t="n">
        <v>50.76</v>
      </c>
      <c r="H1358" t="n">
        <v>0.87</v>
      </c>
      <c r="I1358" t="n">
        <v>29</v>
      </c>
      <c r="J1358" t="n">
        <v>131.92</v>
      </c>
      <c r="K1358" t="n">
        <v>45</v>
      </c>
      <c r="L1358" t="n">
        <v>6.5</v>
      </c>
      <c r="M1358" t="n">
        <v>27</v>
      </c>
      <c r="N1358" t="n">
        <v>20.42</v>
      </c>
      <c r="O1358" t="n">
        <v>16503.6</v>
      </c>
      <c r="P1358" t="n">
        <v>248.03</v>
      </c>
      <c r="Q1358" t="n">
        <v>452.64</v>
      </c>
      <c r="R1358" t="n">
        <v>88.87</v>
      </c>
      <c r="S1358" t="n">
        <v>57.64</v>
      </c>
      <c r="T1358" t="n">
        <v>13429.96</v>
      </c>
      <c r="U1358" t="n">
        <v>0.65</v>
      </c>
      <c r="V1358" t="n">
        <v>0.86</v>
      </c>
      <c r="W1358" t="n">
        <v>6.84</v>
      </c>
      <c r="X1358" t="n">
        <v>0.8100000000000001</v>
      </c>
      <c r="Y1358" t="n">
        <v>1</v>
      </c>
      <c r="Z1358" t="n">
        <v>10</v>
      </c>
    </row>
    <row r="1359">
      <c r="A1359" t="n">
        <v>23</v>
      </c>
      <c r="B1359" t="n">
        <v>60</v>
      </c>
      <c r="C1359" t="inlineStr">
        <is>
          <t xml:space="preserve">CONCLUIDO	</t>
        </is>
      </c>
      <c r="D1359" t="n">
        <v>3.6573</v>
      </c>
      <c r="E1359" t="n">
        <v>27.34</v>
      </c>
      <c r="F1359" t="n">
        <v>24.49</v>
      </c>
      <c r="G1359" t="n">
        <v>52.49</v>
      </c>
      <c r="H1359" t="n">
        <v>0.9</v>
      </c>
      <c r="I1359" t="n">
        <v>28</v>
      </c>
      <c r="J1359" t="n">
        <v>132.25</v>
      </c>
      <c r="K1359" t="n">
        <v>45</v>
      </c>
      <c r="L1359" t="n">
        <v>6.75</v>
      </c>
      <c r="M1359" t="n">
        <v>26</v>
      </c>
      <c r="N1359" t="n">
        <v>20.5</v>
      </c>
      <c r="O1359" t="n">
        <v>16544.76</v>
      </c>
      <c r="P1359" t="n">
        <v>246.92</v>
      </c>
      <c r="Q1359" t="n">
        <v>452.61</v>
      </c>
      <c r="R1359" t="n">
        <v>87.45999999999999</v>
      </c>
      <c r="S1359" t="n">
        <v>57.64</v>
      </c>
      <c r="T1359" t="n">
        <v>12726.36</v>
      </c>
      <c r="U1359" t="n">
        <v>0.66</v>
      </c>
      <c r="V1359" t="n">
        <v>0.87</v>
      </c>
      <c r="W1359" t="n">
        <v>6.84</v>
      </c>
      <c r="X1359" t="n">
        <v>0.77</v>
      </c>
      <c r="Y1359" t="n">
        <v>1</v>
      </c>
      <c r="Z1359" t="n">
        <v>10</v>
      </c>
    </row>
    <row r="1360">
      <c r="A1360" t="n">
        <v>24</v>
      </c>
      <c r="B1360" t="n">
        <v>60</v>
      </c>
      <c r="C1360" t="inlineStr">
        <is>
          <t xml:space="preserve">CONCLUIDO	</t>
        </is>
      </c>
      <c r="D1360" t="n">
        <v>3.6646</v>
      </c>
      <c r="E1360" t="n">
        <v>27.29</v>
      </c>
      <c r="F1360" t="n">
        <v>24.47</v>
      </c>
      <c r="G1360" t="n">
        <v>54.37</v>
      </c>
      <c r="H1360" t="n">
        <v>0.93</v>
      </c>
      <c r="I1360" t="n">
        <v>27</v>
      </c>
      <c r="J1360" t="n">
        <v>132.58</v>
      </c>
      <c r="K1360" t="n">
        <v>45</v>
      </c>
      <c r="L1360" t="n">
        <v>7</v>
      </c>
      <c r="M1360" t="n">
        <v>25</v>
      </c>
      <c r="N1360" t="n">
        <v>20.59</v>
      </c>
      <c r="O1360" t="n">
        <v>16585.95</v>
      </c>
      <c r="P1360" t="n">
        <v>246.1</v>
      </c>
      <c r="Q1360" t="n">
        <v>452.62</v>
      </c>
      <c r="R1360" t="n">
        <v>86.34999999999999</v>
      </c>
      <c r="S1360" t="n">
        <v>57.64</v>
      </c>
      <c r="T1360" t="n">
        <v>12176.49</v>
      </c>
      <c r="U1360" t="n">
        <v>0.67</v>
      </c>
      <c r="V1360" t="n">
        <v>0.87</v>
      </c>
      <c r="W1360" t="n">
        <v>6.84</v>
      </c>
      <c r="X1360" t="n">
        <v>0.74</v>
      </c>
      <c r="Y1360" t="n">
        <v>1</v>
      </c>
      <c r="Z1360" t="n">
        <v>10</v>
      </c>
    </row>
    <row r="1361">
      <c r="A1361" t="n">
        <v>25</v>
      </c>
      <c r="B1361" t="n">
        <v>60</v>
      </c>
      <c r="C1361" t="inlineStr">
        <is>
          <t xml:space="preserve">CONCLUIDO	</t>
        </is>
      </c>
      <c r="D1361" t="n">
        <v>3.6703</v>
      </c>
      <c r="E1361" t="n">
        <v>27.25</v>
      </c>
      <c r="F1361" t="n">
        <v>24.45</v>
      </c>
      <c r="G1361" t="n">
        <v>56.42</v>
      </c>
      <c r="H1361" t="n">
        <v>0.96</v>
      </c>
      <c r="I1361" t="n">
        <v>26</v>
      </c>
      <c r="J1361" t="n">
        <v>132.92</v>
      </c>
      <c r="K1361" t="n">
        <v>45</v>
      </c>
      <c r="L1361" t="n">
        <v>7.25</v>
      </c>
      <c r="M1361" t="n">
        <v>24</v>
      </c>
      <c r="N1361" t="n">
        <v>20.67</v>
      </c>
      <c r="O1361" t="n">
        <v>16627.17</v>
      </c>
      <c r="P1361" t="n">
        <v>245.12</v>
      </c>
      <c r="Q1361" t="n">
        <v>452.66</v>
      </c>
      <c r="R1361" t="n">
        <v>86.03</v>
      </c>
      <c r="S1361" t="n">
        <v>57.64</v>
      </c>
      <c r="T1361" t="n">
        <v>12020.83</v>
      </c>
      <c r="U1361" t="n">
        <v>0.67</v>
      </c>
      <c r="V1361" t="n">
        <v>0.87</v>
      </c>
      <c r="W1361" t="n">
        <v>6.83</v>
      </c>
      <c r="X1361" t="n">
        <v>0.72</v>
      </c>
      <c r="Y1361" t="n">
        <v>1</v>
      </c>
      <c r="Z1361" t="n">
        <v>10</v>
      </c>
    </row>
    <row r="1362">
      <c r="A1362" t="n">
        <v>26</v>
      </c>
      <c r="B1362" t="n">
        <v>60</v>
      </c>
      <c r="C1362" t="inlineStr">
        <is>
          <t xml:space="preserve">CONCLUIDO	</t>
        </is>
      </c>
      <c r="D1362" t="n">
        <v>3.6777</v>
      </c>
      <c r="E1362" t="n">
        <v>27.19</v>
      </c>
      <c r="F1362" t="n">
        <v>24.42</v>
      </c>
      <c r="G1362" t="n">
        <v>58.61</v>
      </c>
      <c r="H1362" t="n">
        <v>0.99</v>
      </c>
      <c r="I1362" t="n">
        <v>25</v>
      </c>
      <c r="J1362" t="n">
        <v>133.25</v>
      </c>
      <c r="K1362" t="n">
        <v>45</v>
      </c>
      <c r="L1362" t="n">
        <v>7.5</v>
      </c>
      <c r="M1362" t="n">
        <v>23</v>
      </c>
      <c r="N1362" t="n">
        <v>20.76</v>
      </c>
      <c r="O1362" t="n">
        <v>16668.43</v>
      </c>
      <c r="P1362" t="n">
        <v>244.52</v>
      </c>
      <c r="Q1362" t="n">
        <v>452.65</v>
      </c>
      <c r="R1362" t="n">
        <v>85.05</v>
      </c>
      <c r="S1362" t="n">
        <v>57.64</v>
      </c>
      <c r="T1362" t="n">
        <v>11540.29</v>
      </c>
      <c r="U1362" t="n">
        <v>0.68</v>
      </c>
      <c r="V1362" t="n">
        <v>0.87</v>
      </c>
      <c r="W1362" t="n">
        <v>6.83</v>
      </c>
      <c r="X1362" t="n">
        <v>0.6899999999999999</v>
      </c>
      <c r="Y1362" t="n">
        <v>1</v>
      </c>
      <c r="Z1362" t="n">
        <v>10</v>
      </c>
    </row>
    <row r="1363">
      <c r="A1363" t="n">
        <v>27</v>
      </c>
      <c r="B1363" t="n">
        <v>60</v>
      </c>
      <c r="C1363" t="inlineStr">
        <is>
          <t xml:space="preserve">CONCLUIDO	</t>
        </is>
      </c>
      <c r="D1363" t="n">
        <v>3.6864</v>
      </c>
      <c r="E1363" t="n">
        <v>27.13</v>
      </c>
      <c r="F1363" t="n">
        <v>24.38</v>
      </c>
      <c r="G1363" t="n">
        <v>60.95</v>
      </c>
      <c r="H1363" t="n">
        <v>1.03</v>
      </c>
      <c r="I1363" t="n">
        <v>24</v>
      </c>
      <c r="J1363" t="n">
        <v>133.59</v>
      </c>
      <c r="K1363" t="n">
        <v>45</v>
      </c>
      <c r="L1363" t="n">
        <v>7.75</v>
      </c>
      <c r="M1363" t="n">
        <v>22</v>
      </c>
      <c r="N1363" t="n">
        <v>20.84</v>
      </c>
      <c r="O1363" t="n">
        <v>16709.71</v>
      </c>
      <c r="P1363" t="n">
        <v>243.77</v>
      </c>
      <c r="Q1363" t="n">
        <v>452.59</v>
      </c>
      <c r="R1363" t="n">
        <v>83.79000000000001</v>
      </c>
      <c r="S1363" t="n">
        <v>57.64</v>
      </c>
      <c r="T1363" t="n">
        <v>10913.37</v>
      </c>
      <c r="U1363" t="n">
        <v>0.6899999999999999</v>
      </c>
      <c r="V1363" t="n">
        <v>0.87</v>
      </c>
      <c r="W1363" t="n">
        <v>6.83</v>
      </c>
      <c r="X1363" t="n">
        <v>0.66</v>
      </c>
      <c r="Y1363" t="n">
        <v>1</v>
      </c>
      <c r="Z1363" t="n">
        <v>10</v>
      </c>
    </row>
    <row r="1364">
      <c r="A1364" t="n">
        <v>28</v>
      </c>
      <c r="B1364" t="n">
        <v>60</v>
      </c>
      <c r="C1364" t="inlineStr">
        <is>
          <t xml:space="preserve">CONCLUIDO	</t>
        </is>
      </c>
      <c r="D1364" t="n">
        <v>3.694</v>
      </c>
      <c r="E1364" t="n">
        <v>27.07</v>
      </c>
      <c r="F1364" t="n">
        <v>24.35</v>
      </c>
      <c r="G1364" t="n">
        <v>63.52</v>
      </c>
      <c r="H1364" t="n">
        <v>1.06</v>
      </c>
      <c r="I1364" t="n">
        <v>23</v>
      </c>
      <c r="J1364" t="n">
        <v>133.92</v>
      </c>
      <c r="K1364" t="n">
        <v>45</v>
      </c>
      <c r="L1364" t="n">
        <v>8</v>
      </c>
      <c r="M1364" t="n">
        <v>21</v>
      </c>
      <c r="N1364" t="n">
        <v>20.93</v>
      </c>
      <c r="O1364" t="n">
        <v>16751.02</v>
      </c>
      <c r="P1364" t="n">
        <v>242.71</v>
      </c>
      <c r="Q1364" t="n">
        <v>452.59</v>
      </c>
      <c r="R1364" t="n">
        <v>82.73</v>
      </c>
      <c r="S1364" t="n">
        <v>57.64</v>
      </c>
      <c r="T1364" t="n">
        <v>10387.04</v>
      </c>
      <c r="U1364" t="n">
        <v>0.7</v>
      </c>
      <c r="V1364" t="n">
        <v>0.87</v>
      </c>
      <c r="W1364" t="n">
        <v>6.83</v>
      </c>
      <c r="X1364" t="n">
        <v>0.63</v>
      </c>
      <c r="Y1364" t="n">
        <v>1</v>
      </c>
      <c r="Z1364" t="n">
        <v>10</v>
      </c>
    </row>
    <row r="1365">
      <c r="A1365" t="n">
        <v>29</v>
      </c>
      <c r="B1365" t="n">
        <v>60</v>
      </c>
      <c r="C1365" t="inlineStr">
        <is>
          <t xml:space="preserve">CONCLUIDO	</t>
        </is>
      </c>
      <c r="D1365" t="n">
        <v>3.6997</v>
      </c>
      <c r="E1365" t="n">
        <v>27.03</v>
      </c>
      <c r="F1365" t="n">
        <v>24.33</v>
      </c>
      <c r="G1365" t="n">
        <v>66.37</v>
      </c>
      <c r="H1365" t="n">
        <v>1.09</v>
      </c>
      <c r="I1365" t="n">
        <v>22</v>
      </c>
      <c r="J1365" t="n">
        <v>134.26</v>
      </c>
      <c r="K1365" t="n">
        <v>45</v>
      </c>
      <c r="L1365" t="n">
        <v>8.25</v>
      </c>
      <c r="M1365" t="n">
        <v>20</v>
      </c>
      <c r="N1365" t="n">
        <v>21.01</v>
      </c>
      <c r="O1365" t="n">
        <v>16792.37</v>
      </c>
      <c r="P1365" t="n">
        <v>241.92</v>
      </c>
      <c r="Q1365" t="n">
        <v>452.62</v>
      </c>
      <c r="R1365" t="n">
        <v>82.23</v>
      </c>
      <c r="S1365" t="n">
        <v>57.64</v>
      </c>
      <c r="T1365" t="n">
        <v>10145.08</v>
      </c>
      <c r="U1365" t="n">
        <v>0.7</v>
      </c>
      <c r="V1365" t="n">
        <v>0.87</v>
      </c>
      <c r="W1365" t="n">
        <v>6.83</v>
      </c>
      <c r="X1365" t="n">
        <v>0.61</v>
      </c>
      <c r="Y1365" t="n">
        <v>1</v>
      </c>
      <c r="Z1365" t="n">
        <v>10</v>
      </c>
    </row>
    <row r="1366">
      <c r="A1366" t="n">
        <v>30</v>
      </c>
      <c r="B1366" t="n">
        <v>60</v>
      </c>
      <c r="C1366" t="inlineStr">
        <is>
          <t xml:space="preserve">CONCLUIDO	</t>
        </is>
      </c>
      <c r="D1366" t="n">
        <v>3.7024</v>
      </c>
      <c r="E1366" t="n">
        <v>27.01</v>
      </c>
      <c r="F1366" t="n">
        <v>24.32</v>
      </c>
      <c r="G1366" t="n">
        <v>66.31</v>
      </c>
      <c r="H1366" t="n">
        <v>1.12</v>
      </c>
      <c r="I1366" t="n">
        <v>22</v>
      </c>
      <c r="J1366" t="n">
        <v>134.59</v>
      </c>
      <c r="K1366" t="n">
        <v>45</v>
      </c>
      <c r="L1366" t="n">
        <v>8.5</v>
      </c>
      <c r="M1366" t="n">
        <v>20</v>
      </c>
      <c r="N1366" t="n">
        <v>21.1</v>
      </c>
      <c r="O1366" t="n">
        <v>16833.86</v>
      </c>
      <c r="P1366" t="n">
        <v>241.32</v>
      </c>
      <c r="Q1366" t="n">
        <v>452.61</v>
      </c>
      <c r="R1366" t="n">
        <v>81.47</v>
      </c>
      <c r="S1366" t="n">
        <v>57.64</v>
      </c>
      <c r="T1366" t="n">
        <v>9760.58</v>
      </c>
      <c r="U1366" t="n">
        <v>0.71</v>
      </c>
      <c r="V1366" t="n">
        <v>0.87</v>
      </c>
      <c r="W1366" t="n">
        <v>6.83</v>
      </c>
      <c r="X1366" t="n">
        <v>0.59</v>
      </c>
      <c r="Y1366" t="n">
        <v>1</v>
      </c>
      <c r="Z1366" t="n">
        <v>10</v>
      </c>
    </row>
    <row r="1367">
      <c r="A1367" t="n">
        <v>31</v>
      </c>
      <c r="B1367" t="n">
        <v>60</v>
      </c>
      <c r="C1367" t="inlineStr">
        <is>
          <t xml:space="preserve">CONCLUIDO	</t>
        </is>
      </c>
      <c r="D1367" t="n">
        <v>3.7093</v>
      </c>
      <c r="E1367" t="n">
        <v>26.96</v>
      </c>
      <c r="F1367" t="n">
        <v>24.29</v>
      </c>
      <c r="G1367" t="n">
        <v>69.40000000000001</v>
      </c>
      <c r="H1367" t="n">
        <v>1.15</v>
      </c>
      <c r="I1367" t="n">
        <v>21</v>
      </c>
      <c r="J1367" t="n">
        <v>134.93</v>
      </c>
      <c r="K1367" t="n">
        <v>45</v>
      </c>
      <c r="L1367" t="n">
        <v>8.75</v>
      </c>
      <c r="M1367" t="n">
        <v>19</v>
      </c>
      <c r="N1367" t="n">
        <v>21.18</v>
      </c>
      <c r="O1367" t="n">
        <v>16875.27</v>
      </c>
      <c r="P1367" t="n">
        <v>240.59</v>
      </c>
      <c r="Q1367" t="n">
        <v>452.58</v>
      </c>
      <c r="R1367" t="n">
        <v>80.79000000000001</v>
      </c>
      <c r="S1367" t="n">
        <v>57.64</v>
      </c>
      <c r="T1367" t="n">
        <v>9429.299999999999</v>
      </c>
      <c r="U1367" t="n">
        <v>0.71</v>
      </c>
      <c r="V1367" t="n">
        <v>0.87</v>
      </c>
      <c r="W1367" t="n">
        <v>6.83</v>
      </c>
      <c r="X1367" t="n">
        <v>0.57</v>
      </c>
      <c r="Y1367" t="n">
        <v>1</v>
      </c>
      <c r="Z1367" t="n">
        <v>10</v>
      </c>
    </row>
    <row r="1368">
      <c r="A1368" t="n">
        <v>32</v>
      </c>
      <c r="B1368" t="n">
        <v>60</v>
      </c>
      <c r="C1368" t="inlineStr">
        <is>
          <t xml:space="preserve">CONCLUIDO	</t>
        </is>
      </c>
      <c r="D1368" t="n">
        <v>3.7172</v>
      </c>
      <c r="E1368" t="n">
        <v>26.9</v>
      </c>
      <c r="F1368" t="n">
        <v>24.26</v>
      </c>
      <c r="G1368" t="n">
        <v>72.78</v>
      </c>
      <c r="H1368" t="n">
        <v>1.18</v>
      </c>
      <c r="I1368" t="n">
        <v>20</v>
      </c>
      <c r="J1368" t="n">
        <v>135.27</v>
      </c>
      <c r="K1368" t="n">
        <v>45</v>
      </c>
      <c r="L1368" t="n">
        <v>9</v>
      </c>
      <c r="M1368" t="n">
        <v>18</v>
      </c>
      <c r="N1368" t="n">
        <v>21.27</v>
      </c>
      <c r="O1368" t="n">
        <v>16916.71</v>
      </c>
      <c r="P1368" t="n">
        <v>238.96</v>
      </c>
      <c r="Q1368" t="n">
        <v>452.63</v>
      </c>
      <c r="R1368" t="n">
        <v>79.76000000000001</v>
      </c>
      <c r="S1368" t="n">
        <v>57.64</v>
      </c>
      <c r="T1368" t="n">
        <v>8917.059999999999</v>
      </c>
      <c r="U1368" t="n">
        <v>0.72</v>
      </c>
      <c r="V1368" t="n">
        <v>0.87</v>
      </c>
      <c r="W1368" t="n">
        <v>6.82</v>
      </c>
      <c r="X1368" t="n">
        <v>0.53</v>
      </c>
      <c r="Y1368" t="n">
        <v>1</v>
      </c>
      <c r="Z1368" t="n">
        <v>10</v>
      </c>
    </row>
    <row r="1369">
      <c r="A1369" t="n">
        <v>33</v>
      </c>
      <c r="B1369" t="n">
        <v>60</v>
      </c>
      <c r="C1369" t="inlineStr">
        <is>
          <t xml:space="preserve">CONCLUIDO	</t>
        </is>
      </c>
      <c r="D1369" t="n">
        <v>3.7162</v>
      </c>
      <c r="E1369" t="n">
        <v>26.91</v>
      </c>
      <c r="F1369" t="n">
        <v>24.27</v>
      </c>
      <c r="G1369" t="n">
        <v>72.8</v>
      </c>
      <c r="H1369" t="n">
        <v>1.21</v>
      </c>
      <c r="I1369" t="n">
        <v>20</v>
      </c>
      <c r="J1369" t="n">
        <v>135.6</v>
      </c>
      <c r="K1369" t="n">
        <v>45</v>
      </c>
      <c r="L1369" t="n">
        <v>9.25</v>
      </c>
      <c r="M1369" t="n">
        <v>18</v>
      </c>
      <c r="N1369" t="n">
        <v>21.35</v>
      </c>
      <c r="O1369" t="n">
        <v>16958.17</v>
      </c>
      <c r="P1369" t="n">
        <v>239.56</v>
      </c>
      <c r="Q1369" t="n">
        <v>452.61</v>
      </c>
      <c r="R1369" t="n">
        <v>79.91</v>
      </c>
      <c r="S1369" t="n">
        <v>57.64</v>
      </c>
      <c r="T1369" t="n">
        <v>8994.790000000001</v>
      </c>
      <c r="U1369" t="n">
        <v>0.72</v>
      </c>
      <c r="V1369" t="n">
        <v>0.87</v>
      </c>
      <c r="W1369" t="n">
        <v>6.83</v>
      </c>
      <c r="X1369" t="n">
        <v>0.54</v>
      </c>
      <c r="Y1369" t="n">
        <v>1</v>
      </c>
      <c r="Z1369" t="n">
        <v>10</v>
      </c>
    </row>
    <row r="1370">
      <c r="A1370" t="n">
        <v>34</v>
      </c>
      <c r="B1370" t="n">
        <v>60</v>
      </c>
      <c r="C1370" t="inlineStr">
        <is>
          <t xml:space="preserve">CONCLUIDO	</t>
        </is>
      </c>
      <c r="D1370" t="n">
        <v>3.7206</v>
      </c>
      <c r="E1370" t="n">
        <v>26.88</v>
      </c>
      <c r="F1370" t="n">
        <v>24.26</v>
      </c>
      <c r="G1370" t="n">
        <v>76.61</v>
      </c>
      <c r="H1370" t="n">
        <v>1.24</v>
      </c>
      <c r="I1370" t="n">
        <v>19</v>
      </c>
      <c r="J1370" t="n">
        <v>135.94</v>
      </c>
      <c r="K1370" t="n">
        <v>45</v>
      </c>
      <c r="L1370" t="n">
        <v>9.5</v>
      </c>
      <c r="M1370" t="n">
        <v>17</v>
      </c>
      <c r="N1370" t="n">
        <v>21.44</v>
      </c>
      <c r="O1370" t="n">
        <v>16999.67</v>
      </c>
      <c r="P1370" t="n">
        <v>237.85</v>
      </c>
      <c r="Q1370" t="n">
        <v>452.6</v>
      </c>
      <c r="R1370" t="n">
        <v>79.59</v>
      </c>
      <c r="S1370" t="n">
        <v>57.64</v>
      </c>
      <c r="T1370" t="n">
        <v>8839.18</v>
      </c>
      <c r="U1370" t="n">
        <v>0.72</v>
      </c>
      <c r="V1370" t="n">
        <v>0.87</v>
      </c>
      <c r="W1370" t="n">
        <v>6.83</v>
      </c>
      <c r="X1370" t="n">
        <v>0.54</v>
      </c>
      <c r="Y1370" t="n">
        <v>1</v>
      </c>
      <c r="Z1370" t="n">
        <v>10</v>
      </c>
    </row>
    <row r="1371">
      <c r="A1371" t="n">
        <v>35</v>
      </c>
      <c r="B1371" t="n">
        <v>60</v>
      </c>
      <c r="C1371" t="inlineStr">
        <is>
          <t xml:space="preserve">CONCLUIDO	</t>
        </is>
      </c>
      <c r="D1371" t="n">
        <v>3.7239</v>
      </c>
      <c r="E1371" t="n">
        <v>26.85</v>
      </c>
      <c r="F1371" t="n">
        <v>24.24</v>
      </c>
      <c r="G1371" t="n">
        <v>76.53</v>
      </c>
      <c r="H1371" t="n">
        <v>1.26</v>
      </c>
      <c r="I1371" t="n">
        <v>19</v>
      </c>
      <c r="J1371" t="n">
        <v>136.27</v>
      </c>
      <c r="K1371" t="n">
        <v>45</v>
      </c>
      <c r="L1371" t="n">
        <v>9.75</v>
      </c>
      <c r="M1371" t="n">
        <v>17</v>
      </c>
      <c r="N1371" t="n">
        <v>21.53</v>
      </c>
      <c r="O1371" t="n">
        <v>17041.2</v>
      </c>
      <c r="P1371" t="n">
        <v>237.62</v>
      </c>
      <c r="Q1371" t="n">
        <v>452.59</v>
      </c>
      <c r="R1371" t="n">
        <v>79.02</v>
      </c>
      <c r="S1371" t="n">
        <v>57.64</v>
      </c>
      <c r="T1371" t="n">
        <v>8553.23</v>
      </c>
      <c r="U1371" t="n">
        <v>0.73</v>
      </c>
      <c r="V1371" t="n">
        <v>0.87</v>
      </c>
      <c r="W1371" t="n">
        <v>6.82</v>
      </c>
      <c r="X1371" t="n">
        <v>0.51</v>
      </c>
      <c r="Y1371" t="n">
        <v>1</v>
      </c>
      <c r="Z1371" t="n">
        <v>10</v>
      </c>
    </row>
    <row r="1372">
      <c r="A1372" t="n">
        <v>36</v>
      </c>
      <c r="B1372" t="n">
        <v>60</v>
      </c>
      <c r="C1372" t="inlineStr">
        <is>
          <t xml:space="preserve">CONCLUIDO	</t>
        </is>
      </c>
      <c r="D1372" t="n">
        <v>3.7324</v>
      </c>
      <c r="E1372" t="n">
        <v>26.79</v>
      </c>
      <c r="F1372" t="n">
        <v>24.2</v>
      </c>
      <c r="G1372" t="n">
        <v>80.67</v>
      </c>
      <c r="H1372" t="n">
        <v>1.29</v>
      </c>
      <c r="I1372" t="n">
        <v>18</v>
      </c>
      <c r="J1372" t="n">
        <v>136.61</v>
      </c>
      <c r="K1372" t="n">
        <v>45</v>
      </c>
      <c r="L1372" t="n">
        <v>10</v>
      </c>
      <c r="M1372" t="n">
        <v>16</v>
      </c>
      <c r="N1372" t="n">
        <v>21.61</v>
      </c>
      <c r="O1372" t="n">
        <v>17082.76</v>
      </c>
      <c r="P1372" t="n">
        <v>236.59</v>
      </c>
      <c r="Q1372" t="n">
        <v>452.56</v>
      </c>
      <c r="R1372" t="n">
        <v>77.78</v>
      </c>
      <c r="S1372" t="n">
        <v>57.64</v>
      </c>
      <c r="T1372" t="n">
        <v>7939.22</v>
      </c>
      <c r="U1372" t="n">
        <v>0.74</v>
      </c>
      <c r="V1372" t="n">
        <v>0.88</v>
      </c>
      <c r="W1372" t="n">
        <v>6.82</v>
      </c>
      <c r="X1372" t="n">
        <v>0.48</v>
      </c>
      <c r="Y1372" t="n">
        <v>1</v>
      </c>
      <c r="Z1372" t="n">
        <v>10</v>
      </c>
    </row>
    <row r="1373">
      <c r="A1373" t="n">
        <v>37</v>
      </c>
      <c r="B1373" t="n">
        <v>60</v>
      </c>
      <c r="C1373" t="inlineStr">
        <is>
          <t xml:space="preserve">CONCLUIDO	</t>
        </is>
      </c>
      <c r="D1373" t="n">
        <v>3.7304</v>
      </c>
      <c r="E1373" t="n">
        <v>26.81</v>
      </c>
      <c r="F1373" t="n">
        <v>24.21</v>
      </c>
      <c r="G1373" t="n">
        <v>80.72</v>
      </c>
      <c r="H1373" t="n">
        <v>1.32</v>
      </c>
      <c r="I1373" t="n">
        <v>18</v>
      </c>
      <c r="J1373" t="n">
        <v>136.95</v>
      </c>
      <c r="K1373" t="n">
        <v>45</v>
      </c>
      <c r="L1373" t="n">
        <v>10.25</v>
      </c>
      <c r="M1373" t="n">
        <v>16</v>
      </c>
      <c r="N1373" t="n">
        <v>21.7</v>
      </c>
      <c r="O1373" t="n">
        <v>17124.35</v>
      </c>
      <c r="P1373" t="n">
        <v>236.81</v>
      </c>
      <c r="Q1373" t="n">
        <v>452.56</v>
      </c>
      <c r="R1373" t="n">
        <v>78.28</v>
      </c>
      <c r="S1373" t="n">
        <v>57.64</v>
      </c>
      <c r="T1373" t="n">
        <v>8185.91</v>
      </c>
      <c r="U1373" t="n">
        <v>0.74</v>
      </c>
      <c r="V1373" t="n">
        <v>0.88</v>
      </c>
      <c r="W1373" t="n">
        <v>6.83</v>
      </c>
      <c r="X1373" t="n">
        <v>0.49</v>
      </c>
      <c r="Y1373" t="n">
        <v>1</v>
      </c>
      <c r="Z1373" t="n">
        <v>10</v>
      </c>
    </row>
    <row r="1374">
      <c r="A1374" t="n">
        <v>38</v>
      </c>
      <c r="B1374" t="n">
        <v>60</v>
      </c>
      <c r="C1374" t="inlineStr">
        <is>
          <t xml:space="preserve">CONCLUIDO	</t>
        </is>
      </c>
      <c r="D1374" t="n">
        <v>3.7308</v>
      </c>
      <c r="E1374" t="n">
        <v>26.8</v>
      </c>
      <c r="F1374" t="n">
        <v>24.21</v>
      </c>
      <c r="G1374" t="n">
        <v>80.70999999999999</v>
      </c>
      <c r="H1374" t="n">
        <v>1.35</v>
      </c>
      <c r="I1374" t="n">
        <v>18</v>
      </c>
      <c r="J1374" t="n">
        <v>137.29</v>
      </c>
      <c r="K1374" t="n">
        <v>45</v>
      </c>
      <c r="L1374" t="n">
        <v>10.5</v>
      </c>
      <c r="M1374" t="n">
        <v>16</v>
      </c>
      <c r="N1374" t="n">
        <v>21.79</v>
      </c>
      <c r="O1374" t="n">
        <v>17165.97</v>
      </c>
      <c r="P1374" t="n">
        <v>235.26</v>
      </c>
      <c r="Q1374" t="n">
        <v>452.64</v>
      </c>
      <c r="R1374" t="n">
        <v>78.06</v>
      </c>
      <c r="S1374" t="n">
        <v>57.64</v>
      </c>
      <c r="T1374" t="n">
        <v>8079.32</v>
      </c>
      <c r="U1374" t="n">
        <v>0.74</v>
      </c>
      <c r="V1374" t="n">
        <v>0.88</v>
      </c>
      <c r="W1374" t="n">
        <v>6.83</v>
      </c>
      <c r="X1374" t="n">
        <v>0.49</v>
      </c>
      <c r="Y1374" t="n">
        <v>1</v>
      </c>
      <c r="Z1374" t="n">
        <v>10</v>
      </c>
    </row>
    <row r="1375">
      <c r="A1375" t="n">
        <v>39</v>
      </c>
      <c r="B1375" t="n">
        <v>60</v>
      </c>
      <c r="C1375" t="inlineStr">
        <is>
          <t xml:space="preserve">CONCLUIDO	</t>
        </is>
      </c>
      <c r="D1375" t="n">
        <v>3.7393</v>
      </c>
      <c r="E1375" t="n">
        <v>26.74</v>
      </c>
      <c r="F1375" t="n">
        <v>24.18</v>
      </c>
      <c r="G1375" t="n">
        <v>85.33</v>
      </c>
      <c r="H1375" t="n">
        <v>1.38</v>
      </c>
      <c r="I1375" t="n">
        <v>17</v>
      </c>
      <c r="J1375" t="n">
        <v>137.62</v>
      </c>
      <c r="K1375" t="n">
        <v>45</v>
      </c>
      <c r="L1375" t="n">
        <v>10.75</v>
      </c>
      <c r="M1375" t="n">
        <v>15</v>
      </c>
      <c r="N1375" t="n">
        <v>21.88</v>
      </c>
      <c r="O1375" t="n">
        <v>17207.62</v>
      </c>
      <c r="P1375" t="n">
        <v>234.96</v>
      </c>
      <c r="Q1375" t="n">
        <v>452.58</v>
      </c>
      <c r="R1375" t="n">
        <v>76.97</v>
      </c>
      <c r="S1375" t="n">
        <v>57.64</v>
      </c>
      <c r="T1375" t="n">
        <v>7537.7</v>
      </c>
      <c r="U1375" t="n">
        <v>0.75</v>
      </c>
      <c r="V1375" t="n">
        <v>0.88</v>
      </c>
      <c r="W1375" t="n">
        <v>6.82</v>
      </c>
      <c r="X1375" t="n">
        <v>0.45</v>
      </c>
      <c r="Y1375" t="n">
        <v>1</v>
      </c>
      <c r="Z1375" t="n">
        <v>10</v>
      </c>
    </row>
    <row r="1376">
      <c r="A1376" t="n">
        <v>40</v>
      </c>
      <c r="B1376" t="n">
        <v>60</v>
      </c>
      <c r="C1376" t="inlineStr">
        <is>
          <t xml:space="preserve">CONCLUIDO	</t>
        </is>
      </c>
      <c r="D1376" t="n">
        <v>3.7368</v>
      </c>
      <c r="E1376" t="n">
        <v>26.76</v>
      </c>
      <c r="F1376" t="n">
        <v>24.19</v>
      </c>
      <c r="G1376" t="n">
        <v>85.39</v>
      </c>
      <c r="H1376" t="n">
        <v>1.41</v>
      </c>
      <c r="I1376" t="n">
        <v>17</v>
      </c>
      <c r="J1376" t="n">
        <v>137.96</v>
      </c>
      <c r="K1376" t="n">
        <v>45</v>
      </c>
      <c r="L1376" t="n">
        <v>11</v>
      </c>
      <c r="M1376" t="n">
        <v>15</v>
      </c>
      <c r="N1376" t="n">
        <v>21.96</v>
      </c>
      <c r="O1376" t="n">
        <v>17249.3</v>
      </c>
      <c r="P1376" t="n">
        <v>234.78</v>
      </c>
      <c r="Q1376" t="n">
        <v>452.56</v>
      </c>
      <c r="R1376" t="n">
        <v>77.47</v>
      </c>
      <c r="S1376" t="n">
        <v>57.64</v>
      </c>
      <c r="T1376" t="n">
        <v>7786.74</v>
      </c>
      <c r="U1376" t="n">
        <v>0.74</v>
      </c>
      <c r="V1376" t="n">
        <v>0.88</v>
      </c>
      <c r="W1376" t="n">
        <v>6.83</v>
      </c>
      <c r="X1376" t="n">
        <v>0.47</v>
      </c>
      <c r="Y1376" t="n">
        <v>1</v>
      </c>
      <c r="Z1376" t="n">
        <v>10</v>
      </c>
    </row>
    <row r="1377">
      <c r="A1377" t="n">
        <v>41</v>
      </c>
      <c r="B1377" t="n">
        <v>60</v>
      </c>
      <c r="C1377" t="inlineStr">
        <is>
          <t xml:space="preserve">CONCLUIDO	</t>
        </is>
      </c>
      <c r="D1377" t="n">
        <v>3.7466</v>
      </c>
      <c r="E1377" t="n">
        <v>26.69</v>
      </c>
      <c r="F1377" t="n">
        <v>24.15</v>
      </c>
      <c r="G1377" t="n">
        <v>90.56</v>
      </c>
      <c r="H1377" t="n">
        <v>1.44</v>
      </c>
      <c r="I1377" t="n">
        <v>16</v>
      </c>
      <c r="J1377" t="n">
        <v>138.3</v>
      </c>
      <c r="K1377" t="n">
        <v>45</v>
      </c>
      <c r="L1377" t="n">
        <v>11.25</v>
      </c>
      <c r="M1377" t="n">
        <v>14</v>
      </c>
      <c r="N1377" t="n">
        <v>22.05</v>
      </c>
      <c r="O1377" t="n">
        <v>17291.02</v>
      </c>
      <c r="P1377" t="n">
        <v>233.59</v>
      </c>
      <c r="Q1377" t="n">
        <v>452.57</v>
      </c>
      <c r="R1377" t="n">
        <v>76.15000000000001</v>
      </c>
      <c r="S1377" t="n">
        <v>57.64</v>
      </c>
      <c r="T1377" t="n">
        <v>7135.22</v>
      </c>
      <c r="U1377" t="n">
        <v>0.76</v>
      </c>
      <c r="V1377" t="n">
        <v>0.88</v>
      </c>
      <c r="W1377" t="n">
        <v>6.82</v>
      </c>
      <c r="X1377" t="n">
        <v>0.43</v>
      </c>
      <c r="Y1377" t="n">
        <v>1</v>
      </c>
      <c r="Z1377" t="n">
        <v>10</v>
      </c>
    </row>
    <row r="1378">
      <c r="A1378" t="n">
        <v>42</v>
      </c>
      <c r="B1378" t="n">
        <v>60</v>
      </c>
      <c r="C1378" t="inlineStr">
        <is>
          <t xml:space="preserve">CONCLUIDO	</t>
        </is>
      </c>
      <c r="D1378" t="n">
        <v>3.7452</v>
      </c>
      <c r="E1378" t="n">
        <v>26.7</v>
      </c>
      <c r="F1378" t="n">
        <v>24.16</v>
      </c>
      <c r="G1378" t="n">
        <v>90.59999999999999</v>
      </c>
      <c r="H1378" t="n">
        <v>1.47</v>
      </c>
      <c r="I1378" t="n">
        <v>16</v>
      </c>
      <c r="J1378" t="n">
        <v>138.64</v>
      </c>
      <c r="K1378" t="n">
        <v>45</v>
      </c>
      <c r="L1378" t="n">
        <v>11.5</v>
      </c>
      <c r="M1378" t="n">
        <v>14</v>
      </c>
      <c r="N1378" t="n">
        <v>22.14</v>
      </c>
      <c r="O1378" t="n">
        <v>17332.76</v>
      </c>
      <c r="P1378" t="n">
        <v>233.35</v>
      </c>
      <c r="Q1378" t="n">
        <v>452.58</v>
      </c>
      <c r="R1378" t="n">
        <v>76.45999999999999</v>
      </c>
      <c r="S1378" t="n">
        <v>57.64</v>
      </c>
      <c r="T1378" t="n">
        <v>7286.96</v>
      </c>
      <c r="U1378" t="n">
        <v>0.75</v>
      </c>
      <c r="V1378" t="n">
        <v>0.88</v>
      </c>
      <c r="W1378" t="n">
        <v>6.82</v>
      </c>
      <c r="X1378" t="n">
        <v>0.44</v>
      </c>
      <c r="Y1378" t="n">
        <v>1</v>
      </c>
      <c r="Z1378" t="n">
        <v>10</v>
      </c>
    </row>
    <row r="1379">
      <c r="A1379" t="n">
        <v>43</v>
      </c>
      <c r="B1379" t="n">
        <v>60</v>
      </c>
      <c r="C1379" t="inlineStr">
        <is>
          <t xml:space="preserve">CONCLUIDO	</t>
        </is>
      </c>
      <c r="D1379" t="n">
        <v>3.7444</v>
      </c>
      <c r="E1379" t="n">
        <v>26.71</v>
      </c>
      <c r="F1379" t="n">
        <v>24.17</v>
      </c>
      <c r="G1379" t="n">
        <v>90.62</v>
      </c>
      <c r="H1379" t="n">
        <v>1.5</v>
      </c>
      <c r="I1379" t="n">
        <v>16</v>
      </c>
      <c r="J1379" t="n">
        <v>138.98</v>
      </c>
      <c r="K1379" t="n">
        <v>45</v>
      </c>
      <c r="L1379" t="n">
        <v>11.75</v>
      </c>
      <c r="M1379" t="n">
        <v>14</v>
      </c>
      <c r="N1379" t="n">
        <v>22.23</v>
      </c>
      <c r="O1379" t="n">
        <v>17374.54</v>
      </c>
      <c r="P1379" t="n">
        <v>232.72</v>
      </c>
      <c r="Q1379" t="n">
        <v>452.61</v>
      </c>
      <c r="R1379" t="n">
        <v>76.56999999999999</v>
      </c>
      <c r="S1379" t="n">
        <v>57.64</v>
      </c>
      <c r="T1379" t="n">
        <v>7345.42</v>
      </c>
      <c r="U1379" t="n">
        <v>0.75</v>
      </c>
      <c r="V1379" t="n">
        <v>0.88</v>
      </c>
      <c r="W1379" t="n">
        <v>6.82</v>
      </c>
      <c r="X1379" t="n">
        <v>0.44</v>
      </c>
      <c r="Y1379" t="n">
        <v>1</v>
      </c>
      <c r="Z1379" t="n">
        <v>10</v>
      </c>
    </row>
    <row r="1380">
      <c r="A1380" t="n">
        <v>44</v>
      </c>
      <c r="B1380" t="n">
        <v>60</v>
      </c>
      <c r="C1380" t="inlineStr">
        <is>
          <t xml:space="preserve">CONCLUIDO	</t>
        </is>
      </c>
      <c r="D1380" t="n">
        <v>3.7552</v>
      </c>
      <c r="E1380" t="n">
        <v>26.63</v>
      </c>
      <c r="F1380" t="n">
        <v>24.11</v>
      </c>
      <c r="G1380" t="n">
        <v>96.45999999999999</v>
      </c>
      <c r="H1380" t="n">
        <v>1.52</v>
      </c>
      <c r="I1380" t="n">
        <v>15</v>
      </c>
      <c r="J1380" t="n">
        <v>139.32</v>
      </c>
      <c r="K1380" t="n">
        <v>45</v>
      </c>
      <c r="L1380" t="n">
        <v>12</v>
      </c>
      <c r="M1380" t="n">
        <v>13</v>
      </c>
      <c r="N1380" t="n">
        <v>22.32</v>
      </c>
      <c r="O1380" t="n">
        <v>17416.34</v>
      </c>
      <c r="P1380" t="n">
        <v>231.28</v>
      </c>
      <c r="Q1380" t="n">
        <v>452.58</v>
      </c>
      <c r="R1380" t="n">
        <v>74.88</v>
      </c>
      <c r="S1380" t="n">
        <v>57.64</v>
      </c>
      <c r="T1380" t="n">
        <v>6504.24</v>
      </c>
      <c r="U1380" t="n">
        <v>0.77</v>
      </c>
      <c r="V1380" t="n">
        <v>0.88</v>
      </c>
      <c r="W1380" t="n">
        <v>6.82</v>
      </c>
      <c r="X1380" t="n">
        <v>0.39</v>
      </c>
      <c r="Y1380" t="n">
        <v>1</v>
      </c>
      <c r="Z1380" t="n">
        <v>10</v>
      </c>
    </row>
    <row r="1381">
      <c r="A1381" t="n">
        <v>45</v>
      </c>
      <c r="B1381" t="n">
        <v>60</v>
      </c>
      <c r="C1381" t="inlineStr">
        <is>
          <t xml:space="preserve">CONCLUIDO	</t>
        </is>
      </c>
      <c r="D1381" t="n">
        <v>3.7538</v>
      </c>
      <c r="E1381" t="n">
        <v>26.64</v>
      </c>
      <c r="F1381" t="n">
        <v>24.12</v>
      </c>
      <c r="G1381" t="n">
        <v>96.5</v>
      </c>
      <c r="H1381" t="n">
        <v>1.55</v>
      </c>
      <c r="I1381" t="n">
        <v>15</v>
      </c>
      <c r="J1381" t="n">
        <v>139.66</v>
      </c>
      <c r="K1381" t="n">
        <v>45</v>
      </c>
      <c r="L1381" t="n">
        <v>12.25</v>
      </c>
      <c r="M1381" t="n">
        <v>13</v>
      </c>
      <c r="N1381" t="n">
        <v>22.41</v>
      </c>
      <c r="O1381" t="n">
        <v>17458.18</v>
      </c>
      <c r="P1381" t="n">
        <v>231.18</v>
      </c>
      <c r="Q1381" t="n">
        <v>452.55</v>
      </c>
      <c r="R1381" t="n">
        <v>75.29000000000001</v>
      </c>
      <c r="S1381" t="n">
        <v>57.64</v>
      </c>
      <c r="T1381" t="n">
        <v>6706.74</v>
      </c>
      <c r="U1381" t="n">
        <v>0.77</v>
      </c>
      <c r="V1381" t="n">
        <v>0.88</v>
      </c>
      <c r="W1381" t="n">
        <v>6.82</v>
      </c>
      <c r="X1381" t="n">
        <v>0.4</v>
      </c>
      <c r="Y1381" t="n">
        <v>1</v>
      </c>
      <c r="Z1381" t="n">
        <v>10</v>
      </c>
    </row>
    <row r="1382">
      <c r="A1382" t="n">
        <v>46</v>
      </c>
      <c r="B1382" t="n">
        <v>60</v>
      </c>
      <c r="C1382" t="inlineStr">
        <is>
          <t xml:space="preserve">CONCLUIDO	</t>
        </is>
      </c>
      <c r="D1382" t="n">
        <v>3.7548</v>
      </c>
      <c r="E1382" t="n">
        <v>26.63</v>
      </c>
      <c r="F1382" t="n">
        <v>24.12</v>
      </c>
      <c r="G1382" t="n">
        <v>96.47</v>
      </c>
      <c r="H1382" t="n">
        <v>1.58</v>
      </c>
      <c r="I1382" t="n">
        <v>15</v>
      </c>
      <c r="J1382" t="n">
        <v>140</v>
      </c>
      <c r="K1382" t="n">
        <v>45</v>
      </c>
      <c r="L1382" t="n">
        <v>12.5</v>
      </c>
      <c r="M1382" t="n">
        <v>13</v>
      </c>
      <c r="N1382" t="n">
        <v>22.5</v>
      </c>
      <c r="O1382" t="n">
        <v>17500.05</v>
      </c>
      <c r="P1382" t="n">
        <v>230.17</v>
      </c>
      <c r="Q1382" t="n">
        <v>452.56</v>
      </c>
      <c r="R1382" t="n">
        <v>75.2</v>
      </c>
      <c r="S1382" t="n">
        <v>57.64</v>
      </c>
      <c r="T1382" t="n">
        <v>6660.53</v>
      </c>
      <c r="U1382" t="n">
        <v>0.77</v>
      </c>
      <c r="V1382" t="n">
        <v>0.88</v>
      </c>
      <c r="W1382" t="n">
        <v>6.82</v>
      </c>
      <c r="X1382" t="n">
        <v>0.39</v>
      </c>
      <c r="Y1382" t="n">
        <v>1</v>
      </c>
      <c r="Z1382" t="n">
        <v>10</v>
      </c>
    </row>
    <row r="1383">
      <c r="A1383" t="n">
        <v>47</v>
      </c>
      <c r="B1383" t="n">
        <v>60</v>
      </c>
      <c r="C1383" t="inlineStr">
        <is>
          <t xml:space="preserve">CONCLUIDO	</t>
        </is>
      </c>
      <c r="D1383" t="n">
        <v>3.7601</v>
      </c>
      <c r="E1383" t="n">
        <v>26.59</v>
      </c>
      <c r="F1383" t="n">
        <v>24.1</v>
      </c>
      <c r="G1383" t="n">
        <v>103.31</v>
      </c>
      <c r="H1383" t="n">
        <v>1.61</v>
      </c>
      <c r="I1383" t="n">
        <v>14</v>
      </c>
      <c r="J1383" t="n">
        <v>140.33</v>
      </c>
      <c r="K1383" t="n">
        <v>45</v>
      </c>
      <c r="L1383" t="n">
        <v>12.75</v>
      </c>
      <c r="M1383" t="n">
        <v>12</v>
      </c>
      <c r="N1383" t="n">
        <v>22.59</v>
      </c>
      <c r="O1383" t="n">
        <v>17541.95</v>
      </c>
      <c r="P1383" t="n">
        <v>230.03</v>
      </c>
      <c r="Q1383" t="n">
        <v>452.6</v>
      </c>
      <c r="R1383" t="n">
        <v>74.88</v>
      </c>
      <c r="S1383" t="n">
        <v>57.64</v>
      </c>
      <c r="T1383" t="n">
        <v>6508</v>
      </c>
      <c r="U1383" t="n">
        <v>0.77</v>
      </c>
      <c r="V1383" t="n">
        <v>0.88</v>
      </c>
      <c r="W1383" t="n">
        <v>6.81</v>
      </c>
      <c r="X1383" t="n">
        <v>0.38</v>
      </c>
      <c r="Y1383" t="n">
        <v>1</v>
      </c>
      <c r="Z1383" t="n">
        <v>10</v>
      </c>
    </row>
    <row r="1384">
      <c r="A1384" t="n">
        <v>48</v>
      </c>
      <c r="B1384" t="n">
        <v>60</v>
      </c>
      <c r="C1384" t="inlineStr">
        <is>
          <t xml:space="preserve">CONCLUIDO	</t>
        </is>
      </c>
      <c r="D1384" t="n">
        <v>3.7621</v>
      </c>
      <c r="E1384" t="n">
        <v>26.58</v>
      </c>
      <c r="F1384" t="n">
        <v>24.09</v>
      </c>
      <c r="G1384" t="n">
        <v>103.25</v>
      </c>
      <c r="H1384" t="n">
        <v>1.63</v>
      </c>
      <c r="I1384" t="n">
        <v>14</v>
      </c>
      <c r="J1384" t="n">
        <v>140.67</v>
      </c>
      <c r="K1384" t="n">
        <v>45</v>
      </c>
      <c r="L1384" t="n">
        <v>13</v>
      </c>
      <c r="M1384" t="n">
        <v>12</v>
      </c>
      <c r="N1384" t="n">
        <v>22.68</v>
      </c>
      <c r="O1384" t="n">
        <v>17583.88</v>
      </c>
      <c r="P1384" t="n">
        <v>229.43</v>
      </c>
      <c r="Q1384" t="n">
        <v>452.6</v>
      </c>
      <c r="R1384" t="n">
        <v>74.09</v>
      </c>
      <c r="S1384" t="n">
        <v>57.64</v>
      </c>
      <c r="T1384" t="n">
        <v>6113.03</v>
      </c>
      <c r="U1384" t="n">
        <v>0.78</v>
      </c>
      <c r="V1384" t="n">
        <v>0.88</v>
      </c>
      <c r="W1384" t="n">
        <v>6.82</v>
      </c>
      <c r="X1384" t="n">
        <v>0.37</v>
      </c>
      <c r="Y1384" t="n">
        <v>1</v>
      </c>
      <c r="Z1384" t="n">
        <v>10</v>
      </c>
    </row>
    <row r="1385">
      <c r="A1385" t="n">
        <v>49</v>
      </c>
      <c r="B1385" t="n">
        <v>60</v>
      </c>
      <c r="C1385" t="inlineStr">
        <is>
          <t xml:space="preserve">CONCLUIDO	</t>
        </is>
      </c>
      <c r="D1385" t="n">
        <v>3.7618</v>
      </c>
      <c r="E1385" t="n">
        <v>26.58</v>
      </c>
      <c r="F1385" t="n">
        <v>24.09</v>
      </c>
      <c r="G1385" t="n">
        <v>103.26</v>
      </c>
      <c r="H1385" t="n">
        <v>1.66</v>
      </c>
      <c r="I1385" t="n">
        <v>14</v>
      </c>
      <c r="J1385" t="n">
        <v>141.02</v>
      </c>
      <c r="K1385" t="n">
        <v>45</v>
      </c>
      <c r="L1385" t="n">
        <v>13.25</v>
      </c>
      <c r="M1385" t="n">
        <v>12</v>
      </c>
      <c r="N1385" t="n">
        <v>22.77</v>
      </c>
      <c r="O1385" t="n">
        <v>17625.85</v>
      </c>
      <c r="P1385" t="n">
        <v>228.21</v>
      </c>
      <c r="Q1385" t="n">
        <v>452.56</v>
      </c>
      <c r="R1385" t="n">
        <v>74.29000000000001</v>
      </c>
      <c r="S1385" t="n">
        <v>57.64</v>
      </c>
      <c r="T1385" t="n">
        <v>6211.38</v>
      </c>
      <c r="U1385" t="n">
        <v>0.78</v>
      </c>
      <c r="V1385" t="n">
        <v>0.88</v>
      </c>
      <c r="W1385" t="n">
        <v>6.82</v>
      </c>
      <c r="X1385" t="n">
        <v>0.37</v>
      </c>
      <c r="Y1385" t="n">
        <v>1</v>
      </c>
      <c r="Z1385" t="n">
        <v>10</v>
      </c>
    </row>
    <row r="1386">
      <c r="A1386" t="n">
        <v>50</v>
      </c>
      <c r="B1386" t="n">
        <v>60</v>
      </c>
      <c r="C1386" t="inlineStr">
        <is>
          <t xml:space="preserve">CONCLUIDO	</t>
        </is>
      </c>
      <c r="D1386" t="n">
        <v>3.7674</v>
      </c>
      <c r="E1386" t="n">
        <v>26.54</v>
      </c>
      <c r="F1386" t="n">
        <v>24.08</v>
      </c>
      <c r="G1386" t="n">
        <v>111.13</v>
      </c>
      <c r="H1386" t="n">
        <v>1.69</v>
      </c>
      <c r="I1386" t="n">
        <v>13</v>
      </c>
      <c r="J1386" t="n">
        <v>141.36</v>
      </c>
      <c r="K1386" t="n">
        <v>45</v>
      </c>
      <c r="L1386" t="n">
        <v>13.5</v>
      </c>
      <c r="M1386" t="n">
        <v>11</v>
      </c>
      <c r="N1386" t="n">
        <v>22.86</v>
      </c>
      <c r="O1386" t="n">
        <v>17667.84</v>
      </c>
      <c r="P1386" t="n">
        <v>226.26</v>
      </c>
      <c r="Q1386" t="n">
        <v>452.59</v>
      </c>
      <c r="R1386" t="n">
        <v>73.81</v>
      </c>
      <c r="S1386" t="n">
        <v>57.64</v>
      </c>
      <c r="T1386" t="n">
        <v>5978.46</v>
      </c>
      <c r="U1386" t="n">
        <v>0.78</v>
      </c>
      <c r="V1386" t="n">
        <v>0.88</v>
      </c>
      <c r="W1386" t="n">
        <v>6.82</v>
      </c>
      <c r="X1386" t="n">
        <v>0.35</v>
      </c>
      <c r="Y1386" t="n">
        <v>1</v>
      </c>
      <c r="Z1386" t="n">
        <v>10</v>
      </c>
    </row>
    <row r="1387">
      <c r="A1387" t="n">
        <v>51</v>
      </c>
      <c r="B1387" t="n">
        <v>60</v>
      </c>
      <c r="C1387" t="inlineStr">
        <is>
          <t xml:space="preserve">CONCLUIDO	</t>
        </is>
      </c>
      <c r="D1387" t="n">
        <v>3.7673</v>
      </c>
      <c r="E1387" t="n">
        <v>26.54</v>
      </c>
      <c r="F1387" t="n">
        <v>24.08</v>
      </c>
      <c r="G1387" t="n">
        <v>111.14</v>
      </c>
      <c r="H1387" t="n">
        <v>1.72</v>
      </c>
      <c r="I1387" t="n">
        <v>13</v>
      </c>
      <c r="J1387" t="n">
        <v>141.7</v>
      </c>
      <c r="K1387" t="n">
        <v>45</v>
      </c>
      <c r="L1387" t="n">
        <v>13.75</v>
      </c>
      <c r="M1387" t="n">
        <v>11</v>
      </c>
      <c r="N1387" t="n">
        <v>22.95</v>
      </c>
      <c r="O1387" t="n">
        <v>17709.87</v>
      </c>
      <c r="P1387" t="n">
        <v>227.17</v>
      </c>
      <c r="Q1387" t="n">
        <v>452.56</v>
      </c>
      <c r="R1387" t="n">
        <v>73.87</v>
      </c>
      <c r="S1387" t="n">
        <v>57.64</v>
      </c>
      <c r="T1387" t="n">
        <v>6007.74</v>
      </c>
      <c r="U1387" t="n">
        <v>0.78</v>
      </c>
      <c r="V1387" t="n">
        <v>0.88</v>
      </c>
      <c r="W1387" t="n">
        <v>6.82</v>
      </c>
      <c r="X1387" t="n">
        <v>0.36</v>
      </c>
      <c r="Y1387" t="n">
        <v>1</v>
      </c>
      <c r="Z1387" t="n">
        <v>10</v>
      </c>
    </row>
    <row r="1388">
      <c r="A1388" t="n">
        <v>52</v>
      </c>
      <c r="B1388" t="n">
        <v>60</v>
      </c>
      <c r="C1388" t="inlineStr">
        <is>
          <t xml:space="preserve">CONCLUIDO	</t>
        </is>
      </c>
      <c r="D1388" t="n">
        <v>3.7708</v>
      </c>
      <c r="E1388" t="n">
        <v>26.52</v>
      </c>
      <c r="F1388" t="n">
        <v>24.05</v>
      </c>
      <c r="G1388" t="n">
        <v>111.02</v>
      </c>
      <c r="H1388" t="n">
        <v>1.74</v>
      </c>
      <c r="I1388" t="n">
        <v>13</v>
      </c>
      <c r="J1388" t="n">
        <v>142.04</v>
      </c>
      <c r="K1388" t="n">
        <v>45</v>
      </c>
      <c r="L1388" t="n">
        <v>14</v>
      </c>
      <c r="M1388" t="n">
        <v>11</v>
      </c>
      <c r="N1388" t="n">
        <v>23.04</v>
      </c>
      <c r="O1388" t="n">
        <v>17751.93</v>
      </c>
      <c r="P1388" t="n">
        <v>227.34</v>
      </c>
      <c r="Q1388" t="n">
        <v>452.61</v>
      </c>
      <c r="R1388" t="n">
        <v>73.02</v>
      </c>
      <c r="S1388" t="n">
        <v>57.64</v>
      </c>
      <c r="T1388" t="n">
        <v>5581.55</v>
      </c>
      <c r="U1388" t="n">
        <v>0.79</v>
      </c>
      <c r="V1388" t="n">
        <v>0.88</v>
      </c>
      <c r="W1388" t="n">
        <v>6.82</v>
      </c>
      <c r="X1388" t="n">
        <v>0.33</v>
      </c>
      <c r="Y1388" t="n">
        <v>1</v>
      </c>
      <c r="Z1388" t="n">
        <v>10</v>
      </c>
    </row>
    <row r="1389">
      <c r="A1389" t="n">
        <v>53</v>
      </c>
      <c r="B1389" t="n">
        <v>60</v>
      </c>
      <c r="C1389" t="inlineStr">
        <is>
          <t xml:space="preserve">CONCLUIDO	</t>
        </is>
      </c>
      <c r="D1389" t="n">
        <v>3.7693</v>
      </c>
      <c r="E1389" t="n">
        <v>26.53</v>
      </c>
      <c r="F1389" t="n">
        <v>24.07</v>
      </c>
      <c r="G1389" t="n">
        <v>111.07</v>
      </c>
      <c r="H1389" t="n">
        <v>1.77</v>
      </c>
      <c r="I1389" t="n">
        <v>13</v>
      </c>
      <c r="J1389" t="n">
        <v>142.38</v>
      </c>
      <c r="K1389" t="n">
        <v>45</v>
      </c>
      <c r="L1389" t="n">
        <v>14.25</v>
      </c>
      <c r="M1389" t="n">
        <v>11</v>
      </c>
      <c r="N1389" t="n">
        <v>23.13</v>
      </c>
      <c r="O1389" t="n">
        <v>17794.02</v>
      </c>
      <c r="P1389" t="n">
        <v>226.53</v>
      </c>
      <c r="Q1389" t="n">
        <v>452.62</v>
      </c>
      <c r="R1389" t="n">
        <v>73.31999999999999</v>
      </c>
      <c r="S1389" t="n">
        <v>57.64</v>
      </c>
      <c r="T1389" t="n">
        <v>5731.27</v>
      </c>
      <c r="U1389" t="n">
        <v>0.79</v>
      </c>
      <c r="V1389" t="n">
        <v>0.88</v>
      </c>
      <c r="W1389" t="n">
        <v>6.82</v>
      </c>
      <c r="X1389" t="n">
        <v>0.34</v>
      </c>
      <c r="Y1389" t="n">
        <v>1</v>
      </c>
      <c r="Z1389" t="n">
        <v>10</v>
      </c>
    </row>
    <row r="1390">
      <c r="A1390" t="n">
        <v>54</v>
      </c>
      <c r="B1390" t="n">
        <v>60</v>
      </c>
      <c r="C1390" t="inlineStr">
        <is>
          <t xml:space="preserve">CONCLUIDO	</t>
        </is>
      </c>
      <c r="D1390" t="n">
        <v>3.769</v>
      </c>
      <c r="E1390" t="n">
        <v>26.53</v>
      </c>
      <c r="F1390" t="n">
        <v>24.07</v>
      </c>
      <c r="G1390" t="n">
        <v>111.08</v>
      </c>
      <c r="H1390" t="n">
        <v>1.8</v>
      </c>
      <c r="I1390" t="n">
        <v>13</v>
      </c>
      <c r="J1390" t="n">
        <v>142.72</v>
      </c>
      <c r="K1390" t="n">
        <v>45</v>
      </c>
      <c r="L1390" t="n">
        <v>14.5</v>
      </c>
      <c r="M1390" t="n">
        <v>11</v>
      </c>
      <c r="N1390" t="n">
        <v>23.22</v>
      </c>
      <c r="O1390" t="n">
        <v>17836.15</v>
      </c>
      <c r="P1390" t="n">
        <v>224.44</v>
      </c>
      <c r="Q1390" t="n">
        <v>452.6</v>
      </c>
      <c r="R1390" t="n">
        <v>73.56</v>
      </c>
      <c r="S1390" t="n">
        <v>57.64</v>
      </c>
      <c r="T1390" t="n">
        <v>5855.05</v>
      </c>
      <c r="U1390" t="n">
        <v>0.78</v>
      </c>
      <c r="V1390" t="n">
        <v>0.88</v>
      </c>
      <c r="W1390" t="n">
        <v>6.81</v>
      </c>
      <c r="X1390" t="n">
        <v>0.34</v>
      </c>
      <c r="Y1390" t="n">
        <v>1</v>
      </c>
      <c r="Z1390" t="n">
        <v>10</v>
      </c>
    </row>
    <row r="1391">
      <c r="A1391" t="n">
        <v>55</v>
      </c>
      <c r="B1391" t="n">
        <v>60</v>
      </c>
      <c r="C1391" t="inlineStr">
        <is>
          <t xml:space="preserve">CONCLUIDO	</t>
        </is>
      </c>
      <c r="D1391" t="n">
        <v>3.7787</v>
      </c>
      <c r="E1391" t="n">
        <v>26.46</v>
      </c>
      <c r="F1391" t="n">
        <v>24.03</v>
      </c>
      <c r="G1391" t="n">
        <v>120.13</v>
      </c>
      <c r="H1391" t="n">
        <v>1.82</v>
      </c>
      <c r="I1391" t="n">
        <v>12</v>
      </c>
      <c r="J1391" t="n">
        <v>143.06</v>
      </c>
      <c r="K1391" t="n">
        <v>45</v>
      </c>
      <c r="L1391" t="n">
        <v>14.75</v>
      </c>
      <c r="M1391" t="n">
        <v>10</v>
      </c>
      <c r="N1391" t="n">
        <v>23.31</v>
      </c>
      <c r="O1391" t="n">
        <v>17878.3</v>
      </c>
      <c r="P1391" t="n">
        <v>223.72</v>
      </c>
      <c r="Q1391" t="n">
        <v>452.59</v>
      </c>
      <c r="R1391" t="n">
        <v>72.03</v>
      </c>
      <c r="S1391" t="n">
        <v>57.64</v>
      </c>
      <c r="T1391" t="n">
        <v>5094.16</v>
      </c>
      <c r="U1391" t="n">
        <v>0.8</v>
      </c>
      <c r="V1391" t="n">
        <v>0.88</v>
      </c>
      <c r="W1391" t="n">
        <v>6.82</v>
      </c>
      <c r="X1391" t="n">
        <v>0.3</v>
      </c>
      <c r="Y1391" t="n">
        <v>1</v>
      </c>
      <c r="Z1391" t="n">
        <v>10</v>
      </c>
    </row>
    <row r="1392">
      <c r="A1392" t="n">
        <v>56</v>
      </c>
      <c r="B1392" t="n">
        <v>60</v>
      </c>
      <c r="C1392" t="inlineStr">
        <is>
          <t xml:space="preserve">CONCLUIDO	</t>
        </is>
      </c>
      <c r="D1392" t="n">
        <v>3.7791</v>
      </c>
      <c r="E1392" t="n">
        <v>26.46</v>
      </c>
      <c r="F1392" t="n">
        <v>24.02</v>
      </c>
      <c r="G1392" t="n">
        <v>120.11</v>
      </c>
      <c r="H1392" t="n">
        <v>1.85</v>
      </c>
      <c r="I1392" t="n">
        <v>12</v>
      </c>
      <c r="J1392" t="n">
        <v>143.4</v>
      </c>
      <c r="K1392" t="n">
        <v>45</v>
      </c>
      <c r="L1392" t="n">
        <v>15</v>
      </c>
      <c r="M1392" t="n">
        <v>10</v>
      </c>
      <c r="N1392" t="n">
        <v>23.41</v>
      </c>
      <c r="O1392" t="n">
        <v>17920.49</v>
      </c>
      <c r="P1392" t="n">
        <v>224.11</v>
      </c>
      <c r="Q1392" t="n">
        <v>452.56</v>
      </c>
      <c r="R1392" t="n">
        <v>71.88</v>
      </c>
      <c r="S1392" t="n">
        <v>57.64</v>
      </c>
      <c r="T1392" t="n">
        <v>5016.45</v>
      </c>
      <c r="U1392" t="n">
        <v>0.8</v>
      </c>
      <c r="V1392" t="n">
        <v>0.88</v>
      </c>
      <c r="W1392" t="n">
        <v>6.82</v>
      </c>
      <c r="X1392" t="n">
        <v>0.3</v>
      </c>
      <c r="Y1392" t="n">
        <v>1</v>
      </c>
      <c r="Z1392" t="n">
        <v>10</v>
      </c>
    </row>
    <row r="1393">
      <c r="A1393" t="n">
        <v>57</v>
      </c>
      <c r="B1393" t="n">
        <v>60</v>
      </c>
      <c r="C1393" t="inlineStr">
        <is>
          <t xml:space="preserve">CONCLUIDO	</t>
        </is>
      </c>
      <c r="D1393" t="n">
        <v>3.7768</v>
      </c>
      <c r="E1393" t="n">
        <v>26.48</v>
      </c>
      <c r="F1393" t="n">
        <v>24.04</v>
      </c>
      <c r="G1393" t="n">
        <v>120.19</v>
      </c>
      <c r="H1393" t="n">
        <v>1.88</v>
      </c>
      <c r="I1393" t="n">
        <v>12</v>
      </c>
      <c r="J1393" t="n">
        <v>143.75</v>
      </c>
      <c r="K1393" t="n">
        <v>45</v>
      </c>
      <c r="L1393" t="n">
        <v>15.25</v>
      </c>
      <c r="M1393" t="n">
        <v>10</v>
      </c>
      <c r="N1393" t="n">
        <v>23.5</v>
      </c>
      <c r="O1393" t="n">
        <v>17962.71</v>
      </c>
      <c r="P1393" t="n">
        <v>223.76</v>
      </c>
      <c r="Q1393" t="n">
        <v>452.56</v>
      </c>
      <c r="R1393" t="n">
        <v>72.48</v>
      </c>
      <c r="S1393" t="n">
        <v>57.64</v>
      </c>
      <c r="T1393" t="n">
        <v>5319.58</v>
      </c>
      <c r="U1393" t="n">
        <v>0.8</v>
      </c>
      <c r="V1393" t="n">
        <v>0.88</v>
      </c>
      <c r="W1393" t="n">
        <v>6.82</v>
      </c>
      <c r="X1393" t="n">
        <v>0.31</v>
      </c>
      <c r="Y1393" t="n">
        <v>1</v>
      </c>
      <c r="Z1393" t="n">
        <v>10</v>
      </c>
    </row>
    <row r="1394">
      <c r="A1394" t="n">
        <v>58</v>
      </c>
      <c r="B1394" t="n">
        <v>60</v>
      </c>
      <c r="C1394" t="inlineStr">
        <is>
          <t xml:space="preserve">CONCLUIDO	</t>
        </is>
      </c>
      <c r="D1394" t="n">
        <v>3.7766</v>
      </c>
      <c r="E1394" t="n">
        <v>26.48</v>
      </c>
      <c r="F1394" t="n">
        <v>24.04</v>
      </c>
      <c r="G1394" t="n">
        <v>120.2</v>
      </c>
      <c r="H1394" t="n">
        <v>1.9</v>
      </c>
      <c r="I1394" t="n">
        <v>12</v>
      </c>
      <c r="J1394" t="n">
        <v>144.09</v>
      </c>
      <c r="K1394" t="n">
        <v>45</v>
      </c>
      <c r="L1394" t="n">
        <v>15.5</v>
      </c>
      <c r="M1394" t="n">
        <v>10</v>
      </c>
      <c r="N1394" t="n">
        <v>23.59</v>
      </c>
      <c r="O1394" t="n">
        <v>18004.96</v>
      </c>
      <c r="P1394" t="n">
        <v>222.81</v>
      </c>
      <c r="Q1394" t="n">
        <v>452.55</v>
      </c>
      <c r="R1394" t="n">
        <v>72.76000000000001</v>
      </c>
      <c r="S1394" t="n">
        <v>57.64</v>
      </c>
      <c r="T1394" t="n">
        <v>5456.74</v>
      </c>
      <c r="U1394" t="n">
        <v>0.79</v>
      </c>
      <c r="V1394" t="n">
        <v>0.88</v>
      </c>
      <c r="W1394" t="n">
        <v>6.81</v>
      </c>
      <c r="X1394" t="n">
        <v>0.32</v>
      </c>
      <c r="Y1394" t="n">
        <v>1</v>
      </c>
      <c r="Z1394" t="n">
        <v>10</v>
      </c>
    </row>
    <row r="1395">
      <c r="A1395" t="n">
        <v>59</v>
      </c>
      <c r="B1395" t="n">
        <v>60</v>
      </c>
      <c r="C1395" t="inlineStr">
        <is>
          <t xml:space="preserve">CONCLUIDO	</t>
        </is>
      </c>
      <c r="D1395" t="n">
        <v>3.7762</v>
      </c>
      <c r="E1395" t="n">
        <v>26.48</v>
      </c>
      <c r="F1395" t="n">
        <v>24.04</v>
      </c>
      <c r="G1395" t="n">
        <v>120.21</v>
      </c>
      <c r="H1395" t="n">
        <v>1.93</v>
      </c>
      <c r="I1395" t="n">
        <v>12</v>
      </c>
      <c r="J1395" t="n">
        <v>144.43</v>
      </c>
      <c r="K1395" t="n">
        <v>45</v>
      </c>
      <c r="L1395" t="n">
        <v>15.75</v>
      </c>
      <c r="M1395" t="n">
        <v>10</v>
      </c>
      <c r="N1395" t="n">
        <v>23.68</v>
      </c>
      <c r="O1395" t="n">
        <v>18047.25</v>
      </c>
      <c r="P1395" t="n">
        <v>221</v>
      </c>
      <c r="Q1395" t="n">
        <v>452.58</v>
      </c>
      <c r="R1395" t="n">
        <v>72.79000000000001</v>
      </c>
      <c r="S1395" t="n">
        <v>57.64</v>
      </c>
      <c r="T1395" t="n">
        <v>5474.43</v>
      </c>
      <c r="U1395" t="n">
        <v>0.79</v>
      </c>
      <c r="V1395" t="n">
        <v>0.88</v>
      </c>
      <c r="W1395" t="n">
        <v>6.81</v>
      </c>
      <c r="X1395" t="n">
        <v>0.32</v>
      </c>
      <c r="Y1395" t="n">
        <v>1</v>
      </c>
      <c r="Z1395" t="n">
        <v>10</v>
      </c>
    </row>
    <row r="1396">
      <c r="A1396" t="n">
        <v>60</v>
      </c>
      <c r="B1396" t="n">
        <v>60</v>
      </c>
      <c r="C1396" t="inlineStr">
        <is>
          <t xml:space="preserve">CONCLUIDO	</t>
        </is>
      </c>
      <c r="D1396" t="n">
        <v>3.7865</v>
      </c>
      <c r="E1396" t="n">
        <v>26.41</v>
      </c>
      <c r="F1396" t="n">
        <v>24</v>
      </c>
      <c r="G1396" t="n">
        <v>130.89</v>
      </c>
      <c r="H1396" t="n">
        <v>1.96</v>
      </c>
      <c r="I1396" t="n">
        <v>11</v>
      </c>
      <c r="J1396" t="n">
        <v>144.77</v>
      </c>
      <c r="K1396" t="n">
        <v>45</v>
      </c>
      <c r="L1396" t="n">
        <v>16</v>
      </c>
      <c r="M1396" t="n">
        <v>9</v>
      </c>
      <c r="N1396" t="n">
        <v>23.78</v>
      </c>
      <c r="O1396" t="n">
        <v>18089.56</v>
      </c>
      <c r="P1396" t="n">
        <v>220.49</v>
      </c>
      <c r="Q1396" t="n">
        <v>452.57</v>
      </c>
      <c r="R1396" t="n">
        <v>71.16</v>
      </c>
      <c r="S1396" t="n">
        <v>57.64</v>
      </c>
      <c r="T1396" t="n">
        <v>4664.87</v>
      </c>
      <c r="U1396" t="n">
        <v>0.8100000000000001</v>
      </c>
      <c r="V1396" t="n">
        <v>0.88</v>
      </c>
      <c r="W1396" t="n">
        <v>6.81</v>
      </c>
      <c r="X1396" t="n">
        <v>0.27</v>
      </c>
      <c r="Y1396" t="n">
        <v>1</v>
      </c>
      <c r="Z1396" t="n">
        <v>10</v>
      </c>
    </row>
    <row r="1397">
      <c r="A1397" t="n">
        <v>61</v>
      </c>
      <c r="B1397" t="n">
        <v>60</v>
      </c>
      <c r="C1397" t="inlineStr">
        <is>
          <t xml:space="preserve">CONCLUIDO	</t>
        </is>
      </c>
      <c r="D1397" t="n">
        <v>3.7846</v>
      </c>
      <c r="E1397" t="n">
        <v>26.42</v>
      </c>
      <c r="F1397" t="n">
        <v>24.01</v>
      </c>
      <c r="G1397" t="n">
        <v>130.96</v>
      </c>
      <c r="H1397" t="n">
        <v>1.98</v>
      </c>
      <c r="I1397" t="n">
        <v>11</v>
      </c>
      <c r="J1397" t="n">
        <v>145.12</v>
      </c>
      <c r="K1397" t="n">
        <v>45</v>
      </c>
      <c r="L1397" t="n">
        <v>16.25</v>
      </c>
      <c r="M1397" t="n">
        <v>9</v>
      </c>
      <c r="N1397" t="n">
        <v>23.87</v>
      </c>
      <c r="O1397" t="n">
        <v>18131.91</v>
      </c>
      <c r="P1397" t="n">
        <v>220.67</v>
      </c>
      <c r="Q1397" t="n">
        <v>452.58</v>
      </c>
      <c r="R1397" t="n">
        <v>71.53</v>
      </c>
      <c r="S1397" t="n">
        <v>57.64</v>
      </c>
      <c r="T1397" t="n">
        <v>4849.31</v>
      </c>
      <c r="U1397" t="n">
        <v>0.8100000000000001</v>
      </c>
      <c r="V1397" t="n">
        <v>0.88</v>
      </c>
      <c r="W1397" t="n">
        <v>6.81</v>
      </c>
      <c r="X1397" t="n">
        <v>0.29</v>
      </c>
      <c r="Y1397" t="n">
        <v>1</v>
      </c>
      <c r="Z1397" t="n">
        <v>10</v>
      </c>
    </row>
    <row r="1398">
      <c r="A1398" t="n">
        <v>62</v>
      </c>
      <c r="B1398" t="n">
        <v>60</v>
      </c>
      <c r="C1398" t="inlineStr">
        <is>
          <t xml:space="preserve">CONCLUIDO	</t>
        </is>
      </c>
      <c r="D1398" t="n">
        <v>3.7857</v>
      </c>
      <c r="E1398" t="n">
        <v>26.42</v>
      </c>
      <c r="F1398" t="n">
        <v>24</v>
      </c>
      <c r="G1398" t="n">
        <v>130.92</v>
      </c>
      <c r="H1398" t="n">
        <v>2.01</v>
      </c>
      <c r="I1398" t="n">
        <v>11</v>
      </c>
      <c r="J1398" t="n">
        <v>145.46</v>
      </c>
      <c r="K1398" t="n">
        <v>45</v>
      </c>
      <c r="L1398" t="n">
        <v>16.5</v>
      </c>
      <c r="M1398" t="n">
        <v>9</v>
      </c>
      <c r="N1398" t="n">
        <v>23.96</v>
      </c>
      <c r="O1398" t="n">
        <v>18174.29</v>
      </c>
      <c r="P1398" t="n">
        <v>220.09</v>
      </c>
      <c r="Q1398" t="n">
        <v>452.56</v>
      </c>
      <c r="R1398" t="n">
        <v>71.47</v>
      </c>
      <c r="S1398" t="n">
        <v>57.64</v>
      </c>
      <c r="T1398" t="n">
        <v>4820.45</v>
      </c>
      <c r="U1398" t="n">
        <v>0.8100000000000001</v>
      </c>
      <c r="V1398" t="n">
        <v>0.88</v>
      </c>
      <c r="W1398" t="n">
        <v>6.81</v>
      </c>
      <c r="X1398" t="n">
        <v>0.28</v>
      </c>
      <c r="Y1398" t="n">
        <v>1</v>
      </c>
      <c r="Z1398" t="n">
        <v>10</v>
      </c>
    </row>
    <row r="1399">
      <c r="A1399" t="n">
        <v>63</v>
      </c>
      <c r="B1399" t="n">
        <v>60</v>
      </c>
      <c r="C1399" t="inlineStr">
        <is>
          <t xml:space="preserve">CONCLUIDO	</t>
        </is>
      </c>
      <c r="D1399" t="n">
        <v>3.786</v>
      </c>
      <c r="E1399" t="n">
        <v>26.41</v>
      </c>
      <c r="F1399" t="n">
        <v>24</v>
      </c>
      <c r="G1399" t="n">
        <v>130.91</v>
      </c>
      <c r="H1399" t="n">
        <v>2.03</v>
      </c>
      <c r="I1399" t="n">
        <v>11</v>
      </c>
      <c r="J1399" t="n">
        <v>145.81</v>
      </c>
      <c r="K1399" t="n">
        <v>45</v>
      </c>
      <c r="L1399" t="n">
        <v>16.75</v>
      </c>
      <c r="M1399" t="n">
        <v>9</v>
      </c>
      <c r="N1399" t="n">
        <v>24.06</v>
      </c>
      <c r="O1399" t="n">
        <v>18216.71</v>
      </c>
      <c r="P1399" t="n">
        <v>219.88</v>
      </c>
      <c r="Q1399" t="n">
        <v>452.56</v>
      </c>
      <c r="R1399" t="n">
        <v>71.36</v>
      </c>
      <c r="S1399" t="n">
        <v>57.64</v>
      </c>
      <c r="T1399" t="n">
        <v>4764.05</v>
      </c>
      <c r="U1399" t="n">
        <v>0.8100000000000001</v>
      </c>
      <c r="V1399" t="n">
        <v>0.88</v>
      </c>
      <c r="W1399" t="n">
        <v>6.81</v>
      </c>
      <c r="X1399" t="n">
        <v>0.28</v>
      </c>
      <c r="Y1399" t="n">
        <v>1</v>
      </c>
      <c r="Z1399" t="n">
        <v>10</v>
      </c>
    </row>
    <row r="1400">
      <c r="A1400" t="n">
        <v>64</v>
      </c>
      <c r="B1400" t="n">
        <v>60</v>
      </c>
      <c r="C1400" t="inlineStr">
        <is>
          <t xml:space="preserve">CONCLUIDO	</t>
        </is>
      </c>
      <c r="D1400" t="n">
        <v>3.7858</v>
      </c>
      <c r="E1400" t="n">
        <v>26.41</v>
      </c>
      <c r="F1400" t="n">
        <v>24</v>
      </c>
      <c r="G1400" t="n">
        <v>130.91</v>
      </c>
      <c r="H1400" t="n">
        <v>2.06</v>
      </c>
      <c r="I1400" t="n">
        <v>11</v>
      </c>
      <c r="J1400" t="n">
        <v>146.15</v>
      </c>
      <c r="K1400" t="n">
        <v>45</v>
      </c>
      <c r="L1400" t="n">
        <v>17</v>
      </c>
      <c r="M1400" t="n">
        <v>9</v>
      </c>
      <c r="N1400" t="n">
        <v>24.15</v>
      </c>
      <c r="O1400" t="n">
        <v>18259.16</v>
      </c>
      <c r="P1400" t="n">
        <v>218.36</v>
      </c>
      <c r="Q1400" t="n">
        <v>452.56</v>
      </c>
      <c r="R1400" t="n">
        <v>71.22</v>
      </c>
      <c r="S1400" t="n">
        <v>57.64</v>
      </c>
      <c r="T1400" t="n">
        <v>4692.16</v>
      </c>
      <c r="U1400" t="n">
        <v>0.8100000000000001</v>
      </c>
      <c r="V1400" t="n">
        <v>0.88</v>
      </c>
      <c r="W1400" t="n">
        <v>6.82</v>
      </c>
      <c r="X1400" t="n">
        <v>0.28</v>
      </c>
      <c r="Y1400" t="n">
        <v>1</v>
      </c>
      <c r="Z1400" t="n">
        <v>10</v>
      </c>
    </row>
    <row r="1401">
      <c r="A1401" t="n">
        <v>65</v>
      </c>
      <c r="B1401" t="n">
        <v>60</v>
      </c>
      <c r="C1401" t="inlineStr">
        <is>
          <t xml:space="preserve">CONCLUIDO	</t>
        </is>
      </c>
      <c r="D1401" t="n">
        <v>3.7926</v>
      </c>
      <c r="E1401" t="n">
        <v>26.37</v>
      </c>
      <c r="F1401" t="n">
        <v>23.98</v>
      </c>
      <c r="G1401" t="n">
        <v>143.88</v>
      </c>
      <c r="H1401" t="n">
        <v>2.08</v>
      </c>
      <c r="I1401" t="n">
        <v>10</v>
      </c>
      <c r="J1401" t="n">
        <v>146.49</v>
      </c>
      <c r="K1401" t="n">
        <v>45</v>
      </c>
      <c r="L1401" t="n">
        <v>17.25</v>
      </c>
      <c r="M1401" t="n">
        <v>8</v>
      </c>
      <c r="N1401" t="n">
        <v>24.25</v>
      </c>
      <c r="O1401" t="n">
        <v>18301.64</v>
      </c>
      <c r="P1401" t="n">
        <v>216.72</v>
      </c>
      <c r="Q1401" t="n">
        <v>452.56</v>
      </c>
      <c r="R1401" t="n">
        <v>70.69</v>
      </c>
      <c r="S1401" t="n">
        <v>57.64</v>
      </c>
      <c r="T1401" t="n">
        <v>4431.72</v>
      </c>
      <c r="U1401" t="n">
        <v>0.82</v>
      </c>
      <c r="V1401" t="n">
        <v>0.88</v>
      </c>
      <c r="W1401" t="n">
        <v>6.81</v>
      </c>
      <c r="X1401" t="n">
        <v>0.26</v>
      </c>
      <c r="Y1401" t="n">
        <v>1</v>
      </c>
      <c r="Z1401" t="n">
        <v>10</v>
      </c>
    </row>
    <row r="1402">
      <c r="A1402" t="n">
        <v>66</v>
      </c>
      <c r="B1402" t="n">
        <v>60</v>
      </c>
      <c r="C1402" t="inlineStr">
        <is>
          <t xml:space="preserve">CONCLUIDO	</t>
        </is>
      </c>
      <c r="D1402" t="n">
        <v>3.7935</v>
      </c>
      <c r="E1402" t="n">
        <v>26.36</v>
      </c>
      <c r="F1402" t="n">
        <v>23.97</v>
      </c>
      <c r="G1402" t="n">
        <v>143.84</v>
      </c>
      <c r="H1402" t="n">
        <v>2.11</v>
      </c>
      <c r="I1402" t="n">
        <v>10</v>
      </c>
      <c r="J1402" t="n">
        <v>146.84</v>
      </c>
      <c r="K1402" t="n">
        <v>45</v>
      </c>
      <c r="L1402" t="n">
        <v>17.5</v>
      </c>
      <c r="M1402" t="n">
        <v>8</v>
      </c>
      <c r="N1402" t="n">
        <v>24.34</v>
      </c>
      <c r="O1402" t="n">
        <v>18344.15</v>
      </c>
      <c r="P1402" t="n">
        <v>216.63</v>
      </c>
      <c r="Q1402" t="n">
        <v>452.57</v>
      </c>
      <c r="R1402" t="n">
        <v>70.40000000000001</v>
      </c>
      <c r="S1402" t="n">
        <v>57.64</v>
      </c>
      <c r="T1402" t="n">
        <v>4287.1</v>
      </c>
      <c r="U1402" t="n">
        <v>0.82</v>
      </c>
      <c r="V1402" t="n">
        <v>0.88</v>
      </c>
      <c r="W1402" t="n">
        <v>6.81</v>
      </c>
      <c r="X1402" t="n">
        <v>0.25</v>
      </c>
      <c r="Y1402" t="n">
        <v>1</v>
      </c>
      <c r="Z1402" t="n">
        <v>10</v>
      </c>
    </row>
    <row r="1403">
      <c r="A1403" t="n">
        <v>67</v>
      </c>
      <c r="B1403" t="n">
        <v>60</v>
      </c>
      <c r="C1403" t="inlineStr">
        <is>
          <t xml:space="preserve">CONCLUIDO	</t>
        </is>
      </c>
      <c r="D1403" t="n">
        <v>3.7917</v>
      </c>
      <c r="E1403" t="n">
        <v>26.37</v>
      </c>
      <c r="F1403" t="n">
        <v>23.99</v>
      </c>
      <c r="G1403" t="n">
        <v>143.91</v>
      </c>
      <c r="H1403" t="n">
        <v>2.13</v>
      </c>
      <c r="I1403" t="n">
        <v>10</v>
      </c>
      <c r="J1403" t="n">
        <v>147.18</v>
      </c>
      <c r="K1403" t="n">
        <v>45</v>
      </c>
      <c r="L1403" t="n">
        <v>17.75</v>
      </c>
      <c r="M1403" t="n">
        <v>8</v>
      </c>
      <c r="N1403" t="n">
        <v>24.44</v>
      </c>
      <c r="O1403" t="n">
        <v>18386.69</v>
      </c>
      <c r="P1403" t="n">
        <v>216.52</v>
      </c>
      <c r="Q1403" t="n">
        <v>452.56</v>
      </c>
      <c r="R1403" t="n">
        <v>70.88</v>
      </c>
      <c r="S1403" t="n">
        <v>57.64</v>
      </c>
      <c r="T1403" t="n">
        <v>4530.24</v>
      </c>
      <c r="U1403" t="n">
        <v>0.8100000000000001</v>
      </c>
      <c r="V1403" t="n">
        <v>0.88</v>
      </c>
      <c r="W1403" t="n">
        <v>6.81</v>
      </c>
      <c r="X1403" t="n">
        <v>0.26</v>
      </c>
      <c r="Y1403" t="n">
        <v>1</v>
      </c>
      <c r="Z1403" t="n">
        <v>10</v>
      </c>
    </row>
    <row r="1404">
      <c r="A1404" t="n">
        <v>68</v>
      </c>
      <c r="B1404" t="n">
        <v>60</v>
      </c>
      <c r="C1404" t="inlineStr">
        <is>
          <t xml:space="preserve">CONCLUIDO	</t>
        </is>
      </c>
      <c r="D1404" t="n">
        <v>3.7935</v>
      </c>
      <c r="E1404" t="n">
        <v>26.36</v>
      </c>
      <c r="F1404" t="n">
        <v>23.97</v>
      </c>
      <c r="G1404" t="n">
        <v>143.84</v>
      </c>
      <c r="H1404" t="n">
        <v>2.16</v>
      </c>
      <c r="I1404" t="n">
        <v>10</v>
      </c>
      <c r="J1404" t="n">
        <v>147.53</v>
      </c>
      <c r="K1404" t="n">
        <v>45</v>
      </c>
      <c r="L1404" t="n">
        <v>18</v>
      </c>
      <c r="M1404" t="n">
        <v>8</v>
      </c>
      <c r="N1404" t="n">
        <v>24.53</v>
      </c>
      <c r="O1404" t="n">
        <v>18429.27</v>
      </c>
      <c r="P1404" t="n">
        <v>216.14</v>
      </c>
      <c r="Q1404" t="n">
        <v>452.58</v>
      </c>
      <c r="R1404" t="n">
        <v>70.41</v>
      </c>
      <c r="S1404" t="n">
        <v>57.64</v>
      </c>
      <c r="T1404" t="n">
        <v>4291.71</v>
      </c>
      <c r="U1404" t="n">
        <v>0.82</v>
      </c>
      <c r="V1404" t="n">
        <v>0.88</v>
      </c>
      <c r="W1404" t="n">
        <v>6.81</v>
      </c>
      <c r="X1404" t="n">
        <v>0.25</v>
      </c>
      <c r="Y1404" t="n">
        <v>1</v>
      </c>
      <c r="Z1404" t="n">
        <v>10</v>
      </c>
    </row>
    <row r="1405">
      <c r="A1405" t="n">
        <v>69</v>
      </c>
      <c r="B1405" t="n">
        <v>60</v>
      </c>
      <c r="C1405" t="inlineStr">
        <is>
          <t xml:space="preserve">CONCLUIDO	</t>
        </is>
      </c>
      <c r="D1405" t="n">
        <v>3.7921</v>
      </c>
      <c r="E1405" t="n">
        <v>26.37</v>
      </c>
      <c r="F1405" t="n">
        <v>23.98</v>
      </c>
      <c r="G1405" t="n">
        <v>143.9</v>
      </c>
      <c r="H1405" t="n">
        <v>2.18</v>
      </c>
      <c r="I1405" t="n">
        <v>10</v>
      </c>
      <c r="J1405" t="n">
        <v>147.87</v>
      </c>
      <c r="K1405" t="n">
        <v>45</v>
      </c>
      <c r="L1405" t="n">
        <v>18.25</v>
      </c>
      <c r="M1405" t="n">
        <v>8</v>
      </c>
      <c r="N1405" t="n">
        <v>24.63</v>
      </c>
      <c r="O1405" t="n">
        <v>18471.89</v>
      </c>
      <c r="P1405" t="n">
        <v>215.78</v>
      </c>
      <c r="Q1405" t="n">
        <v>452.56</v>
      </c>
      <c r="R1405" t="n">
        <v>70.73999999999999</v>
      </c>
      <c r="S1405" t="n">
        <v>57.64</v>
      </c>
      <c r="T1405" t="n">
        <v>4459.46</v>
      </c>
      <c r="U1405" t="n">
        <v>0.8100000000000001</v>
      </c>
      <c r="V1405" t="n">
        <v>0.88</v>
      </c>
      <c r="W1405" t="n">
        <v>6.81</v>
      </c>
      <c r="X1405" t="n">
        <v>0.26</v>
      </c>
      <c r="Y1405" t="n">
        <v>1</v>
      </c>
      <c r="Z1405" t="n">
        <v>10</v>
      </c>
    </row>
    <row r="1406">
      <c r="A1406" t="n">
        <v>70</v>
      </c>
      <c r="B1406" t="n">
        <v>60</v>
      </c>
      <c r="C1406" t="inlineStr">
        <is>
          <t xml:space="preserve">CONCLUIDO	</t>
        </is>
      </c>
      <c r="D1406" t="n">
        <v>3.7923</v>
      </c>
      <c r="E1406" t="n">
        <v>26.37</v>
      </c>
      <c r="F1406" t="n">
        <v>23.98</v>
      </c>
      <c r="G1406" t="n">
        <v>143.89</v>
      </c>
      <c r="H1406" t="n">
        <v>2.21</v>
      </c>
      <c r="I1406" t="n">
        <v>10</v>
      </c>
      <c r="J1406" t="n">
        <v>148.22</v>
      </c>
      <c r="K1406" t="n">
        <v>45</v>
      </c>
      <c r="L1406" t="n">
        <v>18.5</v>
      </c>
      <c r="M1406" t="n">
        <v>8</v>
      </c>
      <c r="N1406" t="n">
        <v>24.72</v>
      </c>
      <c r="O1406" t="n">
        <v>18514.53</v>
      </c>
      <c r="P1406" t="n">
        <v>214.23</v>
      </c>
      <c r="Q1406" t="n">
        <v>452.57</v>
      </c>
      <c r="R1406" t="n">
        <v>70.73</v>
      </c>
      <c r="S1406" t="n">
        <v>57.64</v>
      </c>
      <c r="T1406" t="n">
        <v>4451.89</v>
      </c>
      <c r="U1406" t="n">
        <v>0.8100000000000001</v>
      </c>
      <c r="V1406" t="n">
        <v>0.88</v>
      </c>
      <c r="W1406" t="n">
        <v>6.81</v>
      </c>
      <c r="X1406" t="n">
        <v>0.26</v>
      </c>
      <c r="Y1406" t="n">
        <v>1</v>
      </c>
      <c r="Z1406" t="n">
        <v>10</v>
      </c>
    </row>
    <row r="1407">
      <c r="A1407" t="n">
        <v>71</v>
      </c>
      <c r="B1407" t="n">
        <v>60</v>
      </c>
      <c r="C1407" t="inlineStr">
        <is>
          <t xml:space="preserve">CONCLUIDO	</t>
        </is>
      </c>
      <c r="D1407" t="n">
        <v>3.7924</v>
      </c>
      <c r="E1407" t="n">
        <v>26.37</v>
      </c>
      <c r="F1407" t="n">
        <v>23.98</v>
      </c>
      <c r="G1407" t="n">
        <v>143.88</v>
      </c>
      <c r="H1407" t="n">
        <v>2.23</v>
      </c>
      <c r="I1407" t="n">
        <v>10</v>
      </c>
      <c r="J1407" t="n">
        <v>148.57</v>
      </c>
      <c r="K1407" t="n">
        <v>45</v>
      </c>
      <c r="L1407" t="n">
        <v>18.75</v>
      </c>
      <c r="M1407" t="n">
        <v>7</v>
      </c>
      <c r="N1407" t="n">
        <v>24.82</v>
      </c>
      <c r="O1407" t="n">
        <v>18557.21</v>
      </c>
      <c r="P1407" t="n">
        <v>212.2</v>
      </c>
      <c r="Q1407" t="n">
        <v>452.56</v>
      </c>
      <c r="R1407" t="n">
        <v>70.59999999999999</v>
      </c>
      <c r="S1407" t="n">
        <v>57.64</v>
      </c>
      <c r="T1407" t="n">
        <v>4386.13</v>
      </c>
      <c r="U1407" t="n">
        <v>0.82</v>
      </c>
      <c r="V1407" t="n">
        <v>0.88</v>
      </c>
      <c r="W1407" t="n">
        <v>6.81</v>
      </c>
      <c r="X1407" t="n">
        <v>0.26</v>
      </c>
      <c r="Y1407" t="n">
        <v>1</v>
      </c>
      <c r="Z1407" t="n">
        <v>10</v>
      </c>
    </row>
    <row r="1408">
      <c r="A1408" t="n">
        <v>72</v>
      </c>
      <c r="B1408" t="n">
        <v>60</v>
      </c>
      <c r="C1408" t="inlineStr">
        <is>
          <t xml:space="preserve">CONCLUIDO	</t>
        </is>
      </c>
      <c r="D1408" t="n">
        <v>3.8004</v>
      </c>
      <c r="E1408" t="n">
        <v>26.31</v>
      </c>
      <c r="F1408" t="n">
        <v>23.95</v>
      </c>
      <c r="G1408" t="n">
        <v>159.67</v>
      </c>
      <c r="H1408" t="n">
        <v>2.26</v>
      </c>
      <c r="I1408" t="n">
        <v>9</v>
      </c>
      <c r="J1408" t="n">
        <v>148.91</v>
      </c>
      <c r="K1408" t="n">
        <v>45</v>
      </c>
      <c r="L1408" t="n">
        <v>19</v>
      </c>
      <c r="M1408" t="n">
        <v>6</v>
      </c>
      <c r="N1408" t="n">
        <v>24.92</v>
      </c>
      <c r="O1408" t="n">
        <v>18599.92</v>
      </c>
      <c r="P1408" t="n">
        <v>211.17</v>
      </c>
      <c r="Q1408" t="n">
        <v>452.57</v>
      </c>
      <c r="R1408" t="n">
        <v>69.67</v>
      </c>
      <c r="S1408" t="n">
        <v>57.64</v>
      </c>
      <c r="T1408" t="n">
        <v>3928.3</v>
      </c>
      <c r="U1408" t="n">
        <v>0.83</v>
      </c>
      <c r="V1408" t="n">
        <v>0.89</v>
      </c>
      <c r="W1408" t="n">
        <v>6.81</v>
      </c>
      <c r="X1408" t="n">
        <v>0.23</v>
      </c>
      <c r="Y1408" t="n">
        <v>1</v>
      </c>
      <c r="Z1408" t="n">
        <v>10</v>
      </c>
    </row>
    <row r="1409">
      <c r="A1409" t="n">
        <v>73</v>
      </c>
      <c r="B1409" t="n">
        <v>60</v>
      </c>
      <c r="C1409" t="inlineStr">
        <is>
          <t xml:space="preserve">CONCLUIDO	</t>
        </is>
      </c>
      <c r="D1409" t="n">
        <v>3.8005</v>
      </c>
      <c r="E1409" t="n">
        <v>26.31</v>
      </c>
      <c r="F1409" t="n">
        <v>23.95</v>
      </c>
      <c r="G1409" t="n">
        <v>159.67</v>
      </c>
      <c r="H1409" t="n">
        <v>2.28</v>
      </c>
      <c r="I1409" t="n">
        <v>9</v>
      </c>
      <c r="J1409" t="n">
        <v>149.26</v>
      </c>
      <c r="K1409" t="n">
        <v>45</v>
      </c>
      <c r="L1409" t="n">
        <v>19.25</v>
      </c>
      <c r="M1409" t="n">
        <v>6</v>
      </c>
      <c r="N1409" t="n">
        <v>25.01</v>
      </c>
      <c r="O1409" t="n">
        <v>18642.66</v>
      </c>
      <c r="P1409" t="n">
        <v>211.21</v>
      </c>
      <c r="Q1409" t="n">
        <v>452.58</v>
      </c>
      <c r="R1409" t="n">
        <v>69.62</v>
      </c>
      <c r="S1409" t="n">
        <v>57.64</v>
      </c>
      <c r="T1409" t="n">
        <v>3902.36</v>
      </c>
      <c r="U1409" t="n">
        <v>0.83</v>
      </c>
      <c r="V1409" t="n">
        <v>0.89</v>
      </c>
      <c r="W1409" t="n">
        <v>6.81</v>
      </c>
      <c r="X1409" t="n">
        <v>0.23</v>
      </c>
      <c r="Y1409" t="n">
        <v>1</v>
      </c>
      <c r="Z1409" t="n">
        <v>10</v>
      </c>
    </row>
    <row r="1410">
      <c r="A1410" t="n">
        <v>74</v>
      </c>
      <c r="B1410" t="n">
        <v>60</v>
      </c>
      <c r="C1410" t="inlineStr">
        <is>
          <t xml:space="preserve">CONCLUIDO	</t>
        </is>
      </c>
      <c r="D1410" t="n">
        <v>3.8009</v>
      </c>
      <c r="E1410" t="n">
        <v>26.31</v>
      </c>
      <c r="F1410" t="n">
        <v>23.95</v>
      </c>
      <c r="G1410" t="n">
        <v>159.65</v>
      </c>
      <c r="H1410" t="n">
        <v>2.31</v>
      </c>
      <c r="I1410" t="n">
        <v>9</v>
      </c>
      <c r="J1410" t="n">
        <v>149.61</v>
      </c>
      <c r="K1410" t="n">
        <v>45</v>
      </c>
      <c r="L1410" t="n">
        <v>19.5</v>
      </c>
      <c r="M1410" t="n">
        <v>5</v>
      </c>
      <c r="N1410" t="n">
        <v>25.11</v>
      </c>
      <c r="O1410" t="n">
        <v>18685.44</v>
      </c>
      <c r="P1410" t="n">
        <v>211.58</v>
      </c>
      <c r="Q1410" t="n">
        <v>452.56</v>
      </c>
      <c r="R1410" t="n">
        <v>69.59</v>
      </c>
      <c r="S1410" t="n">
        <v>57.64</v>
      </c>
      <c r="T1410" t="n">
        <v>3889.27</v>
      </c>
      <c r="U1410" t="n">
        <v>0.83</v>
      </c>
      <c r="V1410" t="n">
        <v>0.89</v>
      </c>
      <c r="W1410" t="n">
        <v>6.81</v>
      </c>
      <c r="X1410" t="n">
        <v>0.22</v>
      </c>
      <c r="Y1410" t="n">
        <v>1</v>
      </c>
      <c r="Z1410" t="n">
        <v>10</v>
      </c>
    </row>
    <row r="1411">
      <c r="A1411" t="n">
        <v>75</v>
      </c>
      <c r="B1411" t="n">
        <v>60</v>
      </c>
      <c r="C1411" t="inlineStr">
        <is>
          <t xml:space="preserve">CONCLUIDO	</t>
        </is>
      </c>
      <c r="D1411" t="n">
        <v>3.8016</v>
      </c>
      <c r="E1411" t="n">
        <v>26.3</v>
      </c>
      <c r="F1411" t="n">
        <v>23.94</v>
      </c>
      <c r="G1411" t="n">
        <v>159.61</v>
      </c>
      <c r="H1411" t="n">
        <v>2.33</v>
      </c>
      <c r="I1411" t="n">
        <v>9</v>
      </c>
      <c r="J1411" t="n">
        <v>149.95</v>
      </c>
      <c r="K1411" t="n">
        <v>45</v>
      </c>
      <c r="L1411" t="n">
        <v>19.75</v>
      </c>
      <c r="M1411" t="n">
        <v>5</v>
      </c>
      <c r="N1411" t="n">
        <v>25.21</v>
      </c>
      <c r="O1411" t="n">
        <v>18728.26</v>
      </c>
      <c r="P1411" t="n">
        <v>211.94</v>
      </c>
      <c r="Q1411" t="n">
        <v>452.55</v>
      </c>
      <c r="R1411" t="n">
        <v>69.44</v>
      </c>
      <c r="S1411" t="n">
        <v>57.64</v>
      </c>
      <c r="T1411" t="n">
        <v>3813.06</v>
      </c>
      <c r="U1411" t="n">
        <v>0.83</v>
      </c>
      <c r="V1411" t="n">
        <v>0.89</v>
      </c>
      <c r="W1411" t="n">
        <v>6.81</v>
      </c>
      <c r="X1411" t="n">
        <v>0.22</v>
      </c>
      <c r="Y1411" t="n">
        <v>1</v>
      </c>
      <c r="Z1411" t="n">
        <v>10</v>
      </c>
    </row>
    <row r="1412">
      <c r="A1412" t="n">
        <v>76</v>
      </c>
      <c r="B1412" t="n">
        <v>60</v>
      </c>
      <c r="C1412" t="inlineStr">
        <is>
          <t xml:space="preserve">CONCLUIDO	</t>
        </is>
      </c>
      <c r="D1412" t="n">
        <v>3.8008</v>
      </c>
      <c r="E1412" t="n">
        <v>26.31</v>
      </c>
      <c r="F1412" t="n">
        <v>23.95</v>
      </c>
      <c r="G1412" t="n">
        <v>159.65</v>
      </c>
      <c r="H1412" t="n">
        <v>2.36</v>
      </c>
      <c r="I1412" t="n">
        <v>9</v>
      </c>
      <c r="J1412" t="n">
        <v>150.3</v>
      </c>
      <c r="K1412" t="n">
        <v>45</v>
      </c>
      <c r="L1412" t="n">
        <v>20</v>
      </c>
      <c r="M1412" t="n">
        <v>3</v>
      </c>
      <c r="N1412" t="n">
        <v>25.3</v>
      </c>
      <c r="O1412" t="n">
        <v>18771.1</v>
      </c>
      <c r="P1412" t="n">
        <v>211.89</v>
      </c>
      <c r="Q1412" t="n">
        <v>452.55</v>
      </c>
      <c r="R1412" t="n">
        <v>69.45</v>
      </c>
      <c r="S1412" t="n">
        <v>57.64</v>
      </c>
      <c r="T1412" t="n">
        <v>3816.29</v>
      </c>
      <c r="U1412" t="n">
        <v>0.83</v>
      </c>
      <c r="V1412" t="n">
        <v>0.89</v>
      </c>
      <c r="W1412" t="n">
        <v>6.81</v>
      </c>
      <c r="X1412" t="n">
        <v>0.22</v>
      </c>
      <c r="Y1412" t="n">
        <v>1</v>
      </c>
      <c r="Z1412" t="n">
        <v>10</v>
      </c>
    </row>
    <row r="1413">
      <c r="A1413" t="n">
        <v>77</v>
      </c>
      <c r="B1413" t="n">
        <v>60</v>
      </c>
      <c r="C1413" t="inlineStr">
        <is>
          <t xml:space="preserve">CONCLUIDO	</t>
        </is>
      </c>
      <c r="D1413" t="n">
        <v>3.8001</v>
      </c>
      <c r="E1413" t="n">
        <v>26.32</v>
      </c>
      <c r="F1413" t="n">
        <v>23.95</v>
      </c>
      <c r="G1413" t="n">
        <v>159.69</v>
      </c>
      <c r="H1413" t="n">
        <v>2.38</v>
      </c>
      <c r="I1413" t="n">
        <v>9</v>
      </c>
      <c r="J1413" t="n">
        <v>150.65</v>
      </c>
      <c r="K1413" t="n">
        <v>45</v>
      </c>
      <c r="L1413" t="n">
        <v>20.25</v>
      </c>
      <c r="M1413" t="n">
        <v>1</v>
      </c>
      <c r="N1413" t="n">
        <v>25.4</v>
      </c>
      <c r="O1413" t="n">
        <v>18813.98</v>
      </c>
      <c r="P1413" t="n">
        <v>212.33</v>
      </c>
      <c r="Q1413" t="n">
        <v>452.58</v>
      </c>
      <c r="R1413" t="n">
        <v>69.5</v>
      </c>
      <c r="S1413" t="n">
        <v>57.64</v>
      </c>
      <c r="T1413" t="n">
        <v>3842.05</v>
      </c>
      <c r="U1413" t="n">
        <v>0.83</v>
      </c>
      <c r="V1413" t="n">
        <v>0.89</v>
      </c>
      <c r="W1413" t="n">
        <v>6.82</v>
      </c>
      <c r="X1413" t="n">
        <v>0.23</v>
      </c>
      <c r="Y1413" t="n">
        <v>1</v>
      </c>
      <c r="Z1413" t="n">
        <v>10</v>
      </c>
    </row>
    <row r="1414">
      <c r="A1414" t="n">
        <v>78</v>
      </c>
      <c r="B1414" t="n">
        <v>60</v>
      </c>
      <c r="C1414" t="inlineStr">
        <is>
          <t xml:space="preserve">CONCLUIDO	</t>
        </is>
      </c>
      <c r="D1414" t="n">
        <v>3.8</v>
      </c>
      <c r="E1414" t="n">
        <v>26.32</v>
      </c>
      <c r="F1414" t="n">
        <v>23.95</v>
      </c>
      <c r="G1414" t="n">
        <v>159.69</v>
      </c>
      <c r="H1414" t="n">
        <v>2.4</v>
      </c>
      <c r="I1414" t="n">
        <v>9</v>
      </c>
      <c r="J1414" t="n">
        <v>151</v>
      </c>
      <c r="K1414" t="n">
        <v>45</v>
      </c>
      <c r="L1414" t="n">
        <v>20.5</v>
      </c>
      <c r="M1414" t="n">
        <v>0</v>
      </c>
      <c r="N1414" t="n">
        <v>25.5</v>
      </c>
      <c r="O1414" t="n">
        <v>18856.89</v>
      </c>
      <c r="P1414" t="n">
        <v>212.81</v>
      </c>
      <c r="Q1414" t="n">
        <v>452.56</v>
      </c>
      <c r="R1414" t="n">
        <v>69.51000000000001</v>
      </c>
      <c r="S1414" t="n">
        <v>57.64</v>
      </c>
      <c r="T1414" t="n">
        <v>3848.71</v>
      </c>
      <c r="U1414" t="n">
        <v>0.83</v>
      </c>
      <c r="V1414" t="n">
        <v>0.89</v>
      </c>
      <c r="W1414" t="n">
        <v>6.82</v>
      </c>
      <c r="X1414" t="n">
        <v>0.23</v>
      </c>
      <c r="Y1414" t="n">
        <v>1</v>
      </c>
      <c r="Z1414" t="n">
        <v>10</v>
      </c>
    </row>
    <row r="1415">
      <c r="A1415" t="n">
        <v>0</v>
      </c>
      <c r="B1415" t="n">
        <v>135</v>
      </c>
      <c r="C1415" t="inlineStr">
        <is>
          <t xml:space="preserve">CONCLUIDO	</t>
        </is>
      </c>
      <c r="D1415" t="n">
        <v>1.5439</v>
      </c>
      <c r="E1415" t="n">
        <v>64.77</v>
      </c>
      <c r="F1415" t="n">
        <v>38.1</v>
      </c>
      <c r="G1415" t="n">
        <v>4.85</v>
      </c>
      <c r="H1415" t="n">
        <v>0.07000000000000001</v>
      </c>
      <c r="I1415" t="n">
        <v>471</v>
      </c>
      <c r="J1415" t="n">
        <v>263.32</v>
      </c>
      <c r="K1415" t="n">
        <v>59.89</v>
      </c>
      <c r="L1415" t="n">
        <v>1</v>
      </c>
      <c r="M1415" t="n">
        <v>469</v>
      </c>
      <c r="N1415" t="n">
        <v>67.43000000000001</v>
      </c>
      <c r="O1415" t="n">
        <v>32710.1</v>
      </c>
      <c r="P1415" t="n">
        <v>648.53</v>
      </c>
      <c r="Q1415" t="n">
        <v>453.91</v>
      </c>
      <c r="R1415" t="n">
        <v>531.36</v>
      </c>
      <c r="S1415" t="n">
        <v>57.64</v>
      </c>
      <c r="T1415" t="n">
        <v>232465.25</v>
      </c>
      <c r="U1415" t="n">
        <v>0.11</v>
      </c>
      <c r="V1415" t="n">
        <v>0.5600000000000001</v>
      </c>
      <c r="W1415" t="n">
        <v>7.59</v>
      </c>
      <c r="X1415" t="n">
        <v>14.35</v>
      </c>
      <c r="Y1415" t="n">
        <v>1</v>
      </c>
      <c r="Z1415" t="n">
        <v>10</v>
      </c>
    </row>
    <row r="1416">
      <c r="A1416" t="n">
        <v>1</v>
      </c>
      <c r="B1416" t="n">
        <v>135</v>
      </c>
      <c r="C1416" t="inlineStr">
        <is>
          <t xml:space="preserve">CONCLUIDO	</t>
        </is>
      </c>
      <c r="D1416" t="n">
        <v>1.8728</v>
      </c>
      <c r="E1416" t="n">
        <v>53.4</v>
      </c>
      <c r="F1416" t="n">
        <v>33.71</v>
      </c>
      <c r="G1416" t="n">
        <v>6.07</v>
      </c>
      <c r="H1416" t="n">
        <v>0.08</v>
      </c>
      <c r="I1416" t="n">
        <v>333</v>
      </c>
      <c r="J1416" t="n">
        <v>263.79</v>
      </c>
      <c r="K1416" t="n">
        <v>59.89</v>
      </c>
      <c r="L1416" t="n">
        <v>1.25</v>
      </c>
      <c r="M1416" t="n">
        <v>331</v>
      </c>
      <c r="N1416" t="n">
        <v>67.65000000000001</v>
      </c>
      <c r="O1416" t="n">
        <v>32767.75</v>
      </c>
      <c r="P1416" t="n">
        <v>573.97</v>
      </c>
      <c r="Q1416" t="n">
        <v>453.49</v>
      </c>
      <c r="R1416" t="n">
        <v>387.27</v>
      </c>
      <c r="S1416" t="n">
        <v>57.64</v>
      </c>
      <c r="T1416" t="n">
        <v>161109.04</v>
      </c>
      <c r="U1416" t="n">
        <v>0.15</v>
      </c>
      <c r="V1416" t="n">
        <v>0.63</v>
      </c>
      <c r="W1416" t="n">
        <v>7.37</v>
      </c>
      <c r="X1416" t="n">
        <v>9.960000000000001</v>
      </c>
      <c r="Y1416" t="n">
        <v>1</v>
      </c>
      <c r="Z1416" t="n">
        <v>10</v>
      </c>
    </row>
    <row r="1417">
      <c r="A1417" t="n">
        <v>2</v>
      </c>
      <c r="B1417" t="n">
        <v>135</v>
      </c>
      <c r="C1417" t="inlineStr">
        <is>
          <t xml:space="preserve">CONCLUIDO	</t>
        </is>
      </c>
      <c r="D1417" t="n">
        <v>2.1156</v>
      </c>
      <c r="E1417" t="n">
        <v>47.27</v>
      </c>
      <c r="F1417" t="n">
        <v>31.37</v>
      </c>
      <c r="G1417" t="n">
        <v>7.3</v>
      </c>
      <c r="H1417" t="n">
        <v>0.1</v>
      </c>
      <c r="I1417" t="n">
        <v>258</v>
      </c>
      <c r="J1417" t="n">
        <v>264.25</v>
      </c>
      <c r="K1417" t="n">
        <v>59.89</v>
      </c>
      <c r="L1417" t="n">
        <v>1.5</v>
      </c>
      <c r="M1417" t="n">
        <v>256</v>
      </c>
      <c r="N1417" t="n">
        <v>67.87</v>
      </c>
      <c r="O1417" t="n">
        <v>32825.49</v>
      </c>
      <c r="P1417" t="n">
        <v>534.28</v>
      </c>
      <c r="Q1417" t="n">
        <v>453.37</v>
      </c>
      <c r="R1417" t="n">
        <v>310.94</v>
      </c>
      <c r="S1417" t="n">
        <v>57.64</v>
      </c>
      <c r="T1417" t="n">
        <v>123320.14</v>
      </c>
      <c r="U1417" t="n">
        <v>0.19</v>
      </c>
      <c r="V1417" t="n">
        <v>0.68</v>
      </c>
      <c r="W1417" t="n">
        <v>7.23</v>
      </c>
      <c r="X1417" t="n">
        <v>7.63</v>
      </c>
      <c r="Y1417" t="n">
        <v>1</v>
      </c>
      <c r="Z1417" t="n">
        <v>10</v>
      </c>
    </row>
    <row r="1418">
      <c r="A1418" t="n">
        <v>3</v>
      </c>
      <c r="B1418" t="n">
        <v>135</v>
      </c>
      <c r="C1418" t="inlineStr">
        <is>
          <t xml:space="preserve">CONCLUIDO	</t>
        </is>
      </c>
      <c r="D1418" t="n">
        <v>2.3019</v>
      </c>
      <c r="E1418" t="n">
        <v>43.44</v>
      </c>
      <c r="F1418" t="n">
        <v>29.92</v>
      </c>
      <c r="G1418" t="n">
        <v>8.51</v>
      </c>
      <c r="H1418" t="n">
        <v>0.12</v>
      </c>
      <c r="I1418" t="n">
        <v>211</v>
      </c>
      <c r="J1418" t="n">
        <v>264.72</v>
      </c>
      <c r="K1418" t="n">
        <v>59.89</v>
      </c>
      <c r="L1418" t="n">
        <v>1.75</v>
      </c>
      <c r="M1418" t="n">
        <v>209</v>
      </c>
      <c r="N1418" t="n">
        <v>68.09</v>
      </c>
      <c r="O1418" t="n">
        <v>32883.31</v>
      </c>
      <c r="P1418" t="n">
        <v>509.61</v>
      </c>
      <c r="Q1418" t="n">
        <v>453.17</v>
      </c>
      <c r="R1418" t="n">
        <v>264.21</v>
      </c>
      <c r="S1418" t="n">
        <v>57.64</v>
      </c>
      <c r="T1418" t="n">
        <v>100187.68</v>
      </c>
      <c r="U1418" t="n">
        <v>0.22</v>
      </c>
      <c r="V1418" t="n">
        <v>0.71</v>
      </c>
      <c r="W1418" t="n">
        <v>7.14</v>
      </c>
      <c r="X1418" t="n">
        <v>6.18</v>
      </c>
      <c r="Y1418" t="n">
        <v>1</v>
      </c>
      <c r="Z1418" t="n">
        <v>10</v>
      </c>
    </row>
    <row r="1419">
      <c r="A1419" t="n">
        <v>4</v>
      </c>
      <c r="B1419" t="n">
        <v>135</v>
      </c>
      <c r="C1419" t="inlineStr">
        <is>
          <t xml:space="preserve">CONCLUIDO	</t>
        </is>
      </c>
      <c r="D1419" t="n">
        <v>2.4473</v>
      </c>
      <c r="E1419" t="n">
        <v>40.86</v>
      </c>
      <c r="F1419" t="n">
        <v>28.96</v>
      </c>
      <c r="G1419" t="n">
        <v>9.710000000000001</v>
      </c>
      <c r="H1419" t="n">
        <v>0.13</v>
      </c>
      <c r="I1419" t="n">
        <v>179</v>
      </c>
      <c r="J1419" t="n">
        <v>265.19</v>
      </c>
      <c r="K1419" t="n">
        <v>59.89</v>
      </c>
      <c r="L1419" t="n">
        <v>2</v>
      </c>
      <c r="M1419" t="n">
        <v>177</v>
      </c>
      <c r="N1419" t="n">
        <v>68.31</v>
      </c>
      <c r="O1419" t="n">
        <v>32941.21</v>
      </c>
      <c r="P1419" t="n">
        <v>493.23</v>
      </c>
      <c r="Q1419" t="n">
        <v>452.93</v>
      </c>
      <c r="R1419" t="n">
        <v>232.89</v>
      </c>
      <c r="S1419" t="n">
        <v>57.64</v>
      </c>
      <c r="T1419" t="n">
        <v>84687.94</v>
      </c>
      <c r="U1419" t="n">
        <v>0.25</v>
      </c>
      <c r="V1419" t="n">
        <v>0.73</v>
      </c>
      <c r="W1419" t="n">
        <v>7.09</v>
      </c>
      <c r="X1419" t="n">
        <v>5.22</v>
      </c>
      <c r="Y1419" t="n">
        <v>1</v>
      </c>
      <c r="Z1419" t="n">
        <v>10</v>
      </c>
    </row>
    <row r="1420">
      <c r="A1420" t="n">
        <v>5</v>
      </c>
      <c r="B1420" t="n">
        <v>135</v>
      </c>
      <c r="C1420" t="inlineStr">
        <is>
          <t xml:space="preserve">CONCLUIDO	</t>
        </is>
      </c>
      <c r="D1420" t="n">
        <v>2.5684</v>
      </c>
      <c r="E1420" t="n">
        <v>38.93</v>
      </c>
      <c r="F1420" t="n">
        <v>28.25</v>
      </c>
      <c r="G1420" t="n">
        <v>10.93</v>
      </c>
      <c r="H1420" t="n">
        <v>0.15</v>
      </c>
      <c r="I1420" t="n">
        <v>155</v>
      </c>
      <c r="J1420" t="n">
        <v>265.66</v>
      </c>
      <c r="K1420" t="n">
        <v>59.89</v>
      </c>
      <c r="L1420" t="n">
        <v>2.25</v>
      </c>
      <c r="M1420" t="n">
        <v>153</v>
      </c>
      <c r="N1420" t="n">
        <v>68.53</v>
      </c>
      <c r="O1420" t="n">
        <v>32999.19</v>
      </c>
      <c r="P1420" t="n">
        <v>481.08</v>
      </c>
      <c r="Q1420" t="n">
        <v>452.91</v>
      </c>
      <c r="R1420" t="n">
        <v>209.7</v>
      </c>
      <c r="S1420" t="n">
        <v>57.64</v>
      </c>
      <c r="T1420" t="n">
        <v>73214.60000000001</v>
      </c>
      <c r="U1420" t="n">
        <v>0.27</v>
      </c>
      <c r="V1420" t="n">
        <v>0.75</v>
      </c>
      <c r="W1420" t="n">
        <v>7.04</v>
      </c>
      <c r="X1420" t="n">
        <v>4.51</v>
      </c>
      <c r="Y1420" t="n">
        <v>1</v>
      </c>
      <c r="Z1420" t="n">
        <v>10</v>
      </c>
    </row>
    <row r="1421">
      <c r="A1421" t="n">
        <v>6</v>
      </c>
      <c r="B1421" t="n">
        <v>135</v>
      </c>
      <c r="C1421" t="inlineStr">
        <is>
          <t xml:space="preserve">CONCLUIDO	</t>
        </is>
      </c>
      <c r="D1421" t="n">
        <v>2.6671</v>
      </c>
      <c r="E1421" t="n">
        <v>37.49</v>
      </c>
      <c r="F1421" t="n">
        <v>27.71</v>
      </c>
      <c r="G1421" t="n">
        <v>12.14</v>
      </c>
      <c r="H1421" t="n">
        <v>0.17</v>
      </c>
      <c r="I1421" t="n">
        <v>137</v>
      </c>
      <c r="J1421" t="n">
        <v>266.13</v>
      </c>
      <c r="K1421" t="n">
        <v>59.89</v>
      </c>
      <c r="L1421" t="n">
        <v>2.5</v>
      </c>
      <c r="M1421" t="n">
        <v>135</v>
      </c>
      <c r="N1421" t="n">
        <v>68.75</v>
      </c>
      <c r="O1421" t="n">
        <v>33057.26</v>
      </c>
      <c r="P1421" t="n">
        <v>472</v>
      </c>
      <c r="Q1421" t="n">
        <v>452.93</v>
      </c>
      <c r="R1421" t="n">
        <v>191.55</v>
      </c>
      <c r="S1421" t="n">
        <v>57.64</v>
      </c>
      <c r="T1421" t="n">
        <v>64229.47</v>
      </c>
      <c r="U1421" t="n">
        <v>0.3</v>
      </c>
      <c r="V1421" t="n">
        <v>0.77</v>
      </c>
      <c r="W1421" t="n">
        <v>7.04</v>
      </c>
      <c r="X1421" t="n">
        <v>3.98</v>
      </c>
      <c r="Y1421" t="n">
        <v>1</v>
      </c>
      <c r="Z1421" t="n">
        <v>10</v>
      </c>
    </row>
    <row r="1422">
      <c r="A1422" t="n">
        <v>7</v>
      </c>
      <c r="B1422" t="n">
        <v>135</v>
      </c>
      <c r="C1422" t="inlineStr">
        <is>
          <t xml:space="preserve">CONCLUIDO	</t>
        </is>
      </c>
      <c r="D1422" t="n">
        <v>2.7502</v>
      </c>
      <c r="E1422" t="n">
        <v>36.36</v>
      </c>
      <c r="F1422" t="n">
        <v>27.29</v>
      </c>
      <c r="G1422" t="n">
        <v>13.31</v>
      </c>
      <c r="H1422" t="n">
        <v>0.18</v>
      </c>
      <c r="I1422" t="n">
        <v>123</v>
      </c>
      <c r="J1422" t="n">
        <v>266.6</v>
      </c>
      <c r="K1422" t="n">
        <v>59.89</v>
      </c>
      <c r="L1422" t="n">
        <v>2.75</v>
      </c>
      <c r="M1422" t="n">
        <v>121</v>
      </c>
      <c r="N1422" t="n">
        <v>68.97</v>
      </c>
      <c r="O1422" t="n">
        <v>33115.41</v>
      </c>
      <c r="P1422" t="n">
        <v>464.73</v>
      </c>
      <c r="Q1422" t="n">
        <v>452.82</v>
      </c>
      <c r="R1422" t="n">
        <v>178.49</v>
      </c>
      <c r="S1422" t="n">
        <v>57.64</v>
      </c>
      <c r="T1422" t="n">
        <v>57769.55</v>
      </c>
      <c r="U1422" t="n">
        <v>0.32</v>
      </c>
      <c r="V1422" t="n">
        <v>0.78</v>
      </c>
      <c r="W1422" t="n">
        <v>6.99</v>
      </c>
      <c r="X1422" t="n">
        <v>3.56</v>
      </c>
      <c r="Y1422" t="n">
        <v>1</v>
      </c>
      <c r="Z1422" t="n">
        <v>10</v>
      </c>
    </row>
    <row r="1423">
      <c r="A1423" t="n">
        <v>8</v>
      </c>
      <c r="B1423" t="n">
        <v>135</v>
      </c>
      <c r="C1423" t="inlineStr">
        <is>
          <t xml:space="preserve">CONCLUIDO	</t>
        </is>
      </c>
      <c r="D1423" t="n">
        <v>2.8229</v>
      </c>
      <c r="E1423" t="n">
        <v>35.42</v>
      </c>
      <c r="F1423" t="n">
        <v>26.96</v>
      </c>
      <c r="G1423" t="n">
        <v>14.57</v>
      </c>
      <c r="H1423" t="n">
        <v>0.2</v>
      </c>
      <c r="I1423" t="n">
        <v>111</v>
      </c>
      <c r="J1423" t="n">
        <v>267.08</v>
      </c>
      <c r="K1423" t="n">
        <v>59.89</v>
      </c>
      <c r="L1423" t="n">
        <v>3</v>
      </c>
      <c r="M1423" t="n">
        <v>109</v>
      </c>
      <c r="N1423" t="n">
        <v>69.19</v>
      </c>
      <c r="O1423" t="n">
        <v>33173.65</v>
      </c>
      <c r="P1423" t="n">
        <v>459.09</v>
      </c>
      <c r="Q1423" t="n">
        <v>452.91</v>
      </c>
      <c r="R1423" t="n">
        <v>167.43</v>
      </c>
      <c r="S1423" t="n">
        <v>57.64</v>
      </c>
      <c r="T1423" t="n">
        <v>52299.99</v>
      </c>
      <c r="U1423" t="n">
        <v>0.34</v>
      </c>
      <c r="V1423" t="n">
        <v>0.79</v>
      </c>
      <c r="W1423" t="n">
        <v>6.98</v>
      </c>
      <c r="X1423" t="n">
        <v>3.23</v>
      </c>
      <c r="Y1423" t="n">
        <v>1</v>
      </c>
      <c r="Z1423" t="n">
        <v>10</v>
      </c>
    </row>
    <row r="1424">
      <c r="A1424" t="n">
        <v>9</v>
      </c>
      <c r="B1424" t="n">
        <v>135</v>
      </c>
      <c r="C1424" t="inlineStr">
        <is>
          <t xml:space="preserve">CONCLUIDO	</t>
        </is>
      </c>
      <c r="D1424" t="n">
        <v>2.8839</v>
      </c>
      <c r="E1424" t="n">
        <v>34.68</v>
      </c>
      <c r="F1424" t="n">
        <v>26.67</v>
      </c>
      <c r="G1424" t="n">
        <v>15.69</v>
      </c>
      <c r="H1424" t="n">
        <v>0.22</v>
      </c>
      <c r="I1424" t="n">
        <v>102</v>
      </c>
      <c r="J1424" t="n">
        <v>267.55</v>
      </c>
      <c r="K1424" t="n">
        <v>59.89</v>
      </c>
      <c r="L1424" t="n">
        <v>3.25</v>
      </c>
      <c r="M1424" t="n">
        <v>100</v>
      </c>
      <c r="N1424" t="n">
        <v>69.41</v>
      </c>
      <c r="O1424" t="n">
        <v>33231.97</v>
      </c>
      <c r="P1424" t="n">
        <v>454.04</v>
      </c>
      <c r="Q1424" t="n">
        <v>452.88</v>
      </c>
      <c r="R1424" t="n">
        <v>157.79</v>
      </c>
      <c r="S1424" t="n">
        <v>57.64</v>
      </c>
      <c r="T1424" t="n">
        <v>47521.59</v>
      </c>
      <c r="U1424" t="n">
        <v>0.37</v>
      </c>
      <c r="V1424" t="n">
        <v>0.8</v>
      </c>
      <c r="W1424" t="n">
        <v>6.97</v>
      </c>
      <c r="X1424" t="n">
        <v>2.93</v>
      </c>
      <c r="Y1424" t="n">
        <v>1</v>
      </c>
      <c r="Z1424" t="n">
        <v>10</v>
      </c>
    </row>
    <row r="1425">
      <c r="A1425" t="n">
        <v>10</v>
      </c>
      <c r="B1425" t="n">
        <v>135</v>
      </c>
      <c r="C1425" t="inlineStr">
        <is>
          <t xml:space="preserve">CONCLUIDO	</t>
        </is>
      </c>
      <c r="D1425" t="n">
        <v>2.947</v>
      </c>
      <c r="E1425" t="n">
        <v>33.93</v>
      </c>
      <c r="F1425" t="n">
        <v>26.38</v>
      </c>
      <c r="G1425" t="n">
        <v>17.02</v>
      </c>
      <c r="H1425" t="n">
        <v>0.23</v>
      </c>
      <c r="I1425" t="n">
        <v>93</v>
      </c>
      <c r="J1425" t="n">
        <v>268.02</v>
      </c>
      <c r="K1425" t="n">
        <v>59.89</v>
      </c>
      <c r="L1425" t="n">
        <v>3.5</v>
      </c>
      <c r="M1425" t="n">
        <v>91</v>
      </c>
      <c r="N1425" t="n">
        <v>69.64</v>
      </c>
      <c r="O1425" t="n">
        <v>33290.38</v>
      </c>
      <c r="P1425" t="n">
        <v>449.05</v>
      </c>
      <c r="Q1425" t="n">
        <v>452.74</v>
      </c>
      <c r="R1425" t="n">
        <v>148.35</v>
      </c>
      <c r="S1425" t="n">
        <v>57.64</v>
      </c>
      <c r="T1425" t="n">
        <v>42847.26</v>
      </c>
      <c r="U1425" t="n">
        <v>0.39</v>
      </c>
      <c r="V1425" t="n">
        <v>0.8</v>
      </c>
      <c r="W1425" t="n">
        <v>6.95</v>
      </c>
      <c r="X1425" t="n">
        <v>2.65</v>
      </c>
      <c r="Y1425" t="n">
        <v>1</v>
      </c>
      <c r="Z1425" t="n">
        <v>10</v>
      </c>
    </row>
    <row r="1426">
      <c r="A1426" t="n">
        <v>11</v>
      </c>
      <c r="B1426" t="n">
        <v>135</v>
      </c>
      <c r="C1426" t="inlineStr">
        <is>
          <t xml:space="preserve">CONCLUIDO	</t>
        </is>
      </c>
      <c r="D1426" t="n">
        <v>2.9881</v>
      </c>
      <c r="E1426" t="n">
        <v>33.47</v>
      </c>
      <c r="F1426" t="n">
        <v>26.21</v>
      </c>
      <c r="G1426" t="n">
        <v>18.08</v>
      </c>
      <c r="H1426" t="n">
        <v>0.25</v>
      </c>
      <c r="I1426" t="n">
        <v>87</v>
      </c>
      <c r="J1426" t="n">
        <v>268.5</v>
      </c>
      <c r="K1426" t="n">
        <v>59.89</v>
      </c>
      <c r="L1426" t="n">
        <v>3.75</v>
      </c>
      <c r="M1426" t="n">
        <v>85</v>
      </c>
      <c r="N1426" t="n">
        <v>69.86</v>
      </c>
      <c r="O1426" t="n">
        <v>33348.87</v>
      </c>
      <c r="P1426" t="n">
        <v>446.24</v>
      </c>
      <c r="Q1426" t="n">
        <v>452.87</v>
      </c>
      <c r="R1426" t="n">
        <v>143.49</v>
      </c>
      <c r="S1426" t="n">
        <v>57.64</v>
      </c>
      <c r="T1426" t="n">
        <v>40448.5</v>
      </c>
      <c r="U1426" t="n">
        <v>0.4</v>
      </c>
      <c r="V1426" t="n">
        <v>0.8100000000000001</v>
      </c>
      <c r="W1426" t="n">
        <v>6.93</v>
      </c>
      <c r="X1426" t="n">
        <v>2.48</v>
      </c>
      <c r="Y1426" t="n">
        <v>1</v>
      </c>
      <c r="Z1426" t="n">
        <v>10</v>
      </c>
    </row>
    <row r="1427">
      <c r="A1427" t="n">
        <v>12</v>
      </c>
      <c r="B1427" t="n">
        <v>135</v>
      </c>
      <c r="C1427" t="inlineStr">
        <is>
          <t xml:space="preserve">CONCLUIDO	</t>
        </is>
      </c>
      <c r="D1427" t="n">
        <v>3.0313</v>
      </c>
      <c r="E1427" t="n">
        <v>32.99</v>
      </c>
      <c r="F1427" t="n">
        <v>26.04</v>
      </c>
      <c r="G1427" t="n">
        <v>19.29</v>
      </c>
      <c r="H1427" t="n">
        <v>0.26</v>
      </c>
      <c r="I1427" t="n">
        <v>81</v>
      </c>
      <c r="J1427" t="n">
        <v>268.97</v>
      </c>
      <c r="K1427" t="n">
        <v>59.89</v>
      </c>
      <c r="L1427" t="n">
        <v>4</v>
      </c>
      <c r="M1427" t="n">
        <v>79</v>
      </c>
      <c r="N1427" t="n">
        <v>70.09</v>
      </c>
      <c r="O1427" t="n">
        <v>33407.45</v>
      </c>
      <c r="P1427" t="n">
        <v>443.22</v>
      </c>
      <c r="Q1427" t="n">
        <v>452.88</v>
      </c>
      <c r="R1427" t="n">
        <v>138.03</v>
      </c>
      <c r="S1427" t="n">
        <v>57.64</v>
      </c>
      <c r="T1427" t="n">
        <v>37748.85</v>
      </c>
      <c r="U1427" t="n">
        <v>0.42</v>
      </c>
      <c r="V1427" t="n">
        <v>0.8100000000000001</v>
      </c>
      <c r="W1427" t="n">
        <v>6.92</v>
      </c>
      <c r="X1427" t="n">
        <v>2.31</v>
      </c>
      <c r="Y1427" t="n">
        <v>1</v>
      </c>
      <c r="Z1427" t="n">
        <v>10</v>
      </c>
    </row>
    <row r="1428">
      <c r="A1428" t="n">
        <v>13</v>
      </c>
      <c r="B1428" t="n">
        <v>135</v>
      </c>
      <c r="C1428" t="inlineStr">
        <is>
          <t xml:space="preserve">CONCLUIDO	</t>
        </is>
      </c>
      <c r="D1428" t="n">
        <v>3.0692</v>
      </c>
      <c r="E1428" t="n">
        <v>32.58</v>
      </c>
      <c r="F1428" t="n">
        <v>25.89</v>
      </c>
      <c r="G1428" t="n">
        <v>20.44</v>
      </c>
      <c r="H1428" t="n">
        <v>0.28</v>
      </c>
      <c r="I1428" t="n">
        <v>76</v>
      </c>
      <c r="J1428" t="n">
        <v>269.45</v>
      </c>
      <c r="K1428" t="n">
        <v>59.89</v>
      </c>
      <c r="L1428" t="n">
        <v>4.25</v>
      </c>
      <c r="M1428" t="n">
        <v>74</v>
      </c>
      <c r="N1428" t="n">
        <v>70.31</v>
      </c>
      <c r="O1428" t="n">
        <v>33466.11</v>
      </c>
      <c r="P1428" t="n">
        <v>440.44</v>
      </c>
      <c r="Q1428" t="n">
        <v>452.79</v>
      </c>
      <c r="R1428" t="n">
        <v>132.96</v>
      </c>
      <c r="S1428" t="n">
        <v>57.64</v>
      </c>
      <c r="T1428" t="n">
        <v>35240.34</v>
      </c>
      <c r="U1428" t="n">
        <v>0.43</v>
      </c>
      <c r="V1428" t="n">
        <v>0.82</v>
      </c>
      <c r="W1428" t="n">
        <v>6.91</v>
      </c>
      <c r="X1428" t="n">
        <v>2.16</v>
      </c>
      <c r="Y1428" t="n">
        <v>1</v>
      </c>
      <c r="Z1428" t="n">
        <v>10</v>
      </c>
    </row>
    <row r="1429">
      <c r="A1429" t="n">
        <v>14</v>
      </c>
      <c r="B1429" t="n">
        <v>135</v>
      </c>
      <c r="C1429" t="inlineStr">
        <is>
          <t xml:space="preserve">CONCLUIDO	</t>
        </is>
      </c>
      <c r="D1429" t="n">
        <v>3.1094</v>
      </c>
      <c r="E1429" t="n">
        <v>32.16</v>
      </c>
      <c r="F1429" t="n">
        <v>25.72</v>
      </c>
      <c r="G1429" t="n">
        <v>21.73</v>
      </c>
      <c r="H1429" t="n">
        <v>0.3</v>
      </c>
      <c r="I1429" t="n">
        <v>71</v>
      </c>
      <c r="J1429" t="n">
        <v>269.92</v>
      </c>
      <c r="K1429" t="n">
        <v>59.89</v>
      </c>
      <c r="L1429" t="n">
        <v>4.5</v>
      </c>
      <c r="M1429" t="n">
        <v>69</v>
      </c>
      <c r="N1429" t="n">
        <v>70.54000000000001</v>
      </c>
      <c r="O1429" t="n">
        <v>33524.86</v>
      </c>
      <c r="P1429" t="n">
        <v>437.59</v>
      </c>
      <c r="Q1429" t="n">
        <v>452.71</v>
      </c>
      <c r="R1429" t="n">
        <v>126.98</v>
      </c>
      <c r="S1429" t="n">
        <v>57.64</v>
      </c>
      <c r="T1429" t="n">
        <v>32271</v>
      </c>
      <c r="U1429" t="n">
        <v>0.45</v>
      </c>
      <c r="V1429" t="n">
        <v>0.82</v>
      </c>
      <c r="W1429" t="n">
        <v>6.91</v>
      </c>
      <c r="X1429" t="n">
        <v>1.99</v>
      </c>
      <c r="Y1429" t="n">
        <v>1</v>
      </c>
      <c r="Z1429" t="n">
        <v>10</v>
      </c>
    </row>
    <row r="1430">
      <c r="A1430" t="n">
        <v>15</v>
      </c>
      <c r="B1430" t="n">
        <v>135</v>
      </c>
      <c r="C1430" t="inlineStr">
        <is>
          <t xml:space="preserve">CONCLUIDO	</t>
        </is>
      </c>
      <c r="D1430" t="n">
        <v>3.1396</v>
      </c>
      <c r="E1430" t="n">
        <v>31.85</v>
      </c>
      <c r="F1430" t="n">
        <v>25.61</v>
      </c>
      <c r="G1430" t="n">
        <v>22.94</v>
      </c>
      <c r="H1430" t="n">
        <v>0.31</v>
      </c>
      <c r="I1430" t="n">
        <v>67</v>
      </c>
      <c r="J1430" t="n">
        <v>270.4</v>
      </c>
      <c r="K1430" t="n">
        <v>59.89</v>
      </c>
      <c r="L1430" t="n">
        <v>4.75</v>
      </c>
      <c r="M1430" t="n">
        <v>65</v>
      </c>
      <c r="N1430" t="n">
        <v>70.76000000000001</v>
      </c>
      <c r="O1430" t="n">
        <v>33583.7</v>
      </c>
      <c r="P1430" t="n">
        <v>435.74</v>
      </c>
      <c r="Q1430" t="n">
        <v>452.75</v>
      </c>
      <c r="R1430" t="n">
        <v>123.56</v>
      </c>
      <c r="S1430" t="n">
        <v>57.64</v>
      </c>
      <c r="T1430" t="n">
        <v>30581.28</v>
      </c>
      <c r="U1430" t="n">
        <v>0.47</v>
      </c>
      <c r="V1430" t="n">
        <v>0.83</v>
      </c>
      <c r="W1430" t="n">
        <v>6.9</v>
      </c>
      <c r="X1430" t="n">
        <v>1.88</v>
      </c>
      <c r="Y1430" t="n">
        <v>1</v>
      </c>
      <c r="Z1430" t="n">
        <v>10</v>
      </c>
    </row>
    <row r="1431">
      <c r="A1431" t="n">
        <v>16</v>
      </c>
      <c r="B1431" t="n">
        <v>135</v>
      </c>
      <c r="C1431" t="inlineStr">
        <is>
          <t xml:space="preserve">CONCLUIDO	</t>
        </is>
      </c>
      <c r="D1431" t="n">
        <v>3.1614</v>
      </c>
      <c r="E1431" t="n">
        <v>31.63</v>
      </c>
      <c r="F1431" t="n">
        <v>25.54</v>
      </c>
      <c r="G1431" t="n">
        <v>23.95</v>
      </c>
      <c r="H1431" t="n">
        <v>0.33</v>
      </c>
      <c r="I1431" t="n">
        <v>64</v>
      </c>
      <c r="J1431" t="n">
        <v>270.88</v>
      </c>
      <c r="K1431" t="n">
        <v>59.89</v>
      </c>
      <c r="L1431" t="n">
        <v>5</v>
      </c>
      <c r="M1431" t="n">
        <v>62</v>
      </c>
      <c r="N1431" t="n">
        <v>70.98999999999999</v>
      </c>
      <c r="O1431" t="n">
        <v>33642.62</v>
      </c>
      <c r="P1431" t="n">
        <v>434.49</v>
      </c>
      <c r="Q1431" t="n">
        <v>452.66</v>
      </c>
      <c r="R1431" t="n">
        <v>121.51</v>
      </c>
      <c r="S1431" t="n">
        <v>57.64</v>
      </c>
      <c r="T1431" t="n">
        <v>29571.49</v>
      </c>
      <c r="U1431" t="n">
        <v>0.47</v>
      </c>
      <c r="V1431" t="n">
        <v>0.83</v>
      </c>
      <c r="W1431" t="n">
        <v>6.89</v>
      </c>
      <c r="X1431" t="n">
        <v>1.82</v>
      </c>
      <c r="Y1431" t="n">
        <v>1</v>
      </c>
      <c r="Z1431" t="n">
        <v>10</v>
      </c>
    </row>
    <row r="1432">
      <c r="A1432" t="n">
        <v>17</v>
      </c>
      <c r="B1432" t="n">
        <v>135</v>
      </c>
      <c r="C1432" t="inlineStr">
        <is>
          <t xml:space="preserve">CONCLUIDO	</t>
        </is>
      </c>
      <c r="D1432" t="n">
        <v>3.1861</v>
      </c>
      <c r="E1432" t="n">
        <v>31.39</v>
      </c>
      <c r="F1432" t="n">
        <v>25.45</v>
      </c>
      <c r="G1432" t="n">
        <v>25.03</v>
      </c>
      <c r="H1432" t="n">
        <v>0.34</v>
      </c>
      <c r="I1432" t="n">
        <v>61</v>
      </c>
      <c r="J1432" t="n">
        <v>271.36</v>
      </c>
      <c r="K1432" t="n">
        <v>59.89</v>
      </c>
      <c r="L1432" t="n">
        <v>5.25</v>
      </c>
      <c r="M1432" t="n">
        <v>59</v>
      </c>
      <c r="N1432" t="n">
        <v>71.22</v>
      </c>
      <c r="O1432" t="n">
        <v>33701.64</v>
      </c>
      <c r="P1432" t="n">
        <v>432.82</v>
      </c>
      <c r="Q1432" t="n">
        <v>452.77</v>
      </c>
      <c r="R1432" t="n">
        <v>118.69</v>
      </c>
      <c r="S1432" t="n">
        <v>57.64</v>
      </c>
      <c r="T1432" t="n">
        <v>28176.78</v>
      </c>
      <c r="U1432" t="n">
        <v>0.49</v>
      </c>
      <c r="V1432" t="n">
        <v>0.83</v>
      </c>
      <c r="W1432" t="n">
        <v>6.89</v>
      </c>
      <c r="X1432" t="n">
        <v>1.72</v>
      </c>
      <c r="Y1432" t="n">
        <v>1</v>
      </c>
      <c r="Z1432" t="n">
        <v>10</v>
      </c>
    </row>
    <row r="1433">
      <c r="A1433" t="n">
        <v>18</v>
      </c>
      <c r="B1433" t="n">
        <v>135</v>
      </c>
      <c r="C1433" t="inlineStr">
        <is>
          <t xml:space="preserve">CONCLUIDO	</t>
        </is>
      </c>
      <c r="D1433" t="n">
        <v>3.2095</v>
      </c>
      <c r="E1433" t="n">
        <v>31.16</v>
      </c>
      <c r="F1433" t="n">
        <v>25.37</v>
      </c>
      <c r="G1433" t="n">
        <v>26.25</v>
      </c>
      <c r="H1433" t="n">
        <v>0.36</v>
      </c>
      <c r="I1433" t="n">
        <v>58</v>
      </c>
      <c r="J1433" t="n">
        <v>271.84</v>
      </c>
      <c r="K1433" t="n">
        <v>59.89</v>
      </c>
      <c r="L1433" t="n">
        <v>5.5</v>
      </c>
      <c r="M1433" t="n">
        <v>56</v>
      </c>
      <c r="N1433" t="n">
        <v>71.45</v>
      </c>
      <c r="O1433" t="n">
        <v>33760.74</v>
      </c>
      <c r="P1433" t="n">
        <v>431.49</v>
      </c>
      <c r="Q1433" t="n">
        <v>452.74</v>
      </c>
      <c r="R1433" t="n">
        <v>115.9</v>
      </c>
      <c r="S1433" t="n">
        <v>57.64</v>
      </c>
      <c r="T1433" t="n">
        <v>26798.1</v>
      </c>
      <c r="U1433" t="n">
        <v>0.5</v>
      </c>
      <c r="V1433" t="n">
        <v>0.84</v>
      </c>
      <c r="W1433" t="n">
        <v>6.89</v>
      </c>
      <c r="X1433" t="n">
        <v>1.64</v>
      </c>
      <c r="Y1433" t="n">
        <v>1</v>
      </c>
      <c r="Z1433" t="n">
        <v>10</v>
      </c>
    </row>
    <row r="1434">
      <c r="A1434" t="n">
        <v>19</v>
      </c>
      <c r="B1434" t="n">
        <v>135</v>
      </c>
      <c r="C1434" t="inlineStr">
        <is>
          <t xml:space="preserve">CONCLUIDO	</t>
        </is>
      </c>
      <c r="D1434" t="n">
        <v>3.2365</v>
      </c>
      <c r="E1434" t="n">
        <v>30.9</v>
      </c>
      <c r="F1434" t="n">
        <v>25.26</v>
      </c>
      <c r="G1434" t="n">
        <v>27.56</v>
      </c>
      <c r="H1434" t="n">
        <v>0.38</v>
      </c>
      <c r="I1434" t="n">
        <v>55</v>
      </c>
      <c r="J1434" t="n">
        <v>272.32</v>
      </c>
      <c r="K1434" t="n">
        <v>59.89</v>
      </c>
      <c r="L1434" t="n">
        <v>5.75</v>
      </c>
      <c r="M1434" t="n">
        <v>53</v>
      </c>
      <c r="N1434" t="n">
        <v>71.68000000000001</v>
      </c>
      <c r="O1434" t="n">
        <v>33820.05</v>
      </c>
      <c r="P1434" t="n">
        <v>429.68</v>
      </c>
      <c r="Q1434" t="n">
        <v>452.72</v>
      </c>
      <c r="R1434" t="n">
        <v>112.14</v>
      </c>
      <c r="S1434" t="n">
        <v>57.64</v>
      </c>
      <c r="T1434" t="n">
        <v>24931.81</v>
      </c>
      <c r="U1434" t="n">
        <v>0.51</v>
      </c>
      <c r="V1434" t="n">
        <v>0.84</v>
      </c>
      <c r="W1434" t="n">
        <v>6.89</v>
      </c>
      <c r="X1434" t="n">
        <v>1.54</v>
      </c>
      <c r="Y1434" t="n">
        <v>1</v>
      </c>
      <c r="Z1434" t="n">
        <v>10</v>
      </c>
    </row>
    <row r="1435">
      <c r="A1435" t="n">
        <v>20</v>
      </c>
      <c r="B1435" t="n">
        <v>135</v>
      </c>
      <c r="C1435" t="inlineStr">
        <is>
          <t xml:space="preserve">CONCLUIDO	</t>
        </is>
      </c>
      <c r="D1435" t="n">
        <v>3.2509</v>
      </c>
      <c r="E1435" t="n">
        <v>30.76</v>
      </c>
      <c r="F1435" t="n">
        <v>25.23</v>
      </c>
      <c r="G1435" t="n">
        <v>28.56</v>
      </c>
      <c r="H1435" t="n">
        <v>0.39</v>
      </c>
      <c r="I1435" t="n">
        <v>53</v>
      </c>
      <c r="J1435" t="n">
        <v>272.8</v>
      </c>
      <c r="K1435" t="n">
        <v>59.89</v>
      </c>
      <c r="L1435" t="n">
        <v>6</v>
      </c>
      <c r="M1435" t="n">
        <v>51</v>
      </c>
      <c r="N1435" t="n">
        <v>71.91</v>
      </c>
      <c r="O1435" t="n">
        <v>33879.33</v>
      </c>
      <c r="P1435" t="n">
        <v>428.89</v>
      </c>
      <c r="Q1435" t="n">
        <v>452.72</v>
      </c>
      <c r="R1435" t="n">
        <v>110.92</v>
      </c>
      <c r="S1435" t="n">
        <v>57.64</v>
      </c>
      <c r="T1435" t="n">
        <v>24334.08</v>
      </c>
      <c r="U1435" t="n">
        <v>0.52</v>
      </c>
      <c r="V1435" t="n">
        <v>0.84</v>
      </c>
      <c r="W1435" t="n">
        <v>6.89</v>
      </c>
      <c r="X1435" t="n">
        <v>1.5</v>
      </c>
      <c r="Y1435" t="n">
        <v>1</v>
      </c>
      <c r="Z1435" t="n">
        <v>10</v>
      </c>
    </row>
    <row r="1436">
      <c r="A1436" t="n">
        <v>21</v>
      </c>
      <c r="B1436" t="n">
        <v>135</v>
      </c>
      <c r="C1436" t="inlineStr">
        <is>
          <t xml:space="preserve">CONCLUIDO	</t>
        </is>
      </c>
      <c r="D1436" t="n">
        <v>3.2764</v>
      </c>
      <c r="E1436" t="n">
        <v>30.52</v>
      </c>
      <c r="F1436" t="n">
        <v>25.14</v>
      </c>
      <c r="G1436" t="n">
        <v>30.17</v>
      </c>
      <c r="H1436" t="n">
        <v>0.41</v>
      </c>
      <c r="I1436" t="n">
        <v>50</v>
      </c>
      <c r="J1436" t="n">
        <v>273.28</v>
      </c>
      <c r="K1436" t="n">
        <v>59.89</v>
      </c>
      <c r="L1436" t="n">
        <v>6.25</v>
      </c>
      <c r="M1436" t="n">
        <v>48</v>
      </c>
      <c r="N1436" t="n">
        <v>72.14</v>
      </c>
      <c r="O1436" t="n">
        <v>33938.7</v>
      </c>
      <c r="P1436" t="n">
        <v>427.4</v>
      </c>
      <c r="Q1436" t="n">
        <v>452.64</v>
      </c>
      <c r="R1436" t="n">
        <v>108.45</v>
      </c>
      <c r="S1436" t="n">
        <v>57.64</v>
      </c>
      <c r="T1436" t="n">
        <v>23112.55</v>
      </c>
      <c r="U1436" t="n">
        <v>0.53</v>
      </c>
      <c r="V1436" t="n">
        <v>0.84</v>
      </c>
      <c r="W1436" t="n">
        <v>6.88</v>
      </c>
      <c r="X1436" t="n">
        <v>1.41</v>
      </c>
      <c r="Y1436" t="n">
        <v>1</v>
      </c>
      <c r="Z1436" t="n">
        <v>10</v>
      </c>
    </row>
    <row r="1437">
      <c r="A1437" t="n">
        <v>22</v>
      </c>
      <c r="B1437" t="n">
        <v>135</v>
      </c>
      <c r="C1437" t="inlineStr">
        <is>
          <t xml:space="preserve">CONCLUIDO	</t>
        </is>
      </c>
      <c r="D1437" t="n">
        <v>3.2919</v>
      </c>
      <c r="E1437" t="n">
        <v>30.38</v>
      </c>
      <c r="F1437" t="n">
        <v>25.1</v>
      </c>
      <c r="G1437" t="n">
        <v>31.37</v>
      </c>
      <c r="H1437" t="n">
        <v>0.42</v>
      </c>
      <c r="I1437" t="n">
        <v>48</v>
      </c>
      <c r="J1437" t="n">
        <v>273.76</v>
      </c>
      <c r="K1437" t="n">
        <v>59.89</v>
      </c>
      <c r="L1437" t="n">
        <v>6.5</v>
      </c>
      <c r="M1437" t="n">
        <v>46</v>
      </c>
      <c r="N1437" t="n">
        <v>72.37</v>
      </c>
      <c r="O1437" t="n">
        <v>33998.16</v>
      </c>
      <c r="P1437" t="n">
        <v>426.45</v>
      </c>
      <c r="Q1437" t="n">
        <v>452.71</v>
      </c>
      <c r="R1437" t="n">
        <v>106.78</v>
      </c>
      <c r="S1437" t="n">
        <v>57.64</v>
      </c>
      <c r="T1437" t="n">
        <v>22288.19</v>
      </c>
      <c r="U1437" t="n">
        <v>0.54</v>
      </c>
      <c r="V1437" t="n">
        <v>0.84</v>
      </c>
      <c r="W1437" t="n">
        <v>6.88</v>
      </c>
      <c r="X1437" t="n">
        <v>1.37</v>
      </c>
      <c r="Y1437" t="n">
        <v>1</v>
      </c>
      <c r="Z1437" t="n">
        <v>10</v>
      </c>
    </row>
    <row r="1438">
      <c r="A1438" t="n">
        <v>23</v>
      </c>
      <c r="B1438" t="n">
        <v>135</v>
      </c>
      <c r="C1438" t="inlineStr">
        <is>
          <t xml:space="preserve">CONCLUIDO	</t>
        </is>
      </c>
      <c r="D1438" t="n">
        <v>3.3027</v>
      </c>
      <c r="E1438" t="n">
        <v>30.28</v>
      </c>
      <c r="F1438" t="n">
        <v>25.05</v>
      </c>
      <c r="G1438" t="n">
        <v>31.98</v>
      </c>
      <c r="H1438" t="n">
        <v>0.44</v>
      </c>
      <c r="I1438" t="n">
        <v>47</v>
      </c>
      <c r="J1438" t="n">
        <v>274.24</v>
      </c>
      <c r="K1438" t="n">
        <v>59.89</v>
      </c>
      <c r="L1438" t="n">
        <v>6.75</v>
      </c>
      <c r="M1438" t="n">
        <v>45</v>
      </c>
      <c r="N1438" t="n">
        <v>72.61</v>
      </c>
      <c r="O1438" t="n">
        <v>34057.71</v>
      </c>
      <c r="P1438" t="n">
        <v>425.8</v>
      </c>
      <c r="Q1438" t="n">
        <v>452.72</v>
      </c>
      <c r="R1438" t="n">
        <v>105.25</v>
      </c>
      <c r="S1438" t="n">
        <v>57.64</v>
      </c>
      <c r="T1438" t="n">
        <v>21527.75</v>
      </c>
      <c r="U1438" t="n">
        <v>0.55</v>
      </c>
      <c r="V1438" t="n">
        <v>0.85</v>
      </c>
      <c r="W1438" t="n">
        <v>6.88</v>
      </c>
      <c r="X1438" t="n">
        <v>1.32</v>
      </c>
      <c r="Y1438" t="n">
        <v>1</v>
      </c>
      <c r="Z1438" t="n">
        <v>10</v>
      </c>
    </row>
    <row r="1439">
      <c r="A1439" t="n">
        <v>24</v>
      </c>
      <c r="B1439" t="n">
        <v>135</v>
      </c>
      <c r="C1439" t="inlineStr">
        <is>
          <t xml:space="preserve">CONCLUIDO	</t>
        </is>
      </c>
      <c r="D1439" t="n">
        <v>3.3203</v>
      </c>
      <c r="E1439" t="n">
        <v>30.12</v>
      </c>
      <c r="F1439" t="n">
        <v>24.99</v>
      </c>
      <c r="G1439" t="n">
        <v>33.32</v>
      </c>
      <c r="H1439" t="n">
        <v>0.45</v>
      </c>
      <c r="I1439" t="n">
        <v>45</v>
      </c>
      <c r="J1439" t="n">
        <v>274.73</v>
      </c>
      <c r="K1439" t="n">
        <v>59.89</v>
      </c>
      <c r="L1439" t="n">
        <v>7</v>
      </c>
      <c r="M1439" t="n">
        <v>43</v>
      </c>
      <c r="N1439" t="n">
        <v>72.84</v>
      </c>
      <c r="O1439" t="n">
        <v>34117.35</v>
      </c>
      <c r="P1439" t="n">
        <v>424.65</v>
      </c>
      <c r="Q1439" t="n">
        <v>452.63</v>
      </c>
      <c r="R1439" t="n">
        <v>103.16</v>
      </c>
      <c r="S1439" t="n">
        <v>57.64</v>
      </c>
      <c r="T1439" t="n">
        <v>20492.6</v>
      </c>
      <c r="U1439" t="n">
        <v>0.5600000000000001</v>
      </c>
      <c r="V1439" t="n">
        <v>0.85</v>
      </c>
      <c r="W1439" t="n">
        <v>6.88</v>
      </c>
      <c r="X1439" t="n">
        <v>1.26</v>
      </c>
      <c r="Y1439" t="n">
        <v>1</v>
      </c>
      <c r="Z1439" t="n">
        <v>10</v>
      </c>
    </row>
    <row r="1440">
      <c r="A1440" t="n">
        <v>25</v>
      </c>
      <c r="B1440" t="n">
        <v>135</v>
      </c>
      <c r="C1440" t="inlineStr">
        <is>
          <t xml:space="preserve">CONCLUIDO	</t>
        </is>
      </c>
      <c r="D1440" t="n">
        <v>3.3364</v>
      </c>
      <c r="E1440" t="n">
        <v>29.97</v>
      </c>
      <c r="F1440" t="n">
        <v>24.95</v>
      </c>
      <c r="G1440" t="n">
        <v>34.81</v>
      </c>
      <c r="H1440" t="n">
        <v>0.47</v>
      </c>
      <c r="I1440" t="n">
        <v>43</v>
      </c>
      <c r="J1440" t="n">
        <v>275.21</v>
      </c>
      <c r="K1440" t="n">
        <v>59.89</v>
      </c>
      <c r="L1440" t="n">
        <v>7.25</v>
      </c>
      <c r="M1440" t="n">
        <v>41</v>
      </c>
      <c r="N1440" t="n">
        <v>73.08</v>
      </c>
      <c r="O1440" t="n">
        <v>34177.09</v>
      </c>
      <c r="P1440" t="n">
        <v>423.84</v>
      </c>
      <c r="Q1440" t="n">
        <v>452.72</v>
      </c>
      <c r="R1440" t="n">
        <v>101.79</v>
      </c>
      <c r="S1440" t="n">
        <v>57.64</v>
      </c>
      <c r="T1440" t="n">
        <v>19817.47</v>
      </c>
      <c r="U1440" t="n">
        <v>0.57</v>
      </c>
      <c r="V1440" t="n">
        <v>0.85</v>
      </c>
      <c r="W1440" t="n">
        <v>6.87</v>
      </c>
      <c r="X1440" t="n">
        <v>1.22</v>
      </c>
      <c r="Y1440" t="n">
        <v>1</v>
      </c>
      <c r="Z1440" t="n">
        <v>10</v>
      </c>
    </row>
    <row r="1441">
      <c r="A1441" t="n">
        <v>26</v>
      </c>
      <c r="B1441" t="n">
        <v>135</v>
      </c>
      <c r="C1441" t="inlineStr">
        <is>
          <t xml:space="preserve">CONCLUIDO	</t>
        </is>
      </c>
      <c r="D1441" t="n">
        <v>3.3469</v>
      </c>
      <c r="E1441" t="n">
        <v>29.88</v>
      </c>
      <c r="F1441" t="n">
        <v>24.9</v>
      </c>
      <c r="G1441" t="n">
        <v>35.57</v>
      </c>
      <c r="H1441" t="n">
        <v>0.48</v>
      </c>
      <c r="I1441" t="n">
        <v>42</v>
      </c>
      <c r="J1441" t="n">
        <v>275.7</v>
      </c>
      <c r="K1441" t="n">
        <v>59.89</v>
      </c>
      <c r="L1441" t="n">
        <v>7.5</v>
      </c>
      <c r="M1441" t="n">
        <v>40</v>
      </c>
      <c r="N1441" t="n">
        <v>73.31</v>
      </c>
      <c r="O1441" t="n">
        <v>34236.91</v>
      </c>
      <c r="P1441" t="n">
        <v>423.24</v>
      </c>
      <c r="Q1441" t="n">
        <v>452.63</v>
      </c>
      <c r="R1441" t="n">
        <v>100.65</v>
      </c>
      <c r="S1441" t="n">
        <v>57.64</v>
      </c>
      <c r="T1441" t="n">
        <v>19252.19</v>
      </c>
      <c r="U1441" t="n">
        <v>0.57</v>
      </c>
      <c r="V1441" t="n">
        <v>0.85</v>
      </c>
      <c r="W1441" t="n">
        <v>6.86</v>
      </c>
      <c r="X1441" t="n">
        <v>1.18</v>
      </c>
      <c r="Y1441" t="n">
        <v>1</v>
      </c>
      <c r="Z1441" t="n">
        <v>10</v>
      </c>
    </row>
    <row r="1442">
      <c r="A1442" t="n">
        <v>27</v>
      </c>
      <c r="B1442" t="n">
        <v>135</v>
      </c>
      <c r="C1442" t="inlineStr">
        <is>
          <t xml:space="preserve">CONCLUIDO	</t>
        </is>
      </c>
      <c r="D1442" t="n">
        <v>3.3636</v>
      </c>
      <c r="E1442" t="n">
        <v>29.73</v>
      </c>
      <c r="F1442" t="n">
        <v>24.85</v>
      </c>
      <c r="G1442" t="n">
        <v>37.28</v>
      </c>
      <c r="H1442" t="n">
        <v>0.5</v>
      </c>
      <c r="I1442" t="n">
        <v>40</v>
      </c>
      <c r="J1442" t="n">
        <v>276.18</v>
      </c>
      <c r="K1442" t="n">
        <v>59.89</v>
      </c>
      <c r="L1442" t="n">
        <v>7.75</v>
      </c>
      <c r="M1442" t="n">
        <v>38</v>
      </c>
      <c r="N1442" t="n">
        <v>73.55</v>
      </c>
      <c r="O1442" t="n">
        <v>34296.82</v>
      </c>
      <c r="P1442" t="n">
        <v>422.04</v>
      </c>
      <c r="Q1442" t="n">
        <v>452.65</v>
      </c>
      <c r="R1442" t="n">
        <v>99</v>
      </c>
      <c r="S1442" t="n">
        <v>57.64</v>
      </c>
      <c r="T1442" t="n">
        <v>18437.62</v>
      </c>
      <c r="U1442" t="n">
        <v>0.58</v>
      </c>
      <c r="V1442" t="n">
        <v>0.85</v>
      </c>
      <c r="W1442" t="n">
        <v>6.86</v>
      </c>
      <c r="X1442" t="n">
        <v>1.13</v>
      </c>
      <c r="Y1442" t="n">
        <v>1</v>
      </c>
      <c r="Z1442" t="n">
        <v>10</v>
      </c>
    </row>
    <row r="1443">
      <c r="A1443" t="n">
        <v>28</v>
      </c>
      <c r="B1443" t="n">
        <v>135</v>
      </c>
      <c r="C1443" t="inlineStr">
        <is>
          <t xml:space="preserve">CONCLUIDO	</t>
        </is>
      </c>
      <c r="D1443" t="n">
        <v>3.3744</v>
      </c>
      <c r="E1443" t="n">
        <v>29.64</v>
      </c>
      <c r="F1443" t="n">
        <v>24.81</v>
      </c>
      <c r="G1443" t="n">
        <v>38.17</v>
      </c>
      <c r="H1443" t="n">
        <v>0.51</v>
      </c>
      <c r="I1443" t="n">
        <v>39</v>
      </c>
      <c r="J1443" t="n">
        <v>276.67</v>
      </c>
      <c r="K1443" t="n">
        <v>59.89</v>
      </c>
      <c r="L1443" t="n">
        <v>8</v>
      </c>
      <c r="M1443" t="n">
        <v>37</v>
      </c>
      <c r="N1443" t="n">
        <v>73.78</v>
      </c>
      <c r="O1443" t="n">
        <v>34356.83</v>
      </c>
      <c r="P1443" t="n">
        <v>421.29</v>
      </c>
      <c r="Q1443" t="n">
        <v>452.63</v>
      </c>
      <c r="R1443" t="n">
        <v>97.87</v>
      </c>
      <c r="S1443" t="n">
        <v>57.64</v>
      </c>
      <c r="T1443" t="n">
        <v>17878.58</v>
      </c>
      <c r="U1443" t="n">
        <v>0.59</v>
      </c>
      <c r="V1443" t="n">
        <v>0.85</v>
      </c>
      <c r="W1443" t="n">
        <v>6.85</v>
      </c>
      <c r="X1443" t="n">
        <v>1.08</v>
      </c>
      <c r="Y1443" t="n">
        <v>1</v>
      </c>
      <c r="Z1443" t="n">
        <v>10</v>
      </c>
    </row>
    <row r="1444">
      <c r="A1444" t="n">
        <v>29</v>
      </c>
      <c r="B1444" t="n">
        <v>135</v>
      </c>
      <c r="C1444" t="inlineStr">
        <is>
          <t xml:space="preserve">CONCLUIDO	</t>
        </is>
      </c>
      <c r="D1444" t="n">
        <v>3.385</v>
      </c>
      <c r="E1444" t="n">
        <v>29.54</v>
      </c>
      <c r="F1444" t="n">
        <v>24.77</v>
      </c>
      <c r="G1444" t="n">
        <v>39.11</v>
      </c>
      <c r="H1444" t="n">
        <v>0.53</v>
      </c>
      <c r="I1444" t="n">
        <v>38</v>
      </c>
      <c r="J1444" t="n">
        <v>277.16</v>
      </c>
      <c r="K1444" t="n">
        <v>59.89</v>
      </c>
      <c r="L1444" t="n">
        <v>8.25</v>
      </c>
      <c r="M1444" t="n">
        <v>36</v>
      </c>
      <c r="N1444" t="n">
        <v>74.02</v>
      </c>
      <c r="O1444" t="n">
        <v>34416.93</v>
      </c>
      <c r="P1444" t="n">
        <v>420.52</v>
      </c>
      <c r="Q1444" t="n">
        <v>452.65</v>
      </c>
      <c r="R1444" t="n">
        <v>96.42</v>
      </c>
      <c r="S1444" t="n">
        <v>57.64</v>
      </c>
      <c r="T1444" t="n">
        <v>17158.63</v>
      </c>
      <c r="U1444" t="n">
        <v>0.6</v>
      </c>
      <c r="V1444" t="n">
        <v>0.86</v>
      </c>
      <c r="W1444" t="n">
        <v>6.85</v>
      </c>
      <c r="X1444" t="n">
        <v>1.04</v>
      </c>
      <c r="Y1444" t="n">
        <v>1</v>
      </c>
      <c r="Z1444" t="n">
        <v>10</v>
      </c>
    </row>
    <row r="1445">
      <c r="A1445" t="n">
        <v>30</v>
      </c>
      <c r="B1445" t="n">
        <v>135</v>
      </c>
      <c r="C1445" t="inlineStr">
        <is>
          <t xml:space="preserve">CONCLUIDO	</t>
        </is>
      </c>
      <c r="D1445" t="n">
        <v>3.3902</v>
      </c>
      <c r="E1445" t="n">
        <v>29.5</v>
      </c>
      <c r="F1445" t="n">
        <v>24.77</v>
      </c>
      <c r="G1445" t="n">
        <v>40.17</v>
      </c>
      <c r="H1445" t="n">
        <v>0.55</v>
      </c>
      <c r="I1445" t="n">
        <v>37</v>
      </c>
      <c r="J1445" t="n">
        <v>277.65</v>
      </c>
      <c r="K1445" t="n">
        <v>59.89</v>
      </c>
      <c r="L1445" t="n">
        <v>8.5</v>
      </c>
      <c r="M1445" t="n">
        <v>35</v>
      </c>
      <c r="N1445" t="n">
        <v>74.26000000000001</v>
      </c>
      <c r="O1445" t="n">
        <v>34477.13</v>
      </c>
      <c r="P1445" t="n">
        <v>420.75</v>
      </c>
      <c r="Q1445" t="n">
        <v>452.65</v>
      </c>
      <c r="R1445" t="n">
        <v>96.26000000000001</v>
      </c>
      <c r="S1445" t="n">
        <v>57.64</v>
      </c>
      <c r="T1445" t="n">
        <v>17081.45</v>
      </c>
      <c r="U1445" t="n">
        <v>0.6</v>
      </c>
      <c r="V1445" t="n">
        <v>0.86</v>
      </c>
      <c r="W1445" t="n">
        <v>6.86</v>
      </c>
      <c r="X1445" t="n">
        <v>1.05</v>
      </c>
      <c r="Y1445" t="n">
        <v>1</v>
      </c>
      <c r="Z1445" t="n">
        <v>10</v>
      </c>
    </row>
    <row r="1446">
      <c r="A1446" t="n">
        <v>31</v>
      </c>
      <c r="B1446" t="n">
        <v>135</v>
      </c>
      <c r="C1446" t="inlineStr">
        <is>
          <t xml:space="preserve">CONCLUIDO	</t>
        </is>
      </c>
      <c r="D1446" t="n">
        <v>3.3978</v>
      </c>
      <c r="E1446" t="n">
        <v>29.43</v>
      </c>
      <c r="F1446" t="n">
        <v>24.76</v>
      </c>
      <c r="G1446" t="n">
        <v>41.26</v>
      </c>
      <c r="H1446" t="n">
        <v>0.5600000000000001</v>
      </c>
      <c r="I1446" t="n">
        <v>36</v>
      </c>
      <c r="J1446" t="n">
        <v>278.13</v>
      </c>
      <c r="K1446" t="n">
        <v>59.89</v>
      </c>
      <c r="L1446" t="n">
        <v>8.75</v>
      </c>
      <c r="M1446" t="n">
        <v>34</v>
      </c>
      <c r="N1446" t="n">
        <v>74.5</v>
      </c>
      <c r="O1446" t="n">
        <v>34537.41</v>
      </c>
      <c r="P1446" t="n">
        <v>420.49</v>
      </c>
      <c r="Q1446" t="n">
        <v>452.67</v>
      </c>
      <c r="R1446" t="n">
        <v>95.89</v>
      </c>
      <c r="S1446" t="n">
        <v>57.64</v>
      </c>
      <c r="T1446" t="n">
        <v>16900.96</v>
      </c>
      <c r="U1446" t="n">
        <v>0.6</v>
      </c>
      <c r="V1446" t="n">
        <v>0.86</v>
      </c>
      <c r="W1446" t="n">
        <v>6.86</v>
      </c>
      <c r="X1446" t="n">
        <v>1.03</v>
      </c>
      <c r="Y1446" t="n">
        <v>1</v>
      </c>
      <c r="Z1446" t="n">
        <v>10</v>
      </c>
    </row>
    <row r="1447">
      <c r="A1447" t="n">
        <v>32</v>
      </c>
      <c r="B1447" t="n">
        <v>135</v>
      </c>
      <c r="C1447" t="inlineStr">
        <is>
          <t xml:space="preserve">CONCLUIDO	</t>
        </is>
      </c>
      <c r="D1447" t="n">
        <v>3.4091</v>
      </c>
      <c r="E1447" t="n">
        <v>29.33</v>
      </c>
      <c r="F1447" t="n">
        <v>24.71</v>
      </c>
      <c r="G1447" t="n">
        <v>42.36</v>
      </c>
      <c r="H1447" t="n">
        <v>0.58</v>
      </c>
      <c r="I1447" t="n">
        <v>35</v>
      </c>
      <c r="J1447" t="n">
        <v>278.62</v>
      </c>
      <c r="K1447" t="n">
        <v>59.89</v>
      </c>
      <c r="L1447" t="n">
        <v>9</v>
      </c>
      <c r="M1447" t="n">
        <v>33</v>
      </c>
      <c r="N1447" t="n">
        <v>74.73999999999999</v>
      </c>
      <c r="O1447" t="n">
        <v>34597.8</v>
      </c>
      <c r="P1447" t="n">
        <v>419.72</v>
      </c>
      <c r="Q1447" t="n">
        <v>452.62</v>
      </c>
      <c r="R1447" t="n">
        <v>94.75</v>
      </c>
      <c r="S1447" t="n">
        <v>57.64</v>
      </c>
      <c r="T1447" t="n">
        <v>16337.56</v>
      </c>
      <c r="U1447" t="n">
        <v>0.61</v>
      </c>
      <c r="V1447" t="n">
        <v>0.86</v>
      </c>
      <c r="W1447" t="n">
        <v>6.84</v>
      </c>
      <c r="X1447" t="n">
        <v>0.98</v>
      </c>
      <c r="Y1447" t="n">
        <v>1</v>
      </c>
      <c r="Z1447" t="n">
        <v>10</v>
      </c>
    </row>
    <row r="1448">
      <c r="A1448" t="n">
        <v>33</v>
      </c>
      <c r="B1448" t="n">
        <v>135</v>
      </c>
      <c r="C1448" t="inlineStr">
        <is>
          <t xml:space="preserve">CONCLUIDO	</t>
        </is>
      </c>
      <c r="D1448" t="n">
        <v>3.4216</v>
      </c>
      <c r="E1448" t="n">
        <v>29.23</v>
      </c>
      <c r="F1448" t="n">
        <v>24.65</v>
      </c>
      <c r="G1448" t="n">
        <v>43.51</v>
      </c>
      <c r="H1448" t="n">
        <v>0.59</v>
      </c>
      <c r="I1448" t="n">
        <v>34</v>
      </c>
      <c r="J1448" t="n">
        <v>279.11</v>
      </c>
      <c r="K1448" t="n">
        <v>59.89</v>
      </c>
      <c r="L1448" t="n">
        <v>9.25</v>
      </c>
      <c r="M1448" t="n">
        <v>32</v>
      </c>
      <c r="N1448" t="n">
        <v>74.98</v>
      </c>
      <c r="O1448" t="n">
        <v>34658.27</v>
      </c>
      <c r="P1448" t="n">
        <v>418.35</v>
      </c>
      <c r="Q1448" t="n">
        <v>452.66</v>
      </c>
      <c r="R1448" t="n">
        <v>92.5</v>
      </c>
      <c r="S1448" t="n">
        <v>57.64</v>
      </c>
      <c r="T1448" t="n">
        <v>15218.25</v>
      </c>
      <c r="U1448" t="n">
        <v>0.62</v>
      </c>
      <c r="V1448" t="n">
        <v>0.86</v>
      </c>
      <c r="W1448" t="n">
        <v>6.85</v>
      </c>
      <c r="X1448" t="n">
        <v>0.93</v>
      </c>
      <c r="Y1448" t="n">
        <v>1</v>
      </c>
      <c r="Z1448" t="n">
        <v>10</v>
      </c>
    </row>
    <row r="1449">
      <c r="A1449" t="n">
        <v>34</v>
      </c>
      <c r="B1449" t="n">
        <v>135</v>
      </c>
      <c r="C1449" t="inlineStr">
        <is>
          <t xml:space="preserve">CONCLUIDO	</t>
        </is>
      </c>
      <c r="D1449" t="n">
        <v>3.4282</v>
      </c>
      <c r="E1449" t="n">
        <v>29.17</v>
      </c>
      <c r="F1449" t="n">
        <v>24.65</v>
      </c>
      <c r="G1449" t="n">
        <v>44.82</v>
      </c>
      <c r="H1449" t="n">
        <v>0.6</v>
      </c>
      <c r="I1449" t="n">
        <v>33</v>
      </c>
      <c r="J1449" t="n">
        <v>279.61</v>
      </c>
      <c r="K1449" t="n">
        <v>59.89</v>
      </c>
      <c r="L1449" t="n">
        <v>9.5</v>
      </c>
      <c r="M1449" t="n">
        <v>31</v>
      </c>
      <c r="N1449" t="n">
        <v>75.22</v>
      </c>
      <c r="O1449" t="n">
        <v>34718.84</v>
      </c>
      <c r="P1449" t="n">
        <v>418.53</v>
      </c>
      <c r="Q1449" t="n">
        <v>452.65</v>
      </c>
      <c r="R1449" t="n">
        <v>92.18000000000001</v>
      </c>
      <c r="S1449" t="n">
        <v>57.64</v>
      </c>
      <c r="T1449" t="n">
        <v>15065.48</v>
      </c>
      <c r="U1449" t="n">
        <v>0.63</v>
      </c>
      <c r="V1449" t="n">
        <v>0.86</v>
      </c>
      <c r="W1449" t="n">
        <v>6.85</v>
      </c>
      <c r="X1449" t="n">
        <v>0.92</v>
      </c>
      <c r="Y1449" t="n">
        <v>1</v>
      </c>
      <c r="Z1449" t="n">
        <v>10</v>
      </c>
    </row>
    <row r="1450">
      <c r="A1450" t="n">
        <v>35</v>
      </c>
      <c r="B1450" t="n">
        <v>135</v>
      </c>
      <c r="C1450" t="inlineStr">
        <is>
          <t xml:space="preserve">CONCLUIDO	</t>
        </is>
      </c>
      <c r="D1450" t="n">
        <v>3.4367</v>
      </c>
      <c r="E1450" t="n">
        <v>29.1</v>
      </c>
      <c r="F1450" t="n">
        <v>24.63</v>
      </c>
      <c r="G1450" t="n">
        <v>46.18</v>
      </c>
      <c r="H1450" t="n">
        <v>0.62</v>
      </c>
      <c r="I1450" t="n">
        <v>32</v>
      </c>
      <c r="J1450" t="n">
        <v>280.1</v>
      </c>
      <c r="K1450" t="n">
        <v>59.89</v>
      </c>
      <c r="L1450" t="n">
        <v>9.75</v>
      </c>
      <c r="M1450" t="n">
        <v>30</v>
      </c>
      <c r="N1450" t="n">
        <v>75.45999999999999</v>
      </c>
      <c r="O1450" t="n">
        <v>34779.51</v>
      </c>
      <c r="P1450" t="n">
        <v>418.02</v>
      </c>
      <c r="Q1450" t="n">
        <v>452.61</v>
      </c>
      <c r="R1450" t="n">
        <v>91.73</v>
      </c>
      <c r="S1450" t="n">
        <v>57.64</v>
      </c>
      <c r="T1450" t="n">
        <v>14842.98</v>
      </c>
      <c r="U1450" t="n">
        <v>0.63</v>
      </c>
      <c r="V1450" t="n">
        <v>0.86</v>
      </c>
      <c r="W1450" t="n">
        <v>6.85</v>
      </c>
      <c r="X1450" t="n">
        <v>0.9</v>
      </c>
      <c r="Y1450" t="n">
        <v>1</v>
      </c>
      <c r="Z1450" t="n">
        <v>10</v>
      </c>
    </row>
    <row r="1451">
      <c r="A1451" t="n">
        <v>36</v>
      </c>
      <c r="B1451" t="n">
        <v>135</v>
      </c>
      <c r="C1451" t="inlineStr">
        <is>
          <t xml:space="preserve">CONCLUIDO	</t>
        </is>
      </c>
      <c r="D1451" t="n">
        <v>3.4477</v>
      </c>
      <c r="E1451" t="n">
        <v>29</v>
      </c>
      <c r="F1451" t="n">
        <v>24.58</v>
      </c>
      <c r="G1451" t="n">
        <v>47.58</v>
      </c>
      <c r="H1451" t="n">
        <v>0.63</v>
      </c>
      <c r="I1451" t="n">
        <v>31</v>
      </c>
      <c r="J1451" t="n">
        <v>280.59</v>
      </c>
      <c r="K1451" t="n">
        <v>59.89</v>
      </c>
      <c r="L1451" t="n">
        <v>10</v>
      </c>
      <c r="M1451" t="n">
        <v>29</v>
      </c>
      <c r="N1451" t="n">
        <v>75.7</v>
      </c>
      <c r="O1451" t="n">
        <v>34840.27</v>
      </c>
      <c r="P1451" t="n">
        <v>417.28</v>
      </c>
      <c r="Q1451" t="n">
        <v>452.62</v>
      </c>
      <c r="R1451" t="n">
        <v>90.26000000000001</v>
      </c>
      <c r="S1451" t="n">
        <v>57.64</v>
      </c>
      <c r="T1451" t="n">
        <v>14113.91</v>
      </c>
      <c r="U1451" t="n">
        <v>0.64</v>
      </c>
      <c r="V1451" t="n">
        <v>0.86</v>
      </c>
      <c r="W1451" t="n">
        <v>6.85</v>
      </c>
      <c r="X1451" t="n">
        <v>0.86</v>
      </c>
      <c r="Y1451" t="n">
        <v>1</v>
      </c>
      <c r="Z1451" t="n">
        <v>10</v>
      </c>
    </row>
    <row r="1452">
      <c r="A1452" t="n">
        <v>37</v>
      </c>
      <c r="B1452" t="n">
        <v>135</v>
      </c>
      <c r="C1452" t="inlineStr">
        <is>
          <t xml:space="preserve">CONCLUIDO	</t>
        </is>
      </c>
      <c r="D1452" t="n">
        <v>3.4489</v>
      </c>
      <c r="E1452" t="n">
        <v>29</v>
      </c>
      <c r="F1452" t="n">
        <v>24.57</v>
      </c>
      <c r="G1452" t="n">
        <v>47.56</v>
      </c>
      <c r="H1452" t="n">
        <v>0.65</v>
      </c>
      <c r="I1452" t="n">
        <v>31</v>
      </c>
      <c r="J1452" t="n">
        <v>281.08</v>
      </c>
      <c r="K1452" t="n">
        <v>59.89</v>
      </c>
      <c r="L1452" t="n">
        <v>10.25</v>
      </c>
      <c r="M1452" t="n">
        <v>29</v>
      </c>
      <c r="N1452" t="n">
        <v>75.95</v>
      </c>
      <c r="O1452" t="n">
        <v>34901.13</v>
      </c>
      <c r="P1452" t="n">
        <v>416.97</v>
      </c>
      <c r="Q1452" t="n">
        <v>452.59</v>
      </c>
      <c r="R1452" t="n">
        <v>89.95</v>
      </c>
      <c r="S1452" t="n">
        <v>57.64</v>
      </c>
      <c r="T1452" t="n">
        <v>13959.83</v>
      </c>
      <c r="U1452" t="n">
        <v>0.64</v>
      </c>
      <c r="V1452" t="n">
        <v>0.86</v>
      </c>
      <c r="W1452" t="n">
        <v>6.85</v>
      </c>
      <c r="X1452" t="n">
        <v>0.85</v>
      </c>
      <c r="Y1452" t="n">
        <v>1</v>
      </c>
      <c r="Z1452" t="n">
        <v>10</v>
      </c>
    </row>
    <row r="1453">
      <c r="A1453" t="n">
        <v>38</v>
      </c>
      <c r="B1453" t="n">
        <v>135</v>
      </c>
      <c r="C1453" t="inlineStr">
        <is>
          <t xml:space="preserve">CONCLUIDO	</t>
        </is>
      </c>
      <c r="D1453" t="n">
        <v>3.4549</v>
      </c>
      <c r="E1453" t="n">
        <v>28.94</v>
      </c>
      <c r="F1453" t="n">
        <v>24.57</v>
      </c>
      <c r="G1453" t="n">
        <v>49.15</v>
      </c>
      <c r="H1453" t="n">
        <v>0.66</v>
      </c>
      <c r="I1453" t="n">
        <v>30</v>
      </c>
      <c r="J1453" t="n">
        <v>281.58</v>
      </c>
      <c r="K1453" t="n">
        <v>59.89</v>
      </c>
      <c r="L1453" t="n">
        <v>10.5</v>
      </c>
      <c r="M1453" t="n">
        <v>28</v>
      </c>
      <c r="N1453" t="n">
        <v>76.19</v>
      </c>
      <c r="O1453" t="n">
        <v>34962.08</v>
      </c>
      <c r="P1453" t="n">
        <v>417.2</v>
      </c>
      <c r="Q1453" t="n">
        <v>452.61</v>
      </c>
      <c r="R1453" t="n">
        <v>89.94</v>
      </c>
      <c r="S1453" t="n">
        <v>57.64</v>
      </c>
      <c r="T1453" t="n">
        <v>13957.13</v>
      </c>
      <c r="U1453" t="n">
        <v>0.64</v>
      </c>
      <c r="V1453" t="n">
        <v>0.86</v>
      </c>
      <c r="W1453" t="n">
        <v>6.85</v>
      </c>
      <c r="X1453" t="n">
        <v>0.85</v>
      </c>
      <c r="Y1453" t="n">
        <v>1</v>
      </c>
      <c r="Z1453" t="n">
        <v>10</v>
      </c>
    </row>
    <row r="1454">
      <c r="A1454" t="n">
        <v>39</v>
      </c>
      <c r="B1454" t="n">
        <v>135</v>
      </c>
      <c r="C1454" t="inlineStr">
        <is>
          <t xml:space="preserve">CONCLUIDO	</t>
        </is>
      </c>
      <c r="D1454" t="n">
        <v>3.4654</v>
      </c>
      <c r="E1454" t="n">
        <v>28.86</v>
      </c>
      <c r="F1454" t="n">
        <v>24.54</v>
      </c>
      <c r="G1454" t="n">
        <v>50.77</v>
      </c>
      <c r="H1454" t="n">
        <v>0.68</v>
      </c>
      <c r="I1454" t="n">
        <v>29</v>
      </c>
      <c r="J1454" t="n">
        <v>282.07</v>
      </c>
      <c r="K1454" t="n">
        <v>59.89</v>
      </c>
      <c r="L1454" t="n">
        <v>10.75</v>
      </c>
      <c r="M1454" t="n">
        <v>27</v>
      </c>
      <c r="N1454" t="n">
        <v>76.44</v>
      </c>
      <c r="O1454" t="n">
        <v>35023.13</v>
      </c>
      <c r="P1454" t="n">
        <v>416.26</v>
      </c>
      <c r="Q1454" t="n">
        <v>452.57</v>
      </c>
      <c r="R1454" t="n">
        <v>88.62</v>
      </c>
      <c r="S1454" t="n">
        <v>57.64</v>
      </c>
      <c r="T1454" t="n">
        <v>13304.16</v>
      </c>
      <c r="U1454" t="n">
        <v>0.65</v>
      </c>
      <c r="V1454" t="n">
        <v>0.86</v>
      </c>
      <c r="W1454" t="n">
        <v>6.85</v>
      </c>
      <c r="X1454" t="n">
        <v>0.8100000000000001</v>
      </c>
      <c r="Y1454" t="n">
        <v>1</v>
      </c>
      <c r="Z1454" t="n">
        <v>10</v>
      </c>
    </row>
    <row r="1455">
      <c r="A1455" t="n">
        <v>40</v>
      </c>
      <c r="B1455" t="n">
        <v>135</v>
      </c>
      <c r="C1455" t="inlineStr">
        <is>
          <t xml:space="preserve">CONCLUIDO	</t>
        </is>
      </c>
      <c r="D1455" t="n">
        <v>3.467</v>
      </c>
      <c r="E1455" t="n">
        <v>28.84</v>
      </c>
      <c r="F1455" t="n">
        <v>24.52</v>
      </c>
      <c r="G1455" t="n">
        <v>50.74</v>
      </c>
      <c r="H1455" t="n">
        <v>0.6899999999999999</v>
      </c>
      <c r="I1455" t="n">
        <v>29</v>
      </c>
      <c r="J1455" t="n">
        <v>282.57</v>
      </c>
      <c r="K1455" t="n">
        <v>59.89</v>
      </c>
      <c r="L1455" t="n">
        <v>11</v>
      </c>
      <c r="M1455" t="n">
        <v>27</v>
      </c>
      <c r="N1455" t="n">
        <v>76.68000000000001</v>
      </c>
      <c r="O1455" t="n">
        <v>35084.28</v>
      </c>
      <c r="P1455" t="n">
        <v>416.12</v>
      </c>
      <c r="Q1455" t="n">
        <v>452.59</v>
      </c>
      <c r="R1455" t="n">
        <v>88.34</v>
      </c>
      <c r="S1455" t="n">
        <v>57.64</v>
      </c>
      <c r="T1455" t="n">
        <v>13163.31</v>
      </c>
      <c r="U1455" t="n">
        <v>0.65</v>
      </c>
      <c r="V1455" t="n">
        <v>0.86</v>
      </c>
      <c r="W1455" t="n">
        <v>6.84</v>
      </c>
      <c r="X1455" t="n">
        <v>0.8</v>
      </c>
      <c r="Y1455" t="n">
        <v>1</v>
      </c>
      <c r="Z1455" t="n">
        <v>10</v>
      </c>
    </row>
    <row r="1456">
      <c r="A1456" t="n">
        <v>41</v>
      </c>
      <c r="B1456" t="n">
        <v>135</v>
      </c>
      <c r="C1456" t="inlineStr">
        <is>
          <t xml:space="preserve">CONCLUIDO	</t>
        </is>
      </c>
      <c r="D1456" t="n">
        <v>3.4778</v>
      </c>
      <c r="E1456" t="n">
        <v>28.75</v>
      </c>
      <c r="F1456" t="n">
        <v>24.49</v>
      </c>
      <c r="G1456" t="n">
        <v>52.47</v>
      </c>
      <c r="H1456" t="n">
        <v>0.71</v>
      </c>
      <c r="I1456" t="n">
        <v>28</v>
      </c>
      <c r="J1456" t="n">
        <v>283.06</v>
      </c>
      <c r="K1456" t="n">
        <v>59.89</v>
      </c>
      <c r="L1456" t="n">
        <v>11.25</v>
      </c>
      <c r="M1456" t="n">
        <v>26</v>
      </c>
      <c r="N1456" t="n">
        <v>76.93000000000001</v>
      </c>
      <c r="O1456" t="n">
        <v>35145.53</v>
      </c>
      <c r="P1456" t="n">
        <v>415.35</v>
      </c>
      <c r="Q1456" t="n">
        <v>452.63</v>
      </c>
      <c r="R1456" t="n">
        <v>86.95</v>
      </c>
      <c r="S1456" t="n">
        <v>57.64</v>
      </c>
      <c r="T1456" t="n">
        <v>12472.7</v>
      </c>
      <c r="U1456" t="n">
        <v>0.66</v>
      </c>
      <c r="V1456" t="n">
        <v>0.87</v>
      </c>
      <c r="W1456" t="n">
        <v>6.84</v>
      </c>
      <c r="X1456" t="n">
        <v>0.76</v>
      </c>
      <c r="Y1456" t="n">
        <v>1</v>
      </c>
      <c r="Z1456" t="n">
        <v>10</v>
      </c>
    </row>
    <row r="1457">
      <c r="A1457" t="n">
        <v>42</v>
      </c>
      <c r="B1457" t="n">
        <v>135</v>
      </c>
      <c r="C1457" t="inlineStr">
        <is>
          <t xml:space="preserve">CONCLUIDO	</t>
        </is>
      </c>
      <c r="D1457" t="n">
        <v>3.4848</v>
      </c>
      <c r="E1457" t="n">
        <v>28.7</v>
      </c>
      <c r="F1457" t="n">
        <v>24.48</v>
      </c>
      <c r="G1457" t="n">
        <v>54.4</v>
      </c>
      <c r="H1457" t="n">
        <v>0.72</v>
      </c>
      <c r="I1457" t="n">
        <v>27</v>
      </c>
      <c r="J1457" t="n">
        <v>283.56</v>
      </c>
      <c r="K1457" t="n">
        <v>59.89</v>
      </c>
      <c r="L1457" t="n">
        <v>11.5</v>
      </c>
      <c r="M1457" t="n">
        <v>25</v>
      </c>
      <c r="N1457" t="n">
        <v>77.18000000000001</v>
      </c>
      <c r="O1457" t="n">
        <v>35206.88</v>
      </c>
      <c r="P1457" t="n">
        <v>415.21</v>
      </c>
      <c r="Q1457" t="n">
        <v>452.56</v>
      </c>
      <c r="R1457" t="n">
        <v>86.75</v>
      </c>
      <c r="S1457" t="n">
        <v>57.64</v>
      </c>
      <c r="T1457" t="n">
        <v>12380.33</v>
      </c>
      <c r="U1457" t="n">
        <v>0.66</v>
      </c>
      <c r="V1457" t="n">
        <v>0.87</v>
      </c>
      <c r="W1457" t="n">
        <v>6.84</v>
      </c>
      <c r="X1457" t="n">
        <v>0.75</v>
      </c>
      <c r="Y1457" t="n">
        <v>1</v>
      </c>
      <c r="Z1457" t="n">
        <v>10</v>
      </c>
    </row>
    <row r="1458">
      <c r="A1458" t="n">
        <v>43</v>
      </c>
      <c r="B1458" t="n">
        <v>135</v>
      </c>
      <c r="C1458" t="inlineStr">
        <is>
          <t xml:space="preserve">CONCLUIDO	</t>
        </is>
      </c>
      <c r="D1458" t="n">
        <v>3.4854</v>
      </c>
      <c r="E1458" t="n">
        <v>28.69</v>
      </c>
      <c r="F1458" t="n">
        <v>24.47</v>
      </c>
      <c r="G1458" t="n">
        <v>54.38</v>
      </c>
      <c r="H1458" t="n">
        <v>0.74</v>
      </c>
      <c r="I1458" t="n">
        <v>27</v>
      </c>
      <c r="J1458" t="n">
        <v>284.06</v>
      </c>
      <c r="K1458" t="n">
        <v>59.89</v>
      </c>
      <c r="L1458" t="n">
        <v>11.75</v>
      </c>
      <c r="M1458" t="n">
        <v>25</v>
      </c>
      <c r="N1458" t="n">
        <v>77.42</v>
      </c>
      <c r="O1458" t="n">
        <v>35268.32</v>
      </c>
      <c r="P1458" t="n">
        <v>415.08</v>
      </c>
      <c r="Q1458" t="n">
        <v>452.62</v>
      </c>
      <c r="R1458" t="n">
        <v>86.48</v>
      </c>
      <c r="S1458" t="n">
        <v>57.64</v>
      </c>
      <c r="T1458" t="n">
        <v>12244.47</v>
      </c>
      <c r="U1458" t="n">
        <v>0.67</v>
      </c>
      <c r="V1458" t="n">
        <v>0.87</v>
      </c>
      <c r="W1458" t="n">
        <v>6.84</v>
      </c>
      <c r="X1458" t="n">
        <v>0.75</v>
      </c>
      <c r="Y1458" t="n">
        <v>1</v>
      </c>
      <c r="Z1458" t="n">
        <v>10</v>
      </c>
    </row>
    <row r="1459">
      <c r="A1459" t="n">
        <v>44</v>
      </c>
      <c r="B1459" t="n">
        <v>135</v>
      </c>
      <c r="C1459" t="inlineStr">
        <is>
          <t xml:space="preserve">CONCLUIDO	</t>
        </is>
      </c>
      <c r="D1459" t="n">
        <v>3.4963</v>
      </c>
      <c r="E1459" t="n">
        <v>28.6</v>
      </c>
      <c r="F1459" t="n">
        <v>24.43</v>
      </c>
      <c r="G1459" t="n">
        <v>56.39</v>
      </c>
      <c r="H1459" t="n">
        <v>0.75</v>
      </c>
      <c r="I1459" t="n">
        <v>26</v>
      </c>
      <c r="J1459" t="n">
        <v>284.56</v>
      </c>
      <c r="K1459" t="n">
        <v>59.89</v>
      </c>
      <c r="L1459" t="n">
        <v>12</v>
      </c>
      <c r="M1459" t="n">
        <v>24</v>
      </c>
      <c r="N1459" t="n">
        <v>77.67</v>
      </c>
      <c r="O1459" t="n">
        <v>35329.87</v>
      </c>
      <c r="P1459" t="n">
        <v>414.31</v>
      </c>
      <c r="Q1459" t="n">
        <v>452.6</v>
      </c>
      <c r="R1459" t="n">
        <v>85.19</v>
      </c>
      <c r="S1459" t="n">
        <v>57.64</v>
      </c>
      <c r="T1459" t="n">
        <v>11602.49</v>
      </c>
      <c r="U1459" t="n">
        <v>0.68</v>
      </c>
      <c r="V1459" t="n">
        <v>0.87</v>
      </c>
      <c r="W1459" t="n">
        <v>6.84</v>
      </c>
      <c r="X1459" t="n">
        <v>0.71</v>
      </c>
      <c r="Y1459" t="n">
        <v>1</v>
      </c>
      <c r="Z1459" t="n">
        <v>10</v>
      </c>
    </row>
    <row r="1460">
      <c r="A1460" t="n">
        <v>45</v>
      </c>
      <c r="B1460" t="n">
        <v>135</v>
      </c>
      <c r="C1460" t="inlineStr">
        <is>
          <t xml:space="preserve">CONCLUIDO	</t>
        </is>
      </c>
      <c r="D1460" t="n">
        <v>3.4938</v>
      </c>
      <c r="E1460" t="n">
        <v>28.62</v>
      </c>
      <c r="F1460" t="n">
        <v>24.45</v>
      </c>
      <c r="G1460" t="n">
        <v>56.43</v>
      </c>
      <c r="H1460" t="n">
        <v>0.77</v>
      </c>
      <c r="I1460" t="n">
        <v>26</v>
      </c>
      <c r="J1460" t="n">
        <v>285.06</v>
      </c>
      <c r="K1460" t="n">
        <v>59.89</v>
      </c>
      <c r="L1460" t="n">
        <v>12.25</v>
      </c>
      <c r="M1460" t="n">
        <v>24</v>
      </c>
      <c r="N1460" t="n">
        <v>77.92</v>
      </c>
      <c r="O1460" t="n">
        <v>35391.51</v>
      </c>
      <c r="P1460" t="n">
        <v>414.39</v>
      </c>
      <c r="Q1460" t="n">
        <v>452.62</v>
      </c>
      <c r="R1460" t="n">
        <v>85.98</v>
      </c>
      <c r="S1460" t="n">
        <v>57.64</v>
      </c>
      <c r="T1460" t="n">
        <v>11997.18</v>
      </c>
      <c r="U1460" t="n">
        <v>0.67</v>
      </c>
      <c r="V1460" t="n">
        <v>0.87</v>
      </c>
      <c r="W1460" t="n">
        <v>6.84</v>
      </c>
      <c r="X1460" t="n">
        <v>0.73</v>
      </c>
      <c r="Y1460" t="n">
        <v>1</v>
      </c>
      <c r="Z1460" t="n">
        <v>10</v>
      </c>
    </row>
    <row r="1461">
      <c r="A1461" t="n">
        <v>46</v>
      </c>
      <c r="B1461" t="n">
        <v>135</v>
      </c>
      <c r="C1461" t="inlineStr">
        <is>
          <t xml:space="preserve">CONCLUIDO	</t>
        </is>
      </c>
      <c r="D1461" t="n">
        <v>3.5036</v>
      </c>
      <c r="E1461" t="n">
        <v>28.54</v>
      </c>
      <c r="F1461" t="n">
        <v>24.43</v>
      </c>
      <c r="G1461" t="n">
        <v>58.62</v>
      </c>
      <c r="H1461" t="n">
        <v>0.78</v>
      </c>
      <c r="I1461" t="n">
        <v>25</v>
      </c>
      <c r="J1461" t="n">
        <v>285.56</v>
      </c>
      <c r="K1461" t="n">
        <v>59.89</v>
      </c>
      <c r="L1461" t="n">
        <v>12.5</v>
      </c>
      <c r="M1461" t="n">
        <v>23</v>
      </c>
      <c r="N1461" t="n">
        <v>78.17</v>
      </c>
      <c r="O1461" t="n">
        <v>35453.26</v>
      </c>
      <c r="P1461" t="n">
        <v>414.13</v>
      </c>
      <c r="Q1461" t="n">
        <v>452.67</v>
      </c>
      <c r="R1461" t="n">
        <v>85.28</v>
      </c>
      <c r="S1461" t="n">
        <v>57.64</v>
      </c>
      <c r="T1461" t="n">
        <v>11654.46</v>
      </c>
      <c r="U1461" t="n">
        <v>0.68</v>
      </c>
      <c r="V1461" t="n">
        <v>0.87</v>
      </c>
      <c r="W1461" t="n">
        <v>6.83</v>
      </c>
      <c r="X1461" t="n">
        <v>0.7</v>
      </c>
      <c r="Y1461" t="n">
        <v>1</v>
      </c>
      <c r="Z1461" t="n">
        <v>10</v>
      </c>
    </row>
    <row r="1462">
      <c r="A1462" t="n">
        <v>47</v>
      </c>
      <c r="B1462" t="n">
        <v>135</v>
      </c>
      <c r="C1462" t="inlineStr">
        <is>
          <t xml:space="preserve">CONCLUIDO	</t>
        </is>
      </c>
      <c r="D1462" t="n">
        <v>3.5051</v>
      </c>
      <c r="E1462" t="n">
        <v>28.53</v>
      </c>
      <c r="F1462" t="n">
        <v>24.41</v>
      </c>
      <c r="G1462" t="n">
        <v>58.59</v>
      </c>
      <c r="H1462" t="n">
        <v>0.79</v>
      </c>
      <c r="I1462" t="n">
        <v>25</v>
      </c>
      <c r="J1462" t="n">
        <v>286.06</v>
      </c>
      <c r="K1462" t="n">
        <v>59.89</v>
      </c>
      <c r="L1462" t="n">
        <v>12.75</v>
      </c>
      <c r="M1462" t="n">
        <v>23</v>
      </c>
      <c r="N1462" t="n">
        <v>78.42</v>
      </c>
      <c r="O1462" t="n">
        <v>35515.1</v>
      </c>
      <c r="P1462" t="n">
        <v>413.84</v>
      </c>
      <c r="Q1462" t="n">
        <v>452.6</v>
      </c>
      <c r="R1462" t="n">
        <v>84.68000000000001</v>
      </c>
      <c r="S1462" t="n">
        <v>57.64</v>
      </c>
      <c r="T1462" t="n">
        <v>11353.01</v>
      </c>
      <c r="U1462" t="n">
        <v>0.68</v>
      </c>
      <c r="V1462" t="n">
        <v>0.87</v>
      </c>
      <c r="W1462" t="n">
        <v>6.84</v>
      </c>
      <c r="X1462" t="n">
        <v>0.6899999999999999</v>
      </c>
      <c r="Y1462" t="n">
        <v>1</v>
      </c>
      <c r="Z1462" t="n">
        <v>10</v>
      </c>
    </row>
    <row r="1463">
      <c r="A1463" t="n">
        <v>48</v>
      </c>
      <c r="B1463" t="n">
        <v>135</v>
      </c>
      <c r="C1463" t="inlineStr">
        <is>
          <t xml:space="preserve">CONCLUIDO	</t>
        </is>
      </c>
      <c r="D1463" t="n">
        <v>3.5152</v>
      </c>
      <c r="E1463" t="n">
        <v>28.45</v>
      </c>
      <c r="F1463" t="n">
        <v>24.38</v>
      </c>
      <c r="G1463" t="n">
        <v>60.95</v>
      </c>
      <c r="H1463" t="n">
        <v>0.8100000000000001</v>
      </c>
      <c r="I1463" t="n">
        <v>24</v>
      </c>
      <c r="J1463" t="n">
        <v>286.56</v>
      </c>
      <c r="K1463" t="n">
        <v>59.89</v>
      </c>
      <c r="L1463" t="n">
        <v>13</v>
      </c>
      <c r="M1463" t="n">
        <v>22</v>
      </c>
      <c r="N1463" t="n">
        <v>78.68000000000001</v>
      </c>
      <c r="O1463" t="n">
        <v>35577.18</v>
      </c>
      <c r="P1463" t="n">
        <v>413.5</v>
      </c>
      <c r="Q1463" t="n">
        <v>452.62</v>
      </c>
      <c r="R1463" t="n">
        <v>83.44</v>
      </c>
      <c r="S1463" t="n">
        <v>57.64</v>
      </c>
      <c r="T1463" t="n">
        <v>10740.24</v>
      </c>
      <c r="U1463" t="n">
        <v>0.6899999999999999</v>
      </c>
      <c r="V1463" t="n">
        <v>0.87</v>
      </c>
      <c r="W1463" t="n">
        <v>6.84</v>
      </c>
      <c r="X1463" t="n">
        <v>0.66</v>
      </c>
      <c r="Y1463" t="n">
        <v>1</v>
      </c>
      <c r="Z1463" t="n">
        <v>10</v>
      </c>
    </row>
    <row r="1464">
      <c r="A1464" t="n">
        <v>49</v>
      </c>
      <c r="B1464" t="n">
        <v>135</v>
      </c>
      <c r="C1464" t="inlineStr">
        <is>
          <t xml:space="preserve">CONCLUIDO	</t>
        </is>
      </c>
      <c r="D1464" t="n">
        <v>3.5133</v>
      </c>
      <c r="E1464" t="n">
        <v>28.46</v>
      </c>
      <c r="F1464" t="n">
        <v>24.4</v>
      </c>
      <c r="G1464" t="n">
        <v>60.99</v>
      </c>
      <c r="H1464" t="n">
        <v>0.82</v>
      </c>
      <c r="I1464" t="n">
        <v>24</v>
      </c>
      <c r="J1464" t="n">
        <v>287.07</v>
      </c>
      <c r="K1464" t="n">
        <v>59.89</v>
      </c>
      <c r="L1464" t="n">
        <v>13.25</v>
      </c>
      <c r="M1464" t="n">
        <v>22</v>
      </c>
      <c r="N1464" t="n">
        <v>78.93000000000001</v>
      </c>
      <c r="O1464" t="n">
        <v>35639.23</v>
      </c>
      <c r="P1464" t="n">
        <v>413.67</v>
      </c>
      <c r="Q1464" t="n">
        <v>452.65</v>
      </c>
      <c r="R1464" t="n">
        <v>84.14</v>
      </c>
      <c r="S1464" t="n">
        <v>57.64</v>
      </c>
      <c r="T1464" t="n">
        <v>11085.6</v>
      </c>
      <c r="U1464" t="n">
        <v>0.6899999999999999</v>
      </c>
      <c r="V1464" t="n">
        <v>0.87</v>
      </c>
      <c r="W1464" t="n">
        <v>6.84</v>
      </c>
      <c r="X1464" t="n">
        <v>0.67</v>
      </c>
      <c r="Y1464" t="n">
        <v>1</v>
      </c>
      <c r="Z1464" t="n">
        <v>10</v>
      </c>
    </row>
    <row r="1465">
      <c r="A1465" t="n">
        <v>50</v>
      </c>
      <c r="B1465" t="n">
        <v>135</v>
      </c>
      <c r="C1465" t="inlineStr">
        <is>
          <t xml:space="preserve">CONCLUIDO	</t>
        </is>
      </c>
      <c r="D1465" t="n">
        <v>3.526</v>
      </c>
      <c r="E1465" t="n">
        <v>28.36</v>
      </c>
      <c r="F1465" t="n">
        <v>24.35</v>
      </c>
      <c r="G1465" t="n">
        <v>63.51</v>
      </c>
      <c r="H1465" t="n">
        <v>0.84</v>
      </c>
      <c r="I1465" t="n">
        <v>23</v>
      </c>
      <c r="J1465" t="n">
        <v>287.57</v>
      </c>
      <c r="K1465" t="n">
        <v>59.89</v>
      </c>
      <c r="L1465" t="n">
        <v>13.5</v>
      </c>
      <c r="M1465" t="n">
        <v>21</v>
      </c>
      <c r="N1465" t="n">
        <v>79.18000000000001</v>
      </c>
      <c r="O1465" t="n">
        <v>35701.38</v>
      </c>
      <c r="P1465" t="n">
        <v>412.69</v>
      </c>
      <c r="Q1465" t="n">
        <v>452.6</v>
      </c>
      <c r="R1465" t="n">
        <v>82.58</v>
      </c>
      <c r="S1465" t="n">
        <v>57.64</v>
      </c>
      <c r="T1465" t="n">
        <v>10311.13</v>
      </c>
      <c r="U1465" t="n">
        <v>0.7</v>
      </c>
      <c r="V1465" t="n">
        <v>0.87</v>
      </c>
      <c r="W1465" t="n">
        <v>6.83</v>
      </c>
      <c r="X1465" t="n">
        <v>0.62</v>
      </c>
      <c r="Y1465" t="n">
        <v>1</v>
      </c>
      <c r="Z1465" t="n">
        <v>10</v>
      </c>
    </row>
    <row r="1466">
      <c r="A1466" t="n">
        <v>51</v>
      </c>
      <c r="B1466" t="n">
        <v>135</v>
      </c>
      <c r="C1466" t="inlineStr">
        <is>
          <t xml:space="preserve">CONCLUIDO	</t>
        </is>
      </c>
      <c r="D1466" t="n">
        <v>3.5262</v>
      </c>
      <c r="E1466" t="n">
        <v>28.36</v>
      </c>
      <c r="F1466" t="n">
        <v>24.34</v>
      </c>
      <c r="G1466" t="n">
        <v>63.5</v>
      </c>
      <c r="H1466" t="n">
        <v>0.85</v>
      </c>
      <c r="I1466" t="n">
        <v>23</v>
      </c>
      <c r="J1466" t="n">
        <v>288.08</v>
      </c>
      <c r="K1466" t="n">
        <v>59.89</v>
      </c>
      <c r="L1466" t="n">
        <v>13.75</v>
      </c>
      <c r="M1466" t="n">
        <v>21</v>
      </c>
      <c r="N1466" t="n">
        <v>79.44</v>
      </c>
      <c r="O1466" t="n">
        <v>35763.64</v>
      </c>
      <c r="P1466" t="n">
        <v>412.58</v>
      </c>
      <c r="Q1466" t="n">
        <v>452.66</v>
      </c>
      <c r="R1466" t="n">
        <v>82.5</v>
      </c>
      <c r="S1466" t="n">
        <v>57.64</v>
      </c>
      <c r="T1466" t="n">
        <v>10273.68</v>
      </c>
      <c r="U1466" t="n">
        <v>0.7</v>
      </c>
      <c r="V1466" t="n">
        <v>0.87</v>
      </c>
      <c r="W1466" t="n">
        <v>6.83</v>
      </c>
      <c r="X1466" t="n">
        <v>0.62</v>
      </c>
      <c r="Y1466" t="n">
        <v>1</v>
      </c>
      <c r="Z1466" t="n">
        <v>10</v>
      </c>
    </row>
    <row r="1467">
      <c r="A1467" t="n">
        <v>52</v>
      </c>
      <c r="B1467" t="n">
        <v>135</v>
      </c>
      <c r="C1467" t="inlineStr">
        <is>
          <t xml:space="preserve">CONCLUIDO	</t>
        </is>
      </c>
      <c r="D1467" t="n">
        <v>3.5243</v>
      </c>
      <c r="E1467" t="n">
        <v>28.37</v>
      </c>
      <c r="F1467" t="n">
        <v>24.36</v>
      </c>
      <c r="G1467" t="n">
        <v>63.54</v>
      </c>
      <c r="H1467" t="n">
        <v>0.86</v>
      </c>
      <c r="I1467" t="n">
        <v>23</v>
      </c>
      <c r="J1467" t="n">
        <v>288.58</v>
      </c>
      <c r="K1467" t="n">
        <v>59.89</v>
      </c>
      <c r="L1467" t="n">
        <v>14</v>
      </c>
      <c r="M1467" t="n">
        <v>21</v>
      </c>
      <c r="N1467" t="n">
        <v>79.69</v>
      </c>
      <c r="O1467" t="n">
        <v>35826</v>
      </c>
      <c r="P1467" t="n">
        <v>412.63</v>
      </c>
      <c r="Q1467" t="n">
        <v>452.56</v>
      </c>
      <c r="R1467" t="n">
        <v>82.81999999999999</v>
      </c>
      <c r="S1467" t="n">
        <v>57.64</v>
      </c>
      <c r="T1467" t="n">
        <v>10432.42</v>
      </c>
      <c r="U1467" t="n">
        <v>0.7</v>
      </c>
      <c r="V1467" t="n">
        <v>0.87</v>
      </c>
      <c r="W1467" t="n">
        <v>6.84</v>
      </c>
      <c r="X1467" t="n">
        <v>0.63</v>
      </c>
      <c r="Y1467" t="n">
        <v>1</v>
      </c>
      <c r="Z1467" t="n">
        <v>10</v>
      </c>
    </row>
    <row r="1468">
      <c r="A1468" t="n">
        <v>53</v>
      </c>
      <c r="B1468" t="n">
        <v>135</v>
      </c>
      <c r="C1468" t="inlineStr">
        <is>
          <t xml:space="preserve">CONCLUIDO	</t>
        </is>
      </c>
      <c r="D1468" t="n">
        <v>3.5359</v>
      </c>
      <c r="E1468" t="n">
        <v>28.28</v>
      </c>
      <c r="F1468" t="n">
        <v>24.32</v>
      </c>
      <c r="G1468" t="n">
        <v>66.31999999999999</v>
      </c>
      <c r="H1468" t="n">
        <v>0.88</v>
      </c>
      <c r="I1468" t="n">
        <v>22</v>
      </c>
      <c r="J1468" t="n">
        <v>289.09</v>
      </c>
      <c r="K1468" t="n">
        <v>59.89</v>
      </c>
      <c r="L1468" t="n">
        <v>14.25</v>
      </c>
      <c r="M1468" t="n">
        <v>20</v>
      </c>
      <c r="N1468" t="n">
        <v>79.95</v>
      </c>
      <c r="O1468" t="n">
        <v>35888.47</v>
      </c>
      <c r="P1468" t="n">
        <v>412.22</v>
      </c>
      <c r="Q1468" t="n">
        <v>452.58</v>
      </c>
      <c r="R1468" t="n">
        <v>81.56999999999999</v>
      </c>
      <c r="S1468" t="n">
        <v>57.64</v>
      </c>
      <c r="T1468" t="n">
        <v>9813.809999999999</v>
      </c>
      <c r="U1468" t="n">
        <v>0.71</v>
      </c>
      <c r="V1468" t="n">
        <v>0.87</v>
      </c>
      <c r="W1468" t="n">
        <v>6.83</v>
      </c>
      <c r="X1468" t="n">
        <v>0.59</v>
      </c>
      <c r="Y1468" t="n">
        <v>1</v>
      </c>
      <c r="Z1468" t="n">
        <v>10</v>
      </c>
    </row>
    <row r="1469">
      <c r="A1469" t="n">
        <v>54</v>
      </c>
      <c r="B1469" t="n">
        <v>135</v>
      </c>
      <c r="C1469" t="inlineStr">
        <is>
          <t xml:space="preserve">CONCLUIDO	</t>
        </is>
      </c>
      <c r="D1469" t="n">
        <v>3.5355</v>
      </c>
      <c r="E1469" t="n">
        <v>28.28</v>
      </c>
      <c r="F1469" t="n">
        <v>24.32</v>
      </c>
      <c r="G1469" t="n">
        <v>66.33</v>
      </c>
      <c r="H1469" t="n">
        <v>0.89</v>
      </c>
      <c r="I1469" t="n">
        <v>22</v>
      </c>
      <c r="J1469" t="n">
        <v>289.6</v>
      </c>
      <c r="K1469" t="n">
        <v>59.89</v>
      </c>
      <c r="L1469" t="n">
        <v>14.5</v>
      </c>
      <c r="M1469" t="n">
        <v>20</v>
      </c>
      <c r="N1469" t="n">
        <v>80.20999999999999</v>
      </c>
      <c r="O1469" t="n">
        <v>35951.04</v>
      </c>
      <c r="P1469" t="n">
        <v>412.18</v>
      </c>
      <c r="Q1469" t="n">
        <v>452.58</v>
      </c>
      <c r="R1469" t="n">
        <v>81.76000000000001</v>
      </c>
      <c r="S1469" t="n">
        <v>57.64</v>
      </c>
      <c r="T1469" t="n">
        <v>9909.17</v>
      </c>
      <c r="U1469" t="n">
        <v>0.71</v>
      </c>
      <c r="V1469" t="n">
        <v>0.87</v>
      </c>
      <c r="W1469" t="n">
        <v>6.83</v>
      </c>
      <c r="X1469" t="n">
        <v>0.59</v>
      </c>
      <c r="Y1469" t="n">
        <v>1</v>
      </c>
      <c r="Z1469" t="n">
        <v>10</v>
      </c>
    </row>
    <row r="1470">
      <c r="A1470" t="n">
        <v>55</v>
      </c>
      <c r="B1470" t="n">
        <v>135</v>
      </c>
      <c r="C1470" t="inlineStr">
        <is>
          <t xml:space="preserve">CONCLUIDO	</t>
        </is>
      </c>
      <c r="D1470" t="n">
        <v>3.5454</v>
      </c>
      <c r="E1470" t="n">
        <v>28.21</v>
      </c>
      <c r="F1470" t="n">
        <v>24.29</v>
      </c>
      <c r="G1470" t="n">
        <v>69.40000000000001</v>
      </c>
      <c r="H1470" t="n">
        <v>0.91</v>
      </c>
      <c r="I1470" t="n">
        <v>21</v>
      </c>
      <c r="J1470" t="n">
        <v>290.1</v>
      </c>
      <c r="K1470" t="n">
        <v>59.89</v>
      </c>
      <c r="L1470" t="n">
        <v>14.75</v>
      </c>
      <c r="M1470" t="n">
        <v>19</v>
      </c>
      <c r="N1470" t="n">
        <v>80.47</v>
      </c>
      <c r="O1470" t="n">
        <v>36013.72</v>
      </c>
      <c r="P1470" t="n">
        <v>411.46</v>
      </c>
      <c r="Q1470" t="n">
        <v>452.56</v>
      </c>
      <c r="R1470" t="n">
        <v>80.8</v>
      </c>
      <c r="S1470" t="n">
        <v>57.64</v>
      </c>
      <c r="T1470" t="n">
        <v>9431.639999999999</v>
      </c>
      <c r="U1470" t="n">
        <v>0.71</v>
      </c>
      <c r="V1470" t="n">
        <v>0.87</v>
      </c>
      <c r="W1470" t="n">
        <v>6.83</v>
      </c>
      <c r="X1470" t="n">
        <v>0.57</v>
      </c>
      <c r="Y1470" t="n">
        <v>1</v>
      </c>
      <c r="Z1470" t="n">
        <v>10</v>
      </c>
    </row>
    <row r="1471">
      <c r="A1471" t="n">
        <v>56</v>
      </c>
      <c r="B1471" t="n">
        <v>135</v>
      </c>
      <c r="C1471" t="inlineStr">
        <is>
          <t xml:space="preserve">CONCLUIDO	</t>
        </is>
      </c>
      <c r="D1471" t="n">
        <v>3.5449</v>
      </c>
      <c r="E1471" t="n">
        <v>28.21</v>
      </c>
      <c r="F1471" t="n">
        <v>24.29</v>
      </c>
      <c r="G1471" t="n">
        <v>69.41</v>
      </c>
      <c r="H1471" t="n">
        <v>0.92</v>
      </c>
      <c r="I1471" t="n">
        <v>21</v>
      </c>
      <c r="J1471" t="n">
        <v>290.61</v>
      </c>
      <c r="K1471" t="n">
        <v>59.89</v>
      </c>
      <c r="L1471" t="n">
        <v>15</v>
      </c>
      <c r="M1471" t="n">
        <v>19</v>
      </c>
      <c r="N1471" t="n">
        <v>80.73</v>
      </c>
      <c r="O1471" t="n">
        <v>36076.5</v>
      </c>
      <c r="P1471" t="n">
        <v>411.75</v>
      </c>
      <c r="Q1471" t="n">
        <v>452.66</v>
      </c>
      <c r="R1471" t="n">
        <v>80.91</v>
      </c>
      <c r="S1471" t="n">
        <v>57.64</v>
      </c>
      <c r="T1471" t="n">
        <v>9489.379999999999</v>
      </c>
      <c r="U1471" t="n">
        <v>0.71</v>
      </c>
      <c r="V1471" t="n">
        <v>0.87</v>
      </c>
      <c r="W1471" t="n">
        <v>6.83</v>
      </c>
      <c r="X1471" t="n">
        <v>0.57</v>
      </c>
      <c r="Y1471" t="n">
        <v>1</v>
      </c>
      <c r="Z1471" t="n">
        <v>10</v>
      </c>
    </row>
    <row r="1472">
      <c r="A1472" t="n">
        <v>57</v>
      </c>
      <c r="B1472" t="n">
        <v>135</v>
      </c>
      <c r="C1472" t="inlineStr">
        <is>
          <t xml:space="preserve">CONCLUIDO	</t>
        </is>
      </c>
      <c r="D1472" t="n">
        <v>3.5445</v>
      </c>
      <c r="E1472" t="n">
        <v>28.21</v>
      </c>
      <c r="F1472" t="n">
        <v>24.3</v>
      </c>
      <c r="G1472" t="n">
        <v>69.42</v>
      </c>
      <c r="H1472" t="n">
        <v>0.93</v>
      </c>
      <c r="I1472" t="n">
        <v>21</v>
      </c>
      <c r="J1472" t="n">
        <v>291.12</v>
      </c>
      <c r="K1472" t="n">
        <v>59.89</v>
      </c>
      <c r="L1472" t="n">
        <v>15.25</v>
      </c>
      <c r="M1472" t="n">
        <v>19</v>
      </c>
      <c r="N1472" t="n">
        <v>80.98999999999999</v>
      </c>
      <c r="O1472" t="n">
        <v>36139.39</v>
      </c>
      <c r="P1472" t="n">
        <v>411.9</v>
      </c>
      <c r="Q1472" t="n">
        <v>452.57</v>
      </c>
      <c r="R1472" t="n">
        <v>81.13</v>
      </c>
      <c r="S1472" t="n">
        <v>57.64</v>
      </c>
      <c r="T1472" t="n">
        <v>9596.469999999999</v>
      </c>
      <c r="U1472" t="n">
        <v>0.71</v>
      </c>
      <c r="V1472" t="n">
        <v>0.87</v>
      </c>
      <c r="W1472" t="n">
        <v>6.83</v>
      </c>
      <c r="X1472" t="n">
        <v>0.57</v>
      </c>
      <c r="Y1472" t="n">
        <v>1</v>
      </c>
      <c r="Z1472" t="n">
        <v>10</v>
      </c>
    </row>
    <row r="1473">
      <c r="A1473" t="n">
        <v>58</v>
      </c>
      <c r="B1473" t="n">
        <v>135</v>
      </c>
      <c r="C1473" t="inlineStr">
        <is>
          <t xml:space="preserve">CONCLUIDO	</t>
        </is>
      </c>
      <c r="D1473" t="n">
        <v>3.5555</v>
      </c>
      <c r="E1473" t="n">
        <v>28.13</v>
      </c>
      <c r="F1473" t="n">
        <v>24.26</v>
      </c>
      <c r="G1473" t="n">
        <v>72.79000000000001</v>
      </c>
      <c r="H1473" t="n">
        <v>0.95</v>
      </c>
      <c r="I1473" t="n">
        <v>20</v>
      </c>
      <c r="J1473" t="n">
        <v>291.63</v>
      </c>
      <c r="K1473" t="n">
        <v>59.89</v>
      </c>
      <c r="L1473" t="n">
        <v>15.5</v>
      </c>
      <c r="M1473" t="n">
        <v>18</v>
      </c>
      <c r="N1473" t="n">
        <v>81.25</v>
      </c>
      <c r="O1473" t="n">
        <v>36202.38</v>
      </c>
      <c r="P1473" t="n">
        <v>410.62</v>
      </c>
      <c r="Q1473" t="n">
        <v>452.64</v>
      </c>
      <c r="R1473" t="n">
        <v>79.75</v>
      </c>
      <c r="S1473" t="n">
        <v>57.64</v>
      </c>
      <c r="T1473" t="n">
        <v>8913.559999999999</v>
      </c>
      <c r="U1473" t="n">
        <v>0.72</v>
      </c>
      <c r="V1473" t="n">
        <v>0.87</v>
      </c>
      <c r="W1473" t="n">
        <v>6.83</v>
      </c>
      <c r="X1473" t="n">
        <v>0.54</v>
      </c>
      <c r="Y1473" t="n">
        <v>1</v>
      </c>
      <c r="Z1473" t="n">
        <v>10</v>
      </c>
    </row>
    <row r="1474">
      <c r="A1474" t="n">
        <v>59</v>
      </c>
      <c r="B1474" t="n">
        <v>135</v>
      </c>
      <c r="C1474" t="inlineStr">
        <is>
          <t xml:space="preserve">CONCLUIDO	</t>
        </is>
      </c>
      <c r="D1474" t="n">
        <v>3.5536</v>
      </c>
      <c r="E1474" t="n">
        <v>28.14</v>
      </c>
      <c r="F1474" t="n">
        <v>24.28</v>
      </c>
      <c r="G1474" t="n">
        <v>72.83</v>
      </c>
      <c r="H1474" t="n">
        <v>0.96</v>
      </c>
      <c r="I1474" t="n">
        <v>20</v>
      </c>
      <c r="J1474" t="n">
        <v>292.15</v>
      </c>
      <c r="K1474" t="n">
        <v>59.89</v>
      </c>
      <c r="L1474" t="n">
        <v>15.75</v>
      </c>
      <c r="M1474" t="n">
        <v>18</v>
      </c>
      <c r="N1474" t="n">
        <v>81.51000000000001</v>
      </c>
      <c r="O1474" t="n">
        <v>36265.48</v>
      </c>
      <c r="P1474" t="n">
        <v>411.35</v>
      </c>
      <c r="Q1474" t="n">
        <v>452.63</v>
      </c>
      <c r="R1474" t="n">
        <v>80.45</v>
      </c>
      <c r="S1474" t="n">
        <v>57.64</v>
      </c>
      <c r="T1474" t="n">
        <v>9262.799999999999</v>
      </c>
      <c r="U1474" t="n">
        <v>0.72</v>
      </c>
      <c r="V1474" t="n">
        <v>0.87</v>
      </c>
      <c r="W1474" t="n">
        <v>6.82</v>
      </c>
      <c r="X1474" t="n">
        <v>0.55</v>
      </c>
      <c r="Y1474" t="n">
        <v>1</v>
      </c>
      <c r="Z1474" t="n">
        <v>10</v>
      </c>
    </row>
    <row r="1475">
      <c r="A1475" t="n">
        <v>60</v>
      </c>
      <c r="B1475" t="n">
        <v>135</v>
      </c>
      <c r="C1475" t="inlineStr">
        <is>
          <t xml:space="preserve">CONCLUIDO	</t>
        </is>
      </c>
      <c r="D1475" t="n">
        <v>3.5534</v>
      </c>
      <c r="E1475" t="n">
        <v>28.14</v>
      </c>
      <c r="F1475" t="n">
        <v>24.28</v>
      </c>
      <c r="G1475" t="n">
        <v>72.83</v>
      </c>
      <c r="H1475" t="n">
        <v>0.97</v>
      </c>
      <c r="I1475" t="n">
        <v>20</v>
      </c>
      <c r="J1475" t="n">
        <v>292.66</v>
      </c>
      <c r="K1475" t="n">
        <v>59.89</v>
      </c>
      <c r="L1475" t="n">
        <v>16</v>
      </c>
      <c r="M1475" t="n">
        <v>18</v>
      </c>
      <c r="N1475" t="n">
        <v>81.77</v>
      </c>
      <c r="O1475" t="n">
        <v>36328.69</v>
      </c>
      <c r="P1475" t="n">
        <v>411.59</v>
      </c>
      <c r="Q1475" t="n">
        <v>452.56</v>
      </c>
      <c r="R1475" t="n">
        <v>80.3</v>
      </c>
      <c r="S1475" t="n">
        <v>57.64</v>
      </c>
      <c r="T1475" t="n">
        <v>9185.700000000001</v>
      </c>
      <c r="U1475" t="n">
        <v>0.72</v>
      </c>
      <c r="V1475" t="n">
        <v>0.87</v>
      </c>
      <c r="W1475" t="n">
        <v>6.83</v>
      </c>
      <c r="X1475" t="n">
        <v>0.55</v>
      </c>
      <c r="Y1475" t="n">
        <v>1</v>
      </c>
      <c r="Z1475" t="n">
        <v>10</v>
      </c>
    </row>
    <row r="1476">
      <c r="A1476" t="n">
        <v>61</v>
      </c>
      <c r="B1476" t="n">
        <v>135</v>
      </c>
      <c r="C1476" t="inlineStr">
        <is>
          <t xml:space="preserve">CONCLUIDO	</t>
        </is>
      </c>
      <c r="D1476" t="n">
        <v>3.5539</v>
      </c>
      <c r="E1476" t="n">
        <v>28.14</v>
      </c>
      <c r="F1476" t="n">
        <v>24.27</v>
      </c>
      <c r="G1476" t="n">
        <v>72.81999999999999</v>
      </c>
      <c r="H1476" t="n">
        <v>0.99</v>
      </c>
      <c r="I1476" t="n">
        <v>20</v>
      </c>
      <c r="J1476" t="n">
        <v>293.17</v>
      </c>
      <c r="K1476" t="n">
        <v>59.89</v>
      </c>
      <c r="L1476" t="n">
        <v>16.25</v>
      </c>
      <c r="M1476" t="n">
        <v>18</v>
      </c>
      <c r="N1476" t="n">
        <v>82.03</v>
      </c>
      <c r="O1476" t="n">
        <v>36392.01</v>
      </c>
      <c r="P1476" t="n">
        <v>410.82</v>
      </c>
      <c r="Q1476" t="n">
        <v>452.58</v>
      </c>
      <c r="R1476" t="n">
        <v>80.27</v>
      </c>
      <c r="S1476" t="n">
        <v>57.64</v>
      </c>
      <c r="T1476" t="n">
        <v>9173.25</v>
      </c>
      <c r="U1476" t="n">
        <v>0.72</v>
      </c>
      <c r="V1476" t="n">
        <v>0.87</v>
      </c>
      <c r="W1476" t="n">
        <v>6.83</v>
      </c>
      <c r="X1476" t="n">
        <v>0.55</v>
      </c>
      <c r="Y1476" t="n">
        <v>1</v>
      </c>
      <c r="Z1476" t="n">
        <v>10</v>
      </c>
    </row>
    <row r="1477">
      <c r="A1477" t="n">
        <v>62</v>
      </c>
      <c r="B1477" t="n">
        <v>135</v>
      </c>
      <c r="C1477" t="inlineStr">
        <is>
          <t xml:space="preserve">CONCLUIDO	</t>
        </is>
      </c>
      <c r="D1477" t="n">
        <v>3.5628</v>
      </c>
      <c r="E1477" t="n">
        <v>28.07</v>
      </c>
      <c r="F1477" t="n">
        <v>24.25</v>
      </c>
      <c r="G1477" t="n">
        <v>76.59</v>
      </c>
      <c r="H1477" t="n">
        <v>1</v>
      </c>
      <c r="I1477" t="n">
        <v>19</v>
      </c>
      <c r="J1477" t="n">
        <v>293.69</v>
      </c>
      <c r="K1477" t="n">
        <v>59.89</v>
      </c>
      <c r="L1477" t="n">
        <v>16.5</v>
      </c>
      <c r="M1477" t="n">
        <v>17</v>
      </c>
      <c r="N1477" t="n">
        <v>82.3</v>
      </c>
      <c r="O1477" t="n">
        <v>36455.44</v>
      </c>
      <c r="P1477" t="n">
        <v>410.65</v>
      </c>
      <c r="Q1477" t="n">
        <v>452.58</v>
      </c>
      <c r="R1477" t="n">
        <v>79.52</v>
      </c>
      <c r="S1477" t="n">
        <v>57.64</v>
      </c>
      <c r="T1477" t="n">
        <v>8801.030000000001</v>
      </c>
      <c r="U1477" t="n">
        <v>0.72</v>
      </c>
      <c r="V1477" t="n">
        <v>0.87</v>
      </c>
      <c r="W1477" t="n">
        <v>6.83</v>
      </c>
      <c r="X1477" t="n">
        <v>0.53</v>
      </c>
      <c r="Y1477" t="n">
        <v>1</v>
      </c>
      <c r="Z1477" t="n">
        <v>10</v>
      </c>
    </row>
    <row r="1478">
      <c r="A1478" t="n">
        <v>63</v>
      </c>
      <c r="B1478" t="n">
        <v>135</v>
      </c>
      <c r="C1478" t="inlineStr">
        <is>
          <t xml:space="preserve">CONCLUIDO	</t>
        </is>
      </c>
      <c r="D1478" t="n">
        <v>3.5651</v>
      </c>
      <c r="E1478" t="n">
        <v>28.05</v>
      </c>
      <c r="F1478" t="n">
        <v>24.24</v>
      </c>
      <c r="G1478" t="n">
        <v>76.54000000000001</v>
      </c>
      <c r="H1478" t="n">
        <v>1.01</v>
      </c>
      <c r="I1478" t="n">
        <v>19</v>
      </c>
      <c r="J1478" t="n">
        <v>294.2</v>
      </c>
      <c r="K1478" t="n">
        <v>59.89</v>
      </c>
      <c r="L1478" t="n">
        <v>16.75</v>
      </c>
      <c r="M1478" t="n">
        <v>17</v>
      </c>
      <c r="N1478" t="n">
        <v>82.56</v>
      </c>
      <c r="O1478" t="n">
        <v>36518.97</v>
      </c>
      <c r="P1478" t="n">
        <v>410.51</v>
      </c>
      <c r="Q1478" t="n">
        <v>452.59</v>
      </c>
      <c r="R1478" t="n">
        <v>79.04000000000001</v>
      </c>
      <c r="S1478" t="n">
        <v>57.64</v>
      </c>
      <c r="T1478" t="n">
        <v>8560.639999999999</v>
      </c>
      <c r="U1478" t="n">
        <v>0.73</v>
      </c>
      <c r="V1478" t="n">
        <v>0.87</v>
      </c>
      <c r="W1478" t="n">
        <v>6.82</v>
      </c>
      <c r="X1478" t="n">
        <v>0.51</v>
      </c>
      <c r="Y1478" t="n">
        <v>1</v>
      </c>
      <c r="Z1478" t="n">
        <v>10</v>
      </c>
    </row>
    <row r="1479">
      <c r="A1479" t="n">
        <v>64</v>
      </c>
      <c r="B1479" t="n">
        <v>135</v>
      </c>
      <c r="C1479" t="inlineStr">
        <is>
          <t xml:space="preserve">CONCLUIDO	</t>
        </is>
      </c>
      <c r="D1479" t="n">
        <v>3.5644</v>
      </c>
      <c r="E1479" t="n">
        <v>28.06</v>
      </c>
      <c r="F1479" t="n">
        <v>24.24</v>
      </c>
      <c r="G1479" t="n">
        <v>76.55</v>
      </c>
      <c r="H1479" t="n">
        <v>1.03</v>
      </c>
      <c r="I1479" t="n">
        <v>19</v>
      </c>
      <c r="J1479" t="n">
        <v>294.72</v>
      </c>
      <c r="K1479" t="n">
        <v>59.89</v>
      </c>
      <c r="L1479" t="n">
        <v>17</v>
      </c>
      <c r="M1479" t="n">
        <v>17</v>
      </c>
      <c r="N1479" t="n">
        <v>82.83</v>
      </c>
      <c r="O1479" t="n">
        <v>36582.62</v>
      </c>
      <c r="P1479" t="n">
        <v>410.57</v>
      </c>
      <c r="Q1479" t="n">
        <v>452.56</v>
      </c>
      <c r="R1479" t="n">
        <v>79.09</v>
      </c>
      <c r="S1479" t="n">
        <v>57.64</v>
      </c>
      <c r="T1479" t="n">
        <v>8589.870000000001</v>
      </c>
      <c r="U1479" t="n">
        <v>0.73</v>
      </c>
      <c r="V1479" t="n">
        <v>0.87</v>
      </c>
      <c r="W1479" t="n">
        <v>6.83</v>
      </c>
      <c r="X1479" t="n">
        <v>0.52</v>
      </c>
      <c r="Y1479" t="n">
        <v>1</v>
      </c>
      <c r="Z1479" t="n">
        <v>10</v>
      </c>
    </row>
    <row r="1480">
      <c r="A1480" t="n">
        <v>65</v>
      </c>
      <c r="B1480" t="n">
        <v>135</v>
      </c>
      <c r="C1480" t="inlineStr">
        <is>
          <t xml:space="preserve">CONCLUIDO	</t>
        </is>
      </c>
      <c r="D1480" t="n">
        <v>3.5744</v>
      </c>
      <c r="E1480" t="n">
        <v>27.98</v>
      </c>
      <c r="F1480" t="n">
        <v>24.21</v>
      </c>
      <c r="G1480" t="n">
        <v>80.70999999999999</v>
      </c>
      <c r="H1480" t="n">
        <v>1.04</v>
      </c>
      <c r="I1480" t="n">
        <v>18</v>
      </c>
      <c r="J1480" t="n">
        <v>295.23</v>
      </c>
      <c r="K1480" t="n">
        <v>59.89</v>
      </c>
      <c r="L1480" t="n">
        <v>17.25</v>
      </c>
      <c r="M1480" t="n">
        <v>16</v>
      </c>
      <c r="N1480" t="n">
        <v>83.09999999999999</v>
      </c>
      <c r="O1480" t="n">
        <v>36646.38</v>
      </c>
      <c r="P1480" t="n">
        <v>409.86</v>
      </c>
      <c r="Q1480" t="n">
        <v>452.58</v>
      </c>
      <c r="R1480" t="n">
        <v>78.28</v>
      </c>
      <c r="S1480" t="n">
        <v>57.64</v>
      </c>
      <c r="T1480" t="n">
        <v>8188.53</v>
      </c>
      <c r="U1480" t="n">
        <v>0.74</v>
      </c>
      <c r="V1480" t="n">
        <v>0.88</v>
      </c>
      <c r="W1480" t="n">
        <v>6.82</v>
      </c>
      <c r="X1480" t="n">
        <v>0.49</v>
      </c>
      <c r="Y1480" t="n">
        <v>1</v>
      </c>
      <c r="Z1480" t="n">
        <v>10</v>
      </c>
    </row>
    <row r="1481">
      <c r="A1481" t="n">
        <v>66</v>
      </c>
      <c r="B1481" t="n">
        <v>135</v>
      </c>
      <c r="C1481" t="inlineStr">
        <is>
          <t xml:space="preserve">CONCLUIDO	</t>
        </is>
      </c>
      <c r="D1481" t="n">
        <v>3.5737</v>
      </c>
      <c r="E1481" t="n">
        <v>27.98</v>
      </c>
      <c r="F1481" t="n">
        <v>24.22</v>
      </c>
      <c r="G1481" t="n">
        <v>80.73</v>
      </c>
      <c r="H1481" t="n">
        <v>1.05</v>
      </c>
      <c r="I1481" t="n">
        <v>18</v>
      </c>
      <c r="J1481" t="n">
        <v>295.75</v>
      </c>
      <c r="K1481" t="n">
        <v>59.89</v>
      </c>
      <c r="L1481" t="n">
        <v>17.5</v>
      </c>
      <c r="M1481" t="n">
        <v>16</v>
      </c>
      <c r="N1481" t="n">
        <v>83.36</v>
      </c>
      <c r="O1481" t="n">
        <v>36710.24</v>
      </c>
      <c r="P1481" t="n">
        <v>410.39</v>
      </c>
      <c r="Q1481" t="n">
        <v>452.61</v>
      </c>
      <c r="R1481" t="n">
        <v>78.22</v>
      </c>
      <c r="S1481" t="n">
        <v>57.64</v>
      </c>
      <c r="T1481" t="n">
        <v>8156.8</v>
      </c>
      <c r="U1481" t="n">
        <v>0.74</v>
      </c>
      <c r="V1481" t="n">
        <v>0.88</v>
      </c>
      <c r="W1481" t="n">
        <v>6.83</v>
      </c>
      <c r="X1481" t="n">
        <v>0.49</v>
      </c>
      <c r="Y1481" t="n">
        <v>1</v>
      </c>
      <c r="Z1481" t="n">
        <v>10</v>
      </c>
    </row>
    <row r="1482">
      <c r="A1482" t="n">
        <v>67</v>
      </c>
      <c r="B1482" t="n">
        <v>135</v>
      </c>
      <c r="C1482" t="inlineStr">
        <is>
          <t xml:space="preserve">CONCLUIDO	</t>
        </is>
      </c>
      <c r="D1482" t="n">
        <v>3.5735</v>
      </c>
      <c r="E1482" t="n">
        <v>27.98</v>
      </c>
      <c r="F1482" t="n">
        <v>24.22</v>
      </c>
      <c r="G1482" t="n">
        <v>80.73999999999999</v>
      </c>
      <c r="H1482" t="n">
        <v>1.07</v>
      </c>
      <c r="I1482" t="n">
        <v>18</v>
      </c>
      <c r="J1482" t="n">
        <v>296.27</v>
      </c>
      <c r="K1482" t="n">
        <v>59.89</v>
      </c>
      <c r="L1482" t="n">
        <v>17.75</v>
      </c>
      <c r="M1482" t="n">
        <v>16</v>
      </c>
      <c r="N1482" t="n">
        <v>83.63</v>
      </c>
      <c r="O1482" t="n">
        <v>36774.22</v>
      </c>
      <c r="P1482" t="n">
        <v>410.55</v>
      </c>
      <c r="Q1482" t="n">
        <v>452.63</v>
      </c>
      <c r="R1482" t="n">
        <v>78.59999999999999</v>
      </c>
      <c r="S1482" t="n">
        <v>57.64</v>
      </c>
      <c r="T1482" t="n">
        <v>8345.870000000001</v>
      </c>
      <c r="U1482" t="n">
        <v>0.73</v>
      </c>
      <c r="V1482" t="n">
        <v>0.88</v>
      </c>
      <c r="W1482" t="n">
        <v>6.82</v>
      </c>
      <c r="X1482" t="n">
        <v>0.49</v>
      </c>
      <c r="Y1482" t="n">
        <v>1</v>
      </c>
      <c r="Z1482" t="n">
        <v>10</v>
      </c>
    </row>
    <row r="1483">
      <c r="A1483" t="n">
        <v>68</v>
      </c>
      <c r="B1483" t="n">
        <v>135</v>
      </c>
      <c r="C1483" t="inlineStr">
        <is>
          <t xml:space="preserve">CONCLUIDO	</t>
        </is>
      </c>
      <c r="D1483" t="n">
        <v>3.5745</v>
      </c>
      <c r="E1483" t="n">
        <v>27.98</v>
      </c>
      <c r="F1483" t="n">
        <v>24.21</v>
      </c>
      <c r="G1483" t="n">
        <v>80.70999999999999</v>
      </c>
      <c r="H1483" t="n">
        <v>1.08</v>
      </c>
      <c r="I1483" t="n">
        <v>18</v>
      </c>
      <c r="J1483" t="n">
        <v>296.79</v>
      </c>
      <c r="K1483" t="n">
        <v>59.89</v>
      </c>
      <c r="L1483" t="n">
        <v>18</v>
      </c>
      <c r="M1483" t="n">
        <v>16</v>
      </c>
      <c r="N1483" t="n">
        <v>83.90000000000001</v>
      </c>
      <c r="O1483" t="n">
        <v>36838.32</v>
      </c>
      <c r="P1483" t="n">
        <v>410.28</v>
      </c>
      <c r="Q1483" t="n">
        <v>452.64</v>
      </c>
      <c r="R1483" t="n">
        <v>78.01000000000001</v>
      </c>
      <c r="S1483" t="n">
        <v>57.64</v>
      </c>
      <c r="T1483" t="n">
        <v>8054.24</v>
      </c>
      <c r="U1483" t="n">
        <v>0.74</v>
      </c>
      <c r="V1483" t="n">
        <v>0.88</v>
      </c>
      <c r="W1483" t="n">
        <v>6.83</v>
      </c>
      <c r="X1483" t="n">
        <v>0.49</v>
      </c>
      <c r="Y1483" t="n">
        <v>1</v>
      </c>
      <c r="Z1483" t="n">
        <v>10</v>
      </c>
    </row>
    <row r="1484">
      <c r="A1484" t="n">
        <v>69</v>
      </c>
      <c r="B1484" t="n">
        <v>135</v>
      </c>
      <c r="C1484" t="inlineStr">
        <is>
          <t xml:space="preserve">CONCLUIDO	</t>
        </is>
      </c>
      <c r="D1484" t="n">
        <v>3.5758</v>
      </c>
      <c r="E1484" t="n">
        <v>27.97</v>
      </c>
      <c r="F1484" t="n">
        <v>24.2</v>
      </c>
      <c r="G1484" t="n">
        <v>80.67</v>
      </c>
      <c r="H1484" t="n">
        <v>1.09</v>
      </c>
      <c r="I1484" t="n">
        <v>18</v>
      </c>
      <c r="J1484" t="n">
        <v>297.31</v>
      </c>
      <c r="K1484" t="n">
        <v>59.89</v>
      </c>
      <c r="L1484" t="n">
        <v>18.25</v>
      </c>
      <c r="M1484" t="n">
        <v>16</v>
      </c>
      <c r="N1484" t="n">
        <v>84.17</v>
      </c>
      <c r="O1484" t="n">
        <v>36902.52</v>
      </c>
      <c r="P1484" t="n">
        <v>409.48</v>
      </c>
      <c r="Q1484" t="n">
        <v>452.58</v>
      </c>
      <c r="R1484" t="n">
        <v>77.97</v>
      </c>
      <c r="S1484" t="n">
        <v>57.64</v>
      </c>
      <c r="T1484" t="n">
        <v>8034.1</v>
      </c>
      <c r="U1484" t="n">
        <v>0.74</v>
      </c>
      <c r="V1484" t="n">
        <v>0.88</v>
      </c>
      <c r="W1484" t="n">
        <v>6.82</v>
      </c>
      <c r="X1484" t="n">
        <v>0.48</v>
      </c>
      <c r="Y1484" t="n">
        <v>1</v>
      </c>
      <c r="Z1484" t="n">
        <v>10</v>
      </c>
    </row>
    <row r="1485">
      <c r="A1485" t="n">
        <v>70</v>
      </c>
      <c r="B1485" t="n">
        <v>135</v>
      </c>
      <c r="C1485" t="inlineStr">
        <is>
          <t xml:space="preserve">CONCLUIDO	</t>
        </is>
      </c>
      <c r="D1485" t="n">
        <v>3.5867</v>
      </c>
      <c r="E1485" t="n">
        <v>27.88</v>
      </c>
      <c r="F1485" t="n">
        <v>24.17</v>
      </c>
      <c r="G1485" t="n">
        <v>85.3</v>
      </c>
      <c r="H1485" t="n">
        <v>1.11</v>
      </c>
      <c r="I1485" t="n">
        <v>17</v>
      </c>
      <c r="J1485" t="n">
        <v>297.83</v>
      </c>
      <c r="K1485" t="n">
        <v>59.89</v>
      </c>
      <c r="L1485" t="n">
        <v>18.5</v>
      </c>
      <c r="M1485" t="n">
        <v>15</v>
      </c>
      <c r="N1485" t="n">
        <v>84.45</v>
      </c>
      <c r="O1485" t="n">
        <v>36966.84</v>
      </c>
      <c r="P1485" t="n">
        <v>409.17</v>
      </c>
      <c r="Q1485" t="n">
        <v>452.56</v>
      </c>
      <c r="R1485" t="n">
        <v>76.88</v>
      </c>
      <c r="S1485" t="n">
        <v>57.64</v>
      </c>
      <c r="T1485" t="n">
        <v>7493.39</v>
      </c>
      <c r="U1485" t="n">
        <v>0.75</v>
      </c>
      <c r="V1485" t="n">
        <v>0.88</v>
      </c>
      <c r="W1485" t="n">
        <v>6.82</v>
      </c>
      <c r="X1485" t="n">
        <v>0.44</v>
      </c>
      <c r="Y1485" t="n">
        <v>1</v>
      </c>
      <c r="Z1485" t="n">
        <v>10</v>
      </c>
    </row>
    <row r="1486">
      <c r="A1486" t="n">
        <v>71</v>
      </c>
      <c r="B1486" t="n">
        <v>135</v>
      </c>
      <c r="C1486" t="inlineStr">
        <is>
          <t xml:space="preserve">CONCLUIDO	</t>
        </is>
      </c>
      <c r="D1486" t="n">
        <v>3.5859</v>
      </c>
      <c r="E1486" t="n">
        <v>27.89</v>
      </c>
      <c r="F1486" t="n">
        <v>24.17</v>
      </c>
      <c r="G1486" t="n">
        <v>85.31999999999999</v>
      </c>
      <c r="H1486" t="n">
        <v>1.12</v>
      </c>
      <c r="I1486" t="n">
        <v>17</v>
      </c>
      <c r="J1486" t="n">
        <v>298.35</v>
      </c>
      <c r="K1486" t="n">
        <v>59.89</v>
      </c>
      <c r="L1486" t="n">
        <v>18.75</v>
      </c>
      <c r="M1486" t="n">
        <v>15</v>
      </c>
      <c r="N1486" t="n">
        <v>84.72</v>
      </c>
      <c r="O1486" t="n">
        <v>37031.27</v>
      </c>
      <c r="P1486" t="n">
        <v>409.5</v>
      </c>
      <c r="Q1486" t="n">
        <v>452.6</v>
      </c>
      <c r="R1486" t="n">
        <v>77.03</v>
      </c>
      <c r="S1486" t="n">
        <v>57.64</v>
      </c>
      <c r="T1486" t="n">
        <v>7569.84</v>
      </c>
      <c r="U1486" t="n">
        <v>0.75</v>
      </c>
      <c r="V1486" t="n">
        <v>0.88</v>
      </c>
      <c r="W1486" t="n">
        <v>6.82</v>
      </c>
      <c r="X1486" t="n">
        <v>0.45</v>
      </c>
      <c r="Y1486" t="n">
        <v>1</v>
      </c>
      <c r="Z1486" t="n">
        <v>10</v>
      </c>
    </row>
    <row r="1487">
      <c r="A1487" t="n">
        <v>72</v>
      </c>
      <c r="B1487" t="n">
        <v>135</v>
      </c>
      <c r="C1487" t="inlineStr">
        <is>
          <t xml:space="preserve">CONCLUIDO	</t>
        </is>
      </c>
      <c r="D1487" t="n">
        <v>3.5867</v>
      </c>
      <c r="E1487" t="n">
        <v>27.88</v>
      </c>
      <c r="F1487" t="n">
        <v>24.17</v>
      </c>
      <c r="G1487" t="n">
        <v>85.3</v>
      </c>
      <c r="H1487" t="n">
        <v>1.13</v>
      </c>
      <c r="I1487" t="n">
        <v>17</v>
      </c>
      <c r="J1487" t="n">
        <v>298.88</v>
      </c>
      <c r="K1487" t="n">
        <v>59.89</v>
      </c>
      <c r="L1487" t="n">
        <v>19</v>
      </c>
      <c r="M1487" t="n">
        <v>15</v>
      </c>
      <c r="N1487" t="n">
        <v>84.98999999999999</v>
      </c>
      <c r="O1487" t="n">
        <v>37095.82</v>
      </c>
      <c r="P1487" t="n">
        <v>409.75</v>
      </c>
      <c r="Q1487" t="n">
        <v>452.63</v>
      </c>
      <c r="R1487" t="n">
        <v>76.68000000000001</v>
      </c>
      <c r="S1487" t="n">
        <v>57.64</v>
      </c>
      <c r="T1487" t="n">
        <v>7390.69</v>
      </c>
      <c r="U1487" t="n">
        <v>0.75</v>
      </c>
      <c r="V1487" t="n">
        <v>0.88</v>
      </c>
      <c r="W1487" t="n">
        <v>6.82</v>
      </c>
      <c r="X1487" t="n">
        <v>0.44</v>
      </c>
      <c r="Y1487" t="n">
        <v>1</v>
      </c>
      <c r="Z1487" t="n">
        <v>10</v>
      </c>
    </row>
    <row r="1488">
      <c r="A1488" t="n">
        <v>73</v>
      </c>
      <c r="B1488" t="n">
        <v>135</v>
      </c>
      <c r="C1488" t="inlineStr">
        <is>
          <t xml:space="preserve">CONCLUIDO	</t>
        </is>
      </c>
      <c r="D1488" t="n">
        <v>3.5834</v>
      </c>
      <c r="E1488" t="n">
        <v>27.91</v>
      </c>
      <c r="F1488" t="n">
        <v>24.19</v>
      </c>
      <c r="G1488" t="n">
        <v>85.39</v>
      </c>
      <c r="H1488" t="n">
        <v>1.15</v>
      </c>
      <c r="I1488" t="n">
        <v>17</v>
      </c>
      <c r="J1488" t="n">
        <v>299.4</v>
      </c>
      <c r="K1488" t="n">
        <v>59.89</v>
      </c>
      <c r="L1488" t="n">
        <v>19.25</v>
      </c>
      <c r="M1488" t="n">
        <v>15</v>
      </c>
      <c r="N1488" t="n">
        <v>85.27</v>
      </c>
      <c r="O1488" t="n">
        <v>37160.49</v>
      </c>
      <c r="P1488" t="n">
        <v>409.99</v>
      </c>
      <c r="Q1488" t="n">
        <v>452.58</v>
      </c>
      <c r="R1488" t="n">
        <v>77.51000000000001</v>
      </c>
      <c r="S1488" t="n">
        <v>57.64</v>
      </c>
      <c r="T1488" t="n">
        <v>7805.71</v>
      </c>
      <c r="U1488" t="n">
        <v>0.74</v>
      </c>
      <c r="V1488" t="n">
        <v>0.88</v>
      </c>
      <c r="W1488" t="n">
        <v>6.83</v>
      </c>
      <c r="X1488" t="n">
        <v>0.47</v>
      </c>
      <c r="Y1488" t="n">
        <v>1</v>
      </c>
      <c r="Z1488" t="n">
        <v>10</v>
      </c>
    </row>
    <row r="1489">
      <c r="A1489" t="n">
        <v>74</v>
      </c>
      <c r="B1489" t="n">
        <v>135</v>
      </c>
      <c r="C1489" t="inlineStr">
        <is>
          <t xml:space="preserve">CONCLUIDO	</t>
        </is>
      </c>
      <c r="D1489" t="n">
        <v>3.5838</v>
      </c>
      <c r="E1489" t="n">
        <v>27.9</v>
      </c>
      <c r="F1489" t="n">
        <v>24.19</v>
      </c>
      <c r="G1489" t="n">
        <v>85.38</v>
      </c>
      <c r="H1489" t="n">
        <v>1.16</v>
      </c>
      <c r="I1489" t="n">
        <v>17</v>
      </c>
      <c r="J1489" t="n">
        <v>299.93</v>
      </c>
      <c r="K1489" t="n">
        <v>59.89</v>
      </c>
      <c r="L1489" t="n">
        <v>19.5</v>
      </c>
      <c r="M1489" t="n">
        <v>15</v>
      </c>
      <c r="N1489" t="n">
        <v>85.54000000000001</v>
      </c>
      <c r="O1489" t="n">
        <v>37225.39</v>
      </c>
      <c r="P1489" t="n">
        <v>409.77</v>
      </c>
      <c r="Q1489" t="n">
        <v>452.64</v>
      </c>
      <c r="R1489" t="n">
        <v>77.63</v>
      </c>
      <c r="S1489" t="n">
        <v>57.64</v>
      </c>
      <c r="T1489" t="n">
        <v>7870.26</v>
      </c>
      <c r="U1489" t="n">
        <v>0.74</v>
      </c>
      <c r="V1489" t="n">
        <v>0.88</v>
      </c>
      <c r="W1489" t="n">
        <v>6.82</v>
      </c>
      <c r="X1489" t="n">
        <v>0.47</v>
      </c>
      <c r="Y1489" t="n">
        <v>1</v>
      </c>
      <c r="Z1489" t="n">
        <v>10</v>
      </c>
    </row>
    <row r="1490">
      <c r="A1490" t="n">
        <v>75</v>
      </c>
      <c r="B1490" t="n">
        <v>135</v>
      </c>
      <c r="C1490" t="inlineStr">
        <is>
          <t xml:space="preserve">CONCLUIDO	</t>
        </is>
      </c>
      <c r="D1490" t="n">
        <v>3.5951</v>
      </c>
      <c r="E1490" t="n">
        <v>27.82</v>
      </c>
      <c r="F1490" t="n">
        <v>24.15</v>
      </c>
      <c r="G1490" t="n">
        <v>90.58</v>
      </c>
      <c r="H1490" t="n">
        <v>1.17</v>
      </c>
      <c r="I1490" t="n">
        <v>16</v>
      </c>
      <c r="J1490" t="n">
        <v>300.45</v>
      </c>
      <c r="K1490" t="n">
        <v>59.89</v>
      </c>
      <c r="L1490" t="n">
        <v>19.75</v>
      </c>
      <c r="M1490" t="n">
        <v>14</v>
      </c>
      <c r="N1490" t="n">
        <v>85.81999999999999</v>
      </c>
      <c r="O1490" t="n">
        <v>37290.29</v>
      </c>
      <c r="P1490" t="n">
        <v>409.14</v>
      </c>
      <c r="Q1490" t="n">
        <v>452.57</v>
      </c>
      <c r="R1490" t="n">
        <v>76.20999999999999</v>
      </c>
      <c r="S1490" t="n">
        <v>57.64</v>
      </c>
      <c r="T1490" t="n">
        <v>7162.99</v>
      </c>
      <c r="U1490" t="n">
        <v>0.76</v>
      </c>
      <c r="V1490" t="n">
        <v>0.88</v>
      </c>
      <c r="W1490" t="n">
        <v>6.82</v>
      </c>
      <c r="X1490" t="n">
        <v>0.43</v>
      </c>
      <c r="Y1490" t="n">
        <v>1</v>
      </c>
      <c r="Z1490" t="n">
        <v>10</v>
      </c>
    </row>
    <row r="1491">
      <c r="A1491" t="n">
        <v>76</v>
      </c>
      <c r="B1491" t="n">
        <v>135</v>
      </c>
      <c r="C1491" t="inlineStr">
        <is>
          <t xml:space="preserve">CONCLUIDO	</t>
        </is>
      </c>
      <c r="D1491" t="n">
        <v>3.5958</v>
      </c>
      <c r="E1491" t="n">
        <v>27.81</v>
      </c>
      <c r="F1491" t="n">
        <v>24.15</v>
      </c>
      <c r="G1491" t="n">
        <v>90.56</v>
      </c>
      <c r="H1491" t="n">
        <v>1.18</v>
      </c>
      <c r="I1491" t="n">
        <v>16</v>
      </c>
      <c r="J1491" t="n">
        <v>300.98</v>
      </c>
      <c r="K1491" t="n">
        <v>59.89</v>
      </c>
      <c r="L1491" t="n">
        <v>20</v>
      </c>
      <c r="M1491" t="n">
        <v>14</v>
      </c>
      <c r="N1491" t="n">
        <v>86.09</v>
      </c>
      <c r="O1491" t="n">
        <v>37355.31</v>
      </c>
      <c r="P1491" t="n">
        <v>409.24</v>
      </c>
      <c r="Q1491" t="n">
        <v>452.58</v>
      </c>
      <c r="R1491" t="n">
        <v>76.19</v>
      </c>
      <c r="S1491" t="n">
        <v>57.64</v>
      </c>
      <c r="T1491" t="n">
        <v>7151.17</v>
      </c>
      <c r="U1491" t="n">
        <v>0.76</v>
      </c>
      <c r="V1491" t="n">
        <v>0.88</v>
      </c>
      <c r="W1491" t="n">
        <v>6.82</v>
      </c>
      <c r="X1491" t="n">
        <v>0.42</v>
      </c>
      <c r="Y1491" t="n">
        <v>1</v>
      </c>
      <c r="Z1491" t="n">
        <v>10</v>
      </c>
    </row>
    <row r="1492">
      <c r="A1492" t="n">
        <v>77</v>
      </c>
      <c r="B1492" t="n">
        <v>135</v>
      </c>
      <c r="C1492" t="inlineStr">
        <is>
          <t xml:space="preserve">CONCLUIDO	</t>
        </is>
      </c>
      <c r="D1492" t="n">
        <v>3.595</v>
      </c>
      <c r="E1492" t="n">
        <v>27.82</v>
      </c>
      <c r="F1492" t="n">
        <v>24.15</v>
      </c>
      <c r="G1492" t="n">
        <v>90.58</v>
      </c>
      <c r="H1492" t="n">
        <v>1.2</v>
      </c>
      <c r="I1492" t="n">
        <v>16</v>
      </c>
      <c r="J1492" t="n">
        <v>301.51</v>
      </c>
      <c r="K1492" t="n">
        <v>59.89</v>
      </c>
      <c r="L1492" t="n">
        <v>20.25</v>
      </c>
      <c r="M1492" t="n">
        <v>14</v>
      </c>
      <c r="N1492" t="n">
        <v>86.37</v>
      </c>
      <c r="O1492" t="n">
        <v>37420.44</v>
      </c>
      <c r="P1492" t="n">
        <v>409.32</v>
      </c>
      <c r="Q1492" t="n">
        <v>452.61</v>
      </c>
      <c r="R1492" t="n">
        <v>76.3</v>
      </c>
      <c r="S1492" t="n">
        <v>57.64</v>
      </c>
      <c r="T1492" t="n">
        <v>7207.79</v>
      </c>
      <c r="U1492" t="n">
        <v>0.76</v>
      </c>
      <c r="V1492" t="n">
        <v>0.88</v>
      </c>
      <c r="W1492" t="n">
        <v>6.82</v>
      </c>
      <c r="X1492" t="n">
        <v>0.43</v>
      </c>
      <c r="Y1492" t="n">
        <v>1</v>
      </c>
      <c r="Z1492" t="n">
        <v>10</v>
      </c>
    </row>
    <row r="1493">
      <c r="A1493" t="n">
        <v>78</v>
      </c>
      <c r="B1493" t="n">
        <v>135</v>
      </c>
      <c r="C1493" t="inlineStr">
        <is>
          <t xml:space="preserve">CONCLUIDO	</t>
        </is>
      </c>
      <c r="D1493" t="n">
        <v>3.5943</v>
      </c>
      <c r="E1493" t="n">
        <v>27.82</v>
      </c>
      <c r="F1493" t="n">
        <v>24.16</v>
      </c>
      <c r="G1493" t="n">
        <v>90.59999999999999</v>
      </c>
      <c r="H1493" t="n">
        <v>1.21</v>
      </c>
      <c r="I1493" t="n">
        <v>16</v>
      </c>
      <c r="J1493" t="n">
        <v>302.04</v>
      </c>
      <c r="K1493" t="n">
        <v>59.89</v>
      </c>
      <c r="L1493" t="n">
        <v>20.5</v>
      </c>
      <c r="M1493" t="n">
        <v>14</v>
      </c>
      <c r="N1493" t="n">
        <v>86.65000000000001</v>
      </c>
      <c r="O1493" t="n">
        <v>37485.7</v>
      </c>
      <c r="P1493" t="n">
        <v>409.55</v>
      </c>
      <c r="Q1493" t="n">
        <v>452.58</v>
      </c>
      <c r="R1493" t="n">
        <v>76.59999999999999</v>
      </c>
      <c r="S1493" t="n">
        <v>57.64</v>
      </c>
      <c r="T1493" t="n">
        <v>7359.52</v>
      </c>
      <c r="U1493" t="n">
        <v>0.75</v>
      </c>
      <c r="V1493" t="n">
        <v>0.88</v>
      </c>
      <c r="W1493" t="n">
        <v>6.82</v>
      </c>
      <c r="X1493" t="n">
        <v>0.43</v>
      </c>
      <c r="Y1493" t="n">
        <v>1</v>
      </c>
      <c r="Z1493" t="n">
        <v>10</v>
      </c>
    </row>
    <row r="1494">
      <c r="A1494" t="n">
        <v>79</v>
      </c>
      <c r="B1494" t="n">
        <v>135</v>
      </c>
      <c r="C1494" t="inlineStr">
        <is>
          <t xml:space="preserve">CONCLUIDO	</t>
        </is>
      </c>
      <c r="D1494" t="n">
        <v>3.5939</v>
      </c>
      <c r="E1494" t="n">
        <v>27.83</v>
      </c>
      <c r="F1494" t="n">
        <v>24.16</v>
      </c>
      <c r="G1494" t="n">
        <v>90.61</v>
      </c>
      <c r="H1494" t="n">
        <v>1.22</v>
      </c>
      <c r="I1494" t="n">
        <v>16</v>
      </c>
      <c r="J1494" t="n">
        <v>302.57</v>
      </c>
      <c r="K1494" t="n">
        <v>59.89</v>
      </c>
      <c r="L1494" t="n">
        <v>20.75</v>
      </c>
      <c r="M1494" t="n">
        <v>14</v>
      </c>
      <c r="N1494" t="n">
        <v>86.93000000000001</v>
      </c>
      <c r="O1494" t="n">
        <v>37551.07</v>
      </c>
      <c r="P1494" t="n">
        <v>409.25</v>
      </c>
      <c r="Q1494" t="n">
        <v>452.59</v>
      </c>
      <c r="R1494" t="n">
        <v>76.54000000000001</v>
      </c>
      <c r="S1494" t="n">
        <v>57.64</v>
      </c>
      <c r="T1494" t="n">
        <v>7330.15</v>
      </c>
      <c r="U1494" t="n">
        <v>0.75</v>
      </c>
      <c r="V1494" t="n">
        <v>0.88</v>
      </c>
      <c r="W1494" t="n">
        <v>6.82</v>
      </c>
      <c r="X1494" t="n">
        <v>0.44</v>
      </c>
      <c r="Y1494" t="n">
        <v>1</v>
      </c>
      <c r="Z1494" t="n">
        <v>10</v>
      </c>
    </row>
    <row r="1495">
      <c r="A1495" t="n">
        <v>80</v>
      </c>
      <c r="B1495" t="n">
        <v>135</v>
      </c>
      <c r="C1495" t="inlineStr">
        <is>
          <t xml:space="preserve">CONCLUIDO	</t>
        </is>
      </c>
      <c r="D1495" t="n">
        <v>3.6049</v>
      </c>
      <c r="E1495" t="n">
        <v>27.74</v>
      </c>
      <c r="F1495" t="n">
        <v>24.13</v>
      </c>
      <c r="G1495" t="n">
        <v>96.51000000000001</v>
      </c>
      <c r="H1495" t="n">
        <v>1.23</v>
      </c>
      <c r="I1495" t="n">
        <v>15</v>
      </c>
      <c r="J1495" t="n">
        <v>303.1</v>
      </c>
      <c r="K1495" t="n">
        <v>59.89</v>
      </c>
      <c r="L1495" t="n">
        <v>21</v>
      </c>
      <c r="M1495" t="n">
        <v>13</v>
      </c>
      <c r="N1495" t="n">
        <v>87.20999999999999</v>
      </c>
      <c r="O1495" t="n">
        <v>37616.56</v>
      </c>
      <c r="P1495" t="n">
        <v>408.54</v>
      </c>
      <c r="Q1495" t="n">
        <v>452.62</v>
      </c>
      <c r="R1495" t="n">
        <v>75.58</v>
      </c>
      <c r="S1495" t="n">
        <v>57.64</v>
      </c>
      <c r="T1495" t="n">
        <v>6854.67</v>
      </c>
      <c r="U1495" t="n">
        <v>0.76</v>
      </c>
      <c r="V1495" t="n">
        <v>0.88</v>
      </c>
      <c r="W1495" t="n">
        <v>6.82</v>
      </c>
      <c r="X1495" t="n">
        <v>0.4</v>
      </c>
      <c r="Y1495" t="n">
        <v>1</v>
      </c>
      <c r="Z1495" t="n">
        <v>10</v>
      </c>
    </row>
    <row r="1496">
      <c r="A1496" t="n">
        <v>81</v>
      </c>
      <c r="B1496" t="n">
        <v>135</v>
      </c>
      <c r="C1496" t="inlineStr">
        <is>
          <t xml:space="preserve">CONCLUIDO	</t>
        </is>
      </c>
      <c r="D1496" t="n">
        <v>3.6068</v>
      </c>
      <c r="E1496" t="n">
        <v>27.73</v>
      </c>
      <c r="F1496" t="n">
        <v>24.11</v>
      </c>
      <c r="G1496" t="n">
        <v>96.45999999999999</v>
      </c>
      <c r="H1496" t="n">
        <v>1.25</v>
      </c>
      <c r="I1496" t="n">
        <v>15</v>
      </c>
      <c r="J1496" t="n">
        <v>303.63</v>
      </c>
      <c r="K1496" t="n">
        <v>59.89</v>
      </c>
      <c r="L1496" t="n">
        <v>21.25</v>
      </c>
      <c r="M1496" t="n">
        <v>13</v>
      </c>
      <c r="N1496" t="n">
        <v>87.48999999999999</v>
      </c>
      <c r="O1496" t="n">
        <v>37682.17</v>
      </c>
      <c r="P1496" t="n">
        <v>408.42</v>
      </c>
      <c r="Q1496" t="n">
        <v>452.58</v>
      </c>
      <c r="R1496" t="n">
        <v>74.95</v>
      </c>
      <c r="S1496" t="n">
        <v>57.64</v>
      </c>
      <c r="T1496" t="n">
        <v>6536.1</v>
      </c>
      <c r="U1496" t="n">
        <v>0.77</v>
      </c>
      <c r="V1496" t="n">
        <v>0.88</v>
      </c>
      <c r="W1496" t="n">
        <v>6.82</v>
      </c>
      <c r="X1496" t="n">
        <v>0.39</v>
      </c>
      <c r="Y1496" t="n">
        <v>1</v>
      </c>
      <c r="Z1496" t="n">
        <v>10</v>
      </c>
    </row>
    <row r="1497">
      <c r="A1497" t="n">
        <v>82</v>
      </c>
      <c r="B1497" t="n">
        <v>135</v>
      </c>
      <c r="C1497" t="inlineStr">
        <is>
          <t xml:space="preserve">CONCLUIDO	</t>
        </is>
      </c>
      <c r="D1497" t="n">
        <v>3.6036</v>
      </c>
      <c r="E1497" t="n">
        <v>27.75</v>
      </c>
      <c r="F1497" t="n">
        <v>24.14</v>
      </c>
      <c r="G1497" t="n">
        <v>96.55</v>
      </c>
      <c r="H1497" t="n">
        <v>1.26</v>
      </c>
      <c r="I1497" t="n">
        <v>15</v>
      </c>
      <c r="J1497" t="n">
        <v>304.16</v>
      </c>
      <c r="K1497" t="n">
        <v>59.89</v>
      </c>
      <c r="L1497" t="n">
        <v>21.5</v>
      </c>
      <c r="M1497" t="n">
        <v>13</v>
      </c>
      <c r="N1497" t="n">
        <v>87.78</v>
      </c>
      <c r="O1497" t="n">
        <v>37747.91</v>
      </c>
      <c r="P1497" t="n">
        <v>408.85</v>
      </c>
      <c r="Q1497" t="n">
        <v>452.64</v>
      </c>
      <c r="R1497" t="n">
        <v>75.77</v>
      </c>
      <c r="S1497" t="n">
        <v>57.64</v>
      </c>
      <c r="T1497" t="n">
        <v>6946.09</v>
      </c>
      <c r="U1497" t="n">
        <v>0.76</v>
      </c>
      <c r="V1497" t="n">
        <v>0.88</v>
      </c>
      <c r="W1497" t="n">
        <v>6.82</v>
      </c>
      <c r="X1497" t="n">
        <v>0.41</v>
      </c>
      <c r="Y1497" t="n">
        <v>1</v>
      </c>
      <c r="Z1497" t="n">
        <v>10</v>
      </c>
    </row>
    <row r="1498">
      <c r="A1498" t="n">
        <v>83</v>
      </c>
      <c r="B1498" t="n">
        <v>135</v>
      </c>
      <c r="C1498" t="inlineStr">
        <is>
          <t xml:space="preserve">CONCLUIDO	</t>
        </is>
      </c>
      <c r="D1498" t="n">
        <v>3.6058</v>
      </c>
      <c r="E1498" t="n">
        <v>27.73</v>
      </c>
      <c r="F1498" t="n">
        <v>24.12</v>
      </c>
      <c r="G1498" t="n">
        <v>96.48999999999999</v>
      </c>
      <c r="H1498" t="n">
        <v>1.27</v>
      </c>
      <c r="I1498" t="n">
        <v>15</v>
      </c>
      <c r="J1498" t="n">
        <v>304.7</v>
      </c>
      <c r="K1498" t="n">
        <v>59.89</v>
      </c>
      <c r="L1498" t="n">
        <v>21.75</v>
      </c>
      <c r="M1498" t="n">
        <v>13</v>
      </c>
      <c r="N1498" t="n">
        <v>88.06</v>
      </c>
      <c r="O1498" t="n">
        <v>37813.76</v>
      </c>
      <c r="P1498" t="n">
        <v>408.66</v>
      </c>
      <c r="Q1498" t="n">
        <v>452.56</v>
      </c>
      <c r="R1498" t="n">
        <v>75.25</v>
      </c>
      <c r="S1498" t="n">
        <v>57.64</v>
      </c>
      <c r="T1498" t="n">
        <v>6690.2</v>
      </c>
      <c r="U1498" t="n">
        <v>0.77</v>
      </c>
      <c r="V1498" t="n">
        <v>0.88</v>
      </c>
      <c r="W1498" t="n">
        <v>6.82</v>
      </c>
      <c r="X1498" t="n">
        <v>0.4</v>
      </c>
      <c r="Y1498" t="n">
        <v>1</v>
      </c>
      <c r="Z1498" t="n">
        <v>10</v>
      </c>
    </row>
    <row r="1499">
      <c r="A1499" t="n">
        <v>84</v>
      </c>
      <c r="B1499" t="n">
        <v>135</v>
      </c>
      <c r="C1499" t="inlineStr">
        <is>
          <t xml:space="preserve">CONCLUIDO	</t>
        </is>
      </c>
      <c r="D1499" t="n">
        <v>3.6047</v>
      </c>
      <c r="E1499" t="n">
        <v>27.74</v>
      </c>
      <c r="F1499" t="n">
        <v>24.13</v>
      </c>
      <c r="G1499" t="n">
        <v>96.52</v>
      </c>
      <c r="H1499" t="n">
        <v>1.28</v>
      </c>
      <c r="I1499" t="n">
        <v>15</v>
      </c>
      <c r="J1499" t="n">
        <v>305.23</v>
      </c>
      <c r="K1499" t="n">
        <v>59.89</v>
      </c>
      <c r="L1499" t="n">
        <v>22</v>
      </c>
      <c r="M1499" t="n">
        <v>13</v>
      </c>
      <c r="N1499" t="n">
        <v>88.34999999999999</v>
      </c>
      <c r="O1499" t="n">
        <v>37879.74</v>
      </c>
      <c r="P1499" t="n">
        <v>408.77</v>
      </c>
      <c r="Q1499" t="n">
        <v>452.57</v>
      </c>
      <c r="R1499" t="n">
        <v>75.36</v>
      </c>
      <c r="S1499" t="n">
        <v>57.64</v>
      </c>
      <c r="T1499" t="n">
        <v>6744.2</v>
      </c>
      <c r="U1499" t="n">
        <v>0.76</v>
      </c>
      <c r="V1499" t="n">
        <v>0.88</v>
      </c>
      <c r="W1499" t="n">
        <v>6.82</v>
      </c>
      <c r="X1499" t="n">
        <v>0.41</v>
      </c>
      <c r="Y1499" t="n">
        <v>1</v>
      </c>
      <c r="Z1499" t="n">
        <v>10</v>
      </c>
    </row>
    <row r="1500">
      <c r="A1500" t="n">
        <v>85</v>
      </c>
      <c r="B1500" t="n">
        <v>135</v>
      </c>
      <c r="C1500" t="inlineStr">
        <is>
          <t xml:space="preserve">CONCLUIDO	</t>
        </is>
      </c>
      <c r="D1500" t="n">
        <v>3.6066</v>
      </c>
      <c r="E1500" t="n">
        <v>27.73</v>
      </c>
      <c r="F1500" t="n">
        <v>24.12</v>
      </c>
      <c r="G1500" t="n">
        <v>96.45999999999999</v>
      </c>
      <c r="H1500" t="n">
        <v>1.3</v>
      </c>
      <c r="I1500" t="n">
        <v>15</v>
      </c>
      <c r="J1500" t="n">
        <v>305.77</v>
      </c>
      <c r="K1500" t="n">
        <v>59.89</v>
      </c>
      <c r="L1500" t="n">
        <v>22.25</v>
      </c>
      <c r="M1500" t="n">
        <v>13</v>
      </c>
      <c r="N1500" t="n">
        <v>88.63</v>
      </c>
      <c r="O1500" t="n">
        <v>37945.85</v>
      </c>
      <c r="P1500" t="n">
        <v>408.35</v>
      </c>
      <c r="Q1500" t="n">
        <v>452.58</v>
      </c>
      <c r="R1500" t="n">
        <v>75</v>
      </c>
      <c r="S1500" t="n">
        <v>57.64</v>
      </c>
      <c r="T1500" t="n">
        <v>6562.04</v>
      </c>
      <c r="U1500" t="n">
        <v>0.77</v>
      </c>
      <c r="V1500" t="n">
        <v>0.88</v>
      </c>
      <c r="W1500" t="n">
        <v>6.82</v>
      </c>
      <c r="X1500" t="n">
        <v>0.39</v>
      </c>
      <c r="Y1500" t="n">
        <v>1</v>
      </c>
      <c r="Z1500" t="n">
        <v>10</v>
      </c>
    </row>
    <row r="1501">
      <c r="A1501" t="n">
        <v>86</v>
      </c>
      <c r="B1501" t="n">
        <v>135</v>
      </c>
      <c r="C1501" t="inlineStr">
        <is>
          <t xml:space="preserve">CONCLUIDO	</t>
        </is>
      </c>
      <c r="D1501" t="n">
        <v>3.616</v>
      </c>
      <c r="E1501" t="n">
        <v>27.66</v>
      </c>
      <c r="F1501" t="n">
        <v>24.09</v>
      </c>
      <c r="G1501" t="n">
        <v>103.26</v>
      </c>
      <c r="H1501" t="n">
        <v>1.31</v>
      </c>
      <c r="I1501" t="n">
        <v>14</v>
      </c>
      <c r="J1501" t="n">
        <v>306.31</v>
      </c>
      <c r="K1501" t="n">
        <v>59.89</v>
      </c>
      <c r="L1501" t="n">
        <v>22.5</v>
      </c>
      <c r="M1501" t="n">
        <v>12</v>
      </c>
      <c r="N1501" t="n">
        <v>88.92</v>
      </c>
      <c r="O1501" t="n">
        <v>38012.07</v>
      </c>
      <c r="P1501" t="n">
        <v>407.98</v>
      </c>
      <c r="Q1501" t="n">
        <v>452.57</v>
      </c>
      <c r="R1501" t="n">
        <v>74.34999999999999</v>
      </c>
      <c r="S1501" t="n">
        <v>57.64</v>
      </c>
      <c r="T1501" t="n">
        <v>6242.37</v>
      </c>
      <c r="U1501" t="n">
        <v>0.78</v>
      </c>
      <c r="V1501" t="n">
        <v>0.88</v>
      </c>
      <c r="W1501" t="n">
        <v>6.82</v>
      </c>
      <c r="X1501" t="n">
        <v>0.37</v>
      </c>
      <c r="Y1501" t="n">
        <v>1</v>
      </c>
      <c r="Z1501" t="n">
        <v>10</v>
      </c>
    </row>
    <row r="1502">
      <c r="A1502" t="n">
        <v>87</v>
      </c>
      <c r="B1502" t="n">
        <v>135</v>
      </c>
      <c r="C1502" t="inlineStr">
        <is>
          <t xml:space="preserve">CONCLUIDO	</t>
        </is>
      </c>
      <c r="D1502" t="n">
        <v>3.6143</v>
      </c>
      <c r="E1502" t="n">
        <v>27.67</v>
      </c>
      <c r="F1502" t="n">
        <v>24.11</v>
      </c>
      <c r="G1502" t="n">
        <v>103.32</v>
      </c>
      <c r="H1502" t="n">
        <v>1.32</v>
      </c>
      <c r="I1502" t="n">
        <v>14</v>
      </c>
      <c r="J1502" t="n">
        <v>306.84</v>
      </c>
      <c r="K1502" t="n">
        <v>59.89</v>
      </c>
      <c r="L1502" t="n">
        <v>22.75</v>
      </c>
      <c r="M1502" t="n">
        <v>12</v>
      </c>
      <c r="N1502" t="n">
        <v>89.20999999999999</v>
      </c>
      <c r="O1502" t="n">
        <v>38078.42</v>
      </c>
      <c r="P1502" t="n">
        <v>408.84</v>
      </c>
      <c r="Q1502" t="n">
        <v>452.58</v>
      </c>
      <c r="R1502" t="n">
        <v>74.86</v>
      </c>
      <c r="S1502" t="n">
        <v>57.64</v>
      </c>
      <c r="T1502" t="n">
        <v>6499.18</v>
      </c>
      <c r="U1502" t="n">
        <v>0.77</v>
      </c>
      <c r="V1502" t="n">
        <v>0.88</v>
      </c>
      <c r="W1502" t="n">
        <v>6.82</v>
      </c>
      <c r="X1502" t="n">
        <v>0.38</v>
      </c>
      <c r="Y1502" t="n">
        <v>1</v>
      </c>
      <c r="Z1502" t="n">
        <v>10</v>
      </c>
    </row>
    <row r="1503">
      <c r="A1503" t="n">
        <v>88</v>
      </c>
      <c r="B1503" t="n">
        <v>135</v>
      </c>
      <c r="C1503" t="inlineStr">
        <is>
          <t xml:space="preserve">CONCLUIDO	</t>
        </is>
      </c>
      <c r="D1503" t="n">
        <v>3.6165</v>
      </c>
      <c r="E1503" t="n">
        <v>27.65</v>
      </c>
      <c r="F1503" t="n">
        <v>24.09</v>
      </c>
      <c r="G1503" t="n">
        <v>103.24</v>
      </c>
      <c r="H1503" t="n">
        <v>1.33</v>
      </c>
      <c r="I1503" t="n">
        <v>14</v>
      </c>
      <c r="J1503" t="n">
        <v>307.38</v>
      </c>
      <c r="K1503" t="n">
        <v>59.89</v>
      </c>
      <c r="L1503" t="n">
        <v>23</v>
      </c>
      <c r="M1503" t="n">
        <v>12</v>
      </c>
      <c r="N1503" t="n">
        <v>89.5</v>
      </c>
      <c r="O1503" t="n">
        <v>38144.9</v>
      </c>
      <c r="P1503" t="n">
        <v>408.49</v>
      </c>
      <c r="Q1503" t="n">
        <v>452.56</v>
      </c>
      <c r="R1503" t="n">
        <v>74.11</v>
      </c>
      <c r="S1503" t="n">
        <v>57.64</v>
      </c>
      <c r="T1503" t="n">
        <v>6122.91</v>
      </c>
      <c r="U1503" t="n">
        <v>0.78</v>
      </c>
      <c r="V1503" t="n">
        <v>0.88</v>
      </c>
      <c r="W1503" t="n">
        <v>6.82</v>
      </c>
      <c r="X1503" t="n">
        <v>0.37</v>
      </c>
      <c r="Y1503" t="n">
        <v>1</v>
      </c>
      <c r="Z1503" t="n">
        <v>10</v>
      </c>
    </row>
    <row r="1504">
      <c r="A1504" t="n">
        <v>89</v>
      </c>
      <c r="B1504" t="n">
        <v>135</v>
      </c>
      <c r="C1504" t="inlineStr">
        <is>
          <t xml:space="preserve">CONCLUIDO	</t>
        </is>
      </c>
      <c r="D1504" t="n">
        <v>3.6164</v>
      </c>
      <c r="E1504" t="n">
        <v>27.65</v>
      </c>
      <c r="F1504" t="n">
        <v>24.09</v>
      </c>
      <c r="G1504" t="n">
        <v>103.25</v>
      </c>
      <c r="H1504" t="n">
        <v>1.35</v>
      </c>
      <c r="I1504" t="n">
        <v>14</v>
      </c>
      <c r="J1504" t="n">
        <v>307.92</v>
      </c>
      <c r="K1504" t="n">
        <v>59.89</v>
      </c>
      <c r="L1504" t="n">
        <v>23.25</v>
      </c>
      <c r="M1504" t="n">
        <v>12</v>
      </c>
      <c r="N1504" t="n">
        <v>89.79000000000001</v>
      </c>
      <c r="O1504" t="n">
        <v>38211.5</v>
      </c>
      <c r="P1504" t="n">
        <v>408.55</v>
      </c>
      <c r="Q1504" t="n">
        <v>452.55</v>
      </c>
      <c r="R1504" t="n">
        <v>74.2</v>
      </c>
      <c r="S1504" t="n">
        <v>57.64</v>
      </c>
      <c r="T1504" t="n">
        <v>6168.36</v>
      </c>
      <c r="U1504" t="n">
        <v>0.78</v>
      </c>
      <c r="V1504" t="n">
        <v>0.88</v>
      </c>
      <c r="W1504" t="n">
        <v>6.82</v>
      </c>
      <c r="X1504" t="n">
        <v>0.37</v>
      </c>
      <c r="Y1504" t="n">
        <v>1</v>
      </c>
      <c r="Z1504" t="n">
        <v>10</v>
      </c>
    </row>
    <row r="1505">
      <c r="A1505" t="n">
        <v>90</v>
      </c>
      <c r="B1505" t="n">
        <v>135</v>
      </c>
      <c r="C1505" t="inlineStr">
        <is>
          <t xml:space="preserve">CONCLUIDO	</t>
        </is>
      </c>
      <c r="D1505" t="n">
        <v>3.6155</v>
      </c>
      <c r="E1505" t="n">
        <v>27.66</v>
      </c>
      <c r="F1505" t="n">
        <v>24.1</v>
      </c>
      <c r="G1505" t="n">
        <v>103.28</v>
      </c>
      <c r="H1505" t="n">
        <v>1.36</v>
      </c>
      <c r="I1505" t="n">
        <v>14</v>
      </c>
      <c r="J1505" t="n">
        <v>308.46</v>
      </c>
      <c r="K1505" t="n">
        <v>59.89</v>
      </c>
      <c r="L1505" t="n">
        <v>23.5</v>
      </c>
      <c r="M1505" t="n">
        <v>12</v>
      </c>
      <c r="N1505" t="n">
        <v>90.08</v>
      </c>
      <c r="O1505" t="n">
        <v>38278.23</v>
      </c>
      <c r="P1505" t="n">
        <v>408.47</v>
      </c>
      <c r="Q1505" t="n">
        <v>452.57</v>
      </c>
      <c r="R1505" t="n">
        <v>74.51000000000001</v>
      </c>
      <c r="S1505" t="n">
        <v>57.64</v>
      </c>
      <c r="T1505" t="n">
        <v>6321.99</v>
      </c>
      <c r="U1505" t="n">
        <v>0.77</v>
      </c>
      <c r="V1505" t="n">
        <v>0.88</v>
      </c>
      <c r="W1505" t="n">
        <v>6.82</v>
      </c>
      <c r="X1505" t="n">
        <v>0.37</v>
      </c>
      <c r="Y1505" t="n">
        <v>1</v>
      </c>
      <c r="Z1505" t="n">
        <v>10</v>
      </c>
    </row>
    <row r="1506">
      <c r="A1506" t="n">
        <v>91</v>
      </c>
      <c r="B1506" t="n">
        <v>135</v>
      </c>
      <c r="C1506" t="inlineStr">
        <is>
          <t xml:space="preserve">CONCLUIDO	</t>
        </is>
      </c>
      <c r="D1506" t="n">
        <v>3.6159</v>
      </c>
      <c r="E1506" t="n">
        <v>27.66</v>
      </c>
      <c r="F1506" t="n">
        <v>24.09</v>
      </c>
      <c r="G1506" t="n">
        <v>103.26</v>
      </c>
      <c r="H1506" t="n">
        <v>1.37</v>
      </c>
      <c r="I1506" t="n">
        <v>14</v>
      </c>
      <c r="J1506" t="n">
        <v>309.01</v>
      </c>
      <c r="K1506" t="n">
        <v>59.89</v>
      </c>
      <c r="L1506" t="n">
        <v>23.75</v>
      </c>
      <c r="M1506" t="n">
        <v>12</v>
      </c>
      <c r="N1506" t="n">
        <v>90.37</v>
      </c>
      <c r="O1506" t="n">
        <v>38345.09</v>
      </c>
      <c r="P1506" t="n">
        <v>408.27</v>
      </c>
      <c r="Q1506" t="n">
        <v>452.55</v>
      </c>
      <c r="R1506" t="n">
        <v>74.09</v>
      </c>
      <c r="S1506" t="n">
        <v>57.64</v>
      </c>
      <c r="T1506" t="n">
        <v>6114.92</v>
      </c>
      <c r="U1506" t="n">
        <v>0.78</v>
      </c>
      <c r="V1506" t="n">
        <v>0.88</v>
      </c>
      <c r="W1506" t="n">
        <v>6.83</v>
      </c>
      <c r="X1506" t="n">
        <v>0.37</v>
      </c>
      <c r="Y1506" t="n">
        <v>1</v>
      </c>
      <c r="Z1506" t="n">
        <v>10</v>
      </c>
    </row>
    <row r="1507">
      <c r="A1507" t="n">
        <v>92</v>
      </c>
      <c r="B1507" t="n">
        <v>135</v>
      </c>
      <c r="C1507" t="inlineStr">
        <is>
          <t xml:space="preserve">CONCLUIDO	</t>
        </is>
      </c>
      <c r="D1507" t="n">
        <v>3.6148</v>
      </c>
      <c r="E1507" t="n">
        <v>27.66</v>
      </c>
      <c r="F1507" t="n">
        <v>24.1</v>
      </c>
      <c r="G1507" t="n">
        <v>103.3</v>
      </c>
      <c r="H1507" t="n">
        <v>1.38</v>
      </c>
      <c r="I1507" t="n">
        <v>14</v>
      </c>
      <c r="J1507" t="n">
        <v>309.55</v>
      </c>
      <c r="K1507" t="n">
        <v>59.89</v>
      </c>
      <c r="L1507" t="n">
        <v>24</v>
      </c>
      <c r="M1507" t="n">
        <v>12</v>
      </c>
      <c r="N1507" t="n">
        <v>90.66</v>
      </c>
      <c r="O1507" t="n">
        <v>38412.07</v>
      </c>
      <c r="P1507" t="n">
        <v>407.83</v>
      </c>
      <c r="Q1507" t="n">
        <v>452.56</v>
      </c>
      <c r="R1507" t="n">
        <v>74.56</v>
      </c>
      <c r="S1507" t="n">
        <v>57.64</v>
      </c>
      <c r="T1507" t="n">
        <v>6348.32</v>
      </c>
      <c r="U1507" t="n">
        <v>0.77</v>
      </c>
      <c r="V1507" t="n">
        <v>0.88</v>
      </c>
      <c r="W1507" t="n">
        <v>6.82</v>
      </c>
      <c r="X1507" t="n">
        <v>0.38</v>
      </c>
      <c r="Y1507" t="n">
        <v>1</v>
      </c>
      <c r="Z1507" t="n">
        <v>10</v>
      </c>
    </row>
    <row r="1508">
      <c r="A1508" t="n">
        <v>93</v>
      </c>
      <c r="B1508" t="n">
        <v>135</v>
      </c>
      <c r="C1508" t="inlineStr">
        <is>
          <t xml:space="preserve">CONCLUIDO	</t>
        </is>
      </c>
      <c r="D1508" t="n">
        <v>3.6262</v>
      </c>
      <c r="E1508" t="n">
        <v>27.58</v>
      </c>
      <c r="F1508" t="n">
        <v>24.07</v>
      </c>
      <c r="G1508" t="n">
        <v>111.08</v>
      </c>
      <c r="H1508" t="n">
        <v>1.39</v>
      </c>
      <c r="I1508" t="n">
        <v>13</v>
      </c>
      <c r="J1508" t="n">
        <v>310.09</v>
      </c>
      <c r="K1508" t="n">
        <v>59.89</v>
      </c>
      <c r="L1508" t="n">
        <v>24.25</v>
      </c>
      <c r="M1508" t="n">
        <v>11</v>
      </c>
      <c r="N1508" t="n">
        <v>90.95999999999999</v>
      </c>
      <c r="O1508" t="n">
        <v>38479.19</v>
      </c>
      <c r="P1508" t="n">
        <v>406.67</v>
      </c>
      <c r="Q1508" t="n">
        <v>452.55</v>
      </c>
      <c r="R1508" t="n">
        <v>73.58</v>
      </c>
      <c r="S1508" t="n">
        <v>57.64</v>
      </c>
      <c r="T1508" t="n">
        <v>5862.51</v>
      </c>
      <c r="U1508" t="n">
        <v>0.78</v>
      </c>
      <c r="V1508" t="n">
        <v>0.88</v>
      </c>
      <c r="W1508" t="n">
        <v>6.81</v>
      </c>
      <c r="X1508" t="n">
        <v>0.34</v>
      </c>
      <c r="Y1508" t="n">
        <v>1</v>
      </c>
      <c r="Z1508" t="n">
        <v>10</v>
      </c>
    </row>
    <row r="1509">
      <c r="A1509" t="n">
        <v>94</v>
      </c>
      <c r="B1509" t="n">
        <v>135</v>
      </c>
      <c r="C1509" t="inlineStr">
        <is>
          <t xml:space="preserve">CONCLUIDO	</t>
        </is>
      </c>
      <c r="D1509" t="n">
        <v>3.6245</v>
      </c>
      <c r="E1509" t="n">
        <v>27.59</v>
      </c>
      <c r="F1509" t="n">
        <v>24.08</v>
      </c>
      <c r="G1509" t="n">
        <v>111.14</v>
      </c>
      <c r="H1509" t="n">
        <v>1.41</v>
      </c>
      <c r="I1509" t="n">
        <v>13</v>
      </c>
      <c r="J1509" t="n">
        <v>310.64</v>
      </c>
      <c r="K1509" t="n">
        <v>59.89</v>
      </c>
      <c r="L1509" t="n">
        <v>24.5</v>
      </c>
      <c r="M1509" t="n">
        <v>11</v>
      </c>
      <c r="N1509" t="n">
        <v>91.25</v>
      </c>
      <c r="O1509" t="n">
        <v>38546.43</v>
      </c>
      <c r="P1509" t="n">
        <v>407.65</v>
      </c>
      <c r="Q1509" t="n">
        <v>452.59</v>
      </c>
      <c r="R1509" t="n">
        <v>74.06</v>
      </c>
      <c r="S1509" t="n">
        <v>57.64</v>
      </c>
      <c r="T1509" t="n">
        <v>6103.22</v>
      </c>
      <c r="U1509" t="n">
        <v>0.78</v>
      </c>
      <c r="V1509" t="n">
        <v>0.88</v>
      </c>
      <c r="W1509" t="n">
        <v>6.81</v>
      </c>
      <c r="X1509" t="n">
        <v>0.35</v>
      </c>
      <c r="Y1509" t="n">
        <v>1</v>
      </c>
      <c r="Z1509" t="n">
        <v>10</v>
      </c>
    </row>
    <row r="1510">
      <c r="A1510" t="n">
        <v>95</v>
      </c>
      <c r="B1510" t="n">
        <v>135</v>
      </c>
      <c r="C1510" t="inlineStr">
        <is>
          <t xml:space="preserve">CONCLUIDO	</t>
        </is>
      </c>
      <c r="D1510" t="n">
        <v>3.6246</v>
      </c>
      <c r="E1510" t="n">
        <v>27.59</v>
      </c>
      <c r="F1510" t="n">
        <v>24.08</v>
      </c>
      <c r="G1510" t="n">
        <v>111.13</v>
      </c>
      <c r="H1510" t="n">
        <v>1.42</v>
      </c>
      <c r="I1510" t="n">
        <v>13</v>
      </c>
      <c r="J1510" t="n">
        <v>311.19</v>
      </c>
      <c r="K1510" t="n">
        <v>59.89</v>
      </c>
      <c r="L1510" t="n">
        <v>24.75</v>
      </c>
      <c r="M1510" t="n">
        <v>11</v>
      </c>
      <c r="N1510" t="n">
        <v>91.55</v>
      </c>
      <c r="O1510" t="n">
        <v>38613.8</v>
      </c>
      <c r="P1510" t="n">
        <v>408.22</v>
      </c>
      <c r="Q1510" t="n">
        <v>452.58</v>
      </c>
      <c r="R1510" t="n">
        <v>73.79000000000001</v>
      </c>
      <c r="S1510" t="n">
        <v>57.64</v>
      </c>
      <c r="T1510" t="n">
        <v>5967.41</v>
      </c>
      <c r="U1510" t="n">
        <v>0.78</v>
      </c>
      <c r="V1510" t="n">
        <v>0.88</v>
      </c>
      <c r="W1510" t="n">
        <v>6.82</v>
      </c>
      <c r="X1510" t="n">
        <v>0.35</v>
      </c>
      <c r="Y1510" t="n">
        <v>1</v>
      </c>
      <c r="Z1510" t="n">
        <v>10</v>
      </c>
    </row>
    <row r="1511">
      <c r="A1511" t="n">
        <v>96</v>
      </c>
      <c r="B1511" t="n">
        <v>135</v>
      </c>
      <c r="C1511" t="inlineStr">
        <is>
          <t xml:space="preserve">CONCLUIDO	</t>
        </is>
      </c>
      <c r="D1511" t="n">
        <v>3.6247</v>
      </c>
      <c r="E1511" t="n">
        <v>27.59</v>
      </c>
      <c r="F1511" t="n">
        <v>24.08</v>
      </c>
      <c r="G1511" t="n">
        <v>111.13</v>
      </c>
      <c r="H1511" t="n">
        <v>1.43</v>
      </c>
      <c r="I1511" t="n">
        <v>13</v>
      </c>
      <c r="J1511" t="n">
        <v>311.73</v>
      </c>
      <c r="K1511" t="n">
        <v>59.89</v>
      </c>
      <c r="L1511" t="n">
        <v>25</v>
      </c>
      <c r="M1511" t="n">
        <v>11</v>
      </c>
      <c r="N1511" t="n">
        <v>91.84999999999999</v>
      </c>
      <c r="O1511" t="n">
        <v>38681.31</v>
      </c>
      <c r="P1511" t="n">
        <v>408.62</v>
      </c>
      <c r="Q1511" t="n">
        <v>452.59</v>
      </c>
      <c r="R1511" t="n">
        <v>73.79000000000001</v>
      </c>
      <c r="S1511" t="n">
        <v>57.64</v>
      </c>
      <c r="T1511" t="n">
        <v>5966.57</v>
      </c>
      <c r="U1511" t="n">
        <v>0.78</v>
      </c>
      <c r="V1511" t="n">
        <v>0.88</v>
      </c>
      <c r="W1511" t="n">
        <v>6.82</v>
      </c>
      <c r="X1511" t="n">
        <v>0.35</v>
      </c>
      <c r="Y1511" t="n">
        <v>1</v>
      </c>
      <c r="Z1511" t="n">
        <v>10</v>
      </c>
    </row>
    <row r="1512">
      <c r="A1512" t="n">
        <v>97</v>
      </c>
      <c r="B1512" t="n">
        <v>135</v>
      </c>
      <c r="C1512" t="inlineStr">
        <is>
          <t xml:space="preserve">CONCLUIDO	</t>
        </is>
      </c>
      <c r="D1512" t="n">
        <v>3.6275</v>
      </c>
      <c r="E1512" t="n">
        <v>27.57</v>
      </c>
      <c r="F1512" t="n">
        <v>24.06</v>
      </c>
      <c r="G1512" t="n">
        <v>111.03</v>
      </c>
      <c r="H1512" t="n">
        <v>1.44</v>
      </c>
      <c r="I1512" t="n">
        <v>13</v>
      </c>
      <c r="J1512" t="n">
        <v>312.28</v>
      </c>
      <c r="K1512" t="n">
        <v>59.89</v>
      </c>
      <c r="L1512" t="n">
        <v>25.25</v>
      </c>
      <c r="M1512" t="n">
        <v>11</v>
      </c>
      <c r="N1512" t="n">
        <v>92.15000000000001</v>
      </c>
      <c r="O1512" t="n">
        <v>38749.07</v>
      </c>
      <c r="P1512" t="n">
        <v>408.67</v>
      </c>
      <c r="Q1512" t="n">
        <v>452.62</v>
      </c>
      <c r="R1512" t="n">
        <v>73.25</v>
      </c>
      <c r="S1512" t="n">
        <v>57.64</v>
      </c>
      <c r="T1512" t="n">
        <v>5698.41</v>
      </c>
      <c r="U1512" t="n">
        <v>0.79</v>
      </c>
      <c r="V1512" t="n">
        <v>0.88</v>
      </c>
      <c r="W1512" t="n">
        <v>6.81</v>
      </c>
      <c r="X1512" t="n">
        <v>0.33</v>
      </c>
      <c r="Y1512" t="n">
        <v>1</v>
      </c>
      <c r="Z1512" t="n">
        <v>10</v>
      </c>
    </row>
    <row r="1513">
      <c r="A1513" t="n">
        <v>98</v>
      </c>
      <c r="B1513" t="n">
        <v>135</v>
      </c>
      <c r="C1513" t="inlineStr">
        <is>
          <t xml:space="preserve">CONCLUIDO	</t>
        </is>
      </c>
      <c r="D1513" t="n">
        <v>3.6258</v>
      </c>
      <c r="E1513" t="n">
        <v>27.58</v>
      </c>
      <c r="F1513" t="n">
        <v>24.07</v>
      </c>
      <c r="G1513" t="n">
        <v>111.09</v>
      </c>
      <c r="H1513" t="n">
        <v>1.45</v>
      </c>
      <c r="I1513" t="n">
        <v>13</v>
      </c>
      <c r="J1513" t="n">
        <v>312.83</v>
      </c>
      <c r="K1513" t="n">
        <v>59.89</v>
      </c>
      <c r="L1513" t="n">
        <v>25.5</v>
      </c>
      <c r="M1513" t="n">
        <v>11</v>
      </c>
      <c r="N1513" t="n">
        <v>92.44</v>
      </c>
      <c r="O1513" t="n">
        <v>38816.85</v>
      </c>
      <c r="P1513" t="n">
        <v>408.99</v>
      </c>
      <c r="Q1513" t="n">
        <v>452.6</v>
      </c>
      <c r="R1513" t="n">
        <v>73.66</v>
      </c>
      <c r="S1513" t="n">
        <v>57.64</v>
      </c>
      <c r="T1513" t="n">
        <v>5904.6</v>
      </c>
      <c r="U1513" t="n">
        <v>0.78</v>
      </c>
      <c r="V1513" t="n">
        <v>0.88</v>
      </c>
      <c r="W1513" t="n">
        <v>6.81</v>
      </c>
      <c r="X1513" t="n">
        <v>0.35</v>
      </c>
      <c r="Y1513" t="n">
        <v>1</v>
      </c>
      <c r="Z1513" t="n">
        <v>10</v>
      </c>
    </row>
    <row r="1514">
      <c r="A1514" t="n">
        <v>99</v>
      </c>
      <c r="B1514" t="n">
        <v>135</v>
      </c>
      <c r="C1514" t="inlineStr">
        <is>
          <t xml:space="preserve">CONCLUIDO	</t>
        </is>
      </c>
      <c r="D1514" t="n">
        <v>3.6266</v>
      </c>
      <c r="E1514" t="n">
        <v>27.57</v>
      </c>
      <c r="F1514" t="n">
        <v>24.06</v>
      </c>
      <c r="G1514" t="n">
        <v>111.06</v>
      </c>
      <c r="H1514" t="n">
        <v>1.46</v>
      </c>
      <c r="I1514" t="n">
        <v>13</v>
      </c>
      <c r="J1514" t="n">
        <v>313.38</v>
      </c>
      <c r="K1514" t="n">
        <v>59.89</v>
      </c>
      <c r="L1514" t="n">
        <v>25.75</v>
      </c>
      <c r="M1514" t="n">
        <v>11</v>
      </c>
      <c r="N1514" t="n">
        <v>92.75</v>
      </c>
      <c r="O1514" t="n">
        <v>38884.75</v>
      </c>
      <c r="P1514" t="n">
        <v>408.58</v>
      </c>
      <c r="Q1514" t="n">
        <v>452.56</v>
      </c>
      <c r="R1514" t="n">
        <v>73.5</v>
      </c>
      <c r="S1514" t="n">
        <v>57.64</v>
      </c>
      <c r="T1514" t="n">
        <v>5824.15</v>
      </c>
      <c r="U1514" t="n">
        <v>0.78</v>
      </c>
      <c r="V1514" t="n">
        <v>0.88</v>
      </c>
      <c r="W1514" t="n">
        <v>6.81</v>
      </c>
      <c r="X1514" t="n">
        <v>0.34</v>
      </c>
      <c r="Y1514" t="n">
        <v>1</v>
      </c>
      <c r="Z1514" t="n">
        <v>10</v>
      </c>
    </row>
    <row r="1515">
      <c r="A1515" t="n">
        <v>100</v>
      </c>
      <c r="B1515" t="n">
        <v>135</v>
      </c>
      <c r="C1515" t="inlineStr">
        <is>
          <t xml:space="preserve">CONCLUIDO	</t>
        </is>
      </c>
      <c r="D1515" t="n">
        <v>3.6263</v>
      </c>
      <c r="E1515" t="n">
        <v>27.58</v>
      </c>
      <c r="F1515" t="n">
        <v>24.07</v>
      </c>
      <c r="G1515" t="n">
        <v>111.07</v>
      </c>
      <c r="H1515" t="n">
        <v>1.48</v>
      </c>
      <c r="I1515" t="n">
        <v>13</v>
      </c>
      <c r="J1515" t="n">
        <v>313.93</v>
      </c>
      <c r="K1515" t="n">
        <v>59.89</v>
      </c>
      <c r="L1515" t="n">
        <v>26</v>
      </c>
      <c r="M1515" t="n">
        <v>11</v>
      </c>
      <c r="N1515" t="n">
        <v>93.05</v>
      </c>
      <c r="O1515" t="n">
        <v>38952.8</v>
      </c>
      <c r="P1515" t="n">
        <v>408.21</v>
      </c>
      <c r="Q1515" t="n">
        <v>452.64</v>
      </c>
      <c r="R1515" t="n">
        <v>73.41</v>
      </c>
      <c r="S1515" t="n">
        <v>57.64</v>
      </c>
      <c r="T1515" t="n">
        <v>5776.82</v>
      </c>
      <c r="U1515" t="n">
        <v>0.79</v>
      </c>
      <c r="V1515" t="n">
        <v>0.88</v>
      </c>
      <c r="W1515" t="n">
        <v>6.82</v>
      </c>
      <c r="X1515" t="n">
        <v>0.34</v>
      </c>
      <c r="Y1515" t="n">
        <v>1</v>
      </c>
      <c r="Z1515" t="n">
        <v>10</v>
      </c>
    </row>
    <row r="1516">
      <c r="A1516" t="n">
        <v>101</v>
      </c>
      <c r="B1516" t="n">
        <v>135</v>
      </c>
      <c r="C1516" t="inlineStr">
        <is>
          <t xml:space="preserve">CONCLUIDO	</t>
        </is>
      </c>
      <c r="D1516" t="n">
        <v>3.6246</v>
      </c>
      <c r="E1516" t="n">
        <v>27.59</v>
      </c>
      <c r="F1516" t="n">
        <v>24.08</v>
      </c>
      <c r="G1516" t="n">
        <v>111.13</v>
      </c>
      <c r="H1516" t="n">
        <v>1.49</v>
      </c>
      <c r="I1516" t="n">
        <v>13</v>
      </c>
      <c r="J1516" t="n">
        <v>314.49</v>
      </c>
      <c r="K1516" t="n">
        <v>59.89</v>
      </c>
      <c r="L1516" t="n">
        <v>26.25</v>
      </c>
      <c r="M1516" t="n">
        <v>11</v>
      </c>
      <c r="N1516" t="n">
        <v>93.34999999999999</v>
      </c>
      <c r="O1516" t="n">
        <v>39020.97</v>
      </c>
      <c r="P1516" t="n">
        <v>408.22</v>
      </c>
      <c r="Q1516" t="n">
        <v>452.62</v>
      </c>
      <c r="R1516" t="n">
        <v>73.78</v>
      </c>
      <c r="S1516" t="n">
        <v>57.64</v>
      </c>
      <c r="T1516" t="n">
        <v>5964.97</v>
      </c>
      <c r="U1516" t="n">
        <v>0.78</v>
      </c>
      <c r="V1516" t="n">
        <v>0.88</v>
      </c>
      <c r="W1516" t="n">
        <v>6.82</v>
      </c>
      <c r="X1516" t="n">
        <v>0.35</v>
      </c>
      <c r="Y1516" t="n">
        <v>1</v>
      </c>
      <c r="Z1516" t="n">
        <v>10</v>
      </c>
    </row>
    <row r="1517">
      <c r="A1517" t="n">
        <v>102</v>
      </c>
      <c r="B1517" t="n">
        <v>135</v>
      </c>
      <c r="C1517" t="inlineStr">
        <is>
          <t xml:space="preserve">CONCLUIDO	</t>
        </is>
      </c>
      <c r="D1517" t="n">
        <v>3.6378</v>
      </c>
      <c r="E1517" t="n">
        <v>27.49</v>
      </c>
      <c r="F1517" t="n">
        <v>24.03</v>
      </c>
      <c r="G1517" t="n">
        <v>120.15</v>
      </c>
      <c r="H1517" t="n">
        <v>1.5</v>
      </c>
      <c r="I1517" t="n">
        <v>12</v>
      </c>
      <c r="J1517" t="n">
        <v>315.04</v>
      </c>
      <c r="K1517" t="n">
        <v>59.89</v>
      </c>
      <c r="L1517" t="n">
        <v>26.5</v>
      </c>
      <c r="M1517" t="n">
        <v>10</v>
      </c>
      <c r="N1517" t="n">
        <v>93.65000000000001</v>
      </c>
      <c r="O1517" t="n">
        <v>39089.29</v>
      </c>
      <c r="P1517" t="n">
        <v>406.77</v>
      </c>
      <c r="Q1517" t="n">
        <v>452.6</v>
      </c>
      <c r="R1517" t="n">
        <v>72.31999999999999</v>
      </c>
      <c r="S1517" t="n">
        <v>57.64</v>
      </c>
      <c r="T1517" t="n">
        <v>5235.76</v>
      </c>
      <c r="U1517" t="n">
        <v>0.8</v>
      </c>
      <c r="V1517" t="n">
        <v>0.88</v>
      </c>
      <c r="W1517" t="n">
        <v>6.81</v>
      </c>
      <c r="X1517" t="n">
        <v>0.3</v>
      </c>
      <c r="Y1517" t="n">
        <v>1</v>
      </c>
      <c r="Z1517" t="n">
        <v>10</v>
      </c>
    </row>
    <row r="1518">
      <c r="A1518" t="n">
        <v>103</v>
      </c>
      <c r="B1518" t="n">
        <v>135</v>
      </c>
      <c r="C1518" t="inlineStr">
        <is>
          <t xml:space="preserve">CONCLUIDO	</t>
        </is>
      </c>
      <c r="D1518" t="n">
        <v>3.6381</v>
      </c>
      <c r="E1518" t="n">
        <v>27.49</v>
      </c>
      <c r="F1518" t="n">
        <v>24.03</v>
      </c>
      <c r="G1518" t="n">
        <v>120.14</v>
      </c>
      <c r="H1518" t="n">
        <v>1.51</v>
      </c>
      <c r="I1518" t="n">
        <v>12</v>
      </c>
      <c r="J1518" t="n">
        <v>315.6</v>
      </c>
      <c r="K1518" t="n">
        <v>59.89</v>
      </c>
      <c r="L1518" t="n">
        <v>26.75</v>
      </c>
      <c r="M1518" t="n">
        <v>10</v>
      </c>
      <c r="N1518" t="n">
        <v>93.95999999999999</v>
      </c>
      <c r="O1518" t="n">
        <v>39157.74</v>
      </c>
      <c r="P1518" t="n">
        <v>407.01</v>
      </c>
      <c r="Q1518" t="n">
        <v>452.57</v>
      </c>
      <c r="R1518" t="n">
        <v>72.18000000000001</v>
      </c>
      <c r="S1518" t="n">
        <v>57.64</v>
      </c>
      <c r="T1518" t="n">
        <v>5167.43</v>
      </c>
      <c r="U1518" t="n">
        <v>0.8</v>
      </c>
      <c r="V1518" t="n">
        <v>0.88</v>
      </c>
      <c r="W1518" t="n">
        <v>6.81</v>
      </c>
      <c r="X1518" t="n">
        <v>0.3</v>
      </c>
      <c r="Y1518" t="n">
        <v>1</v>
      </c>
      <c r="Z1518" t="n">
        <v>10</v>
      </c>
    </row>
    <row r="1519">
      <c r="A1519" t="n">
        <v>104</v>
      </c>
      <c r="B1519" t="n">
        <v>135</v>
      </c>
      <c r="C1519" t="inlineStr">
        <is>
          <t xml:space="preserve">CONCLUIDO	</t>
        </is>
      </c>
      <c r="D1519" t="n">
        <v>3.6385</v>
      </c>
      <c r="E1519" t="n">
        <v>27.48</v>
      </c>
      <c r="F1519" t="n">
        <v>24.02</v>
      </c>
      <c r="G1519" t="n">
        <v>120.12</v>
      </c>
      <c r="H1519" t="n">
        <v>1.52</v>
      </c>
      <c r="I1519" t="n">
        <v>12</v>
      </c>
      <c r="J1519" t="n">
        <v>316.15</v>
      </c>
      <c r="K1519" t="n">
        <v>59.89</v>
      </c>
      <c r="L1519" t="n">
        <v>27</v>
      </c>
      <c r="M1519" t="n">
        <v>10</v>
      </c>
      <c r="N1519" t="n">
        <v>94.26000000000001</v>
      </c>
      <c r="O1519" t="n">
        <v>39226.32</v>
      </c>
      <c r="P1519" t="n">
        <v>407.34</v>
      </c>
      <c r="Q1519" t="n">
        <v>452.57</v>
      </c>
      <c r="R1519" t="n">
        <v>72.09999999999999</v>
      </c>
      <c r="S1519" t="n">
        <v>57.64</v>
      </c>
      <c r="T1519" t="n">
        <v>5127.42</v>
      </c>
      <c r="U1519" t="n">
        <v>0.8</v>
      </c>
      <c r="V1519" t="n">
        <v>0.88</v>
      </c>
      <c r="W1519" t="n">
        <v>6.81</v>
      </c>
      <c r="X1519" t="n">
        <v>0.3</v>
      </c>
      <c r="Y1519" t="n">
        <v>1</v>
      </c>
      <c r="Z1519" t="n">
        <v>10</v>
      </c>
    </row>
    <row r="1520">
      <c r="A1520" t="n">
        <v>105</v>
      </c>
      <c r="B1520" t="n">
        <v>135</v>
      </c>
      <c r="C1520" t="inlineStr">
        <is>
          <t xml:space="preserve">CONCLUIDO	</t>
        </is>
      </c>
      <c r="D1520" t="n">
        <v>3.638</v>
      </c>
      <c r="E1520" t="n">
        <v>27.49</v>
      </c>
      <c r="F1520" t="n">
        <v>24.03</v>
      </c>
      <c r="G1520" t="n">
        <v>120.14</v>
      </c>
      <c r="H1520" t="n">
        <v>1.53</v>
      </c>
      <c r="I1520" t="n">
        <v>12</v>
      </c>
      <c r="J1520" t="n">
        <v>316.71</v>
      </c>
      <c r="K1520" t="n">
        <v>59.89</v>
      </c>
      <c r="L1520" t="n">
        <v>27.25</v>
      </c>
      <c r="M1520" t="n">
        <v>10</v>
      </c>
      <c r="N1520" t="n">
        <v>94.56999999999999</v>
      </c>
      <c r="O1520" t="n">
        <v>39295.05</v>
      </c>
      <c r="P1520" t="n">
        <v>407.9</v>
      </c>
      <c r="Q1520" t="n">
        <v>452.56</v>
      </c>
      <c r="R1520" t="n">
        <v>72.09</v>
      </c>
      <c r="S1520" t="n">
        <v>57.64</v>
      </c>
      <c r="T1520" t="n">
        <v>5120.91</v>
      </c>
      <c r="U1520" t="n">
        <v>0.8</v>
      </c>
      <c r="V1520" t="n">
        <v>0.88</v>
      </c>
      <c r="W1520" t="n">
        <v>6.82</v>
      </c>
      <c r="X1520" t="n">
        <v>0.3</v>
      </c>
      <c r="Y1520" t="n">
        <v>1</v>
      </c>
      <c r="Z1520" t="n">
        <v>10</v>
      </c>
    </row>
    <row r="1521">
      <c r="A1521" t="n">
        <v>106</v>
      </c>
      <c r="B1521" t="n">
        <v>135</v>
      </c>
      <c r="C1521" t="inlineStr">
        <is>
          <t xml:space="preserve">CONCLUIDO	</t>
        </is>
      </c>
      <c r="D1521" t="n">
        <v>3.6389</v>
      </c>
      <c r="E1521" t="n">
        <v>27.48</v>
      </c>
      <c r="F1521" t="n">
        <v>24.02</v>
      </c>
      <c r="G1521" t="n">
        <v>120.1</v>
      </c>
      <c r="H1521" t="n">
        <v>1.54</v>
      </c>
      <c r="I1521" t="n">
        <v>12</v>
      </c>
      <c r="J1521" t="n">
        <v>317.27</v>
      </c>
      <c r="K1521" t="n">
        <v>59.89</v>
      </c>
      <c r="L1521" t="n">
        <v>27.5</v>
      </c>
      <c r="M1521" t="n">
        <v>10</v>
      </c>
      <c r="N1521" t="n">
        <v>94.88</v>
      </c>
      <c r="O1521" t="n">
        <v>39363.91</v>
      </c>
      <c r="P1521" t="n">
        <v>407.85</v>
      </c>
      <c r="Q1521" t="n">
        <v>452.61</v>
      </c>
      <c r="R1521" t="n">
        <v>71.98</v>
      </c>
      <c r="S1521" t="n">
        <v>57.64</v>
      </c>
      <c r="T1521" t="n">
        <v>5070.04</v>
      </c>
      <c r="U1521" t="n">
        <v>0.8</v>
      </c>
      <c r="V1521" t="n">
        <v>0.88</v>
      </c>
      <c r="W1521" t="n">
        <v>6.81</v>
      </c>
      <c r="X1521" t="n">
        <v>0.3</v>
      </c>
      <c r="Y1521" t="n">
        <v>1</v>
      </c>
      <c r="Z1521" t="n">
        <v>10</v>
      </c>
    </row>
    <row r="1522">
      <c r="A1522" t="n">
        <v>107</v>
      </c>
      <c r="B1522" t="n">
        <v>135</v>
      </c>
      <c r="C1522" t="inlineStr">
        <is>
          <t xml:space="preserve">CONCLUIDO	</t>
        </is>
      </c>
      <c r="D1522" t="n">
        <v>3.6375</v>
      </c>
      <c r="E1522" t="n">
        <v>27.49</v>
      </c>
      <c r="F1522" t="n">
        <v>24.03</v>
      </c>
      <c r="G1522" t="n">
        <v>120.16</v>
      </c>
      <c r="H1522" t="n">
        <v>1.56</v>
      </c>
      <c r="I1522" t="n">
        <v>12</v>
      </c>
      <c r="J1522" t="n">
        <v>317.83</v>
      </c>
      <c r="K1522" t="n">
        <v>59.89</v>
      </c>
      <c r="L1522" t="n">
        <v>27.75</v>
      </c>
      <c r="M1522" t="n">
        <v>10</v>
      </c>
      <c r="N1522" t="n">
        <v>95.19</v>
      </c>
      <c r="O1522" t="n">
        <v>39432.92</v>
      </c>
      <c r="P1522" t="n">
        <v>408.53</v>
      </c>
      <c r="Q1522" t="n">
        <v>452.58</v>
      </c>
      <c r="R1522" t="n">
        <v>72.34999999999999</v>
      </c>
      <c r="S1522" t="n">
        <v>57.64</v>
      </c>
      <c r="T1522" t="n">
        <v>5253.07</v>
      </c>
      <c r="U1522" t="n">
        <v>0.8</v>
      </c>
      <c r="V1522" t="n">
        <v>0.88</v>
      </c>
      <c r="W1522" t="n">
        <v>6.81</v>
      </c>
      <c r="X1522" t="n">
        <v>0.31</v>
      </c>
      <c r="Y1522" t="n">
        <v>1</v>
      </c>
      <c r="Z1522" t="n">
        <v>10</v>
      </c>
    </row>
    <row r="1523">
      <c r="A1523" t="n">
        <v>108</v>
      </c>
      <c r="B1523" t="n">
        <v>135</v>
      </c>
      <c r="C1523" t="inlineStr">
        <is>
          <t xml:space="preserve">CONCLUIDO	</t>
        </is>
      </c>
      <c r="D1523" t="n">
        <v>3.6366</v>
      </c>
      <c r="E1523" t="n">
        <v>27.5</v>
      </c>
      <c r="F1523" t="n">
        <v>24.04</v>
      </c>
      <c r="G1523" t="n">
        <v>120.19</v>
      </c>
      <c r="H1523" t="n">
        <v>1.57</v>
      </c>
      <c r="I1523" t="n">
        <v>12</v>
      </c>
      <c r="J1523" t="n">
        <v>318.39</v>
      </c>
      <c r="K1523" t="n">
        <v>59.89</v>
      </c>
      <c r="L1523" t="n">
        <v>28</v>
      </c>
      <c r="M1523" t="n">
        <v>10</v>
      </c>
      <c r="N1523" t="n">
        <v>95.5</v>
      </c>
      <c r="O1523" t="n">
        <v>39502.07</v>
      </c>
      <c r="P1523" t="n">
        <v>408.57</v>
      </c>
      <c r="Q1523" t="n">
        <v>452.59</v>
      </c>
      <c r="R1523" t="n">
        <v>72.48</v>
      </c>
      <c r="S1523" t="n">
        <v>57.64</v>
      </c>
      <c r="T1523" t="n">
        <v>5319.09</v>
      </c>
      <c r="U1523" t="n">
        <v>0.8</v>
      </c>
      <c r="V1523" t="n">
        <v>0.88</v>
      </c>
      <c r="W1523" t="n">
        <v>6.82</v>
      </c>
      <c r="X1523" t="n">
        <v>0.31</v>
      </c>
      <c r="Y1523" t="n">
        <v>1</v>
      </c>
      <c r="Z1523" t="n">
        <v>10</v>
      </c>
    </row>
    <row r="1524">
      <c r="A1524" t="n">
        <v>109</v>
      </c>
      <c r="B1524" t="n">
        <v>135</v>
      </c>
      <c r="C1524" t="inlineStr">
        <is>
          <t xml:space="preserve">CONCLUIDO	</t>
        </is>
      </c>
      <c r="D1524" t="n">
        <v>3.6369</v>
      </c>
      <c r="E1524" t="n">
        <v>27.5</v>
      </c>
      <c r="F1524" t="n">
        <v>24.04</v>
      </c>
      <c r="G1524" t="n">
        <v>120.18</v>
      </c>
      <c r="H1524" t="n">
        <v>1.58</v>
      </c>
      <c r="I1524" t="n">
        <v>12</v>
      </c>
      <c r="J1524" t="n">
        <v>318.95</v>
      </c>
      <c r="K1524" t="n">
        <v>59.89</v>
      </c>
      <c r="L1524" t="n">
        <v>28.25</v>
      </c>
      <c r="M1524" t="n">
        <v>10</v>
      </c>
      <c r="N1524" t="n">
        <v>95.81</v>
      </c>
      <c r="O1524" t="n">
        <v>39571.36</v>
      </c>
      <c r="P1524" t="n">
        <v>408.47</v>
      </c>
      <c r="Q1524" t="n">
        <v>452.56</v>
      </c>
      <c r="R1524" t="n">
        <v>72.42</v>
      </c>
      <c r="S1524" t="n">
        <v>57.64</v>
      </c>
      <c r="T1524" t="n">
        <v>5286.71</v>
      </c>
      <c r="U1524" t="n">
        <v>0.8</v>
      </c>
      <c r="V1524" t="n">
        <v>0.88</v>
      </c>
      <c r="W1524" t="n">
        <v>6.82</v>
      </c>
      <c r="X1524" t="n">
        <v>0.31</v>
      </c>
      <c r="Y1524" t="n">
        <v>1</v>
      </c>
      <c r="Z1524" t="n">
        <v>10</v>
      </c>
    </row>
    <row r="1525">
      <c r="A1525" t="n">
        <v>110</v>
      </c>
      <c r="B1525" t="n">
        <v>135</v>
      </c>
      <c r="C1525" t="inlineStr">
        <is>
          <t xml:space="preserve">CONCLUIDO	</t>
        </is>
      </c>
      <c r="D1525" t="n">
        <v>3.6361</v>
      </c>
      <c r="E1525" t="n">
        <v>27.5</v>
      </c>
      <c r="F1525" t="n">
        <v>24.04</v>
      </c>
      <c r="G1525" t="n">
        <v>120.21</v>
      </c>
      <c r="H1525" t="n">
        <v>1.59</v>
      </c>
      <c r="I1525" t="n">
        <v>12</v>
      </c>
      <c r="J1525" t="n">
        <v>319.51</v>
      </c>
      <c r="K1525" t="n">
        <v>59.89</v>
      </c>
      <c r="L1525" t="n">
        <v>28.5</v>
      </c>
      <c r="M1525" t="n">
        <v>10</v>
      </c>
      <c r="N1525" t="n">
        <v>96.13</v>
      </c>
      <c r="O1525" t="n">
        <v>39640.79</v>
      </c>
      <c r="P1525" t="n">
        <v>408.33</v>
      </c>
      <c r="Q1525" t="n">
        <v>452.56</v>
      </c>
      <c r="R1525" t="n">
        <v>72.76000000000001</v>
      </c>
      <c r="S1525" t="n">
        <v>57.64</v>
      </c>
      <c r="T1525" t="n">
        <v>5459.44</v>
      </c>
      <c r="U1525" t="n">
        <v>0.79</v>
      </c>
      <c r="V1525" t="n">
        <v>0.88</v>
      </c>
      <c r="W1525" t="n">
        <v>6.81</v>
      </c>
      <c r="X1525" t="n">
        <v>0.32</v>
      </c>
      <c r="Y1525" t="n">
        <v>1</v>
      </c>
      <c r="Z1525" t="n">
        <v>10</v>
      </c>
    </row>
    <row r="1526">
      <c r="A1526" t="n">
        <v>111</v>
      </c>
      <c r="B1526" t="n">
        <v>135</v>
      </c>
      <c r="C1526" t="inlineStr">
        <is>
          <t xml:space="preserve">CONCLUIDO	</t>
        </is>
      </c>
      <c r="D1526" t="n">
        <v>3.6374</v>
      </c>
      <c r="E1526" t="n">
        <v>27.49</v>
      </c>
      <c r="F1526" t="n">
        <v>24.03</v>
      </c>
      <c r="G1526" t="n">
        <v>120.16</v>
      </c>
      <c r="H1526" t="n">
        <v>1.6</v>
      </c>
      <c r="I1526" t="n">
        <v>12</v>
      </c>
      <c r="J1526" t="n">
        <v>320.08</v>
      </c>
      <c r="K1526" t="n">
        <v>59.89</v>
      </c>
      <c r="L1526" t="n">
        <v>28.75</v>
      </c>
      <c r="M1526" t="n">
        <v>10</v>
      </c>
      <c r="N1526" t="n">
        <v>96.44</v>
      </c>
      <c r="O1526" t="n">
        <v>39710.36</v>
      </c>
      <c r="P1526" t="n">
        <v>407.69</v>
      </c>
      <c r="Q1526" t="n">
        <v>452.56</v>
      </c>
      <c r="R1526" t="n">
        <v>72.44</v>
      </c>
      <c r="S1526" t="n">
        <v>57.64</v>
      </c>
      <c r="T1526" t="n">
        <v>5295.82</v>
      </c>
      <c r="U1526" t="n">
        <v>0.8</v>
      </c>
      <c r="V1526" t="n">
        <v>0.88</v>
      </c>
      <c r="W1526" t="n">
        <v>6.81</v>
      </c>
      <c r="X1526" t="n">
        <v>0.31</v>
      </c>
      <c r="Y1526" t="n">
        <v>1</v>
      </c>
      <c r="Z1526" t="n">
        <v>10</v>
      </c>
    </row>
    <row r="1527">
      <c r="A1527" t="n">
        <v>112</v>
      </c>
      <c r="B1527" t="n">
        <v>135</v>
      </c>
      <c r="C1527" t="inlineStr">
        <is>
          <t xml:space="preserve">CONCLUIDO	</t>
        </is>
      </c>
      <c r="D1527" t="n">
        <v>3.6368</v>
      </c>
      <c r="E1527" t="n">
        <v>27.5</v>
      </c>
      <c r="F1527" t="n">
        <v>24.04</v>
      </c>
      <c r="G1527" t="n">
        <v>120.18</v>
      </c>
      <c r="H1527" t="n">
        <v>1.61</v>
      </c>
      <c r="I1527" t="n">
        <v>12</v>
      </c>
      <c r="J1527" t="n">
        <v>320.64</v>
      </c>
      <c r="K1527" t="n">
        <v>59.89</v>
      </c>
      <c r="L1527" t="n">
        <v>29</v>
      </c>
      <c r="M1527" t="n">
        <v>10</v>
      </c>
      <c r="N1527" t="n">
        <v>96.75</v>
      </c>
      <c r="O1527" t="n">
        <v>39780.08</v>
      </c>
      <c r="P1527" t="n">
        <v>407.43</v>
      </c>
      <c r="Q1527" t="n">
        <v>452.57</v>
      </c>
      <c r="R1527" t="n">
        <v>72.61</v>
      </c>
      <c r="S1527" t="n">
        <v>57.64</v>
      </c>
      <c r="T1527" t="n">
        <v>5383.04</v>
      </c>
      <c r="U1527" t="n">
        <v>0.79</v>
      </c>
      <c r="V1527" t="n">
        <v>0.88</v>
      </c>
      <c r="W1527" t="n">
        <v>6.81</v>
      </c>
      <c r="X1527" t="n">
        <v>0.31</v>
      </c>
      <c r="Y1527" t="n">
        <v>1</v>
      </c>
      <c r="Z1527" t="n">
        <v>10</v>
      </c>
    </row>
    <row r="1528">
      <c r="A1528" t="n">
        <v>113</v>
      </c>
      <c r="B1528" t="n">
        <v>135</v>
      </c>
      <c r="C1528" t="inlineStr">
        <is>
          <t xml:space="preserve">CONCLUIDO	</t>
        </is>
      </c>
      <c r="D1528" t="n">
        <v>3.6465</v>
      </c>
      <c r="E1528" t="n">
        <v>27.42</v>
      </c>
      <c r="F1528" t="n">
        <v>24.01</v>
      </c>
      <c r="G1528" t="n">
        <v>130.99</v>
      </c>
      <c r="H1528" t="n">
        <v>1.62</v>
      </c>
      <c r="I1528" t="n">
        <v>11</v>
      </c>
      <c r="J1528" t="n">
        <v>321.21</v>
      </c>
      <c r="K1528" t="n">
        <v>59.89</v>
      </c>
      <c r="L1528" t="n">
        <v>29.25</v>
      </c>
      <c r="M1528" t="n">
        <v>9</v>
      </c>
      <c r="N1528" t="n">
        <v>97.06999999999999</v>
      </c>
      <c r="O1528" t="n">
        <v>39849.95</v>
      </c>
      <c r="P1528" t="n">
        <v>407.11</v>
      </c>
      <c r="Q1528" t="n">
        <v>452.56</v>
      </c>
      <c r="R1528" t="n">
        <v>71.7</v>
      </c>
      <c r="S1528" t="n">
        <v>57.64</v>
      </c>
      <c r="T1528" t="n">
        <v>4934.62</v>
      </c>
      <c r="U1528" t="n">
        <v>0.8</v>
      </c>
      <c r="V1528" t="n">
        <v>0.88</v>
      </c>
      <c r="W1528" t="n">
        <v>6.82</v>
      </c>
      <c r="X1528" t="n">
        <v>0.29</v>
      </c>
      <c r="Y1528" t="n">
        <v>1</v>
      </c>
      <c r="Z1528" t="n">
        <v>10</v>
      </c>
    </row>
    <row r="1529">
      <c r="A1529" t="n">
        <v>114</v>
      </c>
      <c r="B1529" t="n">
        <v>135</v>
      </c>
      <c r="C1529" t="inlineStr">
        <is>
          <t xml:space="preserve">CONCLUIDO	</t>
        </is>
      </c>
      <c r="D1529" t="n">
        <v>3.6487</v>
      </c>
      <c r="E1529" t="n">
        <v>27.41</v>
      </c>
      <c r="F1529" t="n">
        <v>24</v>
      </c>
      <c r="G1529" t="n">
        <v>130.9</v>
      </c>
      <c r="H1529" t="n">
        <v>1.63</v>
      </c>
      <c r="I1529" t="n">
        <v>11</v>
      </c>
      <c r="J1529" t="n">
        <v>321.78</v>
      </c>
      <c r="K1529" t="n">
        <v>59.89</v>
      </c>
      <c r="L1529" t="n">
        <v>29.5</v>
      </c>
      <c r="M1529" t="n">
        <v>9</v>
      </c>
      <c r="N1529" t="n">
        <v>97.39</v>
      </c>
      <c r="O1529" t="n">
        <v>39919.96</v>
      </c>
      <c r="P1529" t="n">
        <v>407.19</v>
      </c>
      <c r="Q1529" t="n">
        <v>452.56</v>
      </c>
      <c r="R1529" t="n">
        <v>71.29000000000001</v>
      </c>
      <c r="S1529" t="n">
        <v>57.64</v>
      </c>
      <c r="T1529" t="n">
        <v>4729.81</v>
      </c>
      <c r="U1529" t="n">
        <v>0.8100000000000001</v>
      </c>
      <c r="V1529" t="n">
        <v>0.88</v>
      </c>
      <c r="W1529" t="n">
        <v>6.81</v>
      </c>
      <c r="X1529" t="n">
        <v>0.27</v>
      </c>
      <c r="Y1529" t="n">
        <v>1</v>
      </c>
      <c r="Z1529" t="n">
        <v>10</v>
      </c>
    </row>
    <row r="1530">
      <c r="A1530" t="n">
        <v>115</v>
      </c>
      <c r="B1530" t="n">
        <v>135</v>
      </c>
      <c r="C1530" t="inlineStr">
        <is>
          <t xml:space="preserve">CONCLUIDO	</t>
        </is>
      </c>
      <c r="D1530" t="n">
        <v>3.6478</v>
      </c>
      <c r="E1530" t="n">
        <v>27.41</v>
      </c>
      <c r="F1530" t="n">
        <v>24</v>
      </c>
      <c r="G1530" t="n">
        <v>130.93</v>
      </c>
      <c r="H1530" t="n">
        <v>1.64</v>
      </c>
      <c r="I1530" t="n">
        <v>11</v>
      </c>
      <c r="J1530" t="n">
        <v>322.34</v>
      </c>
      <c r="K1530" t="n">
        <v>59.89</v>
      </c>
      <c r="L1530" t="n">
        <v>29.75</v>
      </c>
      <c r="M1530" t="n">
        <v>9</v>
      </c>
      <c r="N1530" t="n">
        <v>97.70999999999999</v>
      </c>
      <c r="O1530" t="n">
        <v>39990.12</v>
      </c>
      <c r="P1530" t="n">
        <v>407.69</v>
      </c>
      <c r="Q1530" t="n">
        <v>452.56</v>
      </c>
      <c r="R1530" t="n">
        <v>71.36</v>
      </c>
      <c r="S1530" t="n">
        <v>57.64</v>
      </c>
      <c r="T1530" t="n">
        <v>4762.07</v>
      </c>
      <c r="U1530" t="n">
        <v>0.8100000000000001</v>
      </c>
      <c r="V1530" t="n">
        <v>0.88</v>
      </c>
      <c r="W1530" t="n">
        <v>6.82</v>
      </c>
      <c r="X1530" t="n">
        <v>0.28</v>
      </c>
      <c r="Y1530" t="n">
        <v>1</v>
      </c>
      <c r="Z1530" t="n">
        <v>10</v>
      </c>
    </row>
    <row r="1531">
      <c r="A1531" t="n">
        <v>116</v>
      </c>
      <c r="B1531" t="n">
        <v>135</v>
      </c>
      <c r="C1531" t="inlineStr">
        <is>
          <t xml:space="preserve">CONCLUIDO	</t>
        </is>
      </c>
      <c r="D1531" t="n">
        <v>3.6469</v>
      </c>
      <c r="E1531" t="n">
        <v>27.42</v>
      </c>
      <c r="F1531" t="n">
        <v>24.01</v>
      </c>
      <c r="G1531" t="n">
        <v>130.97</v>
      </c>
      <c r="H1531" t="n">
        <v>1.66</v>
      </c>
      <c r="I1531" t="n">
        <v>11</v>
      </c>
      <c r="J1531" t="n">
        <v>322.91</v>
      </c>
      <c r="K1531" t="n">
        <v>59.89</v>
      </c>
      <c r="L1531" t="n">
        <v>30</v>
      </c>
      <c r="M1531" t="n">
        <v>9</v>
      </c>
      <c r="N1531" t="n">
        <v>98.03</v>
      </c>
      <c r="O1531" t="n">
        <v>40060.43</v>
      </c>
      <c r="P1531" t="n">
        <v>408.01</v>
      </c>
      <c r="Q1531" t="n">
        <v>452.59</v>
      </c>
      <c r="R1531" t="n">
        <v>71.55</v>
      </c>
      <c r="S1531" t="n">
        <v>57.64</v>
      </c>
      <c r="T1531" t="n">
        <v>4858.55</v>
      </c>
      <c r="U1531" t="n">
        <v>0.8100000000000001</v>
      </c>
      <c r="V1531" t="n">
        <v>0.88</v>
      </c>
      <c r="W1531" t="n">
        <v>6.82</v>
      </c>
      <c r="X1531" t="n">
        <v>0.29</v>
      </c>
      <c r="Y1531" t="n">
        <v>1</v>
      </c>
      <c r="Z1531" t="n">
        <v>10</v>
      </c>
    </row>
    <row r="1532">
      <c r="A1532" t="n">
        <v>117</v>
      </c>
      <c r="B1532" t="n">
        <v>135</v>
      </c>
      <c r="C1532" t="inlineStr">
        <is>
          <t xml:space="preserve">CONCLUIDO	</t>
        </is>
      </c>
      <c r="D1532" t="n">
        <v>3.6476</v>
      </c>
      <c r="E1532" t="n">
        <v>27.42</v>
      </c>
      <c r="F1532" t="n">
        <v>24.01</v>
      </c>
      <c r="G1532" t="n">
        <v>130.94</v>
      </c>
      <c r="H1532" t="n">
        <v>1.67</v>
      </c>
      <c r="I1532" t="n">
        <v>11</v>
      </c>
      <c r="J1532" t="n">
        <v>323.49</v>
      </c>
      <c r="K1532" t="n">
        <v>59.89</v>
      </c>
      <c r="L1532" t="n">
        <v>30.25</v>
      </c>
      <c r="M1532" t="n">
        <v>9</v>
      </c>
      <c r="N1532" t="n">
        <v>98.34999999999999</v>
      </c>
      <c r="O1532" t="n">
        <v>40131.01</v>
      </c>
      <c r="P1532" t="n">
        <v>408.31</v>
      </c>
      <c r="Q1532" t="n">
        <v>452.56</v>
      </c>
      <c r="R1532" t="n">
        <v>71.47</v>
      </c>
      <c r="S1532" t="n">
        <v>57.64</v>
      </c>
      <c r="T1532" t="n">
        <v>4819.03</v>
      </c>
      <c r="U1532" t="n">
        <v>0.8100000000000001</v>
      </c>
      <c r="V1532" t="n">
        <v>0.88</v>
      </c>
      <c r="W1532" t="n">
        <v>6.81</v>
      </c>
      <c r="X1532" t="n">
        <v>0.28</v>
      </c>
      <c r="Y1532" t="n">
        <v>1</v>
      </c>
      <c r="Z1532" t="n">
        <v>10</v>
      </c>
    </row>
    <row r="1533">
      <c r="A1533" t="n">
        <v>118</v>
      </c>
      <c r="B1533" t="n">
        <v>135</v>
      </c>
      <c r="C1533" t="inlineStr">
        <is>
          <t xml:space="preserve">CONCLUIDO	</t>
        </is>
      </c>
      <c r="D1533" t="n">
        <v>3.6467</v>
      </c>
      <c r="E1533" t="n">
        <v>27.42</v>
      </c>
      <c r="F1533" t="n">
        <v>24.01</v>
      </c>
      <c r="G1533" t="n">
        <v>130.98</v>
      </c>
      <c r="H1533" t="n">
        <v>1.68</v>
      </c>
      <c r="I1533" t="n">
        <v>11</v>
      </c>
      <c r="J1533" t="n">
        <v>324.06</v>
      </c>
      <c r="K1533" t="n">
        <v>59.89</v>
      </c>
      <c r="L1533" t="n">
        <v>30.5</v>
      </c>
      <c r="M1533" t="n">
        <v>9</v>
      </c>
      <c r="N1533" t="n">
        <v>98.67</v>
      </c>
      <c r="O1533" t="n">
        <v>40201.62</v>
      </c>
      <c r="P1533" t="n">
        <v>408.73</v>
      </c>
      <c r="Q1533" t="n">
        <v>452.59</v>
      </c>
      <c r="R1533" t="n">
        <v>71.66</v>
      </c>
      <c r="S1533" t="n">
        <v>57.64</v>
      </c>
      <c r="T1533" t="n">
        <v>4910.99</v>
      </c>
      <c r="U1533" t="n">
        <v>0.8</v>
      </c>
      <c r="V1533" t="n">
        <v>0.88</v>
      </c>
      <c r="W1533" t="n">
        <v>6.82</v>
      </c>
      <c r="X1533" t="n">
        <v>0.29</v>
      </c>
      <c r="Y1533" t="n">
        <v>1</v>
      </c>
      <c r="Z1533" t="n">
        <v>10</v>
      </c>
    </row>
    <row r="1534">
      <c r="A1534" t="n">
        <v>119</v>
      </c>
      <c r="B1534" t="n">
        <v>135</v>
      </c>
      <c r="C1534" t="inlineStr">
        <is>
          <t xml:space="preserve">CONCLUIDO	</t>
        </is>
      </c>
      <c r="D1534" t="n">
        <v>3.6479</v>
      </c>
      <c r="E1534" t="n">
        <v>27.41</v>
      </c>
      <c r="F1534" t="n">
        <v>24</v>
      </c>
      <c r="G1534" t="n">
        <v>130.93</v>
      </c>
      <c r="H1534" t="n">
        <v>1.69</v>
      </c>
      <c r="I1534" t="n">
        <v>11</v>
      </c>
      <c r="J1534" t="n">
        <v>324.63</v>
      </c>
      <c r="K1534" t="n">
        <v>59.89</v>
      </c>
      <c r="L1534" t="n">
        <v>30.75</v>
      </c>
      <c r="M1534" t="n">
        <v>9</v>
      </c>
      <c r="N1534" t="n">
        <v>99</v>
      </c>
      <c r="O1534" t="n">
        <v>40272.38</v>
      </c>
      <c r="P1534" t="n">
        <v>408.47</v>
      </c>
      <c r="Q1534" t="n">
        <v>452.58</v>
      </c>
      <c r="R1534" t="n">
        <v>71.47</v>
      </c>
      <c r="S1534" t="n">
        <v>57.64</v>
      </c>
      <c r="T1534" t="n">
        <v>4817.26</v>
      </c>
      <c r="U1534" t="n">
        <v>0.8100000000000001</v>
      </c>
      <c r="V1534" t="n">
        <v>0.88</v>
      </c>
      <c r="W1534" t="n">
        <v>6.81</v>
      </c>
      <c r="X1534" t="n">
        <v>0.28</v>
      </c>
      <c r="Y1534" t="n">
        <v>1</v>
      </c>
      <c r="Z1534" t="n">
        <v>10</v>
      </c>
    </row>
    <row r="1535">
      <c r="A1535" t="n">
        <v>120</v>
      </c>
      <c r="B1535" t="n">
        <v>135</v>
      </c>
      <c r="C1535" t="inlineStr">
        <is>
          <t xml:space="preserve">CONCLUIDO	</t>
        </is>
      </c>
      <c r="D1535" t="n">
        <v>3.6468</v>
      </c>
      <c r="E1535" t="n">
        <v>27.42</v>
      </c>
      <c r="F1535" t="n">
        <v>24.01</v>
      </c>
      <c r="G1535" t="n">
        <v>130.98</v>
      </c>
      <c r="H1535" t="n">
        <v>1.7</v>
      </c>
      <c r="I1535" t="n">
        <v>11</v>
      </c>
      <c r="J1535" t="n">
        <v>325.21</v>
      </c>
      <c r="K1535" t="n">
        <v>59.89</v>
      </c>
      <c r="L1535" t="n">
        <v>31</v>
      </c>
      <c r="M1535" t="n">
        <v>9</v>
      </c>
      <c r="N1535" t="n">
        <v>99.31999999999999</v>
      </c>
      <c r="O1535" t="n">
        <v>40343.29</v>
      </c>
      <c r="P1535" t="n">
        <v>408.58</v>
      </c>
      <c r="Q1535" t="n">
        <v>452.57</v>
      </c>
      <c r="R1535" t="n">
        <v>71.7</v>
      </c>
      <c r="S1535" t="n">
        <v>57.64</v>
      </c>
      <c r="T1535" t="n">
        <v>4934.43</v>
      </c>
      <c r="U1535" t="n">
        <v>0.8</v>
      </c>
      <c r="V1535" t="n">
        <v>0.88</v>
      </c>
      <c r="W1535" t="n">
        <v>6.81</v>
      </c>
      <c r="X1535" t="n">
        <v>0.29</v>
      </c>
      <c r="Y1535" t="n">
        <v>1</v>
      </c>
      <c r="Z1535" t="n">
        <v>10</v>
      </c>
    </row>
    <row r="1536">
      <c r="A1536" t="n">
        <v>121</v>
      </c>
      <c r="B1536" t="n">
        <v>135</v>
      </c>
      <c r="C1536" t="inlineStr">
        <is>
          <t xml:space="preserve">CONCLUIDO	</t>
        </is>
      </c>
      <c r="D1536" t="n">
        <v>3.6477</v>
      </c>
      <c r="E1536" t="n">
        <v>27.41</v>
      </c>
      <c r="F1536" t="n">
        <v>24.01</v>
      </c>
      <c r="G1536" t="n">
        <v>130.94</v>
      </c>
      <c r="H1536" t="n">
        <v>1.71</v>
      </c>
      <c r="I1536" t="n">
        <v>11</v>
      </c>
      <c r="J1536" t="n">
        <v>325.78</v>
      </c>
      <c r="K1536" t="n">
        <v>59.89</v>
      </c>
      <c r="L1536" t="n">
        <v>31.25</v>
      </c>
      <c r="M1536" t="n">
        <v>9</v>
      </c>
      <c r="N1536" t="n">
        <v>99.65000000000001</v>
      </c>
      <c r="O1536" t="n">
        <v>40414.36</v>
      </c>
      <c r="P1536" t="n">
        <v>408.69</v>
      </c>
      <c r="Q1536" t="n">
        <v>452.6</v>
      </c>
      <c r="R1536" t="n">
        <v>71.68000000000001</v>
      </c>
      <c r="S1536" t="n">
        <v>57.64</v>
      </c>
      <c r="T1536" t="n">
        <v>4921.96</v>
      </c>
      <c r="U1536" t="n">
        <v>0.8</v>
      </c>
      <c r="V1536" t="n">
        <v>0.88</v>
      </c>
      <c r="W1536" t="n">
        <v>6.81</v>
      </c>
      <c r="X1536" t="n">
        <v>0.28</v>
      </c>
      <c r="Y1536" t="n">
        <v>1</v>
      </c>
      <c r="Z1536" t="n">
        <v>10</v>
      </c>
    </row>
    <row r="1537">
      <c r="A1537" t="n">
        <v>122</v>
      </c>
      <c r="B1537" t="n">
        <v>135</v>
      </c>
      <c r="C1537" t="inlineStr">
        <is>
          <t xml:space="preserve">CONCLUIDO	</t>
        </is>
      </c>
      <c r="D1537" t="n">
        <v>3.6493</v>
      </c>
      <c r="E1537" t="n">
        <v>27.4</v>
      </c>
      <c r="F1537" t="n">
        <v>23.99</v>
      </c>
      <c r="G1537" t="n">
        <v>130.87</v>
      </c>
      <c r="H1537" t="n">
        <v>1.72</v>
      </c>
      <c r="I1537" t="n">
        <v>11</v>
      </c>
      <c r="J1537" t="n">
        <v>326.36</v>
      </c>
      <c r="K1537" t="n">
        <v>59.89</v>
      </c>
      <c r="L1537" t="n">
        <v>31.5</v>
      </c>
      <c r="M1537" t="n">
        <v>9</v>
      </c>
      <c r="N1537" t="n">
        <v>99.97</v>
      </c>
      <c r="O1537" t="n">
        <v>40485.58</v>
      </c>
      <c r="P1537" t="n">
        <v>408.3</v>
      </c>
      <c r="Q1537" t="n">
        <v>452.58</v>
      </c>
      <c r="R1537" t="n">
        <v>71.04000000000001</v>
      </c>
      <c r="S1537" t="n">
        <v>57.64</v>
      </c>
      <c r="T1537" t="n">
        <v>4605.13</v>
      </c>
      <c r="U1537" t="n">
        <v>0.8100000000000001</v>
      </c>
      <c r="V1537" t="n">
        <v>0.88</v>
      </c>
      <c r="W1537" t="n">
        <v>6.81</v>
      </c>
      <c r="X1537" t="n">
        <v>0.27</v>
      </c>
      <c r="Y1537" t="n">
        <v>1</v>
      </c>
      <c r="Z1537" t="n">
        <v>10</v>
      </c>
    </row>
    <row r="1538">
      <c r="A1538" t="n">
        <v>123</v>
      </c>
      <c r="B1538" t="n">
        <v>135</v>
      </c>
      <c r="C1538" t="inlineStr">
        <is>
          <t xml:space="preserve">CONCLUIDO	</t>
        </is>
      </c>
      <c r="D1538" t="n">
        <v>3.6477</v>
      </c>
      <c r="E1538" t="n">
        <v>27.41</v>
      </c>
      <c r="F1538" t="n">
        <v>24</v>
      </c>
      <c r="G1538" t="n">
        <v>130.94</v>
      </c>
      <c r="H1538" t="n">
        <v>1.73</v>
      </c>
      <c r="I1538" t="n">
        <v>11</v>
      </c>
      <c r="J1538" t="n">
        <v>326.94</v>
      </c>
      <c r="K1538" t="n">
        <v>59.89</v>
      </c>
      <c r="L1538" t="n">
        <v>31.75</v>
      </c>
      <c r="M1538" t="n">
        <v>9</v>
      </c>
      <c r="N1538" t="n">
        <v>100.3</v>
      </c>
      <c r="O1538" t="n">
        <v>40556.96</v>
      </c>
      <c r="P1538" t="n">
        <v>408.62</v>
      </c>
      <c r="Q1538" t="n">
        <v>452.57</v>
      </c>
      <c r="R1538" t="n">
        <v>71.62</v>
      </c>
      <c r="S1538" t="n">
        <v>57.64</v>
      </c>
      <c r="T1538" t="n">
        <v>4890.76</v>
      </c>
      <c r="U1538" t="n">
        <v>0.8</v>
      </c>
      <c r="V1538" t="n">
        <v>0.88</v>
      </c>
      <c r="W1538" t="n">
        <v>6.81</v>
      </c>
      <c r="X1538" t="n">
        <v>0.28</v>
      </c>
      <c r="Y1538" t="n">
        <v>1</v>
      </c>
      <c r="Z1538" t="n">
        <v>10</v>
      </c>
    </row>
    <row r="1539">
      <c r="A1539" t="n">
        <v>124</v>
      </c>
      <c r="B1539" t="n">
        <v>135</v>
      </c>
      <c r="C1539" t="inlineStr">
        <is>
          <t xml:space="preserve">CONCLUIDO	</t>
        </is>
      </c>
      <c r="D1539" t="n">
        <v>3.6479</v>
      </c>
      <c r="E1539" t="n">
        <v>27.41</v>
      </c>
      <c r="F1539" t="n">
        <v>24</v>
      </c>
      <c r="G1539" t="n">
        <v>130.93</v>
      </c>
      <c r="H1539" t="n">
        <v>1.74</v>
      </c>
      <c r="I1539" t="n">
        <v>11</v>
      </c>
      <c r="J1539" t="n">
        <v>327.52</v>
      </c>
      <c r="K1539" t="n">
        <v>59.89</v>
      </c>
      <c r="L1539" t="n">
        <v>32</v>
      </c>
      <c r="M1539" t="n">
        <v>9</v>
      </c>
      <c r="N1539" t="n">
        <v>100.63</v>
      </c>
      <c r="O1539" t="n">
        <v>40628.49</v>
      </c>
      <c r="P1539" t="n">
        <v>408.07</v>
      </c>
      <c r="Q1539" t="n">
        <v>452.62</v>
      </c>
      <c r="R1539" t="n">
        <v>71.33</v>
      </c>
      <c r="S1539" t="n">
        <v>57.64</v>
      </c>
      <c r="T1539" t="n">
        <v>4748.5</v>
      </c>
      <c r="U1539" t="n">
        <v>0.8100000000000001</v>
      </c>
      <c r="V1539" t="n">
        <v>0.88</v>
      </c>
      <c r="W1539" t="n">
        <v>6.82</v>
      </c>
      <c r="X1539" t="n">
        <v>0.28</v>
      </c>
      <c r="Y1539" t="n">
        <v>1</v>
      </c>
      <c r="Z1539" t="n">
        <v>10</v>
      </c>
    </row>
    <row r="1540">
      <c r="A1540" t="n">
        <v>125</v>
      </c>
      <c r="B1540" t="n">
        <v>135</v>
      </c>
      <c r="C1540" t="inlineStr">
        <is>
          <t xml:space="preserve">CONCLUIDO	</t>
        </is>
      </c>
      <c r="D1540" t="n">
        <v>3.647</v>
      </c>
      <c r="E1540" t="n">
        <v>27.42</v>
      </c>
      <c r="F1540" t="n">
        <v>24.01</v>
      </c>
      <c r="G1540" t="n">
        <v>130.97</v>
      </c>
      <c r="H1540" t="n">
        <v>1.75</v>
      </c>
      <c r="I1540" t="n">
        <v>11</v>
      </c>
      <c r="J1540" t="n">
        <v>328.1</v>
      </c>
      <c r="K1540" t="n">
        <v>59.89</v>
      </c>
      <c r="L1540" t="n">
        <v>32.25</v>
      </c>
      <c r="M1540" t="n">
        <v>9</v>
      </c>
      <c r="N1540" t="n">
        <v>100.96</v>
      </c>
      <c r="O1540" t="n">
        <v>40700.18</v>
      </c>
      <c r="P1540" t="n">
        <v>407.83</v>
      </c>
      <c r="Q1540" t="n">
        <v>452.57</v>
      </c>
      <c r="R1540" t="n">
        <v>71.67</v>
      </c>
      <c r="S1540" t="n">
        <v>57.64</v>
      </c>
      <c r="T1540" t="n">
        <v>4916.54</v>
      </c>
      <c r="U1540" t="n">
        <v>0.8</v>
      </c>
      <c r="V1540" t="n">
        <v>0.88</v>
      </c>
      <c r="W1540" t="n">
        <v>6.81</v>
      </c>
      <c r="X1540" t="n">
        <v>0.29</v>
      </c>
      <c r="Y1540" t="n">
        <v>1</v>
      </c>
      <c r="Z1540" t="n">
        <v>10</v>
      </c>
    </row>
    <row r="1541">
      <c r="A1541" t="n">
        <v>126</v>
      </c>
      <c r="B1541" t="n">
        <v>135</v>
      </c>
      <c r="C1541" t="inlineStr">
        <is>
          <t xml:space="preserve">CONCLUIDO	</t>
        </is>
      </c>
      <c r="D1541" t="n">
        <v>3.6577</v>
      </c>
      <c r="E1541" t="n">
        <v>27.34</v>
      </c>
      <c r="F1541" t="n">
        <v>23.98</v>
      </c>
      <c r="G1541" t="n">
        <v>143.89</v>
      </c>
      <c r="H1541" t="n">
        <v>1.76</v>
      </c>
      <c r="I1541" t="n">
        <v>10</v>
      </c>
      <c r="J1541" t="n">
        <v>328.68</v>
      </c>
      <c r="K1541" t="n">
        <v>59.89</v>
      </c>
      <c r="L1541" t="n">
        <v>32.5</v>
      </c>
      <c r="M1541" t="n">
        <v>8</v>
      </c>
      <c r="N1541" t="n">
        <v>101.3</v>
      </c>
      <c r="O1541" t="n">
        <v>40772.03</v>
      </c>
      <c r="P1541" t="n">
        <v>407.33</v>
      </c>
      <c r="Q1541" t="n">
        <v>452.56</v>
      </c>
      <c r="R1541" t="n">
        <v>70.7</v>
      </c>
      <c r="S1541" t="n">
        <v>57.64</v>
      </c>
      <c r="T1541" t="n">
        <v>4438.48</v>
      </c>
      <c r="U1541" t="n">
        <v>0.82</v>
      </c>
      <c r="V1541" t="n">
        <v>0.88</v>
      </c>
      <c r="W1541" t="n">
        <v>6.81</v>
      </c>
      <c r="X1541" t="n">
        <v>0.26</v>
      </c>
      <c r="Y1541" t="n">
        <v>1</v>
      </c>
      <c r="Z1541" t="n">
        <v>10</v>
      </c>
    </row>
    <row r="1542">
      <c r="A1542" t="n">
        <v>127</v>
      </c>
      <c r="B1542" t="n">
        <v>135</v>
      </c>
      <c r="C1542" t="inlineStr">
        <is>
          <t xml:space="preserve">CONCLUIDO	</t>
        </is>
      </c>
      <c r="D1542" t="n">
        <v>3.6571</v>
      </c>
      <c r="E1542" t="n">
        <v>27.34</v>
      </c>
      <c r="F1542" t="n">
        <v>23.99</v>
      </c>
      <c r="G1542" t="n">
        <v>143.91</v>
      </c>
      <c r="H1542" t="n">
        <v>1.77</v>
      </c>
      <c r="I1542" t="n">
        <v>10</v>
      </c>
      <c r="J1542" t="n">
        <v>329.27</v>
      </c>
      <c r="K1542" t="n">
        <v>59.89</v>
      </c>
      <c r="L1542" t="n">
        <v>32.75</v>
      </c>
      <c r="M1542" t="n">
        <v>8</v>
      </c>
      <c r="N1542" t="n">
        <v>101.63</v>
      </c>
      <c r="O1542" t="n">
        <v>40844.03</v>
      </c>
      <c r="P1542" t="n">
        <v>407.87</v>
      </c>
      <c r="Q1542" t="n">
        <v>452.56</v>
      </c>
      <c r="R1542" t="n">
        <v>70.88</v>
      </c>
      <c r="S1542" t="n">
        <v>57.64</v>
      </c>
      <c r="T1542" t="n">
        <v>4528.59</v>
      </c>
      <c r="U1542" t="n">
        <v>0.8100000000000001</v>
      </c>
      <c r="V1542" t="n">
        <v>0.88</v>
      </c>
      <c r="W1542" t="n">
        <v>6.81</v>
      </c>
      <c r="X1542" t="n">
        <v>0.26</v>
      </c>
      <c r="Y1542" t="n">
        <v>1</v>
      </c>
      <c r="Z1542" t="n">
        <v>10</v>
      </c>
    </row>
    <row r="1543">
      <c r="A1543" t="n">
        <v>128</v>
      </c>
      <c r="B1543" t="n">
        <v>135</v>
      </c>
      <c r="C1543" t="inlineStr">
        <is>
          <t xml:space="preserve">CONCLUIDO	</t>
        </is>
      </c>
      <c r="D1543" t="n">
        <v>3.6582</v>
      </c>
      <c r="E1543" t="n">
        <v>27.34</v>
      </c>
      <c r="F1543" t="n">
        <v>23.98</v>
      </c>
      <c r="G1543" t="n">
        <v>143.86</v>
      </c>
      <c r="H1543" t="n">
        <v>1.78</v>
      </c>
      <c r="I1543" t="n">
        <v>10</v>
      </c>
      <c r="J1543" t="n">
        <v>329.85</v>
      </c>
      <c r="K1543" t="n">
        <v>59.89</v>
      </c>
      <c r="L1543" t="n">
        <v>33</v>
      </c>
      <c r="M1543" t="n">
        <v>8</v>
      </c>
      <c r="N1543" t="n">
        <v>101.97</v>
      </c>
      <c r="O1543" t="n">
        <v>40916.2</v>
      </c>
      <c r="P1543" t="n">
        <v>407.94</v>
      </c>
      <c r="Q1543" t="n">
        <v>452.56</v>
      </c>
      <c r="R1543" t="n">
        <v>70.54000000000001</v>
      </c>
      <c r="S1543" t="n">
        <v>57.64</v>
      </c>
      <c r="T1543" t="n">
        <v>4359.05</v>
      </c>
      <c r="U1543" t="n">
        <v>0.82</v>
      </c>
      <c r="V1543" t="n">
        <v>0.88</v>
      </c>
      <c r="W1543" t="n">
        <v>6.81</v>
      </c>
      <c r="X1543" t="n">
        <v>0.25</v>
      </c>
      <c r="Y1543" t="n">
        <v>1</v>
      </c>
      <c r="Z1543" t="n">
        <v>10</v>
      </c>
    </row>
    <row r="1544">
      <c r="A1544" t="n">
        <v>129</v>
      </c>
      <c r="B1544" t="n">
        <v>135</v>
      </c>
      <c r="C1544" t="inlineStr">
        <is>
          <t xml:space="preserve">CONCLUIDO	</t>
        </is>
      </c>
      <c r="D1544" t="n">
        <v>3.6591</v>
      </c>
      <c r="E1544" t="n">
        <v>27.33</v>
      </c>
      <c r="F1544" t="n">
        <v>23.97</v>
      </c>
      <c r="G1544" t="n">
        <v>143.82</v>
      </c>
      <c r="H1544" t="n">
        <v>1.79</v>
      </c>
      <c r="I1544" t="n">
        <v>10</v>
      </c>
      <c r="J1544" t="n">
        <v>330.44</v>
      </c>
      <c r="K1544" t="n">
        <v>59.89</v>
      </c>
      <c r="L1544" t="n">
        <v>33.25</v>
      </c>
      <c r="M1544" t="n">
        <v>8</v>
      </c>
      <c r="N1544" t="n">
        <v>102.3</v>
      </c>
      <c r="O1544" t="n">
        <v>40988.53</v>
      </c>
      <c r="P1544" t="n">
        <v>408.24</v>
      </c>
      <c r="Q1544" t="n">
        <v>452.58</v>
      </c>
      <c r="R1544" t="n">
        <v>70.31999999999999</v>
      </c>
      <c r="S1544" t="n">
        <v>57.64</v>
      </c>
      <c r="T1544" t="n">
        <v>4247.93</v>
      </c>
      <c r="U1544" t="n">
        <v>0.82</v>
      </c>
      <c r="V1544" t="n">
        <v>0.88</v>
      </c>
      <c r="W1544" t="n">
        <v>6.81</v>
      </c>
      <c r="X1544" t="n">
        <v>0.25</v>
      </c>
      <c r="Y1544" t="n">
        <v>1</v>
      </c>
      <c r="Z1544" t="n">
        <v>10</v>
      </c>
    </row>
    <row r="1545">
      <c r="A1545" t="n">
        <v>130</v>
      </c>
      <c r="B1545" t="n">
        <v>135</v>
      </c>
      <c r="C1545" t="inlineStr">
        <is>
          <t xml:space="preserve">CONCLUIDO	</t>
        </is>
      </c>
      <c r="D1545" t="n">
        <v>3.6569</v>
      </c>
      <c r="E1545" t="n">
        <v>27.35</v>
      </c>
      <c r="F1545" t="n">
        <v>23.99</v>
      </c>
      <c r="G1545" t="n">
        <v>143.92</v>
      </c>
      <c r="H1545" t="n">
        <v>1.8</v>
      </c>
      <c r="I1545" t="n">
        <v>10</v>
      </c>
      <c r="J1545" t="n">
        <v>331.03</v>
      </c>
      <c r="K1545" t="n">
        <v>59.89</v>
      </c>
      <c r="L1545" t="n">
        <v>33.5</v>
      </c>
      <c r="M1545" t="n">
        <v>8</v>
      </c>
      <c r="N1545" t="n">
        <v>102.64</v>
      </c>
      <c r="O1545" t="n">
        <v>41061.02</v>
      </c>
      <c r="P1545" t="n">
        <v>408.75</v>
      </c>
      <c r="Q1545" t="n">
        <v>452.57</v>
      </c>
      <c r="R1545" t="n">
        <v>70.75</v>
      </c>
      <c r="S1545" t="n">
        <v>57.64</v>
      </c>
      <c r="T1545" t="n">
        <v>4464.53</v>
      </c>
      <c r="U1545" t="n">
        <v>0.8100000000000001</v>
      </c>
      <c r="V1545" t="n">
        <v>0.88</v>
      </c>
      <c r="W1545" t="n">
        <v>6.82</v>
      </c>
      <c r="X1545" t="n">
        <v>0.26</v>
      </c>
      <c r="Y1545" t="n">
        <v>1</v>
      </c>
      <c r="Z1545" t="n">
        <v>10</v>
      </c>
    </row>
    <row r="1546">
      <c r="A1546" t="n">
        <v>131</v>
      </c>
      <c r="B1546" t="n">
        <v>135</v>
      </c>
      <c r="C1546" t="inlineStr">
        <is>
          <t xml:space="preserve">CONCLUIDO	</t>
        </is>
      </c>
      <c r="D1546" t="n">
        <v>3.6563</v>
      </c>
      <c r="E1546" t="n">
        <v>27.35</v>
      </c>
      <c r="F1546" t="n">
        <v>23.99</v>
      </c>
      <c r="G1546" t="n">
        <v>143.95</v>
      </c>
      <c r="H1546" t="n">
        <v>1.81</v>
      </c>
      <c r="I1546" t="n">
        <v>10</v>
      </c>
      <c r="J1546" t="n">
        <v>331.62</v>
      </c>
      <c r="K1546" t="n">
        <v>59.89</v>
      </c>
      <c r="L1546" t="n">
        <v>33.75</v>
      </c>
      <c r="M1546" t="n">
        <v>8</v>
      </c>
      <c r="N1546" t="n">
        <v>102.98</v>
      </c>
      <c r="O1546" t="n">
        <v>41133.67</v>
      </c>
      <c r="P1546" t="n">
        <v>409.09</v>
      </c>
      <c r="Q1546" t="n">
        <v>452.58</v>
      </c>
      <c r="R1546" t="n">
        <v>70.84</v>
      </c>
      <c r="S1546" t="n">
        <v>57.64</v>
      </c>
      <c r="T1546" t="n">
        <v>4508.92</v>
      </c>
      <c r="U1546" t="n">
        <v>0.8100000000000001</v>
      </c>
      <c r="V1546" t="n">
        <v>0.88</v>
      </c>
      <c r="W1546" t="n">
        <v>6.82</v>
      </c>
      <c r="X1546" t="n">
        <v>0.27</v>
      </c>
      <c r="Y1546" t="n">
        <v>1</v>
      </c>
      <c r="Z1546" t="n">
        <v>10</v>
      </c>
    </row>
    <row r="1547">
      <c r="A1547" t="n">
        <v>132</v>
      </c>
      <c r="B1547" t="n">
        <v>135</v>
      </c>
      <c r="C1547" t="inlineStr">
        <is>
          <t xml:space="preserve">CONCLUIDO	</t>
        </is>
      </c>
      <c r="D1547" t="n">
        <v>3.6569</v>
      </c>
      <c r="E1547" t="n">
        <v>27.35</v>
      </c>
      <c r="F1547" t="n">
        <v>23.99</v>
      </c>
      <c r="G1547" t="n">
        <v>143.92</v>
      </c>
      <c r="H1547" t="n">
        <v>1.82</v>
      </c>
      <c r="I1547" t="n">
        <v>10</v>
      </c>
      <c r="J1547" t="n">
        <v>332.21</v>
      </c>
      <c r="K1547" t="n">
        <v>59.89</v>
      </c>
      <c r="L1547" t="n">
        <v>34</v>
      </c>
      <c r="M1547" t="n">
        <v>8</v>
      </c>
      <c r="N1547" t="n">
        <v>103.32</v>
      </c>
      <c r="O1547" t="n">
        <v>41206.49</v>
      </c>
      <c r="P1547" t="n">
        <v>409.33</v>
      </c>
      <c r="Q1547" t="n">
        <v>452.55</v>
      </c>
      <c r="R1547" t="n">
        <v>70.83</v>
      </c>
      <c r="S1547" t="n">
        <v>57.64</v>
      </c>
      <c r="T1547" t="n">
        <v>4504.57</v>
      </c>
      <c r="U1547" t="n">
        <v>0.8100000000000001</v>
      </c>
      <c r="V1547" t="n">
        <v>0.88</v>
      </c>
      <c r="W1547" t="n">
        <v>6.81</v>
      </c>
      <c r="X1547" t="n">
        <v>0.26</v>
      </c>
      <c r="Y1547" t="n">
        <v>1</v>
      </c>
      <c r="Z1547" t="n">
        <v>10</v>
      </c>
    </row>
    <row r="1548">
      <c r="A1548" t="n">
        <v>133</v>
      </c>
      <c r="B1548" t="n">
        <v>135</v>
      </c>
      <c r="C1548" t="inlineStr">
        <is>
          <t xml:space="preserve">CONCLUIDO	</t>
        </is>
      </c>
      <c r="D1548" t="n">
        <v>3.6586</v>
      </c>
      <c r="E1548" t="n">
        <v>27.33</v>
      </c>
      <c r="F1548" t="n">
        <v>23.97</v>
      </c>
      <c r="G1548" t="n">
        <v>143.85</v>
      </c>
      <c r="H1548" t="n">
        <v>1.83</v>
      </c>
      <c r="I1548" t="n">
        <v>10</v>
      </c>
      <c r="J1548" t="n">
        <v>332.8</v>
      </c>
      <c r="K1548" t="n">
        <v>59.89</v>
      </c>
      <c r="L1548" t="n">
        <v>34.25</v>
      </c>
      <c r="M1548" t="n">
        <v>8</v>
      </c>
      <c r="N1548" t="n">
        <v>103.66</v>
      </c>
      <c r="O1548" t="n">
        <v>41279.48</v>
      </c>
      <c r="P1548" t="n">
        <v>409.16</v>
      </c>
      <c r="Q1548" t="n">
        <v>452.6</v>
      </c>
      <c r="R1548" t="n">
        <v>70.52</v>
      </c>
      <c r="S1548" t="n">
        <v>57.64</v>
      </c>
      <c r="T1548" t="n">
        <v>4349.78</v>
      </c>
      <c r="U1548" t="n">
        <v>0.82</v>
      </c>
      <c r="V1548" t="n">
        <v>0.88</v>
      </c>
      <c r="W1548" t="n">
        <v>6.81</v>
      </c>
      <c r="X1548" t="n">
        <v>0.25</v>
      </c>
      <c r="Y1548" t="n">
        <v>1</v>
      </c>
      <c r="Z1548" t="n">
        <v>10</v>
      </c>
    </row>
    <row r="1549">
      <c r="A1549" t="n">
        <v>134</v>
      </c>
      <c r="B1549" t="n">
        <v>135</v>
      </c>
      <c r="C1549" t="inlineStr">
        <is>
          <t xml:space="preserve">CONCLUIDO	</t>
        </is>
      </c>
      <c r="D1549" t="n">
        <v>3.6583</v>
      </c>
      <c r="E1549" t="n">
        <v>27.34</v>
      </c>
      <c r="F1549" t="n">
        <v>23.98</v>
      </c>
      <c r="G1549" t="n">
        <v>143.86</v>
      </c>
      <c r="H1549" t="n">
        <v>1.84</v>
      </c>
      <c r="I1549" t="n">
        <v>10</v>
      </c>
      <c r="J1549" t="n">
        <v>333.39</v>
      </c>
      <c r="K1549" t="n">
        <v>59.89</v>
      </c>
      <c r="L1549" t="n">
        <v>34.5</v>
      </c>
      <c r="M1549" t="n">
        <v>8</v>
      </c>
      <c r="N1549" t="n">
        <v>104.01</v>
      </c>
      <c r="O1549" t="n">
        <v>41352.63</v>
      </c>
      <c r="P1549" t="n">
        <v>409.31</v>
      </c>
      <c r="Q1549" t="n">
        <v>452.61</v>
      </c>
      <c r="R1549" t="n">
        <v>70.5</v>
      </c>
      <c r="S1549" t="n">
        <v>57.64</v>
      </c>
      <c r="T1549" t="n">
        <v>4339.61</v>
      </c>
      <c r="U1549" t="n">
        <v>0.82</v>
      </c>
      <c r="V1549" t="n">
        <v>0.88</v>
      </c>
      <c r="W1549" t="n">
        <v>6.81</v>
      </c>
      <c r="X1549" t="n">
        <v>0.25</v>
      </c>
      <c r="Y1549" t="n">
        <v>1</v>
      </c>
      <c r="Z1549" t="n">
        <v>10</v>
      </c>
    </row>
    <row r="1550">
      <c r="A1550" t="n">
        <v>135</v>
      </c>
      <c r="B1550" t="n">
        <v>135</v>
      </c>
      <c r="C1550" t="inlineStr">
        <is>
          <t xml:space="preserve">CONCLUIDO	</t>
        </is>
      </c>
      <c r="D1550" t="n">
        <v>3.657</v>
      </c>
      <c r="E1550" t="n">
        <v>27.34</v>
      </c>
      <c r="F1550" t="n">
        <v>23.99</v>
      </c>
      <c r="G1550" t="n">
        <v>143.92</v>
      </c>
      <c r="H1550" t="n">
        <v>1.85</v>
      </c>
      <c r="I1550" t="n">
        <v>10</v>
      </c>
      <c r="J1550" t="n">
        <v>333.99</v>
      </c>
      <c r="K1550" t="n">
        <v>59.89</v>
      </c>
      <c r="L1550" t="n">
        <v>34.75</v>
      </c>
      <c r="M1550" t="n">
        <v>8</v>
      </c>
      <c r="N1550" t="n">
        <v>104.35</v>
      </c>
      <c r="O1550" t="n">
        <v>41426.07</v>
      </c>
      <c r="P1550" t="n">
        <v>409.52</v>
      </c>
      <c r="Q1550" t="n">
        <v>452.58</v>
      </c>
      <c r="R1550" t="n">
        <v>70.81999999999999</v>
      </c>
      <c r="S1550" t="n">
        <v>57.64</v>
      </c>
      <c r="T1550" t="n">
        <v>4496.26</v>
      </c>
      <c r="U1550" t="n">
        <v>0.8100000000000001</v>
      </c>
      <c r="V1550" t="n">
        <v>0.88</v>
      </c>
      <c r="W1550" t="n">
        <v>6.81</v>
      </c>
      <c r="X1550" t="n">
        <v>0.26</v>
      </c>
      <c r="Y1550" t="n">
        <v>1</v>
      </c>
      <c r="Z1550" t="n">
        <v>10</v>
      </c>
    </row>
    <row r="1551">
      <c r="A1551" t="n">
        <v>136</v>
      </c>
      <c r="B1551" t="n">
        <v>135</v>
      </c>
      <c r="C1551" t="inlineStr">
        <is>
          <t xml:space="preserve">CONCLUIDO	</t>
        </is>
      </c>
      <c r="D1551" t="n">
        <v>3.6562</v>
      </c>
      <c r="E1551" t="n">
        <v>27.35</v>
      </c>
      <c r="F1551" t="n">
        <v>23.99</v>
      </c>
      <c r="G1551" t="n">
        <v>143.95</v>
      </c>
      <c r="H1551" t="n">
        <v>1.86</v>
      </c>
      <c r="I1551" t="n">
        <v>10</v>
      </c>
      <c r="J1551" t="n">
        <v>334.58</v>
      </c>
      <c r="K1551" t="n">
        <v>59.89</v>
      </c>
      <c r="L1551" t="n">
        <v>35</v>
      </c>
      <c r="M1551" t="n">
        <v>8</v>
      </c>
      <c r="N1551" t="n">
        <v>104.7</v>
      </c>
      <c r="O1551" t="n">
        <v>41499.57</v>
      </c>
      <c r="P1551" t="n">
        <v>409.6</v>
      </c>
      <c r="Q1551" t="n">
        <v>452.56</v>
      </c>
      <c r="R1551" t="n">
        <v>71.12</v>
      </c>
      <c r="S1551" t="n">
        <v>57.64</v>
      </c>
      <c r="T1551" t="n">
        <v>4646.55</v>
      </c>
      <c r="U1551" t="n">
        <v>0.8100000000000001</v>
      </c>
      <c r="V1551" t="n">
        <v>0.88</v>
      </c>
      <c r="W1551" t="n">
        <v>6.81</v>
      </c>
      <c r="X1551" t="n">
        <v>0.27</v>
      </c>
      <c r="Y1551" t="n">
        <v>1</v>
      </c>
      <c r="Z1551" t="n">
        <v>10</v>
      </c>
    </row>
    <row r="1552">
      <c r="A1552" t="n">
        <v>137</v>
      </c>
      <c r="B1552" t="n">
        <v>135</v>
      </c>
      <c r="C1552" t="inlineStr">
        <is>
          <t xml:space="preserve">CONCLUIDO	</t>
        </is>
      </c>
      <c r="D1552" t="n">
        <v>3.6573</v>
      </c>
      <c r="E1552" t="n">
        <v>27.34</v>
      </c>
      <c r="F1552" t="n">
        <v>23.98</v>
      </c>
      <c r="G1552" t="n">
        <v>143.9</v>
      </c>
      <c r="H1552" t="n">
        <v>1.87</v>
      </c>
      <c r="I1552" t="n">
        <v>10</v>
      </c>
      <c r="J1552" t="n">
        <v>335.18</v>
      </c>
      <c r="K1552" t="n">
        <v>59.89</v>
      </c>
      <c r="L1552" t="n">
        <v>35.25</v>
      </c>
      <c r="M1552" t="n">
        <v>8</v>
      </c>
      <c r="N1552" t="n">
        <v>105.04</v>
      </c>
      <c r="O1552" t="n">
        <v>41573.23</v>
      </c>
      <c r="P1552" t="n">
        <v>409.4</v>
      </c>
      <c r="Q1552" t="n">
        <v>452.55</v>
      </c>
      <c r="R1552" t="n">
        <v>70.83</v>
      </c>
      <c r="S1552" t="n">
        <v>57.64</v>
      </c>
      <c r="T1552" t="n">
        <v>4502.36</v>
      </c>
      <c r="U1552" t="n">
        <v>0.8100000000000001</v>
      </c>
      <c r="V1552" t="n">
        <v>0.88</v>
      </c>
      <c r="W1552" t="n">
        <v>6.81</v>
      </c>
      <c r="X1552" t="n">
        <v>0.26</v>
      </c>
      <c r="Y1552" t="n">
        <v>1</v>
      </c>
      <c r="Z1552" t="n">
        <v>10</v>
      </c>
    </row>
    <row r="1553">
      <c r="A1553" t="n">
        <v>138</v>
      </c>
      <c r="B1553" t="n">
        <v>135</v>
      </c>
      <c r="C1553" t="inlineStr">
        <is>
          <t xml:space="preserve">CONCLUIDO	</t>
        </is>
      </c>
      <c r="D1553" t="n">
        <v>3.6577</v>
      </c>
      <c r="E1553" t="n">
        <v>27.34</v>
      </c>
      <c r="F1553" t="n">
        <v>23.98</v>
      </c>
      <c r="G1553" t="n">
        <v>143.89</v>
      </c>
      <c r="H1553" t="n">
        <v>1.88</v>
      </c>
      <c r="I1553" t="n">
        <v>10</v>
      </c>
      <c r="J1553" t="n">
        <v>335.78</v>
      </c>
      <c r="K1553" t="n">
        <v>59.89</v>
      </c>
      <c r="L1553" t="n">
        <v>35.5</v>
      </c>
      <c r="M1553" t="n">
        <v>8</v>
      </c>
      <c r="N1553" t="n">
        <v>105.39</v>
      </c>
      <c r="O1553" t="n">
        <v>41647.07</v>
      </c>
      <c r="P1553" t="n">
        <v>409.15</v>
      </c>
      <c r="Q1553" t="n">
        <v>452.64</v>
      </c>
      <c r="R1553" t="n">
        <v>70.66</v>
      </c>
      <c r="S1553" t="n">
        <v>57.64</v>
      </c>
      <c r="T1553" t="n">
        <v>4415.9</v>
      </c>
      <c r="U1553" t="n">
        <v>0.82</v>
      </c>
      <c r="V1553" t="n">
        <v>0.88</v>
      </c>
      <c r="W1553" t="n">
        <v>6.81</v>
      </c>
      <c r="X1553" t="n">
        <v>0.26</v>
      </c>
      <c r="Y1553" t="n">
        <v>1</v>
      </c>
      <c r="Z1553" t="n">
        <v>10</v>
      </c>
    </row>
    <row r="1554">
      <c r="A1554" t="n">
        <v>139</v>
      </c>
      <c r="B1554" t="n">
        <v>135</v>
      </c>
      <c r="C1554" t="inlineStr">
        <is>
          <t xml:space="preserve">CONCLUIDO	</t>
        </is>
      </c>
      <c r="D1554" t="n">
        <v>3.657</v>
      </c>
      <c r="E1554" t="n">
        <v>27.34</v>
      </c>
      <c r="F1554" t="n">
        <v>23.99</v>
      </c>
      <c r="G1554" t="n">
        <v>143.91</v>
      </c>
      <c r="H1554" t="n">
        <v>1.89</v>
      </c>
      <c r="I1554" t="n">
        <v>10</v>
      </c>
      <c r="J1554" t="n">
        <v>336.38</v>
      </c>
      <c r="K1554" t="n">
        <v>59.89</v>
      </c>
      <c r="L1554" t="n">
        <v>35.75</v>
      </c>
      <c r="M1554" t="n">
        <v>8</v>
      </c>
      <c r="N1554" t="n">
        <v>105.74</v>
      </c>
      <c r="O1554" t="n">
        <v>41721.08</v>
      </c>
      <c r="P1554" t="n">
        <v>408.89</v>
      </c>
      <c r="Q1554" t="n">
        <v>452.55</v>
      </c>
      <c r="R1554" t="n">
        <v>70.95</v>
      </c>
      <c r="S1554" t="n">
        <v>57.64</v>
      </c>
      <c r="T1554" t="n">
        <v>4563.62</v>
      </c>
      <c r="U1554" t="n">
        <v>0.8100000000000001</v>
      </c>
      <c r="V1554" t="n">
        <v>0.88</v>
      </c>
      <c r="W1554" t="n">
        <v>6.81</v>
      </c>
      <c r="X1554" t="n">
        <v>0.26</v>
      </c>
      <c r="Y1554" t="n">
        <v>1</v>
      </c>
      <c r="Z1554" t="n">
        <v>10</v>
      </c>
    </row>
    <row r="1555">
      <c r="A1555" t="n">
        <v>140</v>
      </c>
      <c r="B1555" t="n">
        <v>135</v>
      </c>
      <c r="C1555" t="inlineStr">
        <is>
          <t xml:space="preserve">CONCLUIDO	</t>
        </is>
      </c>
      <c r="D1555" t="n">
        <v>3.6569</v>
      </c>
      <c r="E1555" t="n">
        <v>27.35</v>
      </c>
      <c r="F1555" t="n">
        <v>23.99</v>
      </c>
      <c r="G1555" t="n">
        <v>143.92</v>
      </c>
      <c r="H1555" t="n">
        <v>1.9</v>
      </c>
      <c r="I1555" t="n">
        <v>10</v>
      </c>
      <c r="J1555" t="n">
        <v>336.98</v>
      </c>
      <c r="K1555" t="n">
        <v>59.89</v>
      </c>
      <c r="L1555" t="n">
        <v>36</v>
      </c>
      <c r="M1555" t="n">
        <v>8</v>
      </c>
      <c r="N1555" t="n">
        <v>106.09</v>
      </c>
      <c r="O1555" t="n">
        <v>41795.26</v>
      </c>
      <c r="P1555" t="n">
        <v>408.44</v>
      </c>
      <c r="Q1555" t="n">
        <v>452.58</v>
      </c>
      <c r="R1555" t="n">
        <v>70.77</v>
      </c>
      <c r="S1555" t="n">
        <v>57.64</v>
      </c>
      <c r="T1555" t="n">
        <v>4471.61</v>
      </c>
      <c r="U1555" t="n">
        <v>0.8100000000000001</v>
      </c>
      <c r="V1555" t="n">
        <v>0.88</v>
      </c>
      <c r="W1555" t="n">
        <v>6.81</v>
      </c>
      <c r="X1555" t="n">
        <v>0.26</v>
      </c>
      <c r="Y1555" t="n">
        <v>1</v>
      </c>
      <c r="Z1555" t="n">
        <v>10</v>
      </c>
    </row>
    <row r="1556">
      <c r="A1556" t="n">
        <v>141</v>
      </c>
      <c r="B1556" t="n">
        <v>135</v>
      </c>
      <c r="C1556" t="inlineStr">
        <is>
          <t xml:space="preserve">CONCLUIDO	</t>
        </is>
      </c>
      <c r="D1556" t="n">
        <v>3.6574</v>
      </c>
      <c r="E1556" t="n">
        <v>27.34</v>
      </c>
      <c r="F1556" t="n">
        <v>23.98</v>
      </c>
      <c r="G1556" t="n">
        <v>143.9</v>
      </c>
      <c r="H1556" t="n">
        <v>1.91</v>
      </c>
      <c r="I1556" t="n">
        <v>10</v>
      </c>
      <c r="J1556" t="n">
        <v>337.58</v>
      </c>
      <c r="K1556" t="n">
        <v>59.89</v>
      </c>
      <c r="L1556" t="n">
        <v>36.25</v>
      </c>
      <c r="M1556" t="n">
        <v>8</v>
      </c>
      <c r="N1556" t="n">
        <v>106.45</v>
      </c>
      <c r="O1556" t="n">
        <v>41869.62</v>
      </c>
      <c r="P1556" t="n">
        <v>407.77</v>
      </c>
      <c r="Q1556" t="n">
        <v>452.56</v>
      </c>
      <c r="R1556" t="n">
        <v>70.69</v>
      </c>
      <c r="S1556" t="n">
        <v>57.64</v>
      </c>
      <c r="T1556" t="n">
        <v>4434.49</v>
      </c>
      <c r="U1556" t="n">
        <v>0.82</v>
      </c>
      <c r="V1556" t="n">
        <v>0.88</v>
      </c>
      <c r="W1556" t="n">
        <v>6.81</v>
      </c>
      <c r="X1556" t="n">
        <v>0.26</v>
      </c>
      <c r="Y1556" t="n">
        <v>1</v>
      </c>
      <c r="Z1556" t="n">
        <v>10</v>
      </c>
    </row>
    <row r="1557">
      <c r="A1557" t="n">
        <v>142</v>
      </c>
      <c r="B1557" t="n">
        <v>135</v>
      </c>
      <c r="C1557" t="inlineStr">
        <is>
          <t xml:space="preserve">CONCLUIDO	</t>
        </is>
      </c>
      <c r="D1557" t="n">
        <v>3.6679</v>
      </c>
      <c r="E1557" t="n">
        <v>27.26</v>
      </c>
      <c r="F1557" t="n">
        <v>23.96</v>
      </c>
      <c r="G1557" t="n">
        <v>159.71</v>
      </c>
      <c r="H1557" t="n">
        <v>1.92</v>
      </c>
      <c r="I1557" t="n">
        <v>9</v>
      </c>
      <c r="J1557" t="n">
        <v>338.19</v>
      </c>
      <c r="K1557" t="n">
        <v>59.89</v>
      </c>
      <c r="L1557" t="n">
        <v>36.5</v>
      </c>
      <c r="M1557" t="n">
        <v>7</v>
      </c>
      <c r="N1557" t="n">
        <v>106.8</v>
      </c>
      <c r="O1557" t="n">
        <v>41944.15</v>
      </c>
      <c r="P1557" t="n">
        <v>407.4</v>
      </c>
      <c r="Q1557" t="n">
        <v>452.58</v>
      </c>
      <c r="R1557" t="n">
        <v>69.72</v>
      </c>
      <c r="S1557" t="n">
        <v>57.64</v>
      </c>
      <c r="T1557" t="n">
        <v>3954.83</v>
      </c>
      <c r="U1557" t="n">
        <v>0.83</v>
      </c>
      <c r="V1557" t="n">
        <v>0.89</v>
      </c>
      <c r="W1557" t="n">
        <v>6.81</v>
      </c>
      <c r="X1557" t="n">
        <v>0.23</v>
      </c>
      <c r="Y1557" t="n">
        <v>1</v>
      </c>
      <c r="Z1557" t="n">
        <v>10</v>
      </c>
    </row>
    <row r="1558">
      <c r="A1558" t="n">
        <v>143</v>
      </c>
      <c r="B1558" t="n">
        <v>135</v>
      </c>
      <c r="C1558" t="inlineStr">
        <is>
          <t xml:space="preserve">CONCLUIDO	</t>
        </is>
      </c>
      <c r="D1558" t="n">
        <v>3.6683</v>
      </c>
      <c r="E1558" t="n">
        <v>27.26</v>
      </c>
      <c r="F1558" t="n">
        <v>23.95</v>
      </c>
      <c r="G1558" t="n">
        <v>159.68</v>
      </c>
      <c r="H1558" t="n">
        <v>1.93</v>
      </c>
      <c r="I1558" t="n">
        <v>9</v>
      </c>
      <c r="J1558" t="n">
        <v>338.79</v>
      </c>
      <c r="K1558" t="n">
        <v>59.89</v>
      </c>
      <c r="L1558" t="n">
        <v>36.75</v>
      </c>
      <c r="M1558" t="n">
        <v>7</v>
      </c>
      <c r="N1558" t="n">
        <v>107.16</v>
      </c>
      <c r="O1558" t="n">
        <v>42018.86</v>
      </c>
      <c r="P1558" t="n">
        <v>407.82</v>
      </c>
      <c r="Q1558" t="n">
        <v>452.57</v>
      </c>
      <c r="R1558" t="n">
        <v>69.73999999999999</v>
      </c>
      <c r="S1558" t="n">
        <v>57.64</v>
      </c>
      <c r="T1558" t="n">
        <v>3964.5</v>
      </c>
      <c r="U1558" t="n">
        <v>0.83</v>
      </c>
      <c r="V1558" t="n">
        <v>0.89</v>
      </c>
      <c r="W1558" t="n">
        <v>6.81</v>
      </c>
      <c r="X1558" t="n">
        <v>0.23</v>
      </c>
      <c r="Y1558" t="n">
        <v>1</v>
      </c>
      <c r="Z1558" t="n">
        <v>10</v>
      </c>
    </row>
    <row r="1559">
      <c r="A1559" t="n">
        <v>144</v>
      </c>
      <c r="B1559" t="n">
        <v>135</v>
      </c>
      <c r="C1559" t="inlineStr">
        <is>
          <t xml:space="preserve">CONCLUIDO	</t>
        </is>
      </c>
      <c r="D1559" t="n">
        <v>3.6692</v>
      </c>
      <c r="E1559" t="n">
        <v>27.25</v>
      </c>
      <c r="F1559" t="n">
        <v>23.95</v>
      </c>
      <c r="G1559" t="n">
        <v>159.64</v>
      </c>
      <c r="H1559" t="n">
        <v>1.94</v>
      </c>
      <c r="I1559" t="n">
        <v>9</v>
      </c>
      <c r="J1559" t="n">
        <v>339.4</v>
      </c>
      <c r="K1559" t="n">
        <v>59.89</v>
      </c>
      <c r="L1559" t="n">
        <v>37</v>
      </c>
      <c r="M1559" t="n">
        <v>7</v>
      </c>
      <c r="N1559" t="n">
        <v>107.51</v>
      </c>
      <c r="O1559" t="n">
        <v>42093.75</v>
      </c>
      <c r="P1559" t="n">
        <v>408.15</v>
      </c>
      <c r="Q1559" t="n">
        <v>452.56</v>
      </c>
      <c r="R1559" t="n">
        <v>69.56</v>
      </c>
      <c r="S1559" t="n">
        <v>57.64</v>
      </c>
      <c r="T1559" t="n">
        <v>3870.91</v>
      </c>
      <c r="U1559" t="n">
        <v>0.83</v>
      </c>
      <c r="V1559" t="n">
        <v>0.89</v>
      </c>
      <c r="W1559" t="n">
        <v>6.81</v>
      </c>
      <c r="X1559" t="n">
        <v>0.22</v>
      </c>
      <c r="Y1559" t="n">
        <v>1</v>
      </c>
      <c r="Z1559" t="n">
        <v>10</v>
      </c>
    </row>
    <row r="1560">
      <c r="A1560" t="n">
        <v>145</v>
      </c>
      <c r="B1560" t="n">
        <v>135</v>
      </c>
      <c r="C1560" t="inlineStr">
        <is>
          <t xml:space="preserve">CONCLUIDO	</t>
        </is>
      </c>
      <c r="D1560" t="n">
        <v>3.6686</v>
      </c>
      <c r="E1560" t="n">
        <v>27.26</v>
      </c>
      <c r="F1560" t="n">
        <v>23.95</v>
      </c>
      <c r="G1560" t="n">
        <v>159.67</v>
      </c>
      <c r="H1560" t="n">
        <v>1.95</v>
      </c>
      <c r="I1560" t="n">
        <v>9</v>
      </c>
      <c r="J1560" t="n">
        <v>340.01</v>
      </c>
      <c r="K1560" t="n">
        <v>59.89</v>
      </c>
      <c r="L1560" t="n">
        <v>37.25</v>
      </c>
      <c r="M1560" t="n">
        <v>7</v>
      </c>
      <c r="N1560" t="n">
        <v>107.87</v>
      </c>
      <c r="O1560" t="n">
        <v>42168.82</v>
      </c>
      <c r="P1560" t="n">
        <v>408.49</v>
      </c>
      <c r="Q1560" t="n">
        <v>452.55</v>
      </c>
      <c r="R1560" t="n">
        <v>69.65000000000001</v>
      </c>
      <c r="S1560" t="n">
        <v>57.64</v>
      </c>
      <c r="T1560" t="n">
        <v>3917.83</v>
      </c>
      <c r="U1560" t="n">
        <v>0.83</v>
      </c>
      <c r="V1560" t="n">
        <v>0.89</v>
      </c>
      <c r="W1560" t="n">
        <v>6.81</v>
      </c>
      <c r="X1560" t="n">
        <v>0.23</v>
      </c>
      <c r="Y1560" t="n">
        <v>1</v>
      </c>
      <c r="Z1560" t="n">
        <v>10</v>
      </c>
    </row>
    <row r="1561">
      <c r="A1561" t="n">
        <v>146</v>
      </c>
      <c r="B1561" t="n">
        <v>135</v>
      </c>
      <c r="C1561" t="inlineStr">
        <is>
          <t xml:space="preserve">CONCLUIDO	</t>
        </is>
      </c>
      <c r="D1561" t="n">
        <v>3.6689</v>
      </c>
      <c r="E1561" t="n">
        <v>27.26</v>
      </c>
      <c r="F1561" t="n">
        <v>23.95</v>
      </c>
      <c r="G1561" t="n">
        <v>159.66</v>
      </c>
      <c r="H1561" t="n">
        <v>1.96</v>
      </c>
      <c r="I1561" t="n">
        <v>9</v>
      </c>
      <c r="J1561" t="n">
        <v>340.62</v>
      </c>
      <c r="K1561" t="n">
        <v>59.89</v>
      </c>
      <c r="L1561" t="n">
        <v>37.5</v>
      </c>
      <c r="M1561" t="n">
        <v>7</v>
      </c>
      <c r="N1561" t="n">
        <v>108.23</v>
      </c>
      <c r="O1561" t="n">
        <v>42244.08</v>
      </c>
      <c r="P1561" t="n">
        <v>409.12</v>
      </c>
      <c r="Q1561" t="n">
        <v>452.55</v>
      </c>
      <c r="R1561" t="n">
        <v>69.64</v>
      </c>
      <c r="S1561" t="n">
        <v>57.64</v>
      </c>
      <c r="T1561" t="n">
        <v>3911.91</v>
      </c>
      <c r="U1561" t="n">
        <v>0.83</v>
      </c>
      <c r="V1561" t="n">
        <v>0.89</v>
      </c>
      <c r="W1561" t="n">
        <v>6.81</v>
      </c>
      <c r="X1561" t="n">
        <v>0.22</v>
      </c>
      <c r="Y1561" t="n">
        <v>1</v>
      </c>
      <c r="Z1561" t="n">
        <v>10</v>
      </c>
    </row>
    <row r="1562">
      <c r="A1562" t="n">
        <v>147</v>
      </c>
      <c r="B1562" t="n">
        <v>135</v>
      </c>
      <c r="C1562" t="inlineStr">
        <is>
          <t xml:space="preserve">CONCLUIDO	</t>
        </is>
      </c>
      <c r="D1562" t="n">
        <v>3.6683</v>
      </c>
      <c r="E1562" t="n">
        <v>27.26</v>
      </c>
      <c r="F1562" t="n">
        <v>23.95</v>
      </c>
      <c r="G1562" t="n">
        <v>159.68</v>
      </c>
      <c r="H1562" t="n">
        <v>1.97</v>
      </c>
      <c r="I1562" t="n">
        <v>9</v>
      </c>
      <c r="J1562" t="n">
        <v>341.23</v>
      </c>
      <c r="K1562" t="n">
        <v>59.89</v>
      </c>
      <c r="L1562" t="n">
        <v>37.75</v>
      </c>
      <c r="M1562" t="n">
        <v>7</v>
      </c>
      <c r="N1562" t="n">
        <v>108.59</v>
      </c>
      <c r="O1562" t="n">
        <v>42319.51</v>
      </c>
      <c r="P1562" t="n">
        <v>409.72</v>
      </c>
      <c r="Q1562" t="n">
        <v>452.56</v>
      </c>
      <c r="R1562" t="n">
        <v>69.66</v>
      </c>
      <c r="S1562" t="n">
        <v>57.64</v>
      </c>
      <c r="T1562" t="n">
        <v>3921.06</v>
      </c>
      <c r="U1562" t="n">
        <v>0.83</v>
      </c>
      <c r="V1562" t="n">
        <v>0.89</v>
      </c>
      <c r="W1562" t="n">
        <v>6.81</v>
      </c>
      <c r="X1562" t="n">
        <v>0.23</v>
      </c>
      <c r="Y1562" t="n">
        <v>1</v>
      </c>
      <c r="Z1562" t="n">
        <v>10</v>
      </c>
    </row>
    <row r="1563">
      <c r="A1563" t="n">
        <v>148</v>
      </c>
      <c r="B1563" t="n">
        <v>135</v>
      </c>
      <c r="C1563" t="inlineStr">
        <is>
          <t xml:space="preserve">CONCLUIDO	</t>
        </is>
      </c>
      <c r="D1563" t="n">
        <v>3.6694</v>
      </c>
      <c r="E1563" t="n">
        <v>27.25</v>
      </c>
      <c r="F1563" t="n">
        <v>23.94</v>
      </c>
      <c r="G1563" t="n">
        <v>159.63</v>
      </c>
      <c r="H1563" t="n">
        <v>1.98</v>
      </c>
      <c r="I1563" t="n">
        <v>9</v>
      </c>
      <c r="J1563" t="n">
        <v>341.84</v>
      </c>
      <c r="K1563" t="n">
        <v>59.89</v>
      </c>
      <c r="L1563" t="n">
        <v>38</v>
      </c>
      <c r="M1563" t="n">
        <v>7</v>
      </c>
      <c r="N1563" t="n">
        <v>108.96</v>
      </c>
      <c r="O1563" t="n">
        <v>42395.13</v>
      </c>
      <c r="P1563" t="n">
        <v>410.18</v>
      </c>
      <c r="Q1563" t="n">
        <v>452.58</v>
      </c>
      <c r="R1563" t="n">
        <v>69.5</v>
      </c>
      <c r="S1563" t="n">
        <v>57.64</v>
      </c>
      <c r="T1563" t="n">
        <v>3842.05</v>
      </c>
      <c r="U1563" t="n">
        <v>0.83</v>
      </c>
      <c r="V1563" t="n">
        <v>0.89</v>
      </c>
      <c r="W1563" t="n">
        <v>6.81</v>
      </c>
      <c r="X1563" t="n">
        <v>0.22</v>
      </c>
      <c r="Y1563" t="n">
        <v>1</v>
      </c>
      <c r="Z1563" t="n">
        <v>10</v>
      </c>
    </row>
    <row r="1564">
      <c r="A1564" t="n">
        <v>149</v>
      </c>
      <c r="B1564" t="n">
        <v>135</v>
      </c>
      <c r="C1564" t="inlineStr">
        <is>
          <t xml:space="preserve">CONCLUIDO	</t>
        </is>
      </c>
      <c r="D1564" t="n">
        <v>3.6692</v>
      </c>
      <c r="E1564" t="n">
        <v>27.25</v>
      </c>
      <c r="F1564" t="n">
        <v>23.95</v>
      </c>
      <c r="G1564" t="n">
        <v>159.64</v>
      </c>
      <c r="H1564" t="n">
        <v>1.99</v>
      </c>
      <c r="I1564" t="n">
        <v>9</v>
      </c>
      <c r="J1564" t="n">
        <v>342.46</v>
      </c>
      <c r="K1564" t="n">
        <v>59.89</v>
      </c>
      <c r="L1564" t="n">
        <v>38.25</v>
      </c>
      <c r="M1564" t="n">
        <v>7</v>
      </c>
      <c r="N1564" t="n">
        <v>109.32</v>
      </c>
      <c r="O1564" t="n">
        <v>42470.94</v>
      </c>
      <c r="P1564" t="n">
        <v>410.47</v>
      </c>
      <c r="Q1564" t="n">
        <v>452.58</v>
      </c>
      <c r="R1564" t="n">
        <v>69.56</v>
      </c>
      <c r="S1564" t="n">
        <v>57.64</v>
      </c>
      <c r="T1564" t="n">
        <v>3871.57</v>
      </c>
      <c r="U1564" t="n">
        <v>0.83</v>
      </c>
      <c r="V1564" t="n">
        <v>0.89</v>
      </c>
      <c r="W1564" t="n">
        <v>6.81</v>
      </c>
      <c r="X1564" t="n">
        <v>0.22</v>
      </c>
      <c r="Y1564" t="n">
        <v>1</v>
      </c>
      <c r="Z1564" t="n">
        <v>10</v>
      </c>
    </row>
    <row r="1565">
      <c r="A1565" t="n">
        <v>150</v>
      </c>
      <c r="B1565" t="n">
        <v>135</v>
      </c>
      <c r="C1565" t="inlineStr">
        <is>
          <t xml:space="preserve">CONCLUIDO	</t>
        </is>
      </c>
      <c r="D1565" t="n">
        <v>3.6697</v>
      </c>
      <c r="E1565" t="n">
        <v>27.25</v>
      </c>
      <c r="F1565" t="n">
        <v>23.94</v>
      </c>
      <c r="G1565" t="n">
        <v>159.61</v>
      </c>
      <c r="H1565" t="n">
        <v>2</v>
      </c>
      <c r="I1565" t="n">
        <v>9</v>
      </c>
      <c r="J1565" t="n">
        <v>343.08</v>
      </c>
      <c r="K1565" t="n">
        <v>59.89</v>
      </c>
      <c r="L1565" t="n">
        <v>38.5</v>
      </c>
      <c r="M1565" t="n">
        <v>7</v>
      </c>
      <c r="N1565" t="n">
        <v>109.69</v>
      </c>
      <c r="O1565" t="n">
        <v>42546.93</v>
      </c>
      <c r="P1565" t="n">
        <v>410.66</v>
      </c>
      <c r="Q1565" t="n">
        <v>452.56</v>
      </c>
      <c r="R1565" t="n">
        <v>69.45</v>
      </c>
      <c r="S1565" t="n">
        <v>57.64</v>
      </c>
      <c r="T1565" t="n">
        <v>3818.26</v>
      </c>
      <c r="U1565" t="n">
        <v>0.83</v>
      </c>
      <c r="V1565" t="n">
        <v>0.89</v>
      </c>
      <c r="W1565" t="n">
        <v>6.81</v>
      </c>
      <c r="X1565" t="n">
        <v>0.22</v>
      </c>
      <c r="Y1565" t="n">
        <v>1</v>
      </c>
      <c r="Z1565" t="n">
        <v>10</v>
      </c>
    </row>
    <row r="1566">
      <c r="A1566" t="n">
        <v>151</v>
      </c>
      <c r="B1566" t="n">
        <v>135</v>
      </c>
      <c r="C1566" t="inlineStr">
        <is>
          <t xml:space="preserve">CONCLUIDO	</t>
        </is>
      </c>
      <c r="D1566" t="n">
        <v>3.6686</v>
      </c>
      <c r="E1566" t="n">
        <v>27.26</v>
      </c>
      <c r="F1566" t="n">
        <v>23.95</v>
      </c>
      <c r="G1566" t="n">
        <v>159.67</v>
      </c>
      <c r="H1566" t="n">
        <v>2.01</v>
      </c>
      <c r="I1566" t="n">
        <v>9</v>
      </c>
      <c r="J1566" t="n">
        <v>343.69</v>
      </c>
      <c r="K1566" t="n">
        <v>59.89</v>
      </c>
      <c r="L1566" t="n">
        <v>38.75</v>
      </c>
      <c r="M1566" t="n">
        <v>7</v>
      </c>
      <c r="N1566" t="n">
        <v>110.06</v>
      </c>
      <c r="O1566" t="n">
        <v>42623.24</v>
      </c>
      <c r="P1566" t="n">
        <v>411.04</v>
      </c>
      <c r="Q1566" t="n">
        <v>452.55</v>
      </c>
      <c r="R1566" t="n">
        <v>69.69</v>
      </c>
      <c r="S1566" t="n">
        <v>57.64</v>
      </c>
      <c r="T1566" t="n">
        <v>3935.49</v>
      </c>
      <c r="U1566" t="n">
        <v>0.83</v>
      </c>
      <c r="V1566" t="n">
        <v>0.89</v>
      </c>
      <c r="W1566" t="n">
        <v>6.81</v>
      </c>
      <c r="X1566" t="n">
        <v>0.23</v>
      </c>
      <c r="Y1566" t="n">
        <v>1</v>
      </c>
      <c r="Z1566" t="n">
        <v>10</v>
      </c>
    </row>
    <row r="1567">
      <c r="A1567" t="n">
        <v>152</v>
      </c>
      <c r="B1567" t="n">
        <v>135</v>
      </c>
      <c r="C1567" t="inlineStr">
        <is>
          <t xml:space="preserve">CONCLUIDO	</t>
        </is>
      </c>
      <c r="D1567" t="n">
        <v>3.6675</v>
      </c>
      <c r="E1567" t="n">
        <v>27.27</v>
      </c>
      <c r="F1567" t="n">
        <v>23.96</v>
      </c>
      <c r="G1567" t="n">
        <v>159.72</v>
      </c>
      <c r="H1567" t="n">
        <v>2.02</v>
      </c>
      <c r="I1567" t="n">
        <v>9</v>
      </c>
      <c r="J1567" t="n">
        <v>344.31</v>
      </c>
      <c r="K1567" t="n">
        <v>59.89</v>
      </c>
      <c r="L1567" t="n">
        <v>39</v>
      </c>
      <c r="M1567" t="n">
        <v>7</v>
      </c>
      <c r="N1567" t="n">
        <v>110.43</v>
      </c>
      <c r="O1567" t="n">
        <v>42699.62</v>
      </c>
      <c r="P1567" t="n">
        <v>411.34</v>
      </c>
      <c r="Q1567" t="n">
        <v>452.58</v>
      </c>
      <c r="R1567" t="n">
        <v>69.87</v>
      </c>
      <c r="S1567" t="n">
        <v>57.64</v>
      </c>
      <c r="T1567" t="n">
        <v>4030.28</v>
      </c>
      <c r="U1567" t="n">
        <v>0.82</v>
      </c>
      <c r="V1567" t="n">
        <v>0.88</v>
      </c>
      <c r="W1567" t="n">
        <v>6.81</v>
      </c>
      <c r="X1567" t="n">
        <v>0.23</v>
      </c>
      <c r="Y1567" t="n">
        <v>1</v>
      </c>
      <c r="Z1567" t="n">
        <v>10</v>
      </c>
    </row>
    <row r="1568">
      <c r="A1568" t="n">
        <v>153</v>
      </c>
      <c r="B1568" t="n">
        <v>135</v>
      </c>
      <c r="C1568" t="inlineStr">
        <is>
          <t xml:space="preserve">CONCLUIDO	</t>
        </is>
      </c>
      <c r="D1568" t="n">
        <v>3.6671</v>
      </c>
      <c r="E1568" t="n">
        <v>27.27</v>
      </c>
      <c r="F1568" t="n">
        <v>23.96</v>
      </c>
      <c r="G1568" t="n">
        <v>159.74</v>
      </c>
      <c r="H1568" t="n">
        <v>2.03</v>
      </c>
      <c r="I1568" t="n">
        <v>9</v>
      </c>
      <c r="J1568" t="n">
        <v>344.93</v>
      </c>
      <c r="K1568" t="n">
        <v>59.89</v>
      </c>
      <c r="L1568" t="n">
        <v>39.25</v>
      </c>
      <c r="M1568" t="n">
        <v>7</v>
      </c>
      <c r="N1568" t="n">
        <v>110.8</v>
      </c>
      <c r="O1568" t="n">
        <v>42776.18</v>
      </c>
      <c r="P1568" t="n">
        <v>411.42</v>
      </c>
      <c r="Q1568" t="n">
        <v>452.58</v>
      </c>
      <c r="R1568" t="n">
        <v>70.01000000000001</v>
      </c>
      <c r="S1568" t="n">
        <v>57.64</v>
      </c>
      <c r="T1568" t="n">
        <v>4099.96</v>
      </c>
      <c r="U1568" t="n">
        <v>0.82</v>
      </c>
      <c r="V1568" t="n">
        <v>0.88</v>
      </c>
      <c r="W1568" t="n">
        <v>6.81</v>
      </c>
      <c r="X1568" t="n">
        <v>0.24</v>
      </c>
      <c r="Y1568" t="n">
        <v>1</v>
      </c>
      <c r="Z1568" t="n">
        <v>10</v>
      </c>
    </row>
    <row r="1569">
      <c r="A1569" t="n">
        <v>154</v>
      </c>
      <c r="B1569" t="n">
        <v>135</v>
      </c>
      <c r="C1569" t="inlineStr">
        <is>
          <t xml:space="preserve">CONCLUIDO	</t>
        </is>
      </c>
      <c r="D1569" t="n">
        <v>3.668</v>
      </c>
      <c r="E1569" t="n">
        <v>27.26</v>
      </c>
      <c r="F1569" t="n">
        <v>23.95</v>
      </c>
      <c r="G1569" t="n">
        <v>159.7</v>
      </c>
      <c r="H1569" t="n">
        <v>2.04</v>
      </c>
      <c r="I1569" t="n">
        <v>9</v>
      </c>
      <c r="J1569" t="n">
        <v>345.56</v>
      </c>
      <c r="K1569" t="n">
        <v>59.89</v>
      </c>
      <c r="L1569" t="n">
        <v>39.5</v>
      </c>
      <c r="M1569" t="n">
        <v>7</v>
      </c>
      <c r="N1569" t="n">
        <v>111.17</v>
      </c>
      <c r="O1569" t="n">
        <v>42852.94</v>
      </c>
      <c r="P1569" t="n">
        <v>411.48</v>
      </c>
      <c r="Q1569" t="n">
        <v>452.57</v>
      </c>
      <c r="R1569" t="n">
        <v>69.92</v>
      </c>
      <c r="S1569" t="n">
        <v>57.64</v>
      </c>
      <c r="T1569" t="n">
        <v>4052.22</v>
      </c>
      <c r="U1569" t="n">
        <v>0.82</v>
      </c>
      <c r="V1569" t="n">
        <v>0.89</v>
      </c>
      <c r="W1569" t="n">
        <v>6.81</v>
      </c>
      <c r="X1569" t="n">
        <v>0.23</v>
      </c>
      <c r="Y1569" t="n">
        <v>1</v>
      </c>
      <c r="Z1569" t="n">
        <v>10</v>
      </c>
    </row>
    <row r="1570">
      <c r="A1570" t="n">
        <v>155</v>
      </c>
      <c r="B1570" t="n">
        <v>135</v>
      </c>
      <c r="C1570" t="inlineStr">
        <is>
          <t xml:space="preserve">CONCLUIDO	</t>
        </is>
      </c>
      <c r="D1570" t="n">
        <v>3.6683</v>
      </c>
      <c r="E1570" t="n">
        <v>27.26</v>
      </c>
      <c r="F1570" t="n">
        <v>23.95</v>
      </c>
      <c r="G1570" t="n">
        <v>159.69</v>
      </c>
      <c r="H1570" t="n">
        <v>2.05</v>
      </c>
      <c r="I1570" t="n">
        <v>9</v>
      </c>
      <c r="J1570" t="n">
        <v>346.18</v>
      </c>
      <c r="K1570" t="n">
        <v>59.89</v>
      </c>
      <c r="L1570" t="n">
        <v>39.75</v>
      </c>
      <c r="M1570" t="n">
        <v>7</v>
      </c>
      <c r="N1570" t="n">
        <v>111.54</v>
      </c>
      <c r="O1570" t="n">
        <v>42929.9</v>
      </c>
      <c r="P1570" t="n">
        <v>411.55</v>
      </c>
      <c r="Q1570" t="n">
        <v>452.59</v>
      </c>
      <c r="R1570" t="n">
        <v>69.76000000000001</v>
      </c>
      <c r="S1570" t="n">
        <v>57.64</v>
      </c>
      <c r="T1570" t="n">
        <v>3975.18</v>
      </c>
      <c r="U1570" t="n">
        <v>0.83</v>
      </c>
      <c r="V1570" t="n">
        <v>0.89</v>
      </c>
      <c r="W1570" t="n">
        <v>6.81</v>
      </c>
      <c r="X1570" t="n">
        <v>0.23</v>
      </c>
      <c r="Y1570" t="n">
        <v>1</v>
      </c>
      <c r="Z1570" t="n">
        <v>10</v>
      </c>
    </row>
    <row r="1571">
      <c r="A1571" t="n">
        <v>156</v>
      </c>
      <c r="B1571" t="n">
        <v>135</v>
      </c>
      <c r="C1571" t="inlineStr">
        <is>
          <t xml:space="preserve">CONCLUIDO	</t>
        </is>
      </c>
      <c r="D1571" t="n">
        <v>3.6687</v>
      </c>
      <c r="E1571" t="n">
        <v>27.26</v>
      </c>
      <c r="F1571" t="n">
        <v>23.95</v>
      </c>
      <c r="G1571" t="n">
        <v>159.66</v>
      </c>
      <c r="H1571" t="n">
        <v>2.06</v>
      </c>
      <c r="I1571" t="n">
        <v>9</v>
      </c>
      <c r="J1571" t="n">
        <v>346.81</v>
      </c>
      <c r="K1571" t="n">
        <v>59.89</v>
      </c>
      <c r="L1571" t="n">
        <v>40</v>
      </c>
      <c r="M1571" t="n">
        <v>7</v>
      </c>
      <c r="N1571" t="n">
        <v>111.92</v>
      </c>
      <c r="O1571" t="n">
        <v>43007.05</v>
      </c>
      <c r="P1571" t="n">
        <v>411.5</v>
      </c>
      <c r="Q1571" t="n">
        <v>452.59</v>
      </c>
      <c r="R1571" t="n">
        <v>69.72</v>
      </c>
      <c r="S1571" t="n">
        <v>57.64</v>
      </c>
      <c r="T1571" t="n">
        <v>3950.82</v>
      </c>
      <c r="U1571" t="n">
        <v>0.83</v>
      </c>
      <c r="V1571" t="n">
        <v>0.89</v>
      </c>
      <c r="W1571" t="n">
        <v>6.81</v>
      </c>
      <c r="X1571" t="n">
        <v>0.23</v>
      </c>
      <c r="Y1571" t="n">
        <v>1</v>
      </c>
      <c r="Z1571" t="n">
        <v>10</v>
      </c>
    </row>
    <row r="1572">
      <c r="A1572" t="n">
        <v>0</v>
      </c>
      <c r="B1572" t="n">
        <v>80</v>
      </c>
      <c r="C1572" t="inlineStr">
        <is>
          <t xml:space="preserve">CONCLUIDO	</t>
        </is>
      </c>
      <c r="D1572" t="n">
        <v>2.2706</v>
      </c>
      <c r="E1572" t="n">
        <v>44.04</v>
      </c>
      <c r="F1572" t="n">
        <v>32.37</v>
      </c>
      <c r="G1572" t="n">
        <v>6.7</v>
      </c>
      <c r="H1572" t="n">
        <v>0.11</v>
      </c>
      <c r="I1572" t="n">
        <v>290</v>
      </c>
      <c r="J1572" t="n">
        <v>159.12</v>
      </c>
      <c r="K1572" t="n">
        <v>50.28</v>
      </c>
      <c r="L1572" t="n">
        <v>1</v>
      </c>
      <c r="M1572" t="n">
        <v>288</v>
      </c>
      <c r="N1572" t="n">
        <v>27.84</v>
      </c>
      <c r="O1572" t="n">
        <v>19859.16</v>
      </c>
      <c r="P1572" t="n">
        <v>400.8</v>
      </c>
      <c r="Q1572" t="n">
        <v>453.48</v>
      </c>
      <c r="R1572" t="n">
        <v>342.97</v>
      </c>
      <c r="S1572" t="n">
        <v>57.64</v>
      </c>
      <c r="T1572" t="n">
        <v>139174.5</v>
      </c>
      <c r="U1572" t="n">
        <v>0.17</v>
      </c>
      <c r="V1572" t="n">
        <v>0.66</v>
      </c>
      <c r="W1572" t="n">
        <v>7.3</v>
      </c>
      <c r="X1572" t="n">
        <v>8.630000000000001</v>
      </c>
      <c r="Y1572" t="n">
        <v>1</v>
      </c>
      <c r="Z1572" t="n">
        <v>10</v>
      </c>
    </row>
    <row r="1573">
      <c r="A1573" t="n">
        <v>1</v>
      </c>
      <c r="B1573" t="n">
        <v>80</v>
      </c>
      <c r="C1573" t="inlineStr">
        <is>
          <t xml:space="preserve">CONCLUIDO	</t>
        </is>
      </c>
      <c r="D1573" t="n">
        <v>2.5389</v>
      </c>
      <c r="E1573" t="n">
        <v>39.39</v>
      </c>
      <c r="F1573" t="n">
        <v>30.1</v>
      </c>
      <c r="G1573" t="n">
        <v>8.359999999999999</v>
      </c>
      <c r="H1573" t="n">
        <v>0.14</v>
      </c>
      <c r="I1573" t="n">
        <v>216</v>
      </c>
      <c r="J1573" t="n">
        <v>159.48</v>
      </c>
      <c r="K1573" t="n">
        <v>50.28</v>
      </c>
      <c r="L1573" t="n">
        <v>1.25</v>
      </c>
      <c r="M1573" t="n">
        <v>214</v>
      </c>
      <c r="N1573" t="n">
        <v>27.95</v>
      </c>
      <c r="O1573" t="n">
        <v>19902.91</v>
      </c>
      <c r="P1573" t="n">
        <v>372.46</v>
      </c>
      <c r="Q1573" t="n">
        <v>453.25</v>
      </c>
      <c r="R1573" t="n">
        <v>269.5</v>
      </c>
      <c r="S1573" t="n">
        <v>57.64</v>
      </c>
      <c r="T1573" t="n">
        <v>102807.74</v>
      </c>
      <c r="U1573" t="n">
        <v>0.21</v>
      </c>
      <c r="V1573" t="n">
        <v>0.7</v>
      </c>
      <c r="W1573" t="n">
        <v>7.16</v>
      </c>
      <c r="X1573" t="n">
        <v>6.36</v>
      </c>
      <c r="Y1573" t="n">
        <v>1</v>
      </c>
      <c r="Z1573" t="n">
        <v>10</v>
      </c>
    </row>
    <row r="1574">
      <c r="A1574" t="n">
        <v>2</v>
      </c>
      <c r="B1574" t="n">
        <v>80</v>
      </c>
      <c r="C1574" t="inlineStr">
        <is>
          <t xml:space="preserve">CONCLUIDO	</t>
        </is>
      </c>
      <c r="D1574" t="n">
        <v>2.7301</v>
      </c>
      <c r="E1574" t="n">
        <v>36.63</v>
      </c>
      <c r="F1574" t="n">
        <v>28.76</v>
      </c>
      <c r="G1574" t="n">
        <v>10.03</v>
      </c>
      <c r="H1574" t="n">
        <v>0.17</v>
      </c>
      <c r="I1574" t="n">
        <v>172</v>
      </c>
      <c r="J1574" t="n">
        <v>159.83</v>
      </c>
      <c r="K1574" t="n">
        <v>50.28</v>
      </c>
      <c r="L1574" t="n">
        <v>1.5</v>
      </c>
      <c r="M1574" t="n">
        <v>170</v>
      </c>
      <c r="N1574" t="n">
        <v>28.05</v>
      </c>
      <c r="O1574" t="n">
        <v>19946.71</v>
      </c>
      <c r="P1574" t="n">
        <v>355.6</v>
      </c>
      <c r="Q1574" t="n">
        <v>452.87</v>
      </c>
      <c r="R1574" t="n">
        <v>226.28</v>
      </c>
      <c r="S1574" t="n">
        <v>57.64</v>
      </c>
      <c r="T1574" t="n">
        <v>81420.17</v>
      </c>
      <c r="U1574" t="n">
        <v>0.25</v>
      </c>
      <c r="V1574" t="n">
        <v>0.74</v>
      </c>
      <c r="W1574" t="n">
        <v>7.08</v>
      </c>
      <c r="X1574" t="n">
        <v>5.03</v>
      </c>
      <c r="Y1574" t="n">
        <v>1</v>
      </c>
      <c r="Z1574" t="n">
        <v>10</v>
      </c>
    </row>
    <row r="1575">
      <c r="A1575" t="n">
        <v>3</v>
      </c>
      <c r="B1575" t="n">
        <v>80</v>
      </c>
      <c r="C1575" t="inlineStr">
        <is>
          <t xml:space="preserve">CONCLUIDO	</t>
        </is>
      </c>
      <c r="D1575" t="n">
        <v>2.8744</v>
      </c>
      <c r="E1575" t="n">
        <v>34.79</v>
      </c>
      <c r="F1575" t="n">
        <v>27.86</v>
      </c>
      <c r="G1575" t="n">
        <v>11.69</v>
      </c>
      <c r="H1575" t="n">
        <v>0.19</v>
      </c>
      <c r="I1575" t="n">
        <v>143</v>
      </c>
      <c r="J1575" t="n">
        <v>160.19</v>
      </c>
      <c r="K1575" t="n">
        <v>50.28</v>
      </c>
      <c r="L1575" t="n">
        <v>1.75</v>
      </c>
      <c r="M1575" t="n">
        <v>141</v>
      </c>
      <c r="N1575" t="n">
        <v>28.16</v>
      </c>
      <c r="O1575" t="n">
        <v>19990.53</v>
      </c>
      <c r="P1575" t="n">
        <v>344.1</v>
      </c>
      <c r="Q1575" t="n">
        <v>453.17</v>
      </c>
      <c r="R1575" t="n">
        <v>196.74</v>
      </c>
      <c r="S1575" t="n">
        <v>57.64</v>
      </c>
      <c r="T1575" t="n">
        <v>66791.56</v>
      </c>
      <c r="U1575" t="n">
        <v>0.29</v>
      </c>
      <c r="V1575" t="n">
        <v>0.76</v>
      </c>
      <c r="W1575" t="n">
        <v>7.03</v>
      </c>
      <c r="X1575" t="n">
        <v>4.12</v>
      </c>
      <c r="Y1575" t="n">
        <v>1</v>
      </c>
      <c r="Z1575" t="n">
        <v>10</v>
      </c>
    </row>
    <row r="1576">
      <c r="A1576" t="n">
        <v>4</v>
      </c>
      <c r="B1576" t="n">
        <v>80</v>
      </c>
      <c r="C1576" t="inlineStr">
        <is>
          <t xml:space="preserve">CONCLUIDO	</t>
        </is>
      </c>
      <c r="D1576" t="n">
        <v>2.984</v>
      </c>
      <c r="E1576" t="n">
        <v>33.51</v>
      </c>
      <c r="F1576" t="n">
        <v>27.26</v>
      </c>
      <c r="G1576" t="n">
        <v>13.4</v>
      </c>
      <c r="H1576" t="n">
        <v>0.22</v>
      </c>
      <c r="I1576" t="n">
        <v>122</v>
      </c>
      <c r="J1576" t="n">
        <v>160.54</v>
      </c>
      <c r="K1576" t="n">
        <v>50.28</v>
      </c>
      <c r="L1576" t="n">
        <v>2</v>
      </c>
      <c r="M1576" t="n">
        <v>120</v>
      </c>
      <c r="N1576" t="n">
        <v>28.26</v>
      </c>
      <c r="O1576" t="n">
        <v>20034.4</v>
      </c>
      <c r="P1576" t="n">
        <v>336.34</v>
      </c>
      <c r="Q1576" t="n">
        <v>453.05</v>
      </c>
      <c r="R1576" t="n">
        <v>177.03</v>
      </c>
      <c r="S1576" t="n">
        <v>57.64</v>
      </c>
      <c r="T1576" t="n">
        <v>57045.42</v>
      </c>
      <c r="U1576" t="n">
        <v>0.33</v>
      </c>
      <c r="V1576" t="n">
        <v>0.78</v>
      </c>
      <c r="W1576" t="n">
        <v>7</v>
      </c>
      <c r="X1576" t="n">
        <v>3.52</v>
      </c>
      <c r="Y1576" t="n">
        <v>1</v>
      </c>
      <c r="Z1576" t="n">
        <v>10</v>
      </c>
    </row>
    <row r="1577">
      <c r="A1577" t="n">
        <v>5</v>
      </c>
      <c r="B1577" t="n">
        <v>80</v>
      </c>
      <c r="C1577" t="inlineStr">
        <is>
          <t xml:space="preserve">CONCLUIDO	</t>
        </is>
      </c>
      <c r="D1577" t="n">
        <v>3.0705</v>
      </c>
      <c r="E1577" t="n">
        <v>32.57</v>
      </c>
      <c r="F1577" t="n">
        <v>26.8</v>
      </c>
      <c r="G1577" t="n">
        <v>15.03</v>
      </c>
      <c r="H1577" t="n">
        <v>0.25</v>
      </c>
      <c r="I1577" t="n">
        <v>107</v>
      </c>
      <c r="J1577" t="n">
        <v>160.9</v>
      </c>
      <c r="K1577" t="n">
        <v>50.28</v>
      </c>
      <c r="L1577" t="n">
        <v>2.25</v>
      </c>
      <c r="M1577" t="n">
        <v>105</v>
      </c>
      <c r="N1577" t="n">
        <v>28.37</v>
      </c>
      <c r="O1577" t="n">
        <v>20078.3</v>
      </c>
      <c r="P1577" t="n">
        <v>330.31</v>
      </c>
      <c r="Q1577" t="n">
        <v>452.84</v>
      </c>
      <c r="R1577" t="n">
        <v>162.57</v>
      </c>
      <c r="S1577" t="n">
        <v>57.64</v>
      </c>
      <c r="T1577" t="n">
        <v>49885.53</v>
      </c>
      <c r="U1577" t="n">
        <v>0.35</v>
      </c>
      <c r="V1577" t="n">
        <v>0.79</v>
      </c>
      <c r="W1577" t="n">
        <v>6.96</v>
      </c>
      <c r="X1577" t="n">
        <v>3.06</v>
      </c>
      <c r="Y1577" t="n">
        <v>1</v>
      </c>
      <c r="Z1577" t="n">
        <v>10</v>
      </c>
    </row>
    <row r="1578">
      <c r="A1578" t="n">
        <v>6</v>
      </c>
      <c r="B1578" t="n">
        <v>80</v>
      </c>
      <c r="C1578" t="inlineStr">
        <is>
          <t xml:space="preserve">CONCLUIDO	</t>
        </is>
      </c>
      <c r="D1578" t="n">
        <v>3.14</v>
      </c>
      <c r="E1578" t="n">
        <v>31.85</v>
      </c>
      <c r="F1578" t="n">
        <v>26.46</v>
      </c>
      <c r="G1578" t="n">
        <v>16.71</v>
      </c>
      <c r="H1578" t="n">
        <v>0.27</v>
      </c>
      <c r="I1578" t="n">
        <v>95</v>
      </c>
      <c r="J1578" t="n">
        <v>161.26</v>
      </c>
      <c r="K1578" t="n">
        <v>50.28</v>
      </c>
      <c r="L1578" t="n">
        <v>2.5</v>
      </c>
      <c r="M1578" t="n">
        <v>93</v>
      </c>
      <c r="N1578" t="n">
        <v>28.48</v>
      </c>
      <c r="O1578" t="n">
        <v>20122.23</v>
      </c>
      <c r="P1578" t="n">
        <v>325.78</v>
      </c>
      <c r="Q1578" t="n">
        <v>452.85</v>
      </c>
      <c r="R1578" t="n">
        <v>150.96</v>
      </c>
      <c r="S1578" t="n">
        <v>57.64</v>
      </c>
      <c r="T1578" t="n">
        <v>44143.75</v>
      </c>
      <c r="U1578" t="n">
        <v>0.38</v>
      </c>
      <c r="V1578" t="n">
        <v>0.8</v>
      </c>
      <c r="W1578" t="n">
        <v>6.96</v>
      </c>
      <c r="X1578" t="n">
        <v>2.73</v>
      </c>
      <c r="Y1578" t="n">
        <v>1</v>
      </c>
      <c r="Z1578" t="n">
        <v>10</v>
      </c>
    </row>
    <row r="1579">
      <c r="A1579" t="n">
        <v>7</v>
      </c>
      <c r="B1579" t="n">
        <v>80</v>
      </c>
      <c r="C1579" t="inlineStr">
        <is>
          <t xml:space="preserve">CONCLUIDO	</t>
        </is>
      </c>
      <c r="D1579" t="n">
        <v>3.2007</v>
      </c>
      <c r="E1579" t="n">
        <v>31.24</v>
      </c>
      <c r="F1579" t="n">
        <v>26.18</v>
      </c>
      <c r="G1579" t="n">
        <v>18.48</v>
      </c>
      <c r="H1579" t="n">
        <v>0.3</v>
      </c>
      <c r="I1579" t="n">
        <v>85</v>
      </c>
      <c r="J1579" t="n">
        <v>161.61</v>
      </c>
      <c r="K1579" t="n">
        <v>50.28</v>
      </c>
      <c r="L1579" t="n">
        <v>2.75</v>
      </c>
      <c r="M1579" t="n">
        <v>83</v>
      </c>
      <c r="N1579" t="n">
        <v>28.58</v>
      </c>
      <c r="O1579" t="n">
        <v>20166.2</v>
      </c>
      <c r="P1579" t="n">
        <v>321.98</v>
      </c>
      <c r="Q1579" t="n">
        <v>452.74</v>
      </c>
      <c r="R1579" t="n">
        <v>141.9</v>
      </c>
      <c r="S1579" t="n">
        <v>57.64</v>
      </c>
      <c r="T1579" t="n">
        <v>39661.25</v>
      </c>
      <c r="U1579" t="n">
        <v>0.41</v>
      </c>
      <c r="V1579" t="n">
        <v>0.8100000000000001</v>
      </c>
      <c r="W1579" t="n">
        <v>6.94</v>
      </c>
      <c r="X1579" t="n">
        <v>2.45</v>
      </c>
      <c r="Y1579" t="n">
        <v>1</v>
      </c>
      <c r="Z1579" t="n">
        <v>10</v>
      </c>
    </row>
    <row r="1580">
      <c r="A1580" t="n">
        <v>8</v>
      </c>
      <c r="B1580" t="n">
        <v>80</v>
      </c>
      <c r="C1580" t="inlineStr">
        <is>
          <t xml:space="preserve">CONCLUIDO	</t>
        </is>
      </c>
      <c r="D1580" t="n">
        <v>3.2467</v>
      </c>
      <c r="E1580" t="n">
        <v>30.8</v>
      </c>
      <c r="F1580" t="n">
        <v>25.96</v>
      </c>
      <c r="G1580" t="n">
        <v>19.97</v>
      </c>
      <c r="H1580" t="n">
        <v>0.33</v>
      </c>
      <c r="I1580" t="n">
        <v>78</v>
      </c>
      <c r="J1580" t="n">
        <v>161.97</v>
      </c>
      <c r="K1580" t="n">
        <v>50.28</v>
      </c>
      <c r="L1580" t="n">
        <v>3</v>
      </c>
      <c r="M1580" t="n">
        <v>76</v>
      </c>
      <c r="N1580" t="n">
        <v>28.69</v>
      </c>
      <c r="O1580" t="n">
        <v>20210.21</v>
      </c>
      <c r="P1580" t="n">
        <v>318.99</v>
      </c>
      <c r="Q1580" t="n">
        <v>452.79</v>
      </c>
      <c r="R1580" t="n">
        <v>135.21</v>
      </c>
      <c r="S1580" t="n">
        <v>57.64</v>
      </c>
      <c r="T1580" t="n">
        <v>36351.61</v>
      </c>
      <c r="U1580" t="n">
        <v>0.43</v>
      </c>
      <c r="V1580" t="n">
        <v>0.82</v>
      </c>
      <c r="W1580" t="n">
        <v>6.92</v>
      </c>
      <c r="X1580" t="n">
        <v>2.23</v>
      </c>
      <c r="Y1580" t="n">
        <v>1</v>
      </c>
      <c r="Z1580" t="n">
        <v>10</v>
      </c>
    </row>
    <row r="1581">
      <c r="A1581" t="n">
        <v>9</v>
      </c>
      <c r="B1581" t="n">
        <v>80</v>
      </c>
      <c r="C1581" t="inlineStr">
        <is>
          <t xml:space="preserve">CONCLUIDO	</t>
        </is>
      </c>
      <c r="D1581" t="n">
        <v>3.2945</v>
      </c>
      <c r="E1581" t="n">
        <v>30.35</v>
      </c>
      <c r="F1581" t="n">
        <v>25.74</v>
      </c>
      <c r="G1581" t="n">
        <v>21.75</v>
      </c>
      <c r="H1581" t="n">
        <v>0.35</v>
      </c>
      <c r="I1581" t="n">
        <v>71</v>
      </c>
      <c r="J1581" t="n">
        <v>162.33</v>
      </c>
      <c r="K1581" t="n">
        <v>50.28</v>
      </c>
      <c r="L1581" t="n">
        <v>3.25</v>
      </c>
      <c r="M1581" t="n">
        <v>69</v>
      </c>
      <c r="N1581" t="n">
        <v>28.8</v>
      </c>
      <c r="O1581" t="n">
        <v>20254.26</v>
      </c>
      <c r="P1581" t="n">
        <v>315.92</v>
      </c>
      <c r="Q1581" t="n">
        <v>452.8</v>
      </c>
      <c r="R1581" t="n">
        <v>127.1</v>
      </c>
      <c r="S1581" t="n">
        <v>57.64</v>
      </c>
      <c r="T1581" t="n">
        <v>32332.8</v>
      </c>
      <c r="U1581" t="n">
        <v>0.45</v>
      </c>
      <c r="V1581" t="n">
        <v>0.82</v>
      </c>
      <c r="W1581" t="n">
        <v>6.93</v>
      </c>
      <c r="X1581" t="n">
        <v>2.01</v>
      </c>
      <c r="Y1581" t="n">
        <v>1</v>
      </c>
      <c r="Z1581" t="n">
        <v>10</v>
      </c>
    </row>
    <row r="1582">
      <c r="A1582" t="n">
        <v>10</v>
      </c>
      <c r="B1582" t="n">
        <v>80</v>
      </c>
      <c r="C1582" t="inlineStr">
        <is>
          <t xml:space="preserve">CONCLUIDO	</t>
        </is>
      </c>
      <c r="D1582" t="n">
        <v>3.3284</v>
      </c>
      <c r="E1582" t="n">
        <v>30.04</v>
      </c>
      <c r="F1582" t="n">
        <v>25.59</v>
      </c>
      <c r="G1582" t="n">
        <v>23.27</v>
      </c>
      <c r="H1582" t="n">
        <v>0.38</v>
      </c>
      <c r="I1582" t="n">
        <v>66</v>
      </c>
      <c r="J1582" t="n">
        <v>162.68</v>
      </c>
      <c r="K1582" t="n">
        <v>50.28</v>
      </c>
      <c r="L1582" t="n">
        <v>3.5</v>
      </c>
      <c r="M1582" t="n">
        <v>64</v>
      </c>
      <c r="N1582" t="n">
        <v>28.9</v>
      </c>
      <c r="O1582" t="n">
        <v>20298.34</v>
      </c>
      <c r="P1582" t="n">
        <v>313.74</v>
      </c>
      <c r="Q1582" t="n">
        <v>452.78</v>
      </c>
      <c r="R1582" t="n">
        <v>122.87</v>
      </c>
      <c r="S1582" t="n">
        <v>57.64</v>
      </c>
      <c r="T1582" t="n">
        <v>30242.63</v>
      </c>
      <c r="U1582" t="n">
        <v>0.47</v>
      </c>
      <c r="V1582" t="n">
        <v>0.83</v>
      </c>
      <c r="W1582" t="n">
        <v>6.91</v>
      </c>
      <c r="X1582" t="n">
        <v>1.87</v>
      </c>
      <c r="Y1582" t="n">
        <v>1</v>
      </c>
      <c r="Z1582" t="n">
        <v>10</v>
      </c>
    </row>
    <row r="1583">
      <c r="A1583" t="n">
        <v>11</v>
      </c>
      <c r="B1583" t="n">
        <v>80</v>
      </c>
      <c r="C1583" t="inlineStr">
        <is>
          <t xml:space="preserve">CONCLUIDO	</t>
        </is>
      </c>
      <c r="D1583" t="n">
        <v>3.3614</v>
      </c>
      <c r="E1583" t="n">
        <v>29.75</v>
      </c>
      <c r="F1583" t="n">
        <v>25.46</v>
      </c>
      <c r="G1583" t="n">
        <v>25.04</v>
      </c>
      <c r="H1583" t="n">
        <v>0.41</v>
      </c>
      <c r="I1583" t="n">
        <v>61</v>
      </c>
      <c r="J1583" t="n">
        <v>163.04</v>
      </c>
      <c r="K1583" t="n">
        <v>50.28</v>
      </c>
      <c r="L1583" t="n">
        <v>3.75</v>
      </c>
      <c r="M1583" t="n">
        <v>59</v>
      </c>
      <c r="N1583" t="n">
        <v>29.01</v>
      </c>
      <c r="O1583" t="n">
        <v>20342.46</v>
      </c>
      <c r="P1583" t="n">
        <v>311.72</v>
      </c>
      <c r="Q1583" t="n">
        <v>452.72</v>
      </c>
      <c r="R1583" t="n">
        <v>118.89</v>
      </c>
      <c r="S1583" t="n">
        <v>57.64</v>
      </c>
      <c r="T1583" t="n">
        <v>28276.23</v>
      </c>
      <c r="U1583" t="n">
        <v>0.48</v>
      </c>
      <c r="V1583" t="n">
        <v>0.83</v>
      </c>
      <c r="W1583" t="n">
        <v>6.89</v>
      </c>
      <c r="X1583" t="n">
        <v>1.73</v>
      </c>
      <c r="Y1583" t="n">
        <v>1</v>
      </c>
      <c r="Z1583" t="n">
        <v>10</v>
      </c>
    </row>
    <row r="1584">
      <c r="A1584" t="n">
        <v>12</v>
      </c>
      <c r="B1584" t="n">
        <v>80</v>
      </c>
      <c r="C1584" t="inlineStr">
        <is>
          <t xml:space="preserve">CONCLUIDO	</t>
        </is>
      </c>
      <c r="D1584" t="n">
        <v>3.387</v>
      </c>
      <c r="E1584" t="n">
        <v>29.52</v>
      </c>
      <c r="F1584" t="n">
        <v>25.36</v>
      </c>
      <c r="G1584" t="n">
        <v>26.7</v>
      </c>
      <c r="H1584" t="n">
        <v>0.43</v>
      </c>
      <c r="I1584" t="n">
        <v>57</v>
      </c>
      <c r="J1584" t="n">
        <v>163.4</v>
      </c>
      <c r="K1584" t="n">
        <v>50.28</v>
      </c>
      <c r="L1584" t="n">
        <v>4</v>
      </c>
      <c r="M1584" t="n">
        <v>55</v>
      </c>
      <c r="N1584" t="n">
        <v>29.12</v>
      </c>
      <c r="O1584" t="n">
        <v>20386.62</v>
      </c>
      <c r="P1584" t="n">
        <v>310.13</v>
      </c>
      <c r="Q1584" t="n">
        <v>452.64</v>
      </c>
      <c r="R1584" t="n">
        <v>115.3</v>
      </c>
      <c r="S1584" t="n">
        <v>57.64</v>
      </c>
      <c r="T1584" t="n">
        <v>26502.41</v>
      </c>
      <c r="U1584" t="n">
        <v>0.5</v>
      </c>
      <c r="V1584" t="n">
        <v>0.84</v>
      </c>
      <c r="W1584" t="n">
        <v>6.9</v>
      </c>
      <c r="X1584" t="n">
        <v>1.64</v>
      </c>
      <c r="Y1584" t="n">
        <v>1</v>
      </c>
      <c r="Z1584" t="n">
        <v>10</v>
      </c>
    </row>
    <row r="1585">
      <c r="A1585" t="n">
        <v>13</v>
      </c>
      <c r="B1585" t="n">
        <v>80</v>
      </c>
      <c r="C1585" t="inlineStr">
        <is>
          <t xml:space="preserve">CONCLUIDO	</t>
        </is>
      </c>
      <c r="D1585" t="n">
        <v>3.4147</v>
      </c>
      <c r="E1585" t="n">
        <v>29.29</v>
      </c>
      <c r="F1585" t="n">
        <v>25.25</v>
      </c>
      <c r="G1585" t="n">
        <v>28.59</v>
      </c>
      <c r="H1585" t="n">
        <v>0.46</v>
      </c>
      <c r="I1585" t="n">
        <v>53</v>
      </c>
      <c r="J1585" t="n">
        <v>163.76</v>
      </c>
      <c r="K1585" t="n">
        <v>50.28</v>
      </c>
      <c r="L1585" t="n">
        <v>4.25</v>
      </c>
      <c r="M1585" t="n">
        <v>51</v>
      </c>
      <c r="N1585" t="n">
        <v>29.23</v>
      </c>
      <c r="O1585" t="n">
        <v>20430.81</v>
      </c>
      <c r="P1585" t="n">
        <v>308.51</v>
      </c>
      <c r="Q1585" t="n">
        <v>452.75</v>
      </c>
      <c r="R1585" t="n">
        <v>111.83</v>
      </c>
      <c r="S1585" t="n">
        <v>57.64</v>
      </c>
      <c r="T1585" t="n">
        <v>24787.33</v>
      </c>
      <c r="U1585" t="n">
        <v>0.52</v>
      </c>
      <c r="V1585" t="n">
        <v>0.84</v>
      </c>
      <c r="W1585" t="n">
        <v>6.89</v>
      </c>
      <c r="X1585" t="n">
        <v>1.52</v>
      </c>
      <c r="Y1585" t="n">
        <v>1</v>
      </c>
      <c r="Z1585" t="n">
        <v>10</v>
      </c>
    </row>
    <row r="1586">
      <c r="A1586" t="n">
        <v>14</v>
      </c>
      <c r="B1586" t="n">
        <v>80</v>
      </c>
      <c r="C1586" t="inlineStr">
        <is>
          <t xml:space="preserve">CONCLUIDO	</t>
        </is>
      </c>
      <c r="D1586" t="n">
        <v>3.4397</v>
      </c>
      <c r="E1586" t="n">
        <v>29.07</v>
      </c>
      <c r="F1586" t="n">
        <v>25.14</v>
      </c>
      <c r="G1586" t="n">
        <v>30.16</v>
      </c>
      <c r="H1586" t="n">
        <v>0.49</v>
      </c>
      <c r="I1586" t="n">
        <v>50</v>
      </c>
      <c r="J1586" t="n">
        <v>164.12</v>
      </c>
      <c r="K1586" t="n">
        <v>50.28</v>
      </c>
      <c r="L1586" t="n">
        <v>4.5</v>
      </c>
      <c r="M1586" t="n">
        <v>48</v>
      </c>
      <c r="N1586" t="n">
        <v>29.34</v>
      </c>
      <c r="O1586" t="n">
        <v>20475.04</v>
      </c>
      <c r="P1586" t="n">
        <v>306.64</v>
      </c>
      <c r="Q1586" t="n">
        <v>452.69</v>
      </c>
      <c r="R1586" t="n">
        <v>108.36</v>
      </c>
      <c r="S1586" t="n">
        <v>57.64</v>
      </c>
      <c r="T1586" t="n">
        <v>23067.27</v>
      </c>
      <c r="U1586" t="n">
        <v>0.53</v>
      </c>
      <c r="V1586" t="n">
        <v>0.84</v>
      </c>
      <c r="W1586" t="n">
        <v>6.87</v>
      </c>
      <c r="X1586" t="n">
        <v>1.41</v>
      </c>
      <c r="Y1586" t="n">
        <v>1</v>
      </c>
      <c r="Z1586" t="n">
        <v>10</v>
      </c>
    </row>
    <row r="1587">
      <c r="A1587" t="n">
        <v>15</v>
      </c>
      <c r="B1587" t="n">
        <v>80</v>
      </c>
      <c r="C1587" t="inlineStr">
        <is>
          <t xml:space="preserve">CONCLUIDO	</t>
        </is>
      </c>
      <c r="D1587" t="n">
        <v>3.4537</v>
      </c>
      <c r="E1587" t="n">
        <v>28.95</v>
      </c>
      <c r="F1587" t="n">
        <v>25.08</v>
      </c>
      <c r="G1587" t="n">
        <v>31.35</v>
      </c>
      <c r="H1587" t="n">
        <v>0.51</v>
      </c>
      <c r="I1587" t="n">
        <v>48</v>
      </c>
      <c r="J1587" t="n">
        <v>164.48</v>
      </c>
      <c r="K1587" t="n">
        <v>50.28</v>
      </c>
      <c r="L1587" t="n">
        <v>4.75</v>
      </c>
      <c r="M1587" t="n">
        <v>46</v>
      </c>
      <c r="N1587" t="n">
        <v>29.45</v>
      </c>
      <c r="O1587" t="n">
        <v>20519.3</v>
      </c>
      <c r="P1587" t="n">
        <v>305.66</v>
      </c>
      <c r="Q1587" t="n">
        <v>452.69</v>
      </c>
      <c r="R1587" t="n">
        <v>106.61</v>
      </c>
      <c r="S1587" t="n">
        <v>57.64</v>
      </c>
      <c r="T1587" t="n">
        <v>22201.73</v>
      </c>
      <c r="U1587" t="n">
        <v>0.54</v>
      </c>
      <c r="V1587" t="n">
        <v>0.85</v>
      </c>
      <c r="W1587" t="n">
        <v>6.87</v>
      </c>
      <c r="X1587" t="n">
        <v>1.36</v>
      </c>
      <c r="Y1587" t="n">
        <v>1</v>
      </c>
      <c r="Z1587" t="n">
        <v>10</v>
      </c>
    </row>
    <row r="1588">
      <c r="A1588" t="n">
        <v>16</v>
      </c>
      <c r="B1588" t="n">
        <v>80</v>
      </c>
      <c r="C1588" t="inlineStr">
        <is>
          <t xml:space="preserve">CONCLUIDO	</t>
        </is>
      </c>
      <c r="D1588" t="n">
        <v>3.4735</v>
      </c>
      <c r="E1588" t="n">
        <v>28.79</v>
      </c>
      <c r="F1588" t="n">
        <v>25.02</v>
      </c>
      <c r="G1588" t="n">
        <v>33.35</v>
      </c>
      <c r="H1588" t="n">
        <v>0.54</v>
      </c>
      <c r="I1588" t="n">
        <v>45</v>
      </c>
      <c r="J1588" t="n">
        <v>164.83</v>
      </c>
      <c r="K1588" t="n">
        <v>50.28</v>
      </c>
      <c r="L1588" t="n">
        <v>5</v>
      </c>
      <c r="M1588" t="n">
        <v>43</v>
      </c>
      <c r="N1588" t="n">
        <v>29.55</v>
      </c>
      <c r="O1588" t="n">
        <v>20563.61</v>
      </c>
      <c r="P1588" t="n">
        <v>304.55</v>
      </c>
      <c r="Q1588" t="n">
        <v>452.61</v>
      </c>
      <c r="R1588" t="n">
        <v>104.05</v>
      </c>
      <c r="S1588" t="n">
        <v>57.64</v>
      </c>
      <c r="T1588" t="n">
        <v>20936.7</v>
      </c>
      <c r="U1588" t="n">
        <v>0.55</v>
      </c>
      <c r="V1588" t="n">
        <v>0.85</v>
      </c>
      <c r="W1588" t="n">
        <v>6.88</v>
      </c>
      <c r="X1588" t="n">
        <v>1.29</v>
      </c>
      <c r="Y1588" t="n">
        <v>1</v>
      </c>
      <c r="Z1588" t="n">
        <v>10</v>
      </c>
    </row>
    <row r="1589">
      <c r="A1589" t="n">
        <v>17</v>
      </c>
      <c r="B1589" t="n">
        <v>80</v>
      </c>
      <c r="C1589" t="inlineStr">
        <is>
          <t xml:space="preserve">CONCLUIDO	</t>
        </is>
      </c>
      <c r="D1589" t="n">
        <v>3.4926</v>
      </c>
      <c r="E1589" t="n">
        <v>28.63</v>
      </c>
      <c r="F1589" t="n">
        <v>24.92</v>
      </c>
      <c r="G1589" t="n">
        <v>34.77</v>
      </c>
      <c r="H1589" t="n">
        <v>0.5600000000000001</v>
      </c>
      <c r="I1589" t="n">
        <v>43</v>
      </c>
      <c r="J1589" t="n">
        <v>165.19</v>
      </c>
      <c r="K1589" t="n">
        <v>50.28</v>
      </c>
      <c r="L1589" t="n">
        <v>5.25</v>
      </c>
      <c r="M1589" t="n">
        <v>41</v>
      </c>
      <c r="N1589" t="n">
        <v>29.66</v>
      </c>
      <c r="O1589" t="n">
        <v>20607.95</v>
      </c>
      <c r="P1589" t="n">
        <v>302.99</v>
      </c>
      <c r="Q1589" t="n">
        <v>452.73</v>
      </c>
      <c r="R1589" t="n">
        <v>101.12</v>
      </c>
      <c r="S1589" t="n">
        <v>57.64</v>
      </c>
      <c r="T1589" t="n">
        <v>19481.71</v>
      </c>
      <c r="U1589" t="n">
        <v>0.57</v>
      </c>
      <c r="V1589" t="n">
        <v>0.85</v>
      </c>
      <c r="W1589" t="n">
        <v>6.87</v>
      </c>
      <c r="X1589" t="n">
        <v>1.2</v>
      </c>
      <c r="Y1589" t="n">
        <v>1</v>
      </c>
      <c r="Z1589" t="n">
        <v>10</v>
      </c>
    </row>
    <row r="1590">
      <c r="A1590" t="n">
        <v>18</v>
      </c>
      <c r="B1590" t="n">
        <v>80</v>
      </c>
      <c r="C1590" t="inlineStr">
        <is>
          <t xml:space="preserve">CONCLUIDO	</t>
        </is>
      </c>
      <c r="D1590" t="n">
        <v>3.5066</v>
      </c>
      <c r="E1590" t="n">
        <v>28.52</v>
      </c>
      <c r="F1590" t="n">
        <v>24.87</v>
      </c>
      <c r="G1590" t="n">
        <v>36.4</v>
      </c>
      <c r="H1590" t="n">
        <v>0.59</v>
      </c>
      <c r="I1590" t="n">
        <v>41</v>
      </c>
      <c r="J1590" t="n">
        <v>165.55</v>
      </c>
      <c r="K1590" t="n">
        <v>50.28</v>
      </c>
      <c r="L1590" t="n">
        <v>5.5</v>
      </c>
      <c r="M1590" t="n">
        <v>39</v>
      </c>
      <c r="N1590" t="n">
        <v>29.77</v>
      </c>
      <c r="O1590" t="n">
        <v>20652.33</v>
      </c>
      <c r="P1590" t="n">
        <v>302.03</v>
      </c>
      <c r="Q1590" t="n">
        <v>452.64</v>
      </c>
      <c r="R1590" t="n">
        <v>99.56999999999999</v>
      </c>
      <c r="S1590" t="n">
        <v>57.64</v>
      </c>
      <c r="T1590" t="n">
        <v>18716.92</v>
      </c>
      <c r="U1590" t="n">
        <v>0.58</v>
      </c>
      <c r="V1590" t="n">
        <v>0.85</v>
      </c>
      <c r="W1590" t="n">
        <v>6.86</v>
      </c>
      <c r="X1590" t="n">
        <v>1.14</v>
      </c>
      <c r="Y1590" t="n">
        <v>1</v>
      </c>
      <c r="Z1590" t="n">
        <v>10</v>
      </c>
    </row>
    <row r="1591">
      <c r="A1591" t="n">
        <v>19</v>
      </c>
      <c r="B1591" t="n">
        <v>80</v>
      </c>
      <c r="C1591" t="inlineStr">
        <is>
          <t xml:space="preserve">CONCLUIDO	</t>
        </is>
      </c>
      <c r="D1591" t="n">
        <v>3.5186</v>
      </c>
      <c r="E1591" t="n">
        <v>28.42</v>
      </c>
      <c r="F1591" t="n">
        <v>24.84</v>
      </c>
      <c r="G1591" t="n">
        <v>38.21</v>
      </c>
      <c r="H1591" t="n">
        <v>0.61</v>
      </c>
      <c r="I1591" t="n">
        <v>39</v>
      </c>
      <c r="J1591" t="n">
        <v>165.91</v>
      </c>
      <c r="K1591" t="n">
        <v>50.28</v>
      </c>
      <c r="L1591" t="n">
        <v>5.75</v>
      </c>
      <c r="M1591" t="n">
        <v>37</v>
      </c>
      <c r="N1591" t="n">
        <v>29.88</v>
      </c>
      <c r="O1591" t="n">
        <v>20696.74</v>
      </c>
      <c r="P1591" t="n">
        <v>301.27</v>
      </c>
      <c r="Q1591" t="n">
        <v>452.68</v>
      </c>
      <c r="R1591" t="n">
        <v>98.68000000000001</v>
      </c>
      <c r="S1591" t="n">
        <v>57.64</v>
      </c>
      <c r="T1591" t="n">
        <v>18283.72</v>
      </c>
      <c r="U1591" t="n">
        <v>0.58</v>
      </c>
      <c r="V1591" t="n">
        <v>0.85</v>
      </c>
      <c r="W1591" t="n">
        <v>6.86</v>
      </c>
      <c r="X1591" t="n">
        <v>1.11</v>
      </c>
      <c r="Y1591" t="n">
        <v>1</v>
      </c>
      <c r="Z1591" t="n">
        <v>10</v>
      </c>
    </row>
    <row r="1592">
      <c r="A1592" t="n">
        <v>20</v>
      </c>
      <c r="B1592" t="n">
        <v>80</v>
      </c>
      <c r="C1592" t="inlineStr">
        <is>
          <t xml:space="preserve">CONCLUIDO	</t>
        </is>
      </c>
      <c r="D1592" t="n">
        <v>3.5342</v>
      </c>
      <c r="E1592" t="n">
        <v>28.29</v>
      </c>
      <c r="F1592" t="n">
        <v>24.78</v>
      </c>
      <c r="G1592" t="n">
        <v>40.18</v>
      </c>
      <c r="H1592" t="n">
        <v>0.64</v>
      </c>
      <c r="I1592" t="n">
        <v>37</v>
      </c>
      <c r="J1592" t="n">
        <v>166.27</v>
      </c>
      <c r="K1592" t="n">
        <v>50.28</v>
      </c>
      <c r="L1592" t="n">
        <v>6</v>
      </c>
      <c r="M1592" t="n">
        <v>35</v>
      </c>
      <c r="N1592" t="n">
        <v>29.99</v>
      </c>
      <c r="O1592" t="n">
        <v>20741.2</v>
      </c>
      <c r="P1592" t="n">
        <v>300.06</v>
      </c>
      <c r="Q1592" t="n">
        <v>452.63</v>
      </c>
      <c r="R1592" t="n">
        <v>96.8</v>
      </c>
      <c r="S1592" t="n">
        <v>57.64</v>
      </c>
      <c r="T1592" t="n">
        <v>17350.82</v>
      </c>
      <c r="U1592" t="n">
        <v>0.6</v>
      </c>
      <c r="V1592" t="n">
        <v>0.86</v>
      </c>
      <c r="W1592" t="n">
        <v>6.85</v>
      </c>
      <c r="X1592" t="n">
        <v>1.05</v>
      </c>
      <c r="Y1592" t="n">
        <v>1</v>
      </c>
      <c r="Z1592" t="n">
        <v>10</v>
      </c>
    </row>
    <row r="1593">
      <c r="A1593" t="n">
        <v>21</v>
      </c>
      <c r="B1593" t="n">
        <v>80</v>
      </c>
      <c r="C1593" t="inlineStr">
        <is>
          <t xml:space="preserve">CONCLUIDO	</t>
        </is>
      </c>
      <c r="D1593" t="n">
        <v>3.5436</v>
      </c>
      <c r="E1593" t="n">
        <v>28.22</v>
      </c>
      <c r="F1593" t="n">
        <v>24.74</v>
      </c>
      <c r="G1593" t="n">
        <v>41.23</v>
      </c>
      <c r="H1593" t="n">
        <v>0.66</v>
      </c>
      <c r="I1593" t="n">
        <v>36</v>
      </c>
      <c r="J1593" t="n">
        <v>166.64</v>
      </c>
      <c r="K1593" t="n">
        <v>50.28</v>
      </c>
      <c r="L1593" t="n">
        <v>6.25</v>
      </c>
      <c r="M1593" t="n">
        <v>34</v>
      </c>
      <c r="N1593" t="n">
        <v>30.11</v>
      </c>
      <c r="O1593" t="n">
        <v>20785.69</v>
      </c>
      <c r="P1593" t="n">
        <v>299.39</v>
      </c>
      <c r="Q1593" t="n">
        <v>452.64</v>
      </c>
      <c r="R1593" t="n">
        <v>95.19</v>
      </c>
      <c r="S1593" t="n">
        <v>57.64</v>
      </c>
      <c r="T1593" t="n">
        <v>16552.92</v>
      </c>
      <c r="U1593" t="n">
        <v>0.61</v>
      </c>
      <c r="V1593" t="n">
        <v>0.86</v>
      </c>
      <c r="W1593" t="n">
        <v>6.85</v>
      </c>
      <c r="X1593" t="n">
        <v>1.01</v>
      </c>
      <c r="Y1593" t="n">
        <v>1</v>
      </c>
      <c r="Z1593" t="n">
        <v>10</v>
      </c>
    </row>
    <row r="1594">
      <c r="A1594" t="n">
        <v>22</v>
      </c>
      <c r="B1594" t="n">
        <v>80</v>
      </c>
      <c r="C1594" t="inlineStr">
        <is>
          <t xml:space="preserve">CONCLUIDO	</t>
        </is>
      </c>
      <c r="D1594" t="n">
        <v>3.5611</v>
      </c>
      <c r="E1594" t="n">
        <v>28.08</v>
      </c>
      <c r="F1594" t="n">
        <v>24.66</v>
      </c>
      <c r="G1594" t="n">
        <v>43.52</v>
      </c>
      <c r="H1594" t="n">
        <v>0.6899999999999999</v>
      </c>
      <c r="I1594" t="n">
        <v>34</v>
      </c>
      <c r="J1594" t="n">
        <v>167</v>
      </c>
      <c r="K1594" t="n">
        <v>50.28</v>
      </c>
      <c r="L1594" t="n">
        <v>6.5</v>
      </c>
      <c r="M1594" t="n">
        <v>32</v>
      </c>
      <c r="N1594" t="n">
        <v>30.22</v>
      </c>
      <c r="O1594" t="n">
        <v>20830.22</v>
      </c>
      <c r="P1594" t="n">
        <v>297.95</v>
      </c>
      <c r="Q1594" t="n">
        <v>452.62</v>
      </c>
      <c r="R1594" t="n">
        <v>92.76000000000001</v>
      </c>
      <c r="S1594" t="n">
        <v>57.64</v>
      </c>
      <c r="T1594" t="n">
        <v>15348.2</v>
      </c>
      <c r="U1594" t="n">
        <v>0.62</v>
      </c>
      <c r="V1594" t="n">
        <v>0.86</v>
      </c>
      <c r="W1594" t="n">
        <v>6.85</v>
      </c>
      <c r="X1594" t="n">
        <v>0.9399999999999999</v>
      </c>
      <c r="Y1594" t="n">
        <v>1</v>
      </c>
      <c r="Z1594" t="n">
        <v>10</v>
      </c>
    </row>
    <row r="1595">
      <c r="A1595" t="n">
        <v>23</v>
      </c>
      <c r="B1595" t="n">
        <v>80</v>
      </c>
      <c r="C1595" t="inlineStr">
        <is>
          <t xml:space="preserve">CONCLUIDO	</t>
        </is>
      </c>
      <c r="D1595" t="n">
        <v>3.5676</v>
      </c>
      <c r="E1595" t="n">
        <v>28.03</v>
      </c>
      <c r="F1595" t="n">
        <v>24.64</v>
      </c>
      <c r="G1595" t="n">
        <v>44.8</v>
      </c>
      <c r="H1595" t="n">
        <v>0.71</v>
      </c>
      <c r="I1595" t="n">
        <v>33</v>
      </c>
      <c r="J1595" t="n">
        <v>167.36</v>
      </c>
      <c r="K1595" t="n">
        <v>50.28</v>
      </c>
      <c r="L1595" t="n">
        <v>6.75</v>
      </c>
      <c r="M1595" t="n">
        <v>31</v>
      </c>
      <c r="N1595" t="n">
        <v>30.33</v>
      </c>
      <c r="O1595" t="n">
        <v>20874.78</v>
      </c>
      <c r="P1595" t="n">
        <v>297.61</v>
      </c>
      <c r="Q1595" t="n">
        <v>452.64</v>
      </c>
      <c r="R1595" t="n">
        <v>92.29000000000001</v>
      </c>
      <c r="S1595" t="n">
        <v>57.64</v>
      </c>
      <c r="T1595" t="n">
        <v>15115.77</v>
      </c>
      <c r="U1595" t="n">
        <v>0.62</v>
      </c>
      <c r="V1595" t="n">
        <v>0.86</v>
      </c>
      <c r="W1595" t="n">
        <v>6.85</v>
      </c>
      <c r="X1595" t="n">
        <v>0.92</v>
      </c>
      <c r="Y1595" t="n">
        <v>1</v>
      </c>
      <c r="Z1595" t="n">
        <v>10</v>
      </c>
    </row>
    <row r="1596">
      <c r="A1596" t="n">
        <v>24</v>
      </c>
      <c r="B1596" t="n">
        <v>80</v>
      </c>
      <c r="C1596" t="inlineStr">
        <is>
          <t xml:space="preserve">CONCLUIDO	</t>
        </is>
      </c>
      <c r="D1596" t="n">
        <v>3.5731</v>
      </c>
      <c r="E1596" t="n">
        <v>27.99</v>
      </c>
      <c r="F1596" t="n">
        <v>24.63</v>
      </c>
      <c r="G1596" t="n">
        <v>46.18</v>
      </c>
      <c r="H1596" t="n">
        <v>0.74</v>
      </c>
      <c r="I1596" t="n">
        <v>32</v>
      </c>
      <c r="J1596" t="n">
        <v>167.72</v>
      </c>
      <c r="K1596" t="n">
        <v>50.28</v>
      </c>
      <c r="L1596" t="n">
        <v>7</v>
      </c>
      <c r="M1596" t="n">
        <v>30</v>
      </c>
      <c r="N1596" t="n">
        <v>30.44</v>
      </c>
      <c r="O1596" t="n">
        <v>20919.39</v>
      </c>
      <c r="P1596" t="n">
        <v>297.08</v>
      </c>
      <c r="Q1596" t="n">
        <v>452.61</v>
      </c>
      <c r="R1596" t="n">
        <v>91.68000000000001</v>
      </c>
      <c r="S1596" t="n">
        <v>57.64</v>
      </c>
      <c r="T1596" t="n">
        <v>14816.52</v>
      </c>
      <c r="U1596" t="n">
        <v>0.63</v>
      </c>
      <c r="V1596" t="n">
        <v>0.86</v>
      </c>
      <c r="W1596" t="n">
        <v>6.85</v>
      </c>
      <c r="X1596" t="n">
        <v>0.91</v>
      </c>
      <c r="Y1596" t="n">
        <v>1</v>
      </c>
      <c r="Z1596" t="n">
        <v>10</v>
      </c>
    </row>
    <row r="1597">
      <c r="A1597" t="n">
        <v>25</v>
      </c>
      <c r="B1597" t="n">
        <v>80</v>
      </c>
      <c r="C1597" t="inlineStr">
        <is>
          <t xml:space="preserve">CONCLUIDO	</t>
        </is>
      </c>
      <c r="D1597" t="n">
        <v>3.5832</v>
      </c>
      <c r="E1597" t="n">
        <v>27.91</v>
      </c>
      <c r="F1597" t="n">
        <v>24.58</v>
      </c>
      <c r="G1597" t="n">
        <v>47.58</v>
      </c>
      <c r="H1597" t="n">
        <v>0.76</v>
      </c>
      <c r="I1597" t="n">
        <v>31</v>
      </c>
      <c r="J1597" t="n">
        <v>168.08</v>
      </c>
      <c r="K1597" t="n">
        <v>50.28</v>
      </c>
      <c r="L1597" t="n">
        <v>7.25</v>
      </c>
      <c r="M1597" t="n">
        <v>29</v>
      </c>
      <c r="N1597" t="n">
        <v>30.55</v>
      </c>
      <c r="O1597" t="n">
        <v>20964.03</v>
      </c>
      <c r="P1597" t="n">
        <v>296.12</v>
      </c>
      <c r="Q1597" t="n">
        <v>452.61</v>
      </c>
      <c r="R1597" t="n">
        <v>90.2</v>
      </c>
      <c r="S1597" t="n">
        <v>57.64</v>
      </c>
      <c r="T1597" t="n">
        <v>14081.71</v>
      </c>
      <c r="U1597" t="n">
        <v>0.64</v>
      </c>
      <c r="V1597" t="n">
        <v>0.86</v>
      </c>
      <c r="W1597" t="n">
        <v>6.85</v>
      </c>
      <c r="X1597" t="n">
        <v>0.86</v>
      </c>
      <c r="Y1597" t="n">
        <v>1</v>
      </c>
      <c r="Z1597" t="n">
        <v>10</v>
      </c>
    </row>
    <row r="1598">
      <c r="A1598" t="n">
        <v>26</v>
      </c>
      <c r="B1598" t="n">
        <v>80</v>
      </c>
      <c r="C1598" t="inlineStr">
        <is>
          <t xml:space="preserve">CONCLUIDO	</t>
        </is>
      </c>
      <c r="D1598" t="n">
        <v>3.5871</v>
      </c>
      <c r="E1598" t="n">
        <v>27.88</v>
      </c>
      <c r="F1598" t="n">
        <v>24.59</v>
      </c>
      <c r="G1598" t="n">
        <v>49.17</v>
      </c>
      <c r="H1598" t="n">
        <v>0.79</v>
      </c>
      <c r="I1598" t="n">
        <v>30</v>
      </c>
      <c r="J1598" t="n">
        <v>168.44</v>
      </c>
      <c r="K1598" t="n">
        <v>50.28</v>
      </c>
      <c r="L1598" t="n">
        <v>7.5</v>
      </c>
      <c r="M1598" t="n">
        <v>28</v>
      </c>
      <c r="N1598" t="n">
        <v>30.66</v>
      </c>
      <c r="O1598" t="n">
        <v>21008.71</v>
      </c>
      <c r="P1598" t="n">
        <v>295.83</v>
      </c>
      <c r="Q1598" t="n">
        <v>452.57</v>
      </c>
      <c r="R1598" t="n">
        <v>90.19</v>
      </c>
      <c r="S1598" t="n">
        <v>57.64</v>
      </c>
      <c r="T1598" t="n">
        <v>14081.95</v>
      </c>
      <c r="U1598" t="n">
        <v>0.64</v>
      </c>
      <c r="V1598" t="n">
        <v>0.86</v>
      </c>
      <c r="W1598" t="n">
        <v>6.85</v>
      </c>
      <c r="X1598" t="n">
        <v>0.86</v>
      </c>
      <c r="Y1598" t="n">
        <v>1</v>
      </c>
      <c r="Z1598" t="n">
        <v>10</v>
      </c>
    </row>
    <row r="1599">
      <c r="A1599" t="n">
        <v>27</v>
      </c>
      <c r="B1599" t="n">
        <v>80</v>
      </c>
      <c r="C1599" t="inlineStr">
        <is>
          <t xml:space="preserve">CONCLUIDO	</t>
        </is>
      </c>
      <c r="D1599" t="n">
        <v>3.5967</v>
      </c>
      <c r="E1599" t="n">
        <v>27.8</v>
      </c>
      <c r="F1599" t="n">
        <v>24.54</v>
      </c>
      <c r="G1599" t="n">
        <v>50.78</v>
      </c>
      <c r="H1599" t="n">
        <v>0.8100000000000001</v>
      </c>
      <c r="I1599" t="n">
        <v>29</v>
      </c>
      <c r="J1599" t="n">
        <v>168.81</v>
      </c>
      <c r="K1599" t="n">
        <v>50.28</v>
      </c>
      <c r="L1599" t="n">
        <v>7.75</v>
      </c>
      <c r="M1599" t="n">
        <v>27</v>
      </c>
      <c r="N1599" t="n">
        <v>30.78</v>
      </c>
      <c r="O1599" t="n">
        <v>21053.43</v>
      </c>
      <c r="P1599" t="n">
        <v>295.01</v>
      </c>
      <c r="Q1599" t="n">
        <v>452.66</v>
      </c>
      <c r="R1599" t="n">
        <v>88.95</v>
      </c>
      <c r="S1599" t="n">
        <v>57.64</v>
      </c>
      <c r="T1599" t="n">
        <v>13469.11</v>
      </c>
      <c r="U1599" t="n">
        <v>0.65</v>
      </c>
      <c r="V1599" t="n">
        <v>0.86</v>
      </c>
      <c r="W1599" t="n">
        <v>6.84</v>
      </c>
      <c r="X1599" t="n">
        <v>0.82</v>
      </c>
      <c r="Y1599" t="n">
        <v>1</v>
      </c>
      <c r="Z1599" t="n">
        <v>10</v>
      </c>
    </row>
    <row r="1600">
      <c r="A1600" t="n">
        <v>28</v>
      </c>
      <c r="B1600" t="n">
        <v>80</v>
      </c>
      <c r="C1600" t="inlineStr">
        <is>
          <t xml:space="preserve">CONCLUIDO	</t>
        </is>
      </c>
      <c r="D1600" t="n">
        <v>3.6084</v>
      </c>
      <c r="E1600" t="n">
        <v>27.71</v>
      </c>
      <c r="F1600" t="n">
        <v>24.49</v>
      </c>
      <c r="G1600" t="n">
        <v>52.47</v>
      </c>
      <c r="H1600" t="n">
        <v>0.84</v>
      </c>
      <c r="I1600" t="n">
        <v>28</v>
      </c>
      <c r="J1600" t="n">
        <v>169.17</v>
      </c>
      <c r="K1600" t="n">
        <v>50.28</v>
      </c>
      <c r="L1600" t="n">
        <v>8</v>
      </c>
      <c r="M1600" t="n">
        <v>26</v>
      </c>
      <c r="N1600" t="n">
        <v>30.89</v>
      </c>
      <c r="O1600" t="n">
        <v>21098.19</v>
      </c>
      <c r="P1600" t="n">
        <v>293.82</v>
      </c>
      <c r="Q1600" t="n">
        <v>452.59</v>
      </c>
      <c r="R1600" t="n">
        <v>87.11</v>
      </c>
      <c r="S1600" t="n">
        <v>57.64</v>
      </c>
      <c r="T1600" t="n">
        <v>12554.31</v>
      </c>
      <c r="U1600" t="n">
        <v>0.66</v>
      </c>
      <c r="V1600" t="n">
        <v>0.87</v>
      </c>
      <c r="W1600" t="n">
        <v>6.84</v>
      </c>
      <c r="X1600" t="n">
        <v>0.76</v>
      </c>
      <c r="Y1600" t="n">
        <v>1</v>
      </c>
      <c r="Z1600" t="n">
        <v>10</v>
      </c>
    </row>
    <row r="1601">
      <c r="A1601" t="n">
        <v>29</v>
      </c>
      <c r="B1601" t="n">
        <v>80</v>
      </c>
      <c r="C1601" t="inlineStr">
        <is>
          <t xml:space="preserve">CONCLUIDO	</t>
        </is>
      </c>
      <c r="D1601" t="n">
        <v>3.6149</v>
      </c>
      <c r="E1601" t="n">
        <v>27.66</v>
      </c>
      <c r="F1601" t="n">
        <v>24.47</v>
      </c>
      <c r="G1601" t="n">
        <v>54.37</v>
      </c>
      <c r="H1601" t="n">
        <v>0.86</v>
      </c>
      <c r="I1601" t="n">
        <v>27</v>
      </c>
      <c r="J1601" t="n">
        <v>169.53</v>
      </c>
      <c r="K1601" t="n">
        <v>50.28</v>
      </c>
      <c r="L1601" t="n">
        <v>8.25</v>
      </c>
      <c r="M1601" t="n">
        <v>25</v>
      </c>
      <c r="N1601" t="n">
        <v>31</v>
      </c>
      <c r="O1601" t="n">
        <v>21142.98</v>
      </c>
      <c r="P1601" t="n">
        <v>293.12</v>
      </c>
      <c r="Q1601" t="n">
        <v>452.64</v>
      </c>
      <c r="R1601" t="n">
        <v>86.37</v>
      </c>
      <c r="S1601" t="n">
        <v>57.64</v>
      </c>
      <c r="T1601" t="n">
        <v>12188.36</v>
      </c>
      <c r="U1601" t="n">
        <v>0.67</v>
      </c>
      <c r="V1601" t="n">
        <v>0.87</v>
      </c>
      <c r="W1601" t="n">
        <v>6.84</v>
      </c>
      <c r="X1601" t="n">
        <v>0.74</v>
      </c>
      <c r="Y1601" t="n">
        <v>1</v>
      </c>
      <c r="Z1601" t="n">
        <v>10</v>
      </c>
    </row>
    <row r="1602">
      <c r="A1602" t="n">
        <v>30</v>
      </c>
      <c r="B1602" t="n">
        <v>80</v>
      </c>
      <c r="C1602" t="inlineStr">
        <is>
          <t xml:space="preserve">CONCLUIDO	</t>
        </is>
      </c>
      <c r="D1602" t="n">
        <v>3.6231</v>
      </c>
      <c r="E1602" t="n">
        <v>27.6</v>
      </c>
      <c r="F1602" t="n">
        <v>24.44</v>
      </c>
      <c r="G1602" t="n">
        <v>56.4</v>
      </c>
      <c r="H1602" t="n">
        <v>0.89</v>
      </c>
      <c r="I1602" t="n">
        <v>26</v>
      </c>
      <c r="J1602" t="n">
        <v>169.9</v>
      </c>
      <c r="K1602" t="n">
        <v>50.28</v>
      </c>
      <c r="L1602" t="n">
        <v>8.5</v>
      </c>
      <c r="M1602" t="n">
        <v>24</v>
      </c>
      <c r="N1602" t="n">
        <v>31.12</v>
      </c>
      <c r="O1602" t="n">
        <v>21187.82</v>
      </c>
      <c r="P1602" t="n">
        <v>292.48</v>
      </c>
      <c r="Q1602" t="n">
        <v>452.59</v>
      </c>
      <c r="R1602" t="n">
        <v>85.61</v>
      </c>
      <c r="S1602" t="n">
        <v>57.64</v>
      </c>
      <c r="T1602" t="n">
        <v>11813.19</v>
      </c>
      <c r="U1602" t="n">
        <v>0.67</v>
      </c>
      <c r="V1602" t="n">
        <v>0.87</v>
      </c>
      <c r="W1602" t="n">
        <v>6.84</v>
      </c>
      <c r="X1602" t="n">
        <v>0.71</v>
      </c>
      <c r="Y1602" t="n">
        <v>1</v>
      </c>
      <c r="Z1602" t="n">
        <v>10</v>
      </c>
    </row>
    <row r="1603">
      <c r="A1603" t="n">
        <v>31</v>
      </c>
      <c r="B1603" t="n">
        <v>80</v>
      </c>
      <c r="C1603" t="inlineStr">
        <is>
          <t xml:space="preserve">CONCLUIDO	</t>
        </is>
      </c>
      <c r="D1603" t="n">
        <v>3.6287</v>
      </c>
      <c r="E1603" t="n">
        <v>27.56</v>
      </c>
      <c r="F1603" t="n">
        <v>24.43</v>
      </c>
      <c r="G1603" t="n">
        <v>58.63</v>
      </c>
      <c r="H1603" t="n">
        <v>0.91</v>
      </c>
      <c r="I1603" t="n">
        <v>25</v>
      </c>
      <c r="J1603" t="n">
        <v>170.26</v>
      </c>
      <c r="K1603" t="n">
        <v>50.28</v>
      </c>
      <c r="L1603" t="n">
        <v>8.75</v>
      </c>
      <c r="M1603" t="n">
        <v>23</v>
      </c>
      <c r="N1603" t="n">
        <v>31.23</v>
      </c>
      <c r="O1603" t="n">
        <v>21232.69</v>
      </c>
      <c r="P1603" t="n">
        <v>291.97</v>
      </c>
      <c r="Q1603" t="n">
        <v>452.65</v>
      </c>
      <c r="R1603" t="n">
        <v>85.14</v>
      </c>
      <c r="S1603" t="n">
        <v>57.64</v>
      </c>
      <c r="T1603" t="n">
        <v>11580.96</v>
      </c>
      <c r="U1603" t="n">
        <v>0.68</v>
      </c>
      <c r="V1603" t="n">
        <v>0.87</v>
      </c>
      <c r="W1603" t="n">
        <v>6.84</v>
      </c>
      <c r="X1603" t="n">
        <v>0.7</v>
      </c>
      <c r="Y1603" t="n">
        <v>1</v>
      </c>
      <c r="Z1603" t="n">
        <v>10</v>
      </c>
    </row>
    <row r="1604">
      <c r="A1604" t="n">
        <v>32</v>
      </c>
      <c r="B1604" t="n">
        <v>80</v>
      </c>
      <c r="C1604" t="inlineStr">
        <is>
          <t xml:space="preserve">CONCLUIDO	</t>
        </is>
      </c>
      <c r="D1604" t="n">
        <v>3.6337</v>
      </c>
      <c r="E1604" t="n">
        <v>27.52</v>
      </c>
      <c r="F1604" t="n">
        <v>24.39</v>
      </c>
      <c r="G1604" t="n">
        <v>58.54</v>
      </c>
      <c r="H1604" t="n">
        <v>0.9399999999999999</v>
      </c>
      <c r="I1604" t="n">
        <v>25</v>
      </c>
      <c r="J1604" t="n">
        <v>170.62</v>
      </c>
      <c r="K1604" t="n">
        <v>50.28</v>
      </c>
      <c r="L1604" t="n">
        <v>9</v>
      </c>
      <c r="M1604" t="n">
        <v>23</v>
      </c>
      <c r="N1604" t="n">
        <v>31.34</v>
      </c>
      <c r="O1604" t="n">
        <v>21277.6</v>
      </c>
      <c r="P1604" t="n">
        <v>291.05</v>
      </c>
      <c r="Q1604" t="n">
        <v>452.61</v>
      </c>
      <c r="R1604" t="n">
        <v>84</v>
      </c>
      <c r="S1604" t="n">
        <v>57.64</v>
      </c>
      <c r="T1604" t="n">
        <v>11015.13</v>
      </c>
      <c r="U1604" t="n">
        <v>0.6899999999999999</v>
      </c>
      <c r="V1604" t="n">
        <v>0.87</v>
      </c>
      <c r="W1604" t="n">
        <v>6.83</v>
      </c>
      <c r="X1604" t="n">
        <v>0.67</v>
      </c>
      <c r="Y1604" t="n">
        <v>1</v>
      </c>
      <c r="Z1604" t="n">
        <v>10</v>
      </c>
    </row>
    <row r="1605">
      <c r="A1605" t="n">
        <v>33</v>
      </c>
      <c r="B1605" t="n">
        <v>80</v>
      </c>
      <c r="C1605" t="inlineStr">
        <is>
          <t xml:space="preserve">CONCLUIDO	</t>
        </is>
      </c>
      <c r="D1605" t="n">
        <v>3.6392</v>
      </c>
      <c r="E1605" t="n">
        <v>27.48</v>
      </c>
      <c r="F1605" t="n">
        <v>24.38</v>
      </c>
      <c r="G1605" t="n">
        <v>60.95</v>
      </c>
      <c r="H1605" t="n">
        <v>0.96</v>
      </c>
      <c r="I1605" t="n">
        <v>24</v>
      </c>
      <c r="J1605" t="n">
        <v>170.99</v>
      </c>
      <c r="K1605" t="n">
        <v>50.28</v>
      </c>
      <c r="L1605" t="n">
        <v>9.25</v>
      </c>
      <c r="M1605" t="n">
        <v>22</v>
      </c>
      <c r="N1605" t="n">
        <v>31.46</v>
      </c>
      <c r="O1605" t="n">
        <v>21322.55</v>
      </c>
      <c r="P1605" t="n">
        <v>290.95</v>
      </c>
      <c r="Q1605" t="n">
        <v>452.59</v>
      </c>
      <c r="R1605" t="n">
        <v>83.76000000000001</v>
      </c>
      <c r="S1605" t="n">
        <v>57.64</v>
      </c>
      <c r="T1605" t="n">
        <v>10899.9</v>
      </c>
      <c r="U1605" t="n">
        <v>0.6899999999999999</v>
      </c>
      <c r="V1605" t="n">
        <v>0.87</v>
      </c>
      <c r="W1605" t="n">
        <v>6.83</v>
      </c>
      <c r="X1605" t="n">
        <v>0.66</v>
      </c>
      <c r="Y1605" t="n">
        <v>1</v>
      </c>
      <c r="Z1605" t="n">
        <v>10</v>
      </c>
    </row>
    <row r="1606">
      <c r="A1606" t="n">
        <v>34</v>
      </c>
      <c r="B1606" t="n">
        <v>80</v>
      </c>
      <c r="C1606" t="inlineStr">
        <is>
          <t xml:space="preserve">CONCLUIDO	</t>
        </is>
      </c>
      <c r="D1606" t="n">
        <v>3.649</v>
      </c>
      <c r="E1606" t="n">
        <v>27.4</v>
      </c>
      <c r="F1606" t="n">
        <v>24.34</v>
      </c>
      <c r="G1606" t="n">
        <v>63.49</v>
      </c>
      <c r="H1606" t="n">
        <v>0.98</v>
      </c>
      <c r="I1606" t="n">
        <v>23</v>
      </c>
      <c r="J1606" t="n">
        <v>171.35</v>
      </c>
      <c r="K1606" t="n">
        <v>50.28</v>
      </c>
      <c r="L1606" t="n">
        <v>9.5</v>
      </c>
      <c r="M1606" t="n">
        <v>21</v>
      </c>
      <c r="N1606" t="n">
        <v>31.57</v>
      </c>
      <c r="O1606" t="n">
        <v>21367.54</v>
      </c>
      <c r="P1606" t="n">
        <v>289.86</v>
      </c>
      <c r="Q1606" t="n">
        <v>452.64</v>
      </c>
      <c r="R1606" t="n">
        <v>82.58</v>
      </c>
      <c r="S1606" t="n">
        <v>57.64</v>
      </c>
      <c r="T1606" t="n">
        <v>10312.76</v>
      </c>
      <c r="U1606" t="n">
        <v>0.7</v>
      </c>
      <c r="V1606" t="n">
        <v>0.87</v>
      </c>
      <c r="W1606" t="n">
        <v>6.82</v>
      </c>
      <c r="X1606" t="n">
        <v>0.61</v>
      </c>
      <c r="Y1606" t="n">
        <v>1</v>
      </c>
      <c r="Z1606" t="n">
        <v>10</v>
      </c>
    </row>
    <row r="1607">
      <c r="A1607" t="n">
        <v>35</v>
      </c>
      <c r="B1607" t="n">
        <v>80</v>
      </c>
      <c r="C1607" t="inlineStr">
        <is>
          <t xml:space="preserve">CONCLUIDO	</t>
        </is>
      </c>
      <c r="D1607" t="n">
        <v>3.6475</v>
      </c>
      <c r="E1607" t="n">
        <v>27.42</v>
      </c>
      <c r="F1607" t="n">
        <v>24.35</v>
      </c>
      <c r="G1607" t="n">
        <v>63.52</v>
      </c>
      <c r="H1607" t="n">
        <v>1.01</v>
      </c>
      <c r="I1607" t="n">
        <v>23</v>
      </c>
      <c r="J1607" t="n">
        <v>171.72</v>
      </c>
      <c r="K1607" t="n">
        <v>50.28</v>
      </c>
      <c r="L1607" t="n">
        <v>9.75</v>
      </c>
      <c r="M1607" t="n">
        <v>21</v>
      </c>
      <c r="N1607" t="n">
        <v>31.69</v>
      </c>
      <c r="O1607" t="n">
        <v>21412.57</v>
      </c>
      <c r="P1607" t="n">
        <v>289.54</v>
      </c>
      <c r="Q1607" t="n">
        <v>452.59</v>
      </c>
      <c r="R1607" t="n">
        <v>82.45</v>
      </c>
      <c r="S1607" t="n">
        <v>57.64</v>
      </c>
      <c r="T1607" t="n">
        <v>10247.2</v>
      </c>
      <c r="U1607" t="n">
        <v>0.7</v>
      </c>
      <c r="V1607" t="n">
        <v>0.87</v>
      </c>
      <c r="W1607" t="n">
        <v>6.84</v>
      </c>
      <c r="X1607" t="n">
        <v>0.62</v>
      </c>
      <c r="Y1607" t="n">
        <v>1</v>
      </c>
      <c r="Z1607" t="n">
        <v>10</v>
      </c>
    </row>
    <row r="1608">
      <c r="A1608" t="n">
        <v>36</v>
      </c>
      <c r="B1608" t="n">
        <v>80</v>
      </c>
      <c r="C1608" t="inlineStr">
        <is>
          <t xml:space="preserve">CONCLUIDO	</t>
        </is>
      </c>
      <c r="D1608" t="n">
        <v>3.6575</v>
      </c>
      <c r="E1608" t="n">
        <v>27.34</v>
      </c>
      <c r="F1608" t="n">
        <v>24.31</v>
      </c>
      <c r="G1608" t="n">
        <v>66.29000000000001</v>
      </c>
      <c r="H1608" t="n">
        <v>1.03</v>
      </c>
      <c r="I1608" t="n">
        <v>22</v>
      </c>
      <c r="J1608" t="n">
        <v>172.08</v>
      </c>
      <c r="K1608" t="n">
        <v>50.28</v>
      </c>
      <c r="L1608" t="n">
        <v>10</v>
      </c>
      <c r="M1608" t="n">
        <v>20</v>
      </c>
      <c r="N1608" t="n">
        <v>31.8</v>
      </c>
      <c r="O1608" t="n">
        <v>21457.64</v>
      </c>
      <c r="P1608" t="n">
        <v>288.83</v>
      </c>
      <c r="Q1608" t="n">
        <v>452.57</v>
      </c>
      <c r="R1608" t="n">
        <v>81.47</v>
      </c>
      <c r="S1608" t="n">
        <v>57.64</v>
      </c>
      <c r="T1608" t="n">
        <v>9761.5</v>
      </c>
      <c r="U1608" t="n">
        <v>0.71</v>
      </c>
      <c r="V1608" t="n">
        <v>0.87</v>
      </c>
      <c r="W1608" t="n">
        <v>6.83</v>
      </c>
      <c r="X1608" t="n">
        <v>0.58</v>
      </c>
      <c r="Y1608" t="n">
        <v>1</v>
      </c>
      <c r="Z1608" t="n">
        <v>10</v>
      </c>
    </row>
    <row r="1609">
      <c r="A1609" t="n">
        <v>37</v>
      </c>
      <c r="B1609" t="n">
        <v>80</v>
      </c>
      <c r="C1609" t="inlineStr">
        <is>
          <t xml:space="preserve">CONCLUIDO	</t>
        </is>
      </c>
      <c r="D1609" t="n">
        <v>3.6551</v>
      </c>
      <c r="E1609" t="n">
        <v>27.36</v>
      </c>
      <c r="F1609" t="n">
        <v>24.33</v>
      </c>
      <c r="G1609" t="n">
        <v>66.34</v>
      </c>
      <c r="H1609" t="n">
        <v>1.05</v>
      </c>
      <c r="I1609" t="n">
        <v>22</v>
      </c>
      <c r="J1609" t="n">
        <v>172.45</v>
      </c>
      <c r="K1609" t="n">
        <v>50.28</v>
      </c>
      <c r="L1609" t="n">
        <v>10.25</v>
      </c>
      <c r="M1609" t="n">
        <v>20</v>
      </c>
      <c r="N1609" t="n">
        <v>31.92</v>
      </c>
      <c r="O1609" t="n">
        <v>21502.75</v>
      </c>
      <c r="P1609" t="n">
        <v>288.6</v>
      </c>
      <c r="Q1609" t="n">
        <v>452.58</v>
      </c>
      <c r="R1609" t="n">
        <v>81.94</v>
      </c>
      <c r="S1609" t="n">
        <v>57.64</v>
      </c>
      <c r="T1609" t="n">
        <v>10000.11</v>
      </c>
      <c r="U1609" t="n">
        <v>0.7</v>
      </c>
      <c r="V1609" t="n">
        <v>0.87</v>
      </c>
      <c r="W1609" t="n">
        <v>6.83</v>
      </c>
      <c r="X1609" t="n">
        <v>0.6</v>
      </c>
      <c r="Y1609" t="n">
        <v>1</v>
      </c>
      <c r="Z1609" t="n">
        <v>10</v>
      </c>
    </row>
    <row r="1610">
      <c r="A1610" t="n">
        <v>38</v>
      </c>
      <c r="B1610" t="n">
        <v>80</v>
      </c>
      <c r="C1610" t="inlineStr">
        <is>
          <t xml:space="preserve">CONCLUIDO	</t>
        </is>
      </c>
      <c r="D1610" t="n">
        <v>3.6628</v>
      </c>
      <c r="E1610" t="n">
        <v>27.3</v>
      </c>
      <c r="F1610" t="n">
        <v>24.3</v>
      </c>
      <c r="G1610" t="n">
        <v>69.43000000000001</v>
      </c>
      <c r="H1610" t="n">
        <v>1.08</v>
      </c>
      <c r="I1610" t="n">
        <v>21</v>
      </c>
      <c r="J1610" t="n">
        <v>172.82</v>
      </c>
      <c r="K1610" t="n">
        <v>50.28</v>
      </c>
      <c r="L1610" t="n">
        <v>10.5</v>
      </c>
      <c r="M1610" t="n">
        <v>19</v>
      </c>
      <c r="N1610" t="n">
        <v>32.04</v>
      </c>
      <c r="O1610" t="n">
        <v>21547.89</v>
      </c>
      <c r="P1610" t="n">
        <v>288.16</v>
      </c>
      <c r="Q1610" t="n">
        <v>452.67</v>
      </c>
      <c r="R1610" t="n">
        <v>80.93000000000001</v>
      </c>
      <c r="S1610" t="n">
        <v>57.64</v>
      </c>
      <c r="T1610" t="n">
        <v>9497.32</v>
      </c>
      <c r="U1610" t="n">
        <v>0.71</v>
      </c>
      <c r="V1610" t="n">
        <v>0.87</v>
      </c>
      <c r="W1610" t="n">
        <v>6.83</v>
      </c>
      <c r="X1610" t="n">
        <v>0.58</v>
      </c>
      <c r="Y1610" t="n">
        <v>1</v>
      </c>
      <c r="Z1610" t="n">
        <v>10</v>
      </c>
    </row>
    <row r="1611">
      <c r="A1611" t="n">
        <v>39</v>
      </c>
      <c r="B1611" t="n">
        <v>80</v>
      </c>
      <c r="C1611" t="inlineStr">
        <is>
          <t xml:space="preserve">CONCLUIDO	</t>
        </is>
      </c>
      <c r="D1611" t="n">
        <v>3.6625</v>
      </c>
      <c r="E1611" t="n">
        <v>27.3</v>
      </c>
      <c r="F1611" t="n">
        <v>24.3</v>
      </c>
      <c r="G1611" t="n">
        <v>69.44</v>
      </c>
      <c r="H1611" t="n">
        <v>1.1</v>
      </c>
      <c r="I1611" t="n">
        <v>21</v>
      </c>
      <c r="J1611" t="n">
        <v>173.18</v>
      </c>
      <c r="K1611" t="n">
        <v>50.28</v>
      </c>
      <c r="L1611" t="n">
        <v>10.75</v>
      </c>
      <c r="M1611" t="n">
        <v>19</v>
      </c>
      <c r="N1611" t="n">
        <v>32.15</v>
      </c>
      <c r="O1611" t="n">
        <v>21593.08</v>
      </c>
      <c r="P1611" t="n">
        <v>287.66</v>
      </c>
      <c r="Q1611" t="n">
        <v>452.64</v>
      </c>
      <c r="R1611" t="n">
        <v>81.15000000000001</v>
      </c>
      <c r="S1611" t="n">
        <v>57.64</v>
      </c>
      <c r="T1611" t="n">
        <v>9609.459999999999</v>
      </c>
      <c r="U1611" t="n">
        <v>0.71</v>
      </c>
      <c r="V1611" t="n">
        <v>0.87</v>
      </c>
      <c r="W1611" t="n">
        <v>6.83</v>
      </c>
      <c r="X1611" t="n">
        <v>0.58</v>
      </c>
      <c r="Y1611" t="n">
        <v>1</v>
      </c>
      <c r="Z1611" t="n">
        <v>10</v>
      </c>
    </row>
    <row r="1612">
      <c r="A1612" t="n">
        <v>40</v>
      </c>
      <c r="B1612" t="n">
        <v>80</v>
      </c>
      <c r="C1612" t="inlineStr">
        <is>
          <t xml:space="preserve">CONCLUIDO	</t>
        </is>
      </c>
      <c r="D1612" t="n">
        <v>3.6711</v>
      </c>
      <c r="E1612" t="n">
        <v>27.24</v>
      </c>
      <c r="F1612" t="n">
        <v>24.27</v>
      </c>
      <c r="G1612" t="n">
        <v>72.81</v>
      </c>
      <c r="H1612" t="n">
        <v>1.12</v>
      </c>
      <c r="I1612" t="n">
        <v>20</v>
      </c>
      <c r="J1612" t="n">
        <v>173.55</v>
      </c>
      <c r="K1612" t="n">
        <v>50.28</v>
      </c>
      <c r="L1612" t="n">
        <v>11</v>
      </c>
      <c r="M1612" t="n">
        <v>18</v>
      </c>
      <c r="N1612" t="n">
        <v>32.27</v>
      </c>
      <c r="O1612" t="n">
        <v>21638.31</v>
      </c>
      <c r="P1612" t="n">
        <v>287.08</v>
      </c>
      <c r="Q1612" t="n">
        <v>452.61</v>
      </c>
      <c r="R1612" t="n">
        <v>80.31</v>
      </c>
      <c r="S1612" t="n">
        <v>57.64</v>
      </c>
      <c r="T1612" t="n">
        <v>9190.889999999999</v>
      </c>
      <c r="U1612" t="n">
        <v>0.72</v>
      </c>
      <c r="V1612" t="n">
        <v>0.87</v>
      </c>
      <c r="W1612" t="n">
        <v>6.82</v>
      </c>
      <c r="X1612" t="n">
        <v>0.55</v>
      </c>
      <c r="Y1612" t="n">
        <v>1</v>
      </c>
      <c r="Z1612" t="n">
        <v>10</v>
      </c>
    </row>
    <row r="1613">
      <c r="A1613" t="n">
        <v>41</v>
      </c>
      <c r="B1613" t="n">
        <v>80</v>
      </c>
      <c r="C1613" t="inlineStr">
        <is>
          <t xml:space="preserve">CONCLUIDO	</t>
        </is>
      </c>
      <c r="D1613" t="n">
        <v>3.6728</v>
      </c>
      <c r="E1613" t="n">
        <v>27.23</v>
      </c>
      <c r="F1613" t="n">
        <v>24.26</v>
      </c>
      <c r="G1613" t="n">
        <v>72.78</v>
      </c>
      <c r="H1613" t="n">
        <v>1.15</v>
      </c>
      <c r="I1613" t="n">
        <v>20</v>
      </c>
      <c r="J1613" t="n">
        <v>173.92</v>
      </c>
      <c r="K1613" t="n">
        <v>50.28</v>
      </c>
      <c r="L1613" t="n">
        <v>11.25</v>
      </c>
      <c r="M1613" t="n">
        <v>18</v>
      </c>
      <c r="N1613" t="n">
        <v>32.39</v>
      </c>
      <c r="O1613" t="n">
        <v>21683.57</v>
      </c>
      <c r="P1613" t="n">
        <v>286.06</v>
      </c>
      <c r="Q1613" t="n">
        <v>452.63</v>
      </c>
      <c r="R1613" t="n">
        <v>79.54000000000001</v>
      </c>
      <c r="S1613" t="n">
        <v>57.64</v>
      </c>
      <c r="T1613" t="n">
        <v>8808.040000000001</v>
      </c>
      <c r="U1613" t="n">
        <v>0.72</v>
      </c>
      <c r="V1613" t="n">
        <v>0.87</v>
      </c>
      <c r="W1613" t="n">
        <v>6.83</v>
      </c>
      <c r="X1613" t="n">
        <v>0.53</v>
      </c>
      <c r="Y1613" t="n">
        <v>1</v>
      </c>
      <c r="Z1613" t="n">
        <v>10</v>
      </c>
    </row>
    <row r="1614">
      <c r="A1614" t="n">
        <v>42</v>
      </c>
      <c r="B1614" t="n">
        <v>80</v>
      </c>
      <c r="C1614" t="inlineStr">
        <is>
          <t xml:space="preserve">CONCLUIDO	</t>
        </is>
      </c>
      <c r="D1614" t="n">
        <v>3.678</v>
      </c>
      <c r="E1614" t="n">
        <v>27.19</v>
      </c>
      <c r="F1614" t="n">
        <v>24.25</v>
      </c>
      <c r="G1614" t="n">
        <v>76.59</v>
      </c>
      <c r="H1614" t="n">
        <v>1.17</v>
      </c>
      <c r="I1614" t="n">
        <v>19</v>
      </c>
      <c r="J1614" t="n">
        <v>174.28</v>
      </c>
      <c r="K1614" t="n">
        <v>50.28</v>
      </c>
      <c r="L1614" t="n">
        <v>11.5</v>
      </c>
      <c r="M1614" t="n">
        <v>17</v>
      </c>
      <c r="N1614" t="n">
        <v>32.5</v>
      </c>
      <c r="O1614" t="n">
        <v>21728.87</v>
      </c>
      <c r="P1614" t="n">
        <v>285.69</v>
      </c>
      <c r="Q1614" t="n">
        <v>452.56</v>
      </c>
      <c r="R1614" t="n">
        <v>79.59</v>
      </c>
      <c r="S1614" t="n">
        <v>57.64</v>
      </c>
      <c r="T1614" t="n">
        <v>8837.360000000001</v>
      </c>
      <c r="U1614" t="n">
        <v>0.72</v>
      </c>
      <c r="V1614" t="n">
        <v>0.87</v>
      </c>
      <c r="W1614" t="n">
        <v>6.83</v>
      </c>
      <c r="X1614" t="n">
        <v>0.53</v>
      </c>
      <c r="Y1614" t="n">
        <v>1</v>
      </c>
      <c r="Z1614" t="n">
        <v>10</v>
      </c>
    </row>
    <row r="1615">
      <c r="A1615" t="n">
        <v>43</v>
      </c>
      <c r="B1615" t="n">
        <v>80</v>
      </c>
      <c r="C1615" t="inlineStr">
        <is>
          <t xml:space="preserve">CONCLUIDO	</t>
        </is>
      </c>
      <c r="D1615" t="n">
        <v>3.6784</v>
      </c>
      <c r="E1615" t="n">
        <v>27.19</v>
      </c>
      <c r="F1615" t="n">
        <v>24.25</v>
      </c>
      <c r="G1615" t="n">
        <v>76.58</v>
      </c>
      <c r="H1615" t="n">
        <v>1.19</v>
      </c>
      <c r="I1615" t="n">
        <v>19</v>
      </c>
      <c r="J1615" t="n">
        <v>174.65</v>
      </c>
      <c r="K1615" t="n">
        <v>50.28</v>
      </c>
      <c r="L1615" t="n">
        <v>11.75</v>
      </c>
      <c r="M1615" t="n">
        <v>17</v>
      </c>
      <c r="N1615" t="n">
        <v>32.62</v>
      </c>
      <c r="O1615" t="n">
        <v>21774.22</v>
      </c>
      <c r="P1615" t="n">
        <v>285.62</v>
      </c>
      <c r="Q1615" t="n">
        <v>452.64</v>
      </c>
      <c r="R1615" t="n">
        <v>79.31</v>
      </c>
      <c r="S1615" t="n">
        <v>57.64</v>
      </c>
      <c r="T1615" t="n">
        <v>8699.790000000001</v>
      </c>
      <c r="U1615" t="n">
        <v>0.73</v>
      </c>
      <c r="V1615" t="n">
        <v>0.87</v>
      </c>
      <c r="W1615" t="n">
        <v>6.83</v>
      </c>
      <c r="X1615" t="n">
        <v>0.52</v>
      </c>
      <c r="Y1615" t="n">
        <v>1</v>
      </c>
      <c r="Z1615" t="n">
        <v>10</v>
      </c>
    </row>
    <row r="1616">
      <c r="A1616" t="n">
        <v>44</v>
      </c>
      <c r="B1616" t="n">
        <v>80</v>
      </c>
      <c r="C1616" t="inlineStr">
        <is>
          <t xml:space="preserve">CONCLUIDO	</t>
        </is>
      </c>
      <c r="D1616" t="n">
        <v>3.6893</v>
      </c>
      <c r="E1616" t="n">
        <v>27.11</v>
      </c>
      <c r="F1616" t="n">
        <v>24.2</v>
      </c>
      <c r="G1616" t="n">
        <v>80.67</v>
      </c>
      <c r="H1616" t="n">
        <v>1.22</v>
      </c>
      <c r="I1616" t="n">
        <v>18</v>
      </c>
      <c r="J1616" t="n">
        <v>175.02</v>
      </c>
      <c r="K1616" t="n">
        <v>50.28</v>
      </c>
      <c r="L1616" t="n">
        <v>12</v>
      </c>
      <c r="M1616" t="n">
        <v>16</v>
      </c>
      <c r="N1616" t="n">
        <v>32.74</v>
      </c>
      <c r="O1616" t="n">
        <v>21819.6</v>
      </c>
      <c r="P1616" t="n">
        <v>284.33</v>
      </c>
      <c r="Q1616" t="n">
        <v>452.65</v>
      </c>
      <c r="R1616" t="n">
        <v>77.97</v>
      </c>
      <c r="S1616" t="n">
        <v>57.64</v>
      </c>
      <c r="T1616" t="n">
        <v>8031.86</v>
      </c>
      <c r="U1616" t="n">
        <v>0.74</v>
      </c>
      <c r="V1616" t="n">
        <v>0.88</v>
      </c>
      <c r="W1616" t="n">
        <v>6.82</v>
      </c>
      <c r="X1616" t="n">
        <v>0.48</v>
      </c>
      <c r="Y1616" t="n">
        <v>1</v>
      </c>
      <c r="Z1616" t="n">
        <v>10</v>
      </c>
    </row>
    <row r="1617">
      <c r="A1617" t="n">
        <v>45</v>
      </c>
      <c r="B1617" t="n">
        <v>80</v>
      </c>
      <c r="C1617" t="inlineStr">
        <is>
          <t xml:space="preserve">CONCLUIDO	</t>
        </is>
      </c>
      <c r="D1617" t="n">
        <v>3.6868</v>
      </c>
      <c r="E1617" t="n">
        <v>27.12</v>
      </c>
      <c r="F1617" t="n">
        <v>24.22</v>
      </c>
      <c r="G1617" t="n">
        <v>80.73</v>
      </c>
      <c r="H1617" t="n">
        <v>1.24</v>
      </c>
      <c r="I1617" t="n">
        <v>18</v>
      </c>
      <c r="J1617" t="n">
        <v>175.39</v>
      </c>
      <c r="K1617" t="n">
        <v>50.28</v>
      </c>
      <c r="L1617" t="n">
        <v>12.25</v>
      </c>
      <c r="M1617" t="n">
        <v>16</v>
      </c>
      <c r="N1617" t="n">
        <v>32.86</v>
      </c>
      <c r="O1617" t="n">
        <v>21865.03</v>
      </c>
      <c r="P1617" t="n">
        <v>284.84</v>
      </c>
      <c r="Q1617" t="n">
        <v>452.6</v>
      </c>
      <c r="R1617" t="n">
        <v>78.5</v>
      </c>
      <c r="S1617" t="n">
        <v>57.64</v>
      </c>
      <c r="T1617" t="n">
        <v>8296.540000000001</v>
      </c>
      <c r="U1617" t="n">
        <v>0.73</v>
      </c>
      <c r="V1617" t="n">
        <v>0.88</v>
      </c>
      <c r="W1617" t="n">
        <v>6.82</v>
      </c>
      <c r="X1617" t="n">
        <v>0.49</v>
      </c>
      <c r="Y1617" t="n">
        <v>1</v>
      </c>
      <c r="Z1617" t="n">
        <v>10</v>
      </c>
    </row>
    <row r="1618">
      <c r="A1618" t="n">
        <v>46</v>
      </c>
      <c r="B1618" t="n">
        <v>80</v>
      </c>
      <c r="C1618" t="inlineStr">
        <is>
          <t xml:space="preserve">CONCLUIDO	</t>
        </is>
      </c>
      <c r="D1618" t="n">
        <v>3.6886</v>
      </c>
      <c r="E1618" t="n">
        <v>27.11</v>
      </c>
      <c r="F1618" t="n">
        <v>24.21</v>
      </c>
      <c r="G1618" t="n">
        <v>80.69</v>
      </c>
      <c r="H1618" t="n">
        <v>1.26</v>
      </c>
      <c r="I1618" t="n">
        <v>18</v>
      </c>
      <c r="J1618" t="n">
        <v>175.76</v>
      </c>
      <c r="K1618" t="n">
        <v>50.28</v>
      </c>
      <c r="L1618" t="n">
        <v>12.5</v>
      </c>
      <c r="M1618" t="n">
        <v>16</v>
      </c>
      <c r="N1618" t="n">
        <v>32.98</v>
      </c>
      <c r="O1618" t="n">
        <v>21910.49</v>
      </c>
      <c r="P1618" t="n">
        <v>284</v>
      </c>
      <c r="Q1618" t="n">
        <v>452.63</v>
      </c>
      <c r="R1618" t="n">
        <v>77.79000000000001</v>
      </c>
      <c r="S1618" t="n">
        <v>57.64</v>
      </c>
      <c r="T1618" t="n">
        <v>7944.76</v>
      </c>
      <c r="U1618" t="n">
        <v>0.74</v>
      </c>
      <c r="V1618" t="n">
        <v>0.88</v>
      </c>
      <c r="W1618" t="n">
        <v>6.83</v>
      </c>
      <c r="X1618" t="n">
        <v>0.48</v>
      </c>
      <c r="Y1618" t="n">
        <v>1</v>
      </c>
      <c r="Z1618" t="n">
        <v>10</v>
      </c>
    </row>
    <row r="1619">
      <c r="A1619" t="n">
        <v>47</v>
      </c>
      <c r="B1619" t="n">
        <v>80</v>
      </c>
      <c r="C1619" t="inlineStr">
        <is>
          <t xml:space="preserve">CONCLUIDO	</t>
        </is>
      </c>
      <c r="D1619" t="n">
        <v>3.6985</v>
      </c>
      <c r="E1619" t="n">
        <v>27.04</v>
      </c>
      <c r="F1619" t="n">
        <v>24.17</v>
      </c>
      <c r="G1619" t="n">
        <v>85.29000000000001</v>
      </c>
      <c r="H1619" t="n">
        <v>1.28</v>
      </c>
      <c r="I1619" t="n">
        <v>17</v>
      </c>
      <c r="J1619" t="n">
        <v>176.12</v>
      </c>
      <c r="K1619" t="n">
        <v>50.28</v>
      </c>
      <c r="L1619" t="n">
        <v>12.75</v>
      </c>
      <c r="M1619" t="n">
        <v>15</v>
      </c>
      <c r="N1619" t="n">
        <v>33.09</v>
      </c>
      <c r="O1619" t="n">
        <v>21956</v>
      </c>
      <c r="P1619" t="n">
        <v>282.77</v>
      </c>
      <c r="Q1619" t="n">
        <v>452.56</v>
      </c>
      <c r="R1619" t="n">
        <v>76.75</v>
      </c>
      <c r="S1619" t="n">
        <v>57.64</v>
      </c>
      <c r="T1619" t="n">
        <v>7430.11</v>
      </c>
      <c r="U1619" t="n">
        <v>0.75</v>
      </c>
      <c r="V1619" t="n">
        <v>0.88</v>
      </c>
      <c r="W1619" t="n">
        <v>6.82</v>
      </c>
      <c r="X1619" t="n">
        <v>0.44</v>
      </c>
      <c r="Y1619" t="n">
        <v>1</v>
      </c>
      <c r="Z1619" t="n">
        <v>10</v>
      </c>
    </row>
    <row r="1620">
      <c r="A1620" t="n">
        <v>48</v>
      </c>
      <c r="B1620" t="n">
        <v>80</v>
      </c>
      <c r="C1620" t="inlineStr">
        <is>
          <t xml:space="preserve">CONCLUIDO	</t>
        </is>
      </c>
      <c r="D1620" t="n">
        <v>3.6983</v>
      </c>
      <c r="E1620" t="n">
        <v>27.04</v>
      </c>
      <c r="F1620" t="n">
        <v>24.17</v>
      </c>
      <c r="G1620" t="n">
        <v>85.3</v>
      </c>
      <c r="H1620" t="n">
        <v>1.31</v>
      </c>
      <c r="I1620" t="n">
        <v>17</v>
      </c>
      <c r="J1620" t="n">
        <v>176.49</v>
      </c>
      <c r="K1620" t="n">
        <v>50.28</v>
      </c>
      <c r="L1620" t="n">
        <v>13</v>
      </c>
      <c r="M1620" t="n">
        <v>15</v>
      </c>
      <c r="N1620" t="n">
        <v>33.21</v>
      </c>
      <c r="O1620" t="n">
        <v>22001.54</v>
      </c>
      <c r="P1620" t="n">
        <v>283.1</v>
      </c>
      <c r="Q1620" t="n">
        <v>452.63</v>
      </c>
      <c r="R1620" t="n">
        <v>76.8</v>
      </c>
      <c r="S1620" t="n">
        <v>57.64</v>
      </c>
      <c r="T1620" t="n">
        <v>7454.67</v>
      </c>
      <c r="U1620" t="n">
        <v>0.75</v>
      </c>
      <c r="V1620" t="n">
        <v>0.88</v>
      </c>
      <c r="W1620" t="n">
        <v>6.82</v>
      </c>
      <c r="X1620" t="n">
        <v>0.44</v>
      </c>
      <c r="Y1620" t="n">
        <v>1</v>
      </c>
      <c r="Z1620" t="n">
        <v>10</v>
      </c>
    </row>
    <row r="1621">
      <c r="A1621" t="n">
        <v>49</v>
      </c>
      <c r="B1621" t="n">
        <v>80</v>
      </c>
      <c r="C1621" t="inlineStr">
        <is>
          <t xml:space="preserve">CONCLUIDO	</t>
        </is>
      </c>
      <c r="D1621" t="n">
        <v>3.6949</v>
      </c>
      <c r="E1621" t="n">
        <v>27.06</v>
      </c>
      <c r="F1621" t="n">
        <v>24.19</v>
      </c>
      <c r="G1621" t="n">
        <v>85.38</v>
      </c>
      <c r="H1621" t="n">
        <v>1.33</v>
      </c>
      <c r="I1621" t="n">
        <v>17</v>
      </c>
      <c r="J1621" t="n">
        <v>176.86</v>
      </c>
      <c r="K1621" t="n">
        <v>50.28</v>
      </c>
      <c r="L1621" t="n">
        <v>13.25</v>
      </c>
      <c r="M1621" t="n">
        <v>15</v>
      </c>
      <c r="N1621" t="n">
        <v>33.33</v>
      </c>
      <c r="O1621" t="n">
        <v>22047.13</v>
      </c>
      <c r="P1621" t="n">
        <v>282.99</v>
      </c>
      <c r="Q1621" t="n">
        <v>452.58</v>
      </c>
      <c r="R1621" t="n">
        <v>77.61</v>
      </c>
      <c r="S1621" t="n">
        <v>57.64</v>
      </c>
      <c r="T1621" t="n">
        <v>7858.91</v>
      </c>
      <c r="U1621" t="n">
        <v>0.74</v>
      </c>
      <c r="V1621" t="n">
        <v>0.88</v>
      </c>
      <c r="W1621" t="n">
        <v>6.82</v>
      </c>
      <c r="X1621" t="n">
        <v>0.47</v>
      </c>
      <c r="Y1621" t="n">
        <v>1</v>
      </c>
      <c r="Z1621" t="n">
        <v>10</v>
      </c>
    </row>
    <row r="1622">
      <c r="A1622" t="n">
        <v>50</v>
      </c>
      <c r="B1622" t="n">
        <v>80</v>
      </c>
      <c r="C1622" t="inlineStr">
        <is>
          <t xml:space="preserve">CONCLUIDO	</t>
        </is>
      </c>
      <c r="D1622" t="n">
        <v>3.7034</v>
      </c>
      <c r="E1622" t="n">
        <v>27</v>
      </c>
      <c r="F1622" t="n">
        <v>24.16</v>
      </c>
      <c r="G1622" t="n">
        <v>90.61</v>
      </c>
      <c r="H1622" t="n">
        <v>1.35</v>
      </c>
      <c r="I1622" t="n">
        <v>16</v>
      </c>
      <c r="J1622" t="n">
        <v>177.23</v>
      </c>
      <c r="K1622" t="n">
        <v>50.28</v>
      </c>
      <c r="L1622" t="n">
        <v>13.5</v>
      </c>
      <c r="M1622" t="n">
        <v>14</v>
      </c>
      <c r="N1622" t="n">
        <v>33.45</v>
      </c>
      <c r="O1622" t="n">
        <v>22092.76</v>
      </c>
      <c r="P1622" t="n">
        <v>282.13</v>
      </c>
      <c r="Q1622" t="n">
        <v>452.57</v>
      </c>
      <c r="R1622" t="n">
        <v>76.64</v>
      </c>
      <c r="S1622" t="n">
        <v>57.64</v>
      </c>
      <c r="T1622" t="n">
        <v>7376.6</v>
      </c>
      <c r="U1622" t="n">
        <v>0.75</v>
      </c>
      <c r="V1622" t="n">
        <v>0.88</v>
      </c>
      <c r="W1622" t="n">
        <v>6.82</v>
      </c>
      <c r="X1622" t="n">
        <v>0.44</v>
      </c>
      <c r="Y1622" t="n">
        <v>1</v>
      </c>
      <c r="Z1622" t="n">
        <v>10</v>
      </c>
    </row>
    <row r="1623">
      <c r="A1623" t="n">
        <v>51</v>
      </c>
      <c r="B1623" t="n">
        <v>80</v>
      </c>
      <c r="C1623" t="inlineStr">
        <is>
          <t xml:space="preserve">CONCLUIDO	</t>
        </is>
      </c>
      <c r="D1623" t="n">
        <v>3.7052</v>
      </c>
      <c r="E1623" t="n">
        <v>26.99</v>
      </c>
      <c r="F1623" t="n">
        <v>24.15</v>
      </c>
      <c r="G1623" t="n">
        <v>90.56</v>
      </c>
      <c r="H1623" t="n">
        <v>1.37</v>
      </c>
      <c r="I1623" t="n">
        <v>16</v>
      </c>
      <c r="J1623" t="n">
        <v>177.6</v>
      </c>
      <c r="K1623" t="n">
        <v>50.28</v>
      </c>
      <c r="L1623" t="n">
        <v>13.75</v>
      </c>
      <c r="M1623" t="n">
        <v>14</v>
      </c>
      <c r="N1623" t="n">
        <v>33.57</v>
      </c>
      <c r="O1623" t="n">
        <v>22138.42</v>
      </c>
      <c r="P1623" t="n">
        <v>281.81</v>
      </c>
      <c r="Q1623" t="n">
        <v>452.56</v>
      </c>
      <c r="R1623" t="n">
        <v>76.2</v>
      </c>
      <c r="S1623" t="n">
        <v>57.64</v>
      </c>
      <c r="T1623" t="n">
        <v>7158.07</v>
      </c>
      <c r="U1623" t="n">
        <v>0.76</v>
      </c>
      <c r="V1623" t="n">
        <v>0.88</v>
      </c>
      <c r="W1623" t="n">
        <v>6.82</v>
      </c>
      <c r="X1623" t="n">
        <v>0.42</v>
      </c>
      <c r="Y1623" t="n">
        <v>1</v>
      </c>
      <c r="Z1623" t="n">
        <v>10</v>
      </c>
    </row>
    <row r="1624">
      <c r="A1624" t="n">
        <v>52</v>
      </c>
      <c r="B1624" t="n">
        <v>80</v>
      </c>
      <c r="C1624" t="inlineStr">
        <is>
          <t xml:space="preserve">CONCLUIDO	</t>
        </is>
      </c>
      <c r="D1624" t="n">
        <v>3.7033</v>
      </c>
      <c r="E1624" t="n">
        <v>27</v>
      </c>
      <c r="F1624" t="n">
        <v>24.16</v>
      </c>
      <c r="G1624" t="n">
        <v>90.61</v>
      </c>
      <c r="H1624" t="n">
        <v>1.4</v>
      </c>
      <c r="I1624" t="n">
        <v>16</v>
      </c>
      <c r="J1624" t="n">
        <v>177.97</v>
      </c>
      <c r="K1624" t="n">
        <v>50.28</v>
      </c>
      <c r="L1624" t="n">
        <v>14</v>
      </c>
      <c r="M1624" t="n">
        <v>14</v>
      </c>
      <c r="N1624" t="n">
        <v>33.69</v>
      </c>
      <c r="O1624" t="n">
        <v>22184.13</v>
      </c>
      <c r="P1624" t="n">
        <v>281.71</v>
      </c>
      <c r="Q1624" t="n">
        <v>452.57</v>
      </c>
      <c r="R1624" t="n">
        <v>76.55</v>
      </c>
      <c r="S1624" t="n">
        <v>57.64</v>
      </c>
      <c r="T1624" t="n">
        <v>7331.12</v>
      </c>
      <c r="U1624" t="n">
        <v>0.75</v>
      </c>
      <c r="V1624" t="n">
        <v>0.88</v>
      </c>
      <c r="W1624" t="n">
        <v>6.82</v>
      </c>
      <c r="X1624" t="n">
        <v>0.44</v>
      </c>
      <c r="Y1624" t="n">
        <v>1</v>
      </c>
      <c r="Z1624" t="n">
        <v>10</v>
      </c>
    </row>
    <row r="1625">
      <c r="A1625" t="n">
        <v>53</v>
      </c>
      <c r="B1625" t="n">
        <v>80</v>
      </c>
      <c r="C1625" t="inlineStr">
        <is>
          <t xml:space="preserve">CONCLUIDO	</t>
        </is>
      </c>
      <c r="D1625" t="n">
        <v>3.704</v>
      </c>
      <c r="E1625" t="n">
        <v>27</v>
      </c>
      <c r="F1625" t="n">
        <v>24.16</v>
      </c>
      <c r="G1625" t="n">
        <v>90.59</v>
      </c>
      <c r="H1625" t="n">
        <v>1.42</v>
      </c>
      <c r="I1625" t="n">
        <v>16</v>
      </c>
      <c r="J1625" t="n">
        <v>178.34</v>
      </c>
      <c r="K1625" t="n">
        <v>50.28</v>
      </c>
      <c r="L1625" t="n">
        <v>14.25</v>
      </c>
      <c r="M1625" t="n">
        <v>14</v>
      </c>
      <c r="N1625" t="n">
        <v>33.82</v>
      </c>
      <c r="O1625" t="n">
        <v>22229.88</v>
      </c>
      <c r="P1625" t="n">
        <v>280.97</v>
      </c>
      <c r="Q1625" t="n">
        <v>452.65</v>
      </c>
      <c r="R1625" t="n">
        <v>76.56999999999999</v>
      </c>
      <c r="S1625" t="n">
        <v>57.64</v>
      </c>
      <c r="T1625" t="n">
        <v>7343.99</v>
      </c>
      <c r="U1625" t="n">
        <v>0.75</v>
      </c>
      <c r="V1625" t="n">
        <v>0.88</v>
      </c>
      <c r="W1625" t="n">
        <v>6.82</v>
      </c>
      <c r="X1625" t="n">
        <v>0.43</v>
      </c>
      <c r="Y1625" t="n">
        <v>1</v>
      </c>
      <c r="Z1625" t="n">
        <v>10</v>
      </c>
    </row>
    <row r="1626">
      <c r="A1626" t="n">
        <v>54</v>
      </c>
      <c r="B1626" t="n">
        <v>80</v>
      </c>
      <c r="C1626" t="inlineStr">
        <is>
          <t xml:space="preserve">CONCLUIDO	</t>
        </is>
      </c>
      <c r="D1626" t="n">
        <v>3.7133</v>
      </c>
      <c r="E1626" t="n">
        <v>26.93</v>
      </c>
      <c r="F1626" t="n">
        <v>24.12</v>
      </c>
      <c r="G1626" t="n">
        <v>96.48999999999999</v>
      </c>
      <c r="H1626" t="n">
        <v>1.44</v>
      </c>
      <c r="I1626" t="n">
        <v>15</v>
      </c>
      <c r="J1626" t="n">
        <v>178.72</v>
      </c>
      <c r="K1626" t="n">
        <v>50.28</v>
      </c>
      <c r="L1626" t="n">
        <v>14.5</v>
      </c>
      <c r="M1626" t="n">
        <v>13</v>
      </c>
      <c r="N1626" t="n">
        <v>33.94</v>
      </c>
      <c r="O1626" t="n">
        <v>22275.67</v>
      </c>
      <c r="P1626" t="n">
        <v>280.18</v>
      </c>
      <c r="Q1626" t="n">
        <v>452.61</v>
      </c>
      <c r="R1626" t="n">
        <v>75.18000000000001</v>
      </c>
      <c r="S1626" t="n">
        <v>57.64</v>
      </c>
      <c r="T1626" t="n">
        <v>6651.61</v>
      </c>
      <c r="U1626" t="n">
        <v>0.77</v>
      </c>
      <c r="V1626" t="n">
        <v>0.88</v>
      </c>
      <c r="W1626" t="n">
        <v>6.82</v>
      </c>
      <c r="X1626" t="n">
        <v>0.4</v>
      </c>
      <c r="Y1626" t="n">
        <v>1</v>
      </c>
      <c r="Z1626" t="n">
        <v>10</v>
      </c>
    </row>
    <row r="1627">
      <c r="A1627" t="n">
        <v>55</v>
      </c>
      <c r="B1627" t="n">
        <v>80</v>
      </c>
      <c r="C1627" t="inlineStr">
        <is>
          <t xml:space="preserve">CONCLUIDO	</t>
        </is>
      </c>
      <c r="D1627" t="n">
        <v>3.7133</v>
      </c>
      <c r="E1627" t="n">
        <v>26.93</v>
      </c>
      <c r="F1627" t="n">
        <v>24.12</v>
      </c>
      <c r="G1627" t="n">
        <v>96.48999999999999</v>
      </c>
      <c r="H1627" t="n">
        <v>1.46</v>
      </c>
      <c r="I1627" t="n">
        <v>15</v>
      </c>
      <c r="J1627" t="n">
        <v>179.09</v>
      </c>
      <c r="K1627" t="n">
        <v>50.28</v>
      </c>
      <c r="L1627" t="n">
        <v>14.75</v>
      </c>
      <c r="M1627" t="n">
        <v>13</v>
      </c>
      <c r="N1627" t="n">
        <v>34.06</v>
      </c>
      <c r="O1627" t="n">
        <v>22321.5</v>
      </c>
      <c r="P1627" t="n">
        <v>279.79</v>
      </c>
      <c r="Q1627" t="n">
        <v>452.59</v>
      </c>
      <c r="R1627" t="n">
        <v>75.28</v>
      </c>
      <c r="S1627" t="n">
        <v>57.64</v>
      </c>
      <c r="T1627" t="n">
        <v>6701.47</v>
      </c>
      <c r="U1627" t="n">
        <v>0.77</v>
      </c>
      <c r="V1627" t="n">
        <v>0.88</v>
      </c>
      <c r="W1627" t="n">
        <v>6.82</v>
      </c>
      <c r="X1627" t="n">
        <v>0.4</v>
      </c>
      <c r="Y1627" t="n">
        <v>1</v>
      </c>
      <c r="Z1627" t="n">
        <v>10</v>
      </c>
    </row>
    <row r="1628">
      <c r="A1628" t="n">
        <v>56</v>
      </c>
      <c r="B1628" t="n">
        <v>80</v>
      </c>
      <c r="C1628" t="inlineStr">
        <is>
          <t xml:space="preserve">CONCLUIDO	</t>
        </is>
      </c>
      <c r="D1628" t="n">
        <v>3.7131</v>
      </c>
      <c r="E1628" t="n">
        <v>26.93</v>
      </c>
      <c r="F1628" t="n">
        <v>24.12</v>
      </c>
      <c r="G1628" t="n">
        <v>96.48999999999999</v>
      </c>
      <c r="H1628" t="n">
        <v>1.48</v>
      </c>
      <c r="I1628" t="n">
        <v>15</v>
      </c>
      <c r="J1628" t="n">
        <v>179.46</v>
      </c>
      <c r="K1628" t="n">
        <v>50.28</v>
      </c>
      <c r="L1628" t="n">
        <v>15</v>
      </c>
      <c r="M1628" t="n">
        <v>13</v>
      </c>
      <c r="N1628" t="n">
        <v>34.18</v>
      </c>
      <c r="O1628" t="n">
        <v>22367.38</v>
      </c>
      <c r="P1628" t="n">
        <v>279.55</v>
      </c>
      <c r="Q1628" t="n">
        <v>452.61</v>
      </c>
      <c r="R1628" t="n">
        <v>75.48999999999999</v>
      </c>
      <c r="S1628" t="n">
        <v>57.64</v>
      </c>
      <c r="T1628" t="n">
        <v>6810.07</v>
      </c>
      <c r="U1628" t="n">
        <v>0.76</v>
      </c>
      <c r="V1628" t="n">
        <v>0.88</v>
      </c>
      <c r="W1628" t="n">
        <v>6.81</v>
      </c>
      <c r="X1628" t="n">
        <v>0.4</v>
      </c>
      <c r="Y1628" t="n">
        <v>1</v>
      </c>
      <c r="Z1628" t="n">
        <v>10</v>
      </c>
    </row>
    <row r="1629">
      <c r="A1629" t="n">
        <v>57</v>
      </c>
      <c r="B1629" t="n">
        <v>80</v>
      </c>
      <c r="C1629" t="inlineStr">
        <is>
          <t xml:space="preserve">CONCLUIDO	</t>
        </is>
      </c>
      <c r="D1629" t="n">
        <v>3.7136</v>
      </c>
      <c r="E1629" t="n">
        <v>26.93</v>
      </c>
      <c r="F1629" t="n">
        <v>24.12</v>
      </c>
      <c r="G1629" t="n">
        <v>96.48</v>
      </c>
      <c r="H1629" t="n">
        <v>1.5</v>
      </c>
      <c r="I1629" t="n">
        <v>15</v>
      </c>
      <c r="J1629" t="n">
        <v>179.83</v>
      </c>
      <c r="K1629" t="n">
        <v>50.28</v>
      </c>
      <c r="L1629" t="n">
        <v>15.25</v>
      </c>
      <c r="M1629" t="n">
        <v>13</v>
      </c>
      <c r="N1629" t="n">
        <v>34.3</v>
      </c>
      <c r="O1629" t="n">
        <v>22413.29</v>
      </c>
      <c r="P1629" t="n">
        <v>278.86</v>
      </c>
      <c r="Q1629" t="n">
        <v>452.57</v>
      </c>
      <c r="R1629" t="n">
        <v>75.23999999999999</v>
      </c>
      <c r="S1629" t="n">
        <v>57.64</v>
      </c>
      <c r="T1629" t="n">
        <v>6684.94</v>
      </c>
      <c r="U1629" t="n">
        <v>0.77</v>
      </c>
      <c r="V1629" t="n">
        <v>0.88</v>
      </c>
      <c r="W1629" t="n">
        <v>6.82</v>
      </c>
      <c r="X1629" t="n">
        <v>0.4</v>
      </c>
      <c r="Y1629" t="n">
        <v>1</v>
      </c>
      <c r="Z1629" t="n">
        <v>10</v>
      </c>
    </row>
    <row r="1630">
      <c r="A1630" t="n">
        <v>58</v>
      </c>
      <c r="B1630" t="n">
        <v>80</v>
      </c>
      <c r="C1630" t="inlineStr">
        <is>
          <t xml:space="preserve">CONCLUIDO	</t>
        </is>
      </c>
      <c r="D1630" t="n">
        <v>3.7193</v>
      </c>
      <c r="E1630" t="n">
        <v>26.89</v>
      </c>
      <c r="F1630" t="n">
        <v>24.11</v>
      </c>
      <c r="G1630" t="n">
        <v>103.33</v>
      </c>
      <c r="H1630" t="n">
        <v>1.53</v>
      </c>
      <c r="I1630" t="n">
        <v>14</v>
      </c>
      <c r="J1630" t="n">
        <v>180.2</v>
      </c>
      <c r="K1630" t="n">
        <v>50.28</v>
      </c>
      <c r="L1630" t="n">
        <v>15.5</v>
      </c>
      <c r="M1630" t="n">
        <v>12</v>
      </c>
      <c r="N1630" t="n">
        <v>34.43</v>
      </c>
      <c r="O1630" t="n">
        <v>22459.24</v>
      </c>
      <c r="P1630" t="n">
        <v>279.13</v>
      </c>
      <c r="Q1630" t="n">
        <v>452.65</v>
      </c>
      <c r="R1630" t="n">
        <v>74.92</v>
      </c>
      <c r="S1630" t="n">
        <v>57.64</v>
      </c>
      <c r="T1630" t="n">
        <v>6529.58</v>
      </c>
      <c r="U1630" t="n">
        <v>0.77</v>
      </c>
      <c r="V1630" t="n">
        <v>0.88</v>
      </c>
      <c r="W1630" t="n">
        <v>6.82</v>
      </c>
      <c r="X1630" t="n">
        <v>0.39</v>
      </c>
      <c r="Y1630" t="n">
        <v>1</v>
      </c>
      <c r="Z1630" t="n">
        <v>10</v>
      </c>
    </row>
    <row r="1631">
      <c r="A1631" t="n">
        <v>59</v>
      </c>
      <c r="B1631" t="n">
        <v>80</v>
      </c>
      <c r="C1631" t="inlineStr">
        <is>
          <t xml:space="preserve">CONCLUIDO	</t>
        </is>
      </c>
      <c r="D1631" t="n">
        <v>3.7224</v>
      </c>
      <c r="E1631" t="n">
        <v>26.86</v>
      </c>
      <c r="F1631" t="n">
        <v>24.09</v>
      </c>
      <c r="G1631" t="n">
        <v>103.24</v>
      </c>
      <c r="H1631" t="n">
        <v>1.55</v>
      </c>
      <c r="I1631" t="n">
        <v>14</v>
      </c>
      <c r="J1631" t="n">
        <v>180.58</v>
      </c>
      <c r="K1631" t="n">
        <v>50.28</v>
      </c>
      <c r="L1631" t="n">
        <v>15.75</v>
      </c>
      <c r="M1631" t="n">
        <v>12</v>
      </c>
      <c r="N1631" t="n">
        <v>34.55</v>
      </c>
      <c r="O1631" t="n">
        <v>22505.24</v>
      </c>
      <c r="P1631" t="n">
        <v>278.66</v>
      </c>
      <c r="Q1631" t="n">
        <v>452.56</v>
      </c>
      <c r="R1631" t="n">
        <v>74.26000000000001</v>
      </c>
      <c r="S1631" t="n">
        <v>57.64</v>
      </c>
      <c r="T1631" t="n">
        <v>6200.4</v>
      </c>
      <c r="U1631" t="n">
        <v>0.78</v>
      </c>
      <c r="V1631" t="n">
        <v>0.88</v>
      </c>
      <c r="W1631" t="n">
        <v>6.82</v>
      </c>
      <c r="X1631" t="n">
        <v>0.36</v>
      </c>
      <c r="Y1631" t="n">
        <v>1</v>
      </c>
      <c r="Z1631" t="n">
        <v>10</v>
      </c>
    </row>
    <row r="1632">
      <c r="A1632" t="n">
        <v>60</v>
      </c>
      <c r="B1632" t="n">
        <v>80</v>
      </c>
      <c r="C1632" t="inlineStr">
        <is>
          <t xml:space="preserve">CONCLUIDO	</t>
        </is>
      </c>
      <c r="D1632" t="n">
        <v>3.7219</v>
      </c>
      <c r="E1632" t="n">
        <v>26.87</v>
      </c>
      <c r="F1632" t="n">
        <v>24.09</v>
      </c>
      <c r="G1632" t="n">
        <v>103.25</v>
      </c>
      <c r="H1632" t="n">
        <v>1.57</v>
      </c>
      <c r="I1632" t="n">
        <v>14</v>
      </c>
      <c r="J1632" t="n">
        <v>180.95</v>
      </c>
      <c r="K1632" t="n">
        <v>50.28</v>
      </c>
      <c r="L1632" t="n">
        <v>16</v>
      </c>
      <c r="M1632" t="n">
        <v>12</v>
      </c>
      <c r="N1632" t="n">
        <v>34.67</v>
      </c>
      <c r="O1632" t="n">
        <v>22551.28</v>
      </c>
      <c r="P1632" t="n">
        <v>277.61</v>
      </c>
      <c r="Q1632" t="n">
        <v>452.58</v>
      </c>
      <c r="R1632" t="n">
        <v>74.28</v>
      </c>
      <c r="S1632" t="n">
        <v>57.64</v>
      </c>
      <c r="T1632" t="n">
        <v>6209.46</v>
      </c>
      <c r="U1632" t="n">
        <v>0.78</v>
      </c>
      <c r="V1632" t="n">
        <v>0.88</v>
      </c>
      <c r="W1632" t="n">
        <v>6.82</v>
      </c>
      <c r="X1632" t="n">
        <v>0.37</v>
      </c>
      <c r="Y1632" t="n">
        <v>1</v>
      </c>
      <c r="Z1632" t="n">
        <v>10</v>
      </c>
    </row>
    <row r="1633">
      <c r="A1633" t="n">
        <v>61</v>
      </c>
      <c r="B1633" t="n">
        <v>80</v>
      </c>
      <c r="C1633" t="inlineStr">
        <is>
          <t xml:space="preserve">CONCLUIDO	</t>
        </is>
      </c>
      <c r="D1633" t="n">
        <v>3.7196</v>
      </c>
      <c r="E1633" t="n">
        <v>26.88</v>
      </c>
      <c r="F1633" t="n">
        <v>24.11</v>
      </c>
      <c r="G1633" t="n">
        <v>103.32</v>
      </c>
      <c r="H1633" t="n">
        <v>1.59</v>
      </c>
      <c r="I1633" t="n">
        <v>14</v>
      </c>
      <c r="J1633" t="n">
        <v>181.32</v>
      </c>
      <c r="K1633" t="n">
        <v>50.28</v>
      </c>
      <c r="L1633" t="n">
        <v>16.25</v>
      </c>
      <c r="M1633" t="n">
        <v>12</v>
      </c>
      <c r="N1633" t="n">
        <v>34.79</v>
      </c>
      <c r="O1633" t="n">
        <v>22597.36</v>
      </c>
      <c r="P1633" t="n">
        <v>276.81</v>
      </c>
      <c r="Q1633" t="n">
        <v>452.58</v>
      </c>
      <c r="R1633" t="n">
        <v>74.59</v>
      </c>
      <c r="S1633" t="n">
        <v>57.64</v>
      </c>
      <c r="T1633" t="n">
        <v>6362.86</v>
      </c>
      <c r="U1633" t="n">
        <v>0.77</v>
      </c>
      <c r="V1633" t="n">
        <v>0.88</v>
      </c>
      <c r="W1633" t="n">
        <v>6.83</v>
      </c>
      <c r="X1633" t="n">
        <v>0.38</v>
      </c>
      <c r="Y1633" t="n">
        <v>1</v>
      </c>
      <c r="Z1633" t="n">
        <v>10</v>
      </c>
    </row>
    <row r="1634">
      <c r="A1634" t="n">
        <v>62</v>
      </c>
      <c r="B1634" t="n">
        <v>80</v>
      </c>
      <c r="C1634" t="inlineStr">
        <is>
          <t xml:space="preserve">CONCLUIDO	</t>
        </is>
      </c>
      <c r="D1634" t="n">
        <v>3.7275</v>
      </c>
      <c r="E1634" t="n">
        <v>26.83</v>
      </c>
      <c r="F1634" t="n">
        <v>24.08</v>
      </c>
      <c r="G1634" t="n">
        <v>111.16</v>
      </c>
      <c r="H1634" t="n">
        <v>1.61</v>
      </c>
      <c r="I1634" t="n">
        <v>13</v>
      </c>
      <c r="J1634" t="n">
        <v>181.7</v>
      </c>
      <c r="K1634" t="n">
        <v>50.28</v>
      </c>
      <c r="L1634" t="n">
        <v>16.5</v>
      </c>
      <c r="M1634" t="n">
        <v>11</v>
      </c>
      <c r="N1634" t="n">
        <v>34.92</v>
      </c>
      <c r="O1634" t="n">
        <v>22643.61</v>
      </c>
      <c r="P1634" t="n">
        <v>275.98</v>
      </c>
      <c r="Q1634" t="n">
        <v>452.59</v>
      </c>
      <c r="R1634" t="n">
        <v>74.06</v>
      </c>
      <c r="S1634" t="n">
        <v>57.64</v>
      </c>
      <c r="T1634" t="n">
        <v>6104.43</v>
      </c>
      <c r="U1634" t="n">
        <v>0.78</v>
      </c>
      <c r="V1634" t="n">
        <v>0.88</v>
      </c>
      <c r="W1634" t="n">
        <v>6.82</v>
      </c>
      <c r="X1634" t="n">
        <v>0.36</v>
      </c>
      <c r="Y1634" t="n">
        <v>1</v>
      </c>
      <c r="Z1634" t="n">
        <v>10</v>
      </c>
    </row>
    <row r="1635">
      <c r="A1635" t="n">
        <v>63</v>
      </c>
      <c r="B1635" t="n">
        <v>80</v>
      </c>
      <c r="C1635" t="inlineStr">
        <is>
          <t xml:space="preserve">CONCLUIDO	</t>
        </is>
      </c>
      <c r="D1635" t="n">
        <v>3.7284</v>
      </c>
      <c r="E1635" t="n">
        <v>26.82</v>
      </c>
      <c r="F1635" t="n">
        <v>24.08</v>
      </c>
      <c r="G1635" t="n">
        <v>111.13</v>
      </c>
      <c r="H1635" t="n">
        <v>1.63</v>
      </c>
      <c r="I1635" t="n">
        <v>13</v>
      </c>
      <c r="J1635" t="n">
        <v>182.07</v>
      </c>
      <c r="K1635" t="n">
        <v>50.28</v>
      </c>
      <c r="L1635" t="n">
        <v>16.75</v>
      </c>
      <c r="M1635" t="n">
        <v>11</v>
      </c>
      <c r="N1635" t="n">
        <v>35.04</v>
      </c>
      <c r="O1635" t="n">
        <v>22689.77</v>
      </c>
      <c r="P1635" t="n">
        <v>276.49</v>
      </c>
      <c r="Q1635" t="n">
        <v>452.57</v>
      </c>
      <c r="R1635" t="n">
        <v>73.76000000000001</v>
      </c>
      <c r="S1635" t="n">
        <v>57.64</v>
      </c>
      <c r="T1635" t="n">
        <v>5954.22</v>
      </c>
      <c r="U1635" t="n">
        <v>0.78</v>
      </c>
      <c r="V1635" t="n">
        <v>0.88</v>
      </c>
      <c r="W1635" t="n">
        <v>6.82</v>
      </c>
      <c r="X1635" t="n">
        <v>0.35</v>
      </c>
      <c r="Y1635" t="n">
        <v>1</v>
      </c>
      <c r="Z1635" t="n">
        <v>10</v>
      </c>
    </row>
    <row r="1636">
      <c r="A1636" t="n">
        <v>64</v>
      </c>
      <c r="B1636" t="n">
        <v>80</v>
      </c>
      <c r="C1636" t="inlineStr">
        <is>
          <t xml:space="preserve">CONCLUIDO	</t>
        </is>
      </c>
      <c r="D1636" t="n">
        <v>3.731</v>
      </c>
      <c r="E1636" t="n">
        <v>26.8</v>
      </c>
      <c r="F1636" t="n">
        <v>24.06</v>
      </c>
      <c r="G1636" t="n">
        <v>111.04</v>
      </c>
      <c r="H1636" t="n">
        <v>1.65</v>
      </c>
      <c r="I1636" t="n">
        <v>13</v>
      </c>
      <c r="J1636" t="n">
        <v>182.45</v>
      </c>
      <c r="K1636" t="n">
        <v>50.28</v>
      </c>
      <c r="L1636" t="n">
        <v>17</v>
      </c>
      <c r="M1636" t="n">
        <v>11</v>
      </c>
      <c r="N1636" t="n">
        <v>35.17</v>
      </c>
      <c r="O1636" t="n">
        <v>22735.98</v>
      </c>
      <c r="P1636" t="n">
        <v>276.81</v>
      </c>
      <c r="Q1636" t="n">
        <v>452.61</v>
      </c>
      <c r="R1636" t="n">
        <v>73.23999999999999</v>
      </c>
      <c r="S1636" t="n">
        <v>57.64</v>
      </c>
      <c r="T1636" t="n">
        <v>5693.24</v>
      </c>
      <c r="U1636" t="n">
        <v>0.79</v>
      </c>
      <c r="V1636" t="n">
        <v>0.88</v>
      </c>
      <c r="W1636" t="n">
        <v>6.82</v>
      </c>
      <c r="X1636" t="n">
        <v>0.34</v>
      </c>
      <c r="Y1636" t="n">
        <v>1</v>
      </c>
      <c r="Z1636" t="n">
        <v>10</v>
      </c>
    </row>
    <row r="1637">
      <c r="A1637" t="n">
        <v>65</v>
      </c>
      <c r="B1637" t="n">
        <v>80</v>
      </c>
      <c r="C1637" t="inlineStr">
        <is>
          <t xml:space="preserve">CONCLUIDO	</t>
        </is>
      </c>
      <c r="D1637" t="n">
        <v>3.7295</v>
      </c>
      <c r="E1637" t="n">
        <v>26.81</v>
      </c>
      <c r="F1637" t="n">
        <v>24.07</v>
      </c>
      <c r="G1637" t="n">
        <v>111.09</v>
      </c>
      <c r="H1637" t="n">
        <v>1.67</v>
      </c>
      <c r="I1637" t="n">
        <v>13</v>
      </c>
      <c r="J1637" t="n">
        <v>182.82</v>
      </c>
      <c r="K1637" t="n">
        <v>50.28</v>
      </c>
      <c r="L1637" t="n">
        <v>17.25</v>
      </c>
      <c r="M1637" t="n">
        <v>11</v>
      </c>
      <c r="N1637" t="n">
        <v>35.29</v>
      </c>
      <c r="O1637" t="n">
        <v>22782.23</v>
      </c>
      <c r="P1637" t="n">
        <v>276.71</v>
      </c>
      <c r="Q1637" t="n">
        <v>452.59</v>
      </c>
      <c r="R1637" t="n">
        <v>73.67</v>
      </c>
      <c r="S1637" t="n">
        <v>57.64</v>
      </c>
      <c r="T1637" t="n">
        <v>5908.8</v>
      </c>
      <c r="U1637" t="n">
        <v>0.78</v>
      </c>
      <c r="V1637" t="n">
        <v>0.88</v>
      </c>
      <c r="W1637" t="n">
        <v>6.81</v>
      </c>
      <c r="X1637" t="n">
        <v>0.35</v>
      </c>
      <c r="Y1637" t="n">
        <v>1</v>
      </c>
      <c r="Z1637" t="n">
        <v>10</v>
      </c>
    </row>
    <row r="1638">
      <c r="A1638" t="n">
        <v>66</v>
      </c>
      <c r="B1638" t="n">
        <v>80</v>
      </c>
      <c r="C1638" t="inlineStr">
        <is>
          <t xml:space="preserve">CONCLUIDO	</t>
        </is>
      </c>
      <c r="D1638" t="n">
        <v>3.731</v>
      </c>
      <c r="E1638" t="n">
        <v>26.8</v>
      </c>
      <c r="F1638" t="n">
        <v>24.06</v>
      </c>
      <c r="G1638" t="n">
        <v>111.04</v>
      </c>
      <c r="H1638" t="n">
        <v>1.69</v>
      </c>
      <c r="I1638" t="n">
        <v>13</v>
      </c>
      <c r="J1638" t="n">
        <v>183.2</v>
      </c>
      <c r="K1638" t="n">
        <v>50.28</v>
      </c>
      <c r="L1638" t="n">
        <v>17.5</v>
      </c>
      <c r="M1638" t="n">
        <v>11</v>
      </c>
      <c r="N1638" t="n">
        <v>35.42</v>
      </c>
      <c r="O1638" t="n">
        <v>22828.53</v>
      </c>
      <c r="P1638" t="n">
        <v>275.45</v>
      </c>
      <c r="Q1638" t="n">
        <v>452.56</v>
      </c>
      <c r="R1638" t="n">
        <v>73.26000000000001</v>
      </c>
      <c r="S1638" t="n">
        <v>57.64</v>
      </c>
      <c r="T1638" t="n">
        <v>5704.59</v>
      </c>
      <c r="U1638" t="n">
        <v>0.79</v>
      </c>
      <c r="V1638" t="n">
        <v>0.88</v>
      </c>
      <c r="W1638" t="n">
        <v>6.81</v>
      </c>
      <c r="X1638" t="n">
        <v>0.34</v>
      </c>
      <c r="Y1638" t="n">
        <v>1</v>
      </c>
      <c r="Z1638" t="n">
        <v>10</v>
      </c>
    </row>
    <row r="1639">
      <c r="A1639" t="n">
        <v>67</v>
      </c>
      <c r="B1639" t="n">
        <v>80</v>
      </c>
      <c r="C1639" t="inlineStr">
        <is>
          <t xml:space="preserve">CONCLUIDO	</t>
        </is>
      </c>
      <c r="D1639" t="n">
        <v>3.729</v>
      </c>
      <c r="E1639" t="n">
        <v>26.82</v>
      </c>
      <c r="F1639" t="n">
        <v>24.07</v>
      </c>
      <c r="G1639" t="n">
        <v>111.11</v>
      </c>
      <c r="H1639" t="n">
        <v>1.72</v>
      </c>
      <c r="I1639" t="n">
        <v>13</v>
      </c>
      <c r="J1639" t="n">
        <v>183.57</v>
      </c>
      <c r="K1639" t="n">
        <v>50.28</v>
      </c>
      <c r="L1639" t="n">
        <v>17.75</v>
      </c>
      <c r="M1639" t="n">
        <v>11</v>
      </c>
      <c r="N1639" t="n">
        <v>35.54</v>
      </c>
      <c r="O1639" t="n">
        <v>22874.86</v>
      </c>
      <c r="P1639" t="n">
        <v>274.39</v>
      </c>
      <c r="Q1639" t="n">
        <v>452.55</v>
      </c>
      <c r="R1639" t="n">
        <v>73.66</v>
      </c>
      <c r="S1639" t="n">
        <v>57.64</v>
      </c>
      <c r="T1639" t="n">
        <v>5904.72</v>
      </c>
      <c r="U1639" t="n">
        <v>0.78</v>
      </c>
      <c r="V1639" t="n">
        <v>0.88</v>
      </c>
      <c r="W1639" t="n">
        <v>6.82</v>
      </c>
      <c r="X1639" t="n">
        <v>0.35</v>
      </c>
      <c r="Y1639" t="n">
        <v>1</v>
      </c>
      <c r="Z1639" t="n">
        <v>10</v>
      </c>
    </row>
    <row r="1640">
      <c r="A1640" t="n">
        <v>68</v>
      </c>
      <c r="B1640" t="n">
        <v>80</v>
      </c>
      <c r="C1640" t="inlineStr">
        <is>
          <t xml:space="preserve">CONCLUIDO	</t>
        </is>
      </c>
      <c r="D1640" t="n">
        <v>3.7401</v>
      </c>
      <c r="E1640" t="n">
        <v>26.74</v>
      </c>
      <c r="F1640" t="n">
        <v>24.03</v>
      </c>
      <c r="G1640" t="n">
        <v>120.13</v>
      </c>
      <c r="H1640" t="n">
        <v>1.74</v>
      </c>
      <c r="I1640" t="n">
        <v>12</v>
      </c>
      <c r="J1640" t="n">
        <v>183.95</v>
      </c>
      <c r="K1640" t="n">
        <v>50.28</v>
      </c>
      <c r="L1640" t="n">
        <v>18</v>
      </c>
      <c r="M1640" t="n">
        <v>10</v>
      </c>
      <c r="N1640" t="n">
        <v>35.67</v>
      </c>
      <c r="O1640" t="n">
        <v>22921.24</v>
      </c>
      <c r="P1640" t="n">
        <v>273.53</v>
      </c>
      <c r="Q1640" t="n">
        <v>452.58</v>
      </c>
      <c r="R1640" t="n">
        <v>72.05</v>
      </c>
      <c r="S1640" t="n">
        <v>57.64</v>
      </c>
      <c r="T1640" t="n">
        <v>5102.97</v>
      </c>
      <c r="U1640" t="n">
        <v>0.8</v>
      </c>
      <c r="V1640" t="n">
        <v>0.88</v>
      </c>
      <c r="W1640" t="n">
        <v>6.82</v>
      </c>
      <c r="X1640" t="n">
        <v>0.3</v>
      </c>
      <c r="Y1640" t="n">
        <v>1</v>
      </c>
      <c r="Z1640" t="n">
        <v>10</v>
      </c>
    </row>
    <row r="1641">
      <c r="A1641" t="n">
        <v>69</v>
      </c>
      <c r="B1641" t="n">
        <v>80</v>
      </c>
      <c r="C1641" t="inlineStr">
        <is>
          <t xml:space="preserve">CONCLUIDO	</t>
        </is>
      </c>
      <c r="D1641" t="n">
        <v>3.7401</v>
      </c>
      <c r="E1641" t="n">
        <v>26.74</v>
      </c>
      <c r="F1641" t="n">
        <v>24.03</v>
      </c>
      <c r="G1641" t="n">
        <v>120.13</v>
      </c>
      <c r="H1641" t="n">
        <v>1.76</v>
      </c>
      <c r="I1641" t="n">
        <v>12</v>
      </c>
      <c r="J1641" t="n">
        <v>184.33</v>
      </c>
      <c r="K1641" t="n">
        <v>50.28</v>
      </c>
      <c r="L1641" t="n">
        <v>18.25</v>
      </c>
      <c r="M1641" t="n">
        <v>10</v>
      </c>
      <c r="N1641" t="n">
        <v>35.8</v>
      </c>
      <c r="O1641" t="n">
        <v>22967.66</v>
      </c>
      <c r="P1641" t="n">
        <v>273.9</v>
      </c>
      <c r="Q1641" t="n">
        <v>452.59</v>
      </c>
      <c r="R1641" t="n">
        <v>72.09</v>
      </c>
      <c r="S1641" t="n">
        <v>57.64</v>
      </c>
      <c r="T1641" t="n">
        <v>5121.61</v>
      </c>
      <c r="U1641" t="n">
        <v>0.8</v>
      </c>
      <c r="V1641" t="n">
        <v>0.88</v>
      </c>
      <c r="W1641" t="n">
        <v>6.81</v>
      </c>
      <c r="X1641" t="n">
        <v>0.3</v>
      </c>
      <c r="Y1641" t="n">
        <v>1</v>
      </c>
      <c r="Z1641" t="n">
        <v>10</v>
      </c>
    </row>
    <row r="1642">
      <c r="A1642" t="n">
        <v>70</v>
      </c>
      <c r="B1642" t="n">
        <v>80</v>
      </c>
      <c r="C1642" t="inlineStr">
        <is>
          <t xml:space="preserve">CONCLUIDO	</t>
        </is>
      </c>
      <c r="D1642" t="n">
        <v>3.7395</v>
      </c>
      <c r="E1642" t="n">
        <v>26.74</v>
      </c>
      <c r="F1642" t="n">
        <v>24.03</v>
      </c>
      <c r="G1642" t="n">
        <v>120.15</v>
      </c>
      <c r="H1642" t="n">
        <v>1.78</v>
      </c>
      <c r="I1642" t="n">
        <v>12</v>
      </c>
      <c r="J1642" t="n">
        <v>184.7</v>
      </c>
      <c r="K1642" t="n">
        <v>50.28</v>
      </c>
      <c r="L1642" t="n">
        <v>18.5</v>
      </c>
      <c r="M1642" t="n">
        <v>10</v>
      </c>
      <c r="N1642" t="n">
        <v>35.92</v>
      </c>
      <c r="O1642" t="n">
        <v>23014.13</v>
      </c>
      <c r="P1642" t="n">
        <v>274.05</v>
      </c>
      <c r="Q1642" t="n">
        <v>452.58</v>
      </c>
      <c r="R1642" t="n">
        <v>72.39</v>
      </c>
      <c r="S1642" t="n">
        <v>57.64</v>
      </c>
      <c r="T1642" t="n">
        <v>5274.91</v>
      </c>
      <c r="U1642" t="n">
        <v>0.8</v>
      </c>
      <c r="V1642" t="n">
        <v>0.88</v>
      </c>
      <c r="W1642" t="n">
        <v>6.81</v>
      </c>
      <c r="X1642" t="n">
        <v>0.31</v>
      </c>
      <c r="Y1642" t="n">
        <v>1</v>
      </c>
      <c r="Z1642" t="n">
        <v>10</v>
      </c>
    </row>
    <row r="1643">
      <c r="A1643" t="n">
        <v>71</v>
      </c>
      <c r="B1643" t="n">
        <v>80</v>
      </c>
      <c r="C1643" t="inlineStr">
        <is>
          <t xml:space="preserve">CONCLUIDO	</t>
        </is>
      </c>
      <c r="D1643" t="n">
        <v>3.7394</v>
      </c>
      <c r="E1643" t="n">
        <v>26.74</v>
      </c>
      <c r="F1643" t="n">
        <v>24.03</v>
      </c>
      <c r="G1643" t="n">
        <v>120.16</v>
      </c>
      <c r="H1643" t="n">
        <v>1.8</v>
      </c>
      <c r="I1643" t="n">
        <v>12</v>
      </c>
      <c r="J1643" t="n">
        <v>185.08</v>
      </c>
      <c r="K1643" t="n">
        <v>50.28</v>
      </c>
      <c r="L1643" t="n">
        <v>18.75</v>
      </c>
      <c r="M1643" t="n">
        <v>10</v>
      </c>
      <c r="N1643" t="n">
        <v>36.05</v>
      </c>
      <c r="O1643" t="n">
        <v>23060.64</v>
      </c>
      <c r="P1643" t="n">
        <v>273.84</v>
      </c>
      <c r="Q1643" t="n">
        <v>452.55</v>
      </c>
      <c r="R1643" t="n">
        <v>72.34999999999999</v>
      </c>
      <c r="S1643" t="n">
        <v>57.64</v>
      </c>
      <c r="T1643" t="n">
        <v>5253.07</v>
      </c>
      <c r="U1643" t="n">
        <v>0.8</v>
      </c>
      <c r="V1643" t="n">
        <v>0.88</v>
      </c>
      <c r="W1643" t="n">
        <v>6.81</v>
      </c>
      <c r="X1643" t="n">
        <v>0.31</v>
      </c>
      <c r="Y1643" t="n">
        <v>1</v>
      </c>
      <c r="Z1643" t="n">
        <v>10</v>
      </c>
    </row>
    <row r="1644">
      <c r="A1644" t="n">
        <v>72</v>
      </c>
      <c r="B1644" t="n">
        <v>80</v>
      </c>
      <c r="C1644" t="inlineStr">
        <is>
          <t xml:space="preserve">CONCLUIDO	</t>
        </is>
      </c>
      <c r="D1644" t="n">
        <v>3.7388</v>
      </c>
      <c r="E1644" t="n">
        <v>26.75</v>
      </c>
      <c r="F1644" t="n">
        <v>24.04</v>
      </c>
      <c r="G1644" t="n">
        <v>120.18</v>
      </c>
      <c r="H1644" t="n">
        <v>1.82</v>
      </c>
      <c r="I1644" t="n">
        <v>12</v>
      </c>
      <c r="J1644" t="n">
        <v>185.46</v>
      </c>
      <c r="K1644" t="n">
        <v>50.28</v>
      </c>
      <c r="L1644" t="n">
        <v>19</v>
      </c>
      <c r="M1644" t="n">
        <v>10</v>
      </c>
      <c r="N1644" t="n">
        <v>36.18</v>
      </c>
      <c r="O1644" t="n">
        <v>23107.19</v>
      </c>
      <c r="P1644" t="n">
        <v>273.05</v>
      </c>
      <c r="Q1644" t="n">
        <v>452.55</v>
      </c>
      <c r="R1644" t="n">
        <v>72.64</v>
      </c>
      <c r="S1644" t="n">
        <v>57.64</v>
      </c>
      <c r="T1644" t="n">
        <v>5396.23</v>
      </c>
      <c r="U1644" t="n">
        <v>0.79</v>
      </c>
      <c r="V1644" t="n">
        <v>0.88</v>
      </c>
      <c r="W1644" t="n">
        <v>6.81</v>
      </c>
      <c r="X1644" t="n">
        <v>0.31</v>
      </c>
      <c r="Y1644" t="n">
        <v>1</v>
      </c>
      <c r="Z1644" t="n">
        <v>10</v>
      </c>
    </row>
    <row r="1645">
      <c r="A1645" t="n">
        <v>73</v>
      </c>
      <c r="B1645" t="n">
        <v>80</v>
      </c>
      <c r="C1645" t="inlineStr">
        <is>
          <t xml:space="preserve">CONCLUIDO	</t>
        </is>
      </c>
      <c r="D1645" t="n">
        <v>3.7387</v>
      </c>
      <c r="E1645" t="n">
        <v>26.75</v>
      </c>
      <c r="F1645" t="n">
        <v>24.04</v>
      </c>
      <c r="G1645" t="n">
        <v>120.18</v>
      </c>
      <c r="H1645" t="n">
        <v>1.84</v>
      </c>
      <c r="I1645" t="n">
        <v>12</v>
      </c>
      <c r="J1645" t="n">
        <v>185.84</v>
      </c>
      <c r="K1645" t="n">
        <v>50.28</v>
      </c>
      <c r="L1645" t="n">
        <v>19.25</v>
      </c>
      <c r="M1645" t="n">
        <v>10</v>
      </c>
      <c r="N1645" t="n">
        <v>36.31</v>
      </c>
      <c r="O1645" t="n">
        <v>23153.78</v>
      </c>
      <c r="P1645" t="n">
        <v>271.79</v>
      </c>
      <c r="Q1645" t="n">
        <v>452.58</v>
      </c>
      <c r="R1645" t="n">
        <v>72.54000000000001</v>
      </c>
      <c r="S1645" t="n">
        <v>57.64</v>
      </c>
      <c r="T1645" t="n">
        <v>5348.06</v>
      </c>
      <c r="U1645" t="n">
        <v>0.79</v>
      </c>
      <c r="V1645" t="n">
        <v>0.88</v>
      </c>
      <c r="W1645" t="n">
        <v>6.81</v>
      </c>
      <c r="X1645" t="n">
        <v>0.31</v>
      </c>
      <c r="Y1645" t="n">
        <v>1</v>
      </c>
      <c r="Z1645" t="n">
        <v>10</v>
      </c>
    </row>
    <row r="1646">
      <c r="A1646" t="n">
        <v>74</v>
      </c>
      <c r="B1646" t="n">
        <v>80</v>
      </c>
      <c r="C1646" t="inlineStr">
        <is>
          <t xml:space="preserve">CONCLUIDO	</t>
        </is>
      </c>
      <c r="D1646" t="n">
        <v>3.748</v>
      </c>
      <c r="E1646" t="n">
        <v>26.68</v>
      </c>
      <c r="F1646" t="n">
        <v>24</v>
      </c>
      <c r="G1646" t="n">
        <v>130.92</v>
      </c>
      <c r="H1646" t="n">
        <v>1.86</v>
      </c>
      <c r="I1646" t="n">
        <v>11</v>
      </c>
      <c r="J1646" t="n">
        <v>186.21</v>
      </c>
      <c r="K1646" t="n">
        <v>50.28</v>
      </c>
      <c r="L1646" t="n">
        <v>19.5</v>
      </c>
      <c r="M1646" t="n">
        <v>9</v>
      </c>
      <c r="N1646" t="n">
        <v>36.43</v>
      </c>
      <c r="O1646" t="n">
        <v>23200.42</v>
      </c>
      <c r="P1646" t="n">
        <v>270.94</v>
      </c>
      <c r="Q1646" t="n">
        <v>452.55</v>
      </c>
      <c r="R1646" t="n">
        <v>71.42</v>
      </c>
      <c r="S1646" t="n">
        <v>57.64</v>
      </c>
      <c r="T1646" t="n">
        <v>4794.91</v>
      </c>
      <c r="U1646" t="n">
        <v>0.8100000000000001</v>
      </c>
      <c r="V1646" t="n">
        <v>0.88</v>
      </c>
      <c r="W1646" t="n">
        <v>6.81</v>
      </c>
      <c r="X1646" t="n">
        <v>0.28</v>
      </c>
      <c r="Y1646" t="n">
        <v>1</v>
      </c>
      <c r="Z1646" t="n">
        <v>10</v>
      </c>
    </row>
    <row r="1647">
      <c r="A1647" t="n">
        <v>75</v>
      </c>
      <c r="B1647" t="n">
        <v>80</v>
      </c>
      <c r="C1647" t="inlineStr">
        <is>
          <t xml:space="preserve">CONCLUIDO	</t>
        </is>
      </c>
      <c r="D1647" t="n">
        <v>3.7476</v>
      </c>
      <c r="E1647" t="n">
        <v>26.68</v>
      </c>
      <c r="F1647" t="n">
        <v>24</v>
      </c>
      <c r="G1647" t="n">
        <v>130.94</v>
      </c>
      <c r="H1647" t="n">
        <v>1.88</v>
      </c>
      <c r="I1647" t="n">
        <v>11</v>
      </c>
      <c r="J1647" t="n">
        <v>186.59</v>
      </c>
      <c r="K1647" t="n">
        <v>50.28</v>
      </c>
      <c r="L1647" t="n">
        <v>19.75</v>
      </c>
      <c r="M1647" t="n">
        <v>9</v>
      </c>
      <c r="N1647" t="n">
        <v>36.56</v>
      </c>
      <c r="O1647" t="n">
        <v>23247.1</v>
      </c>
      <c r="P1647" t="n">
        <v>271.23</v>
      </c>
      <c r="Q1647" t="n">
        <v>452.61</v>
      </c>
      <c r="R1647" t="n">
        <v>71.43000000000001</v>
      </c>
      <c r="S1647" t="n">
        <v>57.64</v>
      </c>
      <c r="T1647" t="n">
        <v>4799.34</v>
      </c>
      <c r="U1647" t="n">
        <v>0.8100000000000001</v>
      </c>
      <c r="V1647" t="n">
        <v>0.88</v>
      </c>
      <c r="W1647" t="n">
        <v>6.81</v>
      </c>
      <c r="X1647" t="n">
        <v>0.28</v>
      </c>
      <c r="Y1647" t="n">
        <v>1</v>
      </c>
      <c r="Z1647" t="n">
        <v>10</v>
      </c>
    </row>
    <row r="1648">
      <c r="A1648" t="n">
        <v>76</v>
      </c>
      <c r="B1648" t="n">
        <v>80</v>
      </c>
      <c r="C1648" t="inlineStr">
        <is>
          <t xml:space="preserve">CONCLUIDO	</t>
        </is>
      </c>
      <c r="D1648" t="n">
        <v>3.7472</v>
      </c>
      <c r="E1648" t="n">
        <v>26.69</v>
      </c>
      <c r="F1648" t="n">
        <v>24.01</v>
      </c>
      <c r="G1648" t="n">
        <v>130.95</v>
      </c>
      <c r="H1648" t="n">
        <v>1.9</v>
      </c>
      <c r="I1648" t="n">
        <v>11</v>
      </c>
      <c r="J1648" t="n">
        <v>186.97</v>
      </c>
      <c r="K1648" t="n">
        <v>50.28</v>
      </c>
      <c r="L1648" t="n">
        <v>20</v>
      </c>
      <c r="M1648" t="n">
        <v>9</v>
      </c>
      <c r="N1648" t="n">
        <v>36.69</v>
      </c>
      <c r="O1648" t="n">
        <v>23293.82</v>
      </c>
      <c r="P1648" t="n">
        <v>271.35</v>
      </c>
      <c r="Q1648" t="n">
        <v>452.57</v>
      </c>
      <c r="R1648" t="n">
        <v>71.51000000000001</v>
      </c>
      <c r="S1648" t="n">
        <v>57.64</v>
      </c>
      <c r="T1648" t="n">
        <v>4840.11</v>
      </c>
      <c r="U1648" t="n">
        <v>0.8100000000000001</v>
      </c>
      <c r="V1648" t="n">
        <v>0.88</v>
      </c>
      <c r="W1648" t="n">
        <v>6.81</v>
      </c>
      <c r="X1648" t="n">
        <v>0.28</v>
      </c>
      <c r="Y1648" t="n">
        <v>1</v>
      </c>
      <c r="Z1648" t="n">
        <v>10</v>
      </c>
    </row>
    <row r="1649">
      <c r="A1649" t="n">
        <v>77</v>
      </c>
      <c r="B1649" t="n">
        <v>80</v>
      </c>
      <c r="C1649" t="inlineStr">
        <is>
          <t xml:space="preserve">CONCLUIDO	</t>
        </is>
      </c>
      <c r="D1649" t="n">
        <v>3.7476</v>
      </c>
      <c r="E1649" t="n">
        <v>26.68</v>
      </c>
      <c r="F1649" t="n">
        <v>24</v>
      </c>
      <c r="G1649" t="n">
        <v>130.94</v>
      </c>
      <c r="H1649" t="n">
        <v>1.92</v>
      </c>
      <c r="I1649" t="n">
        <v>11</v>
      </c>
      <c r="J1649" t="n">
        <v>187.35</v>
      </c>
      <c r="K1649" t="n">
        <v>50.28</v>
      </c>
      <c r="L1649" t="n">
        <v>20.25</v>
      </c>
      <c r="M1649" t="n">
        <v>9</v>
      </c>
      <c r="N1649" t="n">
        <v>36.82</v>
      </c>
      <c r="O1649" t="n">
        <v>23340.59</v>
      </c>
      <c r="P1649" t="n">
        <v>271.06</v>
      </c>
      <c r="Q1649" t="n">
        <v>452.58</v>
      </c>
      <c r="R1649" t="n">
        <v>71.51000000000001</v>
      </c>
      <c r="S1649" t="n">
        <v>57.64</v>
      </c>
      <c r="T1649" t="n">
        <v>4838.8</v>
      </c>
      <c r="U1649" t="n">
        <v>0.8100000000000001</v>
      </c>
      <c r="V1649" t="n">
        <v>0.88</v>
      </c>
      <c r="W1649" t="n">
        <v>6.81</v>
      </c>
      <c r="X1649" t="n">
        <v>0.28</v>
      </c>
      <c r="Y1649" t="n">
        <v>1</v>
      </c>
      <c r="Z1649" t="n">
        <v>10</v>
      </c>
    </row>
    <row r="1650">
      <c r="A1650" t="n">
        <v>78</v>
      </c>
      <c r="B1650" t="n">
        <v>80</v>
      </c>
      <c r="C1650" t="inlineStr">
        <is>
          <t xml:space="preserve">CONCLUIDO	</t>
        </is>
      </c>
      <c r="D1650" t="n">
        <v>3.7461</v>
      </c>
      <c r="E1650" t="n">
        <v>26.69</v>
      </c>
      <c r="F1650" t="n">
        <v>24.02</v>
      </c>
      <c r="G1650" t="n">
        <v>130.99</v>
      </c>
      <c r="H1650" t="n">
        <v>1.94</v>
      </c>
      <c r="I1650" t="n">
        <v>11</v>
      </c>
      <c r="J1650" t="n">
        <v>187.73</v>
      </c>
      <c r="K1650" t="n">
        <v>50.28</v>
      </c>
      <c r="L1650" t="n">
        <v>20.5</v>
      </c>
      <c r="M1650" t="n">
        <v>9</v>
      </c>
      <c r="N1650" t="n">
        <v>36.95</v>
      </c>
      <c r="O1650" t="n">
        <v>23387.4</v>
      </c>
      <c r="P1650" t="n">
        <v>270.73</v>
      </c>
      <c r="Q1650" t="n">
        <v>452.57</v>
      </c>
      <c r="R1650" t="n">
        <v>71.77</v>
      </c>
      <c r="S1650" t="n">
        <v>57.64</v>
      </c>
      <c r="T1650" t="n">
        <v>4969.11</v>
      </c>
      <c r="U1650" t="n">
        <v>0.8</v>
      </c>
      <c r="V1650" t="n">
        <v>0.88</v>
      </c>
      <c r="W1650" t="n">
        <v>6.81</v>
      </c>
      <c r="X1650" t="n">
        <v>0.29</v>
      </c>
      <c r="Y1650" t="n">
        <v>1</v>
      </c>
      <c r="Z1650" t="n">
        <v>10</v>
      </c>
    </row>
    <row r="1651">
      <c r="A1651" t="n">
        <v>79</v>
      </c>
      <c r="B1651" t="n">
        <v>80</v>
      </c>
      <c r="C1651" t="inlineStr">
        <is>
          <t xml:space="preserve">CONCLUIDO	</t>
        </is>
      </c>
      <c r="D1651" t="n">
        <v>3.7485</v>
      </c>
      <c r="E1651" t="n">
        <v>26.68</v>
      </c>
      <c r="F1651" t="n">
        <v>24</v>
      </c>
      <c r="G1651" t="n">
        <v>130.9</v>
      </c>
      <c r="H1651" t="n">
        <v>1.96</v>
      </c>
      <c r="I1651" t="n">
        <v>11</v>
      </c>
      <c r="J1651" t="n">
        <v>188.11</v>
      </c>
      <c r="K1651" t="n">
        <v>50.28</v>
      </c>
      <c r="L1651" t="n">
        <v>20.75</v>
      </c>
      <c r="M1651" t="n">
        <v>9</v>
      </c>
      <c r="N1651" t="n">
        <v>37.08</v>
      </c>
      <c r="O1651" t="n">
        <v>23434.26</v>
      </c>
      <c r="P1651" t="n">
        <v>270.23</v>
      </c>
      <c r="Q1651" t="n">
        <v>452.55</v>
      </c>
      <c r="R1651" t="n">
        <v>71.08</v>
      </c>
      <c r="S1651" t="n">
        <v>57.64</v>
      </c>
      <c r="T1651" t="n">
        <v>4623.8</v>
      </c>
      <c r="U1651" t="n">
        <v>0.8100000000000001</v>
      </c>
      <c r="V1651" t="n">
        <v>0.88</v>
      </c>
      <c r="W1651" t="n">
        <v>6.82</v>
      </c>
      <c r="X1651" t="n">
        <v>0.27</v>
      </c>
      <c r="Y1651" t="n">
        <v>1</v>
      </c>
      <c r="Z1651" t="n">
        <v>10</v>
      </c>
    </row>
    <row r="1652">
      <c r="A1652" t="n">
        <v>80</v>
      </c>
      <c r="B1652" t="n">
        <v>80</v>
      </c>
      <c r="C1652" t="inlineStr">
        <is>
          <t xml:space="preserve">CONCLUIDO	</t>
        </is>
      </c>
      <c r="D1652" t="n">
        <v>3.7464</v>
      </c>
      <c r="E1652" t="n">
        <v>26.69</v>
      </c>
      <c r="F1652" t="n">
        <v>24.01</v>
      </c>
      <c r="G1652" t="n">
        <v>130.98</v>
      </c>
      <c r="H1652" t="n">
        <v>1.98</v>
      </c>
      <c r="I1652" t="n">
        <v>11</v>
      </c>
      <c r="J1652" t="n">
        <v>188.49</v>
      </c>
      <c r="K1652" t="n">
        <v>50.28</v>
      </c>
      <c r="L1652" t="n">
        <v>21</v>
      </c>
      <c r="M1652" t="n">
        <v>9</v>
      </c>
      <c r="N1652" t="n">
        <v>37.21</v>
      </c>
      <c r="O1652" t="n">
        <v>23481.16</v>
      </c>
      <c r="P1652" t="n">
        <v>269.81</v>
      </c>
      <c r="Q1652" t="n">
        <v>452.58</v>
      </c>
      <c r="R1652" t="n">
        <v>71.70999999999999</v>
      </c>
      <c r="S1652" t="n">
        <v>57.64</v>
      </c>
      <c r="T1652" t="n">
        <v>4937.15</v>
      </c>
      <c r="U1652" t="n">
        <v>0.8</v>
      </c>
      <c r="V1652" t="n">
        <v>0.88</v>
      </c>
      <c r="W1652" t="n">
        <v>6.81</v>
      </c>
      <c r="X1652" t="n">
        <v>0.29</v>
      </c>
      <c r="Y1652" t="n">
        <v>1</v>
      </c>
      <c r="Z1652" t="n">
        <v>10</v>
      </c>
    </row>
    <row r="1653">
      <c r="A1653" t="n">
        <v>81</v>
      </c>
      <c r="B1653" t="n">
        <v>80</v>
      </c>
      <c r="C1653" t="inlineStr">
        <is>
          <t xml:space="preserve">CONCLUIDO	</t>
        </is>
      </c>
      <c r="D1653" t="n">
        <v>3.7455</v>
      </c>
      <c r="E1653" t="n">
        <v>26.7</v>
      </c>
      <c r="F1653" t="n">
        <v>24.02</v>
      </c>
      <c r="G1653" t="n">
        <v>131.02</v>
      </c>
      <c r="H1653" t="n">
        <v>2</v>
      </c>
      <c r="I1653" t="n">
        <v>11</v>
      </c>
      <c r="J1653" t="n">
        <v>188.87</v>
      </c>
      <c r="K1653" t="n">
        <v>50.28</v>
      </c>
      <c r="L1653" t="n">
        <v>21.25</v>
      </c>
      <c r="M1653" t="n">
        <v>9</v>
      </c>
      <c r="N1653" t="n">
        <v>37.34</v>
      </c>
      <c r="O1653" t="n">
        <v>23528.1</v>
      </c>
      <c r="P1653" t="n">
        <v>268.55</v>
      </c>
      <c r="Q1653" t="n">
        <v>452.57</v>
      </c>
      <c r="R1653" t="n">
        <v>71.84</v>
      </c>
      <c r="S1653" t="n">
        <v>57.64</v>
      </c>
      <c r="T1653" t="n">
        <v>5000.62</v>
      </c>
      <c r="U1653" t="n">
        <v>0.8</v>
      </c>
      <c r="V1653" t="n">
        <v>0.88</v>
      </c>
      <c r="W1653" t="n">
        <v>6.82</v>
      </c>
      <c r="X1653" t="n">
        <v>0.3</v>
      </c>
      <c r="Y1653" t="n">
        <v>1</v>
      </c>
      <c r="Z1653" t="n">
        <v>10</v>
      </c>
    </row>
    <row r="1654">
      <c r="A1654" t="n">
        <v>82</v>
      </c>
      <c r="B1654" t="n">
        <v>80</v>
      </c>
      <c r="C1654" t="inlineStr">
        <is>
          <t xml:space="preserve">CONCLUIDO	</t>
        </is>
      </c>
      <c r="D1654" t="n">
        <v>3.7544</v>
      </c>
      <c r="E1654" t="n">
        <v>26.64</v>
      </c>
      <c r="F1654" t="n">
        <v>23.99</v>
      </c>
      <c r="G1654" t="n">
        <v>143.93</v>
      </c>
      <c r="H1654" t="n">
        <v>2.02</v>
      </c>
      <c r="I1654" t="n">
        <v>10</v>
      </c>
      <c r="J1654" t="n">
        <v>189.25</v>
      </c>
      <c r="K1654" t="n">
        <v>50.28</v>
      </c>
      <c r="L1654" t="n">
        <v>21.5</v>
      </c>
      <c r="M1654" t="n">
        <v>8</v>
      </c>
      <c r="N1654" t="n">
        <v>37.47</v>
      </c>
      <c r="O1654" t="n">
        <v>23575.09</v>
      </c>
      <c r="P1654" t="n">
        <v>268.11</v>
      </c>
      <c r="Q1654" t="n">
        <v>452.62</v>
      </c>
      <c r="R1654" t="n">
        <v>70.98999999999999</v>
      </c>
      <c r="S1654" t="n">
        <v>57.64</v>
      </c>
      <c r="T1654" t="n">
        <v>4581.88</v>
      </c>
      <c r="U1654" t="n">
        <v>0.8100000000000001</v>
      </c>
      <c r="V1654" t="n">
        <v>0.88</v>
      </c>
      <c r="W1654" t="n">
        <v>6.81</v>
      </c>
      <c r="X1654" t="n">
        <v>0.26</v>
      </c>
      <c r="Y1654" t="n">
        <v>1</v>
      </c>
      <c r="Z1654" t="n">
        <v>10</v>
      </c>
    </row>
    <row r="1655">
      <c r="A1655" t="n">
        <v>83</v>
      </c>
      <c r="B1655" t="n">
        <v>80</v>
      </c>
      <c r="C1655" t="inlineStr">
        <is>
          <t xml:space="preserve">CONCLUIDO	</t>
        </is>
      </c>
      <c r="D1655" t="n">
        <v>3.7569</v>
      </c>
      <c r="E1655" t="n">
        <v>26.62</v>
      </c>
      <c r="F1655" t="n">
        <v>23.97</v>
      </c>
      <c r="G1655" t="n">
        <v>143.83</v>
      </c>
      <c r="H1655" t="n">
        <v>2.04</v>
      </c>
      <c r="I1655" t="n">
        <v>10</v>
      </c>
      <c r="J1655" t="n">
        <v>189.63</v>
      </c>
      <c r="K1655" t="n">
        <v>50.28</v>
      </c>
      <c r="L1655" t="n">
        <v>21.75</v>
      </c>
      <c r="M1655" t="n">
        <v>8</v>
      </c>
      <c r="N1655" t="n">
        <v>37.6</v>
      </c>
      <c r="O1655" t="n">
        <v>23622.13</v>
      </c>
      <c r="P1655" t="n">
        <v>268.04</v>
      </c>
      <c r="Q1655" t="n">
        <v>452.59</v>
      </c>
      <c r="R1655" t="n">
        <v>70.31</v>
      </c>
      <c r="S1655" t="n">
        <v>57.64</v>
      </c>
      <c r="T1655" t="n">
        <v>4241.91</v>
      </c>
      <c r="U1655" t="n">
        <v>0.82</v>
      </c>
      <c r="V1655" t="n">
        <v>0.88</v>
      </c>
      <c r="W1655" t="n">
        <v>6.81</v>
      </c>
      <c r="X1655" t="n">
        <v>0.25</v>
      </c>
      <c r="Y1655" t="n">
        <v>1</v>
      </c>
      <c r="Z1655" t="n">
        <v>10</v>
      </c>
    </row>
    <row r="1656">
      <c r="A1656" t="n">
        <v>84</v>
      </c>
      <c r="B1656" t="n">
        <v>80</v>
      </c>
      <c r="C1656" t="inlineStr">
        <is>
          <t xml:space="preserve">CONCLUIDO	</t>
        </is>
      </c>
      <c r="D1656" t="n">
        <v>3.7545</v>
      </c>
      <c r="E1656" t="n">
        <v>26.64</v>
      </c>
      <c r="F1656" t="n">
        <v>23.99</v>
      </c>
      <c r="G1656" t="n">
        <v>143.93</v>
      </c>
      <c r="H1656" t="n">
        <v>2.05</v>
      </c>
      <c r="I1656" t="n">
        <v>10</v>
      </c>
      <c r="J1656" t="n">
        <v>190.01</v>
      </c>
      <c r="K1656" t="n">
        <v>50.28</v>
      </c>
      <c r="L1656" t="n">
        <v>22</v>
      </c>
      <c r="M1656" t="n">
        <v>8</v>
      </c>
      <c r="N1656" t="n">
        <v>37.74</v>
      </c>
      <c r="O1656" t="n">
        <v>23669.2</v>
      </c>
      <c r="P1656" t="n">
        <v>268.12</v>
      </c>
      <c r="Q1656" t="n">
        <v>452.6</v>
      </c>
      <c r="R1656" t="n">
        <v>70.92</v>
      </c>
      <c r="S1656" t="n">
        <v>57.64</v>
      </c>
      <c r="T1656" t="n">
        <v>4548.89</v>
      </c>
      <c r="U1656" t="n">
        <v>0.8100000000000001</v>
      </c>
      <c r="V1656" t="n">
        <v>0.88</v>
      </c>
      <c r="W1656" t="n">
        <v>6.81</v>
      </c>
      <c r="X1656" t="n">
        <v>0.26</v>
      </c>
      <c r="Y1656" t="n">
        <v>1</v>
      </c>
      <c r="Z1656" t="n">
        <v>10</v>
      </c>
    </row>
    <row r="1657">
      <c r="A1657" t="n">
        <v>85</v>
      </c>
      <c r="B1657" t="n">
        <v>80</v>
      </c>
      <c r="C1657" t="inlineStr">
        <is>
          <t xml:space="preserve">CONCLUIDO	</t>
        </is>
      </c>
      <c r="D1657" t="n">
        <v>3.7549</v>
      </c>
      <c r="E1657" t="n">
        <v>26.63</v>
      </c>
      <c r="F1657" t="n">
        <v>23.98</v>
      </c>
      <c r="G1657" t="n">
        <v>143.91</v>
      </c>
      <c r="H1657" t="n">
        <v>2.07</v>
      </c>
      <c r="I1657" t="n">
        <v>10</v>
      </c>
      <c r="J1657" t="n">
        <v>190.4</v>
      </c>
      <c r="K1657" t="n">
        <v>50.28</v>
      </c>
      <c r="L1657" t="n">
        <v>22.25</v>
      </c>
      <c r="M1657" t="n">
        <v>8</v>
      </c>
      <c r="N1657" t="n">
        <v>37.87</v>
      </c>
      <c r="O1657" t="n">
        <v>23716.33</v>
      </c>
      <c r="P1657" t="n">
        <v>268.07</v>
      </c>
      <c r="Q1657" t="n">
        <v>452.56</v>
      </c>
      <c r="R1657" t="n">
        <v>70.81</v>
      </c>
      <c r="S1657" t="n">
        <v>57.64</v>
      </c>
      <c r="T1657" t="n">
        <v>4492.92</v>
      </c>
      <c r="U1657" t="n">
        <v>0.8100000000000001</v>
      </c>
      <c r="V1657" t="n">
        <v>0.88</v>
      </c>
      <c r="W1657" t="n">
        <v>6.81</v>
      </c>
      <c r="X1657" t="n">
        <v>0.26</v>
      </c>
      <c r="Y1657" t="n">
        <v>1</v>
      </c>
      <c r="Z1657" t="n">
        <v>10</v>
      </c>
    </row>
    <row r="1658">
      <c r="A1658" t="n">
        <v>86</v>
      </c>
      <c r="B1658" t="n">
        <v>80</v>
      </c>
      <c r="C1658" t="inlineStr">
        <is>
          <t xml:space="preserve">CONCLUIDO	</t>
        </is>
      </c>
      <c r="D1658" t="n">
        <v>3.7562</v>
      </c>
      <c r="E1658" t="n">
        <v>26.62</v>
      </c>
      <c r="F1658" t="n">
        <v>23.98</v>
      </c>
      <c r="G1658" t="n">
        <v>143.85</v>
      </c>
      <c r="H1658" t="n">
        <v>2.09</v>
      </c>
      <c r="I1658" t="n">
        <v>10</v>
      </c>
      <c r="J1658" t="n">
        <v>190.78</v>
      </c>
      <c r="K1658" t="n">
        <v>50.28</v>
      </c>
      <c r="L1658" t="n">
        <v>22.5</v>
      </c>
      <c r="M1658" t="n">
        <v>8</v>
      </c>
      <c r="N1658" t="n">
        <v>38</v>
      </c>
      <c r="O1658" t="n">
        <v>23763.49</v>
      </c>
      <c r="P1658" t="n">
        <v>267.67</v>
      </c>
      <c r="Q1658" t="n">
        <v>452.57</v>
      </c>
      <c r="R1658" t="n">
        <v>70.56999999999999</v>
      </c>
      <c r="S1658" t="n">
        <v>57.64</v>
      </c>
      <c r="T1658" t="n">
        <v>4374.34</v>
      </c>
      <c r="U1658" t="n">
        <v>0.82</v>
      </c>
      <c r="V1658" t="n">
        <v>0.88</v>
      </c>
      <c r="W1658" t="n">
        <v>6.81</v>
      </c>
      <c r="X1658" t="n">
        <v>0.25</v>
      </c>
      <c r="Y1658" t="n">
        <v>1</v>
      </c>
      <c r="Z1658" t="n">
        <v>10</v>
      </c>
    </row>
    <row r="1659">
      <c r="A1659" t="n">
        <v>87</v>
      </c>
      <c r="B1659" t="n">
        <v>80</v>
      </c>
      <c r="C1659" t="inlineStr">
        <is>
          <t xml:space="preserve">CONCLUIDO	</t>
        </is>
      </c>
      <c r="D1659" t="n">
        <v>3.755</v>
      </c>
      <c r="E1659" t="n">
        <v>26.63</v>
      </c>
      <c r="F1659" t="n">
        <v>23.98</v>
      </c>
      <c r="G1659" t="n">
        <v>143.91</v>
      </c>
      <c r="H1659" t="n">
        <v>2.11</v>
      </c>
      <c r="I1659" t="n">
        <v>10</v>
      </c>
      <c r="J1659" t="n">
        <v>191.16</v>
      </c>
      <c r="K1659" t="n">
        <v>50.28</v>
      </c>
      <c r="L1659" t="n">
        <v>22.75</v>
      </c>
      <c r="M1659" t="n">
        <v>8</v>
      </c>
      <c r="N1659" t="n">
        <v>38.13</v>
      </c>
      <c r="O1659" t="n">
        <v>23810.71</v>
      </c>
      <c r="P1659" t="n">
        <v>267.43</v>
      </c>
      <c r="Q1659" t="n">
        <v>452.55</v>
      </c>
      <c r="R1659" t="n">
        <v>70.84999999999999</v>
      </c>
      <c r="S1659" t="n">
        <v>57.64</v>
      </c>
      <c r="T1659" t="n">
        <v>4514.07</v>
      </c>
      <c r="U1659" t="n">
        <v>0.8100000000000001</v>
      </c>
      <c r="V1659" t="n">
        <v>0.88</v>
      </c>
      <c r="W1659" t="n">
        <v>6.81</v>
      </c>
      <c r="X1659" t="n">
        <v>0.26</v>
      </c>
      <c r="Y1659" t="n">
        <v>1</v>
      </c>
      <c r="Z1659" t="n">
        <v>10</v>
      </c>
    </row>
    <row r="1660">
      <c r="A1660" t="n">
        <v>88</v>
      </c>
      <c r="B1660" t="n">
        <v>80</v>
      </c>
      <c r="C1660" t="inlineStr">
        <is>
          <t xml:space="preserve">CONCLUIDO	</t>
        </is>
      </c>
      <c r="D1660" t="n">
        <v>3.7555</v>
      </c>
      <c r="E1660" t="n">
        <v>26.63</v>
      </c>
      <c r="F1660" t="n">
        <v>23.98</v>
      </c>
      <c r="G1660" t="n">
        <v>143.89</v>
      </c>
      <c r="H1660" t="n">
        <v>2.13</v>
      </c>
      <c r="I1660" t="n">
        <v>10</v>
      </c>
      <c r="J1660" t="n">
        <v>191.55</v>
      </c>
      <c r="K1660" t="n">
        <v>50.28</v>
      </c>
      <c r="L1660" t="n">
        <v>23</v>
      </c>
      <c r="M1660" t="n">
        <v>8</v>
      </c>
      <c r="N1660" t="n">
        <v>38.27</v>
      </c>
      <c r="O1660" t="n">
        <v>23857.96</v>
      </c>
      <c r="P1660" t="n">
        <v>266.29</v>
      </c>
      <c r="Q1660" t="n">
        <v>452.55</v>
      </c>
      <c r="R1660" t="n">
        <v>70.61</v>
      </c>
      <c r="S1660" t="n">
        <v>57.64</v>
      </c>
      <c r="T1660" t="n">
        <v>4391.53</v>
      </c>
      <c r="U1660" t="n">
        <v>0.82</v>
      </c>
      <c r="V1660" t="n">
        <v>0.88</v>
      </c>
      <c r="W1660" t="n">
        <v>6.81</v>
      </c>
      <c r="X1660" t="n">
        <v>0.26</v>
      </c>
      <c r="Y1660" t="n">
        <v>1</v>
      </c>
      <c r="Z1660" t="n">
        <v>10</v>
      </c>
    </row>
    <row r="1661">
      <c r="A1661" t="n">
        <v>89</v>
      </c>
      <c r="B1661" t="n">
        <v>80</v>
      </c>
      <c r="C1661" t="inlineStr">
        <is>
          <t xml:space="preserve">CONCLUIDO	</t>
        </is>
      </c>
      <c r="D1661" t="n">
        <v>3.7556</v>
      </c>
      <c r="E1661" t="n">
        <v>26.63</v>
      </c>
      <c r="F1661" t="n">
        <v>23.98</v>
      </c>
      <c r="G1661" t="n">
        <v>143.88</v>
      </c>
      <c r="H1661" t="n">
        <v>2.15</v>
      </c>
      <c r="I1661" t="n">
        <v>10</v>
      </c>
      <c r="J1661" t="n">
        <v>191.93</v>
      </c>
      <c r="K1661" t="n">
        <v>50.28</v>
      </c>
      <c r="L1661" t="n">
        <v>23.25</v>
      </c>
      <c r="M1661" t="n">
        <v>8</v>
      </c>
      <c r="N1661" t="n">
        <v>38.4</v>
      </c>
      <c r="O1661" t="n">
        <v>23905.27</v>
      </c>
      <c r="P1661" t="n">
        <v>264.9</v>
      </c>
      <c r="Q1661" t="n">
        <v>452.55</v>
      </c>
      <c r="R1661" t="n">
        <v>70.59999999999999</v>
      </c>
      <c r="S1661" t="n">
        <v>57.64</v>
      </c>
      <c r="T1661" t="n">
        <v>4390.07</v>
      </c>
      <c r="U1661" t="n">
        <v>0.82</v>
      </c>
      <c r="V1661" t="n">
        <v>0.88</v>
      </c>
      <c r="W1661" t="n">
        <v>6.81</v>
      </c>
      <c r="X1661" t="n">
        <v>0.26</v>
      </c>
      <c r="Y1661" t="n">
        <v>1</v>
      </c>
      <c r="Z1661" t="n">
        <v>10</v>
      </c>
    </row>
    <row r="1662">
      <c r="A1662" t="n">
        <v>90</v>
      </c>
      <c r="B1662" t="n">
        <v>80</v>
      </c>
      <c r="C1662" t="inlineStr">
        <is>
          <t xml:space="preserve">CONCLUIDO	</t>
        </is>
      </c>
      <c r="D1662" t="n">
        <v>3.7558</v>
      </c>
      <c r="E1662" t="n">
        <v>26.63</v>
      </c>
      <c r="F1662" t="n">
        <v>23.98</v>
      </c>
      <c r="G1662" t="n">
        <v>143.87</v>
      </c>
      <c r="H1662" t="n">
        <v>2.17</v>
      </c>
      <c r="I1662" t="n">
        <v>10</v>
      </c>
      <c r="J1662" t="n">
        <v>192.31</v>
      </c>
      <c r="K1662" t="n">
        <v>50.28</v>
      </c>
      <c r="L1662" t="n">
        <v>23.5</v>
      </c>
      <c r="M1662" t="n">
        <v>8</v>
      </c>
      <c r="N1662" t="n">
        <v>38.53</v>
      </c>
      <c r="O1662" t="n">
        <v>23952.62</v>
      </c>
      <c r="P1662" t="n">
        <v>263.53</v>
      </c>
      <c r="Q1662" t="n">
        <v>452.58</v>
      </c>
      <c r="R1662" t="n">
        <v>70.67</v>
      </c>
      <c r="S1662" t="n">
        <v>57.64</v>
      </c>
      <c r="T1662" t="n">
        <v>4423.84</v>
      </c>
      <c r="U1662" t="n">
        <v>0.82</v>
      </c>
      <c r="V1662" t="n">
        <v>0.88</v>
      </c>
      <c r="W1662" t="n">
        <v>6.81</v>
      </c>
      <c r="X1662" t="n">
        <v>0.25</v>
      </c>
      <c r="Y1662" t="n">
        <v>1</v>
      </c>
      <c r="Z1662" t="n">
        <v>10</v>
      </c>
    </row>
    <row r="1663">
      <c r="A1663" t="n">
        <v>91</v>
      </c>
      <c r="B1663" t="n">
        <v>80</v>
      </c>
      <c r="C1663" t="inlineStr">
        <is>
          <t xml:space="preserve">CONCLUIDO	</t>
        </is>
      </c>
      <c r="D1663" t="n">
        <v>3.7639</v>
      </c>
      <c r="E1663" t="n">
        <v>26.57</v>
      </c>
      <c r="F1663" t="n">
        <v>23.95</v>
      </c>
      <c r="G1663" t="n">
        <v>159.69</v>
      </c>
      <c r="H1663" t="n">
        <v>2.19</v>
      </c>
      <c r="I1663" t="n">
        <v>9</v>
      </c>
      <c r="J1663" t="n">
        <v>192.7</v>
      </c>
      <c r="K1663" t="n">
        <v>50.28</v>
      </c>
      <c r="L1663" t="n">
        <v>23.75</v>
      </c>
      <c r="M1663" t="n">
        <v>7</v>
      </c>
      <c r="N1663" t="n">
        <v>38.67</v>
      </c>
      <c r="O1663" t="n">
        <v>24000.01</v>
      </c>
      <c r="P1663" t="n">
        <v>263.56</v>
      </c>
      <c r="Q1663" t="n">
        <v>452.55</v>
      </c>
      <c r="R1663" t="n">
        <v>69.81</v>
      </c>
      <c r="S1663" t="n">
        <v>57.64</v>
      </c>
      <c r="T1663" t="n">
        <v>3999.57</v>
      </c>
      <c r="U1663" t="n">
        <v>0.83</v>
      </c>
      <c r="V1663" t="n">
        <v>0.89</v>
      </c>
      <c r="W1663" t="n">
        <v>6.81</v>
      </c>
      <c r="X1663" t="n">
        <v>0.23</v>
      </c>
      <c r="Y1663" t="n">
        <v>1</v>
      </c>
      <c r="Z1663" t="n">
        <v>10</v>
      </c>
    </row>
    <row r="1664">
      <c r="A1664" t="n">
        <v>92</v>
      </c>
      <c r="B1664" t="n">
        <v>80</v>
      </c>
      <c r="C1664" t="inlineStr">
        <is>
          <t xml:space="preserve">CONCLUIDO	</t>
        </is>
      </c>
      <c r="D1664" t="n">
        <v>3.7643</v>
      </c>
      <c r="E1664" t="n">
        <v>26.57</v>
      </c>
      <c r="F1664" t="n">
        <v>23.95</v>
      </c>
      <c r="G1664" t="n">
        <v>159.67</v>
      </c>
      <c r="H1664" t="n">
        <v>2.21</v>
      </c>
      <c r="I1664" t="n">
        <v>9</v>
      </c>
      <c r="J1664" t="n">
        <v>193.08</v>
      </c>
      <c r="K1664" t="n">
        <v>50.28</v>
      </c>
      <c r="L1664" t="n">
        <v>24</v>
      </c>
      <c r="M1664" t="n">
        <v>7</v>
      </c>
      <c r="N1664" t="n">
        <v>38.8</v>
      </c>
      <c r="O1664" t="n">
        <v>24047.45</v>
      </c>
      <c r="P1664" t="n">
        <v>263.54</v>
      </c>
      <c r="Q1664" t="n">
        <v>452.56</v>
      </c>
      <c r="R1664" t="n">
        <v>69.69</v>
      </c>
      <c r="S1664" t="n">
        <v>57.64</v>
      </c>
      <c r="T1664" t="n">
        <v>3937.46</v>
      </c>
      <c r="U1664" t="n">
        <v>0.83</v>
      </c>
      <c r="V1664" t="n">
        <v>0.89</v>
      </c>
      <c r="W1664" t="n">
        <v>6.81</v>
      </c>
      <c r="X1664" t="n">
        <v>0.23</v>
      </c>
      <c r="Y1664" t="n">
        <v>1</v>
      </c>
      <c r="Z1664" t="n">
        <v>10</v>
      </c>
    </row>
    <row r="1665">
      <c r="A1665" t="n">
        <v>93</v>
      </c>
      <c r="B1665" t="n">
        <v>80</v>
      </c>
      <c r="C1665" t="inlineStr">
        <is>
          <t xml:space="preserve">CONCLUIDO	</t>
        </is>
      </c>
      <c r="D1665" t="n">
        <v>3.7639</v>
      </c>
      <c r="E1665" t="n">
        <v>26.57</v>
      </c>
      <c r="F1665" t="n">
        <v>23.95</v>
      </c>
      <c r="G1665" t="n">
        <v>159.69</v>
      </c>
      <c r="H1665" t="n">
        <v>2.22</v>
      </c>
      <c r="I1665" t="n">
        <v>9</v>
      </c>
      <c r="J1665" t="n">
        <v>193.47</v>
      </c>
      <c r="K1665" t="n">
        <v>50.28</v>
      </c>
      <c r="L1665" t="n">
        <v>24.25</v>
      </c>
      <c r="M1665" t="n">
        <v>7</v>
      </c>
      <c r="N1665" t="n">
        <v>38.94</v>
      </c>
      <c r="O1665" t="n">
        <v>24094.93</v>
      </c>
      <c r="P1665" t="n">
        <v>264.22</v>
      </c>
      <c r="Q1665" t="n">
        <v>452.56</v>
      </c>
      <c r="R1665" t="n">
        <v>69.78</v>
      </c>
      <c r="S1665" t="n">
        <v>57.64</v>
      </c>
      <c r="T1665" t="n">
        <v>3982.55</v>
      </c>
      <c r="U1665" t="n">
        <v>0.83</v>
      </c>
      <c r="V1665" t="n">
        <v>0.89</v>
      </c>
      <c r="W1665" t="n">
        <v>6.81</v>
      </c>
      <c r="X1665" t="n">
        <v>0.23</v>
      </c>
      <c r="Y1665" t="n">
        <v>1</v>
      </c>
      <c r="Z1665" t="n">
        <v>10</v>
      </c>
    </row>
    <row r="1666">
      <c r="A1666" t="n">
        <v>94</v>
      </c>
      <c r="B1666" t="n">
        <v>80</v>
      </c>
      <c r="C1666" t="inlineStr">
        <is>
          <t xml:space="preserve">CONCLUIDO	</t>
        </is>
      </c>
      <c r="D1666" t="n">
        <v>3.7651</v>
      </c>
      <c r="E1666" t="n">
        <v>26.56</v>
      </c>
      <c r="F1666" t="n">
        <v>23.95</v>
      </c>
      <c r="G1666" t="n">
        <v>159.64</v>
      </c>
      <c r="H1666" t="n">
        <v>2.24</v>
      </c>
      <c r="I1666" t="n">
        <v>9</v>
      </c>
      <c r="J1666" t="n">
        <v>193.85</v>
      </c>
      <c r="K1666" t="n">
        <v>50.28</v>
      </c>
      <c r="L1666" t="n">
        <v>24.5</v>
      </c>
      <c r="M1666" t="n">
        <v>7</v>
      </c>
      <c r="N1666" t="n">
        <v>39.07</v>
      </c>
      <c r="O1666" t="n">
        <v>24142.46</v>
      </c>
      <c r="P1666" t="n">
        <v>264.62</v>
      </c>
      <c r="Q1666" t="n">
        <v>452.58</v>
      </c>
      <c r="R1666" t="n">
        <v>69.63</v>
      </c>
      <c r="S1666" t="n">
        <v>57.64</v>
      </c>
      <c r="T1666" t="n">
        <v>3908</v>
      </c>
      <c r="U1666" t="n">
        <v>0.83</v>
      </c>
      <c r="V1666" t="n">
        <v>0.89</v>
      </c>
      <c r="W1666" t="n">
        <v>6.81</v>
      </c>
      <c r="X1666" t="n">
        <v>0.22</v>
      </c>
      <c r="Y1666" t="n">
        <v>1</v>
      </c>
      <c r="Z1666" t="n">
        <v>10</v>
      </c>
    </row>
    <row r="1667">
      <c r="A1667" t="n">
        <v>95</v>
      </c>
      <c r="B1667" t="n">
        <v>80</v>
      </c>
      <c r="C1667" t="inlineStr">
        <is>
          <t xml:space="preserve">CONCLUIDO	</t>
        </is>
      </c>
      <c r="D1667" t="n">
        <v>3.7652</v>
      </c>
      <c r="E1667" t="n">
        <v>26.56</v>
      </c>
      <c r="F1667" t="n">
        <v>23.94</v>
      </c>
      <c r="G1667" t="n">
        <v>159.63</v>
      </c>
      <c r="H1667" t="n">
        <v>2.26</v>
      </c>
      <c r="I1667" t="n">
        <v>9</v>
      </c>
      <c r="J1667" t="n">
        <v>194.24</v>
      </c>
      <c r="K1667" t="n">
        <v>50.28</v>
      </c>
      <c r="L1667" t="n">
        <v>24.75</v>
      </c>
      <c r="M1667" t="n">
        <v>7</v>
      </c>
      <c r="N1667" t="n">
        <v>39.21</v>
      </c>
      <c r="O1667" t="n">
        <v>24190.04</v>
      </c>
      <c r="P1667" t="n">
        <v>264.34</v>
      </c>
      <c r="Q1667" t="n">
        <v>452.57</v>
      </c>
      <c r="R1667" t="n">
        <v>69.5</v>
      </c>
      <c r="S1667" t="n">
        <v>57.64</v>
      </c>
      <c r="T1667" t="n">
        <v>3842.7</v>
      </c>
      <c r="U1667" t="n">
        <v>0.83</v>
      </c>
      <c r="V1667" t="n">
        <v>0.89</v>
      </c>
      <c r="W1667" t="n">
        <v>6.81</v>
      </c>
      <c r="X1667" t="n">
        <v>0.22</v>
      </c>
      <c r="Y1667" t="n">
        <v>1</v>
      </c>
      <c r="Z1667" t="n">
        <v>10</v>
      </c>
    </row>
    <row r="1668">
      <c r="A1668" t="n">
        <v>96</v>
      </c>
      <c r="B1668" t="n">
        <v>80</v>
      </c>
      <c r="C1668" t="inlineStr">
        <is>
          <t xml:space="preserve">CONCLUIDO	</t>
        </is>
      </c>
      <c r="D1668" t="n">
        <v>3.7636</v>
      </c>
      <c r="E1668" t="n">
        <v>26.57</v>
      </c>
      <c r="F1668" t="n">
        <v>23.96</v>
      </c>
      <c r="G1668" t="n">
        <v>159.7</v>
      </c>
      <c r="H1668" t="n">
        <v>2.28</v>
      </c>
      <c r="I1668" t="n">
        <v>9</v>
      </c>
      <c r="J1668" t="n">
        <v>194.62</v>
      </c>
      <c r="K1668" t="n">
        <v>50.28</v>
      </c>
      <c r="L1668" t="n">
        <v>25</v>
      </c>
      <c r="M1668" t="n">
        <v>7</v>
      </c>
      <c r="N1668" t="n">
        <v>39.34</v>
      </c>
      <c r="O1668" t="n">
        <v>24237.67</v>
      </c>
      <c r="P1668" t="n">
        <v>264.17</v>
      </c>
      <c r="Q1668" t="n">
        <v>452.6</v>
      </c>
      <c r="R1668" t="n">
        <v>69.98999999999999</v>
      </c>
      <c r="S1668" t="n">
        <v>57.64</v>
      </c>
      <c r="T1668" t="n">
        <v>4086.98</v>
      </c>
      <c r="U1668" t="n">
        <v>0.82</v>
      </c>
      <c r="V1668" t="n">
        <v>0.89</v>
      </c>
      <c r="W1668" t="n">
        <v>6.81</v>
      </c>
      <c r="X1668" t="n">
        <v>0.23</v>
      </c>
      <c r="Y1668" t="n">
        <v>1</v>
      </c>
      <c r="Z1668" t="n">
        <v>10</v>
      </c>
    </row>
    <row r="1669">
      <c r="A1669" t="n">
        <v>97</v>
      </c>
      <c r="B1669" t="n">
        <v>80</v>
      </c>
      <c r="C1669" t="inlineStr">
        <is>
          <t xml:space="preserve">CONCLUIDO	</t>
        </is>
      </c>
      <c r="D1669" t="n">
        <v>3.7638</v>
      </c>
      <c r="E1669" t="n">
        <v>26.57</v>
      </c>
      <c r="F1669" t="n">
        <v>23.95</v>
      </c>
      <c r="G1669" t="n">
        <v>159.7</v>
      </c>
      <c r="H1669" t="n">
        <v>2.3</v>
      </c>
      <c r="I1669" t="n">
        <v>9</v>
      </c>
      <c r="J1669" t="n">
        <v>195.01</v>
      </c>
      <c r="K1669" t="n">
        <v>50.28</v>
      </c>
      <c r="L1669" t="n">
        <v>25.25</v>
      </c>
      <c r="M1669" t="n">
        <v>7</v>
      </c>
      <c r="N1669" t="n">
        <v>39.48</v>
      </c>
      <c r="O1669" t="n">
        <v>24285.33</v>
      </c>
      <c r="P1669" t="n">
        <v>263.94</v>
      </c>
      <c r="Q1669" t="n">
        <v>452.57</v>
      </c>
      <c r="R1669" t="n">
        <v>69.92</v>
      </c>
      <c r="S1669" t="n">
        <v>57.64</v>
      </c>
      <c r="T1669" t="n">
        <v>4053.41</v>
      </c>
      <c r="U1669" t="n">
        <v>0.82</v>
      </c>
      <c r="V1669" t="n">
        <v>0.89</v>
      </c>
      <c r="W1669" t="n">
        <v>6.81</v>
      </c>
      <c r="X1669" t="n">
        <v>0.23</v>
      </c>
      <c r="Y1669" t="n">
        <v>1</v>
      </c>
      <c r="Z1669" t="n">
        <v>10</v>
      </c>
    </row>
    <row r="1670">
      <c r="A1670" t="n">
        <v>98</v>
      </c>
      <c r="B1670" t="n">
        <v>80</v>
      </c>
      <c r="C1670" t="inlineStr">
        <is>
          <t xml:space="preserve">CONCLUIDO	</t>
        </is>
      </c>
      <c r="D1670" t="n">
        <v>3.7641</v>
      </c>
      <c r="E1670" t="n">
        <v>26.57</v>
      </c>
      <c r="F1670" t="n">
        <v>23.95</v>
      </c>
      <c r="G1670" t="n">
        <v>159.68</v>
      </c>
      <c r="H1670" t="n">
        <v>2.32</v>
      </c>
      <c r="I1670" t="n">
        <v>9</v>
      </c>
      <c r="J1670" t="n">
        <v>195.4</v>
      </c>
      <c r="K1670" t="n">
        <v>50.28</v>
      </c>
      <c r="L1670" t="n">
        <v>25.5</v>
      </c>
      <c r="M1670" t="n">
        <v>7</v>
      </c>
      <c r="N1670" t="n">
        <v>39.62</v>
      </c>
      <c r="O1670" t="n">
        <v>24333.05</v>
      </c>
      <c r="P1670" t="n">
        <v>263.24</v>
      </c>
      <c r="Q1670" t="n">
        <v>452.59</v>
      </c>
      <c r="R1670" t="n">
        <v>69.73999999999999</v>
      </c>
      <c r="S1670" t="n">
        <v>57.64</v>
      </c>
      <c r="T1670" t="n">
        <v>3963.04</v>
      </c>
      <c r="U1670" t="n">
        <v>0.83</v>
      </c>
      <c r="V1670" t="n">
        <v>0.89</v>
      </c>
      <c r="W1670" t="n">
        <v>6.81</v>
      </c>
      <c r="X1670" t="n">
        <v>0.23</v>
      </c>
      <c r="Y1670" t="n">
        <v>1</v>
      </c>
      <c r="Z1670" t="n">
        <v>10</v>
      </c>
    </row>
    <row r="1671">
      <c r="A1671" t="n">
        <v>99</v>
      </c>
      <c r="B1671" t="n">
        <v>80</v>
      </c>
      <c r="C1671" t="inlineStr">
        <is>
          <t xml:space="preserve">CONCLUIDO	</t>
        </is>
      </c>
      <c r="D1671" t="n">
        <v>3.7632</v>
      </c>
      <c r="E1671" t="n">
        <v>26.57</v>
      </c>
      <c r="F1671" t="n">
        <v>23.96</v>
      </c>
      <c r="G1671" t="n">
        <v>159.72</v>
      </c>
      <c r="H1671" t="n">
        <v>2.33</v>
      </c>
      <c r="I1671" t="n">
        <v>9</v>
      </c>
      <c r="J1671" t="n">
        <v>195.78</v>
      </c>
      <c r="K1671" t="n">
        <v>50.28</v>
      </c>
      <c r="L1671" t="n">
        <v>25.75</v>
      </c>
      <c r="M1671" t="n">
        <v>7</v>
      </c>
      <c r="N1671" t="n">
        <v>39.75</v>
      </c>
      <c r="O1671" t="n">
        <v>24380.81</v>
      </c>
      <c r="P1671" t="n">
        <v>262.11</v>
      </c>
      <c r="Q1671" t="n">
        <v>452.6</v>
      </c>
      <c r="R1671" t="n">
        <v>69.91</v>
      </c>
      <c r="S1671" t="n">
        <v>57.64</v>
      </c>
      <c r="T1671" t="n">
        <v>4046.49</v>
      </c>
      <c r="U1671" t="n">
        <v>0.82</v>
      </c>
      <c r="V1671" t="n">
        <v>0.88</v>
      </c>
      <c r="W1671" t="n">
        <v>6.81</v>
      </c>
      <c r="X1671" t="n">
        <v>0.23</v>
      </c>
      <c r="Y1671" t="n">
        <v>1</v>
      </c>
      <c r="Z1671" t="n">
        <v>10</v>
      </c>
    </row>
    <row r="1672">
      <c r="A1672" t="n">
        <v>100</v>
      </c>
      <c r="B1672" t="n">
        <v>80</v>
      </c>
      <c r="C1672" t="inlineStr">
        <is>
          <t xml:space="preserve">CONCLUIDO	</t>
        </is>
      </c>
      <c r="D1672" t="n">
        <v>3.7635</v>
      </c>
      <c r="E1672" t="n">
        <v>26.57</v>
      </c>
      <c r="F1672" t="n">
        <v>23.96</v>
      </c>
      <c r="G1672" t="n">
        <v>159.71</v>
      </c>
      <c r="H1672" t="n">
        <v>2.35</v>
      </c>
      <c r="I1672" t="n">
        <v>9</v>
      </c>
      <c r="J1672" t="n">
        <v>196.17</v>
      </c>
      <c r="K1672" t="n">
        <v>50.28</v>
      </c>
      <c r="L1672" t="n">
        <v>26</v>
      </c>
      <c r="M1672" t="n">
        <v>7</v>
      </c>
      <c r="N1672" t="n">
        <v>39.89</v>
      </c>
      <c r="O1672" t="n">
        <v>24428.62</v>
      </c>
      <c r="P1672" t="n">
        <v>261.76</v>
      </c>
      <c r="Q1672" t="n">
        <v>452.61</v>
      </c>
      <c r="R1672" t="n">
        <v>69.98999999999999</v>
      </c>
      <c r="S1672" t="n">
        <v>57.64</v>
      </c>
      <c r="T1672" t="n">
        <v>4086.43</v>
      </c>
      <c r="U1672" t="n">
        <v>0.82</v>
      </c>
      <c r="V1672" t="n">
        <v>0.89</v>
      </c>
      <c r="W1672" t="n">
        <v>6.81</v>
      </c>
      <c r="X1672" t="n">
        <v>0.23</v>
      </c>
      <c r="Y1672" t="n">
        <v>1</v>
      </c>
      <c r="Z1672" t="n">
        <v>10</v>
      </c>
    </row>
    <row r="1673">
      <c r="A1673" t="n">
        <v>101</v>
      </c>
      <c r="B1673" t="n">
        <v>80</v>
      </c>
      <c r="C1673" t="inlineStr">
        <is>
          <t xml:space="preserve">CONCLUIDO	</t>
        </is>
      </c>
      <c r="D1673" t="n">
        <v>3.7624</v>
      </c>
      <c r="E1673" t="n">
        <v>26.58</v>
      </c>
      <c r="F1673" t="n">
        <v>23.96</v>
      </c>
      <c r="G1673" t="n">
        <v>159.76</v>
      </c>
      <c r="H1673" t="n">
        <v>2.37</v>
      </c>
      <c r="I1673" t="n">
        <v>9</v>
      </c>
      <c r="J1673" t="n">
        <v>196.56</v>
      </c>
      <c r="K1673" t="n">
        <v>50.28</v>
      </c>
      <c r="L1673" t="n">
        <v>26.25</v>
      </c>
      <c r="M1673" t="n">
        <v>7</v>
      </c>
      <c r="N1673" t="n">
        <v>40.03</v>
      </c>
      <c r="O1673" t="n">
        <v>24476.48</v>
      </c>
      <c r="P1673" t="n">
        <v>261.27</v>
      </c>
      <c r="Q1673" t="n">
        <v>452.6</v>
      </c>
      <c r="R1673" t="n">
        <v>70.14</v>
      </c>
      <c r="S1673" t="n">
        <v>57.64</v>
      </c>
      <c r="T1673" t="n">
        <v>4165.13</v>
      </c>
      <c r="U1673" t="n">
        <v>0.82</v>
      </c>
      <c r="V1673" t="n">
        <v>0.88</v>
      </c>
      <c r="W1673" t="n">
        <v>6.81</v>
      </c>
      <c r="X1673" t="n">
        <v>0.24</v>
      </c>
      <c r="Y1673" t="n">
        <v>1</v>
      </c>
      <c r="Z1673" t="n">
        <v>10</v>
      </c>
    </row>
    <row r="1674">
      <c r="A1674" t="n">
        <v>102</v>
      </c>
      <c r="B1674" t="n">
        <v>80</v>
      </c>
      <c r="C1674" t="inlineStr">
        <is>
          <t xml:space="preserve">CONCLUIDO	</t>
        </is>
      </c>
      <c r="D1674" t="n">
        <v>3.7631</v>
      </c>
      <c r="E1674" t="n">
        <v>26.57</v>
      </c>
      <c r="F1674" t="n">
        <v>23.96</v>
      </c>
      <c r="G1674" t="n">
        <v>159.73</v>
      </c>
      <c r="H1674" t="n">
        <v>2.39</v>
      </c>
      <c r="I1674" t="n">
        <v>9</v>
      </c>
      <c r="J1674" t="n">
        <v>196.95</v>
      </c>
      <c r="K1674" t="n">
        <v>50.28</v>
      </c>
      <c r="L1674" t="n">
        <v>26.5</v>
      </c>
      <c r="M1674" t="n">
        <v>7</v>
      </c>
      <c r="N1674" t="n">
        <v>40.17</v>
      </c>
      <c r="O1674" t="n">
        <v>24524.38</v>
      </c>
      <c r="P1674" t="n">
        <v>260.28</v>
      </c>
      <c r="Q1674" t="n">
        <v>452.57</v>
      </c>
      <c r="R1674" t="n">
        <v>70</v>
      </c>
      <c r="S1674" t="n">
        <v>57.64</v>
      </c>
      <c r="T1674" t="n">
        <v>4093.33</v>
      </c>
      <c r="U1674" t="n">
        <v>0.82</v>
      </c>
      <c r="V1674" t="n">
        <v>0.88</v>
      </c>
      <c r="W1674" t="n">
        <v>6.81</v>
      </c>
      <c r="X1674" t="n">
        <v>0.24</v>
      </c>
      <c r="Y1674" t="n">
        <v>1</v>
      </c>
      <c r="Z1674" t="n">
        <v>10</v>
      </c>
    </row>
    <row r="1675">
      <c r="A1675" t="n">
        <v>103</v>
      </c>
      <c r="B1675" t="n">
        <v>80</v>
      </c>
      <c r="C1675" t="inlineStr">
        <is>
          <t xml:space="preserve">CONCLUIDO	</t>
        </is>
      </c>
      <c r="D1675" t="n">
        <v>3.7728</v>
      </c>
      <c r="E1675" t="n">
        <v>26.51</v>
      </c>
      <c r="F1675" t="n">
        <v>23.92</v>
      </c>
      <c r="G1675" t="n">
        <v>179.43</v>
      </c>
      <c r="H1675" t="n">
        <v>2.41</v>
      </c>
      <c r="I1675" t="n">
        <v>8</v>
      </c>
      <c r="J1675" t="n">
        <v>197.34</v>
      </c>
      <c r="K1675" t="n">
        <v>50.28</v>
      </c>
      <c r="L1675" t="n">
        <v>26.75</v>
      </c>
      <c r="M1675" t="n">
        <v>6</v>
      </c>
      <c r="N1675" t="n">
        <v>40.31</v>
      </c>
      <c r="O1675" t="n">
        <v>24572.33</v>
      </c>
      <c r="P1675" t="n">
        <v>259.46</v>
      </c>
      <c r="Q1675" t="n">
        <v>452.59</v>
      </c>
      <c r="R1675" t="n">
        <v>68.75</v>
      </c>
      <c r="S1675" t="n">
        <v>57.64</v>
      </c>
      <c r="T1675" t="n">
        <v>3471.44</v>
      </c>
      <c r="U1675" t="n">
        <v>0.84</v>
      </c>
      <c r="V1675" t="n">
        <v>0.89</v>
      </c>
      <c r="W1675" t="n">
        <v>6.81</v>
      </c>
      <c r="X1675" t="n">
        <v>0.2</v>
      </c>
      <c r="Y1675" t="n">
        <v>1</v>
      </c>
      <c r="Z1675" t="n">
        <v>10</v>
      </c>
    </row>
    <row r="1676">
      <c r="A1676" t="n">
        <v>104</v>
      </c>
      <c r="B1676" t="n">
        <v>80</v>
      </c>
      <c r="C1676" t="inlineStr">
        <is>
          <t xml:space="preserve">CONCLUIDO	</t>
        </is>
      </c>
      <c r="D1676" t="n">
        <v>3.7734</v>
      </c>
      <c r="E1676" t="n">
        <v>26.5</v>
      </c>
      <c r="F1676" t="n">
        <v>23.92</v>
      </c>
      <c r="G1676" t="n">
        <v>179.39</v>
      </c>
      <c r="H1676" t="n">
        <v>2.42</v>
      </c>
      <c r="I1676" t="n">
        <v>8</v>
      </c>
      <c r="J1676" t="n">
        <v>197.73</v>
      </c>
      <c r="K1676" t="n">
        <v>50.28</v>
      </c>
      <c r="L1676" t="n">
        <v>27</v>
      </c>
      <c r="M1676" t="n">
        <v>6</v>
      </c>
      <c r="N1676" t="n">
        <v>40.45</v>
      </c>
      <c r="O1676" t="n">
        <v>24620.33</v>
      </c>
      <c r="P1676" t="n">
        <v>259.55</v>
      </c>
      <c r="Q1676" t="n">
        <v>452.56</v>
      </c>
      <c r="R1676" t="n">
        <v>68.75</v>
      </c>
      <c r="S1676" t="n">
        <v>57.64</v>
      </c>
      <c r="T1676" t="n">
        <v>3474.95</v>
      </c>
      <c r="U1676" t="n">
        <v>0.84</v>
      </c>
      <c r="V1676" t="n">
        <v>0.89</v>
      </c>
      <c r="W1676" t="n">
        <v>6.81</v>
      </c>
      <c r="X1676" t="n">
        <v>0.2</v>
      </c>
      <c r="Y1676" t="n">
        <v>1</v>
      </c>
      <c r="Z1676" t="n">
        <v>10</v>
      </c>
    </row>
    <row r="1677">
      <c r="A1677" t="n">
        <v>105</v>
      </c>
      <c r="B1677" t="n">
        <v>80</v>
      </c>
      <c r="C1677" t="inlineStr">
        <is>
          <t xml:space="preserve">CONCLUIDO	</t>
        </is>
      </c>
      <c r="D1677" t="n">
        <v>3.7746</v>
      </c>
      <c r="E1677" t="n">
        <v>26.49</v>
      </c>
      <c r="F1677" t="n">
        <v>23.91</v>
      </c>
      <c r="G1677" t="n">
        <v>179.33</v>
      </c>
      <c r="H1677" t="n">
        <v>2.44</v>
      </c>
      <c r="I1677" t="n">
        <v>8</v>
      </c>
      <c r="J1677" t="n">
        <v>198.12</v>
      </c>
      <c r="K1677" t="n">
        <v>50.28</v>
      </c>
      <c r="L1677" t="n">
        <v>27.25</v>
      </c>
      <c r="M1677" t="n">
        <v>6</v>
      </c>
      <c r="N1677" t="n">
        <v>40.59</v>
      </c>
      <c r="O1677" t="n">
        <v>24668.37</v>
      </c>
      <c r="P1677" t="n">
        <v>259.47</v>
      </c>
      <c r="Q1677" t="n">
        <v>452.57</v>
      </c>
      <c r="R1677" t="n">
        <v>68.41</v>
      </c>
      <c r="S1677" t="n">
        <v>57.64</v>
      </c>
      <c r="T1677" t="n">
        <v>3302.34</v>
      </c>
      <c r="U1677" t="n">
        <v>0.84</v>
      </c>
      <c r="V1677" t="n">
        <v>0.89</v>
      </c>
      <c r="W1677" t="n">
        <v>6.81</v>
      </c>
      <c r="X1677" t="n">
        <v>0.19</v>
      </c>
      <c r="Y1677" t="n">
        <v>1</v>
      </c>
      <c r="Z1677" t="n">
        <v>10</v>
      </c>
    </row>
    <row r="1678">
      <c r="A1678" t="n">
        <v>106</v>
      </c>
      <c r="B1678" t="n">
        <v>80</v>
      </c>
      <c r="C1678" t="inlineStr">
        <is>
          <t xml:space="preserve">CONCLUIDO	</t>
        </is>
      </c>
      <c r="D1678" t="n">
        <v>3.7727</v>
      </c>
      <c r="E1678" t="n">
        <v>26.51</v>
      </c>
      <c r="F1678" t="n">
        <v>23.92</v>
      </c>
      <c r="G1678" t="n">
        <v>179.43</v>
      </c>
      <c r="H1678" t="n">
        <v>2.46</v>
      </c>
      <c r="I1678" t="n">
        <v>8</v>
      </c>
      <c r="J1678" t="n">
        <v>198.51</v>
      </c>
      <c r="K1678" t="n">
        <v>50.28</v>
      </c>
      <c r="L1678" t="n">
        <v>27.5</v>
      </c>
      <c r="M1678" t="n">
        <v>6</v>
      </c>
      <c r="N1678" t="n">
        <v>40.73</v>
      </c>
      <c r="O1678" t="n">
        <v>24716.47</v>
      </c>
      <c r="P1678" t="n">
        <v>259.66</v>
      </c>
      <c r="Q1678" t="n">
        <v>452.55</v>
      </c>
      <c r="R1678" t="n">
        <v>68.89</v>
      </c>
      <c r="S1678" t="n">
        <v>57.64</v>
      </c>
      <c r="T1678" t="n">
        <v>3541.72</v>
      </c>
      <c r="U1678" t="n">
        <v>0.84</v>
      </c>
      <c r="V1678" t="n">
        <v>0.89</v>
      </c>
      <c r="W1678" t="n">
        <v>6.81</v>
      </c>
      <c r="X1678" t="n">
        <v>0.2</v>
      </c>
      <c r="Y1678" t="n">
        <v>1</v>
      </c>
      <c r="Z1678" t="n">
        <v>10</v>
      </c>
    </row>
    <row r="1679">
      <c r="A1679" t="n">
        <v>107</v>
      </c>
      <c r="B1679" t="n">
        <v>80</v>
      </c>
      <c r="C1679" t="inlineStr">
        <is>
          <t xml:space="preserve">CONCLUIDO	</t>
        </is>
      </c>
      <c r="D1679" t="n">
        <v>3.7745</v>
      </c>
      <c r="E1679" t="n">
        <v>26.49</v>
      </c>
      <c r="F1679" t="n">
        <v>23.91</v>
      </c>
      <c r="G1679" t="n">
        <v>179.33</v>
      </c>
      <c r="H1679" t="n">
        <v>2.48</v>
      </c>
      <c r="I1679" t="n">
        <v>8</v>
      </c>
      <c r="J1679" t="n">
        <v>198.9</v>
      </c>
      <c r="K1679" t="n">
        <v>50.28</v>
      </c>
      <c r="L1679" t="n">
        <v>27.75</v>
      </c>
      <c r="M1679" t="n">
        <v>6</v>
      </c>
      <c r="N1679" t="n">
        <v>40.87</v>
      </c>
      <c r="O1679" t="n">
        <v>24764.61</v>
      </c>
      <c r="P1679" t="n">
        <v>259.2</v>
      </c>
      <c r="Q1679" t="n">
        <v>452.56</v>
      </c>
      <c r="R1679" t="n">
        <v>68.41</v>
      </c>
      <c r="S1679" t="n">
        <v>57.64</v>
      </c>
      <c r="T1679" t="n">
        <v>3304.73</v>
      </c>
      <c r="U1679" t="n">
        <v>0.84</v>
      </c>
      <c r="V1679" t="n">
        <v>0.89</v>
      </c>
      <c r="W1679" t="n">
        <v>6.81</v>
      </c>
      <c r="X1679" t="n">
        <v>0.19</v>
      </c>
      <c r="Y1679" t="n">
        <v>1</v>
      </c>
      <c r="Z1679" t="n">
        <v>10</v>
      </c>
    </row>
    <row r="1680">
      <c r="A1680" t="n">
        <v>108</v>
      </c>
      <c r="B1680" t="n">
        <v>80</v>
      </c>
      <c r="C1680" t="inlineStr">
        <is>
          <t xml:space="preserve">CONCLUIDO	</t>
        </is>
      </c>
      <c r="D1680" t="n">
        <v>3.7738</v>
      </c>
      <c r="E1680" t="n">
        <v>26.5</v>
      </c>
      <c r="F1680" t="n">
        <v>23.92</v>
      </c>
      <c r="G1680" t="n">
        <v>179.37</v>
      </c>
      <c r="H1680" t="n">
        <v>2.49</v>
      </c>
      <c r="I1680" t="n">
        <v>8</v>
      </c>
      <c r="J1680" t="n">
        <v>199.29</v>
      </c>
      <c r="K1680" t="n">
        <v>50.28</v>
      </c>
      <c r="L1680" t="n">
        <v>28</v>
      </c>
      <c r="M1680" t="n">
        <v>6</v>
      </c>
      <c r="N1680" t="n">
        <v>41.01</v>
      </c>
      <c r="O1680" t="n">
        <v>24812.8</v>
      </c>
      <c r="P1680" t="n">
        <v>259.12</v>
      </c>
      <c r="Q1680" t="n">
        <v>452.56</v>
      </c>
      <c r="R1680" t="n">
        <v>68.58</v>
      </c>
      <c r="S1680" t="n">
        <v>57.64</v>
      </c>
      <c r="T1680" t="n">
        <v>3385.83</v>
      </c>
      <c r="U1680" t="n">
        <v>0.84</v>
      </c>
      <c r="V1680" t="n">
        <v>0.89</v>
      </c>
      <c r="W1680" t="n">
        <v>6.81</v>
      </c>
      <c r="X1680" t="n">
        <v>0.19</v>
      </c>
      <c r="Y1680" t="n">
        <v>1</v>
      </c>
      <c r="Z1680" t="n">
        <v>10</v>
      </c>
    </row>
    <row r="1681">
      <c r="A1681" t="n">
        <v>109</v>
      </c>
      <c r="B1681" t="n">
        <v>80</v>
      </c>
      <c r="C1681" t="inlineStr">
        <is>
          <t xml:space="preserve">CONCLUIDO	</t>
        </is>
      </c>
      <c r="D1681" t="n">
        <v>3.773</v>
      </c>
      <c r="E1681" t="n">
        <v>26.5</v>
      </c>
      <c r="F1681" t="n">
        <v>23.92</v>
      </c>
      <c r="G1681" t="n">
        <v>179.42</v>
      </c>
      <c r="H1681" t="n">
        <v>2.51</v>
      </c>
      <c r="I1681" t="n">
        <v>8</v>
      </c>
      <c r="J1681" t="n">
        <v>199.68</v>
      </c>
      <c r="K1681" t="n">
        <v>50.28</v>
      </c>
      <c r="L1681" t="n">
        <v>28.25</v>
      </c>
      <c r="M1681" t="n">
        <v>6</v>
      </c>
      <c r="N1681" t="n">
        <v>41.15</v>
      </c>
      <c r="O1681" t="n">
        <v>24861.03</v>
      </c>
      <c r="P1681" t="n">
        <v>259.04</v>
      </c>
      <c r="Q1681" t="n">
        <v>452.55</v>
      </c>
      <c r="R1681" t="n">
        <v>68.83</v>
      </c>
      <c r="S1681" t="n">
        <v>57.64</v>
      </c>
      <c r="T1681" t="n">
        <v>3513.15</v>
      </c>
      <c r="U1681" t="n">
        <v>0.84</v>
      </c>
      <c r="V1681" t="n">
        <v>0.89</v>
      </c>
      <c r="W1681" t="n">
        <v>6.81</v>
      </c>
      <c r="X1681" t="n">
        <v>0.2</v>
      </c>
      <c r="Y1681" t="n">
        <v>1</v>
      </c>
      <c r="Z1681" t="n">
        <v>10</v>
      </c>
    </row>
    <row r="1682">
      <c r="A1682" t="n">
        <v>110</v>
      </c>
      <c r="B1682" t="n">
        <v>80</v>
      </c>
      <c r="C1682" t="inlineStr">
        <is>
          <t xml:space="preserve">CONCLUIDO	</t>
        </is>
      </c>
      <c r="D1682" t="n">
        <v>3.7727</v>
      </c>
      <c r="E1682" t="n">
        <v>26.51</v>
      </c>
      <c r="F1682" t="n">
        <v>23.92</v>
      </c>
      <c r="G1682" t="n">
        <v>179.43</v>
      </c>
      <c r="H1682" t="n">
        <v>2.53</v>
      </c>
      <c r="I1682" t="n">
        <v>8</v>
      </c>
      <c r="J1682" t="n">
        <v>200.07</v>
      </c>
      <c r="K1682" t="n">
        <v>50.28</v>
      </c>
      <c r="L1682" t="n">
        <v>28.5</v>
      </c>
      <c r="M1682" t="n">
        <v>6</v>
      </c>
      <c r="N1682" t="n">
        <v>41.29</v>
      </c>
      <c r="O1682" t="n">
        <v>24909.32</v>
      </c>
      <c r="P1682" t="n">
        <v>258.69</v>
      </c>
      <c r="Q1682" t="n">
        <v>452.56</v>
      </c>
      <c r="R1682" t="n">
        <v>68.75</v>
      </c>
      <c r="S1682" t="n">
        <v>57.64</v>
      </c>
      <c r="T1682" t="n">
        <v>3470.65</v>
      </c>
      <c r="U1682" t="n">
        <v>0.84</v>
      </c>
      <c r="V1682" t="n">
        <v>0.89</v>
      </c>
      <c r="W1682" t="n">
        <v>6.81</v>
      </c>
      <c r="X1682" t="n">
        <v>0.2</v>
      </c>
      <c r="Y1682" t="n">
        <v>1</v>
      </c>
      <c r="Z1682" t="n">
        <v>10</v>
      </c>
    </row>
    <row r="1683">
      <c r="A1683" t="n">
        <v>111</v>
      </c>
      <c r="B1683" t="n">
        <v>80</v>
      </c>
      <c r="C1683" t="inlineStr">
        <is>
          <t xml:space="preserve">CONCLUIDO	</t>
        </is>
      </c>
      <c r="D1683" t="n">
        <v>3.7729</v>
      </c>
      <c r="E1683" t="n">
        <v>26.5</v>
      </c>
      <c r="F1683" t="n">
        <v>23.92</v>
      </c>
      <c r="G1683" t="n">
        <v>179.42</v>
      </c>
      <c r="H1683" t="n">
        <v>2.55</v>
      </c>
      <c r="I1683" t="n">
        <v>8</v>
      </c>
      <c r="J1683" t="n">
        <v>200.46</v>
      </c>
      <c r="K1683" t="n">
        <v>50.28</v>
      </c>
      <c r="L1683" t="n">
        <v>28.75</v>
      </c>
      <c r="M1683" t="n">
        <v>6</v>
      </c>
      <c r="N1683" t="n">
        <v>41.43</v>
      </c>
      <c r="O1683" t="n">
        <v>24957.65</v>
      </c>
      <c r="P1683" t="n">
        <v>257.55</v>
      </c>
      <c r="Q1683" t="n">
        <v>452.56</v>
      </c>
      <c r="R1683" t="n">
        <v>68.76000000000001</v>
      </c>
      <c r="S1683" t="n">
        <v>57.64</v>
      </c>
      <c r="T1683" t="n">
        <v>3477.06</v>
      </c>
      <c r="U1683" t="n">
        <v>0.84</v>
      </c>
      <c r="V1683" t="n">
        <v>0.89</v>
      </c>
      <c r="W1683" t="n">
        <v>6.81</v>
      </c>
      <c r="X1683" t="n">
        <v>0.2</v>
      </c>
      <c r="Y1683" t="n">
        <v>1</v>
      </c>
      <c r="Z1683" t="n">
        <v>10</v>
      </c>
    </row>
    <row r="1684">
      <c r="A1684" t="n">
        <v>112</v>
      </c>
      <c r="B1684" t="n">
        <v>80</v>
      </c>
      <c r="C1684" t="inlineStr">
        <is>
          <t xml:space="preserve">CONCLUIDO	</t>
        </is>
      </c>
      <c r="D1684" t="n">
        <v>3.7731</v>
      </c>
      <c r="E1684" t="n">
        <v>26.5</v>
      </c>
      <c r="F1684" t="n">
        <v>23.92</v>
      </c>
      <c r="G1684" t="n">
        <v>179.41</v>
      </c>
      <c r="H1684" t="n">
        <v>2.56</v>
      </c>
      <c r="I1684" t="n">
        <v>8</v>
      </c>
      <c r="J1684" t="n">
        <v>200.85</v>
      </c>
      <c r="K1684" t="n">
        <v>50.28</v>
      </c>
      <c r="L1684" t="n">
        <v>29</v>
      </c>
      <c r="M1684" t="n">
        <v>6</v>
      </c>
      <c r="N1684" t="n">
        <v>41.57</v>
      </c>
      <c r="O1684" t="n">
        <v>25006.03</v>
      </c>
      <c r="P1684" t="n">
        <v>256.64</v>
      </c>
      <c r="Q1684" t="n">
        <v>452.55</v>
      </c>
      <c r="R1684" t="n">
        <v>68.83</v>
      </c>
      <c r="S1684" t="n">
        <v>57.64</v>
      </c>
      <c r="T1684" t="n">
        <v>3512.94</v>
      </c>
      <c r="U1684" t="n">
        <v>0.84</v>
      </c>
      <c r="V1684" t="n">
        <v>0.89</v>
      </c>
      <c r="W1684" t="n">
        <v>6.8</v>
      </c>
      <c r="X1684" t="n">
        <v>0.2</v>
      </c>
      <c r="Y1684" t="n">
        <v>1</v>
      </c>
      <c r="Z1684" t="n">
        <v>10</v>
      </c>
    </row>
    <row r="1685">
      <c r="A1685" t="n">
        <v>113</v>
      </c>
      <c r="B1685" t="n">
        <v>80</v>
      </c>
      <c r="C1685" t="inlineStr">
        <is>
          <t xml:space="preserve">CONCLUIDO	</t>
        </is>
      </c>
      <c r="D1685" t="n">
        <v>3.7722</v>
      </c>
      <c r="E1685" t="n">
        <v>26.51</v>
      </c>
      <c r="F1685" t="n">
        <v>23.93</v>
      </c>
      <c r="G1685" t="n">
        <v>179.46</v>
      </c>
      <c r="H1685" t="n">
        <v>2.58</v>
      </c>
      <c r="I1685" t="n">
        <v>8</v>
      </c>
      <c r="J1685" t="n">
        <v>201.25</v>
      </c>
      <c r="K1685" t="n">
        <v>50.28</v>
      </c>
      <c r="L1685" t="n">
        <v>29.25</v>
      </c>
      <c r="M1685" t="n">
        <v>6</v>
      </c>
      <c r="N1685" t="n">
        <v>41.72</v>
      </c>
      <c r="O1685" t="n">
        <v>25054.46</v>
      </c>
      <c r="P1685" t="n">
        <v>255.67</v>
      </c>
      <c r="Q1685" t="n">
        <v>452.55</v>
      </c>
      <c r="R1685" t="n">
        <v>68.98</v>
      </c>
      <c r="S1685" t="n">
        <v>57.64</v>
      </c>
      <c r="T1685" t="n">
        <v>3585.76</v>
      </c>
      <c r="U1685" t="n">
        <v>0.84</v>
      </c>
      <c r="V1685" t="n">
        <v>0.89</v>
      </c>
      <c r="W1685" t="n">
        <v>6.81</v>
      </c>
      <c r="X1685" t="n">
        <v>0.2</v>
      </c>
      <c r="Y1685" t="n">
        <v>1</v>
      </c>
      <c r="Z1685" t="n">
        <v>10</v>
      </c>
    </row>
    <row r="1686">
      <c r="A1686" t="n">
        <v>114</v>
      </c>
      <c r="B1686" t="n">
        <v>80</v>
      </c>
      <c r="C1686" t="inlineStr">
        <is>
          <t xml:space="preserve">CONCLUIDO	</t>
        </is>
      </c>
      <c r="D1686" t="n">
        <v>3.7718</v>
      </c>
      <c r="E1686" t="n">
        <v>26.51</v>
      </c>
      <c r="F1686" t="n">
        <v>23.93</v>
      </c>
      <c r="G1686" t="n">
        <v>179.47</v>
      </c>
      <c r="H1686" t="n">
        <v>2.6</v>
      </c>
      <c r="I1686" t="n">
        <v>8</v>
      </c>
      <c r="J1686" t="n">
        <v>201.64</v>
      </c>
      <c r="K1686" t="n">
        <v>50.28</v>
      </c>
      <c r="L1686" t="n">
        <v>29.5</v>
      </c>
      <c r="M1686" t="n">
        <v>6</v>
      </c>
      <c r="N1686" t="n">
        <v>41.86</v>
      </c>
      <c r="O1686" t="n">
        <v>25102.94</v>
      </c>
      <c r="P1686" t="n">
        <v>254.41</v>
      </c>
      <c r="Q1686" t="n">
        <v>452.57</v>
      </c>
      <c r="R1686" t="n">
        <v>69.08</v>
      </c>
      <c r="S1686" t="n">
        <v>57.64</v>
      </c>
      <c r="T1686" t="n">
        <v>3636.45</v>
      </c>
      <c r="U1686" t="n">
        <v>0.83</v>
      </c>
      <c r="V1686" t="n">
        <v>0.89</v>
      </c>
      <c r="W1686" t="n">
        <v>6.81</v>
      </c>
      <c r="X1686" t="n">
        <v>0.21</v>
      </c>
      <c r="Y1686" t="n">
        <v>1</v>
      </c>
      <c r="Z1686" t="n">
        <v>10</v>
      </c>
    </row>
    <row r="1687">
      <c r="A1687" t="n">
        <v>115</v>
      </c>
      <c r="B1687" t="n">
        <v>80</v>
      </c>
      <c r="C1687" t="inlineStr">
        <is>
          <t xml:space="preserve">CONCLUIDO	</t>
        </is>
      </c>
      <c r="D1687" t="n">
        <v>3.7718</v>
      </c>
      <c r="E1687" t="n">
        <v>26.51</v>
      </c>
      <c r="F1687" t="n">
        <v>23.93</v>
      </c>
      <c r="G1687" t="n">
        <v>179.48</v>
      </c>
      <c r="H1687" t="n">
        <v>2.61</v>
      </c>
      <c r="I1687" t="n">
        <v>8</v>
      </c>
      <c r="J1687" t="n">
        <v>202.03</v>
      </c>
      <c r="K1687" t="n">
        <v>50.28</v>
      </c>
      <c r="L1687" t="n">
        <v>29.75</v>
      </c>
      <c r="M1687" t="n">
        <v>5</v>
      </c>
      <c r="N1687" t="n">
        <v>42</v>
      </c>
      <c r="O1687" t="n">
        <v>25151.46</v>
      </c>
      <c r="P1687" t="n">
        <v>252.28</v>
      </c>
      <c r="Q1687" t="n">
        <v>452.61</v>
      </c>
      <c r="R1687" t="n">
        <v>69.12</v>
      </c>
      <c r="S1687" t="n">
        <v>57.64</v>
      </c>
      <c r="T1687" t="n">
        <v>3657.13</v>
      </c>
      <c r="U1687" t="n">
        <v>0.83</v>
      </c>
      <c r="V1687" t="n">
        <v>0.89</v>
      </c>
      <c r="W1687" t="n">
        <v>6.81</v>
      </c>
      <c r="X1687" t="n">
        <v>0.21</v>
      </c>
      <c r="Y1687" t="n">
        <v>1</v>
      </c>
      <c r="Z1687" t="n">
        <v>10</v>
      </c>
    </row>
    <row r="1688">
      <c r="A1688" t="n">
        <v>116</v>
      </c>
      <c r="B1688" t="n">
        <v>80</v>
      </c>
      <c r="C1688" t="inlineStr">
        <is>
          <t xml:space="preserve">CONCLUIDO	</t>
        </is>
      </c>
      <c r="D1688" t="n">
        <v>3.779</v>
      </c>
      <c r="E1688" t="n">
        <v>26.46</v>
      </c>
      <c r="F1688" t="n">
        <v>23.91</v>
      </c>
      <c r="G1688" t="n">
        <v>204.96</v>
      </c>
      <c r="H1688" t="n">
        <v>2.63</v>
      </c>
      <c r="I1688" t="n">
        <v>7</v>
      </c>
      <c r="J1688" t="n">
        <v>202.43</v>
      </c>
      <c r="K1688" t="n">
        <v>50.28</v>
      </c>
      <c r="L1688" t="n">
        <v>30</v>
      </c>
      <c r="M1688" t="n">
        <v>4</v>
      </c>
      <c r="N1688" t="n">
        <v>42.15</v>
      </c>
      <c r="O1688" t="n">
        <v>25200.04</v>
      </c>
      <c r="P1688" t="n">
        <v>251.14</v>
      </c>
      <c r="Q1688" t="n">
        <v>452.6</v>
      </c>
      <c r="R1688" t="n">
        <v>68.37</v>
      </c>
      <c r="S1688" t="n">
        <v>57.64</v>
      </c>
      <c r="T1688" t="n">
        <v>3289.84</v>
      </c>
      <c r="U1688" t="n">
        <v>0.84</v>
      </c>
      <c r="V1688" t="n">
        <v>0.89</v>
      </c>
      <c r="W1688" t="n">
        <v>6.81</v>
      </c>
      <c r="X1688" t="n">
        <v>0.19</v>
      </c>
      <c r="Y1688" t="n">
        <v>1</v>
      </c>
      <c r="Z1688" t="n">
        <v>10</v>
      </c>
    </row>
    <row r="1689">
      <c r="A1689" t="n">
        <v>117</v>
      </c>
      <c r="B1689" t="n">
        <v>80</v>
      </c>
      <c r="C1689" t="inlineStr">
        <is>
          <t xml:space="preserve">CONCLUIDO	</t>
        </is>
      </c>
      <c r="D1689" t="n">
        <v>3.779</v>
      </c>
      <c r="E1689" t="n">
        <v>26.46</v>
      </c>
      <c r="F1689" t="n">
        <v>23.91</v>
      </c>
      <c r="G1689" t="n">
        <v>204.96</v>
      </c>
      <c r="H1689" t="n">
        <v>2.65</v>
      </c>
      <c r="I1689" t="n">
        <v>7</v>
      </c>
      <c r="J1689" t="n">
        <v>202.82</v>
      </c>
      <c r="K1689" t="n">
        <v>50.28</v>
      </c>
      <c r="L1689" t="n">
        <v>30.25</v>
      </c>
      <c r="M1689" t="n">
        <v>4</v>
      </c>
      <c r="N1689" t="n">
        <v>42.29</v>
      </c>
      <c r="O1689" t="n">
        <v>25248.79</v>
      </c>
      <c r="P1689" t="n">
        <v>251.86</v>
      </c>
      <c r="Q1689" t="n">
        <v>452.59</v>
      </c>
      <c r="R1689" t="n">
        <v>68.43000000000001</v>
      </c>
      <c r="S1689" t="n">
        <v>57.64</v>
      </c>
      <c r="T1689" t="n">
        <v>3318.58</v>
      </c>
      <c r="U1689" t="n">
        <v>0.84</v>
      </c>
      <c r="V1689" t="n">
        <v>0.89</v>
      </c>
      <c r="W1689" t="n">
        <v>6.81</v>
      </c>
      <c r="X1689" t="n">
        <v>0.19</v>
      </c>
      <c r="Y1689" t="n">
        <v>1</v>
      </c>
      <c r="Z1689" t="n">
        <v>10</v>
      </c>
    </row>
    <row r="1690">
      <c r="A1690" t="n">
        <v>118</v>
      </c>
      <c r="B1690" t="n">
        <v>80</v>
      </c>
      <c r="C1690" t="inlineStr">
        <is>
          <t xml:space="preserve">CONCLUIDO	</t>
        </is>
      </c>
      <c r="D1690" t="n">
        <v>3.7785</v>
      </c>
      <c r="E1690" t="n">
        <v>26.47</v>
      </c>
      <c r="F1690" t="n">
        <v>23.92</v>
      </c>
      <c r="G1690" t="n">
        <v>204.99</v>
      </c>
      <c r="H1690" t="n">
        <v>2.67</v>
      </c>
      <c r="I1690" t="n">
        <v>7</v>
      </c>
      <c r="J1690" t="n">
        <v>203.22</v>
      </c>
      <c r="K1690" t="n">
        <v>50.28</v>
      </c>
      <c r="L1690" t="n">
        <v>30.5</v>
      </c>
      <c r="M1690" t="n">
        <v>4</v>
      </c>
      <c r="N1690" t="n">
        <v>42.44</v>
      </c>
      <c r="O1690" t="n">
        <v>25297.46</v>
      </c>
      <c r="P1690" t="n">
        <v>252.62</v>
      </c>
      <c r="Q1690" t="n">
        <v>452.61</v>
      </c>
      <c r="R1690" t="n">
        <v>68.5</v>
      </c>
      <c r="S1690" t="n">
        <v>57.64</v>
      </c>
      <c r="T1690" t="n">
        <v>3354.25</v>
      </c>
      <c r="U1690" t="n">
        <v>0.84</v>
      </c>
      <c r="V1690" t="n">
        <v>0.89</v>
      </c>
      <c r="W1690" t="n">
        <v>6.81</v>
      </c>
      <c r="X1690" t="n">
        <v>0.19</v>
      </c>
      <c r="Y1690" t="n">
        <v>1</v>
      </c>
      <c r="Z1690" t="n">
        <v>10</v>
      </c>
    </row>
    <row r="1691">
      <c r="A1691" t="n">
        <v>119</v>
      </c>
      <c r="B1691" t="n">
        <v>80</v>
      </c>
      <c r="C1691" t="inlineStr">
        <is>
          <t xml:space="preserve">CONCLUIDO	</t>
        </is>
      </c>
      <c r="D1691" t="n">
        <v>3.7788</v>
      </c>
      <c r="E1691" t="n">
        <v>26.46</v>
      </c>
      <c r="F1691" t="n">
        <v>23.91</v>
      </c>
      <c r="G1691" t="n">
        <v>204.97</v>
      </c>
      <c r="H1691" t="n">
        <v>2.68</v>
      </c>
      <c r="I1691" t="n">
        <v>7</v>
      </c>
      <c r="J1691" t="n">
        <v>203.61</v>
      </c>
      <c r="K1691" t="n">
        <v>50.28</v>
      </c>
      <c r="L1691" t="n">
        <v>30.75</v>
      </c>
      <c r="M1691" t="n">
        <v>4</v>
      </c>
      <c r="N1691" t="n">
        <v>42.58</v>
      </c>
      <c r="O1691" t="n">
        <v>25346.19</v>
      </c>
      <c r="P1691" t="n">
        <v>252.79</v>
      </c>
      <c r="Q1691" t="n">
        <v>452.62</v>
      </c>
      <c r="R1691" t="n">
        <v>68.41</v>
      </c>
      <c r="S1691" t="n">
        <v>57.64</v>
      </c>
      <c r="T1691" t="n">
        <v>3309.22</v>
      </c>
      <c r="U1691" t="n">
        <v>0.84</v>
      </c>
      <c r="V1691" t="n">
        <v>0.89</v>
      </c>
      <c r="W1691" t="n">
        <v>6.81</v>
      </c>
      <c r="X1691" t="n">
        <v>0.19</v>
      </c>
      <c r="Y1691" t="n">
        <v>1</v>
      </c>
      <c r="Z1691" t="n">
        <v>10</v>
      </c>
    </row>
    <row r="1692">
      <c r="A1692" t="n">
        <v>120</v>
      </c>
      <c r="B1692" t="n">
        <v>80</v>
      </c>
      <c r="C1692" t="inlineStr">
        <is>
          <t xml:space="preserve">CONCLUIDO	</t>
        </is>
      </c>
      <c r="D1692" t="n">
        <v>3.779</v>
      </c>
      <c r="E1692" t="n">
        <v>26.46</v>
      </c>
      <c r="F1692" t="n">
        <v>23.91</v>
      </c>
      <c r="G1692" t="n">
        <v>204.96</v>
      </c>
      <c r="H1692" t="n">
        <v>2.7</v>
      </c>
      <c r="I1692" t="n">
        <v>7</v>
      </c>
      <c r="J1692" t="n">
        <v>204.01</v>
      </c>
      <c r="K1692" t="n">
        <v>50.28</v>
      </c>
      <c r="L1692" t="n">
        <v>31</v>
      </c>
      <c r="M1692" t="n">
        <v>4</v>
      </c>
      <c r="N1692" t="n">
        <v>42.73</v>
      </c>
      <c r="O1692" t="n">
        <v>25394.96</v>
      </c>
      <c r="P1692" t="n">
        <v>253.23</v>
      </c>
      <c r="Q1692" t="n">
        <v>452.59</v>
      </c>
      <c r="R1692" t="n">
        <v>68.45</v>
      </c>
      <c r="S1692" t="n">
        <v>57.64</v>
      </c>
      <c r="T1692" t="n">
        <v>3326.14</v>
      </c>
      <c r="U1692" t="n">
        <v>0.84</v>
      </c>
      <c r="V1692" t="n">
        <v>0.89</v>
      </c>
      <c r="W1692" t="n">
        <v>6.81</v>
      </c>
      <c r="X1692" t="n">
        <v>0.19</v>
      </c>
      <c r="Y1692" t="n">
        <v>1</v>
      </c>
      <c r="Z1692" t="n">
        <v>10</v>
      </c>
    </row>
    <row r="1693">
      <c r="A1693" t="n">
        <v>121</v>
      </c>
      <c r="B1693" t="n">
        <v>80</v>
      </c>
      <c r="C1693" t="inlineStr">
        <is>
          <t xml:space="preserve">CONCLUIDO	</t>
        </is>
      </c>
      <c r="D1693" t="n">
        <v>3.7807</v>
      </c>
      <c r="E1693" t="n">
        <v>26.45</v>
      </c>
      <c r="F1693" t="n">
        <v>23.9</v>
      </c>
      <c r="G1693" t="n">
        <v>204.86</v>
      </c>
      <c r="H1693" t="n">
        <v>2.72</v>
      </c>
      <c r="I1693" t="n">
        <v>7</v>
      </c>
      <c r="J1693" t="n">
        <v>204.4</v>
      </c>
      <c r="K1693" t="n">
        <v>50.28</v>
      </c>
      <c r="L1693" t="n">
        <v>31.25</v>
      </c>
      <c r="M1693" t="n">
        <v>4</v>
      </c>
      <c r="N1693" t="n">
        <v>42.87</v>
      </c>
      <c r="O1693" t="n">
        <v>25443.79</v>
      </c>
      <c r="P1693" t="n">
        <v>253.31</v>
      </c>
      <c r="Q1693" t="n">
        <v>452.6</v>
      </c>
      <c r="R1693" t="n">
        <v>68.06999999999999</v>
      </c>
      <c r="S1693" t="n">
        <v>57.64</v>
      </c>
      <c r="T1693" t="n">
        <v>3137.05</v>
      </c>
      <c r="U1693" t="n">
        <v>0.85</v>
      </c>
      <c r="V1693" t="n">
        <v>0.89</v>
      </c>
      <c r="W1693" t="n">
        <v>6.81</v>
      </c>
      <c r="X1693" t="n">
        <v>0.18</v>
      </c>
      <c r="Y1693" t="n">
        <v>1</v>
      </c>
      <c r="Z1693" t="n">
        <v>10</v>
      </c>
    </row>
    <row r="1694">
      <c r="A1694" t="n">
        <v>122</v>
      </c>
      <c r="B1694" t="n">
        <v>80</v>
      </c>
      <c r="C1694" t="inlineStr">
        <is>
          <t xml:space="preserve">CONCLUIDO	</t>
        </is>
      </c>
      <c r="D1694" t="n">
        <v>3.7802</v>
      </c>
      <c r="E1694" t="n">
        <v>26.45</v>
      </c>
      <c r="F1694" t="n">
        <v>23.9</v>
      </c>
      <c r="G1694" t="n">
        <v>204.89</v>
      </c>
      <c r="H1694" t="n">
        <v>2.73</v>
      </c>
      <c r="I1694" t="n">
        <v>7</v>
      </c>
      <c r="J1694" t="n">
        <v>204.8</v>
      </c>
      <c r="K1694" t="n">
        <v>50.28</v>
      </c>
      <c r="L1694" t="n">
        <v>31.5</v>
      </c>
      <c r="M1694" t="n">
        <v>3</v>
      </c>
      <c r="N1694" t="n">
        <v>43.02</v>
      </c>
      <c r="O1694" t="n">
        <v>25492.67</v>
      </c>
      <c r="P1694" t="n">
        <v>253.88</v>
      </c>
      <c r="Q1694" t="n">
        <v>452.6</v>
      </c>
      <c r="R1694" t="n">
        <v>68.06</v>
      </c>
      <c r="S1694" t="n">
        <v>57.64</v>
      </c>
      <c r="T1694" t="n">
        <v>3133.59</v>
      </c>
      <c r="U1694" t="n">
        <v>0.85</v>
      </c>
      <c r="V1694" t="n">
        <v>0.89</v>
      </c>
      <c r="W1694" t="n">
        <v>6.81</v>
      </c>
      <c r="X1694" t="n">
        <v>0.18</v>
      </c>
      <c r="Y1694" t="n">
        <v>1</v>
      </c>
      <c r="Z1694" t="n">
        <v>10</v>
      </c>
    </row>
    <row r="1695">
      <c r="A1695" t="n">
        <v>123</v>
      </c>
      <c r="B1695" t="n">
        <v>80</v>
      </c>
      <c r="C1695" t="inlineStr">
        <is>
          <t xml:space="preserve">CONCLUIDO	</t>
        </is>
      </c>
      <c r="D1695" t="n">
        <v>3.7804</v>
      </c>
      <c r="E1695" t="n">
        <v>26.45</v>
      </c>
      <c r="F1695" t="n">
        <v>23.9</v>
      </c>
      <c r="G1695" t="n">
        <v>204.87</v>
      </c>
      <c r="H1695" t="n">
        <v>2.75</v>
      </c>
      <c r="I1695" t="n">
        <v>7</v>
      </c>
      <c r="J1695" t="n">
        <v>205.2</v>
      </c>
      <c r="K1695" t="n">
        <v>50.28</v>
      </c>
      <c r="L1695" t="n">
        <v>31.75</v>
      </c>
      <c r="M1695" t="n">
        <v>2</v>
      </c>
      <c r="N1695" t="n">
        <v>43.17</v>
      </c>
      <c r="O1695" t="n">
        <v>25541.59</v>
      </c>
      <c r="P1695" t="n">
        <v>254.31</v>
      </c>
      <c r="Q1695" t="n">
        <v>452.63</v>
      </c>
      <c r="R1695" t="n">
        <v>68.02</v>
      </c>
      <c r="S1695" t="n">
        <v>57.64</v>
      </c>
      <c r="T1695" t="n">
        <v>3114.45</v>
      </c>
      <c r="U1695" t="n">
        <v>0.85</v>
      </c>
      <c r="V1695" t="n">
        <v>0.89</v>
      </c>
      <c r="W1695" t="n">
        <v>6.81</v>
      </c>
      <c r="X1695" t="n">
        <v>0.18</v>
      </c>
      <c r="Y1695" t="n">
        <v>1</v>
      </c>
      <c r="Z1695" t="n">
        <v>10</v>
      </c>
    </row>
    <row r="1696">
      <c r="A1696" t="n">
        <v>124</v>
      </c>
      <c r="B1696" t="n">
        <v>80</v>
      </c>
      <c r="C1696" t="inlineStr">
        <is>
          <t xml:space="preserve">CONCLUIDO	</t>
        </is>
      </c>
      <c r="D1696" t="n">
        <v>3.7799</v>
      </c>
      <c r="E1696" t="n">
        <v>26.46</v>
      </c>
      <c r="F1696" t="n">
        <v>23.91</v>
      </c>
      <c r="G1696" t="n">
        <v>204.91</v>
      </c>
      <c r="H1696" t="n">
        <v>2.76</v>
      </c>
      <c r="I1696" t="n">
        <v>7</v>
      </c>
      <c r="J1696" t="n">
        <v>205.59</v>
      </c>
      <c r="K1696" t="n">
        <v>50.28</v>
      </c>
      <c r="L1696" t="n">
        <v>32</v>
      </c>
      <c r="M1696" t="n">
        <v>2</v>
      </c>
      <c r="N1696" t="n">
        <v>43.31</v>
      </c>
      <c r="O1696" t="n">
        <v>25590.57</v>
      </c>
      <c r="P1696" t="n">
        <v>254.33</v>
      </c>
      <c r="Q1696" t="n">
        <v>452.62</v>
      </c>
      <c r="R1696" t="n">
        <v>68.09</v>
      </c>
      <c r="S1696" t="n">
        <v>57.64</v>
      </c>
      <c r="T1696" t="n">
        <v>3145.84</v>
      </c>
      <c r="U1696" t="n">
        <v>0.85</v>
      </c>
      <c r="V1696" t="n">
        <v>0.89</v>
      </c>
      <c r="W1696" t="n">
        <v>6.81</v>
      </c>
      <c r="X1696" t="n">
        <v>0.18</v>
      </c>
      <c r="Y1696" t="n">
        <v>1</v>
      </c>
      <c r="Z1696" t="n">
        <v>10</v>
      </c>
    </row>
    <row r="1697">
      <c r="A1697" t="n">
        <v>125</v>
      </c>
      <c r="B1697" t="n">
        <v>80</v>
      </c>
      <c r="C1697" t="inlineStr">
        <is>
          <t xml:space="preserve">CONCLUIDO	</t>
        </is>
      </c>
      <c r="D1697" t="n">
        <v>3.7795</v>
      </c>
      <c r="E1697" t="n">
        <v>26.46</v>
      </c>
      <c r="F1697" t="n">
        <v>23.91</v>
      </c>
      <c r="G1697" t="n">
        <v>204.93</v>
      </c>
      <c r="H1697" t="n">
        <v>2.78</v>
      </c>
      <c r="I1697" t="n">
        <v>7</v>
      </c>
      <c r="J1697" t="n">
        <v>205.99</v>
      </c>
      <c r="K1697" t="n">
        <v>50.28</v>
      </c>
      <c r="L1697" t="n">
        <v>32.25</v>
      </c>
      <c r="M1697" t="n">
        <v>0</v>
      </c>
      <c r="N1697" t="n">
        <v>43.46</v>
      </c>
      <c r="O1697" t="n">
        <v>25639.59</v>
      </c>
      <c r="P1697" t="n">
        <v>254.72</v>
      </c>
      <c r="Q1697" t="n">
        <v>452.63</v>
      </c>
      <c r="R1697" t="n">
        <v>68.06999999999999</v>
      </c>
      <c r="S1697" t="n">
        <v>57.64</v>
      </c>
      <c r="T1697" t="n">
        <v>3139.89</v>
      </c>
      <c r="U1697" t="n">
        <v>0.85</v>
      </c>
      <c r="V1697" t="n">
        <v>0.89</v>
      </c>
      <c r="W1697" t="n">
        <v>6.81</v>
      </c>
      <c r="X1697" t="n">
        <v>0.18</v>
      </c>
      <c r="Y1697" t="n">
        <v>1</v>
      </c>
      <c r="Z1697" t="n">
        <v>10</v>
      </c>
    </row>
    <row r="1698">
      <c r="A1698" t="n">
        <v>0</v>
      </c>
      <c r="B1698" t="n">
        <v>115</v>
      </c>
      <c r="C1698" t="inlineStr">
        <is>
          <t xml:space="preserve">CONCLUIDO	</t>
        </is>
      </c>
      <c r="D1698" t="n">
        <v>1.7926</v>
      </c>
      <c r="E1698" t="n">
        <v>55.79</v>
      </c>
      <c r="F1698" t="n">
        <v>35.7</v>
      </c>
      <c r="G1698" t="n">
        <v>5.4</v>
      </c>
      <c r="H1698" t="n">
        <v>0.08</v>
      </c>
      <c r="I1698" t="n">
        <v>397</v>
      </c>
      <c r="J1698" t="n">
        <v>222.93</v>
      </c>
      <c r="K1698" t="n">
        <v>56.94</v>
      </c>
      <c r="L1698" t="n">
        <v>1</v>
      </c>
      <c r="M1698" t="n">
        <v>395</v>
      </c>
      <c r="N1698" t="n">
        <v>49.99</v>
      </c>
      <c r="O1698" t="n">
        <v>27728.69</v>
      </c>
      <c r="P1698" t="n">
        <v>547.62</v>
      </c>
      <c r="Q1698" t="n">
        <v>453.43</v>
      </c>
      <c r="R1698" t="n">
        <v>452.91</v>
      </c>
      <c r="S1698" t="n">
        <v>57.64</v>
      </c>
      <c r="T1698" t="n">
        <v>193608.07</v>
      </c>
      <c r="U1698" t="n">
        <v>0.13</v>
      </c>
      <c r="V1698" t="n">
        <v>0.59</v>
      </c>
      <c r="W1698" t="n">
        <v>7.46</v>
      </c>
      <c r="X1698" t="n">
        <v>11.95</v>
      </c>
      <c r="Y1698" t="n">
        <v>1</v>
      </c>
      <c r="Z1698" t="n">
        <v>10</v>
      </c>
    </row>
    <row r="1699">
      <c r="A1699" t="n">
        <v>1</v>
      </c>
      <c r="B1699" t="n">
        <v>115</v>
      </c>
      <c r="C1699" t="inlineStr">
        <is>
          <t xml:space="preserve">CONCLUIDO	</t>
        </is>
      </c>
      <c r="D1699" t="n">
        <v>2.1053</v>
      </c>
      <c r="E1699" t="n">
        <v>47.5</v>
      </c>
      <c r="F1699" t="n">
        <v>32.24</v>
      </c>
      <c r="G1699" t="n">
        <v>6.74</v>
      </c>
      <c r="H1699" t="n">
        <v>0.1</v>
      </c>
      <c r="I1699" t="n">
        <v>287</v>
      </c>
      <c r="J1699" t="n">
        <v>223.35</v>
      </c>
      <c r="K1699" t="n">
        <v>56.94</v>
      </c>
      <c r="L1699" t="n">
        <v>1.25</v>
      </c>
      <c r="M1699" t="n">
        <v>285</v>
      </c>
      <c r="N1699" t="n">
        <v>50.15</v>
      </c>
      <c r="O1699" t="n">
        <v>27780.03</v>
      </c>
      <c r="P1699" t="n">
        <v>494.64</v>
      </c>
      <c r="Q1699" t="n">
        <v>453.38</v>
      </c>
      <c r="R1699" t="n">
        <v>339.98</v>
      </c>
      <c r="S1699" t="n">
        <v>57.64</v>
      </c>
      <c r="T1699" t="n">
        <v>137695.37</v>
      </c>
      <c r="U1699" t="n">
        <v>0.17</v>
      </c>
      <c r="V1699" t="n">
        <v>0.66</v>
      </c>
      <c r="W1699" t="n">
        <v>7.27</v>
      </c>
      <c r="X1699" t="n">
        <v>8.5</v>
      </c>
      <c r="Y1699" t="n">
        <v>1</v>
      </c>
      <c r="Z1699" t="n">
        <v>10</v>
      </c>
    </row>
    <row r="1700">
      <c r="A1700" t="n">
        <v>2</v>
      </c>
      <c r="B1700" t="n">
        <v>115</v>
      </c>
      <c r="C1700" t="inlineStr">
        <is>
          <t xml:space="preserve">CONCLUIDO	</t>
        </is>
      </c>
      <c r="D1700" t="n">
        <v>2.3316</v>
      </c>
      <c r="E1700" t="n">
        <v>42.89</v>
      </c>
      <c r="F1700" t="n">
        <v>30.35</v>
      </c>
      <c r="G1700" t="n">
        <v>8.09</v>
      </c>
      <c r="H1700" t="n">
        <v>0.12</v>
      </c>
      <c r="I1700" t="n">
        <v>225</v>
      </c>
      <c r="J1700" t="n">
        <v>223.76</v>
      </c>
      <c r="K1700" t="n">
        <v>56.94</v>
      </c>
      <c r="L1700" t="n">
        <v>1.5</v>
      </c>
      <c r="M1700" t="n">
        <v>223</v>
      </c>
      <c r="N1700" t="n">
        <v>50.32</v>
      </c>
      <c r="O1700" t="n">
        <v>27831.42</v>
      </c>
      <c r="P1700" t="n">
        <v>465.61</v>
      </c>
      <c r="Q1700" t="n">
        <v>453.1</v>
      </c>
      <c r="R1700" t="n">
        <v>278.04</v>
      </c>
      <c r="S1700" t="n">
        <v>57.64</v>
      </c>
      <c r="T1700" t="n">
        <v>107033.68</v>
      </c>
      <c r="U1700" t="n">
        <v>0.21</v>
      </c>
      <c r="V1700" t="n">
        <v>0.7</v>
      </c>
      <c r="W1700" t="n">
        <v>7.17</v>
      </c>
      <c r="X1700" t="n">
        <v>6.61</v>
      </c>
      <c r="Y1700" t="n">
        <v>1</v>
      </c>
      <c r="Z1700" t="n">
        <v>10</v>
      </c>
    </row>
    <row r="1701">
      <c r="A1701" t="n">
        <v>3</v>
      </c>
      <c r="B1701" t="n">
        <v>115</v>
      </c>
      <c r="C1701" t="inlineStr">
        <is>
          <t xml:space="preserve">CONCLUIDO	</t>
        </is>
      </c>
      <c r="D1701" t="n">
        <v>2.5059</v>
      </c>
      <c r="E1701" t="n">
        <v>39.91</v>
      </c>
      <c r="F1701" t="n">
        <v>29.13</v>
      </c>
      <c r="G1701" t="n">
        <v>9.449999999999999</v>
      </c>
      <c r="H1701" t="n">
        <v>0.14</v>
      </c>
      <c r="I1701" t="n">
        <v>185</v>
      </c>
      <c r="J1701" t="n">
        <v>224.18</v>
      </c>
      <c r="K1701" t="n">
        <v>56.94</v>
      </c>
      <c r="L1701" t="n">
        <v>1.75</v>
      </c>
      <c r="M1701" t="n">
        <v>183</v>
      </c>
      <c r="N1701" t="n">
        <v>50.49</v>
      </c>
      <c r="O1701" t="n">
        <v>27882.87</v>
      </c>
      <c r="P1701" t="n">
        <v>446.71</v>
      </c>
      <c r="Q1701" t="n">
        <v>452.94</v>
      </c>
      <c r="R1701" t="n">
        <v>238.43</v>
      </c>
      <c r="S1701" t="n">
        <v>57.64</v>
      </c>
      <c r="T1701" t="n">
        <v>87428.38</v>
      </c>
      <c r="U1701" t="n">
        <v>0.24</v>
      </c>
      <c r="V1701" t="n">
        <v>0.73</v>
      </c>
      <c r="W1701" t="n">
        <v>7.09</v>
      </c>
      <c r="X1701" t="n">
        <v>5.39</v>
      </c>
      <c r="Y1701" t="n">
        <v>1</v>
      </c>
      <c r="Z1701" t="n">
        <v>10</v>
      </c>
    </row>
    <row r="1702">
      <c r="A1702" t="n">
        <v>4</v>
      </c>
      <c r="B1702" t="n">
        <v>115</v>
      </c>
      <c r="C1702" t="inlineStr">
        <is>
          <t xml:space="preserve">CONCLUIDO	</t>
        </is>
      </c>
      <c r="D1702" t="n">
        <v>2.6414</v>
      </c>
      <c r="E1702" t="n">
        <v>37.86</v>
      </c>
      <c r="F1702" t="n">
        <v>28.31</v>
      </c>
      <c r="G1702" t="n">
        <v>10.82</v>
      </c>
      <c r="H1702" t="n">
        <v>0.16</v>
      </c>
      <c r="I1702" t="n">
        <v>157</v>
      </c>
      <c r="J1702" t="n">
        <v>224.6</v>
      </c>
      <c r="K1702" t="n">
        <v>56.94</v>
      </c>
      <c r="L1702" t="n">
        <v>2</v>
      </c>
      <c r="M1702" t="n">
        <v>155</v>
      </c>
      <c r="N1702" t="n">
        <v>50.65</v>
      </c>
      <c r="O1702" t="n">
        <v>27934.37</v>
      </c>
      <c r="P1702" t="n">
        <v>434.02</v>
      </c>
      <c r="Q1702" t="n">
        <v>453.11</v>
      </c>
      <c r="R1702" t="n">
        <v>211.5</v>
      </c>
      <c r="S1702" t="n">
        <v>57.64</v>
      </c>
      <c r="T1702" t="n">
        <v>74104.73</v>
      </c>
      <c r="U1702" t="n">
        <v>0.27</v>
      </c>
      <c r="V1702" t="n">
        <v>0.75</v>
      </c>
      <c r="W1702" t="n">
        <v>7.05</v>
      </c>
      <c r="X1702" t="n">
        <v>4.57</v>
      </c>
      <c r="Y1702" t="n">
        <v>1</v>
      </c>
      <c r="Z1702" t="n">
        <v>10</v>
      </c>
    </row>
    <row r="1703">
      <c r="A1703" t="n">
        <v>5</v>
      </c>
      <c r="B1703" t="n">
        <v>115</v>
      </c>
      <c r="C1703" t="inlineStr">
        <is>
          <t xml:space="preserve">CONCLUIDO	</t>
        </is>
      </c>
      <c r="D1703" t="n">
        <v>2.7493</v>
      </c>
      <c r="E1703" t="n">
        <v>36.37</v>
      </c>
      <c r="F1703" t="n">
        <v>27.7</v>
      </c>
      <c r="G1703" t="n">
        <v>12.13</v>
      </c>
      <c r="H1703" t="n">
        <v>0.18</v>
      </c>
      <c r="I1703" t="n">
        <v>137</v>
      </c>
      <c r="J1703" t="n">
        <v>225.01</v>
      </c>
      <c r="K1703" t="n">
        <v>56.94</v>
      </c>
      <c r="L1703" t="n">
        <v>2.25</v>
      </c>
      <c r="M1703" t="n">
        <v>135</v>
      </c>
      <c r="N1703" t="n">
        <v>50.82</v>
      </c>
      <c r="O1703" t="n">
        <v>27985.94</v>
      </c>
      <c r="P1703" t="n">
        <v>424.59</v>
      </c>
      <c r="Q1703" t="n">
        <v>453.09</v>
      </c>
      <c r="R1703" t="n">
        <v>191.56</v>
      </c>
      <c r="S1703" t="n">
        <v>57.64</v>
      </c>
      <c r="T1703" t="n">
        <v>64231.19</v>
      </c>
      <c r="U1703" t="n">
        <v>0.3</v>
      </c>
      <c r="V1703" t="n">
        <v>0.77</v>
      </c>
      <c r="W1703" t="n">
        <v>7.02</v>
      </c>
      <c r="X1703" t="n">
        <v>3.96</v>
      </c>
      <c r="Y1703" t="n">
        <v>1</v>
      </c>
      <c r="Z1703" t="n">
        <v>10</v>
      </c>
    </row>
    <row r="1704">
      <c r="A1704" t="n">
        <v>6</v>
      </c>
      <c r="B1704" t="n">
        <v>115</v>
      </c>
      <c r="C1704" t="inlineStr">
        <is>
          <t xml:space="preserve">CONCLUIDO	</t>
        </is>
      </c>
      <c r="D1704" t="n">
        <v>2.8416</v>
      </c>
      <c r="E1704" t="n">
        <v>35.19</v>
      </c>
      <c r="F1704" t="n">
        <v>27.22</v>
      </c>
      <c r="G1704" t="n">
        <v>13.5</v>
      </c>
      <c r="H1704" t="n">
        <v>0.2</v>
      </c>
      <c r="I1704" t="n">
        <v>121</v>
      </c>
      <c r="J1704" t="n">
        <v>225.43</v>
      </c>
      <c r="K1704" t="n">
        <v>56.94</v>
      </c>
      <c r="L1704" t="n">
        <v>2.5</v>
      </c>
      <c r="M1704" t="n">
        <v>119</v>
      </c>
      <c r="N1704" t="n">
        <v>50.99</v>
      </c>
      <c r="O1704" t="n">
        <v>28037.57</v>
      </c>
      <c r="P1704" t="n">
        <v>417.07</v>
      </c>
      <c r="Q1704" t="n">
        <v>452.88</v>
      </c>
      <c r="R1704" t="n">
        <v>176.09</v>
      </c>
      <c r="S1704" t="n">
        <v>57.64</v>
      </c>
      <c r="T1704" t="n">
        <v>56579.55</v>
      </c>
      <c r="U1704" t="n">
        <v>0.33</v>
      </c>
      <c r="V1704" t="n">
        <v>0.78</v>
      </c>
      <c r="W1704" t="n">
        <v>6.99</v>
      </c>
      <c r="X1704" t="n">
        <v>3.49</v>
      </c>
      <c r="Y1704" t="n">
        <v>1</v>
      </c>
      <c r="Z1704" t="n">
        <v>10</v>
      </c>
    </row>
    <row r="1705">
      <c r="A1705" t="n">
        <v>7</v>
      </c>
      <c r="B1705" t="n">
        <v>115</v>
      </c>
      <c r="C1705" t="inlineStr">
        <is>
          <t xml:space="preserve">CONCLUIDO	</t>
        </is>
      </c>
      <c r="D1705" t="n">
        <v>2.9166</v>
      </c>
      <c r="E1705" t="n">
        <v>34.29</v>
      </c>
      <c r="F1705" t="n">
        <v>26.84</v>
      </c>
      <c r="G1705" t="n">
        <v>14.78</v>
      </c>
      <c r="H1705" t="n">
        <v>0.22</v>
      </c>
      <c r="I1705" t="n">
        <v>109</v>
      </c>
      <c r="J1705" t="n">
        <v>225.85</v>
      </c>
      <c r="K1705" t="n">
        <v>56.94</v>
      </c>
      <c r="L1705" t="n">
        <v>2.75</v>
      </c>
      <c r="M1705" t="n">
        <v>107</v>
      </c>
      <c r="N1705" t="n">
        <v>51.16</v>
      </c>
      <c r="O1705" t="n">
        <v>28089.25</v>
      </c>
      <c r="P1705" t="n">
        <v>411.13</v>
      </c>
      <c r="Q1705" t="n">
        <v>452.77</v>
      </c>
      <c r="R1705" t="n">
        <v>164.29</v>
      </c>
      <c r="S1705" t="n">
        <v>57.64</v>
      </c>
      <c r="T1705" t="n">
        <v>50735.92</v>
      </c>
      <c r="U1705" t="n">
        <v>0.35</v>
      </c>
      <c r="V1705" t="n">
        <v>0.79</v>
      </c>
      <c r="W1705" t="n">
        <v>6.96</v>
      </c>
      <c r="X1705" t="n">
        <v>3.11</v>
      </c>
      <c r="Y1705" t="n">
        <v>1</v>
      </c>
      <c r="Z1705" t="n">
        <v>10</v>
      </c>
    </row>
    <row r="1706">
      <c r="A1706" t="n">
        <v>8</v>
      </c>
      <c r="B1706" t="n">
        <v>115</v>
      </c>
      <c r="C1706" t="inlineStr">
        <is>
          <t xml:space="preserve">CONCLUIDO	</t>
        </is>
      </c>
      <c r="D1706" t="n">
        <v>2.9771</v>
      </c>
      <c r="E1706" t="n">
        <v>33.59</v>
      </c>
      <c r="F1706" t="n">
        <v>26.58</v>
      </c>
      <c r="G1706" t="n">
        <v>16.11</v>
      </c>
      <c r="H1706" t="n">
        <v>0.24</v>
      </c>
      <c r="I1706" t="n">
        <v>99</v>
      </c>
      <c r="J1706" t="n">
        <v>226.27</v>
      </c>
      <c r="K1706" t="n">
        <v>56.94</v>
      </c>
      <c r="L1706" t="n">
        <v>3</v>
      </c>
      <c r="M1706" t="n">
        <v>97</v>
      </c>
      <c r="N1706" t="n">
        <v>51.33</v>
      </c>
      <c r="O1706" t="n">
        <v>28140.99</v>
      </c>
      <c r="P1706" t="n">
        <v>407.09</v>
      </c>
      <c r="Q1706" t="n">
        <v>452.81</v>
      </c>
      <c r="R1706" t="n">
        <v>155.54</v>
      </c>
      <c r="S1706" t="n">
        <v>57.64</v>
      </c>
      <c r="T1706" t="n">
        <v>46411.65</v>
      </c>
      <c r="U1706" t="n">
        <v>0.37</v>
      </c>
      <c r="V1706" t="n">
        <v>0.8</v>
      </c>
      <c r="W1706" t="n">
        <v>6.95</v>
      </c>
      <c r="X1706" t="n">
        <v>2.85</v>
      </c>
      <c r="Y1706" t="n">
        <v>1</v>
      </c>
      <c r="Z1706" t="n">
        <v>10</v>
      </c>
    </row>
    <row r="1707">
      <c r="A1707" t="n">
        <v>9</v>
      </c>
      <c r="B1707" t="n">
        <v>115</v>
      </c>
      <c r="C1707" t="inlineStr">
        <is>
          <t xml:space="preserve">CONCLUIDO	</t>
        </is>
      </c>
      <c r="D1707" t="n">
        <v>3.0375</v>
      </c>
      <c r="E1707" t="n">
        <v>32.92</v>
      </c>
      <c r="F1707" t="n">
        <v>26.31</v>
      </c>
      <c r="G1707" t="n">
        <v>17.54</v>
      </c>
      <c r="H1707" t="n">
        <v>0.25</v>
      </c>
      <c r="I1707" t="n">
        <v>90</v>
      </c>
      <c r="J1707" t="n">
        <v>226.69</v>
      </c>
      <c r="K1707" t="n">
        <v>56.94</v>
      </c>
      <c r="L1707" t="n">
        <v>3.25</v>
      </c>
      <c r="M1707" t="n">
        <v>88</v>
      </c>
      <c r="N1707" t="n">
        <v>51.5</v>
      </c>
      <c r="O1707" t="n">
        <v>28192.8</v>
      </c>
      <c r="P1707" t="n">
        <v>402.77</v>
      </c>
      <c r="Q1707" t="n">
        <v>452.8</v>
      </c>
      <c r="R1707" t="n">
        <v>146.44</v>
      </c>
      <c r="S1707" t="n">
        <v>57.64</v>
      </c>
      <c r="T1707" t="n">
        <v>41906.14</v>
      </c>
      <c r="U1707" t="n">
        <v>0.39</v>
      </c>
      <c r="V1707" t="n">
        <v>0.8100000000000001</v>
      </c>
      <c r="W1707" t="n">
        <v>6.94</v>
      </c>
      <c r="X1707" t="n">
        <v>2.58</v>
      </c>
      <c r="Y1707" t="n">
        <v>1</v>
      </c>
      <c r="Z1707" t="n">
        <v>10</v>
      </c>
    </row>
    <row r="1708">
      <c r="A1708" t="n">
        <v>10</v>
      </c>
      <c r="B1708" t="n">
        <v>115</v>
      </c>
      <c r="C1708" t="inlineStr">
        <is>
          <t xml:space="preserve">CONCLUIDO	</t>
        </is>
      </c>
      <c r="D1708" t="n">
        <v>3.0854</v>
      </c>
      <c r="E1708" t="n">
        <v>32.41</v>
      </c>
      <c r="F1708" t="n">
        <v>26.11</v>
      </c>
      <c r="G1708" t="n">
        <v>18.87</v>
      </c>
      <c r="H1708" t="n">
        <v>0.27</v>
      </c>
      <c r="I1708" t="n">
        <v>83</v>
      </c>
      <c r="J1708" t="n">
        <v>227.11</v>
      </c>
      <c r="K1708" t="n">
        <v>56.94</v>
      </c>
      <c r="L1708" t="n">
        <v>3.5</v>
      </c>
      <c r="M1708" t="n">
        <v>81</v>
      </c>
      <c r="N1708" t="n">
        <v>51.67</v>
      </c>
      <c r="O1708" t="n">
        <v>28244.66</v>
      </c>
      <c r="P1708" t="n">
        <v>399.53</v>
      </c>
      <c r="Q1708" t="n">
        <v>452.68</v>
      </c>
      <c r="R1708" t="n">
        <v>139.68</v>
      </c>
      <c r="S1708" t="n">
        <v>57.64</v>
      </c>
      <c r="T1708" t="n">
        <v>38563.48</v>
      </c>
      <c r="U1708" t="n">
        <v>0.41</v>
      </c>
      <c r="V1708" t="n">
        <v>0.8100000000000001</v>
      </c>
      <c r="W1708" t="n">
        <v>6.94</v>
      </c>
      <c r="X1708" t="n">
        <v>2.38</v>
      </c>
      <c r="Y1708" t="n">
        <v>1</v>
      </c>
      <c r="Z1708" t="n">
        <v>10</v>
      </c>
    </row>
    <row r="1709">
      <c r="A1709" t="n">
        <v>11</v>
      </c>
      <c r="B1709" t="n">
        <v>115</v>
      </c>
      <c r="C1709" t="inlineStr">
        <is>
          <t xml:space="preserve">CONCLUIDO	</t>
        </is>
      </c>
      <c r="D1709" t="n">
        <v>3.1262</v>
      </c>
      <c r="E1709" t="n">
        <v>31.99</v>
      </c>
      <c r="F1709" t="n">
        <v>25.95</v>
      </c>
      <c r="G1709" t="n">
        <v>20.22</v>
      </c>
      <c r="H1709" t="n">
        <v>0.29</v>
      </c>
      <c r="I1709" t="n">
        <v>77</v>
      </c>
      <c r="J1709" t="n">
        <v>227.53</v>
      </c>
      <c r="K1709" t="n">
        <v>56.94</v>
      </c>
      <c r="L1709" t="n">
        <v>3.75</v>
      </c>
      <c r="M1709" t="n">
        <v>75</v>
      </c>
      <c r="N1709" t="n">
        <v>51.84</v>
      </c>
      <c r="O1709" t="n">
        <v>28296.58</v>
      </c>
      <c r="P1709" t="n">
        <v>396.92</v>
      </c>
      <c r="Q1709" t="n">
        <v>452.76</v>
      </c>
      <c r="R1709" t="n">
        <v>134.55</v>
      </c>
      <c r="S1709" t="n">
        <v>57.64</v>
      </c>
      <c r="T1709" t="n">
        <v>36028.26</v>
      </c>
      <c r="U1709" t="n">
        <v>0.43</v>
      </c>
      <c r="V1709" t="n">
        <v>0.82</v>
      </c>
      <c r="W1709" t="n">
        <v>6.92</v>
      </c>
      <c r="X1709" t="n">
        <v>2.22</v>
      </c>
      <c r="Y1709" t="n">
        <v>1</v>
      </c>
      <c r="Z1709" t="n">
        <v>10</v>
      </c>
    </row>
    <row r="1710">
      <c r="A1710" t="n">
        <v>12</v>
      </c>
      <c r="B1710" t="n">
        <v>115</v>
      </c>
      <c r="C1710" t="inlineStr">
        <is>
          <t xml:space="preserve">CONCLUIDO	</t>
        </is>
      </c>
      <c r="D1710" t="n">
        <v>3.1624</v>
      </c>
      <c r="E1710" t="n">
        <v>31.62</v>
      </c>
      <c r="F1710" t="n">
        <v>25.8</v>
      </c>
      <c r="G1710" t="n">
        <v>21.5</v>
      </c>
      <c r="H1710" t="n">
        <v>0.31</v>
      </c>
      <c r="I1710" t="n">
        <v>72</v>
      </c>
      <c r="J1710" t="n">
        <v>227.95</v>
      </c>
      <c r="K1710" t="n">
        <v>56.94</v>
      </c>
      <c r="L1710" t="n">
        <v>4</v>
      </c>
      <c r="M1710" t="n">
        <v>70</v>
      </c>
      <c r="N1710" t="n">
        <v>52.01</v>
      </c>
      <c r="O1710" t="n">
        <v>28348.56</v>
      </c>
      <c r="P1710" t="n">
        <v>394.5</v>
      </c>
      <c r="Q1710" t="n">
        <v>452.73</v>
      </c>
      <c r="R1710" t="n">
        <v>129.7</v>
      </c>
      <c r="S1710" t="n">
        <v>57.64</v>
      </c>
      <c r="T1710" t="n">
        <v>33626.15</v>
      </c>
      <c r="U1710" t="n">
        <v>0.44</v>
      </c>
      <c r="V1710" t="n">
        <v>0.82</v>
      </c>
      <c r="W1710" t="n">
        <v>6.92</v>
      </c>
      <c r="X1710" t="n">
        <v>2.07</v>
      </c>
      <c r="Y1710" t="n">
        <v>1</v>
      </c>
      <c r="Z1710" t="n">
        <v>10</v>
      </c>
    </row>
    <row r="1711">
      <c r="A1711" t="n">
        <v>13</v>
      </c>
      <c r="B1711" t="n">
        <v>115</v>
      </c>
      <c r="C1711" t="inlineStr">
        <is>
          <t xml:space="preserve">CONCLUIDO	</t>
        </is>
      </c>
      <c r="D1711" t="n">
        <v>3.1955</v>
      </c>
      <c r="E1711" t="n">
        <v>31.29</v>
      </c>
      <c r="F1711" t="n">
        <v>25.65</v>
      </c>
      <c r="G1711" t="n">
        <v>22.63</v>
      </c>
      <c r="H1711" t="n">
        <v>0.33</v>
      </c>
      <c r="I1711" t="n">
        <v>68</v>
      </c>
      <c r="J1711" t="n">
        <v>228.38</v>
      </c>
      <c r="K1711" t="n">
        <v>56.94</v>
      </c>
      <c r="L1711" t="n">
        <v>4.25</v>
      </c>
      <c r="M1711" t="n">
        <v>66</v>
      </c>
      <c r="N1711" t="n">
        <v>52.18</v>
      </c>
      <c r="O1711" t="n">
        <v>28400.61</v>
      </c>
      <c r="P1711" t="n">
        <v>391.96</v>
      </c>
      <c r="Q1711" t="n">
        <v>452.76</v>
      </c>
      <c r="R1711" t="n">
        <v>125.02</v>
      </c>
      <c r="S1711" t="n">
        <v>57.64</v>
      </c>
      <c r="T1711" t="n">
        <v>31309.9</v>
      </c>
      <c r="U1711" t="n">
        <v>0.46</v>
      </c>
      <c r="V1711" t="n">
        <v>0.83</v>
      </c>
      <c r="W1711" t="n">
        <v>6.9</v>
      </c>
      <c r="X1711" t="n">
        <v>1.92</v>
      </c>
      <c r="Y1711" t="n">
        <v>1</v>
      </c>
      <c r="Z1711" t="n">
        <v>10</v>
      </c>
    </row>
    <row r="1712">
      <c r="A1712" t="n">
        <v>14</v>
      </c>
      <c r="B1712" t="n">
        <v>115</v>
      </c>
      <c r="C1712" t="inlineStr">
        <is>
          <t xml:space="preserve">CONCLUIDO	</t>
        </is>
      </c>
      <c r="D1712" t="n">
        <v>3.2217</v>
      </c>
      <c r="E1712" t="n">
        <v>31.04</v>
      </c>
      <c r="F1712" t="n">
        <v>25.57</v>
      </c>
      <c r="G1712" t="n">
        <v>23.97</v>
      </c>
      <c r="H1712" t="n">
        <v>0.35</v>
      </c>
      <c r="I1712" t="n">
        <v>64</v>
      </c>
      <c r="J1712" t="n">
        <v>228.8</v>
      </c>
      <c r="K1712" t="n">
        <v>56.94</v>
      </c>
      <c r="L1712" t="n">
        <v>4.5</v>
      </c>
      <c r="M1712" t="n">
        <v>62</v>
      </c>
      <c r="N1712" t="n">
        <v>52.36</v>
      </c>
      <c r="O1712" t="n">
        <v>28452.71</v>
      </c>
      <c r="P1712" t="n">
        <v>390.61</v>
      </c>
      <c r="Q1712" t="n">
        <v>452.79</v>
      </c>
      <c r="R1712" t="n">
        <v>122.02</v>
      </c>
      <c r="S1712" t="n">
        <v>57.64</v>
      </c>
      <c r="T1712" t="n">
        <v>29826.2</v>
      </c>
      <c r="U1712" t="n">
        <v>0.47</v>
      </c>
      <c r="V1712" t="n">
        <v>0.83</v>
      </c>
      <c r="W1712" t="n">
        <v>6.91</v>
      </c>
      <c r="X1712" t="n">
        <v>1.84</v>
      </c>
      <c r="Y1712" t="n">
        <v>1</v>
      </c>
      <c r="Z1712" t="n">
        <v>10</v>
      </c>
    </row>
    <row r="1713">
      <c r="A1713" t="n">
        <v>15</v>
      </c>
      <c r="B1713" t="n">
        <v>115</v>
      </c>
      <c r="C1713" t="inlineStr">
        <is>
          <t xml:space="preserve">CONCLUIDO	</t>
        </is>
      </c>
      <c r="D1713" t="n">
        <v>3.2556</v>
      </c>
      <c r="E1713" t="n">
        <v>30.72</v>
      </c>
      <c r="F1713" t="n">
        <v>25.42</v>
      </c>
      <c r="G1713" t="n">
        <v>25.42</v>
      </c>
      <c r="H1713" t="n">
        <v>0.37</v>
      </c>
      <c r="I1713" t="n">
        <v>60</v>
      </c>
      <c r="J1713" t="n">
        <v>229.22</v>
      </c>
      <c r="K1713" t="n">
        <v>56.94</v>
      </c>
      <c r="L1713" t="n">
        <v>4.75</v>
      </c>
      <c r="M1713" t="n">
        <v>58</v>
      </c>
      <c r="N1713" t="n">
        <v>52.53</v>
      </c>
      <c r="O1713" t="n">
        <v>28504.87</v>
      </c>
      <c r="P1713" t="n">
        <v>388.19</v>
      </c>
      <c r="Q1713" t="n">
        <v>452.73</v>
      </c>
      <c r="R1713" t="n">
        <v>117.43</v>
      </c>
      <c r="S1713" t="n">
        <v>57.64</v>
      </c>
      <c r="T1713" t="n">
        <v>27553.56</v>
      </c>
      <c r="U1713" t="n">
        <v>0.49</v>
      </c>
      <c r="V1713" t="n">
        <v>0.83</v>
      </c>
      <c r="W1713" t="n">
        <v>6.89</v>
      </c>
      <c r="X1713" t="n">
        <v>1.7</v>
      </c>
      <c r="Y1713" t="n">
        <v>1</v>
      </c>
      <c r="Z1713" t="n">
        <v>10</v>
      </c>
    </row>
    <row r="1714">
      <c r="A1714" t="n">
        <v>16</v>
      </c>
      <c r="B1714" t="n">
        <v>115</v>
      </c>
      <c r="C1714" t="inlineStr">
        <is>
          <t xml:space="preserve">CONCLUIDO	</t>
        </is>
      </c>
      <c r="D1714" t="n">
        <v>3.2771</v>
      </c>
      <c r="E1714" t="n">
        <v>30.51</v>
      </c>
      <c r="F1714" t="n">
        <v>25.35</v>
      </c>
      <c r="G1714" t="n">
        <v>26.69</v>
      </c>
      <c r="H1714" t="n">
        <v>0.39</v>
      </c>
      <c r="I1714" t="n">
        <v>57</v>
      </c>
      <c r="J1714" t="n">
        <v>229.65</v>
      </c>
      <c r="K1714" t="n">
        <v>56.94</v>
      </c>
      <c r="L1714" t="n">
        <v>5</v>
      </c>
      <c r="M1714" t="n">
        <v>55</v>
      </c>
      <c r="N1714" t="n">
        <v>52.7</v>
      </c>
      <c r="O1714" t="n">
        <v>28557.1</v>
      </c>
      <c r="P1714" t="n">
        <v>386.95</v>
      </c>
      <c r="Q1714" t="n">
        <v>452.72</v>
      </c>
      <c r="R1714" t="n">
        <v>115.28</v>
      </c>
      <c r="S1714" t="n">
        <v>57.64</v>
      </c>
      <c r="T1714" t="n">
        <v>26491.74</v>
      </c>
      <c r="U1714" t="n">
        <v>0.5</v>
      </c>
      <c r="V1714" t="n">
        <v>0.84</v>
      </c>
      <c r="W1714" t="n">
        <v>6.89</v>
      </c>
      <c r="X1714" t="n">
        <v>1.62</v>
      </c>
      <c r="Y1714" t="n">
        <v>1</v>
      </c>
      <c r="Z1714" t="n">
        <v>10</v>
      </c>
    </row>
    <row r="1715">
      <c r="A1715" t="n">
        <v>17</v>
      </c>
      <c r="B1715" t="n">
        <v>115</v>
      </c>
      <c r="C1715" t="inlineStr">
        <is>
          <t xml:space="preserve">CONCLUIDO	</t>
        </is>
      </c>
      <c r="D1715" t="n">
        <v>3.3015</v>
      </c>
      <c r="E1715" t="n">
        <v>30.29</v>
      </c>
      <c r="F1715" t="n">
        <v>25.26</v>
      </c>
      <c r="G1715" t="n">
        <v>28.07</v>
      </c>
      <c r="H1715" t="n">
        <v>0.41</v>
      </c>
      <c r="I1715" t="n">
        <v>54</v>
      </c>
      <c r="J1715" t="n">
        <v>230.07</v>
      </c>
      <c r="K1715" t="n">
        <v>56.94</v>
      </c>
      <c r="L1715" t="n">
        <v>5.25</v>
      </c>
      <c r="M1715" t="n">
        <v>52</v>
      </c>
      <c r="N1715" t="n">
        <v>52.88</v>
      </c>
      <c r="O1715" t="n">
        <v>28609.38</v>
      </c>
      <c r="P1715" t="n">
        <v>385.36</v>
      </c>
      <c r="Q1715" t="n">
        <v>452.67</v>
      </c>
      <c r="R1715" t="n">
        <v>112.17</v>
      </c>
      <c r="S1715" t="n">
        <v>57.64</v>
      </c>
      <c r="T1715" t="n">
        <v>24951.08</v>
      </c>
      <c r="U1715" t="n">
        <v>0.51</v>
      </c>
      <c r="V1715" t="n">
        <v>0.84</v>
      </c>
      <c r="W1715" t="n">
        <v>6.88</v>
      </c>
      <c r="X1715" t="n">
        <v>1.53</v>
      </c>
      <c r="Y1715" t="n">
        <v>1</v>
      </c>
      <c r="Z1715" t="n">
        <v>10</v>
      </c>
    </row>
    <row r="1716">
      <c r="A1716" t="n">
        <v>18</v>
      </c>
      <c r="B1716" t="n">
        <v>115</v>
      </c>
      <c r="C1716" t="inlineStr">
        <is>
          <t xml:space="preserve">CONCLUIDO	</t>
        </is>
      </c>
      <c r="D1716" t="n">
        <v>3.3267</v>
      </c>
      <c r="E1716" t="n">
        <v>30.06</v>
      </c>
      <c r="F1716" t="n">
        <v>25.16</v>
      </c>
      <c r="G1716" t="n">
        <v>29.6</v>
      </c>
      <c r="H1716" t="n">
        <v>0.42</v>
      </c>
      <c r="I1716" t="n">
        <v>51</v>
      </c>
      <c r="J1716" t="n">
        <v>230.49</v>
      </c>
      <c r="K1716" t="n">
        <v>56.94</v>
      </c>
      <c r="L1716" t="n">
        <v>5.5</v>
      </c>
      <c r="M1716" t="n">
        <v>49</v>
      </c>
      <c r="N1716" t="n">
        <v>53.05</v>
      </c>
      <c r="O1716" t="n">
        <v>28661.73</v>
      </c>
      <c r="P1716" t="n">
        <v>383.68</v>
      </c>
      <c r="Q1716" t="n">
        <v>452.67</v>
      </c>
      <c r="R1716" t="n">
        <v>109.13</v>
      </c>
      <c r="S1716" t="n">
        <v>57.64</v>
      </c>
      <c r="T1716" t="n">
        <v>23446.7</v>
      </c>
      <c r="U1716" t="n">
        <v>0.53</v>
      </c>
      <c r="V1716" t="n">
        <v>0.84</v>
      </c>
      <c r="W1716" t="n">
        <v>6.87</v>
      </c>
      <c r="X1716" t="n">
        <v>1.43</v>
      </c>
      <c r="Y1716" t="n">
        <v>1</v>
      </c>
      <c r="Z1716" t="n">
        <v>10</v>
      </c>
    </row>
    <row r="1717">
      <c r="A1717" t="n">
        <v>19</v>
      </c>
      <c r="B1717" t="n">
        <v>115</v>
      </c>
      <c r="C1717" t="inlineStr">
        <is>
          <t xml:space="preserve">CONCLUIDO	</t>
        </is>
      </c>
      <c r="D1717" t="n">
        <v>3.3426</v>
      </c>
      <c r="E1717" t="n">
        <v>29.92</v>
      </c>
      <c r="F1717" t="n">
        <v>25.11</v>
      </c>
      <c r="G1717" t="n">
        <v>30.74</v>
      </c>
      <c r="H1717" t="n">
        <v>0.44</v>
      </c>
      <c r="I1717" t="n">
        <v>49</v>
      </c>
      <c r="J1717" t="n">
        <v>230.92</v>
      </c>
      <c r="K1717" t="n">
        <v>56.94</v>
      </c>
      <c r="L1717" t="n">
        <v>5.75</v>
      </c>
      <c r="M1717" t="n">
        <v>47</v>
      </c>
      <c r="N1717" t="n">
        <v>53.23</v>
      </c>
      <c r="O1717" t="n">
        <v>28714.14</v>
      </c>
      <c r="P1717" t="n">
        <v>382.75</v>
      </c>
      <c r="Q1717" t="n">
        <v>452.7</v>
      </c>
      <c r="R1717" t="n">
        <v>106.97</v>
      </c>
      <c r="S1717" t="n">
        <v>57.64</v>
      </c>
      <c r="T1717" t="n">
        <v>22377.73</v>
      </c>
      <c r="U1717" t="n">
        <v>0.54</v>
      </c>
      <c r="V1717" t="n">
        <v>0.84</v>
      </c>
      <c r="W1717" t="n">
        <v>6.88</v>
      </c>
      <c r="X1717" t="n">
        <v>1.38</v>
      </c>
      <c r="Y1717" t="n">
        <v>1</v>
      </c>
      <c r="Z1717" t="n">
        <v>10</v>
      </c>
    </row>
    <row r="1718">
      <c r="A1718" t="n">
        <v>20</v>
      </c>
      <c r="B1718" t="n">
        <v>115</v>
      </c>
      <c r="C1718" t="inlineStr">
        <is>
          <t xml:space="preserve">CONCLUIDO	</t>
        </is>
      </c>
      <c r="D1718" t="n">
        <v>3.3596</v>
      </c>
      <c r="E1718" t="n">
        <v>29.77</v>
      </c>
      <c r="F1718" t="n">
        <v>25.04</v>
      </c>
      <c r="G1718" t="n">
        <v>31.97</v>
      </c>
      <c r="H1718" t="n">
        <v>0.46</v>
      </c>
      <c r="I1718" t="n">
        <v>47</v>
      </c>
      <c r="J1718" t="n">
        <v>231.34</v>
      </c>
      <c r="K1718" t="n">
        <v>56.94</v>
      </c>
      <c r="L1718" t="n">
        <v>6</v>
      </c>
      <c r="M1718" t="n">
        <v>45</v>
      </c>
      <c r="N1718" t="n">
        <v>53.4</v>
      </c>
      <c r="O1718" t="n">
        <v>28766.61</v>
      </c>
      <c r="P1718" t="n">
        <v>381.67</v>
      </c>
      <c r="Q1718" t="n">
        <v>452.6</v>
      </c>
      <c r="R1718" t="n">
        <v>105.54</v>
      </c>
      <c r="S1718" t="n">
        <v>57.64</v>
      </c>
      <c r="T1718" t="n">
        <v>21670.63</v>
      </c>
      <c r="U1718" t="n">
        <v>0.55</v>
      </c>
      <c r="V1718" t="n">
        <v>0.85</v>
      </c>
      <c r="W1718" t="n">
        <v>6.86</v>
      </c>
      <c r="X1718" t="n">
        <v>1.32</v>
      </c>
      <c r="Y1718" t="n">
        <v>1</v>
      </c>
      <c r="Z1718" t="n">
        <v>10</v>
      </c>
    </row>
    <row r="1719">
      <c r="A1719" t="n">
        <v>21</v>
      </c>
      <c r="B1719" t="n">
        <v>115</v>
      </c>
      <c r="C1719" t="inlineStr">
        <is>
          <t xml:space="preserve">CONCLUIDO	</t>
        </is>
      </c>
      <c r="D1719" t="n">
        <v>3.3727</v>
      </c>
      <c r="E1719" t="n">
        <v>29.65</v>
      </c>
      <c r="F1719" t="n">
        <v>25.01</v>
      </c>
      <c r="G1719" t="n">
        <v>33.35</v>
      </c>
      <c r="H1719" t="n">
        <v>0.48</v>
      </c>
      <c r="I1719" t="n">
        <v>45</v>
      </c>
      <c r="J1719" t="n">
        <v>231.77</v>
      </c>
      <c r="K1719" t="n">
        <v>56.94</v>
      </c>
      <c r="L1719" t="n">
        <v>6.25</v>
      </c>
      <c r="M1719" t="n">
        <v>43</v>
      </c>
      <c r="N1719" t="n">
        <v>53.58</v>
      </c>
      <c r="O1719" t="n">
        <v>28819.14</v>
      </c>
      <c r="P1719" t="n">
        <v>381.12</v>
      </c>
      <c r="Q1719" t="n">
        <v>452.72</v>
      </c>
      <c r="R1719" t="n">
        <v>104.13</v>
      </c>
      <c r="S1719" t="n">
        <v>57.64</v>
      </c>
      <c r="T1719" t="n">
        <v>20975.94</v>
      </c>
      <c r="U1719" t="n">
        <v>0.55</v>
      </c>
      <c r="V1719" t="n">
        <v>0.85</v>
      </c>
      <c r="W1719" t="n">
        <v>6.87</v>
      </c>
      <c r="X1719" t="n">
        <v>1.29</v>
      </c>
      <c r="Y1719" t="n">
        <v>1</v>
      </c>
      <c r="Z1719" t="n">
        <v>10</v>
      </c>
    </row>
    <row r="1720">
      <c r="A1720" t="n">
        <v>22</v>
      </c>
      <c r="B1720" t="n">
        <v>115</v>
      </c>
      <c r="C1720" t="inlineStr">
        <is>
          <t xml:space="preserve">CONCLUIDO	</t>
        </is>
      </c>
      <c r="D1720" t="n">
        <v>3.3917</v>
      </c>
      <c r="E1720" t="n">
        <v>29.48</v>
      </c>
      <c r="F1720" t="n">
        <v>24.94</v>
      </c>
      <c r="G1720" t="n">
        <v>34.79</v>
      </c>
      <c r="H1720" t="n">
        <v>0.5</v>
      </c>
      <c r="I1720" t="n">
        <v>43</v>
      </c>
      <c r="J1720" t="n">
        <v>232.2</v>
      </c>
      <c r="K1720" t="n">
        <v>56.94</v>
      </c>
      <c r="L1720" t="n">
        <v>6.5</v>
      </c>
      <c r="M1720" t="n">
        <v>41</v>
      </c>
      <c r="N1720" t="n">
        <v>53.75</v>
      </c>
      <c r="O1720" t="n">
        <v>28871.74</v>
      </c>
      <c r="P1720" t="n">
        <v>379.73</v>
      </c>
      <c r="Q1720" t="n">
        <v>452.64</v>
      </c>
      <c r="R1720" t="n">
        <v>101.65</v>
      </c>
      <c r="S1720" t="n">
        <v>57.64</v>
      </c>
      <c r="T1720" t="n">
        <v>19749.77</v>
      </c>
      <c r="U1720" t="n">
        <v>0.57</v>
      </c>
      <c r="V1720" t="n">
        <v>0.85</v>
      </c>
      <c r="W1720" t="n">
        <v>6.87</v>
      </c>
      <c r="X1720" t="n">
        <v>1.21</v>
      </c>
      <c r="Y1720" t="n">
        <v>1</v>
      </c>
      <c r="Z1720" t="n">
        <v>10</v>
      </c>
    </row>
    <row r="1721">
      <c r="A1721" t="n">
        <v>23</v>
      </c>
      <c r="B1721" t="n">
        <v>115</v>
      </c>
      <c r="C1721" t="inlineStr">
        <is>
          <t xml:space="preserve">CONCLUIDO	</t>
        </is>
      </c>
      <c r="D1721" t="n">
        <v>3.402</v>
      </c>
      <c r="E1721" t="n">
        <v>29.39</v>
      </c>
      <c r="F1721" t="n">
        <v>24.89</v>
      </c>
      <c r="G1721" t="n">
        <v>35.56</v>
      </c>
      <c r="H1721" t="n">
        <v>0.52</v>
      </c>
      <c r="I1721" t="n">
        <v>42</v>
      </c>
      <c r="J1721" t="n">
        <v>232.62</v>
      </c>
      <c r="K1721" t="n">
        <v>56.94</v>
      </c>
      <c r="L1721" t="n">
        <v>6.75</v>
      </c>
      <c r="M1721" t="n">
        <v>40</v>
      </c>
      <c r="N1721" t="n">
        <v>53.93</v>
      </c>
      <c r="O1721" t="n">
        <v>28924.39</v>
      </c>
      <c r="P1721" t="n">
        <v>378.92</v>
      </c>
      <c r="Q1721" t="n">
        <v>452.64</v>
      </c>
      <c r="R1721" t="n">
        <v>100.01</v>
      </c>
      <c r="S1721" t="n">
        <v>57.64</v>
      </c>
      <c r="T1721" t="n">
        <v>18932.96</v>
      </c>
      <c r="U1721" t="n">
        <v>0.58</v>
      </c>
      <c r="V1721" t="n">
        <v>0.85</v>
      </c>
      <c r="W1721" t="n">
        <v>6.87</v>
      </c>
      <c r="X1721" t="n">
        <v>1.16</v>
      </c>
      <c r="Y1721" t="n">
        <v>1</v>
      </c>
      <c r="Z1721" t="n">
        <v>10</v>
      </c>
    </row>
    <row r="1722">
      <c r="A1722" t="n">
        <v>24</v>
      </c>
      <c r="B1722" t="n">
        <v>115</v>
      </c>
      <c r="C1722" t="inlineStr">
        <is>
          <t xml:space="preserve">CONCLUIDO	</t>
        </is>
      </c>
      <c r="D1722" t="n">
        <v>3.4128</v>
      </c>
      <c r="E1722" t="n">
        <v>29.3</v>
      </c>
      <c r="F1722" t="n">
        <v>24.88</v>
      </c>
      <c r="G1722" t="n">
        <v>37.33</v>
      </c>
      <c r="H1722" t="n">
        <v>0.53</v>
      </c>
      <c r="I1722" t="n">
        <v>40</v>
      </c>
      <c r="J1722" t="n">
        <v>233.05</v>
      </c>
      <c r="K1722" t="n">
        <v>56.94</v>
      </c>
      <c r="L1722" t="n">
        <v>7</v>
      </c>
      <c r="M1722" t="n">
        <v>38</v>
      </c>
      <c r="N1722" t="n">
        <v>54.11</v>
      </c>
      <c r="O1722" t="n">
        <v>28977.11</v>
      </c>
      <c r="P1722" t="n">
        <v>378.76</v>
      </c>
      <c r="Q1722" t="n">
        <v>452.67</v>
      </c>
      <c r="R1722" t="n">
        <v>99.65000000000001</v>
      </c>
      <c r="S1722" t="n">
        <v>57.64</v>
      </c>
      <c r="T1722" t="n">
        <v>18764.87</v>
      </c>
      <c r="U1722" t="n">
        <v>0.58</v>
      </c>
      <c r="V1722" t="n">
        <v>0.85</v>
      </c>
      <c r="W1722" t="n">
        <v>6.87</v>
      </c>
      <c r="X1722" t="n">
        <v>1.16</v>
      </c>
      <c r="Y1722" t="n">
        <v>1</v>
      </c>
      <c r="Z1722" t="n">
        <v>10</v>
      </c>
    </row>
    <row r="1723">
      <c r="A1723" t="n">
        <v>25</v>
      </c>
      <c r="B1723" t="n">
        <v>115</v>
      </c>
      <c r="C1723" t="inlineStr">
        <is>
          <t xml:space="preserve">CONCLUIDO	</t>
        </is>
      </c>
      <c r="D1723" t="n">
        <v>3.4247</v>
      </c>
      <c r="E1723" t="n">
        <v>29.2</v>
      </c>
      <c r="F1723" t="n">
        <v>24.83</v>
      </c>
      <c r="G1723" t="n">
        <v>38.2</v>
      </c>
      <c r="H1723" t="n">
        <v>0.55</v>
      </c>
      <c r="I1723" t="n">
        <v>39</v>
      </c>
      <c r="J1723" t="n">
        <v>233.48</v>
      </c>
      <c r="K1723" t="n">
        <v>56.94</v>
      </c>
      <c r="L1723" t="n">
        <v>7.25</v>
      </c>
      <c r="M1723" t="n">
        <v>37</v>
      </c>
      <c r="N1723" t="n">
        <v>54.29</v>
      </c>
      <c r="O1723" t="n">
        <v>29029.89</v>
      </c>
      <c r="P1723" t="n">
        <v>377.69</v>
      </c>
      <c r="Q1723" t="n">
        <v>452.6</v>
      </c>
      <c r="R1723" t="n">
        <v>98.42</v>
      </c>
      <c r="S1723" t="n">
        <v>57.64</v>
      </c>
      <c r="T1723" t="n">
        <v>18151.97</v>
      </c>
      <c r="U1723" t="n">
        <v>0.59</v>
      </c>
      <c r="V1723" t="n">
        <v>0.85</v>
      </c>
      <c r="W1723" t="n">
        <v>6.85</v>
      </c>
      <c r="X1723" t="n">
        <v>1.1</v>
      </c>
      <c r="Y1723" t="n">
        <v>1</v>
      </c>
      <c r="Z1723" t="n">
        <v>10</v>
      </c>
    </row>
    <row r="1724">
      <c r="A1724" t="n">
        <v>26</v>
      </c>
      <c r="B1724" t="n">
        <v>115</v>
      </c>
      <c r="C1724" t="inlineStr">
        <is>
          <t xml:space="preserve">CONCLUIDO	</t>
        </is>
      </c>
      <c r="D1724" t="n">
        <v>3.4413</v>
      </c>
      <c r="E1724" t="n">
        <v>29.06</v>
      </c>
      <c r="F1724" t="n">
        <v>24.77</v>
      </c>
      <c r="G1724" t="n">
        <v>40.17</v>
      </c>
      <c r="H1724" t="n">
        <v>0.57</v>
      </c>
      <c r="I1724" t="n">
        <v>37</v>
      </c>
      <c r="J1724" t="n">
        <v>233.91</v>
      </c>
      <c r="K1724" t="n">
        <v>56.94</v>
      </c>
      <c r="L1724" t="n">
        <v>7.5</v>
      </c>
      <c r="M1724" t="n">
        <v>35</v>
      </c>
      <c r="N1724" t="n">
        <v>54.46</v>
      </c>
      <c r="O1724" t="n">
        <v>29082.74</v>
      </c>
      <c r="P1724" t="n">
        <v>376.35</v>
      </c>
      <c r="Q1724" t="n">
        <v>452.68</v>
      </c>
      <c r="R1724" t="n">
        <v>96.5</v>
      </c>
      <c r="S1724" t="n">
        <v>57.64</v>
      </c>
      <c r="T1724" t="n">
        <v>17202.33</v>
      </c>
      <c r="U1724" t="n">
        <v>0.6</v>
      </c>
      <c r="V1724" t="n">
        <v>0.86</v>
      </c>
      <c r="W1724" t="n">
        <v>6.86</v>
      </c>
      <c r="X1724" t="n">
        <v>1.05</v>
      </c>
      <c r="Y1724" t="n">
        <v>1</v>
      </c>
      <c r="Z1724" t="n">
        <v>10</v>
      </c>
    </row>
    <row r="1725">
      <c r="A1725" t="n">
        <v>27</v>
      </c>
      <c r="B1725" t="n">
        <v>115</v>
      </c>
      <c r="C1725" t="inlineStr">
        <is>
          <t xml:space="preserve">CONCLUIDO	</t>
        </is>
      </c>
      <c r="D1725" t="n">
        <v>3.4519</v>
      </c>
      <c r="E1725" t="n">
        <v>28.97</v>
      </c>
      <c r="F1725" t="n">
        <v>24.73</v>
      </c>
      <c r="G1725" t="n">
        <v>41.21</v>
      </c>
      <c r="H1725" t="n">
        <v>0.59</v>
      </c>
      <c r="I1725" t="n">
        <v>36</v>
      </c>
      <c r="J1725" t="n">
        <v>234.34</v>
      </c>
      <c r="K1725" t="n">
        <v>56.94</v>
      </c>
      <c r="L1725" t="n">
        <v>7.75</v>
      </c>
      <c r="M1725" t="n">
        <v>34</v>
      </c>
      <c r="N1725" t="n">
        <v>54.64</v>
      </c>
      <c r="O1725" t="n">
        <v>29135.65</v>
      </c>
      <c r="P1725" t="n">
        <v>375.78</v>
      </c>
      <c r="Q1725" t="n">
        <v>452.61</v>
      </c>
      <c r="R1725" t="n">
        <v>94.98</v>
      </c>
      <c r="S1725" t="n">
        <v>57.64</v>
      </c>
      <c r="T1725" t="n">
        <v>16448.31</v>
      </c>
      <c r="U1725" t="n">
        <v>0.61</v>
      </c>
      <c r="V1725" t="n">
        <v>0.86</v>
      </c>
      <c r="W1725" t="n">
        <v>6.86</v>
      </c>
      <c r="X1725" t="n">
        <v>1</v>
      </c>
      <c r="Y1725" t="n">
        <v>1</v>
      </c>
      <c r="Z1725" t="n">
        <v>10</v>
      </c>
    </row>
    <row r="1726">
      <c r="A1726" t="n">
        <v>28</v>
      </c>
      <c r="B1726" t="n">
        <v>115</v>
      </c>
      <c r="C1726" t="inlineStr">
        <is>
          <t xml:space="preserve">CONCLUIDO	</t>
        </is>
      </c>
      <c r="D1726" t="n">
        <v>3.4591</v>
      </c>
      <c r="E1726" t="n">
        <v>28.91</v>
      </c>
      <c r="F1726" t="n">
        <v>24.71</v>
      </c>
      <c r="G1726" t="n">
        <v>42.36</v>
      </c>
      <c r="H1726" t="n">
        <v>0.61</v>
      </c>
      <c r="I1726" t="n">
        <v>35</v>
      </c>
      <c r="J1726" t="n">
        <v>234.77</v>
      </c>
      <c r="K1726" t="n">
        <v>56.94</v>
      </c>
      <c r="L1726" t="n">
        <v>8</v>
      </c>
      <c r="M1726" t="n">
        <v>33</v>
      </c>
      <c r="N1726" t="n">
        <v>54.82</v>
      </c>
      <c r="O1726" t="n">
        <v>29188.62</v>
      </c>
      <c r="P1726" t="n">
        <v>375.47</v>
      </c>
      <c r="Q1726" t="n">
        <v>452.61</v>
      </c>
      <c r="R1726" t="n">
        <v>94.55</v>
      </c>
      <c r="S1726" t="n">
        <v>57.64</v>
      </c>
      <c r="T1726" t="n">
        <v>16239.53</v>
      </c>
      <c r="U1726" t="n">
        <v>0.61</v>
      </c>
      <c r="V1726" t="n">
        <v>0.86</v>
      </c>
      <c r="W1726" t="n">
        <v>6.85</v>
      </c>
      <c r="X1726" t="n">
        <v>0.99</v>
      </c>
      <c r="Y1726" t="n">
        <v>1</v>
      </c>
      <c r="Z1726" t="n">
        <v>10</v>
      </c>
    </row>
    <row r="1727">
      <c r="A1727" t="n">
        <v>29</v>
      </c>
      <c r="B1727" t="n">
        <v>115</v>
      </c>
      <c r="C1727" t="inlineStr">
        <is>
          <t xml:space="preserve">CONCLUIDO	</t>
        </is>
      </c>
      <c r="D1727" t="n">
        <v>3.4727</v>
      </c>
      <c r="E1727" t="n">
        <v>28.8</v>
      </c>
      <c r="F1727" t="n">
        <v>24.64</v>
      </c>
      <c r="G1727" t="n">
        <v>43.49</v>
      </c>
      <c r="H1727" t="n">
        <v>0.62</v>
      </c>
      <c r="I1727" t="n">
        <v>34</v>
      </c>
      <c r="J1727" t="n">
        <v>235.2</v>
      </c>
      <c r="K1727" t="n">
        <v>56.94</v>
      </c>
      <c r="L1727" t="n">
        <v>8.25</v>
      </c>
      <c r="M1727" t="n">
        <v>32</v>
      </c>
      <c r="N1727" t="n">
        <v>55</v>
      </c>
      <c r="O1727" t="n">
        <v>29241.66</v>
      </c>
      <c r="P1727" t="n">
        <v>374.04</v>
      </c>
      <c r="Q1727" t="n">
        <v>452.63</v>
      </c>
      <c r="R1727" t="n">
        <v>92.34999999999999</v>
      </c>
      <c r="S1727" t="n">
        <v>57.64</v>
      </c>
      <c r="T1727" t="n">
        <v>15144.78</v>
      </c>
      <c r="U1727" t="n">
        <v>0.62</v>
      </c>
      <c r="V1727" t="n">
        <v>0.86</v>
      </c>
      <c r="W1727" t="n">
        <v>6.84</v>
      </c>
      <c r="X1727" t="n">
        <v>0.92</v>
      </c>
      <c r="Y1727" t="n">
        <v>1</v>
      </c>
      <c r="Z1727" t="n">
        <v>10</v>
      </c>
    </row>
    <row r="1728">
      <c r="A1728" t="n">
        <v>30</v>
      </c>
      <c r="B1728" t="n">
        <v>115</v>
      </c>
      <c r="C1728" t="inlineStr">
        <is>
          <t xml:space="preserve">CONCLUIDO	</t>
        </is>
      </c>
      <c r="D1728" t="n">
        <v>3.4779</v>
      </c>
      <c r="E1728" t="n">
        <v>28.75</v>
      </c>
      <c r="F1728" t="n">
        <v>24.64</v>
      </c>
      <c r="G1728" t="n">
        <v>44.81</v>
      </c>
      <c r="H1728" t="n">
        <v>0.64</v>
      </c>
      <c r="I1728" t="n">
        <v>33</v>
      </c>
      <c r="J1728" t="n">
        <v>235.63</v>
      </c>
      <c r="K1728" t="n">
        <v>56.94</v>
      </c>
      <c r="L1728" t="n">
        <v>8.5</v>
      </c>
      <c r="M1728" t="n">
        <v>31</v>
      </c>
      <c r="N1728" t="n">
        <v>55.18</v>
      </c>
      <c r="O1728" t="n">
        <v>29294.76</v>
      </c>
      <c r="P1728" t="n">
        <v>374.25</v>
      </c>
      <c r="Q1728" t="n">
        <v>452.58</v>
      </c>
      <c r="R1728" t="n">
        <v>92.27</v>
      </c>
      <c r="S1728" t="n">
        <v>57.64</v>
      </c>
      <c r="T1728" t="n">
        <v>15106.46</v>
      </c>
      <c r="U1728" t="n">
        <v>0.62</v>
      </c>
      <c r="V1728" t="n">
        <v>0.86</v>
      </c>
      <c r="W1728" t="n">
        <v>6.85</v>
      </c>
      <c r="X1728" t="n">
        <v>0.92</v>
      </c>
      <c r="Y1728" t="n">
        <v>1</v>
      </c>
      <c r="Z1728" t="n">
        <v>10</v>
      </c>
    </row>
    <row r="1729">
      <c r="A1729" t="n">
        <v>31</v>
      </c>
      <c r="B1729" t="n">
        <v>115</v>
      </c>
      <c r="C1729" t="inlineStr">
        <is>
          <t xml:space="preserve">CONCLUIDO	</t>
        </is>
      </c>
      <c r="D1729" t="n">
        <v>3.4854</v>
      </c>
      <c r="E1729" t="n">
        <v>28.69</v>
      </c>
      <c r="F1729" t="n">
        <v>24.63</v>
      </c>
      <c r="G1729" t="n">
        <v>46.17</v>
      </c>
      <c r="H1729" t="n">
        <v>0.66</v>
      </c>
      <c r="I1729" t="n">
        <v>32</v>
      </c>
      <c r="J1729" t="n">
        <v>236.06</v>
      </c>
      <c r="K1729" t="n">
        <v>56.94</v>
      </c>
      <c r="L1729" t="n">
        <v>8.75</v>
      </c>
      <c r="M1729" t="n">
        <v>30</v>
      </c>
      <c r="N1729" t="n">
        <v>55.36</v>
      </c>
      <c r="O1729" t="n">
        <v>29347.92</v>
      </c>
      <c r="P1729" t="n">
        <v>373.71</v>
      </c>
      <c r="Q1729" t="n">
        <v>452.62</v>
      </c>
      <c r="R1729" t="n">
        <v>91.83</v>
      </c>
      <c r="S1729" t="n">
        <v>57.64</v>
      </c>
      <c r="T1729" t="n">
        <v>14892.04</v>
      </c>
      <c r="U1729" t="n">
        <v>0.63</v>
      </c>
      <c r="V1729" t="n">
        <v>0.86</v>
      </c>
      <c r="W1729" t="n">
        <v>6.84</v>
      </c>
      <c r="X1729" t="n">
        <v>0.9</v>
      </c>
      <c r="Y1729" t="n">
        <v>1</v>
      </c>
      <c r="Z1729" t="n">
        <v>10</v>
      </c>
    </row>
    <row r="1730">
      <c r="A1730" t="n">
        <v>32</v>
      </c>
      <c r="B1730" t="n">
        <v>115</v>
      </c>
      <c r="C1730" t="inlineStr">
        <is>
          <t xml:space="preserve">CONCLUIDO	</t>
        </is>
      </c>
      <c r="D1730" t="n">
        <v>3.496</v>
      </c>
      <c r="E1730" t="n">
        <v>28.6</v>
      </c>
      <c r="F1730" t="n">
        <v>24.58</v>
      </c>
      <c r="G1730" t="n">
        <v>47.58</v>
      </c>
      <c r="H1730" t="n">
        <v>0.68</v>
      </c>
      <c r="I1730" t="n">
        <v>31</v>
      </c>
      <c r="J1730" t="n">
        <v>236.49</v>
      </c>
      <c r="K1730" t="n">
        <v>56.94</v>
      </c>
      <c r="L1730" t="n">
        <v>9</v>
      </c>
      <c r="M1730" t="n">
        <v>29</v>
      </c>
      <c r="N1730" t="n">
        <v>55.55</v>
      </c>
      <c r="O1730" t="n">
        <v>29401.15</v>
      </c>
      <c r="P1730" t="n">
        <v>372.89</v>
      </c>
      <c r="Q1730" t="n">
        <v>452.59</v>
      </c>
      <c r="R1730" t="n">
        <v>90.38</v>
      </c>
      <c r="S1730" t="n">
        <v>57.64</v>
      </c>
      <c r="T1730" t="n">
        <v>14172.1</v>
      </c>
      <c r="U1730" t="n">
        <v>0.64</v>
      </c>
      <c r="V1730" t="n">
        <v>0.86</v>
      </c>
      <c r="W1730" t="n">
        <v>6.84</v>
      </c>
      <c r="X1730" t="n">
        <v>0.86</v>
      </c>
      <c r="Y1730" t="n">
        <v>1</v>
      </c>
      <c r="Z1730" t="n">
        <v>10</v>
      </c>
    </row>
    <row r="1731">
      <c r="A1731" t="n">
        <v>33</v>
      </c>
      <c r="B1731" t="n">
        <v>115</v>
      </c>
      <c r="C1731" t="inlineStr">
        <is>
          <t xml:space="preserve">CONCLUIDO	</t>
        </is>
      </c>
      <c r="D1731" t="n">
        <v>3.5056</v>
      </c>
      <c r="E1731" t="n">
        <v>28.53</v>
      </c>
      <c r="F1731" t="n">
        <v>24.55</v>
      </c>
      <c r="G1731" t="n">
        <v>49.1</v>
      </c>
      <c r="H1731" t="n">
        <v>0.6899999999999999</v>
      </c>
      <c r="I1731" t="n">
        <v>30</v>
      </c>
      <c r="J1731" t="n">
        <v>236.92</v>
      </c>
      <c r="K1731" t="n">
        <v>56.94</v>
      </c>
      <c r="L1731" t="n">
        <v>9.25</v>
      </c>
      <c r="M1731" t="n">
        <v>28</v>
      </c>
      <c r="N1731" t="n">
        <v>55.73</v>
      </c>
      <c r="O1731" t="n">
        <v>29454.44</v>
      </c>
      <c r="P1731" t="n">
        <v>372.35</v>
      </c>
      <c r="Q1731" t="n">
        <v>452.63</v>
      </c>
      <c r="R1731" t="n">
        <v>89</v>
      </c>
      <c r="S1731" t="n">
        <v>57.64</v>
      </c>
      <c r="T1731" t="n">
        <v>13485.65</v>
      </c>
      <c r="U1731" t="n">
        <v>0.65</v>
      </c>
      <c r="V1731" t="n">
        <v>0.86</v>
      </c>
      <c r="W1731" t="n">
        <v>6.84</v>
      </c>
      <c r="X1731" t="n">
        <v>0.82</v>
      </c>
      <c r="Y1731" t="n">
        <v>1</v>
      </c>
      <c r="Z1731" t="n">
        <v>10</v>
      </c>
    </row>
    <row r="1732">
      <c r="A1732" t="n">
        <v>34</v>
      </c>
      <c r="B1732" t="n">
        <v>115</v>
      </c>
      <c r="C1732" t="inlineStr">
        <is>
          <t xml:space="preserve">CONCLUIDO	</t>
        </is>
      </c>
      <c r="D1732" t="n">
        <v>3.5126</v>
      </c>
      <c r="E1732" t="n">
        <v>28.47</v>
      </c>
      <c r="F1732" t="n">
        <v>24.54</v>
      </c>
      <c r="G1732" t="n">
        <v>50.76</v>
      </c>
      <c r="H1732" t="n">
        <v>0.71</v>
      </c>
      <c r="I1732" t="n">
        <v>29</v>
      </c>
      <c r="J1732" t="n">
        <v>237.35</v>
      </c>
      <c r="K1732" t="n">
        <v>56.94</v>
      </c>
      <c r="L1732" t="n">
        <v>9.5</v>
      </c>
      <c r="M1732" t="n">
        <v>27</v>
      </c>
      <c r="N1732" t="n">
        <v>55.91</v>
      </c>
      <c r="O1732" t="n">
        <v>29507.8</v>
      </c>
      <c r="P1732" t="n">
        <v>371.63</v>
      </c>
      <c r="Q1732" t="n">
        <v>452.61</v>
      </c>
      <c r="R1732" t="n">
        <v>88.73</v>
      </c>
      <c r="S1732" t="n">
        <v>57.64</v>
      </c>
      <c r="T1732" t="n">
        <v>13356.14</v>
      </c>
      <c r="U1732" t="n">
        <v>0.65</v>
      </c>
      <c r="V1732" t="n">
        <v>0.86</v>
      </c>
      <c r="W1732" t="n">
        <v>6.84</v>
      </c>
      <c r="X1732" t="n">
        <v>0.8100000000000001</v>
      </c>
      <c r="Y1732" t="n">
        <v>1</v>
      </c>
      <c r="Z1732" t="n">
        <v>10</v>
      </c>
    </row>
    <row r="1733">
      <c r="A1733" t="n">
        <v>35</v>
      </c>
      <c r="B1733" t="n">
        <v>115</v>
      </c>
      <c r="C1733" t="inlineStr">
        <is>
          <t xml:space="preserve">CONCLUIDO	</t>
        </is>
      </c>
      <c r="D1733" t="n">
        <v>3.5116</v>
      </c>
      <c r="E1733" t="n">
        <v>28.48</v>
      </c>
      <c r="F1733" t="n">
        <v>24.54</v>
      </c>
      <c r="G1733" t="n">
        <v>50.78</v>
      </c>
      <c r="H1733" t="n">
        <v>0.73</v>
      </c>
      <c r="I1733" t="n">
        <v>29</v>
      </c>
      <c r="J1733" t="n">
        <v>237.79</v>
      </c>
      <c r="K1733" t="n">
        <v>56.94</v>
      </c>
      <c r="L1733" t="n">
        <v>9.75</v>
      </c>
      <c r="M1733" t="n">
        <v>27</v>
      </c>
      <c r="N1733" t="n">
        <v>56.09</v>
      </c>
      <c r="O1733" t="n">
        <v>29561.22</v>
      </c>
      <c r="P1733" t="n">
        <v>371.92</v>
      </c>
      <c r="Q1733" t="n">
        <v>452.66</v>
      </c>
      <c r="R1733" t="n">
        <v>88.89</v>
      </c>
      <c r="S1733" t="n">
        <v>57.64</v>
      </c>
      <c r="T1733" t="n">
        <v>13439.76</v>
      </c>
      <c r="U1733" t="n">
        <v>0.65</v>
      </c>
      <c r="V1733" t="n">
        <v>0.86</v>
      </c>
      <c r="W1733" t="n">
        <v>6.85</v>
      </c>
      <c r="X1733" t="n">
        <v>0.82</v>
      </c>
      <c r="Y1733" t="n">
        <v>1</v>
      </c>
      <c r="Z1733" t="n">
        <v>10</v>
      </c>
    </row>
    <row r="1734">
      <c r="A1734" t="n">
        <v>36</v>
      </c>
      <c r="B1734" t="n">
        <v>115</v>
      </c>
      <c r="C1734" t="inlineStr">
        <is>
          <t xml:space="preserve">CONCLUIDO	</t>
        </is>
      </c>
      <c r="D1734" t="n">
        <v>3.5242</v>
      </c>
      <c r="E1734" t="n">
        <v>28.38</v>
      </c>
      <c r="F1734" t="n">
        <v>24.49</v>
      </c>
      <c r="G1734" t="n">
        <v>52.47</v>
      </c>
      <c r="H1734" t="n">
        <v>0.75</v>
      </c>
      <c r="I1734" t="n">
        <v>28</v>
      </c>
      <c r="J1734" t="n">
        <v>238.22</v>
      </c>
      <c r="K1734" t="n">
        <v>56.94</v>
      </c>
      <c r="L1734" t="n">
        <v>10</v>
      </c>
      <c r="M1734" t="n">
        <v>26</v>
      </c>
      <c r="N1734" t="n">
        <v>56.28</v>
      </c>
      <c r="O1734" t="n">
        <v>29614.71</v>
      </c>
      <c r="P1734" t="n">
        <v>370.87</v>
      </c>
      <c r="Q1734" t="n">
        <v>452.62</v>
      </c>
      <c r="R1734" t="n">
        <v>87.08</v>
      </c>
      <c r="S1734" t="n">
        <v>57.64</v>
      </c>
      <c r="T1734" t="n">
        <v>12537.4</v>
      </c>
      <c r="U1734" t="n">
        <v>0.66</v>
      </c>
      <c r="V1734" t="n">
        <v>0.87</v>
      </c>
      <c r="W1734" t="n">
        <v>6.84</v>
      </c>
      <c r="X1734" t="n">
        <v>0.76</v>
      </c>
      <c r="Y1734" t="n">
        <v>1</v>
      </c>
      <c r="Z1734" t="n">
        <v>10</v>
      </c>
    </row>
    <row r="1735">
      <c r="A1735" t="n">
        <v>37</v>
      </c>
      <c r="B1735" t="n">
        <v>115</v>
      </c>
      <c r="C1735" t="inlineStr">
        <is>
          <t xml:space="preserve">CONCLUIDO	</t>
        </is>
      </c>
      <c r="D1735" t="n">
        <v>3.5313</v>
      </c>
      <c r="E1735" t="n">
        <v>28.32</v>
      </c>
      <c r="F1735" t="n">
        <v>24.47</v>
      </c>
      <c r="G1735" t="n">
        <v>54.38</v>
      </c>
      <c r="H1735" t="n">
        <v>0.76</v>
      </c>
      <c r="I1735" t="n">
        <v>27</v>
      </c>
      <c r="J1735" t="n">
        <v>238.66</v>
      </c>
      <c r="K1735" t="n">
        <v>56.94</v>
      </c>
      <c r="L1735" t="n">
        <v>10.25</v>
      </c>
      <c r="M1735" t="n">
        <v>25</v>
      </c>
      <c r="N1735" t="n">
        <v>56.46</v>
      </c>
      <c r="O1735" t="n">
        <v>29668.27</v>
      </c>
      <c r="P1735" t="n">
        <v>370.46</v>
      </c>
      <c r="Q1735" t="n">
        <v>452.62</v>
      </c>
      <c r="R1735" t="n">
        <v>86.73</v>
      </c>
      <c r="S1735" t="n">
        <v>57.64</v>
      </c>
      <c r="T1735" t="n">
        <v>12368.06</v>
      </c>
      <c r="U1735" t="n">
        <v>0.66</v>
      </c>
      <c r="V1735" t="n">
        <v>0.87</v>
      </c>
      <c r="W1735" t="n">
        <v>6.84</v>
      </c>
      <c r="X1735" t="n">
        <v>0.75</v>
      </c>
      <c r="Y1735" t="n">
        <v>1</v>
      </c>
      <c r="Z1735" t="n">
        <v>10</v>
      </c>
    </row>
    <row r="1736">
      <c r="A1736" t="n">
        <v>38</v>
      </c>
      <c r="B1736" t="n">
        <v>115</v>
      </c>
      <c r="C1736" t="inlineStr">
        <is>
          <t xml:space="preserve">CONCLUIDO	</t>
        </is>
      </c>
      <c r="D1736" t="n">
        <v>3.5333</v>
      </c>
      <c r="E1736" t="n">
        <v>28.3</v>
      </c>
      <c r="F1736" t="n">
        <v>24.46</v>
      </c>
      <c r="G1736" t="n">
        <v>54.35</v>
      </c>
      <c r="H1736" t="n">
        <v>0.78</v>
      </c>
      <c r="I1736" t="n">
        <v>27</v>
      </c>
      <c r="J1736" t="n">
        <v>239.09</v>
      </c>
      <c r="K1736" t="n">
        <v>56.94</v>
      </c>
      <c r="L1736" t="n">
        <v>10.5</v>
      </c>
      <c r="M1736" t="n">
        <v>25</v>
      </c>
      <c r="N1736" t="n">
        <v>56.65</v>
      </c>
      <c r="O1736" t="n">
        <v>29721.89</v>
      </c>
      <c r="P1736" t="n">
        <v>370.08</v>
      </c>
      <c r="Q1736" t="n">
        <v>452.68</v>
      </c>
      <c r="R1736" t="n">
        <v>86.11</v>
      </c>
      <c r="S1736" t="n">
        <v>57.64</v>
      </c>
      <c r="T1736" t="n">
        <v>12060.45</v>
      </c>
      <c r="U1736" t="n">
        <v>0.67</v>
      </c>
      <c r="V1736" t="n">
        <v>0.87</v>
      </c>
      <c r="W1736" t="n">
        <v>6.84</v>
      </c>
      <c r="X1736" t="n">
        <v>0.73</v>
      </c>
      <c r="Y1736" t="n">
        <v>1</v>
      </c>
      <c r="Z1736" t="n">
        <v>10</v>
      </c>
    </row>
    <row r="1737">
      <c r="A1737" t="n">
        <v>39</v>
      </c>
      <c r="B1737" t="n">
        <v>115</v>
      </c>
      <c r="C1737" t="inlineStr">
        <is>
          <t xml:space="preserve">CONCLUIDO	</t>
        </is>
      </c>
      <c r="D1737" t="n">
        <v>3.5408</v>
      </c>
      <c r="E1737" t="n">
        <v>28.24</v>
      </c>
      <c r="F1737" t="n">
        <v>24.44</v>
      </c>
      <c r="G1737" t="n">
        <v>56.4</v>
      </c>
      <c r="H1737" t="n">
        <v>0.8</v>
      </c>
      <c r="I1737" t="n">
        <v>26</v>
      </c>
      <c r="J1737" t="n">
        <v>239.53</v>
      </c>
      <c r="K1737" t="n">
        <v>56.94</v>
      </c>
      <c r="L1737" t="n">
        <v>10.75</v>
      </c>
      <c r="M1737" t="n">
        <v>24</v>
      </c>
      <c r="N1737" t="n">
        <v>56.83</v>
      </c>
      <c r="O1737" t="n">
        <v>29775.57</v>
      </c>
      <c r="P1737" t="n">
        <v>369.67</v>
      </c>
      <c r="Q1737" t="n">
        <v>452.65</v>
      </c>
      <c r="R1737" t="n">
        <v>85.65000000000001</v>
      </c>
      <c r="S1737" t="n">
        <v>57.64</v>
      </c>
      <c r="T1737" t="n">
        <v>11833.38</v>
      </c>
      <c r="U1737" t="n">
        <v>0.67</v>
      </c>
      <c r="V1737" t="n">
        <v>0.87</v>
      </c>
      <c r="W1737" t="n">
        <v>6.84</v>
      </c>
      <c r="X1737" t="n">
        <v>0.71</v>
      </c>
      <c r="Y1737" t="n">
        <v>1</v>
      </c>
      <c r="Z1737" t="n">
        <v>10</v>
      </c>
    </row>
    <row r="1738">
      <c r="A1738" t="n">
        <v>40</v>
      </c>
      <c r="B1738" t="n">
        <v>115</v>
      </c>
      <c r="C1738" t="inlineStr">
        <is>
          <t xml:space="preserve">CONCLUIDO	</t>
        </is>
      </c>
      <c r="D1738" t="n">
        <v>3.539</v>
      </c>
      <c r="E1738" t="n">
        <v>28.26</v>
      </c>
      <c r="F1738" t="n">
        <v>24.45</v>
      </c>
      <c r="G1738" t="n">
        <v>56.43</v>
      </c>
      <c r="H1738" t="n">
        <v>0.82</v>
      </c>
      <c r="I1738" t="n">
        <v>26</v>
      </c>
      <c r="J1738" t="n">
        <v>239.96</v>
      </c>
      <c r="K1738" t="n">
        <v>56.94</v>
      </c>
      <c r="L1738" t="n">
        <v>11</v>
      </c>
      <c r="M1738" t="n">
        <v>24</v>
      </c>
      <c r="N1738" t="n">
        <v>57.02</v>
      </c>
      <c r="O1738" t="n">
        <v>29829.32</v>
      </c>
      <c r="P1738" t="n">
        <v>369.49</v>
      </c>
      <c r="Q1738" t="n">
        <v>452.61</v>
      </c>
      <c r="R1738" t="n">
        <v>86.19</v>
      </c>
      <c r="S1738" t="n">
        <v>57.64</v>
      </c>
      <c r="T1738" t="n">
        <v>12102.89</v>
      </c>
      <c r="U1738" t="n">
        <v>0.67</v>
      </c>
      <c r="V1738" t="n">
        <v>0.87</v>
      </c>
      <c r="W1738" t="n">
        <v>6.84</v>
      </c>
      <c r="X1738" t="n">
        <v>0.73</v>
      </c>
      <c r="Y1738" t="n">
        <v>1</v>
      </c>
      <c r="Z1738" t="n">
        <v>10</v>
      </c>
    </row>
    <row r="1739">
      <c r="A1739" t="n">
        <v>41</v>
      </c>
      <c r="B1739" t="n">
        <v>115</v>
      </c>
      <c r="C1739" t="inlineStr">
        <is>
          <t xml:space="preserve">CONCLUIDO	</t>
        </is>
      </c>
      <c r="D1739" t="n">
        <v>3.5472</v>
      </c>
      <c r="E1739" t="n">
        <v>28.19</v>
      </c>
      <c r="F1739" t="n">
        <v>24.43</v>
      </c>
      <c r="G1739" t="n">
        <v>58.64</v>
      </c>
      <c r="H1739" t="n">
        <v>0.83</v>
      </c>
      <c r="I1739" t="n">
        <v>25</v>
      </c>
      <c r="J1739" t="n">
        <v>240.4</v>
      </c>
      <c r="K1739" t="n">
        <v>56.94</v>
      </c>
      <c r="L1739" t="n">
        <v>11.25</v>
      </c>
      <c r="M1739" t="n">
        <v>23</v>
      </c>
      <c r="N1739" t="n">
        <v>57.21</v>
      </c>
      <c r="O1739" t="n">
        <v>29883.27</v>
      </c>
      <c r="P1739" t="n">
        <v>369.17</v>
      </c>
      <c r="Q1739" t="n">
        <v>452.61</v>
      </c>
      <c r="R1739" t="n">
        <v>85.31999999999999</v>
      </c>
      <c r="S1739" t="n">
        <v>57.64</v>
      </c>
      <c r="T1739" t="n">
        <v>11673.26</v>
      </c>
      <c r="U1739" t="n">
        <v>0.68</v>
      </c>
      <c r="V1739" t="n">
        <v>0.87</v>
      </c>
      <c r="W1739" t="n">
        <v>6.84</v>
      </c>
      <c r="X1739" t="n">
        <v>0.71</v>
      </c>
      <c r="Y1739" t="n">
        <v>1</v>
      </c>
      <c r="Z1739" t="n">
        <v>10</v>
      </c>
    </row>
    <row r="1740">
      <c r="A1740" t="n">
        <v>42</v>
      </c>
      <c r="B1740" t="n">
        <v>115</v>
      </c>
      <c r="C1740" t="inlineStr">
        <is>
          <t xml:space="preserve">CONCLUIDO	</t>
        </is>
      </c>
      <c r="D1740" t="n">
        <v>3.5607</v>
      </c>
      <c r="E1740" t="n">
        <v>28.08</v>
      </c>
      <c r="F1740" t="n">
        <v>24.37</v>
      </c>
      <c r="G1740" t="n">
        <v>60.92</v>
      </c>
      <c r="H1740" t="n">
        <v>0.85</v>
      </c>
      <c r="I1740" t="n">
        <v>24</v>
      </c>
      <c r="J1740" t="n">
        <v>240.84</v>
      </c>
      <c r="K1740" t="n">
        <v>56.94</v>
      </c>
      <c r="L1740" t="n">
        <v>11.5</v>
      </c>
      <c r="M1740" t="n">
        <v>22</v>
      </c>
      <c r="N1740" t="n">
        <v>57.39</v>
      </c>
      <c r="O1740" t="n">
        <v>29937.16</v>
      </c>
      <c r="P1740" t="n">
        <v>368.27</v>
      </c>
      <c r="Q1740" t="n">
        <v>452.62</v>
      </c>
      <c r="R1740" t="n">
        <v>83.45</v>
      </c>
      <c r="S1740" t="n">
        <v>57.64</v>
      </c>
      <c r="T1740" t="n">
        <v>10740.98</v>
      </c>
      <c r="U1740" t="n">
        <v>0.6899999999999999</v>
      </c>
      <c r="V1740" t="n">
        <v>0.87</v>
      </c>
      <c r="W1740" t="n">
        <v>6.83</v>
      </c>
      <c r="X1740" t="n">
        <v>0.65</v>
      </c>
      <c r="Y1740" t="n">
        <v>1</v>
      </c>
      <c r="Z1740" t="n">
        <v>10</v>
      </c>
    </row>
    <row r="1741">
      <c r="A1741" t="n">
        <v>43</v>
      </c>
      <c r="B1741" t="n">
        <v>115</v>
      </c>
      <c r="C1741" t="inlineStr">
        <is>
          <t xml:space="preserve">CONCLUIDO	</t>
        </is>
      </c>
      <c r="D1741" t="n">
        <v>3.5589</v>
      </c>
      <c r="E1741" t="n">
        <v>28.1</v>
      </c>
      <c r="F1741" t="n">
        <v>24.38</v>
      </c>
      <c r="G1741" t="n">
        <v>60.96</v>
      </c>
      <c r="H1741" t="n">
        <v>0.87</v>
      </c>
      <c r="I1741" t="n">
        <v>24</v>
      </c>
      <c r="J1741" t="n">
        <v>241.27</v>
      </c>
      <c r="K1741" t="n">
        <v>56.94</v>
      </c>
      <c r="L1741" t="n">
        <v>11.75</v>
      </c>
      <c r="M1741" t="n">
        <v>22</v>
      </c>
      <c r="N1741" t="n">
        <v>57.58</v>
      </c>
      <c r="O1741" t="n">
        <v>29991.11</v>
      </c>
      <c r="P1741" t="n">
        <v>368.31</v>
      </c>
      <c r="Q1741" t="n">
        <v>452.66</v>
      </c>
      <c r="R1741" t="n">
        <v>83.95</v>
      </c>
      <c r="S1741" t="n">
        <v>57.64</v>
      </c>
      <c r="T1741" t="n">
        <v>10991.95</v>
      </c>
      <c r="U1741" t="n">
        <v>0.6899999999999999</v>
      </c>
      <c r="V1741" t="n">
        <v>0.87</v>
      </c>
      <c r="W1741" t="n">
        <v>6.83</v>
      </c>
      <c r="X1741" t="n">
        <v>0.66</v>
      </c>
      <c r="Y1741" t="n">
        <v>1</v>
      </c>
      <c r="Z1741" t="n">
        <v>10</v>
      </c>
    </row>
    <row r="1742">
      <c r="A1742" t="n">
        <v>44</v>
      </c>
      <c r="B1742" t="n">
        <v>115</v>
      </c>
      <c r="C1742" t="inlineStr">
        <is>
          <t xml:space="preserve">CONCLUIDO	</t>
        </is>
      </c>
      <c r="D1742" t="n">
        <v>3.5697</v>
      </c>
      <c r="E1742" t="n">
        <v>28.01</v>
      </c>
      <c r="F1742" t="n">
        <v>24.34</v>
      </c>
      <c r="G1742" t="n">
        <v>63.51</v>
      </c>
      <c r="H1742" t="n">
        <v>0.88</v>
      </c>
      <c r="I1742" t="n">
        <v>23</v>
      </c>
      <c r="J1742" t="n">
        <v>241.71</v>
      </c>
      <c r="K1742" t="n">
        <v>56.94</v>
      </c>
      <c r="L1742" t="n">
        <v>12</v>
      </c>
      <c r="M1742" t="n">
        <v>21</v>
      </c>
      <c r="N1742" t="n">
        <v>57.77</v>
      </c>
      <c r="O1742" t="n">
        <v>30045.13</v>
      </c>
      <c r="P1742" t="n">
        <v>367.45</v>
      </c>
      <c r="Q1742" t="n">
        <v>452.61</v>
      </c>
      <c r="R1742" t="n">
        <v>82.55</v>
      </c>
      <c r="S1742" t="n">
        <v>57.64</v>
      </c>
      <c r="T1742" t="n">
        <v>10298.52</v>
      </c>
      <c r="U1742" t="n">
        <v>0.7</v>
      </c>
      <c r="V1742" t="n">
        <v>0.87</v>
      </c>
      <c r="W1742" t="n">
        <v>6.83</v>
      </c>
      <c r="X1742" t="n">
        <v>0.62</v>
      </c>
      <c r="Y1742" t="n">
        <v>1</v>
      </c>
      <c r="Z1742" t="n">
        <v>10</v>
      </c>
    </row>
    <row r="1743">
      <c r="A1743" t="n">
        <v>45</v>
      </c>
      <c r="B1743" t="n">
        <v>115</v>
      </c>
      <c r="C1743" t="inlineStr">
        <is>
          <t xml:space="preserve">CONCLUIDO	</t>
        </is>
      </c>
      <c r="D1743" t="n">
        <v>3.5706</v>
      </c>
      <c r="E1743" t="n">
        <v>28.01</v>
      </c>
      <c r="F1743" t="n">
        <v>24.34</v>
      </c>
      <c r="G1743" t="n">
        <v>63.49</v>
      </c>
      <c r="H1743" t="n">
        <v>0.9</v>
      </c>
      <c r="I1743" t="n">
        <v>23</v>
      </c>
      <c r="J1743" t="n">
        <v>242.15</v>
      </c>
      <c r="K1743" t="n">
        <v>56.94</v>
      </c>
      <c r="L1743" t="n">
        <v>12.25</v>
      </c>
      <c r="M1743" t="n">
        <v>21</v>
      </c>
      <c r="N1743" t="n">
        <v>57.96</v>
      </c>
      <c r="O1743" t="n">
        <v>30099.23</v>
      </c>
      <c r="P1743" t="n">
        <v>367.23</v>
      </c>
      <c r="Q1743" t="n">
        <v>452.56</v>
      </c>
      <c r="R1743" t="n">
        <v>82.25</v>
      </c>
      <c r="S1743" t="n">
        <v>57.64</v>
      </c>
      <c r="T1743" t="n">
        <v>10147.37</v>
      </c>
      <c r="U1743" t="n">
        <v>0.7</v>
      </c>
      <c r="V1743" t="n">
        <v>0.87</v>
      </c>
      <c r="W1743" t="n">
        <v>6.83</v>
      </c>
      <c r="X1743" t="n">
        <v>0.61</v>
      </c>
      <c r="Y1743" t="n">
        <v>1</v>
      </c>
      <c r="Z1743" t="n">
        <v>10</v>
      </c>
    </row>
    <row r="1744">
      <c r="A1744" t="n">
        <v>46</v>
      </c>
      <c r="B1744" t="n">
        <v>115</v>
      </c>
      <c r="C1744" t="inlineStr">
        <is>
          <t xml:space="preserve">CONCLUIDO	</t>
        </is>
      </c>
      <c r="D1744" t="n">
        <v>3.577</v>
      </c>
      <c r="E1744" t="n">
        <v>27.96</v>
      </c>
      <c r="F1744" t="n">
        <v>24.33</v>
      </c>
      <c r="G1744" t="n">
        <v>66.36</v>
      </c>
      <c r="H1744" t="n">
        <v>0.92</v>
      </c>
      <c r="I1744" t="n">
        <v>22</v>
      </c>
      <c r="J1744" t="n">
        <v>242.59</v>
      </c>
      <c r="K1744" t="n">
        <v>56.94</v>
      </c>
      <c r="L1744" t="n">
        <v>12.5</v>
      </c>
      <c r="M1744" t="n">
        <v>20</v>
      </c>
      <c r="N1744" t="n">
        <v>58.15</v>
      </c>
      <c r="O1744" t="n">
        <v>30153.38</v>
      </c>
      <c r="P1744" t="n">
        <v>366.81</v>
      </c>
      <c r="Q1744" t="n">
        <v>452.66</v>
      </c>
      <c r="R1744" t="n">
        <v>81.95999999999999</v>
      </c>
      <c r="S1744" t="n">
        <v>57.64</v>
      </c>
      <c r="T1744" t="n">
        <v>10006.95</v>
      </c>
      <c r="U1744" t="n">
        <v>0.7</v>
      </c>
      <c r="V1744" t="n">
        <v>0.87</v>
      </c>
      <c r="W1744" t="n">
        <v>6.83</v>
      </c>
      <c r="X1744" t="n">
        <v>0.6</v>
      </c>
      <c r="Y1744" t="n">
        <v>1</v>
      </c>
      <c r="Z1744" t="n">
        <v>10</v>
      </c>
    </row>
    <row r="1745">
      <c r="A1745" t="n">
        <v>47</v>
      </c>
      <c r="B1745" t="n">
        <v>115</v>
      </c>
      <c r="C1745" t="inlineStr">
        <is>
          <t xml:space="preserve">CONCLUIDO	</t>
        </is>
      </c>
      <c r="D1745" t="n">
        <v>3.578</v>
      </c>
      <c r="E1745" t="n">
        <v>27.95</v>
      </c>
      <c r="F1745" t="n">
        <v>24.32</v>
      </c>
      <c r="G1745" t="n">
        <v>66.33</v>
      </c>
      <c r="H1745" t="n">
        <v>0.93</v>
      </c>
      <c r="I1745" t="n">
        <v>22</v>
      </c>
      <c r="J1745" t="n">
        <v>243.03</v>
      </c>
      <c r="K1745" t="n">
        <v>56.94</v>
      </c>
      <c r="L1745" t="n">
        <v>12.75</v>
      </c>
      <c r="M1745" t="n">
        <v>20</v>
      </c>
      <c r="N1745" t="n">
        <v>58.34</v>
      </c>
      <c r="O1745" t="n">
        <v>30207.61</v>
      </c>
      <c r="P1745" t="n">
        <v>366.84</v>
      </c>
      <c r="Q1745" t="n">
        <v>452.6</v>
      </c>
      <c r="R1745" t="n">
        <v>81.55</v>
      </c>
      <c r="S1745" t="n">
        <v>57.64</v>
      </c>
      <c r="T1745" t="n">
        <v>9803.73</v>
      </c>
      <c r="U1745" t="n">
        <v>0.71</v>
      </c>
      <c r="V1745" t="n">
        <v>0.87</v>
      </c>
      <c r="W1745" t="n">
        <v>6.84</v>
      </c>
      <c r="X1745" t="n">
        <v>0.6</v>
      </c>
      <c r="Y1745" t="n">
        <v>1</v>
      </c>
      <c r="Z1745" t="n">
        <v>10</v>
      </c>
    </row>
    <row r="1746">
      <c r="A1746" t="n">
        <v>48</v>
      </c>
      <c r="B1746" t="n">
        <v>115</v>
      </c>
      <c r="C1746" t="inlineStr">
        <is>
          <t xml:space="preserve">CONCLUIDO	</t>
        </is>
      </c>
      <c r="D1746" t="n">
        <v>3.5779</v>
      </c>
      <c r="E1746" t="n">
        <v>27.95</v>
      </c>
      <c r="F1746" t="n">
        <v>24.32</v>
      </c>
      <c r="G1746" t="n">
        <v>66.34</v>
      </c>
      <c r="H1746" t="n">
        <v>0.95</v>
      </c>
      <c r="I1746" t="n">
        <v>22</v>
      </c>
      <c r="J1746" t="n">
        <v>243.47</v>
      </c>
      <c r="K1746" t="n">
        <v>56.94</v>
      </c>
      <c r="L1746" t="n">
        <v>13</v>
      </c>
      <c r="M1746" t="n">
        <v>20</v>
      </c>
      <c r="N1746" t="n">
        <v>58.53</v>
      </c>
      <c r="O1746" t="n">
        <v>30261.91</v>
      </c>
      <c r="P1746" t="n">
        <v>366.69</v>
      </c>
      <c r="Q1746" t="n">
        <v>452.64</v>
      </c>
      <c r="R1746" t="n">
        <v>81.73999999999999</v>
      </c>
      <c r="S1746" t="n">
        <v>57.64</v>
      </c>
      <c r="T1746" t="n">
        <v>9900.33</v>
      </c>
      <c r="U1746" t="n">
        <v>0.71</v>
      </c>
      <c r="V1746" t="n">
        <v>0.87</v>
      </c>
      <c r="W1746" t="n">
        <v>6.83</v>
      </c>
      <c r="X1746" t="n">
        <v>0.6</v>
      </c>
      <c r="Y1746" t="n">
        <v>1</v>
      </c>
      <c r="Z1746" t="n">
        <v>10</v>
      </c>
    </row>
    <row r="1747">
      <c r="A1747" t="n">
        <v>49</v>
      </c>
      <c r="B1747" t="n">
        <v>115</v>
      </c>
      <c r="C1747" t="inlineStr">
        <is>
          <t xml:space="preserve">CONCLUIDO	</t>
        </is>
      </c>
      <c r="D1747" t="n">
        <v>3.5891</v>
      </c>
      <c r="E1747" t="n">
        <v>27.86</v>
      </c>
      <c r="F1747" t="n">
        <v>24.28</v>
      </c>
      <c r="G1747" t="n">
        <v>69.37</v>
      </c>
      <c r="H1747" t="n">
        <v>0.97</v>
      </c>
      <c r="I1747" t="n">
        <v>21</v>
      </c>
      <c r="J1747" t="n">
        <v>243.91</v>
      </c>
      <c r="K1747" t="n">
        <v>56.94</v>
      </c>
      <c r="L1747" t="n">
        <v>13.25</v>
      </c>
      <c r="M1747" t="n">
        <v>19</v>
      </c>
      <c r="N1747" t="n">
        <v>58.72</v>
      </c>
      <c r="O1747" t="n">
        <v>30316.27</v>
      </c>
      <c r="P1747" t="n">
        <v>365.97</v>
      </c>
      <c r="Q1747" t="n">
        <v>452.63</v>
      </c>
      <c r="R1747" t="n">
        <v>80.29000000000001</v>
      </c>
      <c r="S1747" t="n">
        <v>57.64</v>
      </c>
      <c r="T1747" t="n">
        <v>9178.190000000001</v>
      </c>
      <c r="U1747" t="n">
        <v>0.72</v>
      </c>
      <c r="V1747" t="n">
        <v>0.87</v>
      </c>
      <c r="W1747" t="n">
        <v>6.83</v>
      </c>
      <c r="X1747" t="n">
        <v>0.55</v>
      </c>
      <c r="Y1747" t="n">
        <v>1</v>
      </c>
      <c r="Z1747" t="n">
        <v>10</v>
      </c>
    </row>
    <row r="1748">
      <c r="A1748" t="n">
        <v>50</v>
      </c>
      <c r="B1748" t="n">
        <v>115</v>
      </c>
      <c r="C1748" t="inlineStr">
        <is>
          <t xml:space="preserve">CONCLUIDO	</t>
        </is>
      </c>
      <c r="D1748" t="n">
        <v>3.587</v>
      </c>
      <c r="E1748" t="n">
        <v>27.88</v>
      </c>
      <c r="F1748" t="n">
        <v>24.3</v>
      </c>
      <c r="G1748" t="n">
        <v>69.42</v>
      </c>
      <c r="H1748" t="n">
        <v>0.98</v>
      </c>
      <c r="I1748" t="n">
        <v>21</v>
      </c>
      <c r="J1748" t="n">
        <v>244.35</v>
      </c>
      <c r="K1748" t="n">
        <v>56.94</v>
      </c>
      <c r="L1748" t="n">
        <v>13.5</v>
      </c>
      <c r="M1748" t="n">
        <v>19</v>
      </c>
      <c r="N1748" t="n">
        <v>58.91</v>
      </c>
      <c r="O1748" t="n">
        <v>30370.7</v>
      </c>
      <c r="P1748" t="n">
        <v>366.07</v>
      </c>
      <c r="Q1748" t="n">
        <v>452.62</v>
      </c>
      <c r="R1748" t="n">
        <v>80.86</v>
      </c>
      <c r="S1748" t="n">
        <v>57.64</v>
      </c>
      <c r="T1748" t="n">
        <v>9462.73</v>
      </c>
      <c r="U1748" t="n">
        <v>0.71</v>
      </c>
      <c r="V1748" t="n">
        <v>0.87</v>
      </c>
      <c r="W1748" t="n">
        <v>6.83</v>
      </c>
      <c r="X1748" t="n">
        <v>0.57</v>
      </c>
      <c r="Y1748" t="n">
        <v>1</v>
      </c>
      <c r="Z1748" t="n">
        <v>10</v>
      </c>
    </row>
    <row r="1749">
      <c r="A1749" t="n">
        <v>51</v>
      </c>
      <c r="B1749" t="n">
        <v>115</v>
      </c>
      <c r="C1749" t="inlineStr">
        <is>
          <t xml:space="preserve">CONCLUIDO	</t>
        </is>
      </c>
      <c r="D1749" t="n">
        <v>3.5968</v>
      </c>
      <c r="E1749" t="n">
        <v>27.8</v>
      </c>
      <c r="F1749" t="n">
        <v>24.26</v>
      </c>
      <c r="G1749" t="n">
        <v>72.79000000000001</v>
      </c>
      <c r="H1749" t="n">
        <v>1</v>
      </c>
      <c r="I1749" t="n">
        <v>20</v>
      </c>
      <c r="J1749" t="n">
        <v>244.79</v>
      </c>
      <c r="K1749" t="n">
        <v>56.94</v>
      </c>
      <c r="L1749" t="n">
        <v>13.75</v>
      </c>
      <c r="M1749" t="n">
        <v>18</v>
      </c>
      <c r="N1749" t="n">
        <v>59.1</v>
      </c>
      <c r="O1749" t="n">
        <v>30425.2</v>
      </c>
      <c r="P1749" t="n">
        <v>364.83</v>
      </c>
      <c r="Q1749" t="n">
        <v>452.62</v>
      </c>
      <c r="R1749" t="n">
        <v>79.8</v>
      </c>
      <c r="S1749" t="n">
        <v>57.64</v>
      </c>
      <c r="T1749" t="n">
        <v>8935.700000000001</v>
      </c>
      <c r="U1749" t="n">
        <v>0.72</v>
      </c>
      <c r="V1749" t="n">
        <v>0.87</v>
      </c>
      <c r="W1749" t="n">
        <v>6.83</v>
      </c>
      <c r="X1749" t="n">
        <v>0.54</v>
      </c>
      <c r="Y1749" t="n">
        <v>1</v>
      </c>
      <c r="Z1749" t="n">
        <v>10</v>
      </c>
    </row>
    <row r="1750">
      <c r="A1750" t="n">
        <v>52</v>
      </c>
      <c r="B1750" t="n">
        <v>115</v>
      </c>
      <c r="C1750" t="inlineStr">
        <is>
          <t xml:space="preserve">CONCLUIDO	</t>
        </is>
      </c>
      <c r="D1750" t="n">
        <v>3.5949</v>
      </c>
      <c r="E1750" t="n">
        <v>27.82</v>
      </c>
      <c r="F1750" t="n">
        <v>24.28</v>
      </c>
      <c r="G1750" t="n">
        <v>72.84</v>
      </c>
      <c r="H1750" t="n">
        <v>1.02</v>
      </c>
      <c r="I1750" t="n">
        <v>20</v>
      </c>
      <c r="J1750" t="n">
        <v>245.23</v>
      </c>
      <c r="K1750" t="n">
        <v>56.94</v>
      </c>
      <c r="L1750" t="n">
        <v>14</v>
      </c>
      <c r="M1750" t="n">
        <v>18</v>
      </c>
      <c r="N1750" t="n">
        <v>59.29</v>
      </c>
      <c r="O1750" t="n">
        <v>30479.78</v>
      </c>
      <c r="P1750" t="n">
        <v>365.57</v>
      </c>
      <c r="Q1750" t="n">
        <v>452.58</v>
      </c>
      <c r="R1750" t="n">
        <v>80.45999999999999</v>
      </c>
      <c r="S1750" t="n">
        <v>57.64</v>
      </c>
      <c r="T1750" t="n">
        <v>9269.370000000001</v>
      </c>
      <c r="U1750" t="n">
        <v>0.72</v>
      </c>
      <c r="V1750" t="n">
        <v>0.87</v>
      </c>
      <c r="W1750" t="n">
        <v>6.83</v>
      </c>
      <c r="X1750" t="n">
        <v>0.55</v>
      </c>
      <c r="Y1750" t="n">
        <v>1</v>
      </c>
      <c r="Z1750" t="n">
        <v>10</v>
      </c>
    </row>
    <row r="1751">
      <c r="A1751" t="n">
        <v>53</v>
      </c>
      <c r="B1751" t="n">
        <v>115</v>
      </c>
      <c r="C1751" t="inlineStr">
        <is>
          <t xml:space="preserve">CONCLUIDO	</t>
        </is>
      </c>
      <c r="D1751" t="n">
        <v>3.5961</v>
      </c>
      <c r="E1751" t="n">
        <v>27.81</v>
      </c>
      <c r="F1751" t="n">
        <v>24.27</v>
      </c>
      <c r="G1751" t="n">
        <v>72.81</v>
      </c>
      <c r="H1751" t="n">
        <v>1.03</v>
      </c>
      <c r="I1751" t="n">
        <v>20</v>
      </c>
      <c r="J1751" t="n">
        <v>245.68</v>
      </c>
      <c r="K1751" t="n">
        <v>56.94</v>
      </c>
      <c r="L1751" t="n">
        <v>14.25</v>
      </c>
      <c r="M1751" t="n">
        <v>18</v>
      </c>
      <c r="N1751" t="n">
        <v>59.48</v>
      </c>
      <c r="O1751" t="n">
        <v>30534.42</v>
      </c>
      <c r="P1751" t="n">
        <v>365.37</v>
      </c>
      <c r="Q1751" t="n">
        <v>452.63</v>
      </c>
      <c r="R1751" t="n">
        <v>80.26000000000001</v>
      </c>
      <c r="S1751" t="n">
        <v>57.64</v>
      </c>
      <c r="T1751" t="n">
        <v>9166.030000000001</v>
      </c>
      <c r="U1751" t="n">
        <v>0.72</v>
      </c>
      <c r="V1751" t="n">
        <v>0.87</v>
      </c>
      <c r="W1751" t="n">
        <v>6.82</v>
      </c>
      <c r="X1751" t="n">
        <v>0.54</v>
      </c>
      <c r="Y1751" t="n">
        <v>1</v>
      </c>
      <c r="Z1751" t="n">
        <v>10</v>
      </c>
    </row>
    <row r="1752">
      <c r="A1752" t="n">
        <v>54</v>
      </c>
      <c r="B1752" t="n">
        <v>115</v>
      </c>
      <c r="C1752" t="inlineStr">
        <is>
          <t xml:space="preserve">CONCLUIDO	</t>
        </is>
      </c>
      <c r="D1752" t="n">
        <v>3.6047</v>
      </c>
      <c r="E1752" t="n">
        <v>27.74</v>
      </c>
      <c r="F1752" t="n">
        <v>24.25</v>
      </c>
      <c r="G1752" t="n">
        <v>76.56999999999999</v>
      </c>
      <c r="H1752" t="n">
        <v>1.05</v>
      </c>
      <c r="I1752" t="n">
        <v>19</v>
      </c>
      <c r="J1752" t="n">
        <v>246.12</v>
      </c>
      <c r="K1752" t="n">
        <v>56.94</v>
      </c>
      <c r="L1752" t="n">
        <v>14.5</v>
      </c>
      <c r="M1752" t="n">
        <v>17</v>
      </c>
      <c r="N1752" t="n">
        <v>59.68</v>
      </c>
      <c r="O1752" t="n">
        <v>30589.13</v>
      </c>
      <c r="P1752" t="n">
        <v>363.99</v>
      </c>
      <c r="Q1752" t="n">
        <v>452.59</v>
      </c>
      <c r="R1752" t="n">
        <v>79.22</v>
      </c>
      <c r="S1752" t="n">
        <v>57.64</v>
      </c>
      <c r="T1752" t="n">
        <v>8654.690000000001</v>
      </c>
      <c r="U1752" t="n">
        <v>0.73</v>
      </c>
      <c r="V1752" t="n">
        <v>0.87</v>
      </c>
      <c r="W1752" t="n">
        <v>6.83</v>
      </c>
      <c r="X1752" t="n">
        <v>0.52</v>
      </c>
      <c r="Y1752" t="n">
        <v>1</v>
      </c>
      <c r="Z1752" t="n">
        <v>10</v>
      </c>
    </row>
    <row r="1753">
      <c r="A1753" t="n">
        <v>55</v>
      </c>
      <c r="B1753" t="n">
        <v>115</v>
      </c>
      <c r="C1753" t="inlineStr">
        <is>
          <t xml:space="preserve">CONCLUIDO	</t>
        </is>
      </c>
      <c r="D1753" t="n">
        <v>3.6057</v>
      </c>
      <c r="E1753" t="n">
        <v>27.73</v>
      </c>
      <c r="F1753" t="n">
        <v>24.24</v>
      </c>
      <c r="G1753" t="n">
        <v>76.54000000000001</v>
      </c>
      <c r="H1753" t="n">
        <v>1.06</v>
      </c>
      <c r="I1753" t="n">
        <v>19</v>
      </c>
      <c r="J1753" t="n">
        <v>246.57</v>
      </c>
      <c r="K1753" t="n">
        <v>56.94</v>
      </c>
      <c r="L1753" t="n">
        <v>14.75</v>
      </c>
      <c r="M1753" t="n">
        <v>17</v>
      </c>
      <c r="N1753" t="n">
        <v>59.87</v>
      </c>
      <c r="O1753" t="n">
        <v>30643.91</v>
      </c>
      <c r="P1753" t="n">
        <v>364.19</v>
      </c>
      <c r="Q1753" t="n">
        <v>452.61</v>
      </c>
      <c r="R1753" t="n">
        <v>79.09</v>
      </c>
      <c r="S1753" t="n">
        <v>57.64</v>
      </c>
      <c r="T1753" t="n">
        <v>8590.440000000001</v>
      </c>
      <c r="U1753" t="n">
        <v>0.73</v>
      </c>
      <c r="V1753" t="n">
        <v>0.87</v>
      </c>
      <c r="W1753" t="n">
        <v>6.83</v>
      </c>
      <c r="X1753" t="n">
        <v>0.51</v>
      </c>
      <c r="Y1753" t="n">
        <v>1</v>
      </c>
      <c r="Z1753" t="n">
        <v>10</v>
      </c>
    </row>
    <row r="1754">
      <c r="A1754" t="n">
        <v>56</v>
      </c>
      <c r="B1754" t="n">
        <v>115</v>
      </c>
      <c r="C1754" t="inlineStr">
        <is>
          <t xml:space="preserve">CONCLUIDO	</t>
        </is>
      </c>
      <c r="D1754" t="n">
        <v>3.6053</v>
      </c>
      <c r="E1754" t="n">
        <v>27.74</v>
      </c>
      <c r="F1754" t="n">
        <v>24.24</v>
      </c>
      <c r="G1754" t="n">
        <v>76.56</v>
      </c>
      <c r="H1754" t="n">
        <v>1.08</v>
      </c>
      <c r="I1754" t="n">
        <v>19</v>
      </c>
      <c r="J1754" t="n">
        <v>247.01</v>
      </c>
      <c r="K1754" t="n">
        <v>56.94</v>
      </c>
      <c r="L1754" t="n">
        <v>15</v>
      </c>
      <c r="M1754" t="n">
        <v>17</v>
      </c>
      <c r="N1754" t="n">
        <v>60.07</v>
      </c>
      <c r="O1754" t="n">
        <v>30698.76</v>
      </c>
      <c r="P1754" t="n">
        <v>364.36</v>
      </c>
      <c r="Q1754" t="n">
        <v>452.58</v>
      </c>
      <c r="R1754" t="n">
        <v>79.3</v>
      </c>
      <c r="S1754" t="n">
        <v>57.64</v>
      </c>
      <c r="T1754" t="n">
        <v>8691.969999999999</v>
      </c>
      <c r="U1754" t="n">
        <v>0.73</v>
      </c>
      <c r="V1754" t="n">
        <v>0.87</v>
      </c>
      <c r="W1754" t="n">
        <v>6.82</v>
      </c>
      <c r="X1754" t="n">
        <v>0.52</v>
      </c>
      <c r="Y1754" t="n">
        <v>1</v>
      </c>
      <c r="Z1754" t="n">
        <v>10</v>
      </c>
    </row>
    <row r="1755">
      <c r="A1755" t="n">
        <v>57</v>
      </c>
      <c r="B1755" t="n">
        <v>115</v>
      </c>
      <c r="C1755" t="inlineStr">
        <is>
          <t xml:space="preserve">CONCLUIDO	</t>
        </is>
      </c>
      <c r="D1755" t="n">
        <v>3.6053</v>
      </c>
      <c r="E1755" t="n">
        <v>27.74</v>
      </c>
      <c r="F1755" t="n">
        <v>24.24</v>
      </c>
      <c r="G1755" t="n">
        <v>76.55</v>
      </c>
      <c r="H1755" t="n">
        <v>1.1</v>
      </c>
      <c r="I1755" t="n">
        <v>19</v>
      </c>
      <c r="J1755" t="n">
        <v>247.46</v>
      </c>
      <c r="K1755" t="n">
        <v>56.94</v>
      </c>
      <c r="L1755" t="n">
        <v>15.25</v>
      </c>
      <c r="M1755" t="n">
        <v>17</v>
      </c>
      <c r="N1755" t="n">
        <v>60.26</v>
      </c>
      <c r="O1755" t="n">
        <v>30753.68</v>
      </c>
      <c r="P1755" t="n">
        <v>364.07</v>
      </c>
      <c r="Q1755" t="n">
        <v>452.66</v>
      </c>
      <c r="R1755" t="n">
        <v>79.14</v>
      </c>
      <c r="S1755" t="n">
        <v>57.64</v>
      </c>
      <c r="T1755" t="n">
        <v>8613.959999999999</v>
      </c>
      <c r="U1755" t="n">
        <v>0.73</v>
      </c>
      <c r="V1755" t="n">
        <v>0.87</v>
      </c>
      <c r="W1755" t="n">
        <v>6.83</v>
      </c>
      <c r="X1755" t="n">
        <v>0.52</v>
      </c>
      <c r="Y1755" t="n">
        <v>1</v>
      </c>
      <c r="Z1755" t="n">
        <v>10</v>
      </c>
    </row>
    <row r="1756">
      <c r="A1756" t="n">
        <v>58</v>
      </c>
      <c r="B1756" t="n">
        <v>115</v>
      </c>
      <c r="C1756" t="inlineStr">
        <is>
          <t xml:space="preserve">CONCLUIDO	</t>
        </is>
      </c>
      <c r="D1756" t="n">
        <v>3.6162</v>
      </c>
      <c r="E1756" t="n">
        <v>27.65</v>
      </c>
      <c r="F1756" t="n">
        <v>24.2</v>
      </c>
      <c r="G1756" t="n">
        <v>80.67</v>
      </c>
      <c r="H1756" t="n">
        <v>1.11</v>
      </c>
      <c r="I1756" t="n">
        <v>18</v>
      </c>
      <c r="J1756" t="n">
        <v>247.9</v>
      </c>
      <c r="K1756" t="n">
        <v>56.94</v>
      </c>
      <c r="L1756" t="n">
        <v>15.5</v>
      </c>
      <c r="M1756" t="n">
        <v>16</v>
      </c>
      <c r="N1756" t="n">
        <v>60.46</v>
      </c>
      <c r="O1756" t="n">
        <v>30808.68</v>
      </c>
      <c r="P1756" t="n">
        <v>363.68</v>
      </c>
      <c r="Q1756" t="n">
        <v>452.58</v>
      </c>
      <c r="R1756" t="n">
        <v>78.09999999999999</v>
      </c>
      <c r="S1756" t="n">
        <v>57.64</v>
      </c>
      <c r="T1756" t="n">
        <v>8098.57</v>
      </c>
      <c r="U1756" t="n">
        <v>0.74</v>
      </c>
      <c r="V1756" t="n">
        <v>0.88</v>
      </c>
      <c r="W1756" t="n">
        <v>6.82</v>
      </c>
      <c r="X1756" t="n">
        <v>0.48</v>
      </c>
      <c r="Y1756" t="n">
        <v>1</v>
      </c>
      <c r="Z1756" t="n">
        <v>10</v>
      </c>
    </row>
    <row r="1757">
      <c r="A1757" t="n">
        <v>59</v>
      </c>
      <c r="B1757" t="n">
        <v>115</v>
      </c>
      <c r="C1757" t="inlineStr">
        <is>
          <t xml:space="preserve">CONCLUIDO	</t>
        </is>
      </c>
      <c r="D1757" t="n">
        <v>3.6145</v>
      </c>
      <c r="E1757" t="n">
        <v>27.67</v>
      </c>
      <c r="F1757" t="n">
        <v>24.22</v>
      </c>
      <c r="G1757" t="n">
        <v>80.72</v>
      </c>
      <c r="H1757" t="n">
        <v>1.13</v>
      </c>
      <c r="I1757" t="n">
        <v>18</v>
      </c>
      <c r="J1757" t="n">
        <v>248.35</v>
      </c>
      <c r="K1757" t="n">
        <v>56.94</v>
      </c>
      <c r="L1757" t="n">
        <v>15.75</v>
      </c>
      <c r="M1757" t="n">
        <v>16</v>
      </c>
      <c r="N1757" t="n">
        <v>60.66</v>
      </c>
      <c r="O1757" t="n">
        <v>30863.74</v>
      </c>
      <c r="P1757" t="n">
        <v>363.86</v>
      </c>
      <c r="Q1757" t="n">
        <v>452.6</v>
      </c>
      <c r="R1757" t="n">
        <v>78.41</v>
      </c>
      <c r="S1757" t="n">
        <v>57.64</v>
      </c>
      <c r="T1757" t="n">
        <v>8255.049999999999</v>
      </c>
      <c r="U1757" t="n">
        <v>0.74</v>
      </c>
      <c r="V1757" t="n">
        <v>0.88</v>
      </c>
      <c r="W1757" t="n">
        <v>6.82</v>
      </c>
      <c r="X1757" t="n">
        <v>0.49</v>
      </c>
      <c r="Y1757" t="n">
        <v>1</v>
      </c>
      <c r="Z1757" t="n">
        <v>10</v>
      </c>
    </row>
    <row r="1758">
      <c r="A1758" t="n">
        <v>60</v>
      </c>
      <c r="B1758" t="n">
        <v>115</v>
      </c>
      <c r="C1758" t="inlineStr">
        <is>
          <t xml:space="preserve">CONCLUIDO	</t>
        </is>
      </c>
      <c r="D1758" t="n">
        <v>3.6167</v>
      </c>
      <c r="E1758" t="n">
        <v>27.65</v>
      </c>
      <c r="F1758" t="n">
        <v>24.2</v>
      </c>
      <c r="G1758" t="n">
        <v>80.66</v>
      </c>
      <c r="H1758" t="n">
        <v>1.14</v>
      </c>
      <c r="I1758" t="n">
        <v>18</v>
      </c>
      <c r="J1758" t="n">
        <v>248.79</v>
      </c>
      <c r="K1758" t="n">
        <v>56.94</v>
      </c>
      <c r="L1758" t="n">
        <v>16</v>
      </c>
      <c r="M1758" t="n">
        <v>16</v>
      </c>
      <c r="N1758" t="n">
        <v>60.85</v>
      </c>
      <c r="O1758" t="n">
        <v>30918.88</v>
      </c>
      <c r="P1758" t="n">
        <v>363.17</v>
      </c>
      <c r="Q1758" t="n">
        <v>452.65</v>
      </c>
      <c r="R1758" t="n">
        <v>77.8</v>
      </c>
      <c r="S1758" t="n">
        <v>57.64</v>
      </c>
      <c r="T1758" t="n">
        <v>7948.43</v>
      </c>
      <c r="U1758" t="n">
        <v>0.74</v>
      </c>
      <c r="V1758" t="n">
        <v>0.88</v>
      </c>
      <c r="W1758" t="n">
        <v>6.82</v>
      </c>
      <c r="X1758" t="n">
        <v>0.47</v>
      </c>
      <c r="Y1758" t="n">
        <v>1</v>
      </c>
      <c r="Z1758" t="n">
        <v>10</v>
      </c>
    </row>
    <row r="1759">
      <c r="A1759" t="n">
        <v>61</v>
      </c>
      <c r="B1759" t="n">
        <v>115</v>
      </c>
      <c r="C1759" t="inlineStr">
        <is>
          <t xml:space="preserve">CONCLUIDO	</t>
        </is>
      </c>
      <c r="D1759" t="n">
        <v>3.6257</v>
      </c>
      <c r="E1759" t="n">
        <v>27.58</v>
      </c>
      <c r="F1759" t="n">
        <v>24.17</v>
      </c>
      <c r="G1759" t="n">
        <v>85.31999999999999</v>
      </c>
      <c r="H1759" t="n">
        <v>1.16</v>
      </c>
      <c r="I1759" t="n">
        <v>17</v>
      </c>
      <c r="J1759" t="n">
        <v>249.24</v>
      </c>
      <c r="K1759" t="n">
        <v>56.94</v>
      </c>
      <c r="L1759" t="n">
        <v>16.25</v>
      </c>
      <c r="M1759" t="n">
        <v>15</v>
      </c>
      <c r="N1759" t="n">
        <v>61.05</v>
      </c>
      <c r="O1759" t="n">
        <v>30974.09</v>
      </c>
      <c r="P1759" t="n">
        <v>362.29</v>
      </c>
      <c r="Q1759" t="n">
        <v>452.59</v>
      </c>
      <c r="R1759" t="n">
        <v>76.93000000000001</v>
      </c>
      <c r="S1759" t="n">
        <v>57.64</v>
      </c>
      <c r="T1759" t="n">
        <v>7520.37</v>
      </c>
      <c r="U1759" t="n">
        <v>0.75</v>
      </c>
      <c r="V1759" t="n">
        <v>0.88</v>
      </c>
      <c r="W1759" t="n">
        <v>6.82</v>
      </c>
      <c r="X1759" t="n">
        <v>0.45</v>
      </c>
      <c r="Y1759" t="n">
        <v>1</v>
      </c>
      <c r="Z1759" t="n">
        <v>10</v>
      </c>
    </row>
    <row r="1760">
      <c r="A1760" t="n">
        <v>62</v>
      </c>
      <c r="B1760" t="n">
        <v>115</v>
      </c>
      <c r="C1760" t="inlineStr">
        <is>
          <t xml:space="preserve">CONCLUIDO	</t>
        </is>
      </c>
      <c r="D1760" t="n">
        <v>3.6261</v>
      </c>
      <c r="E1760" t="n">
        <v>27.58</v>
      </c>
      <c r="F1760" t="n">
        <v>24.17</v>
      </c>
      <c r="G1760" t="n">
        <v>85.31</v>
      </c>
      <c r="H1760" t="n">
        <v>1.18</v>
      </c>
      <c r="I1760" t="n">
        <v>17</v>
      </c>
      <c r="J1760" t="n">
        <v>249.69</v>
      </c>
      <c r="K1760" t="n">
        <v>56.94</v>
      </c>
      <c r="L1760" t="n">
        <v>16.5</v>
      </c>
      <c r="M1760" t="n">
        <v>15</v>
      </c>
      <c r="N1760" t="n">
        <v>61.25</v>
      </c>
      <c r="O1760" t="n">
        <v>31029.37</v>
      </c>
      <c r="P1760" t="n">
        <v>362.57</v>
      </c>
      <c r="Q1760" t="n">
        <v>452.6</v>
      </c>
      <c r="R1760" t="n">
        <v>76.83</v>
      </c>
      <c r="S1760" t="n">
        <v>57.64</v>
      </c>
      <c r="T1760" t="n">
        <v>7469.44</v>
      </c>
      <c r="U1760" t="n">
        <v>0.75</v>
      </c>
      <c r="V1760" t="n">
        <v>0.88</v>
      </c>
      <c r="W1760" t="n">
        <v>6.82</v>
      </c>
      <c r="X1760" t="n">
        <v>0.45</v>
      </c>
      <c r="Y1760" t="n">
        <v>1</v>
      </c>
      <c r="Z1760" t="n">
        <v>10</v>
      </c>
    </row>
    <row r="1761">
      <c r="A1761" t="n">
        <v>63</v>
      </c>
      <c r="B1761" t="n">
        <v>115</v>
      </c>
      <c r="C1761" t="inlineStr">
        <is>
          <t xml:space="preserve">CONCLUIDO	</t>
        </is>
      </c>
      <c r="D1761" t="n">
        <v>3.6257</v>
      </c>
      <c r="E1761" t="n">
        <v>27.58</v>
      </c>
      <c r="F1761" t="n">
        <v>24.17</v>
      </c>
      <c r="G1761" t="n">
        <v>85.31999999999999</v>
      </c>
      <c r="H1761" t="n">
        <v>1.19</v>
      </c>
      <c r="I1761" t="n">
        <v>17</v>
      </c>
      <c r="J1761" t="n">
        <v>250.14</v>
      </c>
      <c r="K1761" t="n">
        <v>56.94</v>
      </c>
      <c r="L1761" t="n">
        <v>16.75</v>
      </c>
      <c r="M1761" t="n">
        <v>15</v>
      </c>
      <c r="N1761" t="n">
        <v>61.45</v>
      </c>
      <c r="O1761" t="n">
        <v>31084.72</v>
      </c>
      <c r="P1761" t="n">
        <v>362.81</v>
      </c>
      <c r="Q1761" t="n">
        <v>452.57</v>
      </c>
      <c r="R1761" t="n">
        <v>76.83</v>
      </c>
      <c r="S1761" t="n">
        <v>57.64</v>
      </c>
      <c r="T1761" t="n">
        <v>7466.54</v>
      </c>
      <c r="U1761" t="n">
        <v>0.75</v>
      </c>
      <c r="V1761" t="n">
        <v>0.88</v>
      </c>
      <c r="W1761" t="n">
        <v>6.82</v>
      </c>
      <c r="X1761" t="n">
        <v>0.45</v>
      </c>
      <c r="Y1761" t="n">
        <v>1</v>
      </c>
      <c r="Z1761" t="n">
        <v>10</v>
      </c>
    </row>
    <row r="1762">
      <c r="A1762" t="n">
        <v>64</v>
      </c>
      <c r="B1762" t="n">
        <v>115</v>
      </c>
      <c r="C1762" t="inlineStr">
        <is>
          <t xml:space="preserve">CONCLUIDO	</t>
        </is>
      </c>
      <c r="D1762" t="n">
        <v>3.6223</v>
      </c>
      <c r="E1762" t="n">
        <v>27.61</v>
      </c>
      <c r="F1762" t="n">
        <v>24.2</v>
      </c>
      <c r="G1762" t="n">
        <v>85.41</v>
      </c>
      <c r="H1762" t="n">
        <v>1.21</v>
      </c>
      <c r="I1762" t="n">
        <v>17</v>
      </c>
      <c r="J1762" t="n">
        <v>250.59</v>
      </c>
      <c r="K1762" t="n">
        <v>56.94</v>
      </c>
      <c r="L1762" t="n">
        <v>17</v>
      </c>
      <c r="M1762" t="n">
        <v>15</v>
      </c>
      <c r="N1762" t="n">
        <v>61.65</v>
      </c>
      <c r="O1762" t="n">
        <v>31140.15</v>
      </c>
      <c r="P1762" t="n">
        <v>362.93</v>
      </c>
      <c r="Q1762" t="n">
        <v>452.63</v>
      </c>
      <c r="R1762" t="n">
        <v>77.63</v>
      </c>
      <c r="S1762" t="n">
        <v>57.64</v>
      </c>
      <c r="T1762" t="n">
        <v>7866</v>
      </c>
      <c r="U1762" t="n">
        <v>0.74</v>
      </c>
      <c r="V1762" t="n">
        <v>0.88</v>
      </c>
      <c r="W1762" t="n">
        <v>6.83</v>
      </c>
      <c r="X1762" t="n">
        <v>0.47</v>
      </c>
      <c r="Y1762" t="n">
        <v>1</v>
      </c>
      <c r="Z1762" t="n">
        <v>10</v>
      </c>
    </row>
    <row r="1763">
      <c r="A1763" t="n">
        <v>65</v>
      </c>
      <c r="B1763" t="n">
        <v>115</v>
      </c>
      <c r="C1763" t="inlineStr">
        <is>
          <t xml:space="preserve">CONCLUIDO	</t>
        </is>
      </c>
      <c r="D1763" t="n">
        <v>3.6237</v>
      </c>
      <c r="E1763" t="n">
        <v>27.6</v>
      </c>
      <c r="F1763" t="n">
        <v>24.19</v>
      </c>
      <c r="G1763" t="n">
        <v>85.37</v>
      </c>
      <c r="H1763" t="n">
        <v>1.22</v>
      </c>
      <c r="I1763" t="n">
        <v>17</v>
      </c>
      <c r="J1763" t="n">
        <v>251.04</v>
      </c>
      <c r="K1763" t="n">
        <v>56.94</v>
      </c>
      <c r="L1763" t="n">
        <v>17.25</v>
      </c>
      <c r="M1763" t="n">
        <v>15</v>
      </c>
      <c r="N1763" t="n">
        <v>61.85</v>
      </c>
      <c r="O1763" t="n">
        <v>31195.65</v>
      </c>
      <c r="P1763" t="n">
        <v>362.54</v>
      </c>
      <c r="Q1763" t="n">
        <v>452.67</v>
      </c>
      <c r="R1763" t="n">
        <v>77.62</v>
      </c>
      <c r="S1763" t="n">
        <v>57.64</v>
      </c>
      <c r="T1763" t="n">
        <v>7860.51</v>
      </c>
      <c r="U1763" t="n">
        <v>0.74</v>
      </c>
      <c r="V1763" t="n">
        <v>0.88</v>
      </c>
      <c r="W1763" t="n">
        <v>6.82</v>
      </c>
      <c r="X1763" t="n">
        <v>0.46</v>
      </c>
      <c r="Y1763" t="n">
        <v>1</v>
      </c>
      <c r="Z1763" t="n">
        <v>10</v>
      </c>
    </row>
    <row r="1764">
      <c r="A1764" t="n">
        <v>66</v>
      </c>
      <c r="B1764" t="n">
        <v>115</v>
      </c>
      <c r="C1764" t="inlineStr">
        <is>
          <t xml:space="preserve">CONCLUIDO	</t>
        </is>
      </c>
      <c r="D1764" t="n">
        <v>3.6343</v>
      </c>
      <c r="E1764" t="n">
        <v>27.52</v>
      </c>
      <c r="F1764" t="n">
        <v>24.15</v>
      </c>
      <c r="G1764" t="n">
        <v>90.56999999999999</v>
      </c>
      <c r="H1764" t="n">
        <v>1.24</v>
      </c>
      <c r="I1764" t="n">
        <v>16</v>
      </c>
      <c r="J1764" t="n">
        <v>251.49</v>
      </c>
      <c r="K1764" t="n">
        <v>56.94</v>
      </c>
      <c r="L1764" t="n">
        <v>17.5</v>
      </c>
      <c r="M1764" t="n">
        <v>14</v>
      </c>
      <c r="N1764" t="n">
        <v>62.05</v>
      </c>
      <c r="O1764" t="n">
        <v>31251.22</v>
      </c>
      <c r="P1764" t="n">
        <v>361.91</v>
      </c>
      <c r="Q1764" t="n">
        <v>452.6</v>
      </c>
      <c r="R1764" t="n">
        <v>76.28</v>
      </c>
      <c r="S1764" t="n">
        <v>57.64</v>
      </c>
      <c r="T1764" t="n">
        <v>7196.14</v>
      </c>
      <c r="U1764" t="n">
        <v>0.76</v>
      </c>
      <c r="V1764" t="n">
        <v>0.88</v>
      </c>
      <c r="W1764" t="n">
        <v>6.82</v>
      </c>
      <c r="X1764" t="n">
        <v>0.43</v>
      </c>
      <c r="Y1764" t="n">
        <v>1</v>
      </c>
      <c r="Z1764" t="n">
        <v>10</v>
      </c>
    </row>
    <row r="1765">
      <c r="A1765" t="n">
        <v>67</v>
      </c>
      <c r="B1765" t="n">
        <v>115</v>
      </c>
      <c r="C1765" t="inlineStr">
        <is>
          <t xml:space="preserve">CONCLUIDO	</t>
        </is>
      </c>
      <c r="D1765" t="n">
        <v>3.6347</v>
      </c>
      <c r="E1765" t="n">
        <v>27.51</v>
      </c>
      <c r="F1765" t="n">
        <v>24.15</v>
      </c>
      <c r="G1765" t="n">
        <v>90.56</v>
      </c>
      <c r="H1765" t="n">
        <v>1.25</v>
      </c>
      <c r="I1765" t="n">
        <v>16</v>
      </c>
      <c r="J1765" t="n">
        <v>251.94</v>
      </c>
      <c r="K1765" t="n">
        <v>56.94</v>
      </c>
      <c r="L1765" t="n">
        <v>17.75</v>
      </c>
      <c r="M1765" t="n">
        <v>14</v>
      </c>
      <c r="N1765" t="n">
        <v>62.25</v>
      </c>
      <c r="O1765" t="n">
        <v>31306.86</v>
      </c>
      <c r="P1765" t="n">
        <v>361.76</v>
      </c>
      <c r="Q1765" t="n">
        <v>452.61</v>
      </c>
      <c r="R1765" t="n">
        <v>76.25</v>
      </c>
      <c r="S1765" t="n">
        <v>57.64</v>
      </c>
      <c r="T1765" t="n">
        <v>7184.14</v>
      </c>
      <c r="U1765" t="n">
        <v>0.76</v>
      </c>
      <c r="V1765" t="n">
        <v>0.88</v>
      </c>
      <c r="W1765" t="n">
        <v>6.82</v>
      </c>
      <c r="X1765" t="n">
        <v>0.42</v>
      </c>
      <c r="Y1765" t="n">
        <v>1</v>
      </c>
      <c r="Z1765" t="n">
        <v>10</v>
      </c>
    </row>
    <row r="1766">
      <c r="A1766" t="n">
        <v>68</v>
      </c>
      <c r="B1766" t="n">
        <v>115</v>
      </c>
      <c r="C1766" t="inlineStr">
        <is>
          <t xml:space="preserve">CONCLUIDO	</t>
        </is>
      </c>
      <c r="D1766" t="n">
        <v>3.6332</v>
      </c>
      <c r="E1766" t="n">
        <v>27.52</v>
      </c>
      <c r="F1766" t="n">
        <v>24.16</v>
      </c>
      <c r="G1766" t="n">
        <v>90.59999999999999</v>
      </c>
      <c r="H1766" t="n">
        <v>1.27</v>
      </c>
      <c r="I1766" t="n">
        <v>16</v>
      </c>
      <c r="J1766" t="n">
        <v>252.39</v>
      </c>
      <c r="K1766" t="n">
        <v>56.94</v>
      </c>
      <c r="L1766" t="n">
        <v>18</v>
      </c>
      <c r="M1766" t="n">
        <v>14</v>
      </c>
      <c r="N1766" t="n">
        <v>62.45</v>
      </c>
      <c r="O1766" t="n">
        <v>31362.58</v>
      </c>
      <c r="P1766" t="n">
        <v>362.03</v>
      </c>
      <c r="Q1766" t="n">
        <v>452.57</v>
      </c>
      <c r="R1766" t="n">
        <v>76.44</v>
      </c>
      <c r="S1766" t="n">
        <v>57.64</v>
      </c>
      <c r="T1766" t="n">
        <v>7276.68</v>
      </c>
      <c r="U1766" t="n">
        <v>0.75</v>
      </c>
      <c r="V1766" t="n">
        <v>0.88</v>
      </c>
      <c r="W1766" t="n">
        <v>6.82</v>
      </c>
      <c r="X1766" t="n">
        <v>0.44</v>
      </c>
      <c r="Y1766" t="n">
        <v>1</v>
      </c>
      <c r="Z1766" t="n">
        <v>10</v>
      </c>
    </row>
    <row r="1767">
      <c r="A1767" t="n">
        <v>69</v>
      </c>
      <c r="B1767" t="n">
        <v>115</v>
      </c>
      <c r="C1767" t="inlineStr">
        <is>
          <t xml:space="preserve">CONCLUIDO	</t>
        </is>
      </c>
      <c r="D1767" t="n">
        <v>3.6345</v>
      </c>
      <c r="E1767" t="n">
        <v>27.51</v>
      </c>
      <c r="F1767" t="n">
        <v>24.15</v>
      </c>
      <c r="G1767" t="n">
        <v>90.56999999999999</v>
      </c>
      <c r="H1767" t="n">
        <v>1.28</v>
      </c>
      <c r="I1767" t="n">
        <v>16</v>
      </c>
      <c r="J1767" t="n">
        <v>252.84</v>
      </c>
      <c r="K1767" t="n">
        <v>56.94</v>
      </c>
      <c r="L1767" t="n">
        <v>18.25</v>
      </c>
      <c r="M1767" t="n">
        <v>14</v>
      </c>
      <c r="N1767" t="n">
        <v>62.65</v>
      </c>
      <c r="O1767" t="n">
        <v>31418.38</v>
      </c>
      <c r="P1767" t="n">
        <v>361.53</v>
      </c>
      <c r="Q1767" t="n">
        <v>452.57</v>
      </c>
      <c r="R1767" t="n">
        <v>76.45999999999999</v>
      </c>
      <c r="S1767" t="n">
        <v>57.64</v>
      </c>
      <c r="T1767" t="n">
        <v>7289.02</v>
      </c>
      <c r="U1767" t="n">
        <v>0.75</v>
      </c>
      <c r="V1767" t="n">
        <v>0.88</v>
      </c>
      <c r="W1767" t="n">
        <v>6.81</v>
      </c>
      <c r="X1767" t="n">
        <v>0.43</v>
      </c>
      <c r="Y1767" t="n">
        <v>1</v>
      </c>
      <c r="Z1767" t="n">
        <v>10</v>
      </c>
    </row>
    <row r="1768">
      <c r="A1768" t="n">
        <v>70</v>
      </c>
      <c r="B1768" t="n">
        <v>115</v>
      </c>
      <c r="C1768" t="inlineStr">
        <is>
          <t xml:space="preserve">CONCLUIDO	</t>
        </is>
      </c>
      <c r="D1768" t="n">
        <v>3.6417</v>
      </c>
      <c r="E1768" t="n">
        <v>27.46</v>
      </c>
      <c r="F1768" t="n">
        <v>24.14</v>
      </c>
      <c r="G1768" t="n">
        <v>96.56</v>
      </c>
      <c r="H1768" t="n">
        <v>1.3</v>
      </c>
      <c r="I1768" t="n">
        <v>15</v>
      </c>
      <c r="J1768" t="n">
        <v>253.3</v>
      </c>
      <c r="K1768" t="n">
        <v>56.94</v>
      </c>
      <c r="L1768" t="n">
        <v>18.5</v>
      </c>
      <c r="M1768" t="n">
        <v>13</v>
      </c>
      <c r="N1768" t="n">
        <v>62.86</v>
      </c>
      <c r="O1768" t="n">
        <v>31474.25</v>
      </c>
      <c r="P1768" t="n">
        <v>361.05</v>
      </c>
      <c r="Q1768" t="n">
        <v>452.63</v>
      </c>
      <c r="R1768" t="n">
        <v>75.84999999999999</v>
      </c>
      <c r="S1768" t="n">
        <v>57.64</v>
      </c>
      <c r="T1768" t="n">
        <v>6985.6</v>
      </c>
      <c r="U1768" t="n">
        <v>0.76</v>
      </c>
      <c r="V1768" t="n">
        <v>0.88</v>
      </c>
      <c r="W1768" t="n">
        <v>6.82</v>
      </c>
      <c r="X1768" t="n">
        <v>0.42</v>
      </c>
      <c r="Y1768" t="n">
        <v>1</v>
      </c>
      <c r="Z1768" t="n">
        <v>10</v>
      </c>
    </row>
    <row r="1769">
      <c r="A1769" t="n">
        <v>71</v>
      </c>
      <c r="B1769" t="n">
        <v>115</v>
      </c>
      <c r="C1769" t="inlineStr">
        <is>
          <t xml:space="preserve">CONCLUIDO	</t>
        </is>
      </c>
      <c r="D1769" t="n">
        <v>3.6454</v>
      </c>
      <c r="E1769" t="n">
        <v>27.43</v>
      </c>
      <c r="F1769" t="n">
        <v>24.11</v>
      </c>
      <c r="G1769" t="n">
        <v>96.45</v>
      </c>
      <c r="H1769" t="n">
        <v>1.31</v>
      </c>
      <c r="I1769" t="n">
        <v>15</v>
      </c>
      <c r="J1769" t="n">
        <v>253.75</v>
      </c>
      <c r="K1769" t="n">
        <v>56.94</v>
      </c>
      <c r="L1769" t="n">
        <v>18.75</v>
      </c>
      <c r="M1769" t="n">
        <v>13</v>
      </c>
      <c r="N1769" t="n">
        <v>63.06</v>
      </c>
      <c r="O1769" t="n">
        <v>31530.19</v>
      </c>
      <c r="P1769" t="n">
        <v>360.52</v>
      </c>
      <c r="Q1769" t="n">
        <v>452.57</v>
      </c>
      <c r="R1769" t="n">
        <v>74.93000000000001</v>
      </c>
      <c r="S1769" t="n">
        <v>57.64</v>
      </c>
      <c r="T1769" t="n">
        <v>6528</v>
      </c>
      <c r="U1769" t="n">
        <v>0.77</v>
      </c>
      <c r="V1769" t="n">
        <v>0.88</v>
      </c>
      <c r="W1769" t="n">
        <v>6.82</v>
      </c>
      <c r="X1769" t="n">
        <v>0.39</v>
      </c>
      <c r="Y1769" t="n">
        <v>1</v>
      </c>
      <c r="Z1769" t="n">
        <v>10</v>
      </c>
    </row>
    <row r="1770">
      <c r="A1770" t="n">
        <v>72</v>
      </c>
      <c r="B1770" t="n">
        <v>115</v>
      </c>
      <c r="C1770" t="inlineStr">
        <is>
          <t xml:space="preserve">CONCLUIDO	</t>
        </is>
      </c>
      <c r="D1770" t="n">
        <v>3.6422</v>
      </c>
      <c r="E1770" t="n">
        <v>27.46</v>
      </c>
      <c r="F1770" t="n">
        <v>24.14</v>
      </c>
      <c r="G1770" t="n">
        <v>96.55</v>
      </c>
      <c r="H1770" t="n">
        <v>1.33</v>
      </c>
      <c r="I1770" t="n">
        <v>15</v>
      </c>
      <c r="J1770" t="n">
        <v>254.21</v>
      </c>
      <c r="K1770" t="n">
        <v>56.94</v>
      </c>
      <c r="L1770" t="n">
        <v>19</v>
      </c>
      <c r="M1770" t="n">
        <v>13</v>
      </c>
      <c r="N1770" t="n">
        <v>63.26</v>
      </c>
      <c r="O1770" t="n">
        <v>31586.21</v>
      </c>
      <c r="P1770" t="n">
        <v>360.91</v>
      </c>
      <c r="Q1770" t="n">
        <v>452.62</v>
      </c>
      <c r="R1770" t="n">
        <v>75.84999999999999</v>
      </c>
      <c r="S1770" t="n">
        <v>57.64</v>
      </c>
      <c r="T1770" t="n">
        <v>6986.85</v>
      </c>
      <c r="U1770" t="n">
        <v>0.76</v>
      </c>
      <c r="V1770" t="n">
        <v>0.88</v>
      </c>
      <c r="W1770" t="n">
        <v>6.82</v>
      </c>
      <c r="X1770" t="n">
        <v>0.41</v>
      </c>
      <c r="Y1770" t="n">
        <v>1</v>
      </c>
      <c r="Z1770" t="n">
        <v>10</v>
      </c>
    </row>
    <row r="1771">
      <c r="A1771" t="n">
        <v>73</v>
      </c>
      <c r="B1771" t="n">
        <v>115</v>
      </c>
      <c r="C1771" t="inlineStr">
        <is>
          <t xml:space="preserve">CONCLUIDO	</t>
        </is>
      </c>
      <c r="D1771" t="n">
        <v>3.6439</v>
      </c>
      <c r="E1771" t="n">
        <v>27.44</v>
      </c>
      <c r="F1771" t="n">
        <v>24.12</v>
      </c>
      <c r="G1771" t="n">
        <v>96.48999999999999</v>
      </c>
      <c r="H1771" t="n">
        <v>1.34</v>
      </c>
      <c r="I1771" t="n">
        <v>15</v>
      </c>
      <c r="J1771" t="n">
        <v>254.66</v>
      </c>
      <c r="K1771" t="n">
        <v>56.94</v>
      </c>
      <c r="L1771" t="n">
        <v>19.25</v>
      </c>
      <c r="M1771" t="n">
        <v>13</v>
      </c>
      <c r="N1771" t="n">
        <v>63.47</v>
      </c>
      <c r="O1771" t="n">
        <v>31642.3</v>
      </c>
      <c r="P1771" t="n">
        <v>360.35</v>
      </c>
      <c r="Q1771" t="n">
        <v>452.64</v>
      </c>
      <c r="R1771" t="n">
        <v>75.26000000000001</v>
      </c>
      <c r="S1771" t="n">
        <v>57.64</v>
      </c>
      <c r="T1771" t="n">
        <v>6691.75</v>
      </c>
      <c r="U1771" t="n">
        <v>0.77</v>
      </c>
      <c r="V1771" t="n">
        <v>0.88</v>
      </c>
      <c r="W1771" t="n">
        <v>6.82</v>
      </c>
      <c r="X1771" t="n">
        <v>0.4</v>
      </c>
      <c r="Y1771" t="n">
        <v>1</v>
      </c>
      <c r="Z1771" t="n">
        <v>10</v>
      </c>
    </row>
    <row r="1772">
      <c r="A1772" t="n">
        <v>74</v>
      </c>
      <c r="B1772" t="n">
        <v>115</v>
      </c>
      <c r="C1772" t="inlineStr">
        <is>
          <t xml:space="preserve">CONCLUIDO	</t>
        </is>
      </c>
      <c r="D1772" t="n">
        <v>3.6456</v>
      </c>
      <c r="E1772" t="n">
        <v>27.43</v>
      </c>
      <c r="F1772" t="n">
        <v>24.11</v>
      </c>
      <c r="G1772" t="n">
        <v>96.44</v>
      </c>
      <c r="H1772" t="n">
        <v>1.36</v>
      </c>
      <c r="I1772" t="n">
        <v>15</v>
      </c>
      <c r="J1772" t="n">
        <v>255.12</v>
      </c>
      <c r="K1772" t="n">
        <v>56.94</v>
      </c>
      <c r="L1772" t="n">
        <v>19.5</v>
      </c>
      <c r="M1772" t="n">
        <v>13</v>
      </c>
      <c r="N1772" t="n">
        <v>63.67</v>
      </c>
      <c r="O1772" t="n">
        <v>31698.47</v>
      </c>
      <c r="P1772" t="n">
        <v>359.99</v>
      </c>
      <c r="Q1772" t="n">
        <v>452.63</v>
      </c>
      <c r="R1772" t="n">
        <v>75.04000000000001</v>
      </c>
      <c r="S1772" t="n">
        <v>57.64</v>
      </c>
      <c r="T1772" t="n">
        <v>6584.66</v>
      </c>
      <c r="U1772" t="n">
        <v>0.77</v>
      </c>
      <c r="V1772" t="n">
        <v>0.88</v>
      </c>
      <c r="W1772" t="n">
        <v>6.81</v>
      </c>
      <c r="X1772" t="n">
        <v>0.39</v>
      </c>
      <c r="Y1772" t="n">
        <v>1</v>
      </c>
      <c r="Z1772" t="n">
        <v>10</v>
      </c>
    </row>
    <row r="1773">
      <c r="A1773" t="n">
        <v>75</v>
      </c>
      <c r="B1773" t="n">
        <v>115</v>
      </c>
      <c r="C1773" t="inlineStr">
        <is>
          <t xml:space="preserve">CONCLUIDO	</t>
        </is>
      </c>
      <c r="D1773" t="n">
        <v>3.6437</v>
      </c>
      <c r="E1773" t="n">
        <v>27.44</v>
      </c>
      <c r="F1773" t="n">
        <v>24.13</v>
      </c>
      <c r="G1773" t="n">
        <v>96.5</v>
      </c>
      <c r="H1773" t="n">
        <v>1.37</v>
      </c>
      <c r="I1773" t="n">
        <v>15</v>
      </c>
      <c r="J1773" t="n">
        <v>255.57</v>
      </c>
      <c r="K1773" t="n">
        <v>56.94</v>
      </c>
      <c r="L1773" t="n">
        <v>19.75</v>
      </c>
      <c r="M1773" t="n">
        <v>13</v>
      </c>
      <c r="N1773" t="n">
        <v>63.88</v>
      </c>
      <c r="O1773" t="n">
        <v>31754.72</v>
      </c>
      <c r="P1773" t="n">
        <v>360.03</v>
      </c>
      <c r="Q1773" t="n">
        <v>452.57</v>
      </c>
      <c r="R1773" t="n">
        <v>75.34999999999999</v>
      </c>
      <c r="S1773" t="n">
        <v>57.64</v>
      </c>
      <c r="T1773" t="n">
        <v>6738.26</v>
      </c>
      <c r="U1773" t="n">
        <v>0.76</v>
      </c>
      <c r="V1773" t="n">
        <v>0.88</v>
      </c>
      <c r="W1773" t="n">
        <v>6.82</v>
      </c>
      <c r="X1773" t="n">
        <v>0.4</v>
      </c>
      <c r="Y1773" t="n">
        <v>1</v>
      </c>
      <c r="Z1773" t="n">
        <v>10</v>
      </c>
    </row>
    <row r="1774">
      <c r="A1774" t="n">
        <v>76</v>
      </c>
      <c r="B1774" t="n">
        <v>115</v>
      </c>
      <c r="C1774" t="inlineStr">
        <is>
          <t xml:space="preserve">CONCLUIDO	</t>
        </is>
      </c>
      <c r="D1774" t="n">
        <v>3.6524</v>
      </c>
      <c r="E1774" t="n">
        <v>27.38</v>
      </c>
      <c r="F1774" t="n">
        <v>24.1</v>
      </c>
      <c r="G1774" t="n">
        <v>103.3</v>
      </c>
      <c r="H1774" t="n">
        <v>1.39</v>
      </c>
      <c r="I1774" t="n">
        <v>14</v>
      </c>
      <c r="J1774" t="n">
        <v>256.03</v>
      </c>
      <c r="K1774" t="n">
        <v>56.94</v>
      </c>
      <c r="L1774" t="n">
        <v>20</v>
      </c>
      <c r="M1774" t="n">
        <v>12</v>
      </c>
      <c r="N1774" t="n">
        <v>64.09</v>
      </c>
      <c r="O1774" t="n">
        <v>31811.04</v>
      </c>
      <c r="P1774" t="n">
        <v>360.24</v>
      </c>
      <c r="Q1774" t="n">
        <v>452.56</v>
      </c>
      <c r="R1774" t="n">
        <v>74.78</v>
      </c>
      <c r="S1774" t="n">
        <v>57.64</v>
      </c>
      <c r="T1774" t="n">
        <v>6456.01</v>
      </c>
      <c r="U1774" t="n">
        <v>0.77</v>
      </c>
      <c r="V1774" t="n">
        <v>0.88</v>
      </c>
      <c r="W1774" t="n">
        <v>6.82</v>
      </c>
      <c r="X1774" t="n">
        <v>0.38</v>
      </c>
      <c r="Y1774" t="n">
        <v>1</v>
      </c>
      <c r="Z1774" t="n">
        <v>10</v>
      </c>
    </row>
    <row r="1775">
      <c r="A1775" t="n">
        <v>77</v>
      </c>
      <c r="B1775" t="n">
        <v>115</v>
      </c>
      <c r="C1775" t="inlineStr">
        <is>
          <t xml:space="preserve">CONCLUIDO	</t>
        </is>
      </c>
      <c r="D1775" t="n">
        <v>3.6545</v>
      </c>
      <c r="E1775" t="n">
        <v>27.36</v>
      </c>
      <c r="F1775" t="n">
        <v>24.09</v>
      </c>
      <c r="G1775" t="n">
        <v>103.24</v>
      </c>
      <c r="H1775" t="n">
        <v>1.4</v>
      </c>
      <c r="I1775" t="n">
        <v>14</v>
      </c>
      <c r="J1775" t="n">
        <v>256.49</v>
      </c>
      <c r="K1775" t="n">
        <v>56.94</v>
      </c>
      <c r="L1775" t="n">
        <v>20.25</v>
      </c>
      <c r="M1775" t="n">
        <v>12</v>
      </c>
      <c r="N1775" t="n">
        <v>64.29000000000001</v>
      </c>
      <c r="O1775" t="n">
        <v>31867.44</v>
      </c>
      <c r="P1775" t="n">
        <v>359.91</v>
      </c>
      <c r="Q1775" t="n">
        <v>452.56</v>
      </c>
      <c r="R1775" t="n">
        <v>74.13</v>
      </c>
      <c r="S1775" t="n">
        <v>57.64</v>
      </c>
      <c r="T1775" t="n">
        <v>6132.12</v>
      </c>
      <c r="U1775" t="n">
        <v>0.78</v>
      </c>
      <c r="V1775" t="n">
        <v>0.88</v>
      </c>
      <c r="W1775" t="n">
        <v>6.82</v>
      </c>
      <c r="X1775" t="n">
        <v>0.36</v>
      </c>
      <c r="Y1775" t="n">
        <v>1</v>
      </c>
      <c r="Z1775" t="n">
        <v>10</v>
      </c>
    </row>
    <row r="1776">
      <c r="A1776" t="n">
        <v>78</v>
      </c>
      <c r="B1776" t="n">
        <v>115</v>
      </c>
      <c r="C1776" t="inlineStr">
        <is>
          <t xml:space="preserve">CONCLUIDO	</t>
        </is>
      </c>
      <c r="D1776" t="n">
        <v>3.6537</v>
      </c>
      <c r="E1776" t="n">
        <v>27.37</v>
      </c>
      <c r="F1776" t="n">
        <v>24.09</v>
      </c>
      <c r="G1776" t="n">
        <v>103.26</v>
      </c>
      <c r="H1776" t="n">
        <v>1.42</v>
      </c>
      <c r="I1776" t="n">
        <v>14</v>
      </c>
      <c r="J1776" t="n">
        <v>256.94</v>
      </c>
      <c r="K1776" t="n">
        <v>56.94</v>
      </c>
      <c r="L1776" t="n">
        <v>20.5</v>
      </c>
      <c r="M1776" t="n">
        <v>12</v>
      </c>
      <c r="N1776" t="n">
        <v>64.5</v>
      </c>
      <c r="O1776" t="n">
        <v>31924.04</v>
      </c>
      <c r="P1776" t="n">
        <v>359.89</v>
      </c>
      <c r="Q1776" t="n">
        <v>452.59</v>
      </c>
      <c r="R1776" t="n">
        <v>74.39</v>
      </c>
      <c r="S1776" t="n">
        <v>57.64</v>
      </c>
      <c r="T1776" t="n">
        <v>6265.44</v>
      </c>
      <c r="U1776" t="n">
        <v>0.77</v>
      </c>
      <c r="V1776" t="n">
        <v>0.88</v>
      </c>
      <c r="W1776" t="n">
        <v>6.82</v>
      </c>
      <c r="X1776" t="n">
        <v>0.37</v>
      </c>
      <c r="Y1776" t="n">
        <v>1</v>
      </c>
      <c r="Z1776" t="n">
        <v>10</v>
      </c>
    </row>
    <row r="1777">
      <c r="A1777" t="n">
        <v>79</v>
      </c>
      <c r="B1777" t="n">
        <v>115</v>
      </c>
      <c r="C1777" t="inlineStr">
        <is>
          <t xml:space="preserve">CONCLUIDO	</t>
        </is>
      </c>
      <c r="D1777" t="n">
        <v>3.6541</v>
      </c>
      <c r="E1777" t="n">
        <v>27.37</v>
      </c>
      <c r="F1777" t="n">
        <v>24.09</v>
      </c>
      <c r="G1777" t="n">
        <v>103.25</v>
      </c>
      <c r="H1777" t="n">
        <v>1.43</v>
      </c>
      <c r="I1777" t="n">
        <v>14</v>
      </c>
      <c r="J1777" t="n">
        <v>257.4</v>
      </c>
      <c r="K1777" t="n">
        <v>56.94</v>
      </c>
      <c r="L1777" t="n">
        <v>20.75</v>
      </c>
      <c r="M1777" t="n">
        <v>12</v>
      </c>
      <c r="N1777" t="n">
        <v>64.70999999999999</v>
      </c>
      <c r="O1777" t="n">
        <v>31980.59</v>
      </c>
      <c r="P1777" t="n">
        <v>359.33</v>
      </c>
      <c r="Q1777" t="n">
        <v>452.59</v>
      </c>
      <c r="R1777" t="n">
        <v>74.27</v>
      </c>
      <c r="S1777" t="n">
        <v>57.64</v>
      </c>
      <c r="T1777" t="n">
        <v>6203.08</v>
      </c>
      <c r="U1777" t="n">
        <v>0.78</v>
      </c>
      <c r="V1777" t="n">
        <v>0.88</v>
      </c>
      <c r="W1777" t="n">
        <v>6.82</v>
      </c>
      <c r="X1777" t="n">
        <v>0.37</v>
      </c>
      <c r="Y1777" t="n">
        <v>1</v>
      </c>
      <c r="Z1777" t="n">
        <v>10</v>
      </c>
    </row>
    <row r="1778">
      <c r="A1778" t="n">
        <v>80</v>
      </c>
      <c r="B1778" t="n">
        <v>115</v>
      </c>
      <c r="C1778" t="inlineStr">
        <is>
          <t xml:space="preserve">CONCLUIDO	</t>
        </is>
      </c>
      <c r="D1778" t="n">
        <v>3.654</v>
      </c>
      <c r="E1778" t="n">
        <v>27.37</v>
      </c>
      <c r="F1778" t="n">
        <v>24.09</v>
      </c>
      <c r="G1778" t="n">
        <v>103.25</v>
      </c>
      <c r="H1778" t="n">
        <v>1.45</v>
      </c>
      <c r="I1778" t="n">
        <v>14</v>
      </c>
      <c r="J1778" t="n">
        <v>257.86</v>
      </c>
      <c r="K1778" t="n">
        <v>56.94</v>
      </c>
      <c r="L1778" t="n">
        <v>21</v>
      </c>
      <c r="M1778" t="n">
        <v>12</v>
      </c>
      <c r="N1778" t="n">
        <v>64.92</v>
      </c>
      <c r="O1778" t="n">
        <v>32037.22</v>
      </c>
      <c r="P1778" t="n">
        <v>358.88</v>
      </c>
      <c r="Q1778" t="n">
        <v>452.57</v>
      </c>
      <c r="R1778" t="n">
        <v>74.44</v>
      </c>
      <c r="S1778" t="n">
        <v>57.64</v>
      </c>
      <c r="T1778" t="n">
        <v>6285.83</v>
      </c>
      <c r="U1778" t="n">
        <v>0.77</v>
      </c>
      <c r="V1778" t="n">
        <v>0.88</v>
      </c>
      <c r="W1778" t="n">
        <v>6.81</v>
      </c>
      <c r="X1778" t="n">
        <v>0.37</v>
      </c>
      <c r="Y1778" t="n">
        <v>1</v>
      </c>
      <c r="Z1778" t="n">
        <v>10</v>
      </c>
    </row>
    <row r="1779">
      <c r="A1779" t="n">
        <v>81</v>
      </c>
      <c r="B1779" t="n">
        <v>115</v>
      </c>
      <c r="C1779" t="inlineStr">
        <is>
          <t xml:space="preserve">CONCLUIDO	</t>
        </is>
      </c>
      <c r="D1779" t="n">
        <v>3.6525</v>
      </c>
      <c r="E1779" t="n">
        <v>27.38</v>
      </c>
      <c r="F1779" t="n">
        <v>24.1</v>
      </c>
      <c r="G1779" t="n">
        <v>103.3</v>
      </c>
      <c r="H1779" t="n">
        <v>1.46</v>
      </c>
      <c r="I1779" t="n">
        <v>14</v>
      </c>
      <c r="J1779" t="n">
        <v>258.32</v>
      </c>
      <c r="K1779" t="n">
        <v>56.94</v>
      </c>
      <c r="L1779" t="n">
        <v>21.25</v>
      </c>
      <c r="M1779" t="n">
        <v>12</v>
      </c>
      <c r="N1779" t="n">
        <v>65.13</v>
      </c>
      <c r="O1779" t="n">
        <v>32093.94</v>
      </c>
      <c r="P1779" t="n">
        <v>358.12</v>
      </c>
      <c r="Q1779" t="n">
        <v>452.55</v>
      </c>
      <c r="R1779" t="n">
        <v>74.64</v>
      </c>
      <c r="S1779" t="n">
        <v>57.64</v>
      </c>
      <c r="T1779" t="n">
        <v>6386.13</v>
      </c>
      <c r="U1779" t="n">
        <v>0.77</v>
      </c>
      <c r="V1779" t="n">
        <v>0.88</v>
      </c>
      <c r="W1779" t="n">
        <v>6.82</v>
      </c>
      <c r="X1779" t="n">
        <v>0.38</v>
      </c>
      <c r="Y1779" t="n">
        <v>1</v>
      </c>
      <c r="Z1779" t="n">
        <v>10</v>
      </c>
    </row>
    <row r="1780">
      <c r="A1780" t="n">
        <v>82</v>
      </c>
      <c r="B1780" t="n">
        <v>115</v>
      </c>
      <c r="C1780" t="inlineStr">
        <is>
          <t xml:space="preserve">CONCLUIDO	</t>
        </is>
      </c>
      <c r="D1780" t="n">
        <v>3.6613</v>
      </c>
      <c r="E1780" t="n">
        <v>27.31</v>
      </c>
      <c r="F1780" t="n">
        <v>24.08</v>
      </c>
      <c r="G1780" t="n">
        <v>111.14</v>
      </c>
      <c r="H1780" t="n">
        <v>1.48</v>
      </c>
      <c r="I1780" t="n">
        <v>13</v>
      </c>
      <c r="J1780" t="n">
        <v>258.78</v>
      </c>
      <c r="K1780" t="n">
        <v>56.94</v>
      </c>
      <c r="L1780" t="n">
        <v>21.5</v>
      </c>
      <c r="M1780" t="n">
        <v>11</v>
      </c>
      <c r="N1780" t="n">
        <v>65.34</v>
      </c>
      <c r="O1780" t="n">
        <v>32150.72</v>
      </c>
      <c r="P1780" t="n">
        <v>358.34</v>
      </c>
      <c r="Q1780" t="n">
        <v>452.58</v>
      </c>
      <c r="R1780" t="n">
        <v>74</v>
      </c>
      <c r="S1780" t="n">
        <v>57.64</v>
      </c>
      <c r="T1780" t="n">
        <v>6073.46</v>
      </c>
      <c r="U1780" t="n">
        <v>0.78</v>
      </c>
      <c r="V1780" t="n">
        <v>0.88</v>
      </c>
      <c r="W1780" t="n">
        <v>6.82</v>
      </c>
      <c r="X1780" t="n">
        <v>0.36</v>
      </c>
      <c r="Y1780" t="n">
        <v>1</v>
      </c>
      <c r="Z1780" t="n">
        <v>10</v>
      </c>
    </row>
    <row r="1781">
      <c r="A1781" t="n">
        <v>83</v>
      </c>
      <c r="B1781" t="n">
        <v>115</v>
      </c>
      <c r="C1781" t="inlineStr">
        <is>
          <t xml:space="preserve">CONCLUIDO	</t>
        </is>
      </c>
      <c r="D1781" t="n">
        <v>3.6623</v>
      </c>
      <c r="E1781" t="n">
        <v>27.3</v>
      </c>
      <c r="F1781" t="n">
        <v>24.07</v>
      </c>
      <c r="G1781" t="n">
        <v>111.11</v>
      </c>
      <c r="H1781" t="n">
        <v>1.49</v>
      </c>
      <c r="I1781" t="n">
        <v>13</v>
      </c>
      <c r="J1781" t="n">
        <v>259.24</v>
      </c>
      <c r="K1781" t="n">
        <v>56.94</v>
      </c>
      <c r="L1781" t="n">
        <v>21.75</v>
      </c>
      <c r="M1781" t="n">
        <v>11</v>
      </c>
      <c r="N1781" t="n">
        <v>65.55</v>
      </c>
      <c r="O1781" t="n">
        <v>32207.59</v>
      </c>
      <c r="P1781" t="n">
        <v>358.8</v>
      </c>
      <c r="Q1781" t="n">
        <v>452.56</v>
      </c>
      <c r="R1781" t="n">
        <v>73.79000000000001</v>
      </c>
      <c r="S1781" t="n">
        <v>57.64</v>
      </c>
      <c r="T1781" t="n">
        <v>5967.8</v>
      </c>
      <c r="U1781" t="n">
        <v>0.78</v>
      </c>
      <c r="V1781" t="n">
        <v>0.88</v>
      </c>
      <c r="W1781" t="n">
        <v>6.81</v>
      </c>
      <c r="X1781" t="n">
        <v>0.35</v>
      </c>
      <c r="Y1781" t="n">
        <v>1</v>
      </c>
      <c r="Z1781" t="n">
        <v>10</v>
      </c>
    </row>
    <row r="1782">
      <c r="A1782" t="n">
        <v>84</v>
      </c>
      <c r="B1782" t="n">
        <v>115</v>
      </c>
      <c r="C1782" t="inlineStr">
        <is>
          <t xml:space="preserve">CONCLUIDO	</t>
        </is>
      </c>
      <c r="D1782" t="n">
        <v>3.6624</v>
      </c>
      <c r="E1782" t="n">
        <v>27.3</v>
      </c>
      <c r="F1782" t="n">
        <v>24.07</v>
      </c>
      <c r="G1782" t="n">
        <v>111.11</v>
      </c>
      <c r="H1782" t="n">
        <v>1.51</v>
      </c>
      <c r="I1782" t="n">
        <v>13</v>
      </c>
      <c r="J1782" t="n">
        <v>259.71</v>
      </c>
      <c r="K1782" t="n">
        <v>56.94</v>
      </c>
      <c r="L1782" t="n">
        <v>22</v>
      </c>
      <c r="M1782" t="n">
        <v>11</v>
      </c>
      <c r="N1782" t="n">
        <v>65.76000000000001</v>
      </c>
      <c r="O1782" t="n">
        <v>32264.54</v>
      </c>
      <c r="P1782" t="n">
        <v>359.28</v>
      </c>
      <c r="Q1782" t="n">
        <v>452.6</v>
      </c>
      <c r="R1782" t="n">
        <v>73.73999999999999</v>
      </c>
      <c r="S1782" t="n">
        <v>57.64</v>
      </c>
      <c r="T1782" t="n">
        <v>5942.25</v>
      </c>
      <c r="U1782" t="n">
        <v>0.78</v>
      </c>
      <c r="V1782" t="n">
        <v>0.88</v>
      </c>
      <c r="W1782" t="n">
        <v>6.81</v>
      </c>
      <c r="X1782" t="n">
        <v>0.35</v>
      </c>
      <c r="Y1782" t="n">
        <v>1</v>
      </c>
      <c r="Z1782" t="n">
        <v>10</v>
      </c>
    </row>
    <row r="1783">
      <c r="A1783" t="n">
        <v>85</v>
      </c>
      <c r="B1783" t="n">
        <v>115</v>
      </c>
      <c r="C1783" t="inlineStr">
        <is>
          <t xml:space="preserve">CONCLUIDO	</t>
        </is>
      </c>
      <c r="D1783" t="n">
        <v>3.6642</v>
      </c>
      <c r="E1783" t="n">
        <v>27.29</v>
      </c>
      <c r="F1783" t="n">
        <v>24.06</v>
      </c>
      <c r="G1783" t="n">
        <v>111.04</v>
      </c>
      <c r="H1783" t="n">
        <v>1.52</v>
      </c>
      <c r="I1783" t="n">
        <v>13</v>
      </c>
      <c r="J1783" t="n">
        <v>260.17</v>
      </c>
      <c r="K1783" t="n">
        <v>56.94</v>
      </c>
      <c r="L1783" t="n">
        <v>22.25</v>
      </c>
      <c r="M1783" t="n">
        <v>11</v>
      </c>
      <c r="N1783" t="n">
        <v>65.98</v>
      </c>
      <c r="O1783" t="n">
        <v>32321.56</v>
      </c>
      <c r="P1783" t="n">
        <v>359.35</v>
      </c>
      <c r="Q1783" t="n">
        <v>452.61</v>
      </c>
      <c r="R1783" t="n">
        <v>73.18000000000001</v>
      </c>
      <c r="S1783" t="n">
        <v>57.64</v>
      </c>
      <c r="T1783" t="n">
        <v>5660.53</v>
      </c>
      <c r="U1783" t="n">
        <v>0.79</v>
      </c>
      <c r="V1783" t="n">
        <v>0.88</v>
      </c>
      <c r="W1783" t="n">
        <v>6.82</v>
      </c>
      <c r="X1783" t="n">
        <v>0.34</v>
      </c>
      <c r="Y1783" t="n">
        <v>1</v>
      </c>
      <c r="Z1783" t="n">
        <v>10</v>
      </c>
    </row>
    <row r="1784">
      <c r="A1784" t="n">
        <v>86</v>
      </c>
      <c r="B1784" t="n">
        <v>115</v>
      </c>
      <c r="C1784" t="inlineStr">
        <is>
          <t xml:space="preserve">CONCLUIDO	</t>
        </is>
      </c>
      <c r="D1784" t="n">
        <v>3.6625</v>
      </c>
      <c r="E1784" t="n">
        <v>27.3</v>
      </c>
      <c r="F1784" t="n">
        <v>24.07</v>
      </c>
      <c r="G1784" t="n">
        <v>111.1</v>
      </c>
      <c r="H1784" t="n">
        <v>1.54</v>
      </c>
      <c r="I1784" t="n">
        <v>13</v>
      </c>
      <c r="J1784" t="n">
        <v>260.63</v>
      </c>
      <c r="K1784" t="n">
        <v>56.94</v>
      </c>
      <c r="L1784" t="n">
        <v>22.5</v>
      </c>
      <c r="M1784" t="n">
        <v>11</v>
      </c>
      <c r="N1784" t="n">
        <v>66.19</v>
      </c>
      <c r="O1784" t="n">
        <v>32378.67</v>
      </c>
      <c r="P1784" t="n">
        <v>359.26</v>
      </c>
      <c r="Q1784" t="n">
        <v>452.59</v>
      </c>
      <c r="R1784" t="n">
        <v>73.59999999999999</v>
      </c>
      <c r="S1784" t="n">
        <v>57.64</v>
      </c>
      <c r="T1784" t="n">
        <v>5873.36</v>
      </c>
      <c r="U1784" t="n">
        <v>0.78</v>
      </c>
      <c r="V1784" t="n">
        <v>0.88</v>
      </c>
      <c r="W1784" t="n">
        <v>6.82</v>
      </c>
      <c r="X1784" t="n">
        <v>0.35</v>
      </c>
      <c r="Y1784" t="n">
        <v>1</v>
      </c>
      <c r="Z1784" t="n">
        <v>10</v>
      </c>
    </row>
    <row r="1785">
      <c r="A1785" t="n">
        <v>87</v>
      </c>
      <c r="B1785" t="n">
        <v>115</v>
      </c>
      <c r="C1785" t="inlineStr">
        <is>
          <t xml:space="preserve">CONCLUIDO	</t>
        </is>
      </c>
      <c r="D1785" t="n">
        <v>3.6644</v>
      </c>
      <c r="E1785" t="n">
        <v>27.29</v>
      </c>
      <c r="F1785" t="n">
        <v>24.06</v>
      </c>
      <c r="G1785" t="n">
        <v>111.04</v>
      </c>
      <c r="H1785" t="n">
        <v>1.55</v>
      </c>
      <c r="I1785" t="n">
        <v>13</v>
      </c>
      <c r="J1785" t="n">
        <v>261.09</v>
      </c>
      <c r="K1785" t="n">
        <v>56.94</v>
      </c>
      <c r="L1785" t="n">
        <v>22.75</v>
      </c>
      <c r="M1785" t="n">
        <v>11</v>
      </c>
      <c r="N1785" t="n">
        <v>66.40000000000001</v>
      </c>
      <c r="O1785" t="n">
        <v>32435.86</v>
      </c>
      <c r="P1785" t="n">
        <v>358.58</v>
      </c>
      <c r="Q1785" t="n">
        <v>452.59</v>
      </c>
      <c r="R1785" t="n">
        <v>73.13</v>
      </c>
      <c r="S1785" t="n">
        <v>57.64</v>
      </c>
      <c r="T1785" t="n">
        <v>5638.8</v>
      </c>
      <c r="U1785" t="n">
        <v>0.79</v>
      </c>
      <c r="V1785" t="n">
        <v>0.88</v>
      </c>
      <c r="W1785" t="n">
        <v>6.82</v>
      </c>
      <c r="X1785" t="n">
        <v>0.33</v>
      </c>
      <c r="Y1785" t="n">
        <v>1</v>
      </c>
      <c r="Z1785" t="n">
        <v>10</v>
      </c>
    </row>
    <row r="1786">
      <c r="A1786" t="n">
        <v>88</v>
      </c>
      <c r="B1786" t="n">
        <v>115</v>
      </c>
      <c r="C1786" t="inlineStr">
        <is>
          <t xml:space="preserve">CONCLUIDO	</t>
        </is>
      </c>
      <c r="D1786" t="n">
        <v>3.6621</v>
      </c>
      <c r="E1786" t="n">
        <v>27.31</v>
      </c>
      <c r="F1786" t="n">
        <v>24.07</v>
      </c>
      <c r="G1786" t="n">
        <v>111.12</v>
      </c>
      <c r="H1786" t="n">
        <v>1.56</v>
      </c>
      <c r="I1786" t="n">
        <v>13</v>
      </c>
      <c r="J1786" t="n">
        <v>261.56</v>
      </c>
      <c r="K1786" t="n">
        <v>56.94</v>
      </c>
      <c r="L1786" t="n">
        <v>23</v>
      </c>
      <c r="M1786" t="n">
        <v>11</v>
      </c>
      <c r="N1786" t="n">
        <v>66.62</v>
      </c>
      <c r="O1786" t="n">
        <v>32493.12</v>
      </c>
      <c r="P1786" t="n">
        <v>358.14</v>
      </c>
      <c r="Q1786" t="n">
        <v>452.59</v>
      </c>
      <c r="R1786" t="n">
        <v>73.84999999999999</v>
      </c>
      <c r="S1786" t="n">
        <v>57.64</v>
      </c>
      <c r="T1786" t="n">
        <v>5997.31</v>
      </c>
      <c r="U1786" t="n">
        <v>0.78</v>
      </c>
      <c r="V1786" t="n">
        <v>0.88</v>
      </c>
      <c r="W1786" t="n">
        <v>6.81</v>
      </c>
      <c r="X1786" t="n">
        <v>0.35</v>
      </c>
      <c r="Y1786" t="n">
        <v>1</v>
      </c>
      <c r="Z1786" t="n">
        <v>10</v>
      </c>
    </row>
    <row r="1787">
      <c r="A1787" t="n">
        <v>89</v>
      </c>
      <c r="B1787" t="n">
        <v>115</v>
      </c>
      <c r="C1787" t="inlineStr">
        <is>
          <t xml:space="preserve">CONCLUIDO	</t>
        </is>
      </c>
      <c r="D1787" t="n">
        <v>3.6743</v>
      </c>
      <c r="E1787" t="n">
        <v>27.22</v>
      </c>
      <c r="F1787" t="n">
        <v>24.03</v>
      </c>
      <c r="G1787" t="n">
        <v>120.14</v>
      </c>
      <c r="H1787" t="n">
        <v>1.58</v>
      </c>
      <c r="I1787" t="n">
        <v>12</v>
      </c>
      <c r="J1787" t="n">
        <v>262.02</v>
      </c>
      <c r="K1787" t="n">
        <v>56.94</v>
      </c>
      <c r="L1787" t="n">
        <v>23.25</v>
      </c>
      <c r="M1787" t="n">
        <v>10</v>
      </c>
      <c r="N1787" t="n">
        <v>66.83</v>
      </c>
      <c r="O1787" t="n">
        <v>32550.47</v>
      </c>
      <c r="P1787" t="n">
        <v>356.72</v>
      </c>
      <c r="Q1787" t="n">
        <v>452.56</v>
      </c>
      <c r="R1787" t="n">
        <v>72.33</v>
      </c>
      <c r="S1787" t="n">
        <v>57.64</v>
      </c>
      <c r="T1787" t="n">
        <v>5240.58</v>
      </c>
      <c r="U1787" t="n">
        <v>0.8</v>
      </c>
      <c r="V1787" t="n">
        <v>0.88</v>
      </c>
      <c r="W1787" t="n">
        <v>6.81</v>
      </c>
      <c r="X1787" t="n">
        <v>0.3</v>
      </c>
      <c r="Y1787" t="n">
        <v>1</v>
      </c>
      <c r="Z1787" t="n">
        <v>10</v>
      </c>
    </row>
    <row r="1788">
      <c r="A1788" t="n">
        <v>90</v>
      </c>
      <c r="B1788" t="n">
        <v>115</v>
      </c>
      <c r="C1788" t="inlineStr">
        <is>
          <t xml:space="preserve">CONCLUIDO	</t>
        </is>
      </c>
      <c r="D1788" t="n">
        <v>3.6749</v>
      </c>
      <c r="E1788" t="n">
        <v>27.21</v>
      </c>
      <c r="F1788" t="n">
        <v>24.02</v>
      </c>
      <c r="G1788" t="n">
        <v>120.12</v>
      </c>
      <c r="H1788" t="n">
        <v>1.59</v>
      </c>
      <c r="I1788" t="n">
        <v>12</v>
      </c>
      <c r="J1788" t="n">
        <v>262.49</v>
      </c>
      <c r="K1788" t="n">
        <v>56.94</v>
      </c>
      <c r="L1788" t="n">
        <v>23.5</v>
      </c>
      <c r="M1788" t="n">
        <v>10</v>
      </c>
      <c r="N1788" t="n">
        <v>67.05</v>
      </c>
      <c r="O1788" t="n">
        <v>32607.89</v>
      </c>
      <c r="P1788" t="n">
        <v>356.83</v>
      </c>
      <c r="Q1788" t="n">
        <v>452.58</v>
      </c>
      <c r="R1788" t="n">
        <v>72.06999999999999</v>
      </c>
      <c r="S1788" t="n">
        <v>57.64</v>
      </c>
      <c r="T1788" t="n">
        <v>5111.87</v>
      </c>
      <c r="U1788" t="n">
        <v>0.8</v>
      </c>
      <c r="V1788" t="n">
        <v>0.88</v>
      </c>
      <c r="W1788" t="n">
        <v>6.81</v>
      </c>
      <c r="X1788" t="n">
        <v>0.3</v>
      </c>
      <c r="Y1788" t="n">
        <v>1</v>
      </c>
      <c r="Z1788" t="n">
        <v>10</v>
      </c>
    </row>
    <row r="1789">
      <c r="A1789" t="n">
        <v>91</v>
      </c>
      <c r="B1789" t="n">
        <v>115</v>
      </c>
      <c r="C1789" t="inlineStr">
        <is>
          <t xml:space="preserve">CONCLUIDO	</t>
        </is>
      </c>
      <c r="D1789" t="n">
        <v>3.6749</v>
      </c>
      <c r="E1789" t="n">
        <v>27.21</v>
      </c>
      <c r="F1789" t="n">
        <v>24.02</v>
      </c>
      <c r="G1789" t="n">
        <v>120.12</v>
      </c>
      <c r="H1789" t="n">
        <v>1.61</v>
      </c>
      <c r="I1789" t="n">
        <v>12</v>
      </c>
      <c r="J1789" t="n">
        <v>262.96</v>
      </c>
      <c r="K1789" t="n">
        <v>56.94</v>
      </c>
      <c r="L1789" t="n">
        <v>23.75</v>
      </c>
      <c r="M1789" t="n">
        <v>10</v>
      </c>
      <c r="N1789" t="n">
        <v>67.26000000000001</v>
      </c>
      <c r="O1789" t="n">
        <v>32665.4</v>
      </c>
      <c r="P1789" t="n">
        <v>357.16</v>
      </c>
      <c r="Q1789" t="n">
        <v>452.59</v>
      </c>
      <c r="R1789" t="n">
        <v>72.06999999999999</v>
      </c>
      <c r="S1789" t="n">
        <v>57.64</v>
      </c>
      <c r="T1789" t="n">
        <v>5112.79</v>
      </c>
      <c r="U1789" t="n">
        <v>0.8</v>
      </c>
      <c r="V1789" t="n">
        <v>0.88</v>
      </c>
      <c r="W1789" t="n">
        <v>6.81</v>
      </c>
      <c r="X1789" t="n">
        <v>0.3</v>
      </c>
      <c r="Y1789" t="n">
        <v>1</v>
      </c>
      <c r="Z1789" t="n">
        <v>10</v>
      </c>
    </row>
    <row r="1790">
      <c r="A1790" t="n">
        <v>92</v>
      </c>
      <c r="B1790" t="n">
        <v>115</v>
      </c>
      <c r="C1790" t="inlineStr">
        <is>
          <t xml:space="preserve">CONCLUIDO	</t>
        </is>
      </c>
      <c r="D1790" t="n">
        <v>3.6754</v>
      </c>
      <c r="E1790" t="n">
        <v>27.21</v>
      </c>
      <c r="F1790" t="n">
        <v>24.02</v>
      </c>
      <c r="G1790" t="n">
        <v>120.1</v>
      </c>
      <c r="H1790" t="n">
        <v>1.62</v>
      </c>
      <c r="I1790" t="n">
        <v>12</v>
      </c>
      <c r="J1790" t="n">
        <v>263.42</v>
      </c>
      <c r="K1790" t="n">
        <v>56.94</v>
      </c>
      <c r="L1790" t="n">
        <v>24</v>
      </c>
      <c r="M1790" t="n">
        <v>10</v>
      </c>
      <c r="N1790" t="n">
        <v>67.48</v>
      </c>
      <c r="O1790" t="n">
        <v>32722.99</v>
      </c>
      <c r="P1790" t="n">
        <v>357.5</v>
      </c>
      <c r="Q1790" t="n">
        <v>452.61</v>
      </c>
      <c r="R1790" t="n">
        <v>71.90000000000001</v>
      </c>
      <c r="S1790" t="n">
        <v>57.64</v>
      </c>
      <c r="T1790" t="n">
        <v>5027.69</v>
      </c>
      <c r="U1790" t="n">
        <v>0.8</v>
      </c>
      <c r="V1790" t="n">
        <v>0.88</v>
      </c>
      <c r="W1790" t="n">
        <v>6.81</v>
      </c>
      <c r="X1790" t="n">
        <v>0.3</v>
      </c>
      <c r="Y1790" t="n">
        <v>1</v>
      </c>
      <c r="Z1790" t="n">
        <v>10</v>
      </c>
    </row>
    <row r="1791">
      <c r="A1791" t="n">
        <v>93</v>
      </c>
      <c r="B1791" t="n">
        <v>115</v>
      </c>
      <c r="C1791" t="inlineStr">
        <is>
          <t xml:space="preserve">CONCLUIDO	</t>
        </is>
      </c>
      <c r="D1791" t="n">
        <v>3.6734</v>
      </c>
      <c r="E1791" t="n">
        <v>27.22</v>
      </c>
      <c r="F1791" t="n">
        <v>24.04</v>
      </c>
      <c r="G1791" t="n">
        <v>120.18</v>
      </c>
      <c r="H1791" t="n">
        <v>1.64</v>
      </c>
      <c r="I1791" t="n">
        <v>12</v>
      </c>
      <c r="J1791" t="n">
        <v>263.89</v>
      </c>
      <c r="K1791" t="n">
        <v>56.94</v>
      </c>
      <c r="L1791" t="n">
        <v>24.25</v>
      </c>
      <c r="M1791" t="n">
        <v>10</v>
      </c>
      <c r="N1791" t="n">
        <v>67.7</v>
      </c>
      <c r="O1791" t="n">
        <v>32780.66</v>
      </c>
      <c r="P1791" t="n">
        <v>357.9</v>
      </c>
      <c r="Q1791" t="n">
        <v>452.58</v>
      </c>
      <c r="R1791" t="n">
        <v>72.47</v>
      </c>
      <c r="S1791" t="n">
        <v>57.64</v>
      </c>
      <c r="T1791" t="n">
        <v>5313.86</v>
      </c>
      <c r="U1791" t="n">
        <v>0.8</v>
      </c>
      <c r="V1791" t="n">
        <v>0.88</v>
      </c>
      <c r="W1791" t="n">
        <v>6.81</v>
      </c>
      <c r="X1791" t="n">
        <v>0.31</v>
      </c>
      <c r="Y1791" t="n">
        <v>1</v>
      </c>
      <c r="Z1791" t="n">
        <v>10</v>
      </c>
    </row>
    <row r="1792">
      <c r="A1792" t="n">
        <v>94</v>
      </c>
      <c r="B1792" t="n">
        <v>115</v>
      </c>
      <c r="C1792" t="inlineStr">
        <is>
          <t xml:space="preserve">CONCLUIDO	</t>
        </is>
      </c>
      <c r="D1792" t="n">
        <v>3.6734</v>
      </c>
      <c r="E1792" t="n">
        <v>27.22</v>
      </c>
      <c r="F1792" t="n">
        <v>24.04</v>
      </c>
      <c r="G1792" t="n">
        <v>120.18</v>
      </c>
      <c r="H1792" t="n">
        <v>1.65</v>
      </c>
      <c r="I1792" t="n">
        <v>12</v>
      </c>
      <c r="J1792" t="n">
        <v>264.36</v>
      </c>
      <c r="K1792" t="n">
        <v>56.94</v>
      </c>
      <c r="L1792" t="n">
        <v>24.5</v>
      </c>
      <c r="M1792" t="n">
        <v>10</v>
      </c>
      <c r="N1792" t="n">
        <v>67.92</v>
      </c>
      <c r="O1792" t="n">
        <v>32838.42</v>
      </c>
      <c r="P1792" t="n">
        <v>357.72</v>
      </c>
      <c r="Q1792" t="n">
        <v>452.56</v>
      </c>
      <c r="R1792" t="n">
        <v>72.47</v>
      </c>
      <c r="S1792" t="n">
        <v>57.64</v>
      </c>
      <c r="T1792" t="n">
        <v>5312.76</v>
      </c>
      <c r="U1792" t="n">
        <v>0.8</v>
      </c>
      <c r="V1792" t="n">
        <v>0.88</v>
      </c>
      <c r="W1792" t="n">
        <v>6.81</v>
      </c>
      <c r="X1792" t="n">
        <v>0.31</v>
      </c>
      <c r="Y1792" t="n">
        <v>1</v>
      </c>
      <c r="Z1792" t="n">
        <v>10</v>
      </c>
    </row>
    <row r="1793">
      <c r="A1793" t="n">
        <v>95</v>
      </c>
      <c r="B1793" t="n">
        <v>115</v>
      </c>
      <c r="C1793" t="inlineStr">
        <is>
          <t xml:space="preserve">CONCLUIDO	</t>
        </is>
      </c>
      <c r="D1793" t="n">
        <v>3.6737</v>
      </c>
      <c r="E1793" t="n">
        <v>27.22</v>
      </c>
      <c r="F1793" t="n">
        <v>24.03</v>
      </c>
      <c r="G1793" t="n">
        <v>120.17</v>
      </c>
      <c r="H1793" t="n">
        <v>1.66</v>
      </c>
      <c r="I1793" t="n">
        <v>12</v>
      </c>
      <c r="J1793" t="n">
        <v>264.83</v>
      </c>
      <c r="K1793" t="n">
        <v>56.94</v>
      </c>
      <c r="L1793" t="n">
        <v>24.75</v>
      </c>
      <c r="M1793" t="n">
        <v>10</v>
      </c>
      <c r="N1793" t="n">
        <v>68.13</v>
      </c>
      <c r="O1793" t="n">
        <v>32896.26</v>
      </c>
      <c r="P1793" t="n">
        <v>357.46</v>
      </c>
      <c r="Q1793" t="n">
        <v>452.58</v>
      </c>
      <c r="R1793" t="n">
        <v>72.34</v>
      </c>
      <c r="S1793" t="n">
        <v>57.64</v>
      </c>
      <c r="T1793" t="n">
        <v>5248.78</v>
      </c>
      <c r="U1793" t="n">
        <v>0.8</v>
      </c>
      <c r="V1793" t="n">
        <v>0.88</v>
      </c>
      <c r="W1793" t="n">
        <v>6.82</v>
      </c>
      <c r="X1793" t="n">
        <v>0.31</v>
      </c>
      <c r="Y1793" t="n">
        <v>1</v>
      </c>
      <c r="Z1793" t="n">
        <v>10</v>
      </c>
    </row>
    <row r="1794">
      <c r="A1794" t="n">
        <v>96</v>
      </c>
      <c r="B1794" t="n">
        <v>115</v>
      </c>
      <c r="C1794" t="inlineStr">
        <is>
          <t xml:space="preserve">CONCLUIDO	</t>
        </is>
      </c>
      <c r="D1794" t="n">
        <v>3.6712</v>
      </c>
      <c r="E1794" t="n">
        <v>27.24</v>
      </c>
      <c r="F1794" t="n">
        <v>24.05</v>
      </c>
      <c r="G1794" t="n">
        <v>120.26</v>
      </c>
      <c r="H1794" t="n">
        <v>1.68</v>
      </c>
      <c r="I1794" t="n">
        <v>12</v>
      </c>
      <c r="J1794" t="n">
        <v>265.3</v>
      </c>
      <c r="K1794" t="n">
        <v>56.94</v>
      </c>
      <c r="L1794" t="n">
        <v>25</v>
      </c>
      <c r="M1794" t="n">
        <v>10</v>
      </c>
      <c r="N1794" t="n">
        <v>68.34999999999999</v>
      </c>
      <c r="O1794" t="n">
        <v>32954.18</v>
      </c>
      <c r="P1794" t="n">
        <v>357.26</v>
      </c>
      <c r="Q1794" t="n">
        <v>452.57</v>
      </c>
      <c r="R1794" t="n">
        <v>72.95999999999999</v>
      </c>
      <c r="S1794" t="n">
        <v>57.64</v>
      </c>
      <c r="T1794" t="n">
        <v>5560.28</v>
      </c>
      <c r="U1794" t="n">
        <v>0.79</v>
      </c>
      <c r="V1794" t="n">
        <v>0.88</v>
      </c>
      <c r="W1794" t="n">
        <v>6.82</v>
      </c>
      <c r="X1794" t="n">
        <v>0.33</v>
      </c>
      <c r="Y1794" t="n">
        <v>1</v>
      </c>
      <c r="Z1794" t="n">
        <v>10</v>
      </c>
    </row>
    <row r="1795">
      <c r="A1795" t="n">
        <v>97</v>
      </c>
      <c r="B1795" t="n">
        <v>115</v>
      </c>
      <c r="C1795" t="inlineStr">
        <is>
          <t xml:space="preserve">CONCLUIDO	</t>
        </is>
      </c>
      <c r="D1795" t="n">
        <v>3.6731</v>
      </c>
      <c r="E1795" t="n">
        <v>27.23</v>
      </c>
      <c r="F1795" t="n">
        <v>24.04</v>
      </c>
      <c r="G1795" t="n">
        <v>120.19</v>
      </c>
      <c r="H1795" t="n">
        <v>1.69</v>
      </c>
      <c r="I1795" t="n">
        <v>12</v>
      </c>
      <c r="J1795" t="n">
        <v>265.77</v>
      </c>
      <c r="K1795" t="n">
        <v>56.94</v>
      </c>
      <c r="L1795" t="n">
        <v>25.25</v>
      </c>
      <c r="M1795" t="n">
        <v>10</v>
      </c>
      <c r="N1795" t="n">
        <v>68.56999999999999</v>
      </c>
      <c r="O1795" t="n">
        <v>33012.18</v>
      </c>
      <c r="P1795" t="n">
        <v>356.28</v>
      </c>
      <c r="Q1795" t="n">
        <v>452.55</v>
      </c>
      <c r="R1795" t="n">
        <v>72.58</v>
      </c>
      <c r="S1795" t="n">
        <v>57.64</v>
      </c>
      <c r="T1795" t="n">
        <v>5368.44</v>
      </c>
      <c r="U1795" t="n">
        <v>0.79</v>
      </c>
      <c r="V1795" t="n">
        <v>0.88</v>
      </c>
      <c r="W1795" t="n">
        <v>6.81</v>
      </c>
      <c r="X1795" t="n">
        <v>0.31</v>
      </c>
      <c r="Y1795" t="n">
        <v>1</v>
      </c>
      <c r="Z1795" t="n">
        <v>10</v>
      </c>
    </row>
    <row r="1796">
      <c r="A1796" t="n">
        <v>98</v>
      </c>
      <c r="B1796" t="n">
        <v>115</v>
      </c>
      <c r="C1796" t="inlineStr">
        <is>
          <t xml:space="preserve">CONCLUIDO	</t>
        </is>
      </c>
      <c r="D1796" t="n">
        <v>3.6819</v>
      </c>
      <c r="E1796" t="n">
        <v>27.16</v>
      </c>
      <c r="F1796" t="n">
        <v>24.02</v>
      </c>
      <c r="G1796" t="n">
        <v>131</v>
      </c>
      <c r="H1796" t="n">
        <v>1.7</v>
      </c>
      <c r="I1796" t="n">
        <v>11</v>
      </c>
      <c r="J1796" t="n">
        <v>266.24</v>
      </c>
      <c r="K1796" t="n">
        <v>56.94</v>
      </c>
      <c r="L1796" t="n">
        <v>25.5</v>
      </c>
      <c r="M1796" t="n">
        <v>9</v>
      </c>
      <c r="N1796" t="n">
        <v>68.8</v>
      </c>
      <c r="O1796" t="n">
        <v>33070.26</v>
      </c>
      <c r="P1796" t="n">
        <v>355.8</v>
      </c>
      <c r="Q1796" t="n">
        <v>452.59</v>
      </c>
      <c r="R1796" t="n">
        <v>71.84</v>
      </c>
      <c r="S1796" t="n">
        <v>57.64</v>
      </c>
      <c r="T1796" t="n">
        <v>5003.82</v>
      </c>
      <c r="U1796" t="n">
        <v>0.8</v>
      </c>
      <c r="V1796" t="n">
        <v>0.88</v>
      </c>
      <c r="W1796" t="n">
        <v>6.81</v>
      </c>
      <c r="X1796" t="n">
        <v>0.29</v>
      </c>
      <c r="Y1796" t="n">
        <v>1</v>
      </c>
      <c r="Z1796" t="n">
        <v>10</v>
      </c>
    </row>
    <row r="1797">
      <c r="A1797" t="n">
        <v>99</v>
      </c>
      <c r="B1797" t="n">
        <v>115</v>
      </c>
      <c r="C1797" t="inlineStr">
        <is>
          <t xml:space="preserve">CONCLUIDO	</t>
        </is>
      </c>
      <c r="D1797" t="n">
        <v>3.6841</v>
      </c>
      <c r="E1797" t="n">
        <v>27.14</v>
      </c>
      <c r="F1797" t="n">
        <v>24</v>
      </c>
      <c r="G1797" t="n">
        <v>130.91</v>
      </c>
      <c r="H1797" t="n">
        <v>1.72</v>
      </c>
      <c r="I1797" t="n">
        <v>11</v>
      </c>
      <c r="J1797" t="n">
        <v>266.71</v>
      </c>
      <c r="K1797" t="n">
        <v>56.94</v>
      </c>
      <c r="L1797" t="n">
        <v>25.75</v>
      </c>
      <c r="M1797" t="n">
        <v>9</v>
      </c>
      <c r="N1797" t="n">
        <v>69.02</v>
      </c>
      <c r="O1797" t="n">
        <v>33128.44</v>
      </c>
      <c r="P1797" t="n">
        <v>355.63</v>
      </c>
      <c r="Q1797" t="n">
        <v>452.56</v>
      </c>
      <c r="R1797" t="n">
        <v>71.31999999999999</v>
      </c>
      <c r="S1797" t="n">
        <v>57.64</v>
      </c>
      <c r="T1797" t="n">
        <v>4744.2</v>
      </c>
      <c r="U1797" t="n">
        <v>0.8100000000000001</v>
      </c>
      <c r="V1797" t="n">
        <v>0.88</v>
      </c>
      <c r="W1797" t="n">
        <v>6.81</v>
      </c>
      <c r="X1797" t="n">
        <v>0.28</v>
      </c>
      <c r="Y1797" t="n">
        <v>1</v>
      </c>
      <c r="Z1797" t="n">
        <v>10</v>
      </c>
    </row>
    <row r="1798">
      <c r="A1798" t="n">
        <v>100</v>
      </c>
      <c r="B1798" t="n">
        <v>115</v>
      </c>
      <c r="C1798" t="inlineStr">
        <is>
          <t xml:space="preserve">CONCLUIDO	</t>
        </is>
      </c>
      <c r="D1798" t="n">
        <v>3.6831</v>
      </c>
      <c r="E1798" t="n">
        <v>27.15</v>
      </c>
      <c r="F1798" t="n">
        <v>24.01</v>
      </c>
      <c r="G1798" t="n">
        <v>130.95</v>
      </c>
      <c r="H1798" t="n">
        <v>1.73</v>
      </c>
      <c r="I1798" t="n">
        <v>11</v>
      </c>
      <c r="J1798" t="n">
        <v>267.18</v>
      </c>
      <c r="K1798" t="n">
        <v>56.94</v>
      </c>
      <c r="L1798" t="n">
        <v>26</v>
      </c>
      <c r="M1798" t="n">
        <v>9</v>
      </c>
      <c r="N1798" t="n">
        <v>69.23999999999999</v>
      </c>
      <c r="O1798" t="n">
        <v>33186.69</v>
      </c>
      <c r="P1798" t="n">
        <v>356.05</v>
      </c>
      <c r="Q1798" t="n">
        <v>452.59</v>
      </c>
      <c r="R1798" t="n">
        <v>71.38</v>
      </c>
      <c r="S1798" t="n">
        <v>57.64</v>
      </c>
      <c r="T1798" t="n">
        <v>4774.7</v>
      </c>
      <c r="U1798" t="n">
        <v>0.8100000000000001</v>
      </c>
      <c r="V1798" t="n">
        <v>0.88</v>
      </c>
      <c r="W1798" t="n">
        <v>6.82</v>
      </c>
      <c r="X1798" t="n">
        <v>0.28</v>
      </c>
      <c r="Y1798" t="n">
        <v>1</v>
      </c>
      <c r="Z1798" t="n">
        <v>10</v>
      </c>
    </row>
    <row r="1799">
      <c r="A1799" t="n">
        <v>101</v>
      </c>
      <c r="B1799" t="n">
        <v>115</v>
      </c>
      <c r="C1799" t="inlineStr">
        <is>
          <t xml:space="preserve">CONCLUIDO	</t>
        </is>
      </c>
      <c r="D1799" t="n">
        <v>3.6833</v>
      </c>
      <c r="E1799" t="n">
        <v>27.15</v>
      </c>
      <c r="F1799" t="n">
        <v>24.01</v>
      </c>
      <c r="G1799" t="n">
        <v>130.94</v>
      </c>
      <c r="H1799" t="n">
        <v>1.75</v>
      </c>
      <c r="I1799" t="n">
        <v>11</v>
      </c>
      <c r="J1799" t="n">
        <v>267.66</v>
      </c>
      <c r="K1799" t="n">
        <v>56.94</v>
      </c>
      <c r="L1799" t="n">
        <v>26.25</v>
      </c>
      <c r="M1799" t="n">
        <v>9</v>
      </c>
      <c r="N1799" t="n">
        <v>69.45999999999999</v>
      </c>
      <c r="O1799" t="n">
        <v>33245.03</v>
      </c>
      <c r="P1799" t="n">
        <v>356.26</v>
      </c>
      <c r="Q1799" t="n">
        <v>452.55</v>
      </c>
      <c r="R1799" t="n">
        <v>71.64</v>
      </c>
      <c r="S1799" t="n">
        <v>57.64</v>
      </c>
      <c r="T1799" t="n">
        <v>4902.43</v>
      </c>
      <c r="U1799" t="n">
        <v>0.8</v>
      </c>
      <c r="V1799" t="n">
        <v>0.88</v>
      </c>
      <c r="W1799" t="n">
        <v>6.81</v>
      </c>
      <c r="X1799" t="n">
        <v>0.28</v>
      </c>
      <c r="Y1799" t="n">
        <v>1</v>
      </c>
      <c r="Z1799" t="n">
        <v>10</v>
      </c>
    </row>
    <row r="1800">
      <c r="A1800" t="n">
        <v>102</v>
      </c>
      <c r="B1800" t="n">
        <v>115</v>
      </c>
      <c r="C1800" t="inlineStr">
        <is>
          <t xml:space="preserve">CONCLUIDO	</t>
        </is>
      </c>
      <c r="D1800" t="n">
        <v>3.683</v>
      </c>
      <c r="E1800" t="n">
        <v>27.15</v>
      </c>
      <c r="F1800" t="n">
        <v>24.01</v>
      </c>
      <c r="G1800" t="n">
        <v>130.95</v>
      </c>
      <c r="H1800" t="n">
        <v>1.76</v>
      </c>
      <c r="I1800" t="n">
        <v>11</v>
      </c>
      <c r="J1800" t="n">
        <v>268.13</v>
      </c>
      <c r="K1800" t="n">
        <v>56.94</v>
      </c>
      <c r="L1800" t="n">
        <v>26.5</v>
      </c>
      <c r="M1800" t="n">
        <v>9</v>
      </c>
      <c r="N1800" t="n">
        <v>69.69</v>
      </c>
      <c r="O1800" t="n">
        <v>33303.46</v>
      </c>
      <c r="P1800" t="n">
        <v>356.57</v>
      </c>
      <c r="Q1800" t="n">
        <v>452.58</v>
      </c>
      <c r="R1800" t="n">
        <v>71.54000000000001</v>
      </c>
      <c r="S1800" t="n">
        <v>57.64</v>
      </c>
      <c r="T1800" t="n">
        <v>4855.31</v>
      </c>
      <c r="U1800" t="n">
        <v>0.8100000000000001</v>
      </c>
      <c r="V1800" t="n">
        <v>0.88</v>
      </c>
      <c r="W1800" t="n">
        <v>6.81</v>
      </c>
      <c r="X1800" t="n">
        <v>0.28</v>
      </c>
      <c r="Y1800" t="n">
        <v>1</v>
      </c>
      <c r="Z1800" t="n">
        <v>10</v>
      </c>
    </row>
    <row r="1801">
      <c r="A1801" t="n">
        <v>103</v>
      </c>
      <c r="B1801" t="n">
        <v>115</v>
      </c>
      <c r="C1801" t="inlineStr">
        <is>
          <t xml:space="preserve">CONCLUIDO	</t>
        </is>
      </c>
      <c r="D1801" t="n">
        <v>3.6843</v>
      </c>
      <c r="E1801" t="n">
        <v>27.14</v>
      </c>
      <c r="F1801" t="n">
        <v>24</v>
      </c>
      <c r="G1801" t="n">
        <v>130.9</v>
      </c>
      <c r="H1801" t="n">
        <v>1.77</v>
      </c>
      <c r="I1801" t="n">
        <v>11</v>
      </c>
      <c r="J1801" t="n">
        <v>268.6</v>
      </c>
      <c r="K1801" t="n">
        <v>56.94</v>
      </c>
      <c r="L1801" t="n">
        <v>26.75</v>
      </c>
      <c r="M1801" t="n">
        <v>9</v>
      </c>
      <c r="N1801" t="n">
        <v>69.91</v>
      </c>
      <c r="O1801" t="n">
        <v>33361.97</v>
      </c>
      <c r="P1801" t="n">
        <v>356.34</v>
      </c>
      <c r="Q1801" t="n">
        <v>452.58</v>
      </c>
      <c r="R1801" t="n">
        <v>71.34</v>
      </c>
      <c r="S1801" t="n">
        <v>57.64</v>
      </c>
      <c r="T1801" t="n">
        <v>4753.79</v>
      </c>
      <c r="U1801" t="n">
        <v>0.8100000000000001</v>
      </c>
      <c r="V1801" t="n">
        <v>0.88</v>
      </c>
      <c r="W1801" t="n">
        <v>6.81</v>
      </c>
      <c r="X1801" t="n">
        <v>0.27</v>
      </c>
      <c r="Y1801" t="n">
        <v>1</v>
      </c>
      <c r="Z1801" t="n">
        <v>10</v>
      </c>
    </row>
    <row r="1802">
      <c r="A1802" t="n">
        <v>104</v>
      </c>
      <c r="B1802" t="n">
        <v>115</v>
      </c>
      <c r="C1802" t="inlineStr">
        <is>
          <t xml:space="preserve">CONCLUIDO	</t>
        </is>
      </c>
      <c r="D1802" t="n">
        <v>3.6826</v>
      </c>
      <c r="E1802" t="n">
        <v>27.15</v>
      </c>
      <c r="F1802" t="n">
        <v>24.01</v>
      </c>
      <c r="G1802" t="n">
        <v>130.97</v>
      </c>
      <c r="H1802" t="n">
        <v>1.79</v>
      </c>
      <c r="I1802" t="n">
        <v>11</v>
      </c>
      <c r="J1802" t="n">
        <v>269.08</v>
      </c>
      <c r="K1802" t="n">
        <v>56.94</v>
      </c>
      <c r="L1802" t="n">
        <v>27</v>
      </c>
      <c r="M1802" t="n">
        <v>9</v>
      </c>
      <c r="N1802" t="n">
        <v>70.14</v>
      </c>
      <c r="O1802" t="n">
        <v>33420.56</v>
      </c>
      <c r="P1802" t="n">
        <v>356.25</v>
      </c>
      <c r="Q1802" t="n">
        <v>452.57</v>
      </c>
      <c r="R1802" t="n">
        <v>71.70999999999999</v>
      </c>
      <c r="S1802" t="n">
        <v>57.64</v>
      </c>
      <c r="T1802" t="n">
        <v>4937.37</v>
      </c>
      <c r="U1802" t="n">
        <v>0.8</v>
      </c>
      <c r="V1802" t="n">
        <v>0.88</v>
      </c>
      <c r="W1802" t="n">
        <v>6.81</v>
      </c>
      <c r="X1802" t="n">
        <v>0.29</v>
      </c>
      <c r="Y1802" t="n">
        <v>1</v>
      </c>
      <c r="Z1802" t="n">
        <v>10</v>
      </c>
    </row>
    <row r="1803">
      <c r="A1803" t="n">
        <v>105</v>
      </c>
      <c r="B1803" t="n">
        <v>115</v>
      </c>
      <c r="C1803" t="inlineStr">
        <is>
          <t xml:space="preserve">CONCLUIDO	</t>
        </is>
      </c>
      <c r="D1803" t="n">
        <v>3.6836</v>
      </c>
      <c r="E1803" t="n">
        <v>27.15</v>
      </c>
      <c r="F1803" t="n">
        <v>24</v>
      </c>
      <c r="G1803" t="n">
        <v>130.93</v>
      </c>
      <c r="H1803" t="n">
        <v>1.8</v>
      </c>
      <c r="I1803" t="n">
        <v>11</v>
      </c>
      <c r="J1803" t="n">
        <v>269.55</v>
      </c>
      <c r="K1803" t="n">
        <v>56.94</v>
      </c>
      <c r="L1803" t="n">
        <v>27.25</v>
      </c>
      <c r="M1803" t="n">
        <v>9</v>
      </c>
      <c r="N1803" t="n">
        <v>70.36</v>
      </c>
      <c r="O1803" t="n">
        <v>33479.25</v>
      </c>
      <c r="P1803" t="n">
        <v>356.32</v>
      </c>
      <c r="Q1803" t="n">
        <v>452.56</v>
      </c>
      <c r="R1803" t="n">
        <v>71.45</v>
      </c>
      <c r="S1803" t="n">
        <v>57.64</v>
      </c>
      <c r="T1803" t="n">
        <v>4807.98</v>
      </c>
      <c r="U1803" t="n">
        <v>0.8100000000000001</v>
      </c>
      <c r="V1803" t="n">
        <v>0.88</v>
      </c>
      <c r="W1803" t="n">
        <v>6.81</v>
      </c>
      <c r="X1803" t="n">
        <v>0.28</v>
      </c>
      <c r="Y1803" t="n">
        <v>1</v>
      </c>
      <c r="Z1803" t="n">
        <v>10</v>
      </c>
    </row>
    <row r="1804">
      <c r="A1804" t="n">
        <v>106</v>
      </c>
      <c r="B1804" t="n">
        <v>115</v>
      </c>
      <c r="C1804" t="inlineStr">
        <is>
          <t xml:space="preserve">CONCLUIDO	</t>
        </is>
      </c>
      <c r="D1804" t="n">
        <v>3.6838</v>
      </c>
      <c r="E1804" t="n">
        <v>27.15</v>
      </c>
      <c r="F1804" t="n">
        <v>24</v>
      </c>
      <c r="G1804" t="n">
        <v>130.92</v>
      </c>
      <c r="H1804" t="n">
        <v>1.81</v>
      </c>
      <c r="I1804" t="n">
        <v>11</v>
      </c>
      <c r="J1804" t="n">
        <v>270.03</v>
      </c>
      <c r="K1804" t="n">
        <v>56.94</v>
      </c>
      <c r="L1804" t="n">
        <v>27.5</v>
      </c>
      <c r="M1804" t="n">
        <v>9</v>
      </c>
      <c r="N1804" t="n">
        <v>70.59</v>
      </c>
      <c r="O1804" t="n">
        <v>33538.02</v>
      </c>
      <c r="P1804" t="n">
        <v>356.05</v>
      </c>
      <c r="Q1804" t="n">
        <v>452.58</v>
      </c>
      <c r="R1804" t="n">
        <v>71.34</v>
      </c>
      <c r="S1804" t="n">
        <v>57.64</v>
      </c>
      <c r="T1804" t="n">
        <v>4750.78</v>
      </c>
      <c r="U1804" t="n">
        <v>0.8100000000000001</v>
      </c>
      <c r="V1804" t="n">
        <v>0.88</v>
      </c>
      <c r="W1804" t="n">
        <v>6.81</v>
      </c>
      <c r="X1804" t="n">
        <v>0.28</v>
      </c>
      <c r="Y1804" t="n">
        <v>1</v>
      </c>
      <c r="Z1804" t="n">
        <v>10</v>
      </c>
    </row>
    <row r="1805">
      <c r="A1805" t="n">
        <v>107</v>
      </c>
      <c r="B1805" t="n">
        <v>115</v>
      </c>
      <c r="C1805" t="inlineStr">
        <is>
          <t xml:space="preserve">CONCLUIDO	</t>
        </is>
      </c>
      <c r="D1805" t="n">
        <v>3.6822</v>
      </c>
      <c r="E1805" t="n">
        <v>27.16</v>
      </c>
      <c r="F1805" t="n">
        <v>24.01</v>
      </c>
      <c r="G1805" t="n">
        <v>130.99</v>
      </c>
      <c r="H1805" t="n">
        <v>1.83</v>
      </c>
      <c r="I1805" t="n">
        <v>11</v>
      </c>
      <c r="J1805" t="n">
        <v>270.51</v>
      </c>
      <c r="K1805" t="n">
        <v>56.94</v>
      </c>
      <c r="L1805" t="n">
        <v>27.75</v>
      </c>
      <c r="M1805" t="n">
        <v>9</v>
      </c>
      <c r="N1805" t="n">
        <v>70.81999999999999</v>
      </c>
      <c r="O1805" t="n">
        <v>33596.87</v>
      </c>
      <c r="P1805" t="n">
        <v>355.82</v>
      </c>
      <c r="Q1805" t="n">
        <v>452.59</v>
      </c>
      <c r="R1805" t="n">
        <v>71.67</v>
      </c>
      <c r="S1805" t="n">
        <v>57.64</v>
      </c>
      <c r="T1805" t="n">
        <v>4916.31</v>
      </c>
      <c r="U1805" t="n">
        <v>0.8</v>
      </c>
      <c r="V1805" t="n">
        <v>0.88</v>
      </c>
      <c r="W1805" t="n">
        <v>6.82</v>
      </c>
      <c r="X1805" t="n">
        <v>0.29</v>
      </c>
      <c r="Y1805" t="n">
        <v>1</v>
      </c>
      <c r="Z1805" t="n">
        <v>10</v>
      </c>
    </row>
    <row r="1806">
      <c r="A1806" t="n">
        <v>108</v>
      </c>
      <c r="B1806" t="n">
        <v>115</v>
      </c>
      <c r="C1806" t="inlineStr">
        <is>
          <t xml:space="preserve">CONCLUIDO	</t>
        </is>
      </c>
      <c r="D1806" t="n">
        <v>3.6827</v>
      </c>
      <c r="E1806" t="n">
        <v>27.15</v>
      </c>
      <c r="F1806" t="n">
        <v>24.01</v>
      </c>
      <c r="G1806" t="n">
        <v>130.97</v>
      </c>
      <c r="H1806" t="n">
        <v>1.84</v>
      </c>
      <c r="I1806" t="n">
        <v>11</v>
      </c>
      <c r="J1806" t="n">
        <v>270.99</v>
      </c>
      <c r="K1806" t="n">
        <v>56.94</v>
      </c>
      <c r="L1806" t="n">
        <v>28</v>
      </c>
      <c r="M1806" t="n">
        <v>9</v>
      </c>
      <c r="N1806" t="n">
        <v>71.04000000000001</v>
      </c>
      <c r="O1806" t="n">
        <v>33655.82</v>
      </c>
      <c r="P1806" t="n">
        <v>354.82</v>
      </c>
      <c r="Q1806" t="n">
        <v>452.57</v>
      </c>
      <c r="R1806" t="n">
        <v>71.65000000000001</v>
      </c>
      <c r="S1806" t="n">
        <v>57.64</v>
      </c>
      <c r="T1806" t="n">
        <v>4908.08</v>
      </c>
      <c r="U1806" t="n">
        <v>0.8</v>
      </c>
      <c r="V1806" t="n">
        <v>0.88</v>
      </c>
      <c r="W1806" t="n">
        <v>6.81</v>
      </c>
      <c r="X1806" t="n">
        <v>0.29</v>
      </c>
      <c r="Y1806" t="n">
        <v>1</v>
      </c>
      <c r="Z1806" t="n">
        <v>10</v>
      </c>
    </row>
    <row r="1807">
      <c r="A1807" t="n">
        <v>109</v>
      </c>
      <c r="B1807" t="n">
        <v>115</v>
      </c>
      <c r="C1807" t="inlineStr">
        <is>
          <t xml:space="preserve">CONCLUIDO	</t>
        </is>
      </c>
      <c r="D1807" t="n">
        <v>3.693</v>
      </c>
      <c r="E1807" t="n">
        <v>27.08</v>
      </c>
      <c r="F1807" t="n">
        <v>23.98</v>
      </c>
      <c r="G1807" t="n">
        <v>143.87</v>
      </c>
      <c r="H1807" t="n">
        <v>1.85</v>
      </c>
      <c r="I1807" t="n">
        <v>10</v>
      </c>
      <c r="J1807" t="n">
        <v>271.46</v>
      </c>
      <c r="K1807" t="n">
        <v>56.94</v>
      </c>
      <c r="L1807" t="n">
        <v>28.25</v>
      </c>
      <c r="M1807" t="n">
        <v>8</v>
      </c>
      <c r="N1807" t="n">
        <v>71.27</v>
      </c>
      <c r="O1807" t="n">
        <v>33714.85</v>
      </c>
      <c r="P1807" t="n">
        <v>354.19</v>
      </c>
      <c r="Q1807" t="n">
        <v>452.56</v>
      </c>
      <c r="R1807" t="n">
        <v>70.65000000000001</v>
      </c>
      <c r="S1807" t="n">
        <v>57.64</v>
      </c>
      <c r="T1807" t="n">
        <v>4414.63</v>
      </c>
      <c r="U1807" t="n">
        <v>0.82</v>
      </c>
      <c r="V1807" t="n">
        <v>0.88</v>
      </c>
      <c r="W1807" t="n">
        <v>6.81</v>
      </c>
      <c r="X1807" t="n">
        <v>0.25</v>
      </c>
      <c r="Y1807" t="n">
        <v>1</v>
      </c>
      <c r="Z1807" t="n">
        <v>10</v>
      </c>
    </row>
    <row r="1808">
      <c r="A1808" t="n">
        <v>110</v>
      </c>
      <c r="B1808" t="n">
        <v>115</v>
      </c>
      <c r="C1808" t="inlineStr">
        <is>
          <t xml:space="preserve">CONCLUIDO	</t>
        </is>
      </c>
      <c r="D1808" t="n">
        <v>3.691</v>
      </c>
      <c r="E1808" t="n">
        <v>27.09</v>
      </c>
      <c r="F1808" t="n">
        <v>23.99</v>
      </c>
      <c r="G1808" t="n">
        <v>143.96</v>
      </c>
      <c r="H1808" t="n">
        <v>1.87</v>
      </c>
      <c r="I1808" t="n">
        <v>10</v>
      </c>
      <c r="J1808" t="n">
        <v>271.94</v>
      </c>
      <c r="K1808" t="n">
        <v>56.94</v>
      </c>
      <c r="L1808" t="n">
        <v>28.5</v>
      </c>
      <c r="M1808" t="n">
        <v>8</v>
      </c>
      <c r="N1808" t="n">
        <v>71.5</v>
      </c>
      <c r="O1808" t="n">
        <v>33773.97</v>
      </c>
      <c r="P1808" t="n">
        <v>354.7</v>
      </c>
      <c r="Q1808" t="n">
        <v>452.55</v>
      </c>
      <c r="R1808" t="n">
        <v>71.02</v>
      </c>
      <c r="S1808" t="n">
        <v>57.64</v>
      </c>
      <c r="T1808" t="n">
        <v>4597.8</v>
      </c>
      <c r="U1808" t="n">
        <v>0.8100000000000001</v>
      </c>
      <c r="V1808" t="n">
        <v>0.88</v>
      </c>
      <c r="W1808" t="n">
        <v>6.81</v>
      </c>
      <c r="X1808" t="n">
        <v>0.27</v>
      </c>
      <c r="Y1808" t="n">
        <v>1</v>
      </c>
      <c r="Z1808" t="n">
        <v>10</v>
      </c>
    </row>
    <row r="1809">
      <c r="A1809" t="n">
        <v>111</v>
      </c>
      <c r="B1809" t="n">
        <v>115</v>
      </c>
      <c r="C1809" t="inlineStr">
        <is>
          <t xml:space="preserve">CONCLUIDO	</t>
        </is>
      </c>
      <c r="D1809" t="n">
        <v>3.6941</v>
      </c>
      <c r="E1809" t="n">
        <v>27.07</v>
      </c>
      <c r="F1809" t="n">
        <v>23.97</v>
      </c>
      <c r="G1809" t="n">
        <v>143.82</v>
      </c>
      <c r="H1809" t="n">
        <v>1.88</v>
      </c>
      <c r="I1809" t="n">
        <v>10</v>
      </c>
      <c r="J1809" t="n">
        <v>272.43</v>
      </c>
      <c r="K1809" t="n">
        <v>56.94</v>
      </c>
      <c r="L1809" t="n">
        <v>28.75</v>
      </c>
      <c r="M1809" t="n">
        <v>8</v>
      </c>
      <c r="N1809" t="n">
        <v>71.73</v>
      </c>
      <c r="O1809" t="n">
        <v>33833.3</v>
      </c>
      <c r="P1809" t="n">
        <v>354.65</v>
      </c>
      <c r="Q1809" t="n">
        <v>452.55</v>
      </c>
      <c r="R1809" t="n">
        <v>70.25</v>
      </c>
      <c r="S1809" t="n">
        <v>57.64</v>
      </c>
      <c r="T1809" t="n">
        <v>4211.53</v>
      </c>
      <c r="U1809" t="n">
        <v>0.82</v>
      </c>
      <c r="V1809" t="n">
        <v>0.88</v>
      </c>
      <c r="W1809" t="n">
        <v>6.81</v>
      </c>
      <c r="X1809" t="n">
        <v>0.25</v>
      </c>
      <c r="Y1809" t="n">
        <v>1</v>
      </c>
      <c r="Z1809" t="n">
        <v>10</v>
      </c>
    </row>
    <row r="1810">
      <c r="A1810" t="n">
        <v>112</v>
      </c>
      <c r="B1810" t="n">
        <v>115</v>
      </c>
      <c r="C1810" t="inlineStr">
        <is>
          <t xml:space="preserve">CONCLUIDO	</t>
        </is>
      </c>
      <c r="D1810" t="n">
        <v>3.6926</v>
      </c>
      <c r="E1810" t="n">
        <v>27.08</v>
      </c>
      <c r="F1810" t="n">
        <v>23.98</v>
      </c>
      <c r="G1810" t="n">
        <v>143.89</v>
      </c>
      <c r="H1810" t="n">
        <v>1.89</v>
      </c>
      <c r="I1810" t="n">
        <v>10</v>
      </c>
      <c r="J1810" t="n">
        <v>272.91</v>
      </c>
      <c r="K1810" t="n">
        <v>56.94</v>
      </c>
      <c r="L1810" t="n">
        <v>29</v>
      </c>
      <c r="M1810" t="n">
        <v>8</v>
      </c>
      <c r="N1810" t="n">
        <v>71.95999999999999</v>
      </c>
      <c r="O1810" t="n">
        <v>33892.61</v>
      </c>
      <c r="P1810" t="n">
        <v>354.96</v>
      </c>
      <c r="Q1810" t="n">
        <v>452.55</v>
      </c>
      <c r="R1810" t="n">
        <v>70.73999999999999</v>
      </c>
      <c r="S1810" t="n">
        <v>57.64</v>
      </c>
      <c r="T1810" t="n">
        <v>4459.12</v>
      </c>
      <c r="U1810" t="n">
        <v>0.8100000000000001</v>
      </c>
      <c r="V1810" t="n">
        <v>0.88</v>
      </c>
      <c r="W1810" t="n">
        <v>6.81</v>
      </c>
      <c r="X1810" t="n">
        <v>0.26</v>
      </c>
      <c r="Y1810" t="n">
        <v>1</v>
      </c>
      <c r="Z1810" t="n">
        <v>10</v>
      </c>
    </row>
    <row r="1811">
      <c r="A1811" t="n">
        <v>113</v>
      </c>
      <c r="B1811" t="n">
        <v>115</v>
      </c>
      <c r="C1811" t="inlineStr">
        <is>
          <t xml:space="preserve">CONCLUIDO	</t>
        </is>
      </c>
      <c r="D1811" t="n">
        <v>3.6915</v>
      </c>
      <c r="E1811" t="n">
        <v>27.09</v>
      </c>
      <c r="F1811" t="n">
        <v>23.99</v>
      </c>
      <c r="G1811" t="n">
        <v>143.94</v>
      </c>
      <c r="H1811" t="n">
        <v>1.9</v>
      </c>
      <c r="I1811" t="n">
        <v>10</v>
      </c>
      <c r="J1811" t="n">
        <v>273.39</v>
      </c>
      <c r="K1811" t="n">
        <v>56.94</v>
      </c>
      <c r="L1811" t="n">
        <v>29.25</v>
      </c>
      <c r="M1811" t="n">
        <v>8</v>
      </c>
      <c r="N1811" t="n">
        <v>72.19</v>
      </c>
      <c r="O1811" t="n">
        <v>33952</v>
      </c>
      <c r="P1811" t="n">
        <v>355.19</v>
      </c>
      <c r="Q1811" t="n">
        <v>452.55</v>
      </c>
      <c r="R1811" t="n">
        <v>70.84</v>
      </c>
      <c r="S1811" t="n">
        <v>57.64</v>
      </c>
      <c r="T1811" t="n">
        <v>4507.32</v>
      </c>
      <c r="U1811" t="n">
        <v>0.8100000000000001</v>
      </c>
      <c r="V1811" t="n">
        <v>0.88</v>
      </c>
      <c r="W1811" t="n">
        <v>6.82</v>
      </c>
      <c r="X1811" t="n">
        <v>0.27</v>
      </c>
      <c r="Y1811" t="n">
        <v>1</v>
      </c>
      <c r="Z1811" t="n">
        <v>10</v>
      </c>
    </row>
    <row r="1812">
      <c r="A1812" t="n">
        <v>114</v>
      </c>
      <c r="B1812" t="n">
        <v>115</v>
      </c>
      <c r="C1812" t="inlineStr">
        <is>
          <t xml:space="preserve">CONCLUIDO	</t>
        </is>
      </c>
      <c r="D1812" t="n">
        <v>3.6916</v>
      </c>
      <c r="E1812" t="n">
        <v>27.09</v>
      </c>
      <c r="F1812" t="n">
        <v>23.99</v>
      </c>
      <c r="G1812" t="n">
        <v>143.94</v>
      </c>
      <c r="H1812" t="n">
        <v>1.92</v>
      </c>
      <c r="I1812" t="n">
        <v>10</v>
      </c>
      <c r="J1812" t="n">
        <v>273.87</v>
      </c>
      <c r="K1812" t="n">
        <v>56.94</v>
      </c>
      <c r="L1812" t="n">
        <v>29.5</v>
      </c>
      <c r="M1812" t="n">
        <v>8</v>
      </c>
      <c r="N1812" t="n">
        <v>72.43000000000001</v>
      </c>
      <c r="O1812" t="n">
        <v>34011.48</v>
      </c>
      <c r="P1812" t="n">
        <v>355.37</v>
      </c>
      <c r="Q1812" t="n">
        <v>452.62</v>
      </c>
      <c r="R1812" t="n">
        <v>70.88</v>
      </c>
      <c r="S1812" t="n">
        <v>57.64</v>
      </c>
      <c r="T1812" t="n">
        <v>4529.58</v>
      </c>
      <c r="U1812" t="n">
        <v>0.8100000000000001</v>
      </c>
      <c r="V1812" t="n">
        <v>0.88</v>
      </c>
      <c r="W1812" t="n">
        <v>6.81</v>
      </c>
      <c r="X1812" t="n">
        <v>0.26</v>
      </c>
      <c r="Y1812" t="n">
        <v>1</v>
      </c>
      <c r="Z1812" t="n">
        <v>10</v>
      </c>
    </row>
    <row r="1813">
      <c r="A1813" t="n">
        <v>115</v>
      </c>
      <c r="B1813" t="n">
        <v>115</v>
      </c>
      <c r="C1813" t="inlineStr">
        <is>
          <t xml:space="preserve">CONCLUIDO	</t>
        </is>
      </c>
      <c r="D1813" t="n">
        <v>3.6929</v>
      </c>
      <c r="E1813" t="n">
        <v>27.08</v>
      </c>
      <c r="F1813" t="n">
        <v>23.98</v>
      </c>
      <c r="G1813" t="n">
        <v>143.88</v>
      </c>
      <c r="H1813" t="n">
        <v>1.93</v>
      </c>
      <c r="I1813" t="n">
        <v>10</v>
      </c>
      <c r="J1813" t="n">
        <v>274.35</v>
      </c>
      <c r="K1813" t="n">
        <v>56.94</v>
      </c>
      <c r="L1813" t="n">
        <v>29.75</v>
      </c>
      <c r="M1813" t="n">
        <v>8</v>
      </c>
      <c r="N1813" t="n">
        <v>72.66</v>
      </c>
      <c r="O1813" t="n">
        <v>34071.05</v>
      </c>
      <c r="P1813" t="n">
        <v>355.03</v>
      </c>
      <c r="Q1813" t="n">
        <v>452.57</v>
      </c>
      <c r="R1813" t="n">
        <v>70.59999999999999</v>
      </c>
      <c r="S1813" t="n">
        <v>57.64</v>
      </c>
      <c r="T1813" t="n">
        <v>4388.91</v>
      </c>
      <c r="U1813" t="n">
        <v>0.82</v>
      </c>
      <c r="V1813" t="n">
        <v>0.88</v>
      </c>
      <c r="W1813" t="n">
        <v>6.81</v>
      </c>
      <c r="X1813" t="n">
        <v>0.26</v>
      </c>
      <c r="Y1813" t="n">
        <v>1</v>
      </c>
      <c r="Z1813" t="n">
        <v>10</v>
      </c>
    </row>
    <row r="1814">
      <c r="A1814" t="n">
        <v>116</v>
      </c>
      <c r="B1814" t="n">
        <v>115</v>
      </c>
      <c r="C1814" t="inlineStr">
        <is>
          <t xml:space="preserve">CONCLUIDO	</t>
        </is>
      </c>
      <c r="D1814" t="n">
        <v>3.6931</v>
      </c>
      <c r="E1814" t="n">
        <v>27.08</v>
      </c>
      <c r="F1814" t="n">
        <v>23.98</v>
      </c>
      <c r="G1814" t="n">
        <v>143.87</v>
      </c>
      <c r="H1814" t="n">
        <v>1.94</v>
      </c>
      <c r="I1814" t="n">
        <v>10</v>
      </c>
      <c r="J1814" t="n">
        <v>274.84</v>
      </c>
      <c r="K1814" t="n">
        <v>56.94</v>
      </c>
      <c r="L1814" t="n">
        <v>30</v>
      </c>
      <c r="M1814" t="n">
        <v>8</v>
      </c>
      <c r="N1814" t="n">
        <v>72.89</v>
      </c>
      <c r="O1814" t="n">
        <v>34130.71</v>
      </c>
      <c r="P1814" t="n">
        <v>355.02</v>
      </c>
      <c r="Q1814" t="n">
        <v>452.56</v>
      </c>
      <c r="R1814" t="n">
        <v>70.63</v>
      </c>
      <c r="S1814" t="n">
        <v>57.64</v>
      </c>
      <c r="T1814" t="n">
        <v>4404.87</v>
      </c>
      <c r="U1814" t="n">
        <v>0.82</v>
      </c>
      <c r="V1814" t="n">
        <v>0.88</v>
      </c>
      <c r="W1814" t="n">
        <v>6.81</v>
      </c>
      <c r="X1814" t="n">
        <v>0.25</v>
      </c>
      <c r="Y1814" t="n">
        <v>1</v>
      </c>
      <c r="Z1814" t="n">
        <v>10</v>
      </c>
    </row>
    <row r="1815">
      <c r="A1815" t="n">
        <v>117</v>
      </c>
      <c r="B1815" t="n">
        <v>115</v>
      </c>
      <c r="C1815" t="inlineStr">
        <is>
          <t xml:space="preserve">CONCLUIDO	</t>
        </is>
      </c>
      <c r="D1815" t="n">
        <v>3.692</v>
      </c>
      <c r="E1815" t="n">
        <v>27.09</v>
      </c>
      <c r="F1815" t="n">
        <v>23.99</v>
      </c>
      <c r="G1815" t="n">
        <v>143.91</v>
      </c>
      <c r="H1815" t="n">
        <v>1.96</v>
      </c>
      <c r="I1815" t="n">
        <v>10</v>
      </c>
      <c r="J1815" t="n">
        <v>275.32</v>
      </c>
      <c r="K1815" t="n">
        <v>56.94</v>
      </c>
      <c r="L1815" t="n">
        <v>30.25</v>
      </c>
      <c r="M1815" t="n">
        <v>8</v>
      </c>
      <c r="N1815" t="n">
        <v>73.13</v>
      </c>
      <c r="O1815" t="n">
        <v>34190.46</v>
      </c>
      <c r="P1815" t="n">
        <v>355.05</v>
      </c>
      <c r="Q1815" t="n">
        <v>452.55</v>
      </c>
      <c r="R1815" t="n">
        <v>70.92</v>
      </c>
      <c r="S1815" t="n">
        <v>57.64</v>
      </c>
      <c r="T1815" t="n">
        <v>4547.14</v>
      </c>
      <c r="U1815" t="n">
        <v>0.8100000000000001</v>
      </c>
      <c r="V1815" t="n">
        <v>0.88</v>
      </c>
      <c r="W1815" t="n">
        <v>6.81</v>
      </c>
      <c r="X1815" t="n">
        <v>0.26</v>
      </c>
      <c r="Y1815" t="n">
        <v>1</v>
      </c>
      <c r="Z1815" t="n">
        <v>10</v>
      </c>
    </row>
    <row r="1816">
      <c r="A1816" t="n">
        <v>118</v>
      </c>
      <c r="B1816" t="n">
        <v>115</v>
      </c>
      <c r="C1816" t="inlineStr">
        <is>
          <t xml:space="preserve">CONCLUIDO	</t>
        </is>
      </c>
      <c r="D1816" t="n">
        <v>3.692</v>
      </c>
      <c r="E1816" t="n">
        <v>27.09</v>
      </c>
      <c r="F1816" t="n">
        <v>23.99</v>
      </c>
      <c r="G1816" t="n">
        <v>143.91</v>
      </c>
      <c r="H1816" t="n">
        <v>1.97</v>
      </c>
      <c r="I1816" t="n">
        <v>10</v>
      </c>
      <c r="J1816" t="n">
        <v>275.81</v>
      </c>
      <c r="K1816" t="n">
        <v>56.94</v>
      </c>
      <c r="L1816" t="n">
        <v>30.5</v>
      </c>
      <c r="M1816" t="n">
        <v>8</v>
      </c>
      <c r="N1816" t="n">
        <v>73.36</v>
      </c>
      <c r="O1816" t="n">
        <v>34250.31</v>
      </c>
      <c r="P1816" t="n">
        <v>354.71</v>
      </c>
      <c r="Q1816" t="n">
        <v>452.55</v>
      </c>
      <c r="R1816" t="n">
        <v>70.87</v>
      </c>
      <c r="S1816" t="n">
        <v>57.64</v>
      </c>
      <c r="T1816" t="n">
        <v>4522.83</v>
      </c>
      <c r="U1816" t="n">
        <v>0.8100000000000001</v>
      </c>
      <c r="V1816" t="n">
        <v>0.88</v>
      </c>
      <c r="W1816" t="n">
        <v>6.81</v>
      </c>
      <c r="X1816" t="n">
        <v>0.26</v>
      </c>
      <c r="Y1816" t="n">
        <v>1</v>
      </c>
      <c r="Z1816" t="n">
        <v>10</v>
      </c>
    </row>
    <row r="1817">
      <c r="A1817" t="n">
        <v>119</v>
      </c>
      <c r="B1817" t="n">
        <v>115</v>
      </c>
      <c r="C1817" t="inlineStr">
        <is>
          <t xml:space="preserve">CONCLUIDO	</t>
        </is>
      </c>
      <c r="D1817" t="n">
        <v>3.6934</v>
      </c>
      <c r="E1817" t="n">
        <v>27.08</v>
      </c>
      <c r="F1817" t="n">
        <v>23.98</v>
      </c>
      <c r="G1817" t="n">
        <v>143.85</v>
      </c>
      <c r="H1817" t="n">
        <v>1.98</v>
      </c>
      <c r="I1817" t="n">
        <v>10</v>
      </c>
      <c r="J1817" t="n">
        <v>276.29</v>
      </c>
      <c r="K1817" t="n">
        <v>56.94</v>
      </c>
      <c r="L1817" t="n">
        <v>30.75</v>
      </c>
      <c r="M1817" t="n">
        <v>8</v>
      </c>
      <c r="N1817" t="n">
        <v>73.59999999999999</v>
      </c>
      <c r="O1817" t="n">
        <v>34310.24</v>
      </c>
      <c r="P1817" t="n">
        <v>354.2</v>
      </c>
      <c r="Q1817" t="n">
        <v>452.56</v>
      </c>
      <c r="R1817" t="n">
        <v>70.54000000000001</v>
      </c>
      <c r="S1817" t="n">
        <v>57.64</v>
      </c>
      <c r="T1817" t="n">
        <v>4358.85</v>
      </c>
      <c r="U1817" t="n">
        <v>0.82</v>
      </c>
      <c r="V1817" t="n">
        <v>0.88</v>
      </c>
      <c r="W1817" t="n">
        <v>6.81</v>
      </c>
      <c r="X1817" t="n">
        <v>0.25</v>
      </c>
      <c r="Y1817" t="n">
        <v>1</v>
      </c>
      <c r="Z1817" t="n">
        <v>10</v>
      </c>
    </row>
    <row r="1818">
      <c r="A1818" t="n">
        <v>120</v>
      </c>
      <c r="B1818" t="n">
        <v>115</v>
      </c>
      <c r="C1818" t="inlineStr">
        <is>
          <t xml:space="preserve">CONCLUIDO	</t>
        </is>
      </c>
      <c r="D1818" t="n">
        <v>3.6933</v>
      </c>
      <c r="E1818" t="n">
        <v>27.08</v>
      </c>
      <c r="F1818" t="n">
        <v>23.98</v>
      </c>
      <c r="G1818" t="n">
        <v>143.86</v>
      </c>
      <c r="H1818" t="n">
        <v>1.99</v>
      </c>
      <c r="I1818" t="n">
        <v>10</v>
      </c>
      <c r="J1818" t="n">
        <v>276.78</v>
      </c>
      <c r="K1818" t="n">
        <v>56.94</v>
      </c>
      <c r="L1818" t="n">
        <v>31</v>
      </c>
      <c r="M1818" t="n">
        <v>8</v>
      </c>
      <c r="N1818" t="n">
        <v>73.84</v>
      </c>
      <c r="O1818" t="n">
        <v>34370.27</v>
      </c>
      <c r="P1818" t="n">
        <v>353.18</v>
      </c>
      <c r="Q1818" t="n">
        <v>452.55</v>
      </c>
      <c r="R1818" t="n">
        <v>70.54000000000001</v>
      </c>
      <c r="S1818" t="n">
        <v>57.64</v>
      </c>
      <c r="T1818" t="n">
        <v>4360.24</v>
      </c>
      <c r="U1818" t="n">
        <v>0.82</v>
      </c>
      <c r="V1818" t="n">
        <v>0.88</v>
      </c>
      <c r="W1818" t="n">
        <v>6.81</v>
      </c>
      <c r="X1818" t="n">
        <v>0.25</v>
      </c>
      <c r="Y1818" t="n">
        <v>1</v>
      </c>
      <c r="Z1818" t="n">
        <v>10</v>
      </c>
    </row>
    <row r="1819">
      <c r="A1819" t="n">
        <v>121</v>
      </c>
      <c r="B1819" t="n">
        <v>115</v>
      </c>
      <c r="C1819" t="inlineStr">
        <is>
          <t xml:space="preserve">CONCLUIDO	</t>
        </is>
      </c>
      <c r="D1819" t="n">
        <v>3.6933</v>
      </c>
      <c r="E1819" t="n">
        <v>27.08</v>
      </c>
      <c r="F1819" t="n">
        <v>23.98</v>
      </c>
      <c r="G1819" t="n">
        <v>143.86</v>
      </c>
      <c r="H1819" t="n">
        <v>2.01</v>
      </c>
      <c r="I1819" t="n">
        <v>10</v>
      </c>
      <c r="J1819" t="n">
        <v>277.27</v>
      </c>
      <c r="K1819" t="n">
        <v>56.94</v>
      </c>
      <c r="L1819" t="n">
        <v>31.25</v>
      </c>
      <c r="M1819" t="n">
        <v>8</v>
      </c>
      <c r="N1819" t="n">
        <v>74.06999999999999</v>
      </c>
      <c r="O1819" t="n">
        <v>34430.39</v>
      </c>
      <c r="P1819" t="n">
        <v>352.65</v>
      </c>
      <c r="Q1819" t="n">
        <v>452.55</v>
      </c>
      <c r="R1819" t="n">
        <v>70.59999999999999</v>
      </c>
      <c r="S1819" t="n">
        <v>57.64</v>
      </c>
      <c r="T1819" t="n">
        <v>4389.63</v>
      </c>
      <c r="U1819" t="n">
        <v>0.82</v>
      </c>
      <c r="V1819" t="n">
        <v>0.88</v>
      </c>
      <c r="W1819" t="n">
        <v>6.81</v>
      </c>
      <c r="X1819" t="n">
        <v>0.25</v>
      </c>
      <c r="Y1819" t="n">
        <v>1</v>
      </c>
      <c r="Z1819" t="n">
        <v>10</v>
      </c>
    </row>
    <row r="1820">
      <c r="A1820" t="n">
        <v>122</v>
      </c>
      <c r="B1820" t="n">
        <v>115</v>
      </c>
      <c r="C1820" t="inlineStr">
        <is>
          <t xml:space="preserve">CONCLUIDO	</t>
        </is>
      </c>
      <c r="D1820" t="n">
        <v>3.7031</v>
      </c>
      <c r="E1820" t="n">
        <v>27</v>
      </c>
      <c r="F1820" t="n">
        <v>23.95</v>
      </c>
      <c r="G1820" t="n">
        <v>159.66</v>
      </c>
      <c r="H1820" t="n">
        <v>2.02</v>
      </c>
      <c r="I1820" t="n">
        <v>9</v>
      </c>
      <c r="J1820" t="n">
        <v>277.75</v>
      </c>
      <c r="K1820" t="n">
        <v>56.94</v>
      </c>
      <c r="L1820" t="n">
        <v>31.5</v>
      </c>
      <c r="M1820" t="n">
        <v>7</v>
      </c>
      <c r="N1820" t="n">
        <v>74.31</v>
      </c>
      <c r="O1820" t="n">
        <v>34490.61</v>
      </c>
      <c r="P1820" t="n">
        <v>351.78</v>
      </c>
      <c r="Q1820" t="n">
        <v>452.55</v>
      </c>
      <c r="R1820" t="n">
        <v>69.72</v>
      </c>
      <c r="S1820" t="n">
        <v>57.64</v>
      </c>
      <c r="T1820" t="n">
        <v>3950.66</v>
      </c>
      <c r="U1820" t="n">
        <v>0.83</v>
      </c>
      <c r="V1820" t="n">
        <v>0.89</v>
      </c>
      <c r="W1820" t="n">
        <v>6.81</v>
      </c>
      <c r="X1820" t="n">
        <v>0.23</v>
      </c>
      <c r="Y1820" t="n">
        <v>1</v>
      </c>
      <c r="Z1820" t="n">
        <v>10</v>
      </c>
    </row>
    <row r="1821">
      <c r="A1821" t="n">
        <v>123</v>
      </c>
      <c r="B1821" t="n">
        <v>115</v>
      </c>
      <c r="C1821" t="inlineStr">
        <is>
          <t xml:space="preserve">CONCLUIDO	</t>
        </is>
      </c>
      <c r="D1821" t="n">
        <v>3.7025</v>
      </c>
      <c r="E1821" t="n">
        <v>27.01</v>
      </c>
      <c r="F1821" t="n">
        <v>23.95</v>
      </c>
      <c r="G1821" t="n">
        <v>159.69</v>
      </c>
      <c r="H1821" t="n">
        <v>2.03</v>
      </c>
      <c r="I1821" t="n">
        <v>9</v>
      </c>
      <c r="J1821" t="n">
        <v>278.24</v>
      </c>
      <c r="K1821" t="n">
        <v>56.94</v>
      </c>
      <c r="L1821" t="n">
        <v>31.75</v>
      </c>
      <c r="M1821" t="n">
        <v>7</v>
      </c>
      <c r="N1821" t="n">
        <v>74.55</v>
      </c>
      <c r="O1821" t="n">
        <v>34550.91</v>
      </c>
      <c r="P1821" t="n">
        <v>352.35</v>
      </c>
      <c r="Q1821" t="n">
        <v>452.55</v>
      </c>
      <c r="R1821" t="n">
        <v>69.7</v>
      </c>
      <c r="S1821" t="n">
        <v>57.64</v>
      </c>
      <c r="T1821" t="n">
        <v>3943.27</v>
      </c>
      <c r="U1821" t="n">
        <v>0.83</v>
      </c>
      <c r="V1821" t="n">
        <v>0.89</v>
      </c>
      <c r="W1821" t="n">
        <v>6.81</v>
      </c>
      <c r="X1821" t="n">
        <v>0.23</v>
      </c>
      <c r="Y1821" t="n">
        <v>1</v>
      </c>
      <c r="Z1821" t="n">
        <v>10</v>
      </c>
    </row>
    <row r="1822">
      <c r="A1822" t="n">
        <v>124</v>
      </c>
      <c r="B1822" t="n">
        <v>115</v>
      </c>
      <c r="C1822" t="inlineStr">
        <is>
          <t xml:space="preserve">CONCLUIDO	</t>
        </is>
      </c>
      <c r="D1822" t="n">
        <v>3.7036</v>
      </c>
      <c r="E1822" t="n">
        <v>27</v>
      </c>
      <c r="F1822" t="n">
        <v>23.94</v>
      </c>
      <c r="G1822" t="n">
        <v>159.63</v>
      </c>
      <c r="H1822" t="n">
        <v>2.04</v>
      </c>
      <c r="I1822" t="n">
        <v>9</v>
      </c>
      <c r="J1822" t="n">
        <v>278.73</v>
      </c>
      <c r="K1822" t="n">
        <v>56.94</v>
      </c>
      <c r="L1822" t="n">
        <v>32</v>
      </c>
      <c r="M1822" t="n">
        <v>7</v>
      </c>
      <c r="N1822" t="n">
        <v>74.79000000000001</v>
      </c>
      <c r="O1822" t="n">
        <v>34611.32</v>
      </c>
      <c r="P1822" t="n">
        <v>352.49</v>
      </c>
      <c r="Q1822" t="n">
        <v>452.55</v>
      </c>
      <c r="R1822" t="n">
        <v>69.48</v>
      </c>
      <c r="S1822" t="n">
        <v>57.64</v>
      </c>
      <c r="T1822" t="n">
        <v>3835.25</v>
      </c>
      <c r="U1822" t="n">
        <v>0.83</v>
      </c>
      <c r="V1822" t="n">
        <v>0.89</v>
      </c>
      <c r="W1822" t="n">
        <v>6.81</v>
      </c>
      <c r="X1822" t="n">
        <v>0.22</v>
      </c>
      <c r="Y1822" t="n">
        <v>1</v>
      </c>
      <c r="Z1822" t="n">
        <v>10</v>
      </c>
    </row>
    <row r="1823">
      <c r="A1823" t="n">
        <v>125</v>
      </c>
      <c r="B1823" t="n">
        <v>115</v>
      </c>
      <c r="C1823" t="inlineStr">
        <is>
          <t xml:space="preserve">CONCLUIDO	</t>
        </is>
      </c>
      <c r="D1823" t="n">
        <v>3.7026</v>
      </c>
      <c r="E1823" t="n">
        <v>27.01</v>
      </c>
      <c r="F1823" t="n">
        <v>23.95</v>
      </c>
      <c r="G1823" t="n">
        <v>159.68</v>
      </c>
      <c r="H1823" t="n">
        <v>2.06</v>
      </c>
      <c r="I1823" t="n">
        <v>9</v>
      </c>
      <c r="J1823" t="n">
        <v>279.22</v>
      </c>
      <c r="K1823" t="n">
        <v>56.94</v>
      </c>
      <c r="L1823" t="n">
        <v>32.25</v>
      </c>
      <c r="M1823" t="n">
        <v>7</v>
      </c>
      <c r="N1823" t="n">
        <v>75.03</v>
      </c>
      <c r="O1823" t="n">
        <v>34671.81</v>
      </c>
      <c r="P1823" t="n">
        <v>352.85</v>
      </c>
      <c r="Q1823" t="n">
        <v>452.55</v>
      </c>
      <c r="R1823" t="n">
        <v>69.7</v>
      </c>
      <c r="S1823" t="n">
        <v>57.64</v>
      </c>
      <c r="T1823" t="n">
        <v>3943.71</v>
      </c>
      <c r="U1823" t="n">
        <v>0.83</v>
      </c>
      <c r="V1823" t="n">
        <v>0.89</v>
      </c>
      <c r="W1823" t="n">
        <v>6.81</v>
      </c>
      <c r="X1823" t="n">
        <v>0.23</v>
      </c>
      <c r="Y1823" t="n">
        <v>1</v>
      </c>
      <c r="Z1823" t="n">
        <v>10</v>
      </c>
    </row>
    <row r="1824">
      <c r="A1824" t="n">
        <v>126</v>
      </c>
      <c r="B1824" t="n">
        <v>115</v>
      </c>
      <c r="C1824" t="inlineStr">
        <is>
          <t xml:space="preserve">CONCLUIDO	</t>
        </is>
      </c>
      <c r="D1824" t="n">
        <v>3.7028</v>
      </c>
      <c r="E1824" t="n">
        <v>27.01</v>
      </c>
      <c r="F1824" t="n">
        <v>23.95</v>
      </c>
      <c r="G1824" t="n">
        <v>159.67</v>
      </c>
      <c r="H1824" t="n">
        <v>2.07</v>
      </c>
      <c r="I1824" t="n">
        <v>9</v>
      </c>
      <c r="J1824" t="n">
        <v>279.72</v>
      </c>
      <c r="K1824" t="n">
        <v>56.94</v>
      </c>
      <c r="L1824" t="n">
        <v>32.5</v>
      </c>
      <c r="M1824" t="n">
        <v>7</v>
      </c>
      <c r="N1824" t="n">
        <v>75.27</v>
      </c>
      <c r="O1824" t="n">
        <v>34732.41</v>
      </c>
      <c r="P1824" t="n">
        <v>353.49</v>
      </c>
      <c r="Q1824" t="n">
        <v>452.59</v>
      </c>
      <c r="R1824" t="n">
        <v>69.7</v>
      </c>
      <c r="S1824" t="n">
        <v>57.64</v>
      </c>
      <c r="T1824" t="n">
        <v>3945.22</v>
      </c>
      <c r="U1824" t="n">
        <v>0.83</v>
      </c>
      <c r="V1824" t="n">
        <v>0.89</v>
      </c>
      <c r="W1824" t="n">
        <v>6.81</v>
      </c>
      <c r="X1824" t="n">
        <v>0.23</v>
      </c>
      <c r="Y1824" t="n">
        <v>1</v>
      </c>
      <c r="Z1824" t="n">
        <v>10</v>
      </c>
    </row>
    <row r="1825">
      <c r="A1825" t="n">
        <v>127</v>
      </c>
      <c r="B1825" t="n">
        <v>115</v>
      </c>
      <c r="C1825" t="inlineStr">
        <is>
          <t xml:space="preserve">CONCLUIDO	</t>
        </is>
      </c>
      <c r="D1825" t="n">
        <v>3.7036</v>
      </c>
      <c r="E1825" t="n">
        <v>27</v>
      </c>
      <c r="F1825" t="n">
        <v>23.95</v>
      </c>
      <c r="G1825" t="n">
        <v>159.63</v>
      </c>
      <c r="H1825" t="n">
        <v>2.08</v>
      </c>
      <c r="I1825" t="n">
        <v>9</v>
      </c>
      <c r="J1825" t="n">
        <v>280.21</v>
      </c>
      <c r="K1825" t="n">
        <v>56.94</v>
      </c>
      <c r="L1825" t="n">
        <v>32.75</v>
      </c>
      <c r="M1825" t="n">
        <v>7</v>
      </c>
      <c r="N1825" t="n">
        <v>75.51000000000001</v>
      </c>
      <c r="O1825" t="n">
        <v>34793.09</v>
      </c>
      <c r="P1825" t="n">
        <v>353.88</v>
      </c>
      <c r="Q1825" t="n">
        <v>452.61</v>
      </c>
      <c r="R1825" t="n">
        <v>69.51000000000001</v>
      </c>
      <c r="S1825" t="n">
        <v>57.64</v>
      </c>
      <c r="T1825" t="n">
        <v>3849.53</v>
      </c>
      <c r="U1825" t="n">
        <v>0.83</v>
      </c>
      <c r="V1825" t="n">
        <v>0.89</v>
      </c>
      <c r="W1825" t="n">
        <v>6.81</v>
      </c>
      <c r="X1825" t="n">
        <v>0.22</v>
      </c>
      <c r="Y1825" t="n">
        <v>1</v>
      </c>
      <c r="Z1825" t="n">
        <v>10</v>
      </c>
    </row>
    <row r="1826">
      <c r="A1826" t="n">
        <v>128</v>
      </c>
      <c r="B1826" t="n">
        <v>115</v>
      </c>
      <c r="C1826" t="inlineStr">
        <is>
          <t xml:space="preserve">CONCLUIDO	</t>
        </is>
      </c>
      <c r="D1826" t="n">
        <v>3.7033</v>
      </c>
      <c r="E1826" t="n">
        <v>27</v>
      </c>
      <c r="F1826" t="n">
        <v>23.95</v>
      </c>
      <c r="G1826" t="n">
        <v>159.65</v>
      </c>
      <c r="H1826" t="n">
        <v>2.09</v>
      </c>
      <c r="I1826" t="n">
        <v>9</v>
      </c>
      <c r="J1826" t="n">
        <v>280.7</v>
      </c>
      <c r="K1826" t="n">
        <v>56.94</v>
      </c>
      <c r="L1826" t="n">
        <v>33</v>
      </c>
      <c r="M1826" t="n">
        <v>7</v>
      </c>
      <c r="N1826" t="n">
        <v>75.76000000000001</v>
      </c>
      <c r="O1826" t="n">
        <v>34853.88</v>
      </c>
      <c r="P1826" t="n">
        <v>353.98</v>
      </c>
      <c r="Q1826" t="n">
        <v>452.57</v>
      </c>
      <c r="R1826" t="n">
        <v>69.58</v>
      </c>
      <c r="S1826" t="n">
        <v>57.64</v>
      </c>
      <c r="T1826" t="n">
        <v>3881.37</v>
      </c>
      <c r="U1826" t="n">
        <v>0.83</v>
      </c>
      <c r="V1826" t="n">
        <v>0.89</v>
      </c>
      <c r="W1826" t="n">
        <v>6.81</v>
      </c>
      <c r="X1826" t="n">
        <v>0.22</v>
      </c>
      <c r="Y1826" t="n">
        <v>1</v>
      </c>
      <c r="Z1826" t="n">
        <v>10</v>
      </c>
    </row>
    <row r="1827">
      <c r="A1827" t="n">
        <v>129</v>
      </c>
      <c r="B1827" t="n">
        <v>115</v>
      </c>
      <c r="C1827" t="inlineStr">
        <is>
          <t xml:space="preserve">CONCLUIDO	</t>
        </is>
      </c>
      <c r="D1827" t="n">
        <v>3.7038</v>
      </c>
      <c r="E1827" t="n">
        <v>27</v>
      </c>
      <c r="F1827" t="n">
        <v>23.94</v>
      </c>
      <c r="G1827" t="n">
        <v>159.62</v>
      </c>
      <c r="H1827" t="n">
        <v>2.11</v>
      </c>
      <c r="I1827" t="n">
        <v>9</v>
      </c>
      <c r="J1827" t="n">
        <v>281.19</v>
      </c>
      <c r="K1827" t="n">
        <v>56.94</v>
      </c>
      <c r="L1827" t="n">
        <v>33.25</v>
      </c>
      <c r="M1827" t="n">
        <v>7</v>
      </c>
      <c r="N1827" t="n">
        <v>76</v>
      </c>
      <c r="O1827" t="n">
        <v>34914.76</v>
      </c>
      <c r="P1827" t="n">
        <v>354.06</v>
      </c>
      <c r="Q1827" t="n">
        <v>452.56</v>
      </c>
      <c r="R1827" t="n">
        <v>69.52</v>
      </c>
      <c r="S1827" t="n">
        <v>57.64</v>
      </c>
      <c r="T1827" t="n">
        <v>3853.67</v>
      </c>
      <c r="U1827" t="n">
        <v>0.83</v>
      </c>
      <c r="V1827" t="n">
        <v>0.89</v>
      </c>
      <c r="W1827" t="n">
        <v>6.81</v>
      </c>
      <c r="X1827" t="n">
        <v>0.22</v>
      </c>
      <c r="Y1827" t="n">
        <v>1</v>
      </c>
      <c r="Z1827" t="n">
        <v>10</v>
      </c>
    </row>
    <row r="1828">
      <c r="A1828" t="n">
        <v>130</v>
      </c>
      <c r="B1828" t="n">
        <v>115</v>
      </c>
      <c r="C1828" t="inlineStr">
        <is>
          <t xml:space="preserve">CONCLUIDO	</t>
        </is>
      </c>
      <c r="D1828" t="n">
        <v>3.7021</v>
      </c>
      <c r="E1828" t="n">
        <v>27.01</v>
      </c>
      <c r="F1828" t="n">
        <v>23.96</v>
      </c>
      <c r="G1828" t="n">
        <v>159.71</v>
      </c>
      <c r="H1828" t="n">
        <v>2.12</v>
      </c>
      <c r="I1828" t="n">
        <v>9</v>
      </c>
      <c r="J1828" t="n">
        <v>281.69</v>
      </c>
      <c r="K1828" t="n">
        <v>56.94</v>
      </c>
      <c r="L1828" t="n">
        <v>33.5</v>
      </c>
      <c r="M1828" t="n">
        <v>7</v>
      </c>
      <c r="N1828" t="n">
        <v>76.25</v>
      </c>
      <c r="O1828" t="n">
        <v>34975.73</v>
      </c>
      <c r="P1828" t="n">
        <v>354.34</v>
      </c>
      <c r="Q1828" t="n">
        <v>452.59</v>
      </c>
      <c r="R1828" t="n">
        <v>69.84999999999999</v>
      </c>
      <c r="S1828" t="n">
        <v>57.64</v>
      </c>
      <c r="T1828" t="n">
        <v>4019.79</v>
      </c>
      <c r="U1828" t="n">
        <v>0.83</v>
      </c>
      <c r="V1828" t="n">
        <v>0.89</v>
      </c>
      <c r="W1828" t="n">
        <v>6.81</v>
      </c>
      <c r="X1828" t="n">
        <v>0.23</v>
      </c>
      <c r="Y1828" t="n">
        <v>1</v>
      </c>
      <c r="Z1828" t="n">
        <v>10</v>
      </c>
    </row>
    <row r="1829">
      <c r="A1829" t="n">
        <v>131</v>
      </c>
      <c r="B1829" t="n">
        <v>115</v>
      </c>
      <c r="C1829" t="inlineStr">
        <is>
          <t xml:space="preserve">CONCLUIDO	</t>
        </is>
      </c>
      <c r="D1829" t="n">
        <v>3.702</v>
      </c>
      <c r="E1829" t="n">
        <v>27.01</v>
      </c>
      <c r="F1829" t="n">
        <v>23.96</v>
      </c>
      <c r="G1829" t="n">
        <v>159.71</v>
      </c>
      <c r="H1829" t="n">
        <v>2.13</v>
      </c>
      <c r="I1829" t="n">
        <v>9</v>
      </c>
      <c r="J1829" t="n">
        <v>282.18</v>
      </c>
      <c r="K1829" t="n">
        <v>56.94</v>
      </c>
      <c r="L1829" t="n">
        <v>33.75</v>
      </c>
      <c r="M1829" t="n">
        <v>7</v>
      </c>
      <c r="N1829" t="n">
        <v>76.48999999999999</v>
      </c>
      <c r="O1829" t="n">
        <v>35036.81</v>
      </c>
      <c r="P1829" t="n">
        <v>354.19</v>
      </c>
      <c r="Q1829" t="n">
        <v>452.55</v>
      </c>
      <c r="R1829" t="n">
        <v>70.02</v>
      </c>
      <c r="S1829" t="n">
        <v>57.64</v>
      </c>
      <c r="T1829" t="n">
        <v>4101.5</v>
      </c>
      <c r="U1829" t="n">
        <v>0.82</v>
      </c>
      <c r="V1829" t="n">
        <v>0.89</v>
      </c>
      <c r="W1829" t="n">
        <v>6.81</v>
      </c>
      <c r="X1829" t="n">
        <v>0.23</v>
      </c>
      <c r="Y1829" t="n">
        <v>1</v>
      </c>
      <c r="Z1829" t="n">
        <v>10</v>
      </c>
    </row>
    <row r="1830">
      <c r="A1830" t="n">
        <v>132</v>
      </c>
      <c r="B1830" t="n">
        <v>115</v>
      </c>
      <c r="C1830" t="inlineStr">
        <is>
          <t xml:space="preserve">CONCLUIDO	</t>
        </is>
      </c>
      <c r="D1830" t="n">
        <v>3.7016</v>
      </c>
      <c r="E1830" t="n">
        <v>27.02</v>
      </c>
      <c r="F1830" t="n">
        <v>23.96</v>
      </c>
      <c r="G1830" t="n">
        <v>159.73</v>
      </c>
      <c r="H1830" t="n">
        <v>2.14</v>
      </c>
      <c r="I1830" t="n">
        <v>9</v>
      </c>
      <c r="J1830" t="n">
        <v>282.68</v>
      </c>
      <c r="K1830" t="n">
        <v>56.94</v>
      </c>
      <c r="L1830" t="n">
        <v>34</v>
      </c>
      <c r="M1830" t="n">
        <v>7</v>
      </c>
      <c r="N1830" t="n">
        <v>76.73999999999999</v>
      </c>
      <c r="O1830" t="n">
        <v>35097.98</v>
      </c>
      <c r="P1830" t="n">
        <v>354.23</v>
      </c>
      <c r="Q1830" t="n">
        <v>452.56</v>
      </c>
      <c r="R1830" t="n">
        <v>69.95999999999999</v>
      </c>
      <c r="S1830" t="n">
        <v>57.64</v>
      </c>
      <c r="T1830" t="n">
        <v>4074.06</v>
      </c>
      <c r="U1830" t="n">
        <v>0.82</v>
      </c>
      <c r="V1830" t="n">
        <v>0.88</v>
      </c>
      <c r="W1830" t="n">
        <v>6.81</v>
      </c>
      <c r="X1830" t="n">
        <v>0.24</v>
      </c>
      <c r="Y1830" t="n">
        <v>1</v>
      </c>
      <c r="Z1830" t="n">
        <v>10</v>
      </c>
    </row>
    <row r="1831">
      <c r="A1831" t="n">
        <v>133</v>
      </c>
      <c r="B1831" t="n">
        <v>115</v>
      </c>
      <c r="C1831" t="inlineStr">
        <is>
          <t xml:space="preserve">CONCLUIDO	</t>
        </is>
      </c>
      <c r="D1831" t="n">
        <v>3.7027</v>
      </c>
      <c r="E1831" t="n">
        <v>27.01</v>
      </c>
      <c r="F1831" t="n">
        <v>23.95</v>
      </c>
      <c r="G1831" t="n">
        <v>159.68</v>
      </c>
      <c r="H1831" t="n">
        <v>2.15</v>
      </c>
      <c r="I1831" t="n">
        <v>9</v>
      </c>
      <c r="J1831" t="n">
        <v>283.18</v>
      </c>
      <c r="K1831" t="n">
        <v>56.94</v>
      </c>
      <c r="L1831" t="n">
        <v>34.25</v>
      </c>
      <c r="M1831" t="n">
        <v>7</v>
      </c>
      <c r="N1831" t="n">
        <v>76.98</v>
      </c>
      <c r="O1831" t="n">
        <v>35159.25</v>
      </c>
      <c r="P1831" t="n">
        <v>354.01</v>
      </c>
      <c r="Q1831" t="n">
        <v>452.57</v>
      </c>
      <c r="R1831" t="n">
        <v>69.70999999999999</v>
      </c>
      <c r="S1831" t="n">
        <v>57.64</v>
      </c>
      <c r="T1831" t="n">
        <v>3946.98</v>
      </c>
      <c r="U1831" t="n">
        <v>0.83</v>
      </c>
      <c r="V1831" t="n">
        <v>0.89</v>
      </c>
      <c r="W1831" t="n">
        <v>6.81</v>
      </c>
      <c r="X1831" t="n">
        <v>0.23</v>
      </c>
      <c r="Y1831" t="n">
        <v>1</v>
      </c>
      <c r="Z1831" t="n">
        <v>10</v>
      </c>
    </row>
    <row r="1832">
      <c r="A1832" t="n">
        <v>134</v>
      </c>
      <c r="B1832" t="n">
        <v>115</v>
      </c>
      <c r="C1832" t="inlineStr">
        <is>
          <t xml:space="preserve">CONCLUIDO	</t>
        </is>
      </c>
      <c r="D1832" t="n">
        <v>3.7038</v>
      </c>
      <c r="E1832" t="n">
        <v>27</v>
      </c>
      <c r="F1832" t="n">
        <v>23.94</v>
      </c>
      <c r="G1832" t="n">
        <v>159.62</v>
      </c>
      <c r="H1832" t="n">
        <v>2.17</v>
      </c>
      <c r="I1832" t="n">
        <v>9</v>
      </c>
      <c r="J1832" t="n">
        <v>283.67</v>
      </c>
      <c r="K1832" t="n">
        <v>56.94</v>
      </c>
      <c r="L1832" t="n">
        <v>34.5</v>
      </c>
      <c r="M1832" t="n">
        <v>7</v>
      </c>
      <c r="N1832" t="n">
        <v>77.23</v>
      </c>
      <c r="O1832" t="n">
        <v>35220.61</v>
      </c>
      <c r="P1832" t="n">
        <v>353.14</v>
      </c>
      <c r="Q1832" t="n">
        <v>452.61</v>
      </c>
      <c r="R1832" t="n">
        <v>69.5</v>
      </c>
      <c r="S1832" t="n">
        <v>57.64</v>
      </c>
      <c r="T1832" t="n">
        <v>3844.81</v>
      </c>
      <c r="U1832" t="n">
        <v>0.83</v>
      </c>
      <c r="V1832" t="n">
        <v>0.89</v>
      </c>
      <c r="W1832" t="n">
        <v>6.81</v>
      </c>
      <c r="X1832" t="n">
        <v>0.22</v>
      </c>
      <c r="Y1832" t="n">
        <v>1</v>
      </c>
      <c r="Z1832" t="n">
        <v>10</v>
      </c>
    </row>
    <row r="1833">
      <c r="A1833" t="n">
        <v>135</v>
      </c>
      <c r="B1833" t="n">
        <v>115</v>
      </c>
      <c r="C1833" t="inlineStr">
        <is>
          <t xml:space="preserve">CONCLUIDO	</t>
        </is>
      </c>
      <c r="D1833" t="n">
        <v>3.703</v>
      </c>
      <c r="E1833" t="n">
        <v>27.01</v>
      </c>
      <c r="F1833" t="n">
        <v>23.95</v>
      </c>
      <c r="G1833" t="n">
        <v>159.66</v>
      </c>
      <c r="H1833" t="n">
        <v>2.18</v>
      </c>
      <c r="I1833" t="n">
        <v>9</v>
      </c>
      <c r="J1833" t="n">
        <v>284.17</v>
      </c>
      <c r="K1833" t="n">
        <v>56.94</v>
      </c>
      <c r="L1833" t="n">
        <v>34.75</v>
      </c>
      <c r="M1833" t="n">
        <v>7</v>
      </c>
      <c r="N1833" t="n">
        <v>77.48</v>
      </c>
      <c r="O1833" t="n">
        <v>35282.08</v>
      </c>
      <c r="P1833" t="n">
        <v>353.05</v>
      </c>
      <c r="Q1833" t="n">
        <v>452.55</v>
      </c>
      <c r="R1833" t="n">
        <v>69.75</v>
      </c>
      <c r="S1833" t="n">
        <v>57.64</v>
      </c>
      <c r="T1833" t="n">
        <v>3966.93</v>
      </c>
      <c r="U1833" t="n">
        <v>0.83</v>
      </c>
      <c r="V1833" t="n">
        <v>0.89</v>
      </c>
      <c r="W1833" t="n">
        <v>6.81</v>
      </c>
      <c r="X1833" t="n">
        <v>0.23</v>
      </c>
      <c r="Y1833" t="n">
        <v>1</v>
      </c>
      <c r="Z1833" t="n">
        <v>10</v>
      </c>
    </row>
    <row r="1834">
      <c r="A1834" t="n">
        <v>136</v>
      </c>
      <c r="B1834" t="n">
        <v>115</v>
      </c>
      <c r="C1834" t="inlineStr">
        <is>
          <t xml:space="preserve">CONCLUIDO	</t>
        </is>
      </c>
      <c r="D1834" t="n">
        <v>3.7016</v>
      </c>
      <c r="E1834" t="n">
        <v>27.02</v>
      </c>
      <c r="F1834" t="n">
        <v>23.96</v>
      </c>
      <c r="G1834" t="n">
        <v>159.73</v>
      </c>
      <c r="H1834" t="n">
        <v>2.19</v>
      </c>
      <c r="I1834" t="n">
        <v>9</v>
      </c>
      <c r="J1834" t="n">
        <v>284.67</v>
      </c>
      <c r="K1834" t="n">
        <v>56.94</v>
      </c>
      <c r="L1834" t="n">
        <v>35</v>
      </c>
      <c r="M1834" t="n">
        <v>7</v>
      </c>
      <c r="N1834" t="n">
        <v>77.73</v>
      </c>
      <c r="O1834" t="n">
        <v>35343.65</v>
      </c>
      <c r="P1834" t="n">
        <v>352.97</v>
      </c>
      <c r="Q1834" t="n">
        <v>452.56</v>
      </c>
      <c r="R1834" t="n">
        <v>69.92</v>
      </c>
      <c r="S1834" t="n">
        <v>57.64</v>
      </c>
      <c r="T1834" t="n">
        <v>4052.75</v>
      </c>
      <c r="U1834" t="n">
        <v>0.82</v>
      </c>
      <c r="V1834" t="n">
        <v>0.88</v>
      </c>
      <c r="W1834" t="n">
        <v>6.81</v>
      </c>
      <c r="X1834" t="n">
        <v>0.24</v>
      </c>
      <c r="Y1834" t="n">
        <v>1</v>
      </c>
      <c r="Z1834" t="n">
        <v>10</v>
      </c>
    </row>
    <row r="1835">
      <c r="A1835" t="n">
        <v>137</v>
      </c>
      <c r="B1835" t="n">
        <v>115</v>
      </c>
      <c r="C1835" t="inlineStr">
        <is>
          <t xml:space="preserve">CONCLUIDO	</t>
        </is>
      </c>
      <c r="D1835" t="n">
        <v>3.7015</v>
      </c>
      <c r="E1835" t="n">
        <v>27.02</v>
      </c>
      <c r="F1835" t="n">
        <v>23.96</v>
      </c>
      <c r="G1835" t="n">
        <v>159.74</v>
      </c>
      <c r="H1835" t="n">
        <v>2.2</v>
      </c>
      <c r="I1835" t="n">
        <v>9</v>
      </c>
      <c r="J1835" t="n">
        <v>285.17</v>
      </c>
      <c r="K1835" t="n">
        <v>56.94</v>
      </c>
      <c r="L1835" t="n">
        <v>35.25</v>
      </c>
      <c r="M1835" t="n">
        <v>7</v>
      </c>
      <c r="N1835" t="n">
        <v>77.98</v>
      </c>
      <c r="O1835" t="n">
        <v>35405.32</v>
      </c>
      <c r="P1835" t="n">
        <v>352.81</v>
      </c>
      <c r="Q1835" t="n">
        <v>452.55</v>
      </c>
      <c r="R1835" t="n">
        <v>70.02</v>
      </c>
      <c r="S1835" t="n">
        <v>57.64</v>
      </c>
      <c r="T1835" t="n">
        <v>4101.12</v>
      </c>
      <c r="U1835" t="n">
        <v>0.82</v>
      </c>
      <c r="V1835" t="n">
        <v>0.88</v>
      </c>
      <c r="W1835" t="n">
        <v>6.81</v>
      </c>
      <c r="X1835" t="n">
        <v>0.24</v>
      </c>
      <c r="Y1835" t="n">
        <v>1</v>
      </c>
      <c r="Z1835" t="n">
        <v>10</v>
      </c>
    </row>
    <row r="1836">
      <c r="A1836" t="n">
        <v>138</v>
      </c>
      <c r="B1836" t="n">
        <v>115</v>
      </c>
      <c r="C1836" t="inlineStr">
        <is>
          <t xml:space="preserve">CONCLUIDO	</t>
        </is>
      </c>
      <c r="D1836" t="n">
        <v>3.7017</v>
      </c>
      <c r="E1836" t="n">
        <v>27.01</v>
      </c>
      <c r="F1836" t="n">
        <v>23.96</v>
      </c>
      <c r="G1836" t="n">
        <v>159.72</v>
      </c>
      <c r="H1836" t="n">
        <v>2.21</v>
      </c>
      <c r="I1836" t="n">
        <v>9</v>
      </c>
      <c r="J1836" t="n">
        <v>285.67</v>
      </c>
      <c r="K1836" t="n">
        <v>56.94</v>
      </c>
      <c r="L1836" t="n">
        <v>35.5</v>
      </c>
      <c r="M1836" t="n">
        <v>7</v>
      </c>
      <c r="N1836" t="n">
        <v>78.23</v>
      </c>
      <c r="O1836" t="n">
        <v>35467.08</v>
      </c>
      <c r="P1836" t="n">
        <v>352.45</v>
      </c>
      <c r="Q1836" t="n">
        <v>452.55</v>
      </c>
      <c r="R1836" t="n">
        <v>70</v>
      </c>
      <c r="S1836" t="n">
        <v>57.64</v>
      </c>
      <c r="T1836" t="n">
        <v>4092.16</v>
      </c>
      <c r="U1836" t="n">
        <v>0.82</v>
      </c>
      <c r="V1836" t="n">
        <v>0.88</v>
      </c>
      <c r="W1836" t="n">
        <v>6.81</v>
      </c>
      <c r="X1836" t="n">
        <v>0.23</v>
      </c>
      <c r="Y1836" t="n">
        <v>1</v>
      </c>
      <c r="Z1836" t="n">
        <v>10</v>
      </c>
    </row>
    <row r="1837">
      <c r="A1837" t="n">
        <v>139</v>
      </c>
      <c r="B1837" t="n">
        <v>115</v>
      </c>
      <c r="C1837" t="inlineStr">
        <is>
          <t xml:space="preserve">CONCLUIDO	</t>
        </is>
      </c>
      <c r="D1837" t="n">
        <v>3.7015</v>
      </c>
      <c r="E1837" t="n">
        <v>27.02</v>
      </c>
      <c r="F1837" t="n">
        <v>23.96</v>
      </c>
      <c r="G1837" t="n">
        <v>159.74</v>
      </c>
      <c r="H1837" t="n">
        <v>2.22</v>
      </c>
      <c r="I1837" t="n">
        <v>9</v>
      </c>
      <c r="J1837" t="n">
        <v>286.17</v>
      </c>
      <c r="K1837" t="n">
        <v>56.94</v>
      </c>
      <c r="L1837" t="n">
        <v>35.75</v>
      </c>
      <c r="M1837" t="n">
        <v>7</v>
      </c>
      <c r="N1837" t="n">
        <v>78.48</v>
      </c>
      <c r="O1837" t="n">
        <v>35528.95</v>
      </c>
      <c r="P1837" t="n">
        <v>352.12</v>
      </c>
      <c r="Q1837" t="n">
        <v>452.57</v>
      </c>
      <c r="R1837" t="n">
        <v>69.91</v>
      </c>
      <c r="S1837" t="n">
        <v>57.64</v>
      </c>
      <c r="T1837" t="n">
        <v>4048.09</v>
      </c>
      <c r="U1837" t="n">
        <v>0.82</v>
      </c>
      <c r="V1837" t="n">
        <v>0.88</v>
      </c>
      <c r="W1837" t="n">
        <v>6.81</v>
      </c>
      <c r="X1837" t="n">
        <v>0.24</v>
      </c>
      <c r="Y1837" t="n">
        <v>1</v>
      </c>
      <c r="Z1837" t="n">
        <v>10</v>
      </c>
    </row>
    <row r="1838">
      <c r="A1838" t="n">
        <v>140</v>
      </c>
      <c r="B1838" t="n">
        <v>115</v>
      </c>
      <c r="C1838" t="inlineStr">
        <is>
          <t xml:space="preserve">CONCLUIDO	</t>
        </is>
      </c>
      <c r="D1838" t="n">
        <v>3.7128</v>
      </c>
      <c r="E1838" t="n">
        <v>26.93</v>
      </c>
      <c r="F1838" t="n">
        <v>23.92</v>
      </c>
      <c r="G1838" t="n">
        <v>179.42</v>
      </c>
      <c r="H1838" t="n">
        <v>2.24</v>
      </c>
      <c r="I1838" t="n">
        <v>8</v>
      </c>
      <c r="J1838" t="n">
        <v>286.68</v>
      </c>
      <c r="K1838" t="n">
        <v>56.94</v>
      </c>
      <c r="L1838" t="n">
        <v>36</v>
      </c>
      <c r="M1838" t="n">
        <v>6</v>
      </c>
      <c r="N1838" t="n">
        <v>78.73</v>
      </c>
      <c r="O1838" t="n">
        <v>35591.05</v>
      </c>
      <c r="P1838" t="n">
        <v>351.51</v>
      </c>
      <c r="Q1838" t="n">
        <v>452.56</v>
      </c>
      <c r="R1838" t="n">
        <v>68.91</v>
      </c>
      <c r="S1838" t="n">
        <v>57.64</v>
      </c>
      <c r="T1838" t="n">
        <v>3555.14</v>
      </c>
      <c r="U1838" t="n">
        <v>0.84</v>
      </c>
      <c r="V1838" t="n">
        <v>0.89</v>
      </c>
      <c r="W1838" t="n">
        <v>6.8</v>
      </c>
      <c r="X1838" t="n">
        <v>0.2</v>
      </c>
      <c r="Y1838" t="n">
        <v>1</v>
      </c>
      <c r="Z1838" t="n">
        <v>10</v>
      </c>
    </row>
    <row r="1839">
      <c r="A1839" t="n">
        <v>141</v>
      </c>
      <c r="B1839" t="n">
        <v>115</v>
      </c>
      <c r="C1839" t="inlineStr">
        <is>
          <t xml:space="preserve">CONCLUIDO	</t>
        </is>
      </c>
      <c r="D1839" t="n">
        <v>3.7132</v>
      </c>
      <c r="E1839" t="n">
        <v>26.93</v>
      </c>
      <c r="F1839" t="n">
        <v>23.92</v>
      </c>
      <c r="G1839" t="n">
        <v>179.39</v>
      </c>
      <c r="H1839" t="n">
        <v>2.25</v>
      </c>
      <c r="I1839" t="n">
        <v>8</v>
      </c>
      <c r="J1839" t="n">
        <v>287.18</v>
      </c>
      <c r="K1839" t="n">
        <v>56.94</v>
      </c>
      <c r="L1839" t="n">
        <v>36.25</v>
      </c>
      <c r="M1839" t="n">
        <v>6</v>
      </c>
      <c r="N1839" t="n">
        <v>78.98999999999999</v>
      </c>
      <c r="O1839" t="n">
        <v>35653.12</v>
      </c>
      <c r="P1839" t="n">
        <v>351.41</v>
      </c>
      <c r="Q1839" t="n">
        <v>452.56</v>
      </c>
      <c r="R1839" t="n">
        <v>68.66</v>
      </c>
      <c r="S1839" t="n">
        <v>57.64</v>
      </c>
      <c r="T1839" t="n">
        <v>3429.54</v>
      </c>
      <c r="U1839" t="n">
        <v>0.84</v>
      </c>
      <c r="V1839" t="n">
        <v>0.89</v>
      </c>
      <c r="W1839" t="n">
        <v>6.81</v>
      </c>
      <c r="X1839" t="n">
        <v>0.2</v>
      </c>
      <c r="Y1839" t="n">
        <v>1</v>
      </c>
      <c r="Z1839" t="n">
        <v>10</v>
      </c>
    </row>
    <row r="1840">
      <c r="A1840" t="n">
        <v>142</v>
      </c>
      <c r="B1840" t="n">
        <v>115</v>
      </c>
      <c r="C1840" t="inlineStr">
        <is>
          <t xml:space="preserve">CONCLUIDO	</t>
        </is>
      </c>
      <c r="D1840" t="n">
        <v>3.7131</v>
      </c>
      <c r="E1840" t="n">
        <v>26.93</v>
      </c>
      <c r="F1840" t="n">
        <v>23.92</v>
      </c>
      <c r="G1840" t="n">
        <v>179.4</v>
      </c>
      <c r="H1840" t="n">
        <v>2.26</v>
      </c>
      <c r="I1840" t="n">
        <v>8</v>
      </c>
      <c r="J1840" t="n">
        <v>287.68</v>
      </c>
      <c r="K1840" t="n">
        <v>56.94</v>
      </c>
      <c r="L1840" t="n">
        <v>36.5</v>
      </c>
      <c r="M1840" t="n">
        <v>6</v>
      </c>
      <c r="N1840" t="n">
        <v>79.23999999999999</v>
      </c>
      <c r="O1840" t="n">
        <v>35715.3</v>
      </c>
      <c r="P1840" t="n">
        <v>351.57</v>
      </c>
      <c r="Q1840" t="n">
        <v>452.56</v>
      </c>
      <c r="R1840" t="n">
        <v>68.72</v>
      </c>
      <c r="S1840" t="n">
        <v>57.64</v>
      </c>
      <c r="T1840" t="n">
        <v>3460.37</v>
      </c>
      <c r="U1840" t="n">
        <v>0.84</v>
      </c>
      <c r="V1840" t="n">
        <v>0.89</v>
      </c>
      <c r="W1840" t="n">
        <v>6.81</v>
      </c>
      <c r="X1840" t="n">
        <v>0.2</v>
      </c>
      <c r="Y1840" t="n">
        <v>1</v>
      </c>
      <c r="Z1840" t="n">
        <v>10</v>
      </c>
    </row>
    <row r="1841">
      <c r="A1841" t="n">
        <v>143</v>
      </c>
      <c r="B1841" t="n">
        <v>115</v>
      </c>
      <c r="C1841" t="inlineStr">
        <is>
          <t xml:space="preserve">CONCLUIDO	</t>
        </is>
      </c>
      <c r="D1841" t="n">
        <v>3.712</v>
      </c>
      <c r="E1841" t="n">
        <v>26.94</v>
      </c>
      <c r="F1841" t="n">
        <v>23.93</v>
      </c>
      <c r="G1841" t="n">
        <v>179.46</v>
      </c>
      <c r="H1841" t="n">
        <v>2.27</v>
      </c>
      <c r="I1841" t="n">
        <v>8</v>
      </c>
      <c r="J1841" t="n">
        <v>288.19</v>
      </c>
      <c r="K1841" t="n">
        <v>56.94</v>
      </c>
      <c r="L1841" t="n">
        <v>36.75</v>
      </c>
      <c r="M1841" t="n">
        <v>6</v>
      </c>
      <c r="N1841" t="n">
        <v>79.5</v>
      </c>
      <c r="O1841" t="n">
        <v>35777.58</v>
      </c>
      <c r="P1841" t="n">
        <v>352.08</v>
      </c>
      <c r="Q1841" t="n">
        <v>452.57</v>
      </c>
      <c r="R1841" t="n">
        <v>68.93000000000001</v>
      </c>
      <c r="S1841" t="n">
        <v>57.64</v>
      </c>
      <c r="T1841" t="n">
        <v>3560.77</v>
      </c>
      <c r="U1841" t="n">
        <v>0.84</v>
      </c>
      <c r="V1841" t="n">
        <v>0.89</v>
      </c>
      <c r="W1841" t="n">
        <v>6.81</v>
      </c>
      <c r="X1841" t="n">
        <v>0.2</v>
      </c>
      <c r="Y1841" t="n">
        <v>1</v>
      </c>
      <c r="Z1841" t="n">
        <v>10</v>
      </c>
    </row>
    <row r="1842">
      <c r="A1842" t="n">
        <v>144</v>
      </c>
      <c r="B1842" t="n">
        <v>115</v>
      </c>
      <c r="C1842" t="inlineStr">
        <is>
          <t xml:space="preserve">CONCLUIDO	</t>
        </is>
      </c>
      <c r="D1842" t="n">
        <v>3.7125</v>
      </c>
      <c r="E1842" t="n">
        <v>26.94</v>
      </c>
      <c r="F1842" t="n">
        <v>23.92</v>
      </c>
      <c r="G1842" t="n">
        <v>179.43</v>
      </c>
      <c r="H1842" t="n">
        <v>2.28</v>
      </c>
      <c r="I1842" t="n">
        <v>8</v>
      </c>
      <c r="J1842" t="n">
        <v>288.7</v>
      </c>
      <c r="K1842" t="n">
        <v>56.94</v>
      </c>
      <c r="L1842" t="n">
        <v>37</v>
      </c>
      <c r="M1842" t="n">
        <v>6</v>
      </c>
      <c r="N1842" t="n">
        <v>79.75</v>
      </c>
      <c r="O1842" t="n">
        <v>35839.97</v>
      </c>
      <c r="P1842" t="n">
        <v>352.32</v>
      </c>
      <c r="Q1842" t="n">
        <v>452.57</v>
      </c>
      <c r="R1842" t="n">
        <v>68.84</v>
      </c>
      <c r="S1842" t="n">
        <v>57.64</v>
      </c>
      <c r="T1842" t="n">
        <v>3517.38</v>
      </c>
      <c r="U1842" t="n">
        <v>0.84</v>
      </c>
      <c r="V1842" t="n">
        <v>0.89</v>
      </c>
      <c r="W1842" t="n">
        <v>6.81</v>
      </c>
      <c r="X1842" t="n">
        <v>0.2</v>
      </c>
      <c r="Y1842" t="n">
        <v>1</v>
      </c>
      <c r="Z1842" t="n">
        <v>10</v>
      </c>
    </row>
    <row r="1843">
      <c r="A1843" t="n">
        <v>145</v>
      </c>
      <c r="B1843" t="n">
        <v>115</v>
      </c>
      <c r="C1843" t="inlineStr">
        <is>
          <t xml:space="preserve">CONCLUIDO	</t>
        </is>
      </c>
      <c r="D1843" t="n">
        <v>3.7135</v>
      </c>
      <c r="E1843" t="n">
        <v>26.93</v>
      </c>
      <c r="F1843" t="n">
        <v>23.92</v>
      </c>
      <c r="G1843" t="n">
        <v>179.38</v>
      </c>
      <c r="H1843" t="n">
        <v>2.29</v>
      </c>
      <c r="I1843" t="n">
        <v>8</v>
      </c>
      <c r="J1843" t="n">
        <v>289.2</v>
      </c>
      <c r="K1843" t="n">
        <v>56.94</v>
      </c>
      <c r="L1843" t="n">
        <v>37.25</v>
      </c>
      <c r="M1843" t="n">
        <v>6</v>
      </c>
      <c r="N1843" t="n">
        <v>80.01000000000001</v>
      </c>
      <c r="O1843" t="n">
        <v>35902.46</v>
      </c>
      <c r="P1843" t="n">
        <v>352.51</v>
      </c>
      <c r="Q1843" t="n">
        <v>452.56</v>
      </c>
      <c r="R1843" t="n">
        <v>68.64</v>
      </c>
      <c r="S1843" t="n">
        <v>57.64</v>
      </c>
      <c r="T1843" t="n">
        <v>3417.7</v>
      </c>
      <c r="U1843" t="n">
        <v>0.84</v>
      </c>
      <c r="V1843" t="n">
        <v>0.89</v>
      </c>
      <c r="W1843" t="n">
        <v>6.81</v>
      </c>
      <c r="X1843" t="n">
        <v>0.19</v>
      </c>
      <c r="Y1843" t="n">
        <v>1</v>
      </c>
      <c r="Z1843" t="n">
        <v>10</v>
      </c>
    </row>
    <row r="1844">
      <c r="A1844" t="n">
        <v>146</v>
      </c>
      <c r="B1844" t="n">
        <v>115</v>
      </c>
      <c r="C1844" t="inlineStr">
        <is>
          <t xml:space="preserve">CONCLUIDO	</t>
        </is>
      </c>
      <c r="D1844" t="n">
        <v>3.7122</v>
      </c>
      <c r="E1844" t="n">
        <v>26.94</v>
      </c>
      <c r="F1844" t="n">
        <v>23.93</v>
      </c>
      <c r="G1844" t="n">
        <v>179.45</v>
      </c>
      <c r="H1844" t="n">
        <v>2.31</v>
      </c>
      <c r="I1844" t="n">
        <v>8</v>
      </c>
      <c r="J1844" t="n">
        <v>289.71</v>
      </c>
      <c r="K1844" t="n">
        <v>56.94</v>
      </c>
      <c r="L1844" t="n">
        <v>37.5</v>
      </c>
      <c r="M1844" t="n">
        <v>6</v>
      </c>
      <c r="N1844" t="n">
        <v>80.27</v>
      </c>
      <c r="O1844" t="n">
        <v>35965.05</v>
      </c>
      <c r="P1844" t="n">
        <v>352.71</v>
      </c>
      <c r="Q1844" t="n">
        <v>452.55</v>
      </c>
      <c r="R1844" t="n">
        <v>68.94</v>
      </c>
      <c r="S1844" t="n">
        <v>57.64</v>
      </c>
      <c r="T1844" t="n">
        <v>3570.47</v>
      </c>
      <c r="U1844" t="n">
        <v>0.84</v>
      </c>
      <c r="V1844" t="n">
        <v>0.89</v>
      </c>
      <c r="W1844" t="n">
        <v>6.81</v>
      </c>
      <c r="X1844" t="n">
        <v>0.2</v>
      </c>
      <c r="Y1844" t="n">
        <v>1</v>
      </c>
      <c r="Z1844" t="n">
        <v>10</v>
      </c>
    </row>
    <row r="1845">
      <c r="A1845" t="n">
        <v>147</v>
      </c>
      <c r="B1845" t="n">
        <v>115</v>
      </c>
      <c r="C1845" t="inlineStr">
        <is>
          <t xml:space="preserve">CONCLUIDO	</t>
        </is>
      </c>
      <c r="D1845" t="n">
        <v>3.7134</v>
      </c>
      <c r="E1845" t="n">
        <v>26.93</v>
      </c>
      <c r="F1845" t="n">
        <v>23.92</v>
      </c>
      <c r="G1845" t="n">
        <v>179.38</v>
      </c>
      <c r="H1845" t="n">
        <v>2.32</v>
      </c>
      <c r="I1845" t="n">
        <v>8</v>
      </c>
      <c r="J1845" t="n">
        <v>290.22</v>
      </c>
      <c r="K1845" t="n">
        <v>56.94</v>
      </c>
      <c r="L1845" t="n">
        <v>37.75</v>
      </c>
      <c r="M1845" t="n">
        <v>6</v>
      </c>
      <c r="N1845" t="n">
        <v>80.52</v>
      </c>
      <c r="O1845" t="n">
        <v>36027.75</v>
      </c>
      <c r="P1845" t="n">
        <v>352.86</v>
      </c>
      <c r="Q1845" t="n">
        <v>452.55</v>
      </c>
      <c r="R1845" t="n">
        <v>68.61</v>
      </c>
      <c r="S1845" t="n">
        <v>57.64</v>
      </c>
      <c r="T1845" t="n">
        <v>3404.42</v>
      </c>
      <c r="U1845" t="n">
        <v>0.84</v>
      </c>
      <c r="V1845" t="n">
        <v>0.89</v>
      </c>
      <c r="W1845" t="n">
        <v>6.81</v>
      </c>
      <c r="X1845" t="n">
        <v>0.19</v>
      </c>
      <c r="Y1845" t="n">
        <v>1</v>
      </c>
      <c r="Z1845" t="n">
        <v>10</v>
      </c>
    </row>
    <row r="1846">
      <c r="A1846" t="n">
        <v>148</v>
      </c>
      <c r="B1846" t="n">
        <v>115</v>
      </c>
      <c r="C1846" t="inlineStr">
        <is>
          <t xml:space="preserve">CONCLUIDO	</t>
        </is>
      </c>
      <c r="D1846" t="n">
        <v>3.7142</v>
      </c>
      <c r="E1846" t="n">
        <v>26.92</v>
      </c>
      <c r="F1846" t="n">
        <v>23.91</v>
      </c>
      <c r="G1846" t="n">
        <v>179.34</v>
      </c>
      <c r="H1846" t="n">
        <v>2.33</v>
      </c>
      <c r="I1846" t="n">
        <v>8</v>
      </c>
      <c r="J1846" t="n">
        <v>290.73</v>
      </c>
      <c r="K1846" t="n">
        <v>56.94</v>
      </c>
      <c r="L1846" t="n">
        <v>38</v>
      </c>
      <c r="M1846" t="n">
        <v>6</v>
      </c>
      <c r="N1846" t="n">
        <v>80.78</v>
      </c>
      <c r="O1846" t="n">
        <v>36090.56</v>
      </c>
      <c r="P1846" t="n">
        <v>352.68</v>
      </c>
      <c r="Q1846" t="n">
        <v>452.55</v>
      </c>
      <c r="R1846" t="n">
        <v>68.45</v>
      </c>
      <c r="S1846" t="n">
        <v>57.64</v>
      </c>
      <c r="T1846" t="n">
        <v>3322.25</v>
      </c>
      <c r="U1846" t="n">
        <v>0.84</v>
      </c>
      <c r="V1846" t="n">
        <v>0.89</v>
      </c>
      <c r="W1846" t="n">
        <v>6.81</v>
      </c>
      <c r="X1846" t="n">
        <v>0.19</v>
      </c>
      <c r="Y1846" t="n">
        <v>1</v>
      </c>
      <c r="Z1846" t="n">
        <v>10</v>
      </c>
    </row>
    <row r="1847">
      <c r="A1847" t="n">
        <v>149</v>
      </c>
      <c r="B1847" t="n">
        <v>115</v>
      </c>
      <c r="C1847" t="inlineStr">
        <is>
          <t xml:space="preserve">CONCLUIDO	</t>
        </is>
      </c>
      <c r="D1847" t="n">
        <v>3.7144</v>
      </c>
      <c r="E1847" t="n">
        <v>26.92</v>
      </c>
      <c r="F1847" t="n">
        <v>23.91</v>
      </c>
      <c r="G1847" t="n">
        <v>179.33</v>
      </c>
      <c r="H1847" t="n">
        <v>2.34</v>
      </c>
      <c r="I1847" t="n">
        <v>8</v>
      </c>
      <c r="J1847" t="n">
        <v>291.24</v>
      </c>
      <c r="K1847" t="n">
        <v>56.94</v>
      </c>
      <c r="L1847" t="n">
        <v>38.25</v>
      </c>
      <c r="M1847" t="n">
        <v>6</v>
      </c>
      <c r="N1847" t="n">
        <v>81.04000000000001</v>
      </c>
      <c r="O1847" t="n">
        <v>36153.47</v>
      </c>
      <c r="P1847" t="n">
        <v>352.81</v>
      </c>
      <c r="Q1847" t="n">
        <v>452.58</v>
      </c>
      <c r="R1847" t="n">
        <v>68.47</v>
      </c>
      <c r="S1847" t="n">
        <v>57.64</v>
      </c>
      <c r="T1847" t="n">
        <v>3335.29</v>
      </c>
      <c r="U1847" t="n">
        <v>0.84</v>
      </c>
      <c r="V1847" t="n">
        <v>0.89</v>
      </c>
      <c r="W1847" t="n">
        <v>6.8</v>
      </c>
      <c r="X1847" t="n">
        <v>0.19</v>
      </c>
      <c r="Y1847" t="n">
        <v>1</v>
      </c>
      <c r="Z1847" t="n">
        <v>10</v>
      </c>
    </row>
    <row r="1848">
      <c r="A1848" t="n">
        <v>150</v>
      </c>
      <c r="B1848" t="n">
        <v>115</v>
      </c>
      <c r="C1848" t="inlineStr">
        <is>
          <t xml:space="preserve">CONCLUIDO	</t>
        </is>
      </c>
      <c r="D1848" t="n">
        <v>3.7135</v>
      </c>
      <c r="E1848" t="n">
        <v>26.93</v>
      </c>
      <c r="F1848" t="n">
        <v>23.92</v>
      </c>
      <c r="G1848" t="n">
        <v>179.38</v>
      </c>
      <c r="H1848" t="n">
        <v>2.35</v>
      </c>
      <c r="I1848" t="n">
        <v>8</v>
      </c>
      <c r="J1848" t="n">
        <v>291.75</v>
      </c>
      <c r="K1848" t="n">
        <v>56.94</v>
      </c>
      <c r="L1848" t="n">
        <v>38.5</v>
      </c>
      <c r="M1848" t="n">
        <v>6</v>
      </c>
      <c r="N1848" t="n">
        <v>81.31</v>
      </c>
      <c r="O1848" t="n">
        <v>36216.49</v>
      </c>
      <c r="P1848" t="n">
        <v>352.99</v>
      </c>
      <c r="Q1848" t="n">
        <v>452.55</v>
      </c>
      <c r="R1848" t="n">
        <v>68.58</v>
      </c>
      <c r="S1848" t="n">
        <v>57.64</v>
      </c>
      <c r="T1848" t="n">
        <v>3388.92</v>
      </c>
      <c r="U1848" t="n">
        <v>0.84</v>
      </c>
      <c r="V1848" t="n">
        <v>0.89</v>
      </c>
      <c r="W1848" t="n">
        <v>6.81</v>
      </c>
      <c r="X1848" t="n">
        <v>0.19</v>
      </c>
      <c r="Y1848" t="n">
        <v>1</v>
      </c>
      <c r="Z1848" t="n">
        <v>10</v>
      </c>
    </row>
    <row r="1849">
      <c r="A1849" t="n">
        <v>151</v>
      </c>
      <c r="B1849" t="n">
        <v>115</v>
      </c>
      <c r="C1849" t="inlineStr">
        <is>
          <t xml:space="preserve">CONCLUIDO	</t>
        </is>
      </c>
      <c r="D1849" t="n">
        <v>3.7131</v>
      </c>
      <c r="E1849" t="n">
        <v>26.93</v>
      </c>
      <c r="F1849" t="n">
        <v>23.92</v>
      </c>
      <c r="G1849" t="n">
        <v>179.4</v>
      </c>
      <c r="H1849" t="n">
        <v>2.36</v>
      </c>
      <c r="I1849" t="n">
        <v>8</v>
      </c>
      <c r="J1849" t="n">
        <v>292.26</v>
      </c>
      <c r="K1849" t="n">
        <v>56.94</v>
      </c>
      <c r="L1849" t="n">
        <v>38.75</v>
      </c>
      <c r="M1849" t="n">
        <v>6</v>
      </c>
      <c r="N1849" t="n">
        <v>81.56999999999999</v>
      </c>
      <c r="O1849" t="n">
        <v>36279.61</v>
      </c>
      <c r="P1849" t="n">
        <v>352.81</v>
      </c>
      <c r="Q1849" t="n">
        <v>452.55</v>
      </c>
      <c r="R1849" t="n">
        <v>68.72</v>
      </c>
      <c r="S1849" t="n">
        <v>57.64</v>
      </c>
      <c r="T1849" t="n">
        <v>3459.89</v>
      </c>
      <c r="U1849" t="n">
        <v>0.84</v>
      </c>
      <c r="V1849" t="n">
        <v>0.89</v>
      </c>
      <c r="W1849" t="n">
        <v>6.81</v>
      </c>
      <c r="X1849" t="n">
        <v>0.2</v>
      </c>
      <c r="Y1849" t="n">
        <v>1</v>
      </c>
      <c r="Z1849" t="n">
        <v>10</v>
      </c>
    </row>
    <row r="1850">
      <c r="A1850" t="n">
        <v>152</v>
      </c>
      <c r="B1850" t="n">
        <v>115</v>
      </c>
      <c r="C1850" t="inlineStr">
        <is>
          <t xml:space="preserve">CONCLUIDO	</t>
        </is>
      </c>
      <c r="D1850" t="n">
        <v>3.7128</v>
      </c>
      <c r="E1850" t="n">
        <v>26.93</v>
      </c>
      <c r="F1850" t="n">
        <v>23.92</v>
      </c>
      <c r="G1850" t="n">
        <v>179.41</v>
      </c>
      <c r="H1850" t="n">
        <v>2.37</v>
      </c>
      <c r="I1850" t="n">
        <v>8</v>
      </c>
      <c r="J1850" t="n">
        <v>292.77</v>
      </c>
      <c r="K1850" t="n">
        <v>56.94</v>
      </c>
      <c r="L1850" t="n">
        <v>39</v>
      </c>
      <c r="M1850" t="n">
        <v>6</v>
      </c>
      <c r="N1850" t="n">
        <v>81.83</v>
      </c>
      <c r="O1850" t="n">
        <v>36342.85</v>
      </c>
      <c r="P1850" t="n">
        <v>352.88</v>
      </c>
      <c r="Q1850" t="n">
        <v>452.56</v>
      </c>
      <c r="R1850" t="n">
        <v>68.63</v>
      </c>
      <c r="S1850" t="n">
        <v>57.64</v>
      </c>
      <c r="T1850" t="n">
        <v>3413.54</v>
      </c>
      <c r="U1850" t="n">
        <v>0.84</v>
      </c>
      <c r="V1850" t="n">
        <v>0.89</v>
      </c>
      <c r="W1850" t="n">
        <v>6.81</v>
      </c>
      <c r="X1850" t="n">
        <v>0.2</v>
      </c>
      <c r="Y1850" t="n">
        <v>1</v>
      </c>
      <c r="Z1850" t="n">
        <v>10</v>
      </c>
    </row>
    <row r="1851">
      <c r="A1851" t="n">
        <v>153</v>
      </c>
      <c r="B1851" t="n">
        <v>115</v>
      </c>
      <c r="C1851" t="inlineStr">
        <is>
          <t xml:space="preserve">CONCLUIDO	</t>
        </is>
      </c>
      <c r="D1851" t="n">
        <v>3.7129</v>
      </c>
      <c r="E1851" t="n">
        <v>26.93</v>
      </c>
      <c r="F1851" t="n">
        <v>23.92</v>
      </c>
      <c r="G1851" t="n">
        <v>179.41</v>
      </c>
      <c r="H1851" t="n">
        <v>2.38</v>
      </c>
      <c r="I1851" t="n">
        <v>8</v>
      </c>
      <c r="J1851" t="n">
        <v>293.29</v>
      </c>
      <c r="K1851" t="n">
        <v>56.94</v>
      </c>
      <c r="L1851" t="n">
        <v>39.25</v>
      </c>
      <c r="M1851" t="n">
        <v>6</v>
      </c>
      <c r="N1851" t="n">
        <v>82.09</v>
      </c>
      <c r="O1851" t="n">
        <v>36406.19</v>
      </c>
      <c r="P1851" t="n">
        <v>352.64</v>
      </c>
      <c r="Q1851" t="n">
        <v>452.57</v>
      </c>
      <c r="R1851" t="n">
        <v>68.79000000000001</v>
      </c>
      <c r="S1851" t="n">
        <v>57.64</v>
      </c>
      <c r="T1851" t="n">
        <v>3494.14</v>
      </c>
      <c r="U1851" t="n">
        <v>0.84</v>
      </c>
      <c r="V1851" t="n">
        <v>0.89</v>
      </c>
      <c r="W1851" t="n">
        <v>6.81</v>
      </c>
      <c r="X1851" t="n">
        <v>0.2</v>
      </c>
      <c r="Y1851" t="n">
        <v>1</v>
      </c>
      <c r="Z1851" t="n">
        <v>10</v>
      </c>
    </row>
    <row r="1852">
      <c r="A1852" t="n">
        <v>154</v>
      </c>
      <c r="B1852" t="n">
        <v>115</v>
      </c>
      <c r="C1852" t="inlineStr">
        <is>
          <t xml:space="preserve">CONCLUIDO	</t>
        </is>
      </c>
      <c r="D1852" t="n">
        <v>3.7131</v>
      </c>
      <c r="E1852" t="n">
        <v>26.93</v>
      </c>
      <c r="F1852" t="n">
        <v>23.92</v>
      </c>
      <c r="G1852" t="n">
        <v>179.4</v>
      </c>
      <c r="H1852" t="n">
        <v>2.39</v>
      </c>
      <c r="I1852" t="n">
        <v>8</v>
      </c>
      <c r="J1852" t="n">
        <v>293.8</v>
      </c>
      <c r="K1852" t="n">
        <v>56.94</v>
      </c>
      <c r="L1852" t="n">
        <v>39.5</v>
      </c>
      <c r="M1852" t="n">
        <v>6</v>
      </c>
      <c r="N1852" t="n">
        <v>82.36</v>
      </c>
      <c r="O1852" t="n">
        <v>36469.64</v>
      </c>
      <c r="P1852" t="n">
        <v>352.17</v>
      </c>
      <c r="Q1852" t="n">
        <v>452.56</v>
      </c>
      <c r="R1852" t="n">
        <v>68.69</v>
      </c>
      <c r="S1852" t="n">
        <v>57.64</v>
      </c>
      <c r="T1852" t="n">
        <v>3441.07</v>
      </c>
      <c r="U1852" t="n">
        <v>0.84</v>
      </c>
      <c r="V1852" t="n">
        <v>0.89</v>
      </c>
      <c r="W1852" t="n">
        <v>6.81</v>
      </c>
      <c r="X1852" t="n">
        <v>0.2</v>
      </c>
      <c r="Y1852" t="n">
        <v>1</v>
      </c>
      <c r="Z1852" t="n">
        <v>10</v>
      </c>
    </row>
    <row r="1853">
      <c r="A1853" t="n">
        <v>155</v>
      </c>
      <c r="B1853" t="n">
        <v>115</v>
      </c>
      <c r="C1853" t="inlineStr">
        <is>
          <t xml:space="preserve">CONCLUIDO	</t>
        </is>
      </c>
      <c r="D1853" t="n">
        <v>3.7135</v>
      </c>
      <c r="E1853" t="n">
        <v>26.93</v>
      </c>
      <c r="F1853" t="n">
        <v>23.92</v>
      </c>
      <c r="G1853" t="n">
        <v>179.38</v>
      </c>
      <c r="H1853" t="n">
        <v>2.41</v>
      </c>
      <c r="I1853" t="n">
        <v>8</v>
      </c>
      <c r="J1853" t="n">
        <v>294.32</v>
      </c>
      <c r="K1853" t="n">
        <v>56.94</v>
      </c>
      <c r="L1853" t="n">
        <v>39.75</v>
      </c>
      <c r="M1853" t="n">
        <v>6</v>
      </c>
      <c r="N1853" t="n">
        <v>82.62</v>
      </c>
      <c r="O1853" t="n">
        <v>36533.2</v>
      </c>
      <c r="P1853" t="n">
        <v>351.7</v>
      </c>
      <c r="Q1853" t="n">
        <v>452.55</v>
      </c>
      <c r="R1853" t="n">
        <v>68.65000000000001</v>
      </c>
      <c r="S1853" t="n">
        <v>57.64</v>
      </c>
      <c r="T1853" t="n">
        <v>3425.16</v>
      </c>
      <c r="U1853" t="n">
        <v>0.84</v>
      </c>
      <c r="V1853" t="n">
        <v>0.89</v>
      </c>
      <c r="W1853" t="n">
        <v>6.81</v>
      </c>
      <c r="X1853" t="n">
        <v>0.19</v>
      </c>
      <c r="Y1853" t="n">
        <v>1</v>
      </c>
      <c r="Z1853" t="n">
        <v>10</v>
      </c>
    </row>
    <row r="1854">
      <c r="A1854" t="n">
        <v>156</v>
      </c>
      <c r="B1854" t="n">
        <v>115</v>
      </c>
      <c r="C1854" t="inlineStr">
        <is>
          <t xml:space="preserve">CONCLUIDO	</t>
        </is>
      </c>
      <c r="D1854" t="n">
        <v>3.7121</v>
      </c>
      <c r="E1854" t="n">
        <v>26.94</v>
      </c>
      <c r="F1854" t="n">
        <v>23.93</v>
      </c>
      <c r="G1854" t="n">
        <v>179.45</v>
      </c>
      <c r="H1854" t="n">
        <v>2.42</v>
      </c>
      <c r="I1854" t="n">
        <v>8</v>
      </c>
      <c r="J1854" t="n">
        <v>294.83</v>
      </c>
      <c r="K1854" t="n">
        <v>56.94</v>
      </c>
      <c r="L1854" t="n">
        <v>40</v>
      </c>
      <c r="M1854" t="n">
        <v>6</v>
      </c>
      <c r="N1854" t="n">
        <v>82.89</v>
      </c>
      <c r="O1854" t="n">
        <v>36596.87</v>
      </c>
      <c r="P1854" t="n">
        <v>351.39</v>
      </c>
      <c r="Q1854" t="n">
        <v>452.56</v>
      </c>
      <c r="R1854" t="n">
        <v>68.95999999999999</v>
      </c>
      <c r="S1854" t="n">
        <v>57.64</v>
      </c>
      <c r="T1854" t="n">
        <v>3575.77</v>
      </c>
      <c r="U1854" t="n">
        <v>0.84</v>
      </c>
      <c r="V1854" t="n">
        <v>0.89</v>
      </c>
      <c r="W1854" t="n">
        <v>6.81</v>
      </c>
      <c r="X1854" t="n">
        <v>0.2</v>
      </c>
      <c r="Y1854" t="n">
        <v>1</v>
      </c>
      <c r="Z1854" t="n">
        <v>10</v>
      </c>
    </row>
    <row r="1855">
      <c r="A1855" t="n">
        <v>0</v>
      </c>
      <c r="B1855" t="n">
        <v>35</v>
      </c>
      <c r="C1855" t="inlineStr">
        <is>
          <t xml:space="preserve">CONCLUIDO	</t>
        </is>
      </c>
      <c r="D1855" t="n">
        <v>3.018</v>
      </c>
      <c r="E1855" t="n">
        <v>33.13</v>
      </c>
      <c r="F1855" t="n">
        <v>28.45</v>
      </c>
      <c r="G1855" t="n">
        <v>10.54</v>
      </c>
      <c r="H1855" t="n">
        <v>0.22</v>
      </c>
      <c r="I1855" t="n">
        <v>162</v>
      </c>
      <c r="J1855" t="n">
        <v>80.84</v>
      </c>
      <c r="K1855" t="n">
        <v>35.1</v>
      </c>
      <c r="L1855" t="n">
        <v>1</v>
      </c>
      <c r="M1855" t="n">
        <v>160</v>
      </c>
      <c r="N1855" t="n">
        <v>9.74</v>
      </c>
      <c r="O1855" t="n">
        <v>10204.21</v>
      </c>
      <c r="P1855" t="n">
        <v>223.48</v>
      </c>
      <c r="Q1855" t="n">
        <v>452.96</v>
      </c>
      <c r="R1855" t="n">
        <v>216.01</v>
      </c>
      <c r="S1855" t="n">
        <v>57.64</v>
      </c>
      <c r="T1855" t="n">
        <v>76331.32000000001</v>
      </c>
      <c r="U1855" t="n">
        <v>0.27</v>
      </c>
      <c r="V1855" t="n">
        <v>0.75</v>
      </c>
      <c r="W1855" t="n">
        <v>7.07</v>
      </c>
      <c r="X1855" t="n">
        <v>4.72</v>
      </c>
      <c r="Y1855" t="n">
        <v>1</v>
      </c>
      <c r="Z1855" t="n">
        <v>10</v>
      </c>
    </row>
    <row r="1856">
      <c r="A1856" t="n">
        <v>1</v>
      </c>
      <c r="B1856" t="n">
        <v>35</v>
      </c>
      <c r="C1856" t="inlineStr">
        <is>
          <t xml:space="preserve">CONCLUIDO	</t>
        </is>
      </c>
      <c r="D1856" t="n">
        <v>3.1936</v>
      </c>
      <c r="E1856" t="n">
        <v>31.31</v>
      </c>
      <c r="F1856" t="n">
        <v>27.28</v>
      </c>
      <c r="G1856" t="n">
        <v>13.2</v>
      </c>
      <c r="H1856" t="n">
        <v>0.27</v>
      </c>
      <c r="I1856" t="n">
        <v>124</v>
      </c>
      <c r="J1856" t="n">
        <v>81.14</v>
      </c>
      <c r="K1856" t="n">
        <v>35.1</v>
      </c>
      <c r="L1856" t="n">
        <v>1.25</v>
      </c>
      <c r="M1856" t="n">
        <v>122</v>
      </c>
      <c r="N1856" t="n">
        <v>9.789999999999999</v>
      </c>
      <c r="O1856" t="n">
        <v>10241.25</v>
      </c>
      <c r="P1856" t="n">
        <v>213.4</v>
      </c>
      <c r="Q1856" t="n">
        <v>452.85</v>
      </c>
      <c r="R1856" t="n">
        <v>178.1</v>
      </c>
      <c r="S1856" t="n">
        <v>57.64</v>
      </c>
      <c r="T1856" t="n">
        <v>57566.34</v>
      </c>
      <c r="U1856" t="n">
        <v>0.32</v>
      </c>
      <c r="V1856" t="n">
        <v>0.78</v>
      </c>
      <c r="W1856" t="n">
        <v>7</v>
      </c>
      <c r="X1856" t="n">
        <v>3.55</v>
      </c>
      <c r="Y1856" t="n">
        <v>1</v>
      </c>
      <c r="Z1856" t="n">
        <v>10</v>
      </c>
    </row>
    <row r="1857">
      <c r="A1857" t="n">
        <v>2</v>
      </c>
      <c r="B1857" t="n">
        <v>35</v>
      </c>
      <c r="C1857" t="inlineStr">
        <is>
          <t xml:space="preserve">CONCLUIDO	</t>
        </is>
      </c>
      <c r="D1857" t="n">
        <v>3.3044</v>
      </c>
      <c r="E1857" t="n">
        <v>30.26</v>
      </c>
      <c r="F1857" t="n">
        <v>26.63</v>
      </c>
      <c r="G1857" t="n">
        <v>15.82</v>
      </c>
      <c r="H1857" t="n">
        <v>0.32</v>
      </c>
      <c r="I1857" t="n">
        <v>101</v>
      </c>
      <c r="J1857" t="n">
        <v>81.44</v>
      </c>
      <c r="K1857" t="n">
        <v>35.1</v>
      </c>
      <c r="L1857" t="n">
        <v>1.5</v>
      </c>
      <c r="M1857" t="n">
        <v>99</v>
      </c>
      <c r="N1857" t="n">
        <v>9.84</v>
      </c>
      <c r="O1857" t="n">
        <v>10278.32</v>
      </c>
      <c r="P1857" t="n">
        <v>207.39</v>
      </c>
      <c r="Q1857" t="n">
        <v>452.99</v>
      </c>
      <c r="R1857" t="n">
        <v>156.84</v>
      </c>
      <c r="S1857" t="n">
        <v>57.64</v>
      </c>
      <c r="T1857" t="n">
        <v>47055.21</v>
      </c>
      <c r="U1857" t="n">
        <v>0.37</v>
      </c>
      <c r="V1857" t="n">
        <v>0.8</v>
      </c>
      <c r="W1857" t="n">
        <v>6.96</v>
      </c>
      <c r="X1857" t="n">
        <v>2.9</v>
      </c>
      <c r="Y1857" t="n">
        <v>1</v>
      </c>
      <c r="Z1857" t="n">
        <v>10</v>
      </c>
    </row>
    <row r="1858">
      <c r="A1858" t="n">
        <v>3</v>
      </c>
      <c r="B1858" t="n">
        <v>35</v>
      </c>
      <c r="C1858" t="inlineStr">
        <is>
          <t xml:space="preserve">CONCLUIDO	</t>
        </is>
      </c>
      <c r="D1858" t="n">
        <v>3.3946</v>
      </c>
      <c r="E1858" t="n">
        <v>29.46</v>
      </c>
      <c r="F1858" t="n">
        <v>26.12</v>
      </c>
      <c r="G1858" t="n">
        <v>18.66</v>
      </c>
      <c r="H1858" t="n">
        <v>0.38</v>
      </c>
      <c r="I1858" t="n">
        <v>84</v>
      </c>
      <c r="J1858" t="n">
        <v>81.73999999999999</v>
      </c>
      <c r="K1858" t="n">
        <v>35.1</v>
      </c>
      <c r="L1858" t="n">
        <v>1.75</v>
      </c>
      <c r="M1858" t="n">
        <v>82</v>
      </c>
      <c r="N1858" t="n">
        <v>9.890000000000001</v>
      </c>
      <c r="O1858" t="n">
        <v>10315.41</v>
      </c>
      <c r="P1858" t="n">
        <v>202.54</v>
      </c>
      <c r="Q1858" t="n">
        <v>452.83</v>
      </c>
      <c r="R1858" t="n">
        <v>140.13</v>
      </c>
      <c r="S1858" t="n">
        <v>57.64</v>
      </c>
      <c r="T1858" t="n">
        <v>38782.12</v>
      </c>
      <c r="U1858" t="n">
        <v>0.41</v>
      </c>
      <c r="V1858" t="n">
        <v>0.8100000000000001</v>
      </c>
      <c r="W1858" t="n">
        <v>6.93</v>
      </c>
      <c r="X1858" t="n">
        <v>2.39</v>
      </c>
      <c r="Y1858" t="n">
        <v>1</v>
      </c>
      <c r="Z1858" t="n">
        <v>10</v>
      </c>
    </row>
    <row r="1859">
      <c r="A1859" t="n">
        <v>4</v>
      </c>
      <c r="B1859" t="n">
        <v>35</v>
      </c>
      <c r="C1859" t="inlineStr">
        <is>
          <t xml:space="preserve">CONCLUIDO	</t>
        </is>
      </c>
      <c r="D1859" t="n">
        <v>3.4522</v>
      </c>
      <c r="E1859" t="n">
        <v>28.97</v>
      </c>
      <c r="F1859" t="n">
        <v>25.82</v>
      </c>
      <c r="G1859" t="n">
        <v>21.22</v>
      </c>
      <c r="H1859" t="n">
        <v>0.43</v>
      </c>
      <c r="I1859" t="n">
        <v>73</v>
      </c>
      <c r="J1859" t="n">
        <v>82.04000000000001</v>
      </c>
      <c r="K1859" t="n">
        <v>35.1</v>
      </c>
      <c r="L1859" t="n">
        <v>2</v>
      </c>
      <c r="M1859" t="n">
        <v>71</v>
      </c>
      <c r="N1859" t="n">
        <v>9.94</v>
      </c>
      <c r="O1859" t="n">
        <v>10352.53</v>
      </c>
      <c r="P1859" t="n">
        <v>199.2</v>
      </c>
      <c r="Q1859" t="n">
        <v>452.7</v>
      </c>
      <c r="R1859" t="n">
        <v>130.91</v>
      </c>
      <c r="S1859" t="n">
        <v>57.64</v>
      </c>
      <c r="T1859" t="n">
        <v>34230.38</v>
      </c>
      <c r="U1859" t="n">
        <v>0.44</v>
      </c>
      <c r="V1859" t="n">
        <v>0.82</v>
      </c>
      <c r="W1859" t="n">
        <v>6.9</v>
      </c>
      <c r="X1859" t="n">
        <v>2.09</v>
      </c>
      <c r="Y1859" t="n">
        <v>1</v>
      </c>
      <c r="Z1859" t="n">
        <v>10</v>
      </c>
    </row>
    <row r="1860">
      <c r="A1860" t="n">
        <v>5</v>
      </c>
      <c r="B1860" t="n">
        <v>35</v>
      </c>
      <c r="C1860" t="inlineStr">
        <is>
          <t xml:space="preserve">CONCLUIDO	</t>
        </is>
      </c>
      <c r="D1860" t="n">
        <v>3.5039</v>
      </c>
      <c r="E1860" t="n">
        <v>28.54</v>
      </c>
      <c r="F1860" t="n">
        <v>25.55</v>
      </c>
      <c r="G1860" t="n">
        <v>23.95</v>
      </c>
      <c r="H1860" t="n">
        <v>0.48</v>
      </c>
      <c r="I1860" t="n">
        <v>64</v>
      </c>
      <c r="J1860" t="n">
        <v>82.34</v>
      </c>
      <c r="K1860" t="n">
        <v>35.1</v>
      </c>
      <c r="L1860" t="n">
        <v>2.25</v>
      </c>
      <c r="M1860" t="n">
        <v>62</v>
      </c>
      <c r="N1860" t="n">
        <v>9.99</v>
      </c>
      <c r="O1860" t="n">
        <v>10389.66</v>
      </c>
      <c r="P1860" t="n">
        <v>196.12</v>
      </c>
      <c r="Q1860" t="n">
        <v>452.67</v>
      </c>
      <c r="R1860" t="n">
        <v>121.63</v>
      </c>
      <c r="S1860" t="n">
        <v>57.64</v>
      </c>
      <c r="T1860" t="n">
        <v>29632.8</v>
      </c>
      <c r="U1860" t="n">
        <v>0.47</v>
      </c>
      <c r="V1860" t="n">
        <v>0.83</v>
      </c>
      <c r="W1860" t="n">
        <v>6.9</v>
      </c>
      <c r="X1860" t="n">
        <v>1.82</v>
      </c>
      <c r="Y1860" t="n">
        <v>1</v>
      </c>
      <c r="Z1860" t="n">
        <v>10</v>
      </c>
    </row>
    <row r="1861">
      <c r="A1861" t="n">
        <v>6</v>
      </c>
      <c r="B1861" t="n">
        <v>35</v>
      </c>
      <c r="C1861" t="inlineStr">
        <is>
          <t xml:space="preserve">CONCLUIDO	</t>
        </is>
      </c>
      <c r="D1861" t="n">
        <v>3.5438</v>
      </c>
      <c r="E1861" t="n">
        <v>28.22</v>
      </c>
      <c r="F1861" t="n">
        <v>25.34</v>
      </c>
      <c r="G1861" t="n">
        <v>26.68</v>
      </c>
      <c r="H1861" t="n">
        <v>0.53</v>
      </c>
      <c r="I1861" t="n">
        <v>57</v>
      </c>
      <c r="J1861" t="n">
        <v>82.65000000000001</v>
      </c>
      <c r="K1861" t="n">
        <v>35.1</v>
      </c>
      <c r="L1861" t="n">
        <v>2.5</v>
      </c>
      <c r="M1861" t="n">
        <v>55</v>
      </c>
      <c r="N1861" t="n">
        <v>10.04</v>
      </c>
      <c r="O1861" t="n">
        <v>10426.82</v>
      </c>
      <c r="P1861" t="n">
        <v>193.61</v>
      </c>
      <c r="Q1861" t="n">
        <v>452.76</v>
      </c>
      <c r="R1861" t="n">
        <v>115.08</v>
      </c>
      <c r="S1861" t="n">
        <v>57.64</v>
      </c>
      <c r="T1861" t="n">
        <v>26394.71</v>
      </c>
      <c r="U1861" t="n">
        <v>0.5</v>
      </c>
      <c r="V1861" t="n">
        <v>0.84</v>
      </c>
      <c r="W1861" t="n">
        <v>6.88</v>
      </c>
      <c r="X1861" t="n">
        <v>1.62</v>
      </c>
      <c r="Y1861" t="n">
        <v>1</v>
      </c>
      <c r="Z1861" t="n">
        <v>10</v>
      </c>
    </row>
    <row r="1862">
      <c r="A1862" t="n">
        <v>7</v>
      </c>
      <c r="B1862" t="n">
        <v>35</v>
      </c>
      <c r="C1862" t="inlineStr">
        <is>
          <t xml:space="preserve">CONCLUIDO	</t>
        </is>
      </c>
      <c r="D1862" t="n">
        <v>3.5798</v>
      </c>
      <c r="E1862" t="n">
        <v>27.93</v>
      </c>
      <c r="F1862" t="n">
        <v>25.16</v>
      </c>
      <c r="G1862" t="n">
        <v>29.6</v>
      </c>
      <c r="H1862" t="n">
        <v>0.58</v>
      </c>
      <c r="I1862" t="n">
        <v>51</v>
      </c>
      <c r="J1862" t="n">
        <v>82.95</v>
      </c>
      <c r="K1862" t="n">
        <v>35.1</v>
      </c>
      <c r="L1862" t="n">
        <v>2.75</v>
      </c>
      <c r="M1862" t="n">
        <v>49</v>
      </c>
      <c r="N1862" t="n">
        <v>10.1</v>
      </c>
      <c r="O1862" t="n">
        <v>10463.99</v>
      </c>
      <c r="P1862" t="n">
        <v>191.27</v>
      </c>
      <c r="Q1862" t="n">
        <v>452.66</v>
      </c>
      <c r="R1862" t="n">
        <v>109.23</v>
      </c>
      <c r="S1862" t="n">
        <v>57.64</v>
      </c>
      <c r="T1862" t="n">
        <v>23500.38</v>
      </c>
      <c r="U1862" t="n">
        <v>0.53</v>
      </c>
      <c r="V1862" t="n">
        <v>0.84</v>
      </c>
      <c r="W1862" t="n">
        <v>6.88</v>
      </c>
      <c r="X1862" t="n">
        <v>1.44</v>
      </c>
      <c r="Y1862" t="n">
        <v>1</v>
      </c>
      <c r="Z1862" t="n">
        <v>10</v>
      </c>
    </row>
    <row r="1863">
      <c r="A1863" t="n">
        <v>8</v>
      </c>
      <c r="B1863" t="n">
        <v>35</v>
      </c>
      <c r="C1863" t="inlineStr">
        <is>
          <t xml:space="preserve">CONCLUIDO	</t>
        </is>
      </c>
      <c r="D1863" t="n">
        <v>3.6039</v>
      </c>
      <c r="E1863" t="n">
        <v>27.75</v>
      </c>
      <c r="F1863" t="n">
        <v>25.05</v>
      </c>
      <c r="G1863" t="n">
        <v>31.97</v>
      </c>
      <c r="H1863" t="n">
        <v>0.63</v>
      </c>
      <c r="I1863" t="n">
        <v>47</v>
      </c>
      <c r="J1863" t="n">
        <v>83.25</v>
      </c>
      <c r="K1863" t="n">
        <v>35.1</v>
      </c>
      <c r="L1863" t="n">
        <v>3</v>
      </c>
      <c r="M1863" t="n">
        <v>45</v>
      </c>
      <c r="N1863" t="n">
        <v>10.15</v>
      </c>
      <c r="O1863" t="n">
        <v>10501.19</v>
      </c>
      <c r="P1863" t="n">
        <v>189.57</v>
      </c>
      <c r="Q1863" t="n">
        <v>452.63</v>
      </c>
      <c r="R1863" t="n">
        <v>105.43</v>
      </c>
      <c r="S1863" t="n">
        <v>57.64</v>
      </c>
      <c r="T1863" t="n">
        <v>21619.32</v>
      </c>
      <c r="U1863" t="n">
        <v>0.55</v>
      </c>
      <c r="V1863" t="n">
        <v>0.85</v>
      </c>
      <c r="W1863" t="n">
        <v>6.87</v>
      </c>
      <c r="X1863" t="n">
        <v>1.32</v>
      </c>
      <c r="Y1863" t="n">
        <v>1</v>
      </c>
      <c r="Z1863" t="n">
        <v>10</v>
      </c>
    </row>
    <row r="1864">
      <c r="A1864" t="n">
        <v>9</v>
      </c>
      <c r="B1864" t="n">
        <v>35</v>
      </c>
      <c r="C1864" t="inlineStr">
        <is>
          <t xml:space="preserve">CONCLUIDO	</t>
        </is>
      </c>
      <c r="D1864" t="n">
        <v>3.629</v>
      </c>
      <c r="E1864" t="n">
        <v>27.56</v>
      </c>
      <c r="F1864" t="n">
        <v>24.92</v>
      </c>
      <c r="G1864" t="n">
        <v>34.78</v>
      </c>
      <c r="H1864" t="n">
        <v>0.68</v>
      </c>
      <c r="I1864" t="n">
        <v>43</v>
      </c>
      <c r="J1864" t="n">
        <v>83.55</v>
      </c>
      <c r="K1864" t="n">
        <v>35.1</v>
      </c>
      <c r="L1864" t="n">
        <v>3.25</v>
      </c>
      <c r="M1864" t="n">
        <v>41</v>
      </c>
      <c r="N1864" t="n">
        <v>10.2</v>
      </c>
      <c r="O1864" t="n">
        <v>10538.42</v>
      </c>
      <c r="P1864" t="n">
        <v>187.57</v>
      </c>
      <c r="Q1864" t="n">
        <v>452.66</v>
      </c>
      <c r="R1864" t="n">
        <v>101.18</v>
      </c>
      <c r="S1864" t="n">
        <v>57.64</v>
      </c>
      <c r="T1864" t="n">
        <v>19513.46</v>
      </c>
      <c r="U1864" t="n">
        <v>0.57</v>
      </c>
      <c r="V1864" t="n">
        <v>0.85</v>
      </c>
      <c r="W1864" t="n">
        <v>6.87</v>
      </c>
      <c r="X1864" t="n">
        <v>1.2</v>
      </c>
      <c r="Y1864" t="n">
        <v>1</v>
      </c>
      <c r="Z1864" t="n">
        <v>10</v>
      </c>
    </row>
    <row r="1865">
      <c r="A1865" t="n">
        <v>10</v>
      </c>
      <c r="B1865" t="n">
        <v>35</v>
      </c>
      <c r="C1865" t="inlineStr">
        <is>
          <t xml:space="preserve">CONCLUIDO	</t>
        </is>
      </c>
      <c r="D1865" t="n">
        <v>3.6533</v>
      </c>
      <c r="E1865" t="n">
        <v>27.37</v>
      </c>
      <c r="F1865" t="n">
        <v>24.81</v>
      </c>
      <c r="G1865" t="n">
        <v>38.17</v>
      </c>
      <c r="H1865" t="n">
        <v>0.73</v>
      </c>
      <c r="I1865" t="n">
        <v>39</v>
      </c>
      <c r="J1865" t="n">
        <v>83.84999999999999</v>
      </c>
      <c r="K1865" t="n">
        <v>35.1</v>
      </c>
      <c r="L1865" t="n">
        <v>3.5</v>
      </c>
      <c r="M1865" t="n">
        <v>37</v>
      </c>
      <c r="N1865" t="n">
        <v>10.25</v>
      </c>
      <c r="O1865" t="n">
        <v>10575.66</v>
      </c>
      <c r="P1865" t="n">
        <v>185.57</v>
      </c>
      <c r="Q1865" t="n">
        <v>452.66</v>
      </c>
      <c r="R1865" t="n">
        <v>97.56</v>
      </c>
      <c r="S1865" t="n">
        <v>57.64</v>
      </c>
      <c r="T1865" t="n">
        <v>17723.07</v>
      </c>
      <c r="U1865" t="n">
        <v>0.59</v>
      </c>
      <c r="V1865" t="n">
        <v>0.85</v>
      </c>
      <c r="W1865" t="n">
        <v>6.86</v>
      </c>
      <c r="X1865" t="n">
        <v>1.08</v>
      </c>
      <c r="Y1865" t="n">
        <v>1</v>
      </c>
      <c r="Z1865" t="n">
        <v>10</v>
      </c>
    </row>
    <row r="1866">
      <c r="A1866" t="n">
        <v>11</v>
      </c>
      <c r="B1866" t="n">
        <v>35</v>
      </c>
      <c r="C1866" t="inlineStr">
        <is>
          <t xml:space="preserve">CONCLUIDO	</t>
        </is>
      </c>
      <c r="D1866" t="n">
        <v>3.6648</v>
      </c>
      <c r="E1866" t="n">
        <v>27.29</v>
      </c>
      <c r="F1866" t="n">
        <v>24.76</v>
      </c>
      <c r="G1866" t="n">
        <v>40.15</v>
      </c>
      <c r="H1866" t="n">
        <v>0.78</v>
      </c>
      <c r="I1866" t="n">
        <v>37</v>
      </c>
      <c r="J1866" t="n">
        <v>84.15000000000001</v>
      </c>
      <c r="K1866" t="n">
        <v>35.1</v>
      </c>
      <c r="L1866" t="n">
        <v>3.75</v>
      </c>
      <c r="M1866" t="n">
        <v>35</v>
      </c>
      <c r="N1866" t="n">
        <v>10.3</v>
      </c>
      <c r="O1866" t="n">
        <v>10612.93</v>
      </c>
      <c r="P1866" t="n">
        <v>184.68</v>
      </c>
      <c r="Q1866" t="n">
        <v>452.71</v>
      </c>
      <c r="R1866" t="n">
        <v>95.81999999999999</v>
      </c>
      <c r="S1866" t="n">
        <v>57.64</v>
      </c>
      <c r="T1866" t="n">
        <v>16862.97</v>
      </c>
      <c r="U1866" t="n">
        <v>0.6</v>
      </c>
      <c r="V1866" t="n">
        <v>0.86</v>
      </c>
      <c r="W1866" t="n">
        <v>6.86</v>
      </c>
      <c r="X1866" t="n">
        <v>1.03</v>
      </c>
      <c r="Y1866" t="n">
        <v>1</v>
      </c>
      <c r="Z1866" t="n">
        <v>10</v>
      </c>
    </row>
    <row r="1867">
      <c r="A1867" t="n">
        <v>12</v>
      </c>
      <c r="B1867" t="n">
        <v>35</v>
      </c>
      <c r="C1867" t="inlineStr">
        <is>
          <t xml:space="preserve">CONCLUIDO	</t>
        </is>
      </c>
      <c r="D1867" t="n">
        <v>3.6869</v>
      </c>
      <c r="E1867" t="n">
        <v>27.12</v>
      </c>
      <c r="F1867" t="n">
        <v>24.65</v>
      </c>
      <c r="G1867" t="n">
        <v>43.49</v>
      </c>
      <c r="H1867" t="n">
        <v>0.83</v>
      </c>
      <c r="I1867" t="n">
        <v>34</v>
      </c>
      <c r="J1867" t="n">
        <v>84.45999999999999</v>
      </c>
      <c r="K1867" t="n">
        <v>35.1</v>
      </c>
      <c r="L1867" t="n">
        <v>4</v>
      </c>
      <c r="M1867" t="n">
        <v>32</v>
      </c>
      <c r="N1867" t="n">
        <v>10.36</v>
      </c>
      <c r="O1867" t="n">
        <v>10650.22</v>
      </c>
      <c r="P1867" t="n">
        <v>182.53</v>
      </c>
      <c r="Q1867" t="n">
        <v>452.61</v>
      </c>
      <c r="R1867" t="n">
        <v>92.36</v>
      </c>
      <c r="S1867" t="n">
        <v>57.64</v>
      </c>
      <c r="T1867" t="n">
        <v>15147.61</v>
      </c>
      <c r="U1867" t="n">
        <v>0.62</v>
      </c>
      <c r="V1867" t="n">
        <v>0.86</v>
      </c>
      <c r="W1867" t="n">
        <v>6.85</v>
      </c>
      <c r="X1867" t="n">
        <v>0.92</v>
      </c>
      <c r="Y1867" t="n">
        <v>1</v>
      </c>
      <c r="Z1867" t="n">
        <v>10</v>
      </c>
    </row>
    <row r="1868">
      <c r="A1868" t="n">
        <v>13</v>
      </c>
      <c r="B1868" t="n">
        <v>35</v>
      </c>
      <c r="C1868" t="inlineStr">
        <is>
          <t xml:space="preserve">CONCLUIDO	</t>
        </is>
      </c>
      <c r="D1868" t="n">
        <v>3.6929</v>
      </c>
      <c r="E1868" t="n">
        <v>27.08</v>
      </c>
      <c r="F1868" t="n">
        <v>24.64</v>
      </c>
      <c r="G1868" t="n">
        <v>46.19</v>
      </c>
      <c r="H1868" t="n">
        <v>0.88</v>
      </c>
      <c r="I1868" t="n">
        <v>32</v>
      </c>
      <c r="J1868" t="n">
        <v>84.76000000000001</v>
      </c>
      <c r="K1868" t="n">
        <v>35.1</v>
      </c>
      <c r="L1868" t="n">
        <v>4.25</v>
      </c>
      <c r="M1868" t="n">
        <v>30</v>
      </c>
      <c r="N1868" t="n">
        <v>10.41</v>
      </c>
      <c r="O1868" t="n">
        <v>10687.53</v>
      </c>
      <c r="P1868" t="n">
        <v>181.57</v>
      </c>
      <c r="Q1868" t="n">
        <v>452.58</v>
      </c>
      <c r="R1868" t="n">
        <v>91.8</v>
      </c>
      <c r="S1868" t="n">
        <v>57.64</v>
      </c>
      <c r="T1868" t="n">
        <v>14877.13</v>
      </c>
      <c r="U1868" t="n">
        <v>0.63</v>
      </c>
      <c r="V1868" t="n">
        <v>0.86</v>
      </c>
      <c r="W1868" t="n">
        <v>6.85</v>
      </c>
      <c r="X1868" t="n">
        <v>0.91</v>
      </c>
      <c r="Y1868" t="n">
        <v>1</v>
      </c>
      <c r="Z1868" t="n">
        <v>10</v>
      </c>
    </row>
    <row r="1869">
      <c r="A1869" t="n">
        <v>14</v>
      </c>
      <c r="B1869" t="n">
        <v>35</v>
      </c>
      <c r="C1869" t="inlineStr">
        <is>
          <t xml:space="preserve">CONCLUIDO	</t>
        </is>
      </c>
      <c r="D1869" t="n">
        <v>3.7087</v>
      </c>
      <c r="E1869" t="n">
        <v>26.96</v>
      </c>
      <c r="F1869" t="n">
        <v>24.56</v>
      </c>
      <c r="G1869" t="n">
        <v>49.11</v>
      </c>
      <c r="H1869" t="n">
        <v>0.93</v>
      </c>
      <c r="I1869" t="n">
        <v>30</v>
      </c>
      <c r="J1869" t="n">
        <v>85.06</v>
      </c>
      <c r="K1869" t="n">
        <v>35.1</v>
      </c>
      <c r="L1869" t="n">
        <v>4.5</v>
      </c>
      <c r="M1869" t="n">
        <v>28</v>
      </c>
      <c r="N1869" t="n">
        <v>10.46</v>
      </c>
      <c r="O1869" t="n">
        <v>10724.86</v>
      </c>
      <c r="P1869" t="n">
        <v>180.17</v>
      </c>
      <c r="Q1869" t="n">
        <v>452.63</v>
      </c>
      <c r="R1869" t="n">
        <v>89.36</v>
      </c>
      <c r="S1869" t="n">
        <v>57.64</v>
      </c>
      <c r="T1869" t="n">
        <v>13667.49</v>
      </c>
      <c r="U1869" t="n">
        <v>0.65</v>
      </c>
      <c r="V1869" t="n">
        <v>0.86</v>
      </c>
      <c r="W1869" t="n">
        <v>6.84</v>
      </c>
      <c r="X1869" t="n">
        <v>0.83</v>
      </c>
      <c r="Y1869" t="n">
        <v>1</v>
      </c>
      <c r="Z1869" t="n">
        <v>10</v>
      </c>
    </row>
    <row r="1870">
      <c r="A1870" t="n">
        <v>15</v>
      </c>
      <c r="B1870" t="n">
        <v>35</v>
      </c>
      <c r="C1870" t="inlineStr">
        <is>
          <t xml:space="preserve">CONCLUIDO	</t>
        </is>
      </c>
      <c r="D1870" t="n">
        <v>3.7202</v>
      </c>
      <c r="E1870" t="n">
        <v>26.88</v>
      </c>
      <c r="F1870" t="n">
        <v>24.51</v>
      </c>
      <c r="G1870" t="n">
        <v>52.51</v>
      </c>
      <c r="H1870" t="n">
        <v>0.98</v>
      </c>
      <c r="I1870" t="n">
        <v>28</v>
      </c>
      <c r="J1870" t="n">
        <v>85.36</v>
      </c>
      <c r="K1870" t="n">
        <v>35.1</v>
      </c>
      <c r="L1870" t="n">
        <v>4.75</v>
      </c>
      <c r="M1870" t="n">
        <v>26</v>
      </c>
      <c r="N1870" t="n">
        <v>10.51</v>
      </c>
      <c r="O1870" t="n">
        <v>10762.22</v>
      </c>
      <c r="P1870" t="n">
        <v>178.81</v>
      </c>
      <c r="Q1870" t="n">
        <v>452.58</v>
      </c>
      <c r="R1870" t="n">
        <v>87.69</v>
      </c>
      <c r="S1870" t="n">
        <v>57.64</v>
      </c>
      <c r="T1870" t="n">
        <v>12842.92</v>
      </c>
      <c r="U1870" t="n">
        <v>0.66</v>
      </c>
      <c r="V1870" t="n">
        <v>0.87</v>
      </c>
      <c r="W1870" t="n">
        <v>6.84</v>
      </c>
      <c r="X1870" t="n">
        <v>0.78</v>
      </c>
      <c r="Y1870" t="n">
        <v>1</v>
      </c>
      <c r="Z1870" t="n">
        <v>10</v>
      </c>
    </row>
    <row r="1871">
      <c r="A1871" t="n">
        <v>16</v>
      </c>
      <c r="B1871" t="n">
        <v>35</v>
      </c>
      <c r="C1871" t="inlineStr">
        <is>
          <t xml:space="preserve">CONCLUIDO	</t>
        </is>
      </c>
      <c r="D1871" t="n">
        <v>3.7282</v>
      </c>
      <c r="E1871" t="n">
        <v>26.82</v>
      </c>
      <c r="F1871" t="n">
        <v>24.47</v>
      </c>
      <c r="G1871" t="n">
        <v>54.37</v>
      </c>
      <c r="H1871" t="n">
        <v>1.02</v>
      </c>
      <c r="I1871" t="n">
        <v>27</v>
      </c>
      <c r="J1871" t="n">
        <v>85.67</v>
      </c>
      <c r="K1871" t="n">
        <v>35.1</v>
      </c>
      <c r="L1871" t="n">
        <v>5</v>
      </c>
      <c r="M1871" t="n">
        <v>25</v>
      </c>
      <c r="N1871" t="n">
        <v>10.57</v>
      </c>
      <c r="O1871" t="n">
        <v>10799.59</v>
      </c>
      <c r="P1871" t="n">
        <v>177.35</v>
      </c>
      <c r="Q1871" t="n">
        <v>452.56</v>
      </c>
      <c r="R1871" t="n">
        <v>86.45</v>
      </c>
      <c r="S1871" t="n">
        <v>57.64</v>
      </c>
      <c r="T1871" t="n">
        <v>12227.64</v>
      </c>
      <c r="U1871" t="n">
        <v>0.67</v>
      </c>
      <c r="V1871" t="n">
        <v>0.87</v>
      </c>
      <c r="W1871" t="n">
        <v>6.84</v>
      </c>
      <c r="X1871" t="n">
        <v>0.74</v>
      </c>
      <c r="Y1871" t="n">
        <v>1</v>
      </c>
      <c r="Z1871" t="n">
        <v>10</v>
      </c>
    </row>
    <row r="1872">
      <c r="A1872" t="n">
        <v>17</v>
      </c>
      <c r="B1872" t="n">
        <v>35</v>
      </c>
      <c r="C1872" t="inlineStr">
        <is>
          <t xml:space="preserve">CONCLUIDO	</t>
        </is>
      </c>
      <c r="D1872" t="n">
        <v>3.7375</v>
      </c>
      <c r="E1872" t="n">
        <v>26.76</v>
      </c>
      <c r="F1872" t="n">
        <v>24.43</v>
      </c>
      <c r="G1872" t="n">
        <v>58.64</v>
      </c>
      <c r="H1872" t="n">
        <v>1.07</v>
      </c>
      <c r="I1872" t="n">
        <v>25</v>
      </c>
      <c r="J1872" t="n">
        <v>85.97</v>
      </c>
      <c r="K1872" t="n">
        <v>35.1</v>
      </c>
      <c r="L1872" t="n">
        <v>5.25</v>
      </c>
      <c r="M1872" t="n">
        <v>23</v>
      </c>
      <c r="N1872" t="n">
        <v>10.62</v>
      </c>
      <c r="O1872" t="n">
        <v>10836.99</v>
      </c>
      <c r="P1872" t="n">
        <v>175.84</v>
      </c>
      <c r="Q1872" t="n">
        <v>452.56</v>
      </c>
      <c r="R1872" t="n">
        <v>85.42</v>
      </c>
      <c r="S1872" t="n">
        <v>57.64</v>
      </c>
      <c r="T1872" t="n">
        <v>11721.59</v>
      </c>
      <c r="U1872" t="n">
        <v>0.67</v>
      </c>
      <c r="V1872" t="n">
        <v>0.87</v>
      </c>
      <c r="W1872" t="n">
        <v>6.84</v>
      </c>
      <c r="X1872" t="n">
        <v>0.71</v>
      </c>
      <c r="Y1872" t="n">
        <v>1</v>
      </c>
      <c r="Z1872" t="n">
        <v>10</v>
      </c>
    </row>
    <row r="1873">
      <c r="A1873" t="n">
        <v>18</v>
      </c>
      <c r="B1873" t="n">
        <v>35</v>
      </c>
      <c r="C1873" t="inlineStr">
        <is>
          <t xml:space="preserve">CONCLUIDO	</t>
        </is>
      </c>
      <c r="D1873" t="n">
        <v>3.749</v>
      </c>
      <c r="E1873" t="n">
        <v>26.67</v>
      </c>
      <c r="F1873" t="n">
        <v>24.37</v>
      </c>
      <c r="G1873" t="n">
        <v>60.92</v>
      </c>
      <c r="H1873" t="n">
        <v>1.12</v>
      </c>
      <c r="I1873" t="n">
        <v>24</v>
      </c>
      <c r="J1873" t="n">
        <v>86.27</v>
      </c>
      <c r="K1873" t="n">
        <v>35.1</v>
      </c>
      <c r="L1873" t="n">
        <v>5.5</v>
      </c>
      <c r="M1873" t="n">
        <v>22</v>
      </c>
      <c r="N1873" t="n">
        <v>10.67</v>
      </c>
      <c r="O1873" t="n">
        <v>10874.42</v>
      </c>
      <c r="P1873" t="n">
        <v>174.88</v>
      </c>
      <c r="Q1873" t="n">
        <v>452.65</v>
      </c>
      <c r="R1873" t="n">
        <v>83.64</v>
      </c>
      <c r="S1873" t="n">
        <v>57.64</v>
      </c>
      <c r="T1873" t="n">
        <v>10840.47</v>
      </c>
      <c r="U1873" t="n">
        <v>0.6899999999999999</v>
      </c>
      <c r="V1873" t="n">
        <v>0.87</v>
      </c>
      <c r="W1873" t="n">
        <v>6.82</v>
      </c>
      <c r="X1873" t="n">
        <v>0.64</v>
      </c>
      <c r="Y1873" t="n">
        <v>1</v>
      </c>
      <c r="Z1873" t="n">
        <v>10</v>
      </c>
    </row>
    <row r="1874">
      <c r="A1874" t="n">
        <v>19</v>
      </c>
      <c r="B1874" t="n">
        <v>35</v>
      </c>
      <c r="C1874" t="inlineStr">
        <is>
          <t xml:space="preserve">CONCLUIDO	</t>
        </is>
      </c>
      <c r="D1874" t="n">
        <v>3.7551</v>
      </c>
      <c r="E1874" t="n">
        <v>26.63</v>
      </c>
      <c r="F1874" t="n">
        <v>24.34</v>
      </c>
      <c r="G1874" t="n">
        <v>63.5</v>
      </c>
      <c r="H1874" t="n">
        <v>1.16</v>
      </c>
      <c r="I1874" t="n">
        <v>23</v>
      </c>
      <c r="J1874" t="n">
        <v>86.58</v>
      </c>
      <c r="K1874" t="n">
        <v>35.1</v>
      </c>
      <c r="L1874" t="n">
        <v>5.75</v>
      </c>
      <c r="M1874" t="n">
        <v>21</v>
      </c>
      <c r="N1874" t="n">
        <v>10.73</v>
      </c>
      <c r="O1874" t="n">
        <v>10911.86</v>
      </c>
      <c r="P1874" t="n">
        <v>173.32</v>
      </c>
      <c r="Q1874" t="n">
        <v>452.63</v>
      </c>
      <c r="R1874" t="n">
        <v>82.43000000000001</v>
      </c>
      <c r="S1874" t="n">
        <v>57.64</v>
      </c>
      <c r="T1874" t="n">
        <v>10239.77</v>
      </c>
      <c r="U1874" t="n">
        <v>0.7</v>
      </c>
      <c r="V1874" t="n">
        <v>0.87</v>
      </c>
      <c r="W1874" t="n">
        <v>6.83</v>
      </c>
      <c r="X1874" t="n">
        <v>0.62</v>
      </c>
      <c r="Y1874" t="n">
        <v>1</v>
      </c>
      <c r="Z1874" t="n">
        <v>10</v>
      </c>
    </row>
    <row r="1875">
      <c r="A1875" t="n">
        <v>20</v>
      </c>
      <c r="B1875" t="n">
        <v>35</v>
      </c>
      <c r="C1875" t="inlineStr">
        <is>
          <t xml:space="preserve">CONCLUIDO	</t>
        </is>
      </c>
      <c r="D1875" t="n">
        <v>3.7616</v>
      </c>
      <c r="E1875" t="n">
        <v>26.58</v>
      </c>
      <c r="F1875" t="n">
        <v>24.31</v>
      </c>
      <c r="G1875" t="n">
        <v>66.31</v>
      </c>
      <c r="H1875" t="n">
        <v>1.21</v>
      </c>
      <c r="I1875" t="n">
        <v>22</v>
      </c>
      <c r="J1875" t="n">
        <v>86.88</v>
      </c>
      <c r="K1875" t="n">
        <v>35.1</v>
      </c>
      <c r="L1875" t="n">
        <v>6</v>
      </c>
      <c r="M1875" t="n">
        <v>20</v>
      </c>
      <c r="N1875" t="n">
        <v>10.78</v>
      </c>
      <c r="O1875" t="n">
        <v>10949.33</v>
      </c>
      <c r="P1875" t="n">
        <v>172.09</v>
      </c>
      <c r="Q1875" t="n">
        <v>452.6</v>
      </c>
      <c r="R1875" t="n">
        <v>81.67</v>
      </c>
      <c r="S1875" t="n">
        <v>57.64</v>
      </c>
      <c r="T1875" t="n">
        <v>9864.42</v>
      </c>
      <c r="U1875" t="n">
        <v>0.71</v>
      </c>
      <c r="V1875" t="n">
        <v>0.87</v>
      </c>
      <c r="W1875" t="n">
        <v>6.82</v>
      </c>
      <c r="X1875" t="n">
        <v>0.59</v>
      </c>
      <c r="Y1875" t="n">
        <v>1</v>
      </c>
      <c r="Z1875" t="n">
        <v>10</v>
      </c>
    </row>
    <row r="1876">
      <c r="A1876" t="n">
        <v>21</v>
      </c>
      <c r="B1876" t="n">
        <v>35</v>
      </c>
      <c r="C1876" t="inlineStr">
        <is>
          <t xml:space="preserve">CONCLUIDO	</t>
        </is>
      </c>
      <c r="D1876" t="n">
        <v>3.767</v>
      </c>
      <c r="E1876" t="n">
        <v>26.55</v>
      </c>
      <c r="F1876" t="n">
        <v>24.29</v>
      </c>
      <c r="G1876" t="n">
        <v>69.41</v>
      </c>
      <c r="H1876" t="n">
        <v>1.26</v>
      </c>
      <c r="I1876" t="n">
        <v>21</v>
      </c>
      <c r="J1876" t="n">
        <v>87.19</v>
      </c>
      <c r="K1876" t="n">
        <v>35.1</v>
      </c>
      <c r="L1876" t="n">
        <v>6.25</v>
      </c>
      <c r="M1876" t="n">
        <v>19</v>
      </c>
      <c r="N1876" t="n">
        <v>10.83</v>
      </c>
      <c r="O1876" t="n">
        <v>10986.82</v>
      </c>
      <c r="P1876" t="n">
        <v>171.12</v>
      </c>
      <c r="Q1876" t="n">
        <v>452.62</v>
      </c>
      <c r="R1876" t="n">
        <v>80.88</v>
      </c>
      <c r="S1876" t="n">
        <v>57.64</v>
      </c>
      <c r="T1876" t="n">
        <v>9475.309999999999</v>
      </c>
      <c r="U1876" t="n">
        <v>0.71</v>
      </c>
      <c r="V1876" t="n">
        <v>0.87</v>
      </c>
      <c r="W1876" t="n">
        <v>6.83</v>
      </c>
      <c r="X1876" t="n">
        <v>0.57</v>
      </c>
      <c r="Y1876" t="n">
        <v>1</v>
      </c>
      <c r="Z1876" t="n">
        <v>10</v>
      </c>
    </row>
    <row r="1877">
      <c r="A1877" t="n">
        <v>22</v>
      </c>
      <c r="B1877" t="n">
        <v>35</v>
      </c>
      <c r="C1877" t="inlineStr">
        <is>
          <t xml:space="preserve">CONCLUIDO	</t>
        </is>
      </c>
      <c r="D1877" t="n">
        <v>3.773</v>
      </c>
      <c r="E1877" t="n">
        <v>26.5</v>
      </c>
      <c r="F1877" t="n">
        <v>24.27</v>
      </c>
      <c r="G1877" t="n">
        <v>72.8</v>
      </c>
      <c r="H1877" t="n">
        <v>1.3</v>
      </c>
      <c r="I1877" t="n">
        <v>20</v>
      </c>
      <c r="J1877" t="n">
        <v>87.48999999999999</v>
      </c>
      <c r="K1877" t="n">
        <v>35.1</v>
      </c>
      <c r="L1877" t="n">
        <v>6.5</v>
      </c>
      <c r="M1877" t="n">
        <v>18</v>
      </c>
      <c r="N1877" t="n">
        <v>10.89</v>
      </c>
      <c r="O1877" t="n">
        <v>11024.33</v>
      </c>
      <c r="P1877" t="n">
        <v>169.86</v>
      </c>
      <c r="Q1877" t="n">
        <v>452.68</v>
      </c>
      <c r="R1877" t="n">
        <v>80.06999999999999</v>
      </c>
      <c r="S1877" t="n">
        <v>57.64</v>
      </c>
      <c r="T1877" t="n">
        <v>9072.790000000001</v>
      </c>
      <c r="U1877" t="n">
        <v>0.72</v>
      </c>
      <c r="V1877" t="n">
        <v>0.87</v>
      </c>
      <c r="W1877" t="n">
        <v>6.82</v>
      </c>
      <c r="X1877" t="n">
        <v>0.54</v>
      </c>
      <c r="Y1877" t="n">
        <v>1</v>
      </c>
      <c r="Z1877" t="n">
        <v>10</v>
      </c>
    </row>
    <row r="1878">
      <c r="A1878" t="n">
        <v>23</v>
      </c>
      <c r="B1878" t="n">
        <v>35</v>
      </c>
      <c r="C1878" t="inlineStr">
        <is>
          <t xml:space="preserve">CONCLUIDO	</t>
        </is>
      </c>
      <c r="D1878" t="n">
        <v>3.7789</v>
      </c>
      <c r="E1878" t="n">
        <v>26.46</v>
      </c>
      <c r="F1878" t="n">
        <v>24.24</v>
      </c>
      <c r="G1878" t="n">
        <v>76.56</v>
      </c>
      <c r="H1878" t="n">
        <v>1.35</v>
      </c>
      <c r="I1878" t="n">
        <v>19</v>
      </c>
      <c r="J1878" t="n">
        <v>87.79000000000001</v>
      </c>
      <c r="K1878" t="n">
        <v>35.1</v>
      </c>
      <c r="L1878" t="n">
        <v>6.75</v>
      </c>
      <c r="M1878" t="n">
        <v>17</v>
      </c>
      <c r="N1878" t="n">
        <v>10.94</v>
      </c>
      <c r="O1878" t="n">
        <v>11061.87</v>
      </c>
      <c r="P1878" t="n">
        <v>167.77</v>
      </c>
      <c r="Q1878" t="n">
        <v>452.58</v>
      </c>
      <c r="R1878" t="n">
        <v>79.27</v>
      </c>
      <c r="S1878" t="n">
        <v>57.64</v>
      </c>
      <c r="T1878" t="n">
        <v>8676.18</v>
      </c>
      <c r="U1878" t="n">
        <v>0.73</v>
      </c>
      <c r="V1878" t="n">
        <v>0.87</v>
      </c>
      <c r="W1878" t="n">
        <v>6.82</v>
      </c>
      <c r="X1878" t="n">
        <v>0.52</v>
      </c>
      <c r="Y1878" t="n">
        <v>1</v>
      </c>
      <c r="Z1878" t="n">
        <v>10</v>
      </c>
    </row>
    <row r="1879">
      <c r="A1879" t="n">
        <v>24</v>
      </c>
      <c r="B1879" t="n">
        <v>35</v>
      </c>
      <c r="C1879" t="inlineStr">
        <is>
          <t xml:space="preserve">CONCLUIDO	</t>
        </is>
      </c>
      <c r="D1879" t="n">
        <v>3.7798</v>
      </c>
      <c r="E1879" t="n">
        <v>26.46</v>
      </c>
      <c r="F1879" t="n">
        <v>24.24</v>
      </c>
      <c r="G1879" t="n">
        <v>76.54000000000001</v>
      </c>
      <c r="H1879" t="n">
        <v>1.39</v>
      </c>
      <c r="I1879" t="n">
        <v>19</v>
      </c>
      <c r="J1879" t="n">
        <v>88.09999999999999</v>
      </c>
      <c r="K1879" t="n">
        <v>35.1</v>
      </c>
      <c r="L1879" t="n">
        <v>7</v>
      </c>
      <c r="M1879" t="n">
        <v>17</v>
      </c>
      <c r="N1879" t="n">
        <v>11</v>
      </c>
      <c r="O1879" t="n">
        <v>11099.43</v>
      </c>
      <c r="P1879" t="n">
        <v>167</v>
      </c>
      <c r="Q1879" t="n">
        <v>452.59</v>
      </c>
      <c r="R1879" t="n">
        <v>79.11</v>
      </c>
      <c r="S1879" t="n">
        <v>57.64</v>
      </c>
      <c r="T1879" t="n">
        <v>8598.879999999999</v>
      </c>
      <c r="U1879" t="n">
        <v>0.73</v>
      </c>
      <c r="V1879" t="n">
        <v>0.87</v>
      </c>
      <c r="W1879" t="n">
        <v>6.82</v>
      </c>
      <c r="X1879" t="n">
        <v>0.51</v>
      </c>
      <c r="Y1879" t="n">
        <v>1</v>
      </c>
      <c r="Z1879" t="n">
        <v>10</v>
      </c>
    </row>
    <row r="1880">
      <c r="A1880" t="n">
        <v>25</v>
      </c>
      <c r="B1880" t="n">
        <v>35</v>
      </c>
      <c r="C1880" t="inlineStr">
        <is>
          <t xml:space="preserve">CONCLUIDO	</t>
        </is>
      </c>
      <c r="D1880" t="n">
        <v>3.7867</v>
      </c>
      <c r="E1880" t="n">
        <v>26.41</v>
      </c>
      <c r="F1880" t="n">
        <v>24.21</v>
      </c>
      <c r="G1880" t="n">
        <v>80.69</v>
      </c>
      <c r="H1880" t="n">
        <v>1.44</v>
      </c>
      <c r="I1880" t="n">
        <v>18</v>
      </c>
      <c r="J1880" t="n">
        <v>88.40000000000001</v>
      </c>
      <c r="K1880" t="n">
        <v>35.1</v>
      </c>
      <c r="L1880" t="n">
        <v>7.25</v>
      </c>
      <c r="M1880" t="n">
        <v>16</v>
      </c>
      <c r="N1880" t="n">
        <v>11.05</v>
      </c>
      <c r="O1880" t="n">
        <v>11137.01</v>
      </c>
      <c r="P1880" t="n">
        <v>166.07</v>
      </c>
      <c r="Q1880" t="n">
        <v>452.58</v>
      </c>
      <c r="R1880" t="n">
        <v>78</v>
      </c>
      <c r="S1880" t="n">
        <v>57.64</v>
      </c>
      <c r="T1880" t="n">
        <v>8046.55</v>
      </c>
      <c r="U1880" t="n">
        <v>0.74</v>
      </c>
      <c r="V1880" t="n">
        <v>0.88</v>
      </c>
      <c r="W1880" t="n">
        <v>6.83</v>
      </c>
      <c r="X1880" t="n">
        <v>0.48</v>
      </c>
      <c r="Y1880" t="n">
        <v>1</v>
      </c>
      <c r="Z1880" t="n">
        <v>10</v>
      </c>
    </row>
    <row r="1881">
      <c r="A1881" t="n">
        <v>26</v>
      </c>
      <c r="B1881" t="n">
        <v>35</v>
      </c>
      <c r="C1881" t="inlineStr">
        <is>
          <t xml:space="preserve">CONCLUIDO	</t>
        </is>
      </c>
      <c r="D1881" t="n">
        <v>3.7928</v>
      </c>
      <c r="E1881" t="n">
        <v>26.37</v>
      </c>
      <c r="F1881" t="n">
        <v>24.18</v>
      </c>
      <c r="G1881" t="n">
        <v>85.34999999999999</v>
      </c>
      <c r="H1881" t="n">
        <v>1.48</v>
      </c>
      <c r="I1881" t="n">
        <v>17</v>
      </c>
      <c r="J1881" t="n">
        <v>88.70999999999999</v>
      </c>
      <c r="K1881" t="n">
        <v>35.1</v>
      </c>
      <c r="L1881" t="n">
        <v>7.5</v>
      </c>
      <c r="M1881" t="n">
        <v>15</v>
      </c>
      <c r="N1881" t="n">
        <v>11.11</v>
      </c>
      <c r="O1881" t="n">
        <v>11174.61</v>
      </c>
      <c r="P1881" t="n">
        <v>164.61</v>
      </c>
      <c r="Q1881" t="n">
        <v>452.58</v>
      </c>
      <c r="R1881" t="n">
        <v>77.20999999999999</v>
      </c>
      <c r="S1881" t="n">
        <v>57.64</v>
      </c>
      <c r="T1881" t="n">
        <v>7656.26</v>
      </c>
      <c r="U1881" t="n">
        <v>0.75</v>
      </c>
      <c r="V1881" t="n">
        <v>0.88</v>
      </c>
      <c r="W1881" t="n">
        <v>6.82</v>
      </c>
      <c r="X1881" t="n">
        <v>0.46</v>
      </c>
      <c r="Y1881" t="n">
        <v>1</v>
      </c>
      <c r="Z1881" t="n">
        <v>10</v>
      </c>
    </row>
    <row r="1882">
      <c r="A1882" t="n">
        <v>27</v>
      </c>
      <c r="B1882" t="n">
        <v>35</v>
      </c>
      <c r="C1882" t="inlineStr">
        <is>
          <t xml:space="preserve">CONCLUIDO	</t>
        </is>
      </c>
      <c r="D1882" t="n">
        <v>3.7911</v>
      </c>
      <c r="E1882" t="n">
        <v>26.38</v>
      </c>
      <c r="F1882" t="n">
        <v>24.19</v>
      </c>
      <c r="G1882" t="n">
        <v>85.39</v>
      </c>
      <c r="H1882" t="n">
        <v>1.53</v>
      </c>
      <c r="I1882" t="n">
        <v>17</v>
      </c>
      <c r="J1882" t="n">
        <v>89.01000000000001</v>
      </c>
      <c r="K1882" t="n">
        <v>35.1</v>
      </c>
      <c r="L1882" t="n">
        <v>7.75</v>
      </c>
      <c r="M1882" t="n">
        <v>15</v>
      </c>
      <c r="N1882" t="n">
        <v>11.16</v>
      </c>
      <c r="O1882" t="n">
        <v>11212.24</v>
      </c>
      <c r="P1882" t="n">
        <v>163.67</v>
      </c>
      <c r="Q1882" t="n">
        <v>452.58</v>
      </c>
      <c r="R1882" t="n">
        <v>77.51000000000001</v>
      </c>
      <c r="S1882" t="n">
        <v>57.64</v>
      </c>
      <c r="T1882" t="n">
        <v>7807.82</v>
      </c>
      <c r="U1882" t="n">
        <v>0.74</v>
      </c>
      <c r="V1882" t="n">
        <v>0.88</v>
      </c>
      <c r="W1882" t="n">
        <v>6.82</v>
      </c>
      <c r="X1882" t="n">
        <v>0.47</v>
      </c>
      <c r="Y1882" t="n">
        <v>1</v>
      </c>
      <c r="Z1882" t="n">
        <v>10</v>
      </c>
    </row>
    <row r="1883">
      <c r="A1883" t="n">
        <v>28</v>
      </c>
      <c r="B1883" t="n">
        <v>35</v>
      </c>
      <c r="C1883" t="inlineStr">
        <is>
          <t xml:space="preserve">CONCLUIDO	</t>
        </is>
      </c>
      <c r="D1883" t="n">
        <v>3.7988</v>
      </c>
      <c r="E1883" t="n">
        <v>26.32</v>
      </c>
      <c r="F1883" t="n">
        <v>24.16</v>
      </c>
      <c r="G1883" t="n">
        <v>90.59</v>
      </c>
      <c r="H1883" t="n">
        <v>1.57</v>
      </c>
      <c r="I1883" t="n">
        <v>16</v>
      </c>
      <c r="J1883" t="n">
        <v>89.31999999999999</v>
      </c>
      <c r="K1883" t="n">
        <v>35.1</v>
      </c>
      <c r="L1883" t="n">
        <v>8</v>
      </c>
      <c r="M1883" t="n">
        <v>14</v>
      </c>
      <c r="N1883" t="n">
        <v>11.22</v>
      </c>
      <c r="O1883" t="n">
        <v>11249.89</v>
      </c>
      <c r="P1883" t="n">
        <v>162.1</v>
      </c>
      <c r="Q1883" t="n">
        <v>452.58</v>
      </c>
      <c r="R1883" t="n">
        <v>76.43000000000001</v>
      </c>
      <c r="S1883" t="n">
        <v>57.64</v>
      </c>
      <c r="T1883" t="n">
        <v>7273.02</v>
      </c>
      <c r="U1883" t="n">
        <v>0.75</v>
      </c>
      <c r="V1883" t="n">
        <v>0.88</v>
      </c>
      <c r="W1883" t="n">
        <v>6.82</v>
      </c>
      <c r="X1883" t="n">
        <v>0.43</v>
      </c>
      <c r="Y1883" t="n">
        <v>1</v>
      </c>
      <c r="Z1883" t="n">
        <v>10</v>
      </c>
    </row>
    <row r="1884">
      <c r="A1884" t="n">
        <v>29</v>
      </c>
      <c r="B1884" t="n">
        <v>35</v>
      </c>
      <c r="C1884" t="inlineStr">
        <is>
          <t xml:space="preserve">CONCLUIDO	</t>
        </is>
      </c>
      <c r="D1884" t="n">
        <v>3.8041</v>
      </c>
      <c r="E1884" t="n">
        <v>26.29</v>
      </c>
      <c r="F1884" t="n">
        <v>24.14</v>
      </c>
      <c r="G1884" t="n">
        <v>96.55</v>
      </c>
      <c r="H1884" t="n">
        <v>1.62</v>
      </c>
      <c r="I1884" t="n">
        <v>15</v>
      </c>
      <c r="J1884" t="n">
        <v>89.62</v>
      </c>
      <c r="K1884" t="n">
        <v>35.1</v>
      </c>
      <c r="L1884" t="n">
        <v>8.25</v>
      </c>
      <c r="M1884" t="n">
        <v>10</v>
      </c>
      <c r="N1884" t="n">
        <v>11.27</v>
      </c>
      <c r="O1884" t="n">
        <v>11287.56</v>
      </c>
      <c r="P1884" t="n">
        <v>160.68</v>
      </c>
      <c r="Q1884" t="n">
        <v>452.63</v>
      </c>
      <c r="R1884" t="n">
        <v>75.79000000000001</v>
      </c>
      <c r="S1884" t="n">
        <v>57.64</v>
      </c>
      <c r="T1884" t="n">
        <v>6959.61</v>
      </c>
      <c r="U1884" t="n">
        <v>0.76</v>
      </c>
      <c r="V1884" t="n">
        <v>0.88</v>
      </c>
      <c r="W1884" t="n">
        <v>6.82</v>
      </c>
      <c r="X1884" t="n">
        <v>0.41</v>
      </c>
      <c r="Y1884" t="n">
        <v>1</v>
      </c>
      <c r="Z1884" t="n">
        <v>10</v>
      </c>
    </row>
    <row r="1885">
      <c r="A1885" t="n">
        <v>30</v>
      </c>
      <c r="B1885" t="n">
        <v>35</v>
      </c>
      <c r="C1885" t="inlineStr">
        <is>
          <t xml:space="preserve">CONCLUIDO	</t>
        </is>
      </c>
      <c r="D1885" t="n">
        <v>3.8051</v>
      </c>
      <c r="E1885" t="n">
        <v>26.28</v>
      </c>
      <c r="F1885" t="n">
        <v>24.13</v>
      </c>
      <c r="G1885" t="n">
        <v>96.52</v>
      </c>
      <c r="H1885" t="n">
        <v>1.66</v>
      </c>
      <c r="I1885" t="n">
        <v>15</v>
      </c>
      <c r="J1885" t="n">
        <v>89.93000000000001</v>
      </c>
      <c r="K1885" t="n">
        <v>35.1</v>
      </c>
      <c r="L1885" t="n">
        <v>8.5</v>
      </c>
      <c r="M1885" t="n">
        <v>8</v>
      </c>
      <c r="N1885" t="n">
        <v>11.33</v>
      </c>
      <c r="O1885" t="n">
        <v>11325.25</v>
      </c>
      <c r="P1885" t="n">
        <v>159.57</v>
      </c>
      <c r="Q1885" t="n">
        <v>452.63</v>
      </c>
      <c r="R1885" t="n">
        <v>75.45999999999999</v>
      </c>
      <c r="S1885" t="n">
        <v>57.64</v>
      </c>
      <c r="T1885" t="n">
        <v>6794.91</v>
      </c>
      <c r="U1885" t="n">
        <v>0.76</v>
      </c>
      <c r="V1885" t="n">
        <v>0.88</v>
      </c>
      <c r="W1885" t="n">
        <v>6.82</v>
      </c>
      <c r="X1885" t="n">
        <v>0.41</v>
      </c>
      <c r="Y1885" t="n">
        <v>1</v>
      </c>
      <c r="Z1885" t="n">
        <v>10</v>
      </c>
    </row>
    <row r="1886">
      <c r="A1886" t="n">
        <v>31</v>
      </c>
      <c r="B1886" t="n">
        <v>35</v>
      </c>
      <c r="C1886" t="inlineStr">
        <is>
          <t xml:space="preserve">CONCLUIDO	</t>
        </is>
      </c>
      <c r="D1886" t="n">
        <v>3.8044</v>
      </c>
      <c r="E1886" t="n">
        <v>26.29</v>
      </c>
      <c r="F1886" t="n">
        <v>24.14</v>
      </c>
      <c r="G1886" t="n">
        <v>96.54000000000001</v>
      </c>
      <c r="H1886" t="n">
        <v>1.7</v>
      </c>
      <c r="I1886" t="n">
        <v>15</v>
      </c>
      <c r="J1886" t="n">
        <v>90.23999999999999</v>
      </c>
      <c r="K1886" t="n">
        <v>35.1</v>
      </c>
      <c r="L1886" t="n">
        <v>8.75</v>
      </c>
      <c r="M1886" t="n">
        <v>5</v>
      </c>
      <c r="N1886" t="n">
        <v>11.38</v>
      </c>
      <c r="O1886" t="n">
        <v>11362.97</v>
      </c>
      <c r="P1886" t="n">
        <v>159.43</v>
      </c>
      <c r="Q1886" t="n">
        <v>452.61</v>
      </c>
      <c r="R1886" t="n">
        <v>75.51000000000001</v>
      </c>
      <c r="S1886" t="n">
        <v>57.64</v>
      </c>
      <c r="T1886" t="n">
        <v>6817.4</v>
      </c>
      <c r="U1886" t="n">
        <v>0.76</v>
      </c>
      <c r="V1886" t="n">
        <v>0.88</v>
      </c>
      <c r="W1886" t="n">
        <v>6.83</v>
      </c>
      <c r="X1886" t="n">
        <v>0.41</v>
      </c>
      <c r="Y1886" t="n">
        <v>1</v>
      </c>
      <c r="Z1886" t="n">
        <v>10</v>
      </c>
    </row>
    <row r="1887">
      <c r="A1887" t="n">
        <v>32</v>
      </c>
      <c r="B1887" t="n">
        <v>35</v>
      </c>
      <c r="C1887" t="inlineStr">
        <is>
          <t xml:space="preserve">CONCLUIDO	</t>
        </is>
      </c>
      <c r="D1887" t="n">
        <v>3.8023</v>
      </c>
      <c r="E1887" t="n">
        <v>26.3</v>
      </c>
      <c r="F1887" t="n">
        <v>24.15</v>
      </c>
      <c r="G1887" t="n">
        <v>96.59999999999999</v>
      </c>
      <c r="H1887" t="n">
        <v>1.75</v>
      </c>
      <c r="I1887" t="n">
        <v>15</v>
      </c>
      <c r="J1887" t="n">
        <v>90.54000000000001</v>
      </c>
      <c r="K1887" t="n">
        <v>35.1</v>
      </c>
      <c r="L1887" t="n">
        <v>9</v>
      </c>
      <c r="M1887" t="n">
        <v>2</v>
      </c>
      <c r="N1887" t="n">
        <v>11.44</v>
      </c>
      <c r="O1887" t="n">
        <v>11400.71</v>
      </c>
      <c r="P1887" t="n">
        <v>159.04</v>
      </c>
      <c r="Q1887" t="n">
        <v>452.62</v>
      </c>
      <c r="R1887" t="n">
        <v>75.63</v>
      </c>
      <c r="S1887" t="n">
        <v>57.64</v>
      </c>
      <c r="T1887" t="n">
        <v>6878.48</v>
      </c>
      <c r="U1887" t="n">
        <v>0.76</v>
      </c>
      <c r="V1887" t="n">
        <v>0.88</v>
      </c>
      <c r="W1887" t="n">
        <v>6.84</v>
      </c>
      <c r="X1887" t="n">
        <v>0.42</v>
      </c>
      <c r="Y1887" t="n">
        <v>1</v>
      </c>
      <c r="Z1887" t="n">
        <v>10</v>
      </c>
    </row>
    <row r="1888">
      <c r="A1888" t="n">
        <v>33</v>
      </c>
      <c r="B1888" t="n">
        <v>35</v>
      </c>
      <c r="C1888" t="inlineStr">
        <is>
          <t xml:space="preserve">CONCLUIDO	</t>
        </is>
      </c>
      <c r="D1888" t="n">
        <v>3.8117</v>
      </c>
      <c r="E1888" t="n">
        <v>26.24</v>
      </c>
      <c r="F1888" t="n">
        <v>24.1</v>
      </c>
      <c r="G1888" t="n">
        <v>103.3</v>
      </c>
      <c r="H1888" t="n">
        <v>1.79</v>
      </c>
      <c r="I1888" t="n">
        <v>14</v>
      </c>
      <c r="J1888" t="n">
        <v>90.84999999999999</v>
      </c>
      <c r="K1888" t="n">
        <v>35.1</v>
      </c>
      <c r="L1888" t="n">
        <v>9.25</v>
      </c>
      <c r="M1888" t="n">
        <v>1</v>
      </c>
      <c r="N1888" t="n">
        <v>11.5</v>
      </c>
      <c r="O1888" t="n">
        <v>11438.48</v>
      </c>
      <c r="P1888" t="n">
        <v>158.86</v>
      </c>
      <c r="Q1888" t="n">
        <v>452.67</v>
      </c>
      <c r="R1888" t="n">
        <v>74.14</v>
      </c>
      <c r="S1888" t="n">
        <v>57.64</v>
      </c>
      <c r="T1888" t="n">
        <v>6139.94</v>
      </c>
      <c r="U1888" t="n">
        <v>0.78</v>
      </c>
      <c r="V1888" t="n">
        <v>0.88</v>
      </c>
      <c r="W1888" t="n">
        <v>6.83</v>
      </c>
      <c r="X1888" t="n">
        <v>0.38</v>
      </c>
      <c r="Y1888" t="n">
        <v>1</v>
      </c>
      <c r="Z1888" t="n">
        <v>10</v>
      </c>
    </row>
    <row r="1889">
      <c r="A1889" t="n">
        <v>34</v>
      </c>
      <c r="B1889" t="n">
        <v>35</v>
      </c>
      <c r="C1889" t="inlineStr">
        <is>
          <t xml:space="preserve">CONCLUIDO	</t>
        </is>
      </c>
      <c r="D1889" t="n">
        <v>3.8122</v>
      </c>
      <c r="E1889" t="n">
        <v>26.23</v>
      </c>
      <c r="F1889" t="n">
        <v>24.1</v>
      </c>
      <c r="G1889" t="n">
        <v>103.28</v>
      </c>
      <c r="H1889" t="n">
        <v>1.83</v>
      </c>
      <c r="I1889" t="n">
        <v>14</v>
      </c>
      <c r="J1889" t="n">
        <v>91.15000000000001</v>
      </c>
      <c r="K1889" t="n">
        <v>35.1</v>
      </c>
      <c r="L1889" t="n">
        <v>9.5</v>
      </c>
      <c r="M1889" t="n">
        <v>0</v>
      </c>
      <c r="N1889" t="n">
        <v>11.55</v>
      </c>
      <c r="O1889" t="n">
        <v>11476.26</v>
      </c>
      <c r="P1889" t="n">
        <v>159.34</v>
      </c>
      <c r="Q1889" t="n">
        <v>452.68</v>
      </c>
      <c r="R1889" t="n">
        <v>74.06</v>
      </c>
      <c r="S1889" t="n">
        <v>57.64</v>
      </c>
      <c r="T1889" t="n">
        <v>6096.02</v>
      </c>
      <c r="U1889" t="n">
        <v>0.78</v>
      </c>
      <c r="V1889" t="n">
        <v>0.88</v>
      </c>
      <c r="W1889" t="n">
        <v>6.83</v>
      </c>
      <c r="X1889" t="n">
        <v>0.37</v>
      </c>
      <c r="Y1889" t="n">
        <v>1</v>
      </c>
      <c r="Z1889" t="n">
        <v>10</v>
      </c>
    </row>
    <row r="1890">
      <c r="A1890" t="n">
        <v>0</v>
      </c>
      <c r="B1890" t="n">
        <v>50</v>
      </c>
      <c r="C1890" t="inlineStr">
        <is>
          <t xml:space="preserve">CONCLUIDO	</t>
        </is>
      </c>
      <c r="D1890" t="n">
        <v>2.7487</v>
      </c>
      <c r="E1890" t="n">
        <v>36.38</v>
      </c>
      <c r="F1890" t="n">
        <v>29.77</v>
      </c>
      <c r="G1890" t="n">
        <v>8.67</v>
      </c>
      <c r="H1890" t="n">
        <v>0.16</v>
      </c>
      <c r="I1890" t="n">
        <v>206</v>
      </c>
      <c r="J1890" t="n">
        <v>107.41</v>
      </c>
      <c r="K1890" t="n">
        <v>41.65</v>
      </c>
      <c r="L1890" t="n">
        <v>1</v>
      </c>
      <c r="M1890" t="n">
        <v>204</v>
      </c>
      <c r="N1890" t="n">
        <v>14.77</v>
      </c>
      <c r="O1890" t="n">
        <v>13481.73</v>
      </c>
      <c r="P1890" t="n">
        <v>284.5</v>
      </c>
      <c r="Q1890" t="n">
        <v>453.1</v>
      </c>
      <c r="R1890" t="n">
        <v>259.02</v>
      </c>
      <c r="S1890" t="n">
        <v>57.64</v>
      </c>
      <c r="T1890" t="n">
        <v>97616.38</v>
      </c>
      <c r="U1890" t="n">
        <v>0.22</v>
      </c>
      <c r="V1890" t="n">
        <v>0.71</v>
      </c>
      <c r="W1890" t="n">
        <v>7.13</v>
      </c>
      <c r="X1890" t="n">
        <v>6.03</v>
      </c>
      <c r="Y1890" t="n">
        <v>1</v>
      </c>
      <c r="Z1890" t="n">
        <v>10</v>
      </c>
    </row>
    <row r="1891">
      <c r="A1891" t="n">
        <v>1</v>
      </c>
      <c r="B1891" t="n">
        <v>50</v>
      </c>
      <c r="C1891" t="inlineStr">
        <is>
          <t xml:space="preserve">CONCLUIDO	</t>
        </is>
      </c>
      <c r="D1891" t="n">
        <v>2.9543</v>
      </c>
      <c r="E1891" t="n">
        <v>33.85</v>
      </c>
      <c r="F1891" t="n">
        <v>28.32</v>
      </c>
      <c r="G1891" t="n">
        <v>10.82</v>
      </c>
      <c r="H1891" t="n">
        <v>0.2</v>
      </c>
      <c r="I1891" t="n">
        <v>157</v>
      </c>
      <c r="J1891" t="n">
        <v>107.73</v>
      </c>
      <c r="K1891" t="n">
        <v>41.65</v>
      </c>
      <c r="L1891" t="n">
        <v>1.25</v>
      </c>
      <c r="M1891" t="n">
        <v>155</v>
      </c>
      <c r="N1891" t="n">
        <v>14.83</v>
      </c>
      <c r="O1891" t="n">
        <v>13520.81</v>
      </c>
      <c r="P1891" t="n">
        <v>270.17</v>
      </c>
      <c r="Q1891" t="n">
        <v>452.8</v>
      </c>
      <c r="R1891" t="n">
        <v>211.62</v>
      </c>
      <c r="S1891" t="n">
        <v>57.64</v>
      </c>
      <c r="T1891" t="n">
        <v>74161.2</v>
      </c>
      <c r="U1891" t="n">
        <v>0.27</v>
      </c>
      <c r="V1891" t="n">
        <v>0.75</v>
      </c>
      <c r="W1891" t="n">
        <v>7.07</v>
      </c>
      <c r="X1891" t="n">
        <v>4.59</v>
      </c>
      <c r="Y1891" t="n">
        <v>1</v>
      </c>
      <c r="Z1891" t="n">
        <v>10</v>
      </c>
    </row>
    <row r="1892">
      <c r="A1892" t="n">
        <v>2</v>
      </c>
      <c r="B1892" t="n">
        <v>50</v>
      </c>
      <c r="C1892" t="inlineStr">
        <is>
          <t xml:space="preserve">CONCLUIDO	</t>
        </is>
      </c>
      <c r="D1892" t="n">
        <v>3.1026</v>
      </c>
      <c r="E1892" t="n">
        <v>32.23</v>
      </c>
      <c r="F1892" t="n">
        <v>27.39</v>
      </c>
      <c r="G1892" t="n">
        <v>13.05</v>
      </c>
      <c r="H1892" t="n">
        <v>0.24</v>
      </c>
      <c r="I1892" t="n">
        <v>126</v>
      </c>
      <c r="J1892" t="n">
        <v>108.05</v>
      </c>
      <c r="K1892" t="n">
        <v>41.65</v>
      </c>
      <c r="L1892" t="n">
        <v>1.5</v>
      </c>
      <c r="M1892" t="n">
        <v>124</v>
      </c>
      <c r="N1892" t="n">
        <v>14.9</v>
      </c>
      <c r="O1892" t="n">
        <v>13559.91</v>
      </c>
      <c r="P1892" t="n">
        <v>260.68</v>
      </c>
      <c r="Q1892" t="n">
        <v>452.85</v>
      </c>
      <c r="R1892" t="n">
        <v>181.55</v>
      </c>
      <c r="S1892" t="n">
        <v>57.64</v>
      </c>
      <c r="T1892" t="n">
        <v>59281.19</v>
      </c>
      <c r="U1892" t="n">
        <v>0.32</v>
      </c>
      <c r="V1892" t="n">
        <v>0.77</v>
      </c>
      <c r="W1892" t="n">
        <v>7.01</v>
      </c>
      <c r="X1892" t="n">
        <v>3.66</v>
      </c>
      <c r="Y1892" t="n">
        <v>1</v>
      </c>
      <c r="Z1892" t="n">
        <v>10</v>
      </c>
    </row>
    <row r="1893">
      <c r="A1893" t="n">
        <v>3</v>
      </c>
      <c r="B1893" t="n">
        <v>50</v>
      </c>
      <c r="C1893" t="inlineStr">
        <is>
          <t xml:space="preserve">CONCLUIDO	</t>
        </is>
      </c>
      <c r="D1893" t="n">
        <v>3.2096</v>
      </c>
      <c r="E1893" t="n">
        <v>31.16</v>
      </c>
      <c r="F1893" t="n">
        <v>26.77</v>
      </c>
      <c r="G1893" t="n">
        <v>15.15</v>
      </c>
      <c r="H1893" t="n">
        <v>0.28</v>
      </c>
      <c r="I1893" t="n">
        <v>106</v>
      </c>
      <c r="J1893" t="n">
        <v>108.37</v>
      </c>
      <c r="K1893" t="n">
        <v>41.65</v>
      </c>
      <c r="L1893" t="n">
        <v>1.75</v>
      </c>
      <c r="M1893" t="n">
        <v>104</v>
      </c>
      <c r="N1893" t="n">
        <v>14.97</v>
      </c>
      <c r="O1893" t="n">
        <v>13599.17</v>
      </c>
      <c r="P1893" t="n">
        <v>254.03</v>
      </c>
      <c r="Q1893" t="n">
        <v>452.72</v>
      </c>
      <c r="R1893" t="n">
        <v>161.47</v>
      </c>
      <c r="S1893" t="n">
        <v>57.64</v>
      </c>
      <c r="T1893" t="n">
        <v>49342.21</v>
      </c>
      <c r="U1893" t="n">
        <v>0.36</v>
      </c>
      <c r="V1893" t="n">
        <v>0.79</v>
      </c>
      <c r="W1893" t="n">
        <v>6.96</v>
      </c>
      <c r="X1893" t="n">
        <v>3.03</v>
      </c>
      <c r="Y1893" t="n">
        <v>1</v>
      </c>
      <c r="Z1893" t="n">
        <v>10</v>
      </c>
    </row>
    <row r="1894">
      <c r="A1894" t="n">
        <v>4</v>
      </c>
      <c r="B1894" t="n">
        <v>50</v>
      </c>
      <c r="C1894" t="inlineStr">
        <is>
          <t xml:space="preserve">CONCLUIDO	</t>
        </is>
      </c>
      <c r="D1894" t="n">
        <v>3.2898</v>
      </c>
      <c r="E1894" t="n">
        <v>30.4</v>
      </c>
      <c r="F1894" t="n">
        <v>26.34</v>
      </c>
      <c r="G1894" t="n">
        <v>17.37</v>
      </c>
      <c r="H1894" t="n">
        <v>0.32</v>
      </c>
      <c r="I1894" t="n">
        <v>91</v>
      </c>
      <c r="J1894" t="n">
        <v>108.68</v>
      </c>
      <c r="K1894" t="n">
        <v>41.65</v>
      </c>
      <c r="L1894" t="n">
        <v>2</v>
      </c>
      <c r="M1894" t="n">
        <v>89</v>
      </c>
      <c r="N1894" t="n">
        <v>15.03</v>
      </c>
      <c r="O1894" t="n">
        <v>13638.32</v>
      </c>
      <c r="P1894" t="n">
        <v>249.41</v>
      </c>
      <c r="Q1894" t="n">
        <v>452.78</v>
      </c>
      <c r="R1894" t="n">
        <v>147.28</v>
      </c>
      <c r="S1894" t="n">
        <v>57.64</v>
      </c>
      <c r="T1894" t="n">
        <v>42323.89</v>
      </c>
      <c r="U1894" t="n">
        <v>0.39</v>
      </c>
      <c r="V1894" t="n">
        <v>0.8100000000000001</v>
      </c>
      <c r="W1894" t="n">
        <v>6.95</v>
      </c>
      <c r="X1894" t="n">
        <v>2.61</v>
      </c>
      <c r="Y1894" t="n">
        <v>1</v>
      </c>
      <c r="Z1894" t="n">
        <v>10</v>
      </c>
    </row>
    <row r="1895">
      <c r="A1895" t="n">
        <v>5</v>
      </c>
      <c r="B1895" t="n">
        <v>50</v>
      </c>
      <c r="C1895" t="inlineStr">
        <is>
          <t xml:space="preserve">CONCLUIDO	</t>
        </is>
      </c>
      <c r="D1895" t="n">
        <v>3.3528</v>
      </c>
      <c r="E1895" t="n">
        <v>29.83</v>
      </c>
      <c r="F1895" t="n">
        <v>26.01</v>
      </c>
      <c r="G1895" t="n">
        <v>19.51</v>
      </c>
      <c r="H1895" t="n">
        <v>0.36</v>
      </c>
      <c r="I1895" t="n">
        <v>80</v>
      </c>
      <c r="J1895" t="n">
        <v>109</v>
      </c>
      <c r="K1895" t="n">
        <v>41.65</v>
      </c>
      <c r="L1895" t="n">
        <v>2.25</v>
      </c>
      <c r="M1895" t="n">
        <v>78</v>
      </c>
      <c r="N1895" t="n">
        <v>15.1</v>
      </c>
      <c r="O1895" t="n">
        <v>13677.51</v>
      </c>
      <c r="P1895" t="n">
        <v>245.65</v>
      </c>
      <c r="Q1895" t="n">
        <v>452.72</v>
      </c>
      <c r="R1895" t="n">
        <v>136.95</v>
      </c>
      <c r="S1895" t="n">
        <v>57.64</v>
      </c>
      <c r="T1895" t="n">
        <v>37214.77</v>
      </c>
      <c r="U1895" t="n">
        <v>0.42</v>
      </c>
      <c r="V1895" t="n">
        <v>0.82</v>
      </c>
      <c r="W1895" t="n">
        <v>6.92</v>
      </c>
      <c r="X1895" t="n">
        <v>2.28</v>
      </c>
      <c r="Y1895" t="n">
        <v>1</v>
      </c>
      <c r="Z1895" t="n">
        <v>10</v>
      </c>
    </row>
    <row r="1896">
      <c r="A1896" t="n">
        <v>6</v>
      </c>
      <c r="B1896" t="n">
        <v>50</v>
      </c>
      <c r="C1896" t="inlineStr">
        <is>
          <t xml:space="preserve">CONCLUIDO	</t>
        </is>
      </c>
      <c r="D1896" t="n">
        <v>3.4082</v>
      </c>
      <c r="E1896" t="n">
        <v>29.34</v>
      </c>
      <c r="F1896" t="n">
        <v>25.73</v>
      </c>
      <c r="G1896" t="n">
        <v>21.74</v>
      </c>
      <c r="H1896" t="n">
        <v>0.4</v>
      </c>
      <c r="I1896" t="n">
        <v>71</v>
      </c>
      <c r="J1896" t="n">
        <v>109.32</v>
      </c>
      <c r="K1896" t="n">
        <v>41.65</v>
      </c>
      <c r="L1896" t="n">
        <v>2.5</v>
      </c>
      <c r="M1896" t="n">
        <v>69</v>
      </c>
      <c r="N1896" t="n">
        <v>15.17</v>
      </c>
      <c r="O1896" t="n">
        <v>13716.72</v>
      </c>
      <c r="P1896" t="n">
        <v>242.28</v>
      </c>
      <c r="Q1896" t="n">
        <v>452.78</v>
      </c>
      <c r="R1896" t="n">
        <v>127.64</v>
      </c>
      <c r="S1896" t="n">
        <v>57.64</v>
      </c>
      <c r="T1896" t="n">
        <v>32603.24</v>
      </c>
      <c r="U1896" t="n">
        <v>0.45</v>
      </c>
      <c r="V1896" t="n">
        <v>0.82</v>
      </c>
      <c r="W1896" t="n">
        <v>6.9</v>
      </c>
      <c r="X1896" t="n">
        <v>2</v>
      </c>
      <c r="Y1896" t="n">
        <v>1</v>
      </c>
      <c r="Z1896" t="n">
        <v>10</v>
      </c>
    </row>
    <row r="1897">
      <c r="A1897" t="n">
        <v>7</v>
      </c>
      <c r="B1897" t="n">
        <v>50</v>
      </c>
      <c r="C1897" t="inlineStr">
        <is>
          <t xml:space="preserve">CONCLUIDO	</t>
        </is>
      </c>
      <c r="D1897" t="n">
        <v>3.4478</v>
      </c>
      <c r="E1897" t="n">
        <v>29</v>
      </c>
      <c r="F1897" t="n">
        <v>25.55</v>
      </c>
      <c r="G1897" t="n">
        <v>23.95</v>
      </c>
      <c r="H1897" t="n">
        <v>0.44</v>
      </c>
      <c r="I1897" t="n">
        <v>64</v>
      </c>
      <c r="J1897" t="n">
        <v>109.64</v>
      </c>
      <c r="K1897" t="n">
        <v>41.65</v>
      </c>
      <c r="L1897" t="n">
        <v>2.75</v>
      </c>
      <c r="M1897" t="n">
        <v>62</v>
      </c>
      <c r="N1897" t="n">
        <v>15.24</v>
      </c>
      <c r="O1897" t="n">
        <v>13755.95</v>
      </c>
      <c r="P1897" t="n">
        <v>239.91</v>
      </c>
      <c r="Q1897" t="n">
        <v>452.65</v>
      </c>
      <c r="R1897" t="n">
        <v>121.61</v>
      </c>
      <c r="S1897" t="n">
        <v>57.64</v>
      </c>
      <c r="T1897" t="n">
        <v>29623.26</v>
      </c>
      <c r="U1897" t="n">
        <v>0.47</v>
      </c>
      <c r="V1897" t="n">
        <v>0.83</v>
      </c>
      <c r="W1897" t="n">
        <v>6.9</v>
      </c>
      <c r="X1897" t="n">
        <v>1.82</v>
      </c>
      <c r="Y1897" t="n">
        <v>1</v>
      </c>
      <c r="Z1897" t="n">
        <v>10</v>
      </c>
    </row>
    <row r="1898">
      <c r="A1898" t="n">
        <v>8</v>
      </c>
      <c r="B1898" t="n">
        <v>50</v>
      </c>
      <c r="C1898" t="inlineStr">
        <is>
          <t xml:space="preserve">CONCLUIDO	</t>
        </is>
      </c>
      <c r="D1898" t="n">
        <v>3.485</v>
      </c>
      <c r="E1898" t="n">
        <v>28.69</v>
      </c>
      <c r="F1898" t="n">
        <v>25.37</v>
      </c>
      <c r="G1898" t="n">
        <v>26.24</v>
      </c>
      <c r="H1898" t="n">
        <v>0.48</v>
      </c>
      <c r="I1898" t="n">
        <v>58</v>
      </c>
      <c r="J1898" t="n">
        <v>109.96</v>
      </c>
      <c r="K1898" t="n">
        <v>41.65</v>
      </c>
      <c r="L1898" t="n">
        <v>3</v>
      </c>
      <c r="M1898" t="n">
        <v>56</v>
      </c>
      <c r="N1898" t="n">
        <v>15.31</v>
      </c>
      <c r="O1898" t="n">
        <v>13795.21</v>
      </c>
      <c r="P1898" t="n">
        <v>237.58</v>
      </c>
      <c r="Q1898" t="n">
        <v>452.6</v>
      </c>
      <c r="R1898" t="n">
        <v>115.84</v>
      </c>
      <c r="S1898" t="n">
        <v>57.64</v>
      </c>
      <c r="T1898" t="n">
        <v>26766.02</v>
      </c>
      <c r="U1898" t="n">
        <v>0.5</v>
      </c>
      <c r="V1898" t="n">
        <v>0.84</v>
      </c>
      <c r="W1898" t="n">
        <v>6.89</v>
      </c>
      <c r="X1898" t="n">
        <v>1.64</v>
      </c>
      <c r="Y1898" t="n">
        <v>1</v>
      </c>
      <c r="Z1898" t="n">
        <v>10</v>
      </c>
    </row>
    <row r="1899">
      <c r="A1899" t="n">
        <v>9</v>
      </c>
      <c r="B1899" t="n">
        <v>50</v>
      </c>
      <c r="C1899" t="inlineStr">
        <is>
          <t xml:space="preserve">CONCLUIDO	</t>
        </is>
      </c>
      <c r="D1899" t="n">
        <v>3.5134</v>
      </c>
      <c r="E1899" t="n">
        <v>28.46</v>
      </c>
      <c r="F1899" t="n">
        <v>25.25</v>
      </c>
      <c r="G1899" t="n">
        <v>28.58</v>
      </c>
      <c r="H1899" t="n">
        <v>0.52</v>
      </c>
      <c r="I1899" t="n">
        <v>53</v>
      </c>
      <c r="J1899" t="n">
        <v>110.27</v>
      </c>
      <c r="K1899" t="n">
        <v>41.65</v>
      </c>
      <c r="L1899" t="n">
        <v>3.25</v>
      </c>
      <c r="M1899" t="n">
        <v>51</v>
      </c>
      <c r="N1899" t="n">
        <v>15.37</v>
      </c>
      <c r="O1899" t="n">
        <v>13834.5</v>
      </c>
      <c r="P1899" t="n">
        <v>235.85</v>
      </c>
      <c r="Q1899" t="n">
        <v>452.75</v>
      </c>
      <c r="R1899" t="n">
        <v>111.87</v>
      </c>
      <c r="S1899" t="n">
        <v>57.64</v>
      </c>
      <c r="T1899" t="n">
        <v>24810.46</v>
      </c>
      <c r="U1899" t="n">
        <v>0.52</v>
      </c>
      <c r="V1899" t="n">
        <v>0.84</v>
      </c>
      <c r="W1899" t="n">
        <v>6.88</v>
      </c>
      <c r="X1899" t="n">
        <v>1.52</v>
      </c>
      <c r="Y1899" t="n">
        <v>1</v>
      </c>
      <c r="Z1899" t="n">
        <v>10</v>
      </c>
    </row>
    <row r="1900">
      <c r="A1900" t="n">
        <v>10</v>
      </c>
      <c r="B1900" t="n">
        <v>50</v>
      </c>
      <c r="C1900" t="inlineStr">
        <is>
          <t xml:space="preserve">CONCLUIDO	</t>
        </is>
      </c>
      <c r="D1900" t="n">
        <v>3.5416</v>
      </c>
      <c r="E1900" t="n">
        <v>28.24</v>
      </c>
      <c r="F1900" t="n">
        <v>25.11</v>
      </c>
      <c r="G1900" t="n">
        <v>30.75</v>
      </c>
      <c r="H1900" t="n">
        <v>0.5600000000000001</v>
      </c>
      <c r="I1900" t="n">
        <v>49</v>
      </c>
      <c r="J1900" t="n">
        <v>110.59</v>
      </c>
      <c r="K1900" t="n">
        <v>41.65</v>
      </c>
      <c r="L1900" t="n">
        <v>3.5</v>
      </c>
      <c r="M1900" t="n">
        <v>47</v>
      </c>
      <c r="N1900" t="n">
        <v>15.44</v>
      </c>
      <c r="O1900" t="n">
        <v>13873.81</v>
      </c>
      <c r="P1900" t="n">
        <v>233.91</v>
      </c>
      <c r="Q1900" t="n">
        <v>452.71</v>
      </c>
      <c r="R1900" t="n">
        <v>107.5</v>
      </c>
      <c r="S1900" t="n">
        <v>57.64</v>
      </c>
      <c r="T1900" t="n">
        <v>22644.24</v>
      </c>
      <c r="U1900" t="n">
        <v>0.54</v>
      </c>
      <c r="V1900" t="n">
        <v>0.84</v>
      </c>
      <c r="W1900" t="n">
        <v>6.87</v>
      </c>
      <c r="X1900" t="n">
        <v>1.38</v>
      </c>
      <c r="Y1900" t="n">
        <v>1</v>
      </c>
      <c r="Z1900" t="n">
        <v>10</v>
      </c>
    </row>
    <row r="1901">
      <c r="A1901" t="n">
        <v>11</v>
      </c>
      <c r="B1901" t="n">
        <v>50</v>
      </c>
      <c r="C1901" t="inlineStr">
        <is>
          <t xml:space="preserve">CONCLUIDO	</t>
        </is>
      </c>
      <c r="D1901" t="n">
        <v>3.5601</v>
      </c>
      <c r="E1901" t="n">
        <v>28.09</v>
      </c>
      <c r="F1901" t="n">
        <v>25.03</v>
      </c>
      <c r="G1901" t="n">
        <v>32.65</v>
      </c>
      <c r="H1901" t="n">
        <v>0.6</v>
      </c>
      <c r="I1901" t="n">
        <v>46</v>
      </c>
      <c r="J1901" t="n">
        <v>110.91</v>
      </c>
      <c r="K1901" t="n">
        <v>41.65</v>
      </c>
      <c r="L1901" t="n">
        <v>3.75</v>
      </c>
      <c r="M1901" t="n">
        <v>44</v>
      </c>
      <c r="N1901" t="n">
        <v>15.51</v>
      </c>
      <c r="O1901" t="n">
        <v>13913.15</v>
      </c>
      <c r="P1901" t="n">
        <v>232.49</v>
      </c>
      <c r="Q1901" t="n">
        <v>452.71</v>
      </c>
      <c r="R1901" t="n">
        <v>104.72</v>
      </c>
      <c r="S1901" t="n">
        <v>57.64</v>
      </c>
      <c r="T1901" t="n">
        <v>21266.57</v>
      </c>
      <c r="U1901" t="n">
        <v>0.55</v>
      </c>
      <c r="V1901" t="n">
        <v>0.85</v>
      </c>
      <c r="W1901" t="n">
        <v>6.87</v>
      </c>
      <c r="X1901" t="n">
        <v>1.3</v>
      </c>
      <c r="Y1901" t="n">
        <v>1</v>
      </c>
      <c r="Z1901" t="n">
        <v>10</v>
      </c>
    </row>
    <row r="1902">
      <c r="A1902" t="n">
        <v>12</v>
      </c>
      <c r="B1902" t="n">
        <v>50</v>
      </c>
      <c r="C1902" t="inlineStr">
        <is>
          <t xml:space="preserve">CONCLUIDO	</t>
        </is>
      </c>
      <c r="D1902" t="n">
        <v>3.5809</v>
      </c>
      <c r="E1902" t="n">
        <v>27.93</v>
      </c>
      <c r="F1902" t="n">
        <v>24.93</v>
      </c>
      <c r="G1902" t="n">
        <v>34.79</v>
      </c>
      <c r="H1902" t="n">
        <v>0.63</v>
      </c>
      <c r="I1902" t="n">
        <v>43</v>
      </c>
      <c r="J1902" t="n">
        <v>111.23</v>
      </c>
      <c r="K1902" t="n">
        <v>41.65</v>
      </c>
      <c r="L1902" t="n">
        <v>4</v>
      </c>
      <c r="M1902" t="n">
        <v>41</v>
      </c>
      <c r="N1902" t="n">
        <v>15.58</v>
      </c>
      <c r="O1902" t="n">
        <v>13952.52</v>
      </c>
      <c r="P1902" t="n">
        <v>230.91</v>
      </c>
      <c r="Q1902" t="n">
        <v>452.63</v>
      </c>
      <c r="R1902" t="n">
        <v>101.16</v>
      </c>
      <c r="S1902" t="n">
        <v>57.64</v>
      </c>
      <c r="T1902" t="n">
        <v>19501.79</v>
      </c>
      <c r="U1902" t="n">
        <v>0.57</v>
      </c>
      <c r="V1902" t="n">
        <v>0.85</v>
      </c>
      <c r="W1902" t="n">
        <v>6.88</v>
      </c>
      <c r="X1902" t="n">
        <v>1.21</v>
      </c>
      <c r="Y1902" t="n">
        <v>1</v>
      </c>
      <c r="Z1902" t="n">
        <v>10</v>
      </c>
    </row>
    <row r="1903">
      <c r="A1903" t="n">
        <v>13</v>
      </c>
      <c r="B1903" t="n">
        <v>50</v>
      </c>
      <c r="C1903" t="inlineStr">
        <is>
          <t xml:space="preserve">CONCLUIDO	</t>
        </is>
      </c>
      <c r="D1903" t="n">
        <v>3.5972</v>
      </c>
      <c r="E1903" t="n">
        <v>27.8</v>
      </c>
      <c r="F1903" t="n">
        <v>24.87</v>
      </c>
      <c r="G1903" t="n">
        <v>37.31</v>
      </c>
      <c r="H1903" t="n">
        <v>0.67</v>
      </c>
      <c r="I1903" t="n">
        <v>40</v>
      </c>
      <c r="J1903" t="n">
        <v>111.55</v>
      </c>
      <c r="K1903" t="n">
        <v>41.65</v>
      </c>
      <c r="L1903" t="n">
        <v>4.25</v>
      </c>
      <c r="M1903" t="n">
        <v>38</v>
      </c>
      <c r="N1903" t="n">
        <v>15.65</v>
      </c>
      <c r="O1903" t="n">
        <v>13991.91</v>
      </c>
      <c r="P1903" t="n">
        <v>229.91</v>
      </c>
      <c r="Q1903" t="n">
        <v>452.72</v>
      </c>
      <c r="R1903" t="n">
        <v>99.69</v>
      </c>
      <c r="S1903" t="n">
        <v>57.64</v>
      </c>
      <c r="T1903" t="n">
        <v>18784.3</v>
      </c>
      <c r="U1903" t="n">
        <v>0.58</v>
      </c>
      <c r="V1903" t="n">
        <v>0.85</v>
      </c>
      <c r="W1903" t="n">
        <v>6.86</v>
      </c>
      <c r="X1903" t="n">
        <v>1.15</v>
      </c>
      <c r="Y1903" t="n">
        <v>1</v>
      </c>
      <c r="Z1903" t="n">
        <v>10</v>
      </c>
    </row>
    <row r="1904">
      <c r="A1904" t="n">
        <v>14</v>
      </c>
      <c r="B1904" t="n">
        <v>50</v>
      </c>
      <c r="C1904" t="inlineStr">
        <is>
          <t xml:space="preserve">CONCLUIDO	</t>
        </is>
      </c>
      <c r="D1904" t="n">
        <v>3.6118</v>
      </c>
      <c r="E1904" t="n">
        <v>27.69</v>
      </c>
      <c r="F1904" t="n">
        <v>24.81</v>
      </c>
      <c r="G1904" t="n">
        <v>39.17</v>
      </c>
      <c r="H1904" t="n">
        <v>0.71</v>
      </c>
      <c r="I1904" t="n">
        <v>38</v>
      </c>
      <c r="J1904" t="n">
        <v>111.87</v>
      </c>
      <c r="K1904" t="n">
        <v>41.65</v>
      </c>
      <c r="L1904" t="n">
        <v>4.5</v>
      </c>
      <c r="M1904" t="n">
        <v>36</v>
      </c>
      <c r="N1904" t="n">
        <v>15.72</v>
      </c>
      <c r="O1904" t="n">
        <v>14031.33</v>
      </c>
      <c r="P1904" t="n">
        <v>228.1</v>
      </c>
      <c r="Q1904" t="n">
        <v>452.7</v>
      </c>
      <c r="R1904" t="n">
        <v>97.34</v>
      </c>
      <c r="S1904" t="n">
        <v>57.64</v>
      </c>
      <c r="T1904" t="n">
        <v>17618.96</v>
      </c>
      <c r="U1904" t="n">
        <v>0.59</v>
      </c>
      <c r="V1904" t="n">
        <v>0.85</v>
      </c>
      <c r="W1904" t="n">
        <v>6.86</v>
      </c>
      <c r="X1904" t="n">
        <v>1.08</v>
      </c>
      <c r="Y1904" t="n">
        <v>1</v>
      </c>
      <c r="Z1904" t="n">
        <v>10</v>
      </c>
    </row>
    <row r="1905">
      <c r="A1905" t="n">
        <v>15</v>
      </c>
      <c r="B1905" t="n">
        <v>50</v>
      </c>
      <c r="C1905" t="inlineStr">
        <is>
          <t xml:space="preserve">CONCLUIDO	</t>
        </is>
      </c>
      <c r="D1905" t="n">
        <v>3.6263</v>
      </c>
      <c r="E1905" t="n">
        <v>27.58</v>
      </c>
      <c r="F1905" t="n">
        <v>24.74</v>
      </c>
      <c r="G1905" t="n">
        <v>41.23</v>
      </c>
      <c r="H1905" t="n">
        <v>0.75</v>
      </c>
      <c r="I1905" t="n">
        <v>36</v>
      </c>
      <c r="J1905" t="n">
        <v>112.19</v>
      </c>
      <c r="K1905" t="n">
        <v>41.65</v>
      </c>
      <c r="L1905" t="n">
        <v>4.75</v>
      </c>
      <c r="M1905" t="n">
        <v>34</v>
      </c>
      <c r="N1905" t="n">
        <v>15.79</v>
      </c>
      <c r="O1905" t="n">
        <v>14070.77</v>
      </c>
      <c r="P1905" t="n">
        <v>227.29</v>
      </c>
      <c r="Q1905" t="n">
        <v>452.63</v>
      </c>
      <c r="R1905" t="n">
        <v>95.23999999999999</v>
      </c>
      <c r="S1905" t="n">
        <v>57.64</v>
      </c>
      <c r="T1905" t="n">
        <v>16577.32</v>
      </c>
      <c r="U1905" t="n">
        <v>0.61</v>
      </c>
      <c r="V1905" t="n">
        <v>0.86</v>
      </c>
      <c r="W1905" t="n">
        <v>6.86</v>
      </c>
      <c r="X1905" t="n">
        <v>1.02</v>
      </c>
      <c r="Y1905" t="n">
        <v>1</v>
      </c>
      <c r="Z1905" t="n">
        <v>10</v>
      </c>
    </row>
    <row r="1906">
      <c r="A1906" t="n">
        <v>16</v>
      </c>
      <c r="B1906" t="n">
        <v>50</v>
      </c>
      <c r="C1906" t="inlineStr">
        <is>
          <t xml:space="preserve">CONCLUIDO	</t>
        </is>
      </c>
      <c r="D1906" t="n">
        <v>3.6445</v>
      </c>
      <c r="E1906" t="n">
        <v>27.44</v>
      </c>
      <c r="F1906" t="n">
        <v>24.65</v>
      </c>
      <c r="G1906" t="n">
        <v>43.49</v>
      </c>
      <c r="H1906" t="n">
        <v>0.78</v>
      </c>
      <c r="I1906" t="n">
        <v>34</v>
      </c>
      <c r="J1906" t="n">
        <v>112.51</v>
      </c>
      <c r="K1906" t="n">
        <v>41.65</v>
      </c>
      <c r="L1906" t="n">
        <v>5</v>
      </c>
      <c r="M1906" t="n">
        <v>32</v>
      </c>
      <c r="N1906" t="n">
        <v>15.86</v>
      </c>
      <c r="O1906" t="n">
        <v>14110.24</v>
      </c>
      <c r="P1906" t="n">
        <v>225.45</v>
      </c>
      <c r="Q1906" t="n">
        <v>452.59</v>
      </c>
      <c r="R1906" t="n">
        <v>92.45</v>
      </c>
      <c r="S1906" t="n">
        <v>57.64</v>
      </c>
      <c r="T1906" t="n">
        <v>15194.87</v>
      </c>
      <c r="U1906" t="n">
        <v>0.62</v>
      </c>
      <c r="V1906" t="n">
        <v>0.86</v>
      </c>
      <c r="W1906" t="n">
        <v>6.84</v>
      </c>
      <c r="X1906" t="n">
        <v>0.92</v>
      </c>
      <c r="Y1906" t="n">
        <v>1</v>
      </c>
      <c r="Z1906" t="n">
        <v>10</v>
      </c>
    </row>
    <row r="1907">
      <c r="A1907" t="n">
        <v>17</v>
      </c>
      <c r="B1907" t="n">
        <v>50</v>
      </c>
      <c r="C1907" t="inlineStr">
        <is>
          <t xml:space="preserve">CONCLUIDO	</t>
        </is>
      </c>
      <c r="D1907" t="n">
        <v>3.6534</v>
      </c>
      <c r="E1907" t="n">
        <v>27.37</v>
      </c>
      <c r="F1907" t="n">
        <v>24.62</v>
      </c>
      <c r="G1907" t="n">
        <v>46.17</v>
      </c>
      <c r="H1907" t="n">
        <v>0.82</v>
      </c>
      <c r="I1907" t="n">
        <v>32</v>
      </c>
      <c r="J1907" t="n">
        <v>112.83</v>
      </c>
      <c r="K1907" t="n">
        <v>41.65</v>
      </c>
      <c r="L1907" t="n">
        <v>5.25</v>
      </c>
      <c r="M1907" t="n">
        <v>30</v>
      </c>
      <c r="N1907" t="n">
        <v>15.93</v>
      </c>
      <c r="O1907" t="n">
        <v>14149.74</v>
      </c>
      <c r="P1907" t="n">
        <v>224.89</v>
      </c>
      <c r="Q1907" t="n">
        <v>452.66</v>
      </c>
      <c r="R1907" t="n">
        <v>91.89</v>
      </c>
      <c r="S1907" t="n">
        <v>57.64</v>
      </c>
      <c r="T1907" t="n">
        <v>14923.56</v>
      </c>
      <c r="U1907" t="n">
        <v>0.63</v>
      </c>
      <c r="V1907" t="n">
        <v>0.86</v>
      </c>
      <c r="W1907" t="n">
        <v>6.84</v>
      </c>
      <c r="X1907" t="n">
        <v>0.9</v>
      </c>
      <c r="Y1907" t="n">
        <v>1</v>
      </c>
      <c r="Z1907" t="n">
        <v>10</v>
      </c>
    </row>
    <row r="1908">
      <c r="A1908" t="n">
        <v>18</v>
      </c>
      <c r="B1908" t="n">
        <v>50</v>
      </c>
      <c r="C1908" t="inlineStr">
        <is>
          <t xml:space="preserve">CONCLUIDO	</t>
        </is>
      </c>
      <c r="D1908" t="n">
        <v>3.6621</v>
      </c>
      <c r="E1908" t="n">
        <v>27.31</v>
      </c>
      <c r="F1908" t="n">
        <v>24.58</v>
      </c>
      <c r="G1908" t="n">
        <v>47.58</v>
      </c>
      <c r="H1908" t="n">
        <v>0.86</v>
      </c>
      <c r="I1908" t="n">
        <v>31</v>
      </c>
      <c r="J1908" t="n">
        <v>113.15</v>
      </c>
      <c r="K1908" t="n">
        <v>41.65</v>
      </c>
      <c r="L1908" t="n">
        <v>5.5</v>
      </c>
      <c r="M1908" t="n">
        <v>29</v>
      </c>
      <c r="N1908" t="n">
        <v>16</v>
      </c>
      <c r="O1908" t="n">
        <v>14189.26</v>
      </c>
      <c r="P1908" t="n">
        <v>223.65</v>
      </c>
      <c r="Q1908" t="n">
        <v>452.6</v>
      </c>
      <c r="R1908" t="n">
        <v>90.01000000000001</v>
      </c>
      <c r="S1908" t="n">
        <v>57.64</v>
      </c>
      <c r="T1908" t="n">
        <v>13989.23</v>
      </c>
      <c r="U1908" t="n">
        <v>0.64</v>
      </c>
      <c r="V1908" t="n">
        <v>0.86</v>
      </c>
      <c r="W1908" t="n">
        <v>6.85</v>
      </c>
      <c r="X1908" t="n">
        <v>0.86</v>
      </c>
      <c r="Y1908" t="n">
        <v>1</v>
      </c>
      <c r="Z1908" t="n">
        <v>10</v>
      </c>
    </row>
    <row r="1909">
      <c r="A1909" t="n">
        <v>19</v>
      </c>
      <c r="B1909" t="n">
        <v>50</v>
      </c>
      <c r="C1909" t="inlineStr">
        <is>
          <t xml:space="preserve">CONCLUIDO	</t>
        </is>
      </c>
      <c r="D1909" t="n">
        <v>3.6744</v>
      </c>
      <c r="E1909" t="n">
        <v>27.22</v>
      </c>
      <c r="F1909" t="n">
        <v>24.53</v>
      </c>
      <c r="G1909" t="n">
        <v>50.76</v>
      </c>
      <c r="H1909" t="n">
        <v>0.89</v>
      </c>
      <c r="I1909" t="n">
        <v>29</v>
      </c>
      <c r="J1909" t="n">
        <v>113.47</v>
      </c>
      <c r="K1909" t="n">
        <v>41.65</v>
      </c>
      <c r="L1909" t="n">
        <v>5.75</v>
      </c>
      <c r="M1909" t="n">
        <v>27</v>
      </c>
      <c r="N1909" t="n">
        <v>16.07</v>
      </c>
      <c r="O1909" t="n">
        <v>14228.81</v>
      </c>
      <c r="P1909" t="n">
        <v>222.54</v>
      </c>
      <c r="Q1909" t="n">
        <v>452.62</v>
      </c>
      <c r="R1909" t="n">
        <v>88.48</v>
      </c>
      <c r="S1909" t="n">
        <v>57.64</v>
      </c>
      <c r="T1909" t="n">
        <v>13232.92</v>
      </c>
      <c r="U1909" t="n">
        <v>0.65</v>
      </c>
      <c r="V1909" t="n">
        <v>0.86</v>
      </c>
      <c r="W1909" t="n">
        <v>6.85</v>
      </c>
      <c r="X1909" t="n">
        <v>0.8100000000000001</v>
      </c>
      <c r="Y1909" t="n">
        <v>1</v>
      </c>
      <c r="Z1909" t="n">
        <v>10</v>
      </c>
    </row>
    <row r="1910">
      <c r="A1910" t="n">
        <v>20</v>
      </c>
      <c r="B1910" t="n">
        <v>50</v>
      </c>
      <c r="C1910" t="inlineStr">
        <is>
          <t xml:space="preserve">CONCLUIDO	</t>
        </is>
      </c>
      <c r="D1910" t="n">
        <v>3.6846</v>
      </c>
      <c r="E1910" t="n">
        <v>27.14</v>
      </c>
      <c r="F1910" t="n">
        <v>24.48</v>
      </c>
      <c r="G1910" t="n">
        <v>52.46</v>
      </c>
      <c r="H1910" t="n">
        <v>0.93</v>
      </c>
      <c r="I1910" t="n">
        <v>28</v>
      </c>
      <c r="J1910" t="n">
        <v>113.79</v>
      </c>
      <c r="K1910" t="n">
        <v>41.65</v>
      </c>
      <c r="L1910" t="n">
        <v>6</v>
      </c>
      <c r="M1910" t="n">
        <v>26</v>
      </c>
      <c r="N1910" t="n">
        <v>16.14</v>
      </c>
      <c r="O1910" t="n">
        <v>14268.39</v>
      </c>
      <c r="P1910" t="n">
        <v>221.41</v>
      </c>
      <c r="Q1910" t="n">
        <v>452.61</v>
      </c>
      <c r="R1910" t="n">
        <v>86.84999999999999</v>
      </c>
      <c r="S1910" t="n">
        <v>57.64</v>
      </c>
      <c r="T1910" t="n">
        <v>12422.96</v>
      </c>
      <c r="U1910" t="n">
        <v>0.66</v>
      </c>
      <c r="V1910" t="n">
        <v>0.87</v>
      </c>
      <c r="W1910" t="n">
        <v>6.84</v>
      </c>
      <c r="X1910" t="n">
        <v>0.76</v>
      </c>
      <c r="Y1910" t="n">
        <v>1</v>
      </c>
      <c r="Z1910" t="n">
        <v>10</v>
      </c>
    </row>
    <row r="1911">
      <c r="A1911" t="n">
        <v>21</v>
      </c>
      <c r="B1911" t="n">
        <v>50</v>
      </c>
      <c r="C1911" t="inlineStr">
        <is>
          <t xml:space="preserve">CONCLUIDO	</t>
        </is>
      </c>
      <c r="D1911" t="n">
        <v>3.6902</v>
      </c>
      <c r="E1911" t="n">
        <v>27.1</v>
      </c>
      <c r="F1911" t="n">
        <v>24.46</v>
      </c>
      <c r="G1911" t="n">
        <v>54.36</v>
      </c>
      <c r="H1911" t="n">
        <v>0.97</v>
      </c>
      <c r="I1911" t="n">
        <v>27</v>
      </c>
      <c r="J1911" t="n">
        <v>114.11</v>
      </c>
      <c r="K1911" t="n">
        <v>41.65</v>
      </c>
      <c r="L1911" t="n">
        <v>6.25</v>
      </c>
      <c r="M1911" t="n">
        <v>25</v>
      </c>
      <c r="N1911" t="n">
        <v>16.21</v>
      </c>
      <c r="O1911" t="n">
        <v>14307.99</v>
      </c>
      <c r="P1911" t="n">
        <v>220.58</v>
      </c>
      <c r="Q1911" t="n">
        <v>452.63</v>
      </c>
      <c r="R1911" t="n">
        <v>86.3</v>
      </c>
      <c r="S1911" t="n">
        <v>57.64</v>
      </c>
      <c r="T1911" t="n">
        <v>12151.15</v>
      </c>
      <c r="U1911" t="n">
        <v>0.67</v>
      </c>
      <c r="V1911" t="n">
        <v>0.87</v>
      </c>
      <c r="W1911" t="n">
        <v>6.84</v>
      </c>
      <c r="X1911" t="n">
        <v>0.74</v>
      </c>
      <c r="Y1911" t="n">
        <v>1</v>
      </c>
      <c r="Z1911" t="n">
        <v>10</v>
      </c>
    </row>
    <row r="1912">
      <c r="A1912" t="n">
        <v>22</v>
      </c>
      <c r="B1912" t="n">
        <v>50</v>
      </c>
      <c r="C1912" t="inlineStr">
        <is>
          <t xml:space="preserve">CONCLUIDO	</t>
        </is>
      </c>
      <c r="D1912" t="n">
        <v>3.6945</v>
      </c>
      <c r="E1912" t="n">
        <v>27.07</v>
      </c>
      <c r="F1912" t="n">
        <v>24.45</v>
      </c>
      <c r="G1912" t="n">
        <v>56.43</v>
      </c>
      <c r="H1912" t="n">
        <v>1</v>
      </c>
      <c r="I1912" t="n">
        <v>26</v>
      </c>
      <c r="J1912" t="n">
        <v>114.44</v>
      </c>
      <c r="K1912" t="n">
        <v>41.65</v>
      </c>
      <c r="L1912" t="n">
        <v>6.5</v>
      </c>
      <c r="M1912" t="n">
        <v>24</v>
      </c>
      <c r="N1912" t="n">
        <v>16.29</v>
      </c>
      <c r="O1912" t="n">
        <v>14347.62</v>
      </c>
      <c r="P1912" t="n">
        <v>219.53</v>
      </c>
      <c r="Q1912" t="n">
        <v>452.64</v>
      </c>
      <c r="R1912" t="n">
        <v>86.28</v>
      </c>
      <c r="S1912" t="n">
        <v>57.64</v>
      </c>
      <c r="T1912" t="n">
        <v>12146.17</v>
      </c>
      <c r="U1912" t="n">
        <v>0.67</v>
      </c>
      <c r="V1912" t="n">
        <v>0.87</v>
      </c>
      <c r="W1912" t="n">
        <v>6.83</v>
      </c>
      <c r="X1912" t="n">
        <v>0.73</v>
      </c>
      <c r="Y1912" t="n">
        <v>1</v>
      </c>
      <c r="Z1912" t="n">
        <v>10</v>
      </c>
    </row>
    <row r="1913">
      <c r="A1913" t="n">
        <v>23</v>
      </c>
      <c r="B1913" t="n">
        <v>50</v>
      </c>
      <c r="C1913" t="inlineStr">
        <is>
          <t xml:space="preserve">CONCLUIDO	</t>
        </is>
      </c>
      <c r="D1913" t="n">
        <v>3.7056</v>
      </c>
      <c r="E1913" t="n">
        <v>26.99</v>
      </c>
      <c r="F1913" t="n">
        <v>24.39</v>
      </c>
      <c r="G1913" t="n">
        <v>58.55</v>
      </c>
      <c r="H1913" t="n">
        <v>1.04</v>
      </c>
      <c r="I1913" t="n">
        <v>25</v>
      </c>
      <c r="J1913" t="n">
        <v>114.76</v>
      </c>
      <c r="K1913" t="n">
        <v>41.65</v>
      </c>
      <c r="L1913" t="n">
        <v>6.75</v>
      </c>
      <c r="M1913" t="n">
        <v>23</v>
      </c>
      <c r="N1913" t="n">
        <v>16.36</v>
      </c>
      <c r="O1913" t="n">
        <v>14387.27</v>
      </c>
      <c r="P1913" t="n">
        <v>218.41</v>
      </c>
      <c r="Q1913" t="n">
        <v>452.66</v>
      </c>
      <c r="R1913" t="n">
        <v>84.03</v>
      </c>
      <c r="S1913" t="n">
        <v>57.64</v>
      </c>
      <c r="T1913" t="n">
        <v>11028.2</v>
      </c>
      <c r="U1913" t="n">
        <v>0.6899999999999999</v>
      </c>
      <c r="V1913" t="n">
        <v>0.87</v>
      </c>
      <c r="W1913" t="n">
        <v>6.83</v>
      </c>
      <c r="X1913" t="n">
        <v>0.67</v>
      </c>
      <c r="Y1913" t="n">
        <v>1</v>
      </c>
      <c r="Z1913" t="n">
        <v>10</v>
      </c>
    </row>
    <row r="1914">
      <c r="A1914" t="n">
        <v>24</v>
      </c>
      <c r="B1914" t="n">
        <v>50</v>
      </c>
      <c r="C1914" t="inlineStr">
        <is>
          <t xml:space="preserve">CONCLUIDO	</t>
        </is>
      </c>
      <c r="D1914" t="n">
        <v>3.7096</v>
      </c>
      <c r="E1914" t="n">
        <v>26.96</v>
      </c>
      <c r="F1914" t="n">
        <v>24.39</v>
      </c>
      <c r="G1914" t="n">
        <v>60.97</v>
      </c>
      <c r="H1914" t="n">
        <v>1.07</v>
      </c>
      <c r="I1914" t="n">
        <v>24</v>
      </c>
      <c r="J1914" t="n">
        <v>115.08</v>
      </c>
      <c r="K1914" t="n">
        <v>41.65</v>
      </c>
      <c r="L1914" t="n">
        <v>7</v>
      </c>
      <c r="M1914" t="n">
        <v>22</v>
      </c>
      <c r="N1914" t="n">
        <v>16.43</v>
      </c>
      <c r="O1914" t="n">
        <v>14426.96</v>
      </c>
      <c r="P1914" t="n">
        <v>217.77</v>
      </c>
      <c r="Q1914" t="n">
        <v>452.61</v>
      </c>
      <c r="R1914" t="n">
        <v>84.13</v>
      </c>
      <c r="S1914" t="n">
        <v>57.64</v>
      </c>
      <c r="T1914" t="n">
        <v>11082.52</v>
      </c>
      <c r="U1914" t="n">
        <v>0.6899999999999999</v>
      </c>
      <c r="V1914" t="n">
        <v>0.87</v>
      </c>
      <c r="W1914" t="n">
        <v>6.83</v>
      </c>
      <c r="X1914" t="n">
        <v>0.66</v>
      </c>
      <c r="Y1914" t="n">
        <v>1</v>
      </c>
      <c r="Z1914" t="n">
        <v>10</v>
      </c>
    </row>
    <row r="1915">
      <c r="A1915" t="n">
        <v>25</v>
      </c>
      <c r="B1915" t="n">
        <v>50</v>
      </c>
      <c r="C1915" t="inlineStr">
        <is>
          <t xml:space="preserve">CONCLUIDO	</t>
        </is>
      </c>
      <c r="D1915" t="n">
        <v>3.7211</v>
      </c>
      <c r="E1915" t="n">
        <v>26.87</v>
      </c>
      <c r="F1915" t="n">
        <v>24.33</v>
      </c>
      <c r="G1915" t="n">
        <v>63.46</v>
      </c>
      <c r="H1915" t="n">
        <v>1.11</v>
      </c>
      <c r="I1915" t="n">
        <v>23</v>
      </c>
      <c r="J1915" t="n">
        <v>115.4</v>
      </c>
      <c r="K1915" t="n">
        <v>41.65</v>
      </c>
      <c r="L1915" t="n">
        <v>7.25</v>
      </c>
      <c r="M1915" t="n">
        <v>21</v>
      </c>
      <c r="N1915" t="n">
        <v>16.5</v>
      </c>
      <c r="O1915" t="n">
        <v>14466.67</v>
      </c>
      <c r="P1915" t="n">
        <v>216.72</v>
      </c>
      <c r="Q1915" t="n">
        <v>452.59</v>
      </c>
      <c r="R1915" t="n">
        <v>81.84999999999999</v>
      </c>
      <c r="S1915" t="n">
        <v>57.64</v>
      </c>
      <c r="T1915" t="n">
        <v>9946.120000000001</v>
      </c>
      <c r="U1915" t="n">
        <v>0.7</v>
      </c>
      <c r="V1915" t="n">
        <v>0.87</v>
      </c>
      <c r="W1915" t="n">
        <v>6.83</v>
      </c>
      <c r="X1915" t="n">
        <v>0.6</v>
      </c>
      <c r="Y1915" t="n">
        <v>1</v>
      </c>
      <c r="Z1915" t="n">
        <v>10</v>
      </c>
    </row>
    <row r="1916">
      <c r="A1916" t="n">
        <v>26</v>
      </c>
      <c r="B1916" t="n">
        <v>50</v>
      </c>
      <c r="C1916" t="inlineStr">
        <is>
          <t xml:space="preserve">CONCLUIDO	</t>
        </is>
      </c>
      <c r="D1916" t="n">
        <v>3.7255</v>
      </c>
      <c r="E1916" t="n">
        <v>26.84</v>
      </c>
      <c r="F1916" t="n">
        <v>24.32</v>
      </c>
      <c r="G1916" t="n">
        <v>66.31999999999999</v>
      </c>
      <c r="H1916" t="n">
        <v>1.14</v>
      </c>
      <c r="I1916" t="n">
        <v>22</v>
      </c>
      <c r="J1916" t="n">
        <v>115.72</v>
      </c>
      <c r="K1916" t="n">
        <v>41.65</v>
      </c>
      <c r="L1916" t="n">
        <v>7.5</v>
      </c>
      <c r="M1916" t="n">
        <v>20</v>
      </c>
      <c r="N1916" t="n">
        <v>16.57</v>
      </c>
      <c r="O1916" t="n">
        <v>14506.4</v>
      </c>
      <c r="P1916" t="n">
        <v>215.85</v>
      </c>
      <c r="Q1916" t="n">
        <v>452.65</v>
      </c>
      <c r="R1916" t="n">
        <v>81.56999999999999</v>
      </c>
      <c r="S1916" t="n">
        <v>57.64</v>
      </c>
      <c r="T1916" t="n">
        <v>9811.4</v>
      </c>
      <c r="U1916" t="n">
        <v>0.71</v>
      </c>
      <c r="V1916" t="n">
        <v>0.87</v>
      </c>
      <c r="W1916" t="n">
        <v>6.83</v>
      </c>
      <c r="X1916" t="n">
        <v>0.59</v>
      </c>
      <c r="Y1916" t="n">
        <v>1</v>
      </c>
      <c r="Z1916" t="n">
        <v>10</v>
      </c>
    </row>
    <row r="1917">
      <c r="A1917" t="n">
        <v>27</v>
      </c>
      <c r="B1917" t="n">
        <v>50</v>
      </c>
      <c r="C1917" t="inlineStr">
        <is>
          <t xml:space="preserve">CONCLUIDO	</t>
        </is>
      </c>
      <c r="D1917" t="n">
        <v>3.7324</v>
      </c>
      <c r="E1917" t="n">
        <v>26.79</v>
      </c>
      <c r="F1917" t="n">
        <v>24.29</v>
      </c>
      <c r="G1917" t="n">
        <v>69.40000000000001</v>
      </c>
      <c r="H1917" t="n">
        <v>1.18</v>
      </c>
      <c r="I1917" t="n">
        <v>21</v>
      </c>
      <c r="J1917" t="n">
        <v>116.05</v>
      </c>
      <c r="K1917" t="n">
        <v>41.65</v>
      </c>
      <c r="L1917" t="n">
        <v>7.75</v>
      </c>
      <c r="M1917" t="n">
        <v>19</v>
      </c>
      <c r="N1917" t="n">
        <v>16.65</v>
      </c>
      <c r="O1917" t="n">
        <v>14546.17</v>
      </c>
      <c r="P1917" t="n">
        <v>215</v>
      </c>
      <c r="Q1917" t="n">
        <v>452.69</v>
      </c>
      <c r="R1917" t="n">
        <v>80.5</v>
      </c>
      <c r="S1917" t="n">
        <v>57.64</v>
      </c>
      <c r="T1917" t="n">
        <v>9281.799999999999</v>
      </c>
      <c r="U1917" t="n">
        <v>0.72</v>
      </c>
      <c r="V1917" t="n">
        <v>0.87</v>
      </c>
      <c r="W1917" t="n">
        <v>6.83</v>
      </c>
      <c r="X1917" t="n">
        <v>0.5600000000000001</v>
      </c>
      <c r="Y1917" t="n">
        <v>1</v>
      </c>
      <c r="Z1917" t="n">
        <v>10</v>
      </c>
    </row>
    <row r="1918">
      <c r="A1918" t="n">
        <v>28</v>
      </c>
      <c r="B1918" t="n">
        <v>50</v>
      </c>
      <c r="C1918" t="inlineStr">
        <is>
          <t xml:space="preserve">CONCLUIDO	</t>
        </is>
      </c>
      <c r="D1918" t="n">
        <v>3.7314</v>
      </c>
      <c r="E1918" t="n">
        <v>26.8</v>
      </c>
      <c r="F1918" t="n">
        <v>24.3</v>
      </c>
      <c r="G1918" t="n">
        <v>69.42</v>
      </c>
      <c r="H1918" t="n">
        <v>1.21</v>
      </c>
      <c r="I1918" t="n">
        <v>21</v>
      </c>
      <c r="J1918" t="n">
        <v>116.37</v>
      </c>
      <c r="K1918" t="n">
        <v>41.65</v>
      </c>
      <c r="L1918" t="n">
        <v>8</v>
      </c>
      <c r="M1918" t="n">
        <v>19</v>
      </c>
      <c r="N1918" t="n">
        <v>16.72</v>
      </c>
      <c r="O1918" t="n">
        <v>14585.96</v>
      </c>
      <c r="P1918" t="n">
        <v>214.14</v>
      </c>
      <c r="Q1918" t="n">
        <v>452.59</v>
      </c>
      <c r="R1918" t="n">
        <v>81.15000000000001</v>
      </c>
      <c r="S1918" t="n">
        <v>57.64</v>
      </c>
      <c r="T1918" t="n">
        <v>9609.950000000001</v>
      </c>
      <c r="U1918" t="n">
        <v>0.71</v>
      </c>
      <c r="V1918" t="n">
        <v>0.87</v>
      </c>
      <c r="W1918" t="n">
        <v>6.82</v>
      </c>
      <c r="X1918" t="n">
        <v>0.57</v>
      </c>
      <c r="Y1918" t="n">
        <v>1</v>
      </c>
      <c r="Z1918" t="n">
        <v>10</v>
      </c>
    </row>
    <row r="1919">
      <c r="A1919" t="n">
        <v>29</v>
      </c>
      <c r="B1919" t="n">
        <v>50</v>
      </c>
      <c r="C1919" t="inlineStr">
        <is>
          <t xml:space="preserve">CONCLUIDO	</t>
        </is>
      </c>
      <c r="D1919" t="n">
        <v>3.7391</v>
      </c>
      <c r="E1919" t="n">
        <v>26.74</v>
      </c>
      <c r="F1919" t="n">
        <v>24.26</v>
      </c>
      <c r="G1919" t="n">
        <v>72.79000000000001</v>
      </c>
      <c r="H1919" t="n">
        <v>1.25</v>
      </c>
      <c r="I1919" t="n">
        <v>20</v>
      </c>
      <c r="J1919" t="n">
        <v>116.69</v>
      </c>
      <c r="K1919" t="n">
        <v>41.65</v>
      </c>
      <c r="L1919" t="n">
        <v>8.25</v>
      </c>
      <c r="M1919" t="n">
        <v>18</v>
      </c>
      <c r="N1919" t="n">
        <v>16.79</v>
      </c>
      <c r="O1919" t="n">
        <v>14625.77</v>
      </c>
      <c r="P1919" t="n">
        <v>213.61</v>
      </c>
      <c r="Q1919" t="n">
        <v>452.58</v>
      </c>
      <c r="R1919" t="n">
        <v>79.93000000000001</v>
      </c>
      <c r="S1919" t="n">
        <v>57.64</v>
      </c>
      <c r="T1919" t="n">
        <v>9004.959999999999</v>
      </c>
      <c r="U1919" t="n">
        <v>0.72</v>
      </c>
      <c r="V1919" t="n">
        <v>0.87</v>
      </c>
      <c r="W1919" t="n">
        <v>6.83</v>
      </c>
      <c r="X1919" t="n">
        <v>0.54</v>
      </c>
      <c r="Y1919" t="n">
        <v>1</v>
      </c>
      <c r="Z1919" t="n">
        <v>10</v>
      </c>
    </row>
    <row r="1920">
      <c r="A1920" t="n">
        <v>30</v>
      </c>
      <c r="B1920" t="n">
        <v>50</v>
      </c>
      <c r="C1920" t="inlineStr">
        <is>
          <t xml:space="preserve">CONCLUIDO	</t>
        </is>
      </c>
      <c r="D1920" t="n">
        <v>3.7441</v>
      </c>
      <c r="E1920" t="n">
        <v>26.71</v>
      </c>
      <c r="F1920" t="n">
        <v>24.25</v>
      </c>
      <c r="G1920" t="n">
        <v>76.58</v>
      </c>
      <c r="H1920" t="n">
        <v>1.28</v>
      </c>
      <c r="I1920" t="n">
        <v>19</v>
      </c>
      <c r="J1920" t="n">
        <v>117.01</v>
      </c>
      <c r="K1920" t="n">
        <v>41.65</v>
      </c>
      <c r="L1920" t="n">
        <v>8.5</v>
      </c>
      <c r="M1920" t="n">
        <v>17</v>
      </c>
      <c r="N1920" t="n">
        <v>16.86</v>
      </c>
      <c r="O1920" t="n">
        <v>14665.62</v>
      </c>
      <c r="P1920" t="n">
        <v>211.95</v>
      </c>
      <c r="Q1920" t="n">
        <v>452.62</v>
      </c>
      <c r="R1920" t="n">
        <v>79.56999999999999</v>
      </c>
      <c r="S1920" t="n">
        <v>57.64</v>
      </c>
      <c r="T1920" t="n">
        <v>8830.059999999999</v>
      </c>
      <c r="U1920" t="n">
        <v>0.72</v>
      </c>
      <c r="V1920" t="n">
        <v>0.87</v>
      </c>
      <c r="W1920" t="n">
        <v>6.82</v>
      </c>
      <c r="X1920" t="n">
        <v>0.52</v>
      </c>
      <c r="Y1920" t="n">
        <v>1</v>
      </c>
      <c r="Z1920" t="n">
        <v>10</v>
      </c>
    </row>
    <row r="1921">
      <c r="A1921" t="n">
        <v>31</v>
      </c>
      <c r="B1921" t="n">
        <v>50</v>
      </c>
      <c r="C1921" t="inlineStr">
        <is>
          <t xml:space="preserve">CONCLUIDO	</t>
        </is>
      </c>
      <c r="D1921" t="n">
        <v>3.7452</v>
      </c>
      <c r="E1921" t="n">
        <v>26.7</v>
      </c>
      <c r="F1921" t="n">
        <v>24.24</v>
      </c>
      <c r="G1921" t="n">
        <v>76.56</v>
      </c>
      <c r="H1921" t="n">
        <v>1.32</v>
      </c>
      <c r="I1921" t="n">
        <v>19</v>
      </c>
      <c r="J1921" t="n">
        <v>117.34</v>
      </c>
      <c r="K1921" t="n">
        <v>41.65</v>
      </c>
      <c r="L1921" t="n">
        <v>8.75</v>
      </c>
      <c r="M1921" t="n">
        <v>17</v>
      </c>
      <c r="N1921" t="n">
        <v>16.94</v>
      </c>
      <c r="O1921" t="n">
        <v>14705.49</v>
      </c>
      <c r="P1921" t="n">
        <v>211.51</v>
      </c>
      <c r="Q1921" t="n">
        <v>452.61</v>
      </c>
      <c r="R1921" t="n">
        <v>79.26000000000001</v>
      </c>
      <c r="S1921" t="n">
        <v>57.64</v>
      </c>
      <c r="T1921" t="n">
        <v>8671.129999999999</v>
      </c>
      <c r="U1921" t="n">
        <v>0.73</v>
      </c>
      <c r="V1921" t="n">
        <v>0.87</v>
      </c>
      <c r="W1921" t="n">
        <v>6.82</v>
      </c>
      <c r="X1921" t="n">
        <v>0.52</v>
      </c>
      <c r="Y1921" t="n">
        <v>1</v>
      </c>
      <c r="Z1921" t="n">
        <v>10</v>
      </c>
    </row>
    <row r="1922">
      <c r="A1922" t="n">
        <v>32</v>
      </c>
      <c r="B1922" t="n">
        <v>50</v>
      </c>
      <c r="C1922" t="inlineStr">
        <is>
          <t xml:space="preserve">CONCLUIDO	</t>
        </is>
      </c>
      <c r="D1922" t="n">
        <v>3.752</v>
      </c>
      <c r="E1922" t="n">
        <v>26.65</v>
      </c>
      <c r="F1922" t="n">
        <v>24.22</v>
      </c>
      <c r="G1922" t="n">
        <v>80.72</v>
      </c>
      <c r="H1922" t="n">
        <v>1.35</v>
      </c>
      <c r="I1922" t="n">
        <v>18</v>
      </c>
      <c r="J1922" t="n">
        <v>117.66</v>
      </c>
      <c r="K1922" t="n">
        <v>41.65</v>
      </c>
      <c r="L1922" t="n">
        <v>9</v>
      </c>
      <c r="M1922" t="n">
        <v>16</v>
      </c>
      <c r="N1922" t="n">
        <v>17.01</v>
      </c>
      <c r="O1922" t="n">
        <v>14745.39</v>
      </c>
      <c r="P1922" t="n">
        <v>211.06</v>
      </c>
      <c r="Q1922" t="n">
        <v>452.59</v>
      </c>
      <c r="R1922" t="n">
        <v>78.23999999999999</v>
      </c>
      <c r="S1922" t="n">
        <v>57.64</v>
      </c>
      <c r="T1922" t="n">
        <v>8168.9</v>
      </c>
      <c r="U1922" t="n">
        <v>0.74</v>
      </c>
      <c r="V1922" t="n">
        <v>0.88</v>
      </c>
      <c r="W1922" t="n">
        <v>6.83</v>
      </c>
      <c r="X1922" t="n">
        <v>0.49</v>
      </c>
      <c r="Y1922" t="n">
        <v>1</v>
      </c>
      <c r="Z1922" t="n">
        <v>10</v>
      </c>
    </row>
    <row r="1923">
      <c r="A1923" t="n">
        <v>33</v>
      </c>
      <c r="B1923" t="n">
        <v>50</v>
      </c>
      <c r="C1923" t="inlineStr">
        <is>
          <t xml:space="preserve">CONCLUIDO	</t>
        </is>
      </c>
      <c r="D1923" t="n">
        <v>3.7541</v>
      </c>
      <c r="E1923" t="n">
        <v>26.64</v>
      </c>
      <c r="F1923" t="n">
        <v>24.2</v>
      </c>
      <c r="G1923" t="n">
        <v>80.67</v>
      </c>
      <c r="H1923" t="n">
        <v>1.38</v>
      </c>
      <c r="I1923" t="n">
        <v>18</v>
      </c>
      <c r="J1923" t="n">
        <v>117.98</v>
      </c>
      <c r="K1923" t="n">
        <v>41.65</v>
      </c>
      <c r="L1923" t="n">
        <v>9.25</v>
      </c>
      <c r="M1923" t="n">
        <v>16</v>
      </c>
      <c r="N1923" t="n">
        <v>17.08</v>
      </c>
      <c r="O1923" t="n">
        <v>14785.31</v>
      </c>
      <c r="P1923" t="n">
        <v>209.69</v>
      </c>
      <c r="Q1923" t="n">
        <v>452.64</v>
      </c>
      <c r="R1923" t="n">
        <v>77.98</v>
      </c>
      <c r="S1923" t="n">
        <v>57.64</v>
      </c>
      <c r="T1923" t="n">
        <v>8038.54</v>
      </c>
      <c r="U1923" t="n">
        <v>0.74</v>
      </c>
      <c r="V1923" t="n">
        <v>0.88</v>
      </c>
      <c r="W1923" t="n">
        <v>6.82</v>
      </c>
      <c r="X1923" t="n">
        <v>0.48</v>
      </c>
      <c r="Y1923" t="n">
        <v>1</v>
      </c>
      <c r="Z1923" t="n">
        <v>10</v>
      </c>
    </row>
    <row r="1924">
      <c r="A1924" t="n">
        <v>34</v>
      </c>
      <c r="B1924" t="n">
        <v>50</v>
      </c>
      <c r="C1924" t="inlineStr">
        <is>
          <t xml:space="preserve">CONCLUIDO	</t>
        </is>
      </c>
      <c r="D1924" t="n">
        <v>3.761</v>
      </c>
      <c r="E1924" t="n">
        <v>26.59</v>
      </c>
      <c r="F1924" t="n">
        <v>24.17</v>
      </c>
      <c r="G1924" t="n">
        <v>85.31999999999999</v>
      </c>
      <c r="H1924" t="n">
        <v>1.42</v>
      </c>
      <c r="I1924" t="n">
        <v>17</v>
      </c>
      <c r="J1924" t="n">
        <v>118.31</v>
      </c>
      <c r="K1924" t="n">
        <v>41.65</v>
      </c>
      <c r="L1924" t="n">
        <v>9.5</v>
      </c>
      <c r="M1924" t="n">
        <v>15</v>
      </c>
      <c r="N1924" t="n">
        <v>17.16</v>
      </c>
      <c r="O1924" t="n">
        <v>14825.26</v>
      </c>
      <c r="P1924" t="n">
        <v>208.86</v>
      </c>
      <c r="Q1924" t="n">
        <v>452.58</v>
      </c>
      <c r="R1924" t="n">
        <v>77.03</v>
      </c>
      <c r="S1924" t="n">
        <v>57.64</v>
      </c>
      <c r="T1924" t="n">
        <v>7567.82</v>
      </c>
      <c r="U1924" t="n">
        <v>0.75</v>
      </c>
      <c r="V1924" t="n">
        <v>0.88</v>
      </c>
      <c r="W1924" t="n">
        <v>6.82</v>
      </c>
      <c r="X1924" t="n">
        <v>0.45</v>
      </c>
      <c r="Y1924" t="n">
        <v>1</v>
      </c>
      <c r="Z1924" t="n">
        <v>10</v>
      </c>
    </row>
    <row r="1925">
      <c r="A1925" t="n">
        <v>35</v>
      </c>
      <c r="B1925" t="n">
        <v>50</v>
      </c>
      <c r="C1925" t="inlineStr">
        <is>
          <t xml:space="preserve">CONCLUIDO	</t>
        </is>
      </c>
      <c r="D1925" t="n">
        <v>3.7591</v>
      </c>
      <c r="E1925" t="n">
        <v>26.6</v>
      </c>
      <c r="F1925" t="n">
        <v>24.19</v>
      </c>
      <c r="G1925" t="n">
        <v>85.37</v>
      </c>
      <c r="H1925" t="n">
        <v>1.45</v>
      </c>
      <c r="I1925" t="n">
        <v>17</v>
      </c>
      <c r="J1925" t="n">
        <v>118.63</v>
      </c>
      <c r="K1925" t="n">
        <v>41.65</v>
      </c>
      <c r="L1925" t="n">
        <v>9.75</v>
      </c>
      <c r="M1925" t="n">
        <v>15</v>
      </c>
      <c r="N1925" t="n">
        <v>17.23</v>
      </c>
      <c r="O1925" t="n">
        <v>14865.24</v>
      </c>
      <c r="P1925" t="n">
        <v>208.42</v>
      </c>
      <c r="Q1925" t="n">
        <v>452.59</v>
      </c>
      <c r="R1925" t="n">
        <v>77.64</v>
      </c>
      <c r="S1925" t="n">
        <v>57.64</v>
      </c>
      <c r="T1925" t="n">
        <v>7871.84</v>
      </c>
      <c r="U1925" t="n">
        <v>0.74</v>
      </c>
      <c r="V1925" t="n">
        <v>0.88</v>
      </c>
      <c r="W1925" t="n">
        <v>6.82</v>
      </c>
      <c r="X1925" t="n">
        <v>0.46</v>
      </c>
      <c r="Y1925" t="n">
        <v>1</v>
      </c>
      <c r="Z1925" t="n">
        <v>10</v>
      </c>
    </row>
    <row r="1926">
      <c r="A1926" t="n">
        <v>36</v>
      </c>
      <c r="B1926" t="n">
        <v>50</v>
      </c>
      <c r="C1926" t="inlineStr">
        <is>
          <t xml:space="preserve">CONCLUIDO	</t>
        </is>
      </c>
      <c r="D1926" t="n">
        <v>3.7672</v>
      </c>
      <c r="E1926" t="n">
        <v>26.54</v>
      </c>
      <c r="F1926" t="n">
        <v>24.15</v>
      </c>
      <c r="G1926" t="n">
        <v>90.56999999999999</v>
      </c>
      <c r="H1926" t="n">
        <v>1.48</v>
      </c>
      <c r="I1926" t="n">
        <v>16</v>
      </c>
      <c r="J1926" t="n">
        <v>118.96</v>
      </c>
      <c r="K1926" t="n">
        <v>41.65</v>
      </c>
      <c r="L1926" t="n">
        <v>10</v>
      </c>
      <c r="M1926" t="n">
        <v>14</v>
      </c>
      <c r="N1926" t="n">
        <v>17.31</v>
      </c>
      <c r="O1926" t="n">
        <v>14905.25</v>
      </c>
      <c r="P1926" t="n">
        <v>207.34</v>
      </c>
      <c r="Q1926" t="n">
        <v>452.59</v>
      </c>
      <c r="R1926" t="n">
        <v>76.19</v>
      </c>
      <c r="S1926" t="n">
        <v>57.64</v>
      </c>
      <c r="T1926" t="n">
        <v>7152.86</v>
      </c>
      <c r="U1926" t="n">
        <v>0.76</v>
      </c>
      <c r="V1926" t="n">
        <v>0.88</v>
      </c>
      <c r="W1926" t="n">
        <v>6.82</v>
      </c>
      <c r="X1926" t="n">
        <v>0.43</v>
      </c>
      <c r="Y1926" t="n">
        <v>1</v>
      </c>
      <c r="Z1926" t="n">
        <v>10</v>
      </c>
    </row>
    <row r="1927">
      <c r="A1927" t="n">
        <v>37</v>
      </c>
      <c r="B1927" t="n">
        <v>50</v>
      </c>
      <c r="C1927" t="inlineStr">
        <is>
          <t xml:space="preserve">CONCLUIDO	</t>
        </is>
      </c>
      <c r="D1927" t="n">
        <v>3.7668</v>
      </c>
      <c r="E1927" t="n">
        <v>26.55</v>
      </c>
      <c r="F1927" t="n">
        <v>24.16</v>
      </c>
      <c r="G1927" t="n">
        <v>90.58</v>
      </c>
      <c r="H1927" t="n">
        <v>1.52</v>
      </c>
      <c r="I1927" t="n">
        <v>16</v>
      </c>
      <c r="J1927" t="n">
        <v>119.28</v>
      </c>
      <c r="K1927" t="n">
        <v>41.65</v>
      </c>
      <c r="L1927" t="n">
        <v>10.25</v>
      </c>
      <c r="M1927" t="n">
        <v>14</v>
      </c>
      <c r="N1927" t="n">
        <v>17.38</v>
      </c>
      <c r="O1927" t="n">
        <v>14945.29</v>
      </c>
      <c r="P1927" t="n">
        <v>206.74</v>
      </c>
      <c r="Q1927" t="n">
        <v>452.59</v>
      </c>
      <c r="R1927" t="n">
        <v>76.34999999999999</v>
      </c>
      <c r="S1927" t="n">
        <v>57.64</v>
      </c>
      <c r="T1927" t="n">
        <v>7233.72</v>
      </c>
      <c r="U1927" t="n">
        <v>0.75</v>
      </c>
      <c r="V1927" t="n">
        <v>0.88</v>
      </c>
      <c r="W1927" t="n">
        <v>6.82</v>
      </c>
      <c r="X1927" t="n">
        <v>0.43</v>
      </c>
      <c r="Y1927" t="n">
        <v>1</v>
      </c>
      <c r="Z1927" t="n">
        <v>10</v>
      </c>
    </row>
    <row r="1928">
      <c r="A1928" t="n">
        <v>38</v>
      </c>
      <c r="B1928" t="n">
        <v>50</v>
      </c>
      <c r="C1928" t="inlineStr">
        <is>
          <t xml:space="preserve">CONCLUIDO	</t>
        </is>
      </c>
      <c r="D1928" t="n">
        <v>3.7727</v>
      </c>
      <c r="E1928" t="n">
        <v>26.51</v>
      </c>
      <c r="F1928" t="n">
        <v>24.14</v>
      </c>
      <c r="G1928" t="n">
        <v>96.55</v>
      </c>
      <c r="H1928" t="n">
        <v>1.55</v>
      </c>
      <c r="I1928" t="n">
        <v>15</v>
      </c>
      <c r="J1928" t="n">
        <v>119.61</v>
      </c>
      <c r="K1928" t="n">
        <v>41.65</v>
      </c>
      <c r="L1928" t="n">
        <v>10.5</v>
      </c>
      <c r="M1928" t="n">
        <v>13</v>
      </c>
      <c r="N1928" t="n">
        <v>17.46</v>
      </c>
      <c r="O1928" t="n">
        <v>14985.35</v>
      </c>
      <c r="P1928" t="n">
        <v>205.44</v>
      </c>
      <c r="Q1928" t="n">
        <v>452.61</v>
      </c>
      <c r="R1928" t="n">
        <v>75.92</v>
      </c>
      <c r="S1928" t="n">
        <v>57.64</v>
      </c>
      <c r="T1928" t="n">
        <v>7022.16</v>
      </c>
      <c r="U1928" t="n">
        <v>0.76</v>
      </c>
      <c r="V1928" t="n">
        <v>0.88</v>
      </c>
      <c r="W1928" t="n">
        <v>6.82</v>
      </c>
      <c r="X1928" t="n">
        <v>0.41</v>
      </c>
      <c r="Y1928" t="n">
        <v>1</v>
      </c>
      <c r="Z1928" t="n">
        <v>10</v>
      </c>
    </row>
    <row r="1929">
      <c r="A1929" t="n">
        <v>39</v>
      </c>
      <c r="B1929" t="n">
        <v>50</v>
      </c>
      <c r="C1929" t="inlineStr">
        <is>
          <t xml:space="preserve">CONCLUIDO	</t>
        </is>
      </c>
      <c r="D1929" t="n">
        <v>3.7736</v>
      </c>
      <c r="E1929" t="n">
        <v>26.5</v>
      </c>
      <c r="F1929" t="n">
        <v>24.13</v>
      </c>
      <c r="G1929" t="n">
        <v>96.52</v>
      </c>
      <c r="H1929" t="n">
        <v>1.58</v>
      </c>
      <c r="I1929" t="n">
        <v>15</v>
      </c>
      <c r="J1929" t="n">
        <v>119.93</v>
      </c>
      <c r="K1929" t="n">
        <v>41.65</v>
      </c>
      <c r="L1929" t="n">
        <v>10.75</v>
      </c>
      <c r="M1929" t="n">
        <v>13</v>
      </c>
      <c r="N1929" t="n">
        <v>17.53</v>
      </c>
      <c r="O1929" t="n">
        <v>15025.44</v>
      </c>
      <c r="P1929" t="n">
        <v>204.78</v>
      </c>
      <c r="Q1929" t="n">
        <v>452.62</v>
      </c>
      <c r="R1929" t="n">
        <v>75.69</v>
      </c>
      <c r="S1929" t="n">
        <v>57.64</v>
      </c>
      <c r="T1929" t="n">
        <v>6908.65</v>
      </c>
      <c r="U1929" t="n">
        <v>0.76</v>
      </c>
      <c r="V1929" t="n">
        <v>0.88</v>
      </c>
      <c r="W1929" t="n">
        <v>6.82</v>
      </c>
      <c r="X1929" t="n">
        <v>0.41</v>
      </c>
      <c r="Y1929" t="n">
        <v>1</v>
      </c>
      <c r="Z1929" t="n">
        <v>10</v>
      </c>
    </row>
    <row r="1930">
      <c r="A1930" t="n">
        <v>40</v>
      </c>
      <c r="B1930" t="n">
        <v>50</v>
      </c>
      <c r="C1930" t="inlineStr">
        <is>
          <t xml:space="preserve">CONCLUIDO	</t>
        </is>
      </c>
      <c r="D1930" t="n">
        <v>3.7762</v>
      </c>
      <c r="E1930" t="n">
        <v>26.48</v>
      </c>
      <c r="F1930" t="n">
        <v>24.11</v>
      </c>
      <c r="G1930" t="n">
        <v>96.45</v>
      </c>
      <c r="H1930" t="n">
        <v>1.61</v>
      </c>
      <c r="I1930" t="n">
        <v>15</v>
      </c>
      <c r="J1930" t="n">
        <v>120.26</v>
      </c>
      <c r="K1930" t="n">
        <v>41.65</v>
      </c>
      <c r="L1930" t="n">
        <v>11</v>
      </c>
      <c r="M1930" t="n">
        <v>13</v>
      </c>
      <c r="N1930" t="n">
        <v>17.61</v>
      </c>
      <c r="O1930" t="n">
        <v>15065.56</v>
      </c>
      <c r="P1930" t="n">
        <v>203.61</v>
      </c>
      <c r="Q1930" t="n">
        <v>452.56</v>
      </c>
      <c r="R1930" t="n">
        <v>74.95</v>
      </c>
      <c r="S1930" t="n">
        <v>57.64</v>
      </c>
      <c r="T1930" t="n">
        <v>6538.69</v>
      </c>
      <c r="U1930" t="n">
        <v>0.77</v>
      </c>
      <c r="V1930" t="n">
        <v>0.88</v>
      </c>
      <c r="W1930" t="n">
        <v>6.82</v>
      </c>
      <c r="X1930" t="n">
        <v>0.39</v>
      </c>
      <c r="Y1930" t="n">
        <v>1</v>
      </c>
      <c r="Z1930" t="n">
        <v>10</v>
      </c>
    </row>
    <row r="1931">
      <c r="A1931" t="n">
        <v>41</v>
      </c>
      <c r="B1931" t="n">
        <v>50</v>
      </c>
      <c r="C1931" t="inlineStr">
        <is>
          <t xml:space="preserve">CONCLUIDO	</t>
        </is>
      </c>
      <c r="D1931" t="n">
        <v>3.7793</v>
      </c>
      <c r="E1931" t="n">
        <v>26.46</v>
      </c>
      <c r="F1931" t="n">
        <v>24.11</v>
      </c>
      <c r="G1931" t="n">
        <v>103.34</v>
      </c>
      <c r="H1931" t="n">
        <v>1.65</v>
      </c>
      <c r="I1931" t="n">
        <v>14</v>
      </c>
      <c r="J1931" t="n">
        <v>120.58</v>
      </c>
      <c r="K1931" t="n">
        <v>41.65</v>
      </c>
      <c r="L1931" t="n">
        <v>11.25</v>
      </c>
      <c r="M1931" t="n">
        <v>12</v>
      </c>
      <c r="N1931" t="n">
        <v>17.68</v>
      </c>
      <c r="O1931" t="n">
        <v>15105.7</v>
      </c>
      <c r="P1931" t="n">
        <v>203.35</v>
      </c>
      <c r="Q1931" t="n">
        <v>452.6</v>
      </c>
      <c r="R1931" t="n">
        <v>74.97</v>
      </c>
      <c r="S1931" t="n">
        <v>57.64</v>
      </c>
      <c r="T1931" t="n">
        <v>6554.18</v>
      </c>
      <c r="U1931" t="n">
        <v>0.77</v>
      </c>
      <c r="V1931" t="n">
        <v>0.88</v>
      </c>
      <c r="W1931" t="n">
        <v>6.82</v>
      </c>
      <c r="X1931" t="n">
        <v>0.39</v>
      </c>
      <c r="Y1931" t="n">
        <v>1</v>
      </c>
      <c r="Z1931" t="n">
        <v>10</v>
      </c>
    </row>
    <row r="1932">
      <c r="A1932" t="n">
        <v>42</v>
      </c>
      <c r="B1932" t="n">
        <v>50</v>
      </c>
      <c r="C1932" t="inlineStr">
        <is>
          <t xml:space="preserve">CONCLUIDO	</t>
        </is>
      </c>
      <c r="D1932" t="n">
        <v>3.7819</v>
      </c>
      <c r="E1932" t="n">
        <v>26.44</v>
      </c>
      <c r="F1932" t="n">
        <v>24.09</v>
      </c>
      <c r="G1932" t="n">
        <v>103.26</v>
      </c>
      <c r="H1932" t="n">
        <v>1.68</v>
      </c>
      <c r="I1932" t="n">
        <v>14</v>
      </c>
      <c r="J1932" t="n">
        <v>120.91</v>
      </c>
      <c r="K1932" t="n">
        <v>41.65</v>
      </c>
      <c r="L1932" t="n">
        <v>11.5</v>
      </c>
      <c r="M1932" t="n">
        <v>12</v>
      </c>
      <c r="N1932" t="n">
        <v>17.76</v>
      </c>
      <c r="O1932" t="n">
        <v>15145.88</v>
      </c>
      <c r="P1932" t="n">
        <v>202.79</v>
      </c>
      <c r="Q1932" t="n">
        <v>452.58</v>
      </c>
      <c r="R1932" t="n">
        <v>74.3</v>
      </c>
      <c r="S1932" t="n">
        <v>57.64</v>
      </c>
      <c r="T1932" t="n">
        <v>6219.87</v>
      </c>
      <c r="U1932" t="n">
        <v>0.78</v>
      </c>
      <c r="V1932" t="n">
        <v>0.88</v>
      </c>
      <c r="W1932" t="n">
        <v>6.82</v>
      </c>
      <c r="X1932" t="n">
        <v>0.37</v>
      </c>
      <c r="Y1932" t="n">
        <v>1</v>
      </c>
      <c r="Z1932" t="n">
        <v>10</v>
      </c>
    </row>
    <row r="1933">
      <c r="A1933" t="n">
        <v>43</v>
      </c>
      <c r="B1933" t="n">
        <v>50</v>
      </c>
      <c r="C1933" t="inlineStr">
        <is>
          <t xml:space="preserve">CONCLUIDO	</t>
        </is>
      </c>
      <c r="D1933" t="n">
        <v>3.7809</v>
      </c>
      <c r="E1933" t="n">
        <v>26.45</v>
      </c>
      <c r="F1933" t="n">
        <v>24.1</v>
      </c>
      <c r="G1933" t="n">
        <v>103.29</v>
      </c>
      <c r="H1933" t="n">
        <v>1.71</v>
      </c>
      <c r="I1933" t="n">
        <v>14</v>
      </c>
      <c r="J1933" t="n">
        <v>121.23</v>
      </c>
      <c r="K1933" t="n">
        <v>41.65</v>
      </c>
      <c r="L1933" t="n">
        <v>11.75</v>
      </c>
      <c r="M1933" t="n">
        <v>12</v>
      </c>
      <c r="N1933" t="n">
        <v>17.83</v>
      </c>
      <c r="O1933" t="n">
        <v>15186.08</v>
      </c>
      <c r="P1933" t="n">
        <v>200.81</v>
      </c>
      <c r="Q1933" t="n">
        <v>452.59</v>
      </c>
      <c r="R1933" t="n">
        <v>74.55</v>
      </c>
      <c r="S1933" t="n">
        <v>57.64</v>
      </c>
      <c r="T1933" t="n">
        <v>6340.69</v>
      </c>
      <c r="U1933" t="n">
        <v>0.77</v>
      </c>
      <c r="V1933" t="n">
        <v>0.88</v>
      </c>
      <c r="W1933" t="n">
        <v>6.82</v>
      </c>
      <c r="X1933" t="n">
        <v>0.38</v>
      </c>
      <c r="Y1933" t="n">
        <v>1</v>
      </c>
      <c r="Z1933" t="n">
        <v>10</v>
      </c>
    </row>
    <row r="1934">
      <c r="A1934" t="n">
        <v>44</v>
      </c>
      <c r="B1934" t="n">
        <v>50</v>
      </c>
      <c r="C1934" t="inlineStr">
        <is>
          <t xml:space="preserve">CONCLUIDO	</t>
        </is>
      </c>
      <c r="D1934" t="n">
        <v>3.787</v>
      </c>
      <c r="E1934" t="n">
        <v>26.41</v>
      </c>
      <c r="F1934" t="n">
        <v>24.08</v>
      </c>
      <c r="G1934" t="n">
        <v>111.14</v>
      </c>
      <c r="H1934" t="n">
        <v>1.74</v>
      </c>
      <c r="I1934" t="n">
        <v>13</v>
      </c>
      <c r="J1934" t="n">
        <v>121.56</v>
      </c>
      <c r="K1934" t="n">
        <v>41.65</v>
      </c>
      <c r="L1934" t="n">
        <v>12</v>
      </c>
      <c r="M1934" t="n">
        <v>11</v>
      </c>
      <c r="N1934" t="n">
        <v>17.91</v>
      </c>
      <c r="O1934" t="n">
        <v>15226.31</v>
      </c>
      <c r="P1934" t="n">
        <v>200</v>
      </c>
      <c r="Q1934" t="n">
        <v>452.58</v>
      </c>
      <c r="R1934" t="n">
        <v>74.02</v>
      </c>
      <c r="S1934" t="n">
        <v>57.64</v>
      </c>
      <c r="T1934" t="n">
        <v>6082.67</v>
      </c>
      <c r="U1934" t="n">
        <v>0.78</v>
      </c>
      <c r="V1934" t="n">
        <v>0.88</v>
      </c>
      <c r="W1934" t="n">
        <v>6.82</v>
      </c>
      <c r="X1934" t="n">
        <v>0.36</v>
      </c>
      <c r="Y1934" t="n">
        <v>1</v>
      </c>
      <c r="Z1934" t="n">
        <v>10</v>
      </c>
    </row>
    <row r="1935">
      <c r="A1935" t="n">
        <v>45</v>
      </c>
      <c r="B1935" t="n">
        <v>50</v>
      </c>
      <c r="C1935" t="inlineStr">
        <is>
          <t xml:space="preserve">CONCLUIDO	</t>
        </is>
      </c>
      <c r="D1935" t="n">
        <v>3.7873</v>
      </c>
      <c r="E1935" t="n">
        <v>26.4</v>
      </c>
      <c r="F1935" t="n">
        <v>24.08</v>
      </c>
      <c r="G1935" t="n">
        <v>111.13</v>
      </c>
      <c r="H1935" t="n">
        <v>1.77</v>
      </c>
      <c r="I1935" t="n">
        <v>13</v>
      </c>
      <c r="J1935" t="n">
        <v>121.89</v>
      </c>
      <c r="K1935" t="n">
        <v>41.65</v>
      </c>
      <c r="L1935" t="n">
        <v>12.25</v>
      </c>
      <c r="M1935" t="n">
        <v>11</v>
      </c>
      <c r="N1935" t="n">
        <v>17.99</v>
      </c>
      <c r="O1935" t="n">
        <v>15266.56</v>
      </c>
      <c r="P1935" t="n">
        <v>200.96</v>
      </c>
      <c r="Q1935" t="n">
        <v>452.57</v>
      </c>
      <c r="R1935" t="n">
        <v>73.81999999999999</v>
      </c>
      <c r="S1935" t="n">
        <v>57.64</v>
      </c>
      <c r="T1935" t="n">
        <v>5982.57</v>
      </c>
      <c r="U1935" t="n">
        <v>0.78</v>
      </c>
      <c r="V1935" t="n">
        <v>0.88</v>
      </c>
      <c r="W1935" t="n">
        <v>6.82</v>
      </c>
      <c r="X1935" t="n">
        <v>0.35</v>
      </c>
      <c r="Y1935" t="n">
        <v>1</v>
      </c>
      <c r="Z1935" t="n">
        <v>10</v>
      </c>
    </row>
    <row r="1936">
      <c r="A1936" t="n">
        <v>46</v>
      </c>
      <c r="B1936" t="n">
        <v>50</v>
      </c>
      <c r="C1936" t="inlineStr">
        <is>
          <t xml:space="preserve">CONCLUIDO	</t>
        </is>
      </c>
      <c r="D1936" t="n">
        <v>3.7891</v>
      </c>
      <c r="E1936" t="n">
        <v>26.39</v>
      </c>
      <c r="F1936" t="n">
        <v>24.07</v>
      </c>
      <c r="G1936" t="n">
        <v>111.08</v>
      </c>
      <c r="H1936" t="n">
        <v>1.81</v>
      </c>
      <c r="I1936" t="n">
        <v>13</v>
      </c>
      <c r="J1936" t="n">
        <v>122.21</v>
      </c>
      <c r="K1936" t="n">
        <v>41.65</v>
      </c>
      <c r="L1936" t="n">
        <v>12.5</v>
      </c>
      <c r="M1936" t="n">
        <v>11</v>
      </c>
      <c r="N1936" t="n">
        <v>18.06</v>
      </c>
      <c r="O1936" t="n">
        <v>15306.85</v>
      </c>
      <c r="P1936" t="n">
        <v>199.95</v>
      </c>
      <c r="Q1936" t="n">
        <v>452.6</v>
      </c>
      <c r="R1936" t="n">
        <v>73.48</v>
      </c>
      <c r="S1936" t="n">
        <v>57.64</v>
      </c>
      <c r="T1936" t="n">
        <v>5814.97</v>
      </c>
      <c r="U1936" t="n">
        <v>0.78</v>
      </c>
      <c r="V1936" t="n">
        <v>0.88</v>
      </c>
      <c r="W1936" t="n">
        <v>6.82</v>
      </c>
      <c r="X1936" t="n">
        <v>0.34</v>
      </c>
      <c r="Y1936" t="n">
        <v>1</v>
      </c>
      <c r="Z1936" t="n">
        <v>10</v>
      </c>
    </row>
    <row r="1937">
      <c r="A1937" t="n">
        <v>47</v>
      </c>
      <c r="B1937" t="n">
        <v>50</v>
      </c>
      <c r="C1937" t="inlineStr">
        <is>
          <t xml:space="preserve">CONCLUIDO	</t>
        </is>
      </c>
      <c r="D1937" t="n">
        <v>3.79</v>
      </c>
      <c r="E1937" t="n">
        <v>26.39</v>
      </c>
      <c r="F1937" t="n">
        <v>24.06</v>
      </c>
      <c r="G1937" t="n">
        <v>111.05</v>
      </c>
      <c r="H1937" t="n">
        <v>1.84</v>
      </c>
      <c r="I1937" t="n">
        <v>13</v>
      </c>
      <c r="J1937" t="n">
        <v>122.54</v>
      </c>
      <c r="K1937" t="n">
        <v>41.65</v>
      </c>
      <c r="L1937" t="n">
        <v>12.75</v>
      </c>
      <c r="M1937" t="n">
        <v>11</v>
      </c>
      <c r="N1937" t="n">
        <v>18.14</v>
      </c>
      <c r="O1937" t="n">
        <v>15347.16</v>
      </c>
      <c r="P1937" t="n">
        <v>197.36</v>
      </c>
      <c r="Q1937" t="n">
        <v>452.61</v>
      </c>
      <c r="R1937" t="n">
        <v>73.38</v>
      </c>
      <c r="S1937" t="n">
        <v>57.64</v>
      </c>
      <c r="T1937" t="n">
        <v>5764.03</v>
      </c>
      <c r="U1937" t="n">
        <v>0.79</v>
      </c>
      <c r="V1937" t="n">
        <v>0.88</v>
      </c>
      <c r="W1937" t="n">
        <v>6.81</v>
      </c>
      <c r="X1937" t="n">
        <v>0.34</v>
      </c>
      <c r="Y1937" t="n">
        <v>1</v>
      </c>
      <c r="Z1937" t="n">
        <v>10</v>
      </c>
    </row>
    <row r="1938">
      <c r="A1938" t="n">
        <v>48</v>
      </c>
      <c r="B1938" t="n">
        <v>50</v>
      </c>
      <c r="C1938" t="inlineStr">
        <is>
          <t xml:space="preserve">CONCLUIDO	</t>
        </is>
      </c>
      <c r="D1938" t="n">
        <v>3.798</v>
      </c>
      <c r="E1938" t="n">
        <v>26.33</v>
      </c>
      <c r="F1938" t="n">
        <v>24.03</v>
      </c>
      <c r="G1938" t="n">
        <v>120.13</v>
      </c>
      <c r="H1938" t="n">
        <v>1.87</v>
      </c>
      <c r="I1938" t="n">
        <v>12</v>
      </c>
      <c r="J1938" t="n">
        <v>122.87</v>
      </c>
      <c r="K1938" t="n">
        <v>41.65</v>
      </c>
      <c r="L1938" t="n">
        <v>13</v>
      </c>
      <c r="M1938" t="n">
        <v>10</v>
      </c>
      <c r="N1938" t="n">
        <v>18.22</v>
      </c>
      <c r="O1938" t="n">
        <v>15387.5</v>
      </c>
      <c r="P1938" t="n">
        <v>196.71</v>
      </c>
      <c r="Q1938" t="n">
        <v>452.6</v>
      </c>
      <c r="R1938" t="n">
        <v>72.18000000000001</v>
      </c>
      <c r="S1938" t="n">
        <v>57.64</v>
      </c>
      <c r="T1938" t="n">
        <v>5166.62</v>
      </c>
      <c r="U1938" t="n">
        <v>0.8</v>
      </c>
      <c r="V1938" t="n">
        <v>0.88</v>
      </c>
      <c r="W1938" t="n">
        <v>6.81</v>
      </c>
      <c r="X1938" t="n">
        <v>0.3</v>
      </c>
      <c r="Y1938" t="n">
        <v>1</v>
      </c>
      <c r="Z1938" t="n">
        <v>10</v>
      </c>
    </row>
    <row r="1939">
      <c r="A1939" t="n">
        <v>49</v>
      </c>
      <c r="B1939" t="n">
        <v>50</v>
      </c>
      <c r="C1939" t="inlineStr">
        <is>
          <t xml:space="preserve">CONCLUIDO	</t>
        </is>
      </c>
      <c r="D1939" t="n">
        <v>3.797</v>
      </c>
      <c r="E1939" t="n">
        <v>26.34</v>
      </c>
      <c r="F1939" t="n">
        <v>24.03</v>
      </c>
      <c r="G1939" t="n">
        <v>120.17</v>
      </c>
      <c r="H1939" t="n">
        <v>1.9</v>
      </c>
      <c r="I1939" t="n">
        <v>12</v>
      </c>
      <c r="J1939" t="n">
        <v>123.19</v>
      </c>
      <c r="K1939" t="n">
        <v>41.65</v>
      </c>
      <c r="L1939" t="n">
        <v>13.25</v>
      </c>
      <c r="M1939" t="n">
        <v>10</v>
      </c>
      <c r="N1939" t="n">
        <v>18.29</v>
      </c>
      <c r="O1939" t="n">
        <v>15427.87</v>
      </c>
      <c r="P1939" t="n">
        <v>196.88</v>
      </c>
      <c r="Q1939" t="n">
        <v>452.59</v>
      </c>
      <c r="R1939" t="n">
        <v>72.47</v>
      </c>
      <c r="S1939" t="n">
        <v>57.64</v>
      </c>
      <c r="T1939" t="n">
        <v>5312.29</v>
      </c>
      <c r="U1939" t="n">
        <v>0.8</v>
      </c>
      <c r="V1939" t="n">
        <v>0.88</v>
      </c>
      <c r="W1939" t="n">
        <v>6.81</v>
      </c>
      <c r="X1939" t="n">
        <v>0.31</v>
      </c>
      <c r="Y1939" t="n">
        <v>1</v>
      </c>
      <c r="Z1939" t="n">
        <v>10</v>
      </c>
    </row>
    <row r="1940">
      <c r="A1940" t="n">
        <v>50</v>
      </c>
      <c r="B1940" t="n">
        <v>50</v>
      </c>
      <c r="C1940" t="inlineStr">
        <is>
          <t xml:space="preserve">CONCLUIDO	</t>
        </is>
      </c>
      <c r="D1940" t="n">
        <v>3.796</v>
      </c>
      <c r="E1940" t="n">
        <v>26.34</v>
      </c>
      <c r="F1940" t="n">
        <v>24.04</v>
      </c>
      <c r="G1940" t="n">
        <v>120.2</v>
      </c>
      <c r="H1940" t="n">
        <v>1.93</v>
      </c>
      <c r="I1940" t="n">
        <v>12</v>
      </c>
      <c r="J1940" t="n">
        <v>123.52</v>
      </c>
      <c r="K1940" t="n">
        <v>41.65</v>
      </c>
      <c r="L1940" t="n">
        <v>13.5</v>
      </c>
      <c r="M1940" t="n">
        <v>10</v>
      </c>
      <c r="N1940" t="n">
        <v>18.37</v>
      </c>
      <c r="O1940" t="n">
        <v>15468.27</v>
      </c>
      <c r="P1940" t="n">
        <v>196.46</v>
      </c>
      <c r="Q1940" t="n">
        <v>452.57</v>
      </c>
      <c r="R1940" t="n">
        <v>72.59999999999999</v>
      </c>
      <c r="S1940" t="n">
        <v>57.64</v>
      </c>
      <c r="T1940" t="n">
        <v>5379.08</v>
      </c>
      <c r="U1940" t="n">
        <v>0.79</v>
      </c>
      <c r="V1940" t="n">
        <v>0.88</v>
      </c>
      <c r="W1940" t="n">
        <v>6.82</v>
      </c>
      <c r="X1940" t="n">
        <v>0.32</v>
      </c>
      <c r="Y1940" t="n">
        <v>1</v>
      </c>
      <c r="Z1940" t="n">
        <v>10</v>
      </c>
    </row>
    <row r="1941">
      <c r="A1941" t="n">
        <v>51</v>
      </c>
      <c r="B1941" t="n">
        <v>50</v>
      </c>
      <c r="C1941" t="inlineStr">
        <is>
          <t xml:space="preserve">CONCLUIDO	</t>
        </is>
      </c>
      <c r="D1941" t="n">
        <v>3.7951</v>
      </c>
      <c r="E1941" t="n">
        <v>26.35</v>
      </c>
      <c r="F1941" t="n">
        <v>24.05</v>
      </c>
      <c r="G1941" t="n">
        <v>120.23</v>
      </c>
      <c r="H1941" t="n">
        <v>1.96</v>
      </c>
      <c r="I1941" t="n">
        <v>12</v>
      </c>
      <c r="J1941" t="n">
        <v>123.85</v>
      </c>
      <c r="K1941" t="n">
        <v>41.65</v>
      </c>
      <c r="L1941" t="n">
        <v>13.75</v>
      </c>
      <c r="M1941" t="n">
        <v>10</v>
      </c>
      <c r="N1941" t="n">
        <v>18.45</v>
      </c>
      <c r="O1941" t="n">
        <v>15508.69</v>
      </c>
      <c r="P1941" t="n">
        <v>194.08</v>
      </c>
      <c r="Q1941" t="n">
        <v>452.59</v>
      </c>
      <c r="R1941" t="n">
        <v>72.7</v>
      </c>
      <c r="S1941" t="n">
        <v>57.64</v>
      </c>
      <c r="T1941" t="n">
        <v>5427.07</v>
      </c>
      <c r="U1941" t="n">
        <v>0.79</v>
      </c>
      <c r="V1941" t="n">
        <v>0.88</v>
      </c>
      <c r="W1941" t="n">
        <v>6.82</v>
      </c>
      <c r="X1941" t="n">
        <v>0.32</v>
      </c>
      <c r="Y1941" t="n">
        <v>1</v>
      </c>
      <c r="Z1941" t="n">
        <v>10</v>
      </c>
    </row>
    <row r="1942">
      <c r="A1942" t="n">
        <v>52</v>
      </c>
      <c r="B1942" t="n">
        <v>50</v>
      </c>
      <c r="C1942" t="inlineStr">
        <is>
          <t xml:space="preserve">CONCLUIDO	</t>
        </is>
      </c>
      <c r="D1942" t="n">
        <v>3.8052</v>
      </c>
      <c r="E1942" t="n">
        <v>26.28</v>
      </c>
      <c r="F1942" t="n">
        <v>24</v>
      </c>
      <c r="G1942" t="n">
        <v>130.9</v>
      </c>
      <c r="H1942" t="n">
        <v>1.99</v>
      </c>
      <c r="I1942" t="n">
        <v>11</v>
      </c>
      <c r="J1942" t="n">
        <v>124.18</v>
      </c>
      <c r="K1942" t="n">
        <v>41.65</v>
      </c>
      <c r="L1942" t="n">
        <v>14</v>
      </c>
      <c r="M1942" t="n">
        <v>8</v>
      </c>
      <c r="N1942" t="n">
        <v>18.53</v>
      </c>
      <c r="O1942" t="n">
        <v>15549.15</v>
      </c>
      <c r="P1942" t="n">
        <v>193.26</v>
      </c>
      <c r="Q1942" t="n">
        <v>452.58</v>
      </c>
      <c r="R1942" t="n">
        <v>71.25</v>
      </c>
      <c r="S1942" t="n">
        <v>57.64</v>
      </c>
      <c r="T1942" t="n">
        <v>4707.35</v>
      </c>
      <c r="U1942" t="n">
        <v>0.8100000000000001</v>
      </c>
      <c r="V1942" t="n">
        <v>0.88</v>
      </c>
      <c r="W1942" t="n">
        <v>6.81</v>
      </c>
      <c r="X1942" t="n">
        <v>0.27</v>
      </c>
      <c r="Y1942" t="n">
        <v>1</v>
      </c>
      <c r="Z1942" t="n">
        <v>10</v>
      </c>
    </row>
    <row r="1943">
      <c r="A1943" t="n">
        <v>53</v>
      </c>
      <c r="B1943" t="n">
        <v>50</v>
      </c>
      <c r="C1943" t="inlineStr">
        <is>
          <t xml:space="preserve">CONCLUIDO	</t>
        </is>
      </c>
      <c r="D1943" t="n">
        <v>3.8034</v>
      </c>
      <c r="E1943" t="n">
        <v>26.29</v>
      </c>
      <c r="F1943" t="n">
        <v>24.01</v>
      </c>
      <c r="G1943" t="n">
        <v>130.97</v>
      </c>
      <c r="H1943" t="n">
        <v>2.02</v>
      </c>
      <c r="I1943" t="n">
        <v>11</v>
      </c>
      <c r="J1943" t="n">
        <v>124.51</v>
      </c>
      <c r="K1943" t="n">
        <v>41.65</v>
      </c>
      <c r="L1943" t="n">
        <v>14.25</v>
      </c>
      <c r="M1943" t="n">
        <v>8</v>
      </c>
      <c r="N1943" t="n">
        <v>18.61</v>
      </c>
      <c r="O1943" t="n">
        <v>15589.63</v>
      </c>
      <c r="P1943" t="n">
        <v>193.33</v>
      </c>
      <c r="Q1943" t="n">
        <v>452.63</v>
      </c>
      <c r="R1943" t="n">
        <v>71.58</v>
      </c>
      <c r="S1943" t="n">
        <v>57.64</v>
      </c>
      <c r="T1943" t="n">
        <v>4872.06</v>
      </c>
      <c r="U1943" t="n">
        <v>0.8100000000000001</v>
      </c>
      <c r="V1943" t="n">
        <v>0.88</v>
      </c>
      <c r="W1943" t="n">
        <v>6.81</v>
      </c>
      <c r="X1943" t="n">
        <v>0.29</v>
      </c>
      <c r="Y1943" t="n">
        <v>1</v>
      </c>
      <c r="Z1943" t="n">
        <v>10</v>
      </c>
    </row>
    <row r="1944">
      <c r="A1944" t="n">
        <v>54</v>
      </c>
      <c r="B1944" t="n">
        <v>50</v>
      </c>
      <c r="C1944" t="inlineStr">
        <is>
          <t xml:space="preserve">CONCLUIDO	</t>
        </is>
      </c>
      <c r="D1944" t="n">
        <v>3.8042</v>
      </c>
      <c r="E1944" t="n">
        <v>26.29</v>
      </c>
      <c r="F1944" t="n">
        <v>24.01</v>
      </c>
      <c r="G1944" t="n">
        <v>130.94</v>
      </c>
      <c r="H1944" t="n">
        <v>2.05</v>
      </c>
      <c r="I1944" t="n">
        <v>11</v>
      </c>
      <c r="J1944" t="n">
        <v>124.83</v>
      </c>
      <c r="K1944" t="n">
        <v>41.65</v>
      </c>
      <c r="L1944" t="n">
        <v>14.5</v>
      </c>
      <c r="M1944" t="n">
        <v>6</v>
      </c>
      <c r="N1944" t="n">
        <v>18.68</v>
      </c>
      <c r="O1944" t="n">
        <v>15630.14</v>
      </c>
      <c r="P1944" t="n">
        <v>193.31</v>
      </c>
      <c r="Q1944" t="n">
        <v>452.59</v>
      </c>
      <c r="R1944" t="n">
        <v>71.41</v>
      </c>
      <c r="S1944" t="n">
        <v>57.64</v>
      </c>
      <c r="T1944" t="n">
        <v>4789.83</v>
      </c>
      <c r="U1944" t="n">
        <v>0.8100000000000001</v>
      </c>
      <c r="V1944" t="n">
        <v>0.88</v>
      </c>
      <c r="W1944" t="n">
        <v>6.82</v>
      </c>
      <c r="X1944" t="n">
        <v>0.28</v>
      </c>
      <c r="Y1944" t="n">
        <v>1</v>
      </c>
      <c r="Z1944" t="n">
        <v>10</v>
      </c>
    </row>
    <row r="1945">
      <c r="A1945" t="n">
        <v>55</v>
      </c>
      <c r="B1945" t="n">
        <v>50</v>
      </c>
      <c r="C1945" t="inlineStr">
        <is>
          <t xml:space="preserve">CONCLUIDO	</t>
        </is>
      </c>
      <c r="D1945" t="n">
        <v>3.803</v>
      </c>
      <c r="E1945" t="n">
        <v>26.3</v>
      </c>
      <c r="F1945" t="n">
        <v>24.01</v>
      </c>
      <c r="G1945" t="n">
        <v>130.99</v>
      </c>
      <c r="H1945" t="n">
        <v>2.08</v>
      </c>
      <c r="I1945" t="n">
        <v>11</v>
      </c>
      <c r="J1945" t="n">
        <v>125.16</v>
      </c>
      <c r="K1945" t="n">
        <v>41.65</v>
      </c>
      <c r="L1945" t="n">
        <v>14.75</v>
      </c>
      <c r="M1945" t="n">
        <v>5</v>
      </c>
      <c r="N1945" t="n">
        <v>18.76</v>
      </c>
      <c r="O1945" t="n">
        <v>15670.68</v>
      </c>
      <c r="P1945" t="n">
        <v>192.69</v>
      </c>
      <c r="Q1945" t="n">
        <v>452.57</v>
      </c>
      <c r="R1945" t="n">
        <v>71.66</v>
      </c>
      <c r="S1945" t="n">
        <v>57.64</v>
      </c>
      <c r="T1945" t="n">
        <v>4912.59</v>
      </c>
      <c r="U1945" t="n">
        <v>0.8</v>
      </c>
      <c r="V1945" t="n">
        <v>0.88</v>
      </c>
      <c r="W1945" t="n">
        <v>6.82</v>
      </c>
      <c r="X1945" t="n">
        <v>0.29</v>
      </c>
      <c r="Y1945" t="n">
        <v>1</v>
      </c>
      <c r="Z1945" t="n">
        <v>10</v>
      </c>
    </row>
    <row r="1946">
      <c r="A1946" t="n">
        <v>56</v>
      </c>
      <c r="B1946" t="n">
        <v>50</v>
      </c>
      <c r="C1946" t="inlineStr">
        <is>
          <t xml:space="preserve">CONCLUIDO	</t>
        </is>
      </c>
      <c r="D1946" t="n">
        <v>3.8039</v>
      </c>
      <c r="E1946" t="n">
        <v>26.29</v>
      </c>
      <c r="F1946" t="n">
        <v>24.01</v>
      </c>
      <c r="G1946" t="n">
        <v>130.95</v>
      </c>
      <c r="H1946" t="n">
        <v>2.11</v>
      </c>
      <c r="I1946" t="n">
        <v>11</v>
      </c>
      <c r="J1946" t="n">
        <v>125.49</v>
      </c>
      <c r="K1946" t="n">
        <v>41.65</v>
      </c>
      <c r="L1946" t="n">
        <v>15</v>
      </c>
      <c r="M1946" t="n">
        <v>5</v>
      </c>
      <c r="N1946" t="n">
        <v>18.84</v>
      </c>
      <c r="O1946" t="n">
        <v>15711.24</v>
      </c>
      <c r="P1946" t="n">
        <v>192.39</v>
      </c>
      <c r="Q1946" t="n">
        <v>452.58</v>
      </c>
      <c r="R1946" t="n">
        <v>71.25</v>
      </c>
      <c r="S1946" t="n">
        <v>57.64</v>
      </c>
      <c r="T1946" t="n">
        <v>4706.48</v>
      </c>
      <c r="U1946" t="n">
        <v>0.8100000000000001</v>
      </c>
      <c r="V1946" t="n">
        <v>0.88</v>
      </c>
      <c r="W1946" t="n">
        <v>6.82</v>
      </c>
      <c r="X1946" t="n">
        <v>0.28</v>
      </c>
      <c r="Y1946" t="n">
        <v>1</v>
      </c>
      <c r="Z1946" t="n">
        <v>10</v>
      </c>
    </row>
    <row r="1947">
      <c r="A1947" t="n">
        <v>57</v>
      </c>
      <c r="B1947" t="n">
        <v>50</v>
      </c>
      <c r="C1947" t="inlineStr">
        <is>
          <t xml:space="preserve">CONCLUIDO	</t>
        </is>
      </c>
      <c r="D1947" t="n">
        <v>3.8035</v>
      </c>
      <c r="E1947" t="n">
        <v>26.29</v>
      </c>
      <c r="F1947" t="n">
        <v>24.01</v>
      </c>
      <c r="G1947" t="n">
        <v>130.97</v>
      </c>
      <c r="H1947" t="n">
        <v>2.14</v>
      </c>
      <c r="I1947" t="n">
        <v>11</v>
      </c>
      <c r="J1947" t="n">
        <v>125.82</v>
      </c>
      <c r="K1947" t="n">
        <v>41.65</v>
      </c>
      <c r="L1947" t="n">
        <v>15.25</v>
      </c>
      <c r="M1947" t="n">
        <v>4</v>
      </c>
      <c r="N1947" t="n">
        <v>18.92</v>
      </c>
      <c r="O1947" t="n">
        <v>15751.84</v>
      </c>
      <c r="P1947" t="n">
        <v>192.25</v>
      </c>
      <c r="Q1947" t="n">
        <v>452.58</v>
      </c>
      <c r="R1947" t="n">
        <v>71.54000000000001</v>
      </c>
      <c r="S1947" t="n">
        <v>57.64</v>
      </c>
      <c r="T1947" t="n">
        <v>4850.67</v>
      </c>
      <c r="U1947" t="n">
        <v>0.8100000000000001</v>
      </c>
      <c r="V1947" t="n">
        <v>0.88</v>
      </c>
      <c r="W1947" t="n">
        <v>6.82</v>
      </c>
      <c r="X1947" t="n">
        <v>0.29</v>
      </c>
      <c r="Y1947" t="n">
        <v>1</v>
      </c>
      <c r="Z1947" t="n">
        <v>10</v>
      </c>
    </row>
    <row r="1948">
      <c r="A1948" t="n">
        <v>58</v>
      </c>
      <c r="B1948" t="n">
        <v>50</v>
      </c>
      <c r="C1948" t="inlineStr">
        <is>
          <t xml:space="preserve">CONCLUIDO	</t>
        </is>
      </c>
      <c r="D1948" t="n">
        <v>3.8046</v>
      </c>
      <c r="E1948" t="n">
        <v>26.28</v>
      </c>
      <c r="F1948" t="n">
        <v>24</v>
      </c>
      <c r="G1948" t="n">
        <v>130.93</v>
      </c>
      <c r="H1948" t="n">
        <v>2.17</v>
      </c>
      <c r="I1948" t="n">
        <v>11</v>
      </c>
      <c r="J1948" t="n">
        <v>126.15</v>
      </c>
      <c r="K1948" t="n">
        <v>41.65</v>
      </c>
      <c r="L1948" t="n">
        <v>15.5</v>
      </c>
      <c r="M1948" t="n">
        <v>2</v>
      </c>
      <c r="N1948" t="n">
        <v>19</v>
      </c>
      <c r="O1948" t="n">
        <v>15792.46</v>
      </c>
      <c r="P1948" t="n">
        <v>192.46</v>
      </c>
      <c r="Q1948" t="n">
        <v>452.57</v>
      </c>
      <c r="R1948" t="n">
        <v>71.23999999999999</v>
      </c>
      <c r="S1948" t="n">
        <v>57.64</v>
      </c>
      <c r="T1948" t="n">
        <v>4701.19</v>
      </c>
      <c r="U1948" t="n">
        <v>0.8100000000000001</v>
      </c>
      <c r="V1948" t="n">
        <v>0.88</v>
      </c>
      <c r="W1948" t="n">
        <v>6.82</v>
      </c>
      <c r="X1948" t="n">
        <v>0.28</v>
      </c>
      <c r="Y1948" t="n">
        <v>1</v>
      </c>
      <c r="Z1948" t="n">
        <v>10</v>
      </c>
    </row>
    <row r="1949">
      <c r="A1949" t="n">
        <v>59</v>
      </c>
      <c r="B1949" t="n">
        <v>50</v>
      </c>
      <c r="C1949" t="inlineStr">
        <is>
          <t xml:space="preserve">CONCLUIDO	</t>
        </is>
      </c>
      <c r="D1949" t="n">
        <v>3.8043</v>
      </c>
      <c r="E1949" t="n">
        <v>26.29</v>
      </c>
      <c r="F1949" t="n">
        <v>24.01</v>
      </c>
      <c r="G1949" t="n">
        <v>130.94</v>
      </c>
      <c r="H1949" t="n">
        <v>2.2</v>
      </c>
      <c r="I1949" t="n">
        <v>11</v>
      </c>
      <c r="J1949" t="n">
        <v>126.48</v>
      </c>
      <c r="K1949" t="n">
        <v>41.65</v>
      </c>
      <c r="L1949" t="n">
        <v>15.75</v>
      </c>
      <c r="M1949" t="n">
        <v>2</v>
      </c>
      <c r="N1949" t="n">
        <v>19.08</v>
      </c>
      <c r="O1949" t="n">
        <v>15833.12</v>
      </c>
      <c r="P1949" t="n">
        <v>192.49</v>
      </c>
      <c r="Q1949" t="n">
        <v>452.61</v>
      </c>
      <c r="R1949" t="n">
        <v>71.22</v>
      </c>
      <c r="S1949" t="n">
        <v>57.64</v>
      </c>
      <c r="T1949" t="n">
        <v>4693.77</v>
      </c>
      <c r="U1949" t="n">
        <v>0.8100000000000001</v>
      </c>
      <c r="V1949" t="n">
        <v>0.88</v>
      </c>
      <c r="W1949" t="n">
        <v>6.82</v>
      </c>
      <c r="X1949" t="n">
        <v>0.28</v>
      </c>
      <c r="Y1949" t="n">
        <v>1</v>
      </c>
      <c r="Z1949" t="n">
        <v>10</v>
      </c>
    </row>
    <row r="1950">
      <c r="A1950" t="n">
        <v>60</v>
      </c>
      <c r="B1950" t="n">
        <v>50</v>
      </c>
      <c r="C1950" t="inlineStr">
        <is>
          <t xml:space="preserve">CONCLUIDO	</t>
        </is>
      </c>
      <c r="D1950" t="n">
        <v>3.804</v>
      </c>
      <c r="E1950" t="n">
        <v>26.29</v>
      </c>
      <c r="F1950" t="n">
        <v>24.01</v>
      </c>
      <c r="G1950" t="n">
        <v>130.95</v>
      </c>
      <c r="H1950" t="n">
        <v>2.23</v>
      </c>
      <c r="I1950" t="n">
        <v>11</v>
      </c>
      <c r="J1950" t="n">
        <v>126.81</v>
      </c>
      <c r="K1950" t="n">
        <v>41.65</v>
      </c>
      <c r="L1950" t="n">
        <v>16</v>
      </c>
      <c r="M1950" t="n">
        <v>0</v>
      </c>
      <c r="N1950" t="n">
        <v>19.16</v>
      </c>
      <c r="O1950" t="n">
        <v>15873.8</v>
      </c>
      <c r="P1950" t="n">
        <v>192.71</v>
      </c>
      <c r="Q1950" t="n">
        <v>452.59</v>
      </c>
      <c r="R1950" t="n">
        <v>71.25</v>
      </c>
      <c r="S1950" t="n">
        <v>57.64</v>
      </c>
      <c r="T1950" t="n">
        <v>4708.85</v>
      </c>
      <c r="U1950" t="n">
        <v>0.8100000000000001</v>
      </c>
      <c r="V1950" t="n">
        <v>0.88</v>
      </c>
      <c r="W1950" t="n">
        <v>6.82</v>
      </c>
      <c r="X1950" t="n">
        <v>0.28</v>
      </c>
      <c r="Y1950" t="n">
        <v>1</v>
      </c>
      <c r="Z1950" t="n">
        <v>10</v>
      </c>
    </row>
    <row r="1951">
      <c r="A1951" t="n">
        <v>0</v>
      </c>
      <c r="B1951" t="n">
        <v>25</v>
      </c>
      <c r="C1951" t="inlineStr">
        <is>
          <t xml:space="preserve">CONCLUIDO	</t>
        </is>
      </c>
      <c r="D1951" t="n">
        <v>3.2211</v>
      </c>
      <c r="E1951" t="n">
        <v>31.04</v>
      </c>
      <c r="F1951" t="n">
        <v>27.46</v>
      </c>
      <c r="G1951" t="n">
        <v>12.77</v>
      </c>
      <c r="H1951" t="n">
        <v>0.28</v>
      </c>
      <c r="I1951" t="n">
        <v>129</v>
      </c>
      <c r="J1951" t="n">
        <v>61.76</v>
      </c>
      <c r="K1951" t="n">
        <v>28.92</v>
      </c>
      <c r="L1951" t="n">
        <v>1</v>
      </c>
      <c r="M1951" t="n">
        <v>127</v>
      </c>
      <c r="N1951" t="n">
        <v>6.84</v>
      </c>
      <c r="O1951" t="n">
        <v>7851.41</v>
      </c>
      <c r="P1951" t="n">
        <v>177.25</v>
      </c>
      <c r="Q1951" t="n">
        <v>452.99</v>
      </c>
      <c r="R1951" t="n">
        <v>183.78</v>
      </c>
      <c r="S1951" t="n">
        <v>57.64</v>
      </c>
      <c r="T1951" t="n">
        <v>60384.38</v>
      </c>
      <c r="U1951" t="n">
        <v>0.31</v>
      </c>
      <c r="V1951" t="n">
        <v>0.77</v>
      </c>
      <c r="W1951" t="n">
        <v>7</v>
      </c>
      <c r="X1951" t="n">
        <v>3.72</v>
      </c>
      <c r="Y1951" t="n">
        <v>1</v>
      </c>
      <c r="Z1951" t="n">
        <v>10</v>
      </c>
    </row>
    <row r="1952">
      <c r="A1952" t="n">
        <v>1</v>
      </c>
      <c r="B1952" t="n">
        <v>25</v>
      </c>
      <c r="C1952" t="inlineStr">
        <is>
          <t xml:space="preserve">CONCLUIDO	</t>
        </is>
      </c>
      <c r="D1952" t="n">
        <v>3.3608</v>
      </c>
      <c r="E1952" t="n">
        <v>29.75</v>
      </c>
      <c r="F1952" t="n">
        <v>26.58</v>
      </c>
      <c r="G1952" t="n">
        <v>16.11</v>
      </c>
      <c r="H1952" t="n">
        <v>0.35</v>
      </c>
      <c r="I1952" t="n">
        <v>99</v>
      </c>
      <c r="J1952" t="n">
        <v>62.05</v>
      </c>
      <c r="K1952" t="n">
        <v>28.92</v>
      </c>
      <c r="L1952" t="n">
        <v>1.25</v>
      </c>
      <c r="M1952" t="n">
        <v>97</v>
      </c>
      <c r="N1952" t="n">
        <v>6.88</v>
      </c>
      <c r="O1952" t="n">
        <v>7887.12</v>
      </c>
      <c r="P1952" t="n">
        <v>170.27</v>
      </c>
      <c r="Q1952" t="n">
        <v>452.93</v>
      </c>
      <c r="R1952" t="n">
        <v>155.63</v>
      </c>
      <c r="S1952" t="n">
        <v>57.64</v>
      </c>
      <c r="T1952" t="n">
        <v>46458.36</v>
      </c>
      <c r="U1952" t="n">
        <v>0.37</v>
      </c>
      <c r="V1952" t="n">
        <v>0.8</v>
      </c>
      <c r="W1952" t="n">
        <v>6.95</v>
      </c>
      <c r="X1952" t="n">
        <v>2.85</v>
      </c>
      <c r="Y1952" t="n">
        <v>1</v>
      </c>
      <c r="Z1952" t="n">
        <v>10</v>
      </c>
    </row>
    <row r="1953">
      <c r="A1953" t="n">
        <v>2</v>
      </c>
      <c r="B1953" t="n">
        <v>25</v>
      </c>
      <c r="C1953" t="inlineStr">
        <is>
          <t xml:space="preserve">CONCLUIDO	</t>
        </is>
      </c>
      <c r="D1953" t="n">
        <v>3.4597</v>
      </c>
      <c r="E1953" t="n">
        <v>28.9</v>
      </c>
      <c r="F1953" t="n">
        <v>26</v>
      </c>
      <c r="G1953" t="n">
        <v>19.5</v>
      </c>
      <c r="H1953" t="n">
        <v>0.42</v>
      </c>
      <c r="I1953" t="n">
        <v>80</v>
      </c>
      <c r="J1953" t="n">
        <v>62.34</v>
      </c>
      <c r="K1953" t="n">
        <v>28.92</v>
      </c>
      <c r="L1953" t="n">
        <v>1.5</v>
      </c>
      <c r="M1953" t="n">
        <v>78</v>
      </c>
      <c r="N1953" t="n">
        <v>6.92</v>
      </c>
      <c r="O1953" t="n">
        <v>7922.85</v>
      </c>
      <c r="P1953" t="n">
        <v>165.25</v>
      </c>
      <c r="Q1953" t="n">
        <v>452.83</v>
      </c>
      <c r="R1953" t="n">
        <v>136.31</v>
      </c>
      <c r="S1953" t="n">
        <v>57.64</v>
      </c>
      <c r="T1953" t="n">
        <v>36892.65</v>
      </c>
      <c r="U1953" t="n">
        <v>0.42</v>
      </c>
      <c r="V1953" t="n">
        <v>0.82</v>
      </c>
      <c r="W1953" t="n">
        <v>6.92</v>
      </c>
      <c r="X1953" t="n">
        <v>2.27</v>
      </c>
      <c r="Y1953" t="n">
        <v>1</v>
      </c>
      <c r="Z1953" t="n">
        <v>10</v>
      </c>
    </row>
    <row r="1954">
      <c r="A1954" t="n">
        <v>3</v>
      </c>
      <c r="B1954" t="n">
        <v>25</v>
      </c>
      <c r="C1954" t="inlineStr">
        <is>
          <t xml:space="preserve">CONCLUIDO	</t>
        </is>
      </c>
      <c r="D1954" t="n">
        <v>3.5236</v>
      </c>
      <c r="E1954" t="n">
        <v>28.38</v>
      </c>
      <c r="F1954" t="n">
        <v>25.64</v>
      </c>
      <c r="G1954" t="n">
        <v>22.62</v>
      </c>
      <c r="H1954" t="n">
        <v>0.49</v>
      </c>
      <c r="I1954" t="n">
        <v>68</v>
      </c>
      <c r="J1954" t="n">
        <v>62.63</v>
      </c>
      <c r="K1954" t="n">
        <v>28.92</v>
      </c>
      <c r="L1954" t="n">
        <v>1.75</v>
      </c>
      <c r="M1954" t="n">
        <v>66</v>
      </c>
      <c r="N1954" t="n">
        <v>6.96</v>
      </c>
      <c r="O1954" t="n">
        <v>7958.6</v>
      </c>
      <c r="P1954" t="n">
        <v>161.67</v>
      </c>
      <c r="Q1954" t="n">
        <v>452.84</v>
      </c>
      <c r="R1954" t="n">
        <v>124.74</v>
      </c>
      <c r="S1954" t="n">
        <v>57.64</v>
      </c>
      <c r="T1954" t="n">
        <v>31168.24</v>
      </c>
      <c r="U1954" t="n">
        <v>0.46</v>
      </c>
      <c r="V1954" t="n">
        <v>0.83</v>
      </c>
      <c r="W1954" t="n">
        <v>6.9</v>
      </c>
      <c r="X1954" t="n">
        <v>1.91</v>
      </c>
      <c r="Y1954" t="n">
        <v>1</v>
      </c>
      <c r="Z1954" t="n">
        <v>10</v>
      </c>
    </row>
    <row r="1955">
      <c r="A1955" t="n">
        <v>4</v>
      </c>
      <c r="B1955" t="n">
        <v>25</v>
      </c>
      <c r="C1955" t="inlineStr">
        <is>
          <t xml:space="preserve">CONCLUIDO	</t>
        </is>
      </c>
      <c r="D1955" t="n">
        <v>3.5768</v>
      </c>
      <c r="E1955" t="n">
        <v>27.96</v>
      </c>
      <c r="F1955" t="n">
        <v>25.36</v>
      </c>
      <c r="G1955" t="n">
        <v>26.23</v>
      </c>
      <c r="H1955" t="n">
        <v>0.55</v>
      </c>
      <c r="I1955" t="n">
        <v>58</v>
      </c>
      <c r="J1955" t="n">
        <v>62.92</v>
      </c>
      <c r="K1955" t="n">
        <v>28.92</v>
      </c>
      <c r="L1955" t="n">
        <v>2</v>
      </c>
      <c r="M1955" t="n">
        <v>56</v>
      </c>
      <c r="N1955" t="n">
        <v>7</v>
      </c>
      <c r="O1955" t="n">
        <v>7994.37</v>
      </c>
      <c r="P1955" t="n">
        <v>158.52</v>
      </c>
      <c r="Q1955" t="n">
        <v>452.77</v>
      </c>
      <c r="R1955" t="n">
        <v>115.44</v>
      </c>
      <c r="S1955" t="n">
        <v>57.64</v>
      </c>
      <c r="T1955" t="n">
        <v>26567.77</v>
      </c>
      <c r="U1955" t="n">
        <v>0.5</v>
      </c>
      <c r="V1955" t="n">
        <v>0.84</v>
      </c>
      <c r="W1955" t="n">
        <v>6.89</v>
      </c>
      <c r="X1955" t="n">
        <v>1.63</v>
      </c>
      <c r="Y1955" t="n">
        <v>1</v>
      </c>
      <c r="Z1955" t="n">
        <v>10</v>
      </c>
    </row>
    <row r="1956">
      <c r="A1956" t="n">
        <v>5</v>
      </c>
      <c r="B1956" t="n">
        <v>25</v>
      </c>
      <c r="C1956" t="inlineStr">
        <is>
          <t xml:space="preserve">CONCLUIDO	</t>
        </is>
      </c>
      <c r="D1956" t="n">
        <v>3.6116</v>
      </c>
      <c r="E1956" t="n">
        <v>27.69</v>
      </c>
      <c r="F1956" t="n">
        <v>25.18</v>
      </c>
      <c r="G1956" t="n">
        <v>29.63</v>
      </c>
      <c r="H1956" t="n">
        <v>0.62</v>
      </c>
      <c r="I1956" t="n">
        <v>51</v>
      </c>
      <c r="J1956" t="n">
        <v>63.21</v>
      </c>
      <c r="K1956" t="n">
        <v>28.92</v>
      </c>
      <c r="L1956" t="n">
        <v>2.25</v>
      </c>
      <c r="M1956" t="n">
        <v>49</v>
      </c>
      <c r="N1956" t="n">
        <v>7.04</v>
      </c>
      <c r="O1956" t="n">
        <v>8030.17</v>
      </c>
      <c r="P1956" t="n">
        <v>156.2</v>
      </c>
      <c r="Q1956" t="n">
        <v>452.68</v>
      </c>
      <c r="R1956" t="n">
        <v>109.45</v>
      </c>
      <c r="S1956" t="n">
        <v>57.64</v>
      </c>
      <c r="T1956" t="n">
        <v>23608.67</v>
      </c>
      <c r="U1956" t="n">
        <v>0.53</v>
      </c>
      <c r="V1956" t="n">
        <v>0.84</v>
      </c>
      <c r="W1956" t="n">
        <v>6.89</v>
      </c>
      <c r="X1956" t="n">
        <v>1.46</v>
      </c>
      <c r="Y1956" t="n">
        <v>1</v>
      </c>
      <c r="Z1956" t="n">
        <v>10</v>
      </c>
    </row>
    <row r="1957">
      <c r="A1957" t="n">
        <v>6</v>
      </c>
      <c r="B1957" t="n">
        <v>25</v>
      </c>
      <c r="C1957" t="inlineStr">
        <is>
          <t xml:space="preserve">CONCLUIDO	</t>
        </is>
      </c>
      <c r="D1957" t="n">
        <v>3.6485</v>
      </c>
      <c r="E1957" t="n">
        <v>27.41</v>
      </c>
      <c r="F1957" t="n">
        <v>24.99</v>
      </c>
      <c r="G1957" t="n">
        <v>33.32</v>
      </c>
      <c r="H1957" t="n">
        <v>0.6899999999999999</v>
      </c>
      <c r="I1957" t="n">
        <v>45</v>
      </c>
      <c r="J1957" t="n">
        <v>63.5</v>
      </c>
      <c r="K1957" t="n">
        <v>28.92</v>
      </c>
      <c r="L1957" t="n">
        <v>2.5</v>
      </c>
      <c r="M1957" t="n">
        <v>43</v>
      </c>
      <c r="N1957" t="n">
        <v>7.08</v>
      </c>
      <c r="O1957" t="n">
        <v>8065.98</v>
      </c>
      <c r="P1957" t="n">
        <v>153.58</v>
      </c>
      <c r="Q1957" t="n">
        <v>452.69</v>
      </c>
      <c r="R1957" t="n">
        <v>103.12</v>
      </c>
      <c r="S1957" t="n">
        <v>57.64</v>
      </c>
      <c r="T1957" t="n">
        <v>20474.25</v>
      </c>
      <c r="U1957" t="n">
        <v>0.5600000000000001</v>
      </c>
      <c r="V1957" t="n">
        <v>0.85</v>
      </c>
      <c r="W1957" t="n">
        <v>6.87</v>
      </c>
      <c r="X1957" t="n">
        <v>1.26</v>
      </c>
      <c r="Y1957" t="n">
        <v>1</v>
      </c>
      <c r="Z1957" t="n">
        <v>10</v>
      </c>
    </row>
    <row r="1958">
      <c r="A1958" t="n">
        <v>7</v>
      </c>
      <c r="B1958" t="n">
        <v>25</v>
      </c>
      <c r="C1958" t="inlineStr">
        <is>
          <t xml:space="preserve">CONCLUIDO	</t>
        </is>
      </c>
      <c r="D1958" t="n">
        <v>3.6713</v>
      </c>
      <c r="E1958" t="n">
        <v>27.24</v>
      </c>
      <c r="F1958" t="n">
        <v>24.87</v>
      </c>
      <c r="G1958" t="n">
        <v>36.4</v>
      </c>
      <c r="H1958" t="n">
        <v>0.75</v>
      </c>
      <c r="I1958" t="n">
        <v>41</v>
      </c>
      <c r="J1958" t="n">
        <v>63.79</v>
      </c>
      <c r="K1958" t="n">
        <v>28.92</v>
      </c>
      <c r="L1958" t="n">
        <v>2.75</v>
      </c>
      <c r="M1958" t="n">
        <v>39</v>
      </c>
      <c r="N1958" t="n">
        <v>7.12</v>
      </c>
      <c r="O1958" t="n">
        <v>8101.81</v>
      </c>
      <c r="P1958" t="n">
        <v>151.47</v>
      </c>
      <c r="Q1958" t="n">
        <v>452.62</v>
      </c>
      <c r="R1958" t="n">
        <v>99.53</v>
      </c>
      <c r="S1958" t="n">
        <v>57.64</v>
      </c>
      <c r="T1958" t="n">
        <v>18699.03</v>
      </c>
      <c r="U1958" t="n">
        <v>0.58</v>
      </c>
      <c r="V1958" t="n">
        <v>0.85</v>
      </c>
      <c r="W1958" t="n">
        <v>6.86</v>
      </c>
      <c r="X1958" t="n">
        <v>1.15</v>
      </c>
      <c r="Y1958" t="n">
        <v>1</v>
      </c>
      <c r="Z1958" t="n">
        <v>10</v>
      </c>
    </row>
    <row r="1959">
      <c r="A1959" t="n">
        <v>8</v>
      </c>
      <c r="B1959" t="n">
        <v>25</v>
      </c>
      <c r="C1959" t="inlineStr">
        <is>
          <t xml:space="preserve">CONCLUIDO	</t>
        </is>
      </c>
      <c r="D1959" t="n">
        <v>3.6895</v>
      </c>
      <c r="E1959" t="n">
        <v>27.1</v>
      </c>
      <c r="F1959" t="n">
        <v>24.79</v>
      </c>
      <c r="G1959" t="n">
        <v>40.21</v>
      </c>
      <c r="H1959" t="n">
        <v>0.8100000000000001</v>
      </c>
      <c r="I1959" t="n">
        <v>37</v>
      </c>
      <c r="J1959" t="n">
        <v>64.08</v>
      </c>
      <c r="K1959" t="n">
        <v>28.92</v>
      </c>
      <c r="L1959" t="n">
        <v>3</v>
      </c>
      <c r="M1959" t="n">
        <v>35</v>
      </c>
      <c r="N1959" t="n">
        <v>7.16</v>
      </c>
      <c r="O1959" t="n">
        <v>8137.65</v>
      </c>
      <c r="P1959" t="n">
        <v>149.67</v>
      </c>
      <c r="Q1959" t="n">
        <v>452.64</v>
      </c>
      <c r="R1959" t="n">
        <v>97.22</v>
      </c>
      <c r="S1959" t="n">
        <v>57.64</v>
      </c>
      <c r="T1959" t="n">
        <v>17561.62</v>
      </c>
      <c r="U1959" t="n">
        <v>0.59</v>
      </c>
      <c r="V1959" t="n">
        <v>0.86</v>
      </c>
      <c r="W1959" t="n">
        <v>6.85</v>
      </c>
      <c r="X1959" t="n">
        <v>1.07</v>
      </c>
      <c r="Y1959" t="n">
        <v>1</v>
      </c>
      <c r="Z1959" t="n">
        <v>10</v>
      </c>
    </row>
    <row r="1960">
      <c r="A1960" t="n">
        <v>9</v>
      </c>
      <c r="B1960" t="n">
        <v>25</v>
      </c>
      <c r="C1960" t="inlineStr">
        <is>
          <t xml:space="preserve">CONCLUIDO	</t>
        </is>
      </c>
      <c r="D1960" t="n">
        <v>3.7137</v>
      </c>
      <c r="E1960" t="n">
        <v>26.93</v>
      </c>
      <c r="F1960" t="n">
        <v>24.66</v>
      </c>
      <c r="G1960" t="n">
        <v>43.52</v>
      </c>
      <c r="H1960" t="n">
        <v>0.88</v>
      </c>
      <c r="I1960" t="n">
        <v>34</v>
      </c>
      <c r="J1960" t="n">
        <v>64.38</v>
      </c>
      <c r="K1960" t="n">
        <v>28.92</v>
      </c>
      <c r="L1960" t="n">
        <v>3.25</v>
      </c>
      <c r="M1960" t="n">
        <v>32</v>
      </c>
      <c r="N1960" t="n">
        <v>7.2</v>
      </c>
      <c r="O1960" t="n">
        <v>8173.52</v>
      </c>
      <c r="P1960" t="n">
        <v>147.27</v>
      </c>
      <c r="Q1960" t="n">
        <v>452.63</v>
      </c>
      <c r="R1960" t="n">
        <v>92.56</v>
      </c>
      <c r="S1960" t="n">
        <v>57.64</v>
      </c>
      <c r="T1960" t="n">
        <v>15248.93</v>
      </c>
      <c r="U1960" t="n">
        <v>0.62</v>
      </c>
      <c r="V1960" t="n">
        <v>0.86</v>
      </c>
      <c r="W1960" t="n">
        <v>6.85</v>
      </c>
      <c r="X1960" t="n">
        <v>0.93</v>
      </c>
      <c r="Y1960" t="n">
        <v>1</v>
      </c>
      <c r="Z1960" t="n">
        <v>10</v>
      </c>
    </row>
    <row r="1961">
      <c r="A1961" t="n">
        <v>10</v>
      </c>
      <c r="B1961" t="n">
        <v>25</v>
      </c>
      <c r="C1961" t="inlineStr">
        <is>
          <t xml:space="preserve">CONCLUIDO	</t>
        </is>
      </c>
      <c r="D1961" t="n">
        <v>3.73</v>
      </c>
      <c r="E1961" t="n">
        <v>26.81</v>
      </c>
      <c r="F1961" t="n">
        <v>24.58</v>
      </c>
      <c r="G1961" t="n">
        <v>47.58</v>
      </c>
      <c r="H1961" t="n">
        <v>0.9399999999999999</v>
      </c>
      <c r="I1961" t="n">
        <v>31</v>
      </c>
      <c r="J1961" t="n">
        <v>64.67</v>
      </c>
      <c r="K1961" t="n">
        <v>28.92</v>
      </c>
      <c r="L1961" t="n">
        <v>3.5</v>
      </c>
      <c r="M1961" t="n">
        <v>29</v>
      </c>
      <c r="N1961" t="n">
        <v>7.24</v>
      </c>
      <c r="O1961" t="n">
        <v>8209.41</v>
      </c>
      <c r="P1961" t="n">
        <v>145.62</v>
      </c>
      <c r="Q1961" t="n">
        <v>452.62</v>
      </c>
      <c r="R1961" t="n">
        <v>90.2</v>
      </c>
      <c r="S1961" t="n">
        <v>57.64</v>
      </c>
      <c r="T1961" t="n">
        <v>14080.75</v>
      </c>
      <c r="U1961" t="n">
        <v>0.64</v>
      </c>
      <c r="V1961" t="n">
        <v>0.86</v>
      </c>
      <c r="W1961" t="n">
        <v>6.85</v>
      </c>
      <c r="X1961" t="n">
        <v>0.86</v>
      </c>
      <c r="Y1961" t="n">
        <v>1</v>
      </c>
      <c r="Z1961" t="n">
        <v>10</v>
      </c>
    </row>
    <row r="1962">
      <c r="A1962" t="n">
        <v>11</v>
      </c>
      <c r="B1962" t="n">
        <v>25</v>
      </c>
      <c r="C1962" t="inlineStr">
        <is>
          <t xml:space="preserve">CONCLUIDO	</t>
        </is>
      </c>
      <c r="D1962" t="n">
        <v>3.7423</v>
      </c>
      <c r="E1962" t="n">
        <v>26.72</v>
      </c>
      <c r="F1962" t="n">
        <v>24.52</v>
      </c>
      <c r="G1962" t="n">
        <v>50.74</v>
      </c>
      <c r="H1962" t="n">
        <v>1.01</v>
      </c>
      <c r="I1962" t="n">
        <v>29</v>
      </c>
      <c r="J1962" t="n">
        <v>64.95999999999999</v>
      </c>
      <c r="K1962" t="n">
        <v>28.92</v>
      </c>
      <c r="L1962" t="n">
        <v>3.75</v>
      </c>
      <c r="M1962" t="n">
        <v>27</v>
      </c>
      <c r="N1962" t="n">
        <v>7.28</v>
      </c>
      <c r="O1962" t="n">
        <v>8245.32</v>
      </c>
      <c r="P1962" t="n">
        <v>143.84</v>
      </c>
      <c r="Q1962" t="n">
        <v>452.63</v>
      </c>
      <c r="R1962" t="n">
        <v>88.41</v>
      </c>
      <c r="S1962" t="n">
        <v>57.64</v>
      </c>
      <c r="T1962" t="n">
        <v>13199.49</v>
      </c>
      <c r="U1962" t="n">
        <v>0.65</v>
      </c>
      <c r="V1962" t="n">
        <v>0.86</v>
      </c>
      <c r="W1962" t="n">
        <v>6.84</v>
      </c>
      <c r="X1962" t="n">
        <v>0.8</v>
      </c>
      <c r="Y1962" t="n">
        <v>1</v>
      </c>
      <c r="Z1962" t="n">
        <v>10</v>
      </c>
    </row>
    <row r="1963">
      <c r="A1963" t="n">
        <v>12</v>
      </c>
      <c r="B1963" t="n">
        <v>25</v>
      </c>
      <c r="C1963" t="inlineStr">
        <is>
          <t xml:space="preserve">CONCLUIDO	</t>
        </is>
      </c>
      <c r="D1963" t="n">
        <v>3.7535</v>
      </c>
      <c r="E1963" t="n">
        <v>26.64</v>
      </c>
      <c r="F1963" t="n">
        <v>24.47</v>
      </c>
      <c r="G1963" t="n">
        <v>54.38</v>
      </c>
      <c r="H1963" t="n">
        <v>1.07</v>
      </c>
      <c r="I1963" t="n">
        <v>27</v>
      </c>
      <c r="J1963" t="n">
        <v>65.25</v>
      </c>
      <c r="K1963" t="n">
        <v>28.92</v>
      </c>
      <c r="L1963" t="n">
        <v>4</v>
      </c>
      <c r="M1963" t="n">
        <v>25</v>
      </c>
      <c r="N1963" t="n">
        <v>7.33</v>
      </c>
      <c r="O1963" t="n">
        <v>8281.25</v>
      </c>
      <c r="P1963" t="n">
        <v>141.98</v>
      </c>
      <c r="Q1963" t="n">
        <v>452.61</v>
      </c>
      <c r="R1963" t="n">
        <v>86.70999999999999</v>
      </c>
      <c r="S1963" t="n">
        <v>57.64</v>
      </c>
      <c r="T1963" t="n">
        <v>12359.66</v>
      </c>
      <c r="U1963" t="n">
        <v>0.66</v>
      </c>
      <c r="V1963" t="n">
        <v>0.87</v>
      </c>
      <c r="W1963" t="n">
        <v>6.83</v>
      </c>
      <c r="X1963" t="n">
        <v>0.75</v>
      </c>
      <c r="Y1963" t="n">
        <v>1</v>
      </c>
      <c r="Z1963" t="n">
        <v>10</v>
      </c>
    </row>
    <row r="1964">
      <c r="A1964" t="n">
        <v>13</v>
      </c>
      <c r="B1964" t="n">
        <v>25</v>
      </c>
      <c r="C1964" t="inlineStr">
        <is>
          <t xml:space="preserve">CONCLUIDO	</t>
        </is>
      </c>
      <c r="D1964" t="n">
        <v>3.7639</v>
      </c>
      <c r="E1964" t="n">
        <v>26.57</v>
      </c>
      <c r="F1964" t="n">
        <v>24.43</v>
      </c>
      <c r="G1964" t="n">
        <v>58.62</v>
      </c>
      <c r="H1964" t="n">
        <v>1.13</v>
      </c>
      <c r="I1964" t="n">
        <v>25</v>
      </c>
      <c r="J1964" t="n">
        <v>65.54000000000001</v>
      </c>
      <c r="K1964" t="n">
        <v>28.92</v>
      </c>
      <c r="L1964" t="n">
        <v>4.25</v>
      </c>
      <c r="M1964" t="n">
        <v>23</v>
      </c>
      <c r="N1964" t="n">
        <v>7.37</v>
      </c>
      <c r="O1964" t="n">
        <v>8317.200000000001</v>
      </c>
      <c r="P1964" t="n">
        <v>139.89</v>
      </c>
      <c r="Q1964" t="n">
        <v>452.66</v>
      </c>
      <c r="R1964" t="n">
        <v>85.26000000000001</v>
      </c>
      <c r="S1964" t="n">
        <v>57.64</v>
      </c>
      <c r="T1964" t="n">
        <v>11643.55</v>
      </c>
      <c r="U1964" t="n">
        <v>0.68</v>
      </c>
      <c r="V1964" t="n">
        <v>0.87</v>
      </c>
      <c r="W1964" t="n">
        <v>6.83</v>
      </c>
      <c r="X1964" t="n">
        <v>0.7</v>
      </c>
      <c r="Y1964" t="n">
        <v>1</v>
      </c>
      <c r="Z1964" t="n">
        <v>10</v>
      </c>
    </row>
    <row r="1965">
      <c r="A1965" t="n">
        <v>14</v>
      </c>
      <c r="B1965" t="n">
        <v>25</v>
      </c>
      <c r="C1965" t="inlineStr">
        <is>
          <t xml:space="preserve">CONCLUIDO	</t>
        </is>
      </c>
      <c r="D1965" t="n">
        <v>3.7797</v>
      </c>
      <c r="E1965" t="n">
        <v>26.46</v>
      </c>
      <c r="F1965" t="n">
        <v>24.34</v>
      </c>
      <c r="G1965" t="n">
        <v>63.5</v>
      </c>
      <c r="H1965" t="n">
        <v>1.19</v>
      </c>
      <c r="I1965" t="n">
        <v>23</v>
      </c>
      <c r="J1965" t="n">
        <v>65.83</v>
      </c>
      <c r="K1965" t="n">
        <v>28.92</v>
      </c>
      <c r="L1965" t="n">
        <v>4.5</v>
      </c>
      <c r="M1965" t="n">
        <v>21</v>
      </c>
      <c r="N1965" t="n">
        <v>7.41</v>
      </c>
      <c r="O1965" t="n">
        <v>8353.17</v>
      </c>
      <c r="P1965" t="n">
        <v>137.94</v>
      </c>
      <c r="Q1965" t="n">
        <v>452.6</v>
      </c>
      <c r="R1965" t="n">
        <v>82.37</v>
      </c>
      <c r="S1965" t="n">
        <v>57.64</v>
      </c>
      <c r="T1965" t="n">
        <v>10206.94</v>
      </c>
      <c r="U1965" t="n">
        <v>0.7</v>
      </c>
      <c r="V1965" t="n">
        <v>0.87</v>
      </c>
      <c r="W1965" t="n">
        <v>6.83</v>
      </c>
      <c r="X1965" t="n">
        <v>0.62</v>
      </c>
      <c r="Y1965" t="n">
        <v>1</v>
      </c>
      <c r="Z1965" t="n">
        <v>10</v>
      </c>
    </row>
    <row r="1966">
      <c r="A1966" t="n">
        <v>15</v>
      </c>
      <c r="B1966" t="n">
        <v>25</v>
      </c>
      <c r="C1966" t="inlineStr">
        <is>
          <t xml:space="preserve">CONCLUIDO	</t>
        </is>
      </c>
      <c r="D1966" t="n">
        <v>3.7852</v>
      </c>
      <c r="E1966" t="n">
        <v>26.42</v>
      </c>
      <c r="F1966" t="n">
        <v>24.32</v>
      </c>
      <c r="G1966" t="n">
        <v>66.31999999999999</v>
      </c>
      <c r="H1966" t="n">
        <v>1.25</v>
      </c>
      <c r="I1966" t="n">
        <v>22</v>
      </c>
      <c r="J1966" t="n">
        <v>66.12</v>
      </c>
      <c r="K1966" t="n">
        <v>28.92</v>
      </c>
      <c r="L1966" t="n">
        <v>4.75</v>
      </c>
      <c r="M1966" t="n">
        <v>19</v>
      </c>
      <c r="N1966" t="n">
        <v>7.45</v>
      </c>
      <c r="O1966" t="n">
        <v>8389.16</v>
      </c>
      <c r="P1966" t="n">
        <v>136.57</v>
      </c>
      <c r="Q1966" t="n">
        <v>452.59</v>
      </c>
      <c r="R1966" t="n">
        <v>81.55</v>
      </c>
      <c r="S1966" t="n">
        <v>57.64</v>
      </c>
      <c r="T1966" t="n">
        <v>9802.65</v>
      </c>
      <c r="U1966" t="n">
        <v>0.71</v>
      </c>
      <c r="V1966" t="n">
        <v>0.87</v>
      </c>
      <c r="W1966" t="n">
        <v>6.83</v>
      </c>
      <c r="X1966" t="n">
        <v>0.59</v>
      </c>
      <c r="Y1966" t="n">
        <v>1</v>
      </c>
      <c r="Z1966" t="n">
        <v>10</v>
      </c>
    </row>
    <row r="1967">
      <c r="A1967" t="n">
        <v>16</v>
      </c>
      <c r="B1967" t="n">
        <v>25</v>
      </c>
      <c r="C1967" t="inlineStr">
        <is>
          <t xml:space="preserve">CONCLUIDO	</t>
        </is>
      </c>
      <c r="D1967" t="n">
        <v>3.7882</v>
      </c>
      <c r="E1967" t="n">
        <v>26.4</v>
      </c>
      <c r="F1967" t="n">
        <v>24.31</v>
      </c>
      <c r="G1967" t="n">
        <v>69.45999999999999</v>
      </c>
      <c r="H1967" t="n">
        <v>1.31</v>
      </c>
      <c r="I1967" t="n">
        <v>21</v>
      </c>
      <c r="J1967" t="n">
        <v>66.42</v>
      </c>
      <c r="K1967" t="n">
        <v>28.92</v>
      </c>
      <c r="L1967" t="n">
        <v>5</v>
      </c>
      <c r="M1967" t="n">
        <v>15</v>
      </c>
      <c r="N1967" t="n">
        <v>7.49</v>
      </c>
      <c r="O1967" t="n">
        <v>8425.16</v>
      </c>
      <c r="P1967" t="n">
        <v>135.18</v>
      </c>
      <c r="Q1967" t="n">
        <v>452.69</v>
      </c>
      <c r="R1967" t="n">
        <v>81.12</v>
      </c>
      <c r="S1967" t="n">
        <v>57.64</v>
      </c>
      <c r="T1967" t="n">
        <v>9594.719999999999</v>
      </c>
      <c r="U1967" t="n">
        <v>0.71</v>
      </c>
      <c r="V1967" t="n">
        <v>0.87</v>
      </c>
      <c r="W1967" t="n">
        <v>6.84</v>
      </c>
      <c r="X1967" t="n">
        <v>0.58</v>
      </c>
      <c r="Y1967" t="n">
        <v>1</v>
      </c>
      <c r="Z1967" t="n">
        <v>10</v>
      </c>
    </row>
    <row r="1968">
      <c r="A1968" t="n">
        <v>17</v>
      </c>
      <c r="B1968" t="n">
        <v>25</v>
      </c>
      <c r="C1968" t="inlineStr">
        <is>
          <t xml:space="preserve">CONCLUIDO	</t>
        </is>
      </c>
      <c r="D1968" t="n">
        <v>3.7938</v>
      </c>
      <c r="E1968" t="n">
        <v>26.36</v>
      </c>
      <c r="F1968" t="n">
        <v>24.29</v>
      </c>
      <c r="G1968" t="n">
        <v>72.86</v>
      </c>
      <c r="H1968" t="n">
        <v>1.37</v>
      </c>
      <c r="I1968" t="n">
        <v>20</v>
      </c>
      <c r="J1968" t="n">
        <v>66.70999999999999</v>
      </c>
      <c r="K1968" t="n">
        <v>28.92</v>
      </c>
      <c r="L1968" t="n">
        <v>5.25</v>
      </c>
      <c r="M1968" t="n">
        <v>7</v>
      </c>
      <c r="N1968" t="n">
        <v>7.54</v>
      </c>
      <c r="O1968" t="n">
        <v>8461.190000000001</v>
      </c>
      <c r="P1968" t="n">
        <v>134.43</v>
      </c>
      <c r="Q1968" t="n">
        <v>452.61</v>
      </c>
      <c r="R1968" t="n">
        <v>80.2</v>
      </c>
      <c r="S1968" t="n">
        <v>57.64</v>
      </c>
      <c r="T1968" t="n">
        <v>9137.459999999999</v>
      </c>
      <c r="U1968" t="n">
        <v>0.72</v>
      </c>
      <c r="V1968" t="n">
        <v>0.87</v>
      </c>
      <c r="W1968" t="n">
        <v>6.84</v>
      </c>
      <c r="X1968" t="n">
        <v>0.5600000000000001</v>
      </c>
      <c r="Y1968" t="n">
        <v>1</v>
      </c>
      <c r="Z1968" t="n">
        <v>10</v>
      </c>
    </row>
    <row r="1969">
      <c r="A1969" t="n">
        <v>18</v>
      </c>
      <c r="B1969" t="n">
        <v>25</v>
      </c>
      <c r="C1969" t="inlineStr">
        <is>
          <t xml:space="preserve">CONCLUIDO	</t>
        </is>
      </c>
      <c r="D1969" t="n">
        <v>3.7942</v>
      </c>
      <c r="E1969" t="n">
        <v>26.36</v>
      </c>
      <c r="F1969" t="n">
        <v>24.28</v>
      </c>
      <c r="G1969" t="n">
        <v>72.84999999999999</v>
      </c>
      <c r="H1969" t="n">
        <v>1.43</v>
      </c>
      <c r="I1969" t="n">
        <v>20</v>
      </c>
      <c r="J1969" t="n">
        <v>67</v>
      </c>
      <c r="K1969" t="n">
        <v>28.92</v>
      </c>
      <c r="L1969" t="n">
        <v>5.5</v>
      </c>
      <c r="M1969" t="n">
        <v>5</v>
      </c>
      <c r="N1969" t="n">
        <v>7.58</v>
      </c>
      <c r="O1969" t="n">
        <v>8497.24</v>
      </c>
      <c r="P1969" t="n">
        <v>134.74</v>
      </c>
      <c r="Q1969" t="n">
        <v>452.78</v>
      </c>
      <c r="R1969" t="n">
        <v>79.86</v>
      </c>
      <c r="S1969" t="n">
        <v>57.64</v>
      </c>
      <c r="T1969" t="n">
        <v>8966.98</v>
      </c>
      <c r="U1969" t="n">
        <v>0.72</v>
      </c>
      <c r="V1969" t="n">
        <v>0.87</v>
      </c>
      <c r="W1969" t="n">
        <v>6.84</v>
      </c>
      <c r="X1969" t="n">
        <v>0.5600000000000001</v>
      </c>
      <c r="Y1969" t="n">
        <v>1</v>
      </c>
      <c r="Z1969" t="n">
        <v>10</v>
      </c>
    </row>
    <row r="1970">
      <c r="A1970" t="n">
        <v>19</v>
      </c>
      <c r="B1970" t="n">
        <v>25</v>
      </c>
      <c r="C1970" t="inlineStr">
        <is>
          <t xml:space="preserve">CONCLUIDO	</t>
        </is>
      </c>
      <c r="D1970" t="n">
        <v>3.7949</v>
      </c>
      <c r="E1970" t="n">
        <v>26.35</v>
      </c>
      <c r="F1970" t="n">
        <v>24.28</v>
      </c>
      <c r="G1970" t="n">
        <v>72.83</v>
      </c>
      <c r="H1970" t="n">
        <v>1.49</v>
      </c>
      <c r="I1970" t="n">
        <v>20</v>
      </c>
      <c r="J1970" t="n">
        <v>67.29000000000001</v>
      </c>
      <c r="K1970" t="n">
        <v>28.92</v>
      </c>
      <c r="L1970" t="n">
        <v>5.75</v>
      </c>
      <c r="M1970" t="n">
        <v>2</v>
      </c>
      <c r="N1970" t="n">
        <v>7.62</v>
      </c>
      <c r="O1970" t="n">
        <v>8533.309999999999</v>
      </c>
      <c r="P1970" t="n">
        <v>134.82</v>
      </c>
      <c r="Q1970" t="n">
        <v>452.66</v>
      </c>
      <c r="R1970" t="n">
        <v>79.44</v>
      </c>
      <c r="S1970" t="n">
        <v>57.64</v>
      </c>
      <c r="T1970" t="n">
        <v>8755.98</v>
      </c>
      <c r="U1970" t="n">
        <v>0.73</v>
      </c>
      <c r="V1970" t="n">
        <v>0.87</v>
      </c>
      <c r="W1970" t="n">
        <v>6.85</v>
      </c>
      <c r="X1970" t="n">
        <v>0.55</v>
      </c>
      <c r="Y1970" t="n">
        <v>1</v>
      </c>
      <c r="Z1970" t="n">
        <v>10</v>
      </c>
    </row>
    <row r="1971">
      <c r="A1971" t="n">
        <v>20</v>
      </c>
      <c r="B1971" t="n">
        <v>25</v>
      </c>
      <c r="C1971" t="inlineStr">
        <is>
          <t xml:space="preserve">CONCLUIDO	</t>
        </is>
      </c>
      <c r="D1971" t="n">
        <v>3.7949</v>
      </c>
      <c r="E1971" t="n">
        <v>26.35</v>
      </c>
      <c r="F1971" t="n">
        <v>24.28</v>
      </c>
      <c r="G1971" t="n">
        <v>72.83</v>
      </c>
      <c r="H1971" t="n">
        <v>1.55</v>
      </c>
      <c r="I1971" t="n">
        <v>20</v>
      </c>
      <c r="J1971" t="n">
        <v>67.59</v>
      </c>
      <c r="K1971" t="n">
        <v>28.92</v>
      </c>
      <c r="L1971" t="n">
        <v>6</v>
      </c>
      <c r="M1971" t="n">
        <v>0</v>
      </c>
      <c r="N1971" t="n">
        <v>7.66</v>
      </c>
      <c r="O1971" t="n">
        <v>8569.4</v>
      </c>
      <c r="P1971" t="n">
        <v>135.14</v>
      </c>
      <c r="Q1971" t="n">
        <v>452.71</v>
      </c>
      <c r="R1971" t="n">
        <v>79.36</v>
      </c>
      <c r="S1971" t="n">
        <v>57.64</v>
      </c>
      <c r="T1971" t="n">
        <v>8717.870000000001</v>
      </c>
      <c r="U1971" t="n">
        <v>0.73</v>
      </c>
      <c r="V1971" t="n">
        <v>0.87</v>
      </c>
      <c r="W1971" t="n">
        <v>6.85</v>
      </c>
      <c r="X1971" t="n">
        <v>0.55</v>
      </c>
      <c r="Y1971" t="n">
        <v>1</v>
      </c>
      <c r="Z1971" t="n">
        <v>10</v>
      </c>
    </row>
    <row r="1972">
      <c r="A1972" t="n">
        <v>0</v>
      </c>
      <c r="B1972" t="n">
        <v>85</v>
      </c>
      <c r="C1972" t="inlineStr">
        <is>
          <t xml:space="preserve">CONCLUIDO	</t>
        </is>
      </c>
      <c r="D1972" t="n">
        <v>2.1969</v>
      </c>
      <c r="E1972" t="n">
        <v>45.52</v>
      </c>
      <c r="F1972" t="n">
        <v>32.81</v>
      </c>
      <c r="G1972" t="n">
        <v>6.45</v>
      </c>
      <c r="H1972" t="n">
        <v>0.11</v>
      </c>
      <c r="I1972" t="n">
        <v>305</v>
      </c>
      <c r="J1972" t="n">
        <v>167.88</v>
      </c>
      <c r="K1972" t="n">
        <v>51.39</v>
      </c>
      <c r="L1972" t="n">
        <v>1</v>
      </c>
      <c r="M1972" t="n">
        <v>303</v>
      </c>
      <c r="N1972" t="n">
        <v>30.49</v>
      </c>
      <c r="O1972" t="n">
        <v>20939.59</v>
      </c>
      <c r="P1972" t="n">
        <v>420.45</v>
      </c>
      <c r="Q1972" t="n">
        <v>453.42</v>
      </c>
      <c r="R1972" t="n">
        <v>357.99</v>
      </c>
      <c r="S1972" t="n">
        <v>57.64</v>
      </c>
      <c r="T1972" t="n">
        <v>146609.37</v>
      </c>
      <c r="U1972" t="n">
        <v>0.16</v>
      </c>
      <c r="V1972" t="n">
        <v>0.65</v>
      </c>
      <c r="W1972" t="n">
        <v>7.31</v>
      </c>
      <c r="X1972" t="n">
        <v>9.07</v>
      </c>
      <c r="Y1972" t="n">
        <v>1</v>
      </c>
      <c r="Z1972" t="n">
        <v>10</v>
      </c>
    </row>
    <row r="1973">
      <c r="A1973" t="n">
        <v>1</v>
      </c>
      <c r="B1973" t="n">
        <v>85</v>
      </c>
      <c r="C1973" t="inlineStr">
        <is>
          <t xml:space="preserve">CONCLUIDO	</t>
        </is>
      </c>
      <c r="D1973" t="n">
        <v>2.4809</v>
      </c>
      <c r="E1973" t="n">
        <v>40.31</v>
      </c>
      <c r="F1973" t="n">
        <v>30.31</v>
      </c>
      <c r="G1973" t="n">
        <v>8.08</v>
      </c>
      <c r="H1973" t="n">
        <v>0.13</v>
      </c>
      <c r="I1973" t="n">
        <v>225</v>
      </c>
      <c r="J1973" t="n">
        <v>168.25</v>
      </c>
      <c r="K1973" t="n">
        <v>51.39</v>
      </c>
      <c r="L1973" t="n">
        <v>1.25</v>
      </c>
      <c r="M1973" t="n">
        <v>223</v>
      </c>
      <c r="N1973" t="n">
        <v>30.6</v>
      </c>
      <c r="O1973" t="n">
        <v>20984.25</v>
      </c>
      <c r="P1973" t="n">
        <v>388.22</v>
      </c>
      <c r="Q1973" t="n">
        <v>453.14</v>
      </c>
      <c r="R1973" t="n">
        <v>277.43</v>
      </c>
      <c r="S1973" t="n">
        <v>57.64</v>
      </c>
      <c r="T1973" t="n">
        <v>106729.06</v>
      </c>
      <c r="U1973" t="n">
        <v>0.21</v>
      </c>
      <c r="V1973" t="n">
        <v>0.7</v>
      </c>
      <c r="W1973" t="n">
        <v>7.14</v>
      </c>
      <c r="X1973" t="n">
        <v>6.57</v>
      </c>
      <c r="Y1973" t="n">
        <v>1</v>
      </c>
      <c r="Z1973" t="n">
        <v>10</v>
      </c>
    </row>
    <row r="1974">
      <c r="A1974" t="n">
        <v>2</v>
      </c>
      <c r="B1974" t="n">
        <v>85</v>
      </c>
      <c r="C1974" t="inlineStr">
        <is>
          <t xml:space="preserve">CONCLUIDO	</t>
        </is>
      </c>
      <c r="D1974" t="n">
        <v>2.6746</v>
      </c>
      <c r="E1974" t="n">
        <v>37.39</v>
      </c>
      <c r="F1974" t="n">
        <v>28.95</v>
      </c>
      <c r="G1974" t="n">
        <v>9.699999999999999</v>
      </c>
      <c r="H1974" t="n">
        <v>0.16</v>
      </c>
      <c r="I1974" t="n">
        <v>179</v>
      </c>
      <c r="J1974" t="n">
        <v>168.61</v>
      </c>
      <c r="K1974" t="n">
        <v>51.39</v>
      </c>
      <c r="L1974" t="n">
        <v>1.5</v>
      </c>
      <c r="M1974" t="n">
        <v>177</v>
      </c>
      <c r="N1974" t="n">
        <v>30.71</v>
      </c>
      <c r="O1974" t="n">
        <v>21028.94</v>
      </c>
      <c r="P1974" t="n">
        <v>370.59</v>
      </c>
      <c r="Q1974" t="n">
        <v>452.97</v>
      </c>
      <c r="R1974" t="n">
        <v>232.61</v>
      </c>
      <c r="S1974" t="n">
        <v>57.64</v>
      </c>
      <c r="T1974" t="n">
        <v>84548.17</v>
      </c>
      <c r="U1974" t="n">
        <v>0.25</v>
      </c>
      <c r="V1974" t="n">
        <v>0.73</v>
      </c>
      <c r="W1974" t="n">
        <v>7.08</v>
      </c>
      <c r="X1974" t="n">
        <v>5.21</v>
      </c>
      <c r="Y1974" t="n">
        <v>1</v>
      </c>
      <c r="Z1974" t="n">
        <v>10</v>
      </c>
    </row>
    <row r="1975">
      <c r="A1975" t="n">
        <v>3</v>
      </c>
      <c r="B1975" t="n">
        <v>85</v>
      </c>
      <c r="C1975" t="inlineStr">
        <is>
          <t xml:space="preserve">CONCLUIDO	</t>
        </is>
      </c>
      <c r="D1975" t="n">
        <v>2.8191</v>
      </c>
      <c r="E1975" t="n">
        <v>35.47</v>
      </c>
      <c r="F1975" t="n">
        <v>28.05</v>
      </c>
      <c r="G1975" t="n">
        <v>11.3</v>
      </c>
      <c r="H1975" t="n">
        <v>0.18</v>
      </c>
      <c r="I1975" t="n">
        <v>149</v>
      </c>
      <c r="J1975" t="n">
        <v>168.97</v>
      </c>
      <c r="K1975" t="n">
        <v>51.39</v>
      </c>
      <c r="L1975" t="n">
        <v>1.75</v>
      </c>
      <c r="M1975" t="n">
        <v>147</v>
      </c>
      <c r="N1975" t="n">
        <v>30.83</v>
      </c>
      <c r="O1975" t="n">
        <v>21073.68</v>
      </c>
      <c r="P1975" t="n">
        <v>358.78</v>
      </c>
      <c r="Q1975" t="n">
        <v>452.87</v>
      </c>
      <c r="R1975" t="n">
        <v>202.86</v>
      </c>
      <c r="S1975" t="n">
        <v>57.64</v>
      </c>
      <c r="T1975" t="n">
        <v>69824.17</v>
      </c>
      <c r="U1975" t="n">
        <v>0.28</v>
      </c>
      <c r="V1975" t="n">
        <v>0.76</v>
      </c>
      <c r="W1975" t="n">
        <v>7.04</v>
      </c>
      <c r="X1975" t="n">
        <v>4.32</v>
      </c>
      <c r="Y1975" t="n">
        <v>1</v>
      </c>
      <c r="Z1975" t="n">
        <v>10</v>
      </c>
    </row>
    <row r="1976">
      <c r="A1976" t="n">
        <v>4</v>
      </c>
      <c r="B1976" t="n">
        <v>85</v>
      </c>
      <c r="C1976" t="inlineStr">
        <is>
          <t xml:space="preserve">CONCLUIDO	</t>
        </is>
      </c>
      <c r="D1976" t="n">
        <v>2.9343</v>
      </c>
      <c r="E1976" t="n">
        <v>34.08</v>
      </c>
      <c r="F1976" t="n">
        <v>27.4</v>
      </c>
      <c r="G1976" t="n">
        <v>12.95</v>
      </c>
      <c r="H1976" t="n">
        <v>0.21</v>
      </c>
      <c r="I1976" t="n">
        <v>127</v>
      </c>
      <c r="J1976" t="n">
        <v>169.33</v>
      </c>
      <c r="K1976" t="n">
        <v>51.39</v>
      </c>
      <c r="L1976" t="n">
        <v>2</v>
      </c>
      <c r="M1976" t="n">
        <v>125</v>
      </c>
      <c r="N1976" t="n">
        <v>30.94</v>
      </c>
      <c r="O1976" t="n">
        <v>21118.46</v>
      </c>
      <c r="P1976" t="n">
        <v>350.21</v>
      </c>
      <c r="Q1976" t="n">
        <v>452.93</v>
      </c>
      <c r="R1976" t="n">
        <v>181.88</v>
      </c>
      <c r="S1976" t="n">
        <v>57.64</v>
      </c>
      <c r="T1976" t="n">
        <v>59442.94</v>
      </c>
      <c r="U1976" t="n">
        <v>0.32</v>
      </c>
      <c r="V1976" t="n">
        <v>0.77</v>
      </c>
      <c r="W1976" t="n">
        <v>7</v>
      </c>
      <c r="X1976" t="n">
        <v>3.67</v>
      </c>
      <c r="Y1976" t="n">
        <v>1</v>
      </c>
      <c r="Z1976" t="n">
        <v>10</v>
      </c>
    </row>
    <row r="1977">
      <c r="A1977" t="n">
        <v>5</v>
      </c>
      <c r="B1977" t="n">
        <v>85</v>
      </c>
      <c r="C1977" t="inlineStr">
        <is>
          <t xml:space="preserve">CONCLUIDO	</t>
        </is>
      </c>
      <c r="D1977" t="n">
        <v>3.0232</v>
      </c>
      <c r="E1977" t="n">
        <v>33.08</v>
      </c>
      <c r="F1977" t="n">
        <v>26.94</v>
      </c>
      <c r="G1977" t="n">
        <v>14.56</v>
      </c>
      <c r="H1977" t="n">
        <v>0.24</v>
      </c>
      <c r="I1977" t="n">
        <v>111</v>
      </c>
      <c r="J1977" t="n">
        <v>169.7</v>
      </c>
      <c r="K1977" t="n">
        <v>51.39</v>
      </c>
      <c r="L1977" t="n">
        <v>2.25</v>
      </c>
      <c r="M1977" t="n">
        <v>109</v>
      </c>
      <c r="N1977" t="n">
        <v>31.05</v>
      </c>
      <c r="O1977" t="n">
        <v>21163.27</v>
      </c>
      <c r="P1977" t="n">
        <v>344.05</v>
      </c>
      <c r="Q1977" t="n">
        <v>452.71</v>
      </c>
      <c r="R1977" t="n">
        <v>167.37</v>
      </c>
      <c r="S1977" t="n">
        <v>57.64</v>
      </c>
      <c r="T1977" t="n">
        <v>52270.05</v>
      </c>
      <c r="U1977" t="n">
        <v>0.34</v>
      </c>
      <c r="V1977" t="n">
        <v>0.79</v>
      </c>
      <c r="W1977" t="n">
        <v>6.97</v>
      </c>
      <c r="X1977" t="n">
        <v>3.21</v>
      </c>
      <c r="Y1977" t="n">
        <v>1</v>
      </c>
      <c r="Z1977" t="n">
        <v>10</v>
      </c>
    </row>
    <row r="1978">
      <c r="A1978" t="n">
        <v>6</v>
      </c>
      <c r="B1978" t="n">
        <v>85</v>
      </c>
      <c r="C1978" t="inlineStr">
        <is>
          <t xml:space="preserve">CONCLUIDO	</t>
        </is>
      </c>
      <c r="D1978" t="n">
        <v>3.0953</v>
      </c>
      <c r="E1978" t="n">
        <v>32.31</v>
      </c>
      <c r="F1978" t="n">
        <v>26.58</v>
      </c>
      <c r="G1978" t="n">
        <v>16.11</v>
      </c>
      <c r="H1978" t="n">
        <v>0.26</v>
      </c>
      <c r="I1978" t="n">
        <v>99</v>
      </c>
      <c r="J1978" t="n">
        <v>170.06</v>
      </c>
      <c r="K1978" t="n">
        <v>51.39</v>
      </c>
      <c r="L1978" t="n">
        <v>2.5</v>
      </c>
      <c r="M1978" t="n">
        <v>97</v>
      </c>
      <c r="N1978" t="n">
        <v>31.17</v>
      </c>
      <c r="O1978" t="n">
        <v>21208.12</v>
      </c>
      <c r="P1978" t="n">
        <v>339.07</v>
      </c>
      <c r="Q1978" t="n">
        <v>452.72</v>
      </c>
      <c r="R1978" t="n">
        <v>155.41</v>
      </c>
      <c r="S1978" t="n">
        <v>57.64</v>
      </c>
      <c r="T1978" t="n">
        <v>46346.79</v>
      </c>
      <c r="U1978" t="n">
        <v>0.37</v>
      </c>
      <c r="V1978" t="n">
        <v>0.8</v>
      </c>
      <c r="W1978" t="n">
        <v>6.95</v>
      </c>
      <c r="X1978" t="n">
        <v>2.85</v>
      </c>
      <c r="Y1978" t="n">
        <v>1</v>
      </c>
      <c r="Z1978" t="n">
        <v>10</v>
      </c>
    </row>
    <row r="1979">
      <c r="A1979" t="n">
        <v>7</v>
      </c>
      <c r="B1979" t="n">
        <v>85</v>
      </c>
      <c r="C1979" t="inlineStr">
        <is>
          <t xml:space="preserve">CONCLUIDO	</t>
        </is>
      </c>
      <c r="D1979" t="n">
        <v>3.1588</v>
      </c>
      <c r="E1979" t="n">
        <v>31.66</v>
      </c>
      <c r="F1979" t="n">
        <v>26.27</v>
      </c>
      <c r="G1979" t="n">
        <v>17.71</v>
      </c>
      <c r="H1979" t="n">
        <v>0.29</v>
      </c>
      <c r="I1979" t="n">
        <v>89</v>
      </c>
      <c r="J1979" t="n">
        <v>170.42</v>
      </c>
      <c r="K1979" t="n">
        <v>51.39</v>
      </c>
      <c r="L1979" t="n">
        <v>2.75</v>
      </c>
      <c r="M1979" t="n">
        <v>87</v>
      </c>
      <c r="N1979" t="n">
        <v>31.28</v>
      </c>
      <c r="O1979" t="n">
        <v>21253.01</v>
      </c>
      <c r="P1979" t="n">
        <v>334.75</v>
      </c>
      <c r="Q1979" t="n">
        <v>452.77</v>
      </c>
      <c r="R1979" t="n">
        <v>145.23</v>
      </c>
      <c r="S1979" t="n">
        <v>57.64</v>
      </c>
      <c r="T1979" t="n">
        <v>41308.84</v>
      </c>
      <c r="U1979" t="n">
        <v>0.4</v>
      </c>
      <c r="V1979" t="n">
        <v>0.8100000000000001</v>
      </c>
      <c r="W1979" t="n">
        <v>6.94</v>
      </c>
      <c r="X1979" t="n">
        <v>2.54</v>
      </c>
      <c r="Y1979" t="n">
        <v>1</v>
      </c>
      <c r="Z1979" t="n">
        <v>10</v>
      </c>
    </row>
    <row r="1980">
      <c r="A1980" t="n">
        <v>8</v>
      </c>
      <c r="B1980" t="n">
        <v>85</v>
      </c>
      <c r="C1980" t="inlineStr">
        <is>
          <t xml:space="preserve">CONCLUIDO	</t>
        </is>
      </c>
      <c r="D1980" t="n">
        <v>3.2104</v>
      </c>
      <c r="E1980" t="n">
        <v>31.15</v>
      </c>
      <c r="F1980" t="n">
        <v>26.03</v>
      </c>
      <c r="G1980" t="n">
        <v>19.28</v>
      </c>
      <c r="H1980" t="n">
        <v>0.31</v>
      </c>
      <c r="I1980" t="n">
        <v>81</v>
      </c>
      <c r="J1980" t="n">
        <v>170.79</v>
      </c>
      <c r="K1980" t="n">
        <v>51.39</v>
      </c>
      <c r="L1980" t="n">
        <v>3</v>
      </c>
      <c r="M1980" t="n">
        <v>79</v>
      </c>
      <c r="N1980" t="n">
        <v>31.4</v>
      </c>
      <c r="O1980" t="n">
        <v>21297.94</v>
      </c>
      <c r="P1980" t="n">
        <v>331.41</v>
      </c>
      <c r="Q1980" t="n">
        <v>452.91</v>
      </c>
      <c r="R1980" t="n">
        <v>137.58</v>
      </c>
      <c r="S1980" t="n">
        <v>57.64</v>
      </c>
      <c r="T1980" t="n">
        <v>37523.33</v>
      </c>
      <c r="U1980" t="n">
        <v>0.42</v>
      </c>
      <c r="V1980" t="n">
        <v>0.8100000000000001</v>
      </c>
      <c r="W1980" t="n">
        <v>6.92</v>
      </c>
      <c r="X1980" t="n">
        <v>2.3</v>
      </c>
      <c r="Y1980" t="n">
        <v>1</v>
      </c>
      <c r="Z1980" t="n">
        <v>10</v>
      </c>
    </row>
    <row r="1981">
      <c r="A1981" t="n">
        <v>9</v>
      </c>
      <c r="B1981" t="n">
        <v>85</v>
      </c>
      <c r="C1981" t="inlineStr">
        <is>
          <t xml:space="preserve">CONCLUIDO	</t>
        </is>
      </c>
      <c r="D1981" t="n">
        <v>3.2541</v>
      </c>
      <c r="E1981" t="n">
        <v>30.73</v>
      </c>
      <c r="F1981" t="n">
        <v>25.85</v>
      </c>
      <c r="G1981" t="n">
        <v>20.96</v>
      </c>
      <c r="H1981" t="n">
        <v>0.34</v>
      </c>
      <c r="I1981" t="n">
        <v>74</v>
      </c>
      <c r="J1981" t="n">
        <v>171.15</v>
      </c>
      <c r="K1981" t="n">
        <v>51.39</v>
      </c>
      <c r="L1981" t="n">
        <v>3.25</v>
      </c>
      <c r="M1981" t="n">
        <v>72</v>
      </c>
      <c r="N1981" t="n">
        <v>31.51</v>
      </c>
      <c r="O1981" t="n">
        <v>21342.91</v>
      </c>
      <c r="P1981" t="n">
        <v>328.89</v>
      </c>
      <c r="Q1981" t="n">
        <v>452.75</v>
      </c>
      <c r="R1981" t="n">
        <v>131.62</v>
      </c>
      <c r="S1981" t="n">
        <v>57.64</v>
      </c>
      <c r="T1981" t="n">
        <v>34577.12</v>
      </c>
      <c r="U1981" t="n">
        <v>0.44</v>
      </c>
      <c r="V1981" t="n">
        <v>0.82</v>
      </c>
      <c r="W1981" t="n">
        <v>6.92</v>
      </c>
      <c r="X1981" t="n">
        <v>2.12</v>
      </c>
      <c r="Y1981" t="n">
        <v>1</v>
      </c>
      <c r="Z1981" t="n">
        <v>10</v>
      </c>
    </row>
    <row r="1982">
      <c r="A1982" t="n">
        <v>10</v>
      </c>
      <c r="B1982" t="n">
        <v>85</v>
      </c>
      <c r="C1982" t="inlineStr">
        <is>
          <t xml:space="preserve">CONCLUIDO	</t>
        </is>
      </c>
      <c r="D1982" t="n">
        <v>3.2941</v>
      </c>
      <c r="E1982" t="n">
        <v>30.36</v>
      </c>
      <c r="F1982" t="n">
        <v>25.68</v>
      </c>
      <c r="G1982" t="n">
        <v>22.66</v>
      </c>
      <c r="H1982" t="n">
        <v>0.36</v>
      </c>
      <c r="I1982" t="n">
        <v>68</v>
      </c>
      <c r="J1982" t="n">
        <v>171.52</v>
      </c>
      <c r="K1982" t="n">
        <v>51.39</v>
      </c>
      <c r="L1982" t="n">
        <v>3.5</v>
      </c>
      <c r="M1982" t="n">
        <v>66</v>
      </c>
      <c r="N1982" t="n">
        <v>31.63</v>
      </c>
      <c r="O1982" t="n">
        <v>21387.92</v>
      </c>
      <c r="P1982" t="n">
        <v>326.39</v>
      </c>
      <c r="Q1982" t="n">
        <v>452.78</v>
      </c>
      <c r="R1982" t="n">
        <v>125.76</v>
      </c>
      <c r="S1982" t="n">
        <v>57.64</v>
      </c>
      <c r="T1982" t="n">
        <v>31679.09</v>
      </c>
      <c r="U1982" t="n">
        <v>0.46</v>
      </c>
      <c r="V1982" t="n">
        <v>0.83</v>
      </c>
      <c r="W1982" t="n">
        <v>6.91</v>
      </c>
      <c r="X1982" t="n">
        <v>1.95</v>
      </c>
      <c r="Y1982" t="n">
        <v>1</v>
      </c>
      <c r="Z1982" t="n">
        <v>10</v>
      </c>
    </row>
    <row r="1983">
      <c r="A1983" t="n">
        <v>11</v>
      </c>
      <c r="B1983" t="n">
        <v>85</v>
      </c>
      <c r="C1983" t="inlineStr">
        <is>
          <t xml:space="preserve">CONCLUIDO	</t>
        </is>
      </c>
      <c r="D1983" t="n">
        <v>3.3313</v>
      </c>
      <c r="E1983" t="n">
        <v>30.02</v>
      </c>
      <c r="F1983" t="n">
        <v>25.51</v>
      </c>
      <c r="G1983" t="n">
        <v>24.3</v>
      </c>
      <c r="H1983" t="n">
        <v>0.39</v>
      </c>
      <c r="I1983" t="n">
        <v>63</v>
      </c>
      <c r="J1983" t="n">
        <v>171.88</v>
      </c>
      <c r="K1983" t="n">
        <v>51.39</v>
      </c>
      <c r="L1983" t="n">
        <v>3.75</v>
      </c>
      <c r="M1983" t="n">
        <v>61</v>
      </c>
      <c r="N1983" t="n">
        <v>31.74</v>
      </c>
      <c r="O1983" t="n">
        <v>21432.96</v>
      </c>
      <c r="P1983" t="n">
        <v>323.9</v>
      </c>
      <c r="Q1983" t="n">
        <v>452.75</v>
      </c>
      <c r="R1983" t="n">
        <v>120.49</v>
      </c>
      <c r="S1983" t="n">
        <v>57.64</v>
      </c>
      <c r="T1983" t="n">
        <v>29066.69</v>
      </c>
      <c r="U1983" t="n">
        <v>0.48</v>
      </c>
      <c r="V1983" t="n">
        <v>0.83</v>
      </c>
      <c r="W1983" t="n">
        <v>6.9</v>
      </c>
      <c r="X1983" t="n">
        <v>1.78</v>
      </c>
      <c r="Y1983" t="n">
        <v>1</v>
      </c>
      <c r="Z1983" t="n">
        <v>10</v>
      </c>
    </row>
    <row r="1984">
      <c r="A1984" t="n">
        <v>12</v>
      </c>
      <c r="B1984" t="n">
        <v>85</v>
      </c>
      <c r="C1984" t="inlineStr">
        <is>
          <t xml:space="preserve">CONCLUIDO	</t>
        </is>
      </c>
      <c r="D1984" t="n">
        <v>3.3565</v>
      </c>
      <c r="E1984" t="n">
        <v>29.79</v>
      </c>
      <c r="F1984" t="n">
        <v>25.42</v>
      </c>
      <c r="G1984" t="n">
        <v>25.85</v>
      </c>
      <c r="H1984" t="n">
        <v>0.41</v>
      </c>
      <c r="I1984" t="n">
        <v>59</v>
      </c>
      <c r="J1984" t="n">
        <v>172.25</v>
      </c>
      <c r="K1984" t="n">
        <v>51.39</v>
      </c>
      <c r="L1984" t="n">
        <v>4</v>
      </c>
      <c r="M1984" t="n">
        <v>57</v>
      </c>
      <c r="N1984" t="n">
        <v>31.86</v>
      </c>
      <c r="O1984" t="n">
        <v>21478.05</v>
      </c>
      <c r="P1984" t="n">
        <v>322.39</v>
      </c>
      <c r="Q1984" t="n">
        <v>452.68</v>
      </c>
      <c r="R1984" t="n">
        <v>117.52</v>
      </c>
      <c r="S1984" t="n">
        <v>57.64</v>
      </c>
      <c r="T1984" t="n">
        <v>27605.12</v>
      </c>
      <c r="U1984" t="n">
        <v>0.49</v>
      </c>
      <c r="V1984" t="n">
        <v>0.83</v>
      </c>
      <c r="W1984" t="n">
        <v>6.89</v>
      </c>
      <c r="X1984" t="n">
        <v>1.69</v>
      </c>
      <c r="Y1984" t="n">
        <v>1</v>
      </c>
      <c r="Z1984" t="n">
        <v>10</v>
      </c>
    </row>
    <row r="1985">
      <c r="A1985" t="n">
        <v>13</v>
      </c>
      <c r="B1985" t="n">
        <v>85</v>
      </c>
      <c r="C1985" t="inlineStr">
        <is>
          <t xml:space="preserve">CONCLUIDO	</t>
        </is>
      </c>
      <c r="D1985" t="n">
        <v>3.3872</v>
      </c>
      <c r="E1985" t="n">
        <v>29.52</v>
      </c>
      <c r="F1985" t="n">
        <v>25.29</v>
      </c>
      <c r="G1985" t="n">
        <v>27.59</v>
      </c>
      <c r="H1985" t="n">
        <v>0.44</v>
      </c>
      <c r="I1985" t="n">
        <v>55</v>
      </c>
      <c r="J1985" t="n">
        <v>172.61</v>
      </c>
      <c r="K1985" t="n">
        <v>51.39</v>
      </c>
      <c r="L1985" t="n">
        <v>4.25</v>
      </c>
      <c r="M1985" t="n">
        <v>53</v>
      </c>
      <c r="N1985" t="n">
        <v>31.97</v>
      </c>
      <c r="O1985" t="n">
        <v>21523.17</v>
      </c>
      <c r="P1985" t="n">
        <v>320.33</v>
      </c>
      <c r="Q1985" t="n">
        <v>452.7</v>
      </c>
      <c r="R1985" t="n">
        <v>113.06</v>
      </c>
      <c r="S1985" t="n">
        <v>57.64</v>
      </c>
      <c r="T1985" t="n">
        <v>25391.2</v>
      </c>
      <c r="U1985" t="n">
        <v>0.51</v>
      </c>
      <c r="V1985" t="n">
        <v>0.84</v>
      </c>
      <c r="W1985" t="n">
        <v>6.88</v>
      </c>
      <c r="X1985" t="n">
        <v>1.56</v>
      </c>
      <c r="Y1985" t="n">
        <v>1</v>
      </c>
      <c r="Z1985" t="n">
        <v>10</v>
      </c>
    </row>
    <row r="1986">
      <c r="A1986" t="n">
        <v>14</v>
      </c>
      <c r="B1986" t="n">
        <v>85</v>
      </c>
      <c r="C1986" t="inlineStr">
        <is>
          <t xml:space="preserve">CONCLUIDO	</t>
        </is>
      </c>
      <c r="D1986" t="n">
        <v>3.411</v>
      </c>
      <c r="E1986" t="n">
        <v>29.32</v>
      </c>
      <c r="F1986" t="n">
        <v>25.18</v>
      </c>
      <c r="G1986" t="n">
        <v>29.06</v>
      </c>
      <c r="H1986" t="n">
        <v>0.46</v>
      </c>
      <c r="I1986" t="n">
        <v>52</v>
      </c>
      <c r="J1986" t="n">
        <v>172.98</v>
      </c>
      <c r="K1986" t="n">
        <v>51.39</v>
      </c>
      <c r="L1986" t="n">
        <v>4.5</v>
      </c>
      <c r="M1986" t="n">
        <v>50</v>
      </c>
      <c r="N1986" t="n">
        <v>32.09</v>
      </c>
      <c r="O1986" t="n">
        <v>21568.34</v>
      </c>
      <c r="P1986" t="n">
        <v>318.75</v>
      </c>
      <c r="Q1986" t="n">
        <v>452.67</v>
      </c>
      <c r="R1986" t="n">
        <v>109.55</v>
      </c>
      <c r="S1986" t="n">
        <v>57.64</v>
      </c>
      <c r="T1986" t="n">
        <v>23654.9</v>
      </c>
      <c r="U1986" t="n">
        <v>0.53</v>
      </c>
      <c r="V1986" t="n">
        <v>0.84</v>
      </c>
      <c r="W1986" t="n">
        <v>6.88</v>
      </c>
      <c r="X1986" t="n">
        <v>1.45</v>
      </c>
      <c r="Y1986" t="n">
        <v>1</v>
      </c>
      <c r="Z1986" t="n">
        <v>10</v>
      </c>
    </row>
    <row r="1987">
      <c r="A1987" t="n">
        <v>15</v>
      </c>
      <c r="B1987" t="n">
        <v>85</v>
      </c>
      <c r="C1987" t="inlineStr">
        <is>
          <t xml:space="preserve">CONCLUIDO	</t>
        </is>
      </c>
      <c r="D1987" t="n">
        <v>3.4319</v>
      </c>
      <c r="E1987" t="n">
        <v>29.14</v>
      </c>
      <c r="F1987" t="n">
        <v>25.11</v>
      </c>
      <c r="G1987" t="n">
        <v>30.74</v>
      </c>
      <c r="H1987" t="n">
        <v>0.49</v>
      </c>
      <c r="I1987" t="n">
        <v>49</v>
      </c>
      <c r="J1987" t="n">
        <v>173.35</v>
      </c>
      <c r="K1987" t="n">
        <v>51.39</v>
      </c>
      <c r="L1987" t="n">
        <v>4.75</v>
      </c>
      <c r="M1987" t="n">
        <v>47</v>
      </c>
      <c r="N1987" t="n">
        <v>32.2</v>
      </c>
      <c r="O1987" t="n">
        <v>21613.54</v>
      </c>
      <c r="P1987" t="n">
        <v>317.38</v>
      </c>
      <c r="Q1987" t="n">
        <v>452.67</v>
      </c>
      <c r="R1987" t="n">
        <v>107.48</v>
      </c>
      <c r="S1987" t="n">
        <v>57.64</v>
      </c>
      <c r="T1987" t="n">
        <v>22634.94</v>
      </c>
      <c r="U1987" t="n">
        <v>0.54</v>
      </c>
      <c r="V1987" t="n">
        <v>0.84</v>
      </c>
      <c r="W1987" t="n">
        <v>6.87</v>
      </c>
      <c r="X1987" t="n">
        <v>1.38</v>
      </c>
      <c r="Y1987" t="n">
        <v>1</v>
      </c>
      <c r="Z1987" t="n">
        <v>10</v>
      </c>
    </row>
    <row r="1988">
      <c r="A1988" t="n">
        <v>16</v>
      </c>
      <c r="B1988" t="n">
        <v>85</v>
      </c>
      <c r="C1988" t="inlineStr">
        <is>
          <t xml:space="preserve">CONCLUIDO	</t>
        </is>
      </c>
      <c r="D1988" t="n">
        <v>3.4459</v>
      </c>
      <c r="E1988" t="n">
        <v>29.02</v>
      </c>
      <c r="F1988" t="n">
        <v>25.05</v>
      </c>
      <c r="G1988" t="n">
        <v>31.98</v>
      </c>
      <c r="H1988" t="n">
        <v>0.51</v>
      </c>
      <c r="I1988" t="n">
        <v>47</v>
      </c>
      <c r="J1988" t="n">
        <v>173.71</v>
      </c>
      <c r="K1988" t="n">
        <v>51.39</v>
      </c>
      <c r="L1988" t="n">
        <v>5</v>
      </c>
      <c r="M1988" t="n">
        <v>45</v>
      </c>
      <c r="N1988" t="n">
        <v>32.32</v>
      </c>
      <c r="O1988" t="n">
        <v>21658.78</v>
      </c>
      <c r="P1988" t="n">
        <v>316.49</v>
      </c>
      <c r="Q1988" t="n">
        <v>452.63</v>
      </c>
      <c r="R1988" t="n">
        <v>105.47</v>
      </c>
      <c r="S1988" t="n">
        <v>57.64</v>
      </c>
      <c r="T1988" t="n">
        <v>21638.11</v>
      </c>
      <c r="U1988" t="n">
        <v>0.55</v>
      </c>
      <c r="V1988" t="n">
        <v>0.85</v>
      </c>
      <c r="W1988" t="n">
        <v>6.88</v>
      </c>
      <c r="X1988" t="n">
        <v>1.33</v>
      </c>
      <c r="Y1988" t="n">
        <v>1</v>
      </c>
      <c r="Z1988" t="n">
        <v>10</v>
      </c>
    </row>
    <row r="1989">
      <c r="A1989" t="n">
        <v>17</v>
      </c>
      <c r="B1989" t="n">
        <v>85</v>
      </c>
      <c r="C1989" t="inlineStr">
        <is>
          <t xml:space="preserve">CONCLUIDO	</t>
        </is>
      </c>
      <c r="D1989" t="n">
        <v>3.4716</v>
      </c>
      <c r="E1989" t="n">
        <v>28.81</v>
      </c>
      <c r="F1989" t="n">
        <v>24.94</v>
      </c>
      <c r="G1989" t="n">
        <v>34.01</v>
      </c>
      <c r="H1989" t="n">
        <v>0.53</v>
      </c>
      <c r="I1989" t="n">
        <v>44</v>
      </c>
      <c r="J1989" t="n">
        <v>174.08</v>
      </c>
      <c r="K1989" t="n">
        <v>51.39</v>
      </c>
      <c r="L1989" t="n">
        <v>5.25</v>
      </c>
      <c r="M1989" t="n">
        <v>42</v>
      </c>
      <c r="N1989" t="n">
        <v>32.44</v>
      </c>
      <c r="O1989" t="n">
        <v>21704.07</v>
      </c>
      <c r="P1989" t="n">
        <v>314.7</v>
      </c>
      <c r="Q1989" t="n">
        <v>452.68</v>
      </c>
      <c r="R1989" t="n">
        <v>101.92</v>
      </c>
      <c r="S1989" t="n">
        <v>57.64</v>
      </c>
      <c r="T1989" t="n">
        <v>19878.17</v>
      </c>
      <c r="U1989" t="n">
        <v>0.57</v>
      </c>
      <c r="V1989" t="n">
        <v>0.85</v>
      </c>
      <c r="W1989" t="n">
        <v>6.86</v>
      </c>
      <c r="X1989" t="n">
        <v>1.21</v>
      </c>
      <c r="Y1989" t="n">
        <v>1</v>
      </c>
      <c r="Z1989" t="n">
        <v>10</v>
      </c>
    </row>
    <row r="1990">
      <c r="A1990" t="n">
        <v>18</v>
      </c>
      <c r="B1990" t="n">
        <v>85</v>
      </c>
      <c r="C1990" t="inlineStr">
        <is>
          <t xml:space="preserve">CONCLUIDO	</t>
        </is>
      </c>
      <c r="D1990" t="n">
        <v>3.4844</v>
      </c>
      <c r="E1990" t="n">
        <v>28.7</v>
      </c>
      <c r="F1990" t="n">
        <v>24.9</v>
      </c>
      <c r="G1990" t="n">
        <v>35.58</v>
      </c>
      <c r="H1990" t="n">
        <v>0.5600000000000001</v>
      </c>
      <c r="I1990" t="n">
        <v>42</v>
      </c>
      <c r="J1990" t="n">
        <v>174.45</v>
      </c>
      <c r="K1990" t="n">
        <v>51.39</v>
      </c>
      <c r="L1990" t="n">
        <v>5.5</v>
      </c>
      <c r="M1990" t="n">
        <v>40</v>
      </c>
      <c r="N1990" t="n">
        <v>32.56</v>
      </c>
      <c r="O1990" t="n">
        <v>21749.39</v>
      </c>
      <c r="P1990" t="n">
        <v>313.91</v>
      </c>
      <c r="Q1990" t="n">
        <v>452.64</v>
      </c>
      <c r="R1990" t="n">
        <v>100.63</v>
      </c>
      <c r="S1990" t="n">
        <v>57.64</v>
      </c>
      <c r="T1990" t="n">
        <v>19244.28</v>
      </c>
      <c r="U1990" t="n">
        <v>0.57</v>
      </c>
      <c r="V1990" t="n">
        <v>0.85</v>
      </c>
      <c r="W1990" t="n">
        <v>6.87</v>
      </c>
      <c r="X1990" t="n">
        <v>1.18</v>
      </c>
      <c r="Y1990" t="n">
        <v>1</v>
      </c>
      <c r="Z1990" t="n">
        <v>10</v>
      </c>
    </row>
    <row r="1991">
      <c r="A1991" t="n">
        <v>19</v>
      </c>
      <c r="B1991" t="n">
        <v>85</v>
      </c>
      <c r="C1991" t="inlineStr">
        <is>
          <t xml:space="preserve">CONCLUIDO	</t>
        </is>
      </c>
      <c r="D1991" t="n">
        <v>3.4984</v>
      </c>
      <c r="E1991" t="n">
        <v>28.58</v>
      </c>
      <c r="F1991" t="n">
        <v>24.86</v>
      </c>
      <c r="G1991" t="n">
        <v>37.28</v>
      </c>
      <c r="H1991" t="n">
        <v>0.58</v>
      </c>
      <c r="I1991" t="n">
        <v>40</v>
      </c>
      <c r="J1991" t="n">
        <v>174.82</v>
      </c>
      <c r="K1991" t="n">
        <v>51.39</v>
      </c>
      <c r="L1991" t="n">
        <v>5.75</v>
      </c>
      <c r="M1991" t="n">
        <v>38</v>
      </c>
      <c r="N1991" t="n">
        <v>32.67</v>
      </c>
      <c r="O1991" t="n">
        <v>21794.75</v>
      </c>
      <c r="P1991" t="n">
        <v>312.79</v>
      </c>
      <c r="Q1991" t="n">
        <v>452.7</v>
      </c>
      <c r="R1991" t="n">
        <v>99</v>
      </c>
      <c r="S1991" t="n">
        <v>57.64</v>
      </c>
      <c r="T1991" t="n">
        <v>18438.81</v>
      </c>
      <c r="U1991" t="n">
        <v>0.58</v>
      </c>
      <c r="V1991" t="n">
        <v>0.85</v>
      </c>
      <c r="W1991" t="n">
        <v>6.86</v>
      </c>
      <c r="X1991" t="n">
        <v>1.13</v>
      </c>
      <c r="Y1991" t="n">
        <v>1</v>
      </c>
      <c r="Z1991" t="n">
        <v>10</v>
      </c>
    </row>
    <row r="1992">
      <c r="A1992" t="n">
        <v>20</v>
      </c>
      <c r="B1992" t="n">
        <v>85</v>
      </c>
      <c r="C1992" t="inlineStr">
        <is>
          <t xml:space="preserve">CONCLUIDO	</t>
        </is>
      </c>
      <c r="D1992" t="n">
        <v>3.5096</v>
      </c>
      <c r="E1992" t="n">
        <v>28.49</v>
      </c>
      <c r="F1992" t="n">
        <v>24.8</v>
      </c>
      <c r="G1992" t="n">
        <v>38.15</v>
      </c>
      <c r="H1992" t="n">
        <v>0.61</v>
      </c>
      <c r="I1992" t="n">
        <v>39</v>
      </c>
      <c r="J1992" t="n">
        <v>175.18</v>
      </c>
      <c r="K1992" t="n">
        <v>51.39</v>
      </c>
      <c r="L1992" t="n">
        <v>6</v>
      </c>
      <c r="M1992" t="n">
        <v>37</v>
      </c>
      <c r="N1992" t="n">
        <v>32.79</v>
      </c>
      <c r="O1992" t="n">
        <v>21840.16</v>
      </c>
      <c r="P1992" t="n">
        <v>311.89</v>
      </c>
      <c r="Q1992" t="n">
        <v>452.58</v>
      </c>
      <c r="R1992" t="n">
        <v>97.40000000000001</v>
      </c>
      <c r="S1992" t="n">
        <v>57.64</v>
      </c>
      <c r="T1992" t="n">
        <v>17644.3</v>
      </c>
      <c r="U1992" t="n">
        <v>0.59</v>
      </c>
      <c r="V1992" t="n">
        <v>0.86</v>
      </c>
      <c r="W1992" t="n">
        <v>6.85</v>
      </c>
      <c r="X1992" t="n">
        <v>1.07</v>
      </c>
      <c r="Y1992" t="n">
        <v>1</v>
      </c>
      <c r="Z1992" t="n">
        <v>10</v>
      </c>
    </row>
    <row r="1993">
      <c r="A1993" t="n">
        <v>21</v>
      </c>
      <c r="B1993" t="n">
        <v>85</v>
      </c>
      <c r="C1993" t="inlineStr">
        <is>
          <t xml:space="preserve">CONCLUIDO	</t>
        </is>
      </c>
      <c r="D1993" t="n">
        <v>3.5197</v>
      </c>
      <c r="E1993" t="n">
        <v>28.41</v>
      </c>
      <c r="F1993" t="n">
        <v>24.79</v>
      </c>
      <c r="G1993" t="n">
        <v>40.19</v>
      </c>
      <c r="H1993" t="n">
        <v>0.63</v>
      </c>
      <c r="I1993" t="n">
        <v>37</v>
      </c>
      <c r="J1993" t="n">
        <v>175.55</v>
      </c>
      <c r="K1993" t="n">
        <v>51.39</v>
      </c>
      <c r="L1993" t="n">
        <v>6.25</v>
      </c>
      <c r="M1993" t="n">
        <v>35</v>
      </c>
      <c r="N1993" t="n">
        <v>32.91</v>
      </c>
      <c r="O1993" t="n">
        <v>21885.6</v>
      </c>
      <c r="P1993" t="n">
        <v>311.44</v>
      </c>
      <c r="Q1993" t="n">
        <v>452.57</v>
      </c>
      <c r="R1993" t="n">
        <v>97.06</v>
      </c>
      <c r="S1993" t="n">
        <v>57.64</v>
      </c>
      <c r="T1993" t="n">
        <v>17484.58</v>
      </c>
      <c r="U1993" t="n">
        <v>0.59</v>
      </c>
      <c r="V1993" t="n">
        <v>0.86</v>
      </c>
      <c r="W1993" t="n">
        <v>6.85</v>
      </c>
      <c r="X1993" t="n">
        <v>1.06</v>
      </c>
      <c r="Y1993" t="n">
        <v>1</v>
      </c>
      <c r="Z1993" t="n">
        <v>10</v>
      </c>
    </row>
    <row r="1994">
      <c r="A1994" t="n">
        <v>22</v>
      </c>
      <c r="B1994" t="n">
        <v>85</v>
      </c>
      <c r="C1994" t="inlineStr">
        <is>
          <t xml:space="preserve">CONCLUIDO	</t>
        </is>
      </c>
      <c r="D1994" t="n">
        <v>3.5301</v>
      </c>
      <c r="E1994" t="n">
        <v>28.33</v>
      </c>
      <c r="F1994" t="n">
        <v>24.74</v>
      </c>
      <c r="G1994" t="n">
        <v>41.23</v>
      </c>
      <c r="H1994" t="n">
        <v>0.66</v>
      </c>
      <c r="I1994" t="n">
        <v>36</v>
      </c>
      <c r="J1994" t="n">
        <v>175.92</v>
      </c>
      <c r="K1994" t="n">
        <v>51.39</v>
      </c>
      <c r="L1994" t="n">
        <v>6.5</v>
      </c>
      <c r="M1994" t="n">
        <v>34</v>
      </c>
      <c r="N1994" t="n">
        <v>33.03</v>
      </c>
      <c r="O1994" t="n">
        <v>21931.08</v>
      </c>
      <c r="P1994" t="n">
        <v>310.54</v>
      </c>
      <c r="Q1994" t="n">
        <v>452.64</v>
      </c>
      <c r="R1994" t="n">
        <v>95.34</v>
      </c>
      <c r="S1994" t="n">
        <v>57.64</v>
      </c>
      <c r="T1994" t="n">
        <v>16627.13</v>
      </c>
      <c r="U1994" t="n">
        <v>0.6</v>
      </c>
      <c r="V1994" t="n">
        <v>0.86</v>
      </c>
      <c r="W1994" t="n">
        <v>6.85</v>
      </c>
      <c r="X1994" t="n">
        <v>1.01</v>
      </c>
      <c r="Y1994" t="n">
        <v>1</v>
      </c>
      <c r="Z1994" t="n">
        <v>10</v>
      </c>
    </row>
    <row r="1995">
      <c r="A1995" t="n">
        <v>23</v>
      </c>
      <c r="B1995" t="n">
        <v>85</v>
      </c>
      <c r="C1995" t="inlineStr">
        <is>
          <t xml:space="preserve">CONCLUIDO	</t>
        </is>
      </c>
      <c r="D1995" t="n">
        <v>3.5476</v>
      </c>
      <c r="E1995" t="n">
        <v>28.19</v>
      </c>
      <c r="F1995" t="n">
        <v>24.66</v>
      </c>
      <c r="G1995" t="n">
        <v>43.52</v>
      </c>
      <c r="H1995" t="n">
        <v>0.68</v>
      </c>
      <c r="I1995" t="n">
        <v>34</v>
      </c>
      <c r="J1995" t="n">
        <v>176.29</v>
      </c>
      <c r="K1995" t="n">
        <v>51.39</v>
      </c>
      <c r="L1995" t="n">
        <v>6.75</v>
      </c>
      <c r="M1995" t="n">
        <v>32</v>
      </c>
      <c r="N1995" t="n">
        <v>33.15</v>
      </c>
      <c r="O1995" t="n">
        <v>21976.61</v>
      </c>
      <c r="P1995" t="n">
        <v>309.16</v>
      </c>
      <c r="Q1995" t="n">
        <v>452.6</v>
      </c>
      <c r="R1995" t="n">
        <v>92.89</v>
      </c>
      <c r="S1995" t="n">
        <v>57.64</v>
      </c>
      <c r="T1995" t="n">
        <v>15412.63</v>
      </c>
      <c r="U1995" t="n">
        <v>0.62</v>
      </c>
      <c r="V1995" t="n">
        <v>0.86</v>
      </c>
      <c r="W1995" t="n">
        <v>6.85</v>
      </c>
      <c r="X1995" t="n">
        <v>0.9399999999999999</v>
      </c>
      <c r="Y1995" t="n">
        <v>1</v>
      </c>
      <c r="Z1995" t="n">
        <v>10</v>
      </c>
    </row>
    <row r="1996">
      <c r="A1996" t="n">
        <v>24</v>
      </c>
      <c r="B1996" t="n">
        <v>85</v>
      </c>
      <c r="C1996" t="inlineStr">
        <is>
          <t xml:space="preserve">CONCLUIDO	</t>
        </is>
      </c>
      <c r="D1996" t="n">
        <v>3.5536</v>
      </c>
      <c r="E1996" t="n">
        <v>28.14</v>
      </c>
      <c r="F1996" t="n">
        <v>24.65</v>
      </c>
      <c r="G1996" t="n">
        <v>44.82</v>
      </c>
      <c r="H1996" t="n">
        <v>0.7</v>
      </c>
      <c r="I1996" t="n">
        <v>33</v>
      </c>
      <c r="J1996" t="n">
        <v>176.66</v>
      </c>
      <c r="K1996" t="n">
        <v>51.39</v>
      </c>
      <c r="L1996" t="n">
        <v>7</v>
      </c>
      <c r="M1996" t="n">
        <v>31</v>
      </c>
      <c r="N1996" t="n">
        <v>33.27</v>
      </c>
      <c r="O1996" t="n">
        <v>22022.17</v>
      </c>
      <c r="P1996" t="n">
        <v>308.85</v>
      </c>
      <c r="Q1996" t="n">
        <v>452.66</v>
      </c>
      <c r="R1996" t="n">
        <v>92.45999999999999</v>
      </c>
      <c r="S1996" t="n">
        <v>57.64</v>
      </c>
      <c r="T1996" t="n">
        <v>15201.34</v>
      </c>
      <c r="U1996" t="n">
        <v>0.62</v>
      </c>
      <c r="V1996" t="n">
        <v>0.86</v>
      </c>
      <c r="W1996" t="n">
        <v>6.85</v>
      </c>
      <c r="X1996" t="n">
        <v>0.92</v>
      </c>
      <c r="Y1996" t="n">
        <v>1</v>
      </c>
      <c r="Z1996" t="n">
        <v>10</v>
      </c>
    </row>
    <row r="1997">
      <c r="A1997" t="n">
        <v>25</v>
      </c>
      <c r="B1997" t="n">
        <v>85</v>
      </c>
      <c r="C1997" t="inlineStr">
        <is>
          <t xml:space="preserve">CONCLUIDO	</t>
        </is>
      </c>
      <c r="D1997" t="n">
        <v>3.5605</v>
      </c>
      <c r="E1997" t="n">
        <v>28.09</v>
      </c>
      <c r="F1997" t="n">
        <v>24.63</v>
      </c>
      <c r="G1997" t="n">
        <v>46.18</v>
      </c>
      <c r="H1997" t="n">
        <v>0.73</v>
      </c>
      <c r="I1997" t="n">
        <v>32</v>
      </c>
      <c r="J1997" t="n">
        <v>177.03</v>
      </c>
      <c r="K1997" t="n">
        <v>51.39</v>
      </c>
      <c r="L1997" t="n">
        <v>7.25</v>
      </c>
      <c r="M1997" t="n">
        <v>30</v>
      </c>
      <c r="N1997" t="n">
        <v>33.39</v>
      </c>
      <c r="O1997" t="n">
        <v>22067.77</v>
      </c>
      <c r="P1997" t="n">
        <v>308.28</v>
      </c>
      <c r="Q1997" t="n">
        <v>452.62</v>
      </c>
      <c r="R1997" t="n">
        <v>91.64</v>
      </c>
      <c r="S1997" t="n">
        <v>57.64</v>
      </c>
      <c r="T1997" t="n">
        <v>14795.64</v>
      </c>
      <c r="U1997" t="n">
        <v>0.63</v>
      </c>
      <c r="V1997" t="n">
        <v>0.86</v>
      </c>
      <c r="W1997" t="n">
        <v>6.85</v>
      </c>
      <c r="X1997" t="n">
        <v>0.9</v>
      </c>
      <c r="Y1997" t="n">
        <v>1</v>
      </c>
      <c r="Z1997" t="n">
        <v>10</v>
      </c>
    </row>
    <row r="1998">
      <c r="A1998" t="n">
        <v>26</v>
      </c>
      <c r="B1998" t="n">
        <v>85</v>
      </c>
      <c r="C1998" t="inlineStr">
        <is>
          <t xml:space="preserve">CONCLUIDO	</t>
        </is>
      </c>
      <c r="D1998" t="n">
        <v>3.571</v>
      </c>
      <c r="E1998" t="n">
        <v>28</v>
      </c>
      <c r="F1998" t="n">
        <v>24.58</v>
      </c>
      <c r="G1998" t="n">
        <v>47.57</v>
      </c>
      <c r="H1998" t="n">
        <v>0.75</v>
      </c>
      <c r="I1998" t="n">
        <v>31</v>
      </c>
      <c r="J1998" t="n">
        <v>177.4</v>
      </c>
      <c r="K1998" t="n">
        <v>51.39</v>
      </c>
      <c r="L1998" t="n">
        <v>7.5</v>
      </c>
      <c r="M1998" t="n">
        <v>29</v>
      </c>
      <c r="N1998" t="n">
        <v>33.51</v>
      </c>
      <c r="O1998" t="n">
        <v>22113.42</v>
      </c>
      <c r="P1998" t="n">
        <v>307.36</v>
      </c>
      <c r="Q1998" t="n">
        <v>452.63</v>
      </c>
      <c r="R1998" t="n">
        <v>90.15000000000001</v>
      </c>
      <c r="S1998" t="n">
        <v>57.64</v>
      </c>
      <c r="T1998" t="n">
        <v>14058.64</v>
      </c>
      <c r="U1998" t="n">
        <v>0.64</v>
      </c>
      <c r="V1998" t="n">
        <v>0.86</v>
      </c>
      <c r="W1998" t="n">
        <v>6.84</v>
      </c>
      <c r="X1998" t="n">
        <v>0.85</v>
      </c>
      <c r="Y1998" t="n">
        <v>1</v>
      </c>
      <c r="Z1998" t="n">
        <v>10</v>
      </c>
    </row>
    <row r="1999">
      <c r="A1999" t="n">
        <v>27</v>
      </c>
      <c r="B1999" t="n">
        <v>85</v>
      </c>
      <c r="C1999" t="inlineStr">
        <is>
          <t xml:space="preserve">CONCLUIDO	</t>
        </is>
      </c>
      <c r="D1999" t="n">
        <v>3.5763</v>
      </c>
      <c r="E1999" t="n">
        <v>27.96</v>
      </c>
      <c r="F1999" t="n">
        <v>24.57</v>
      </c>
      <c r="G1999" t="n">
        <v>49.15</v>
      </c>
      <c r="H1999" t="n">
        <v>0.77</v>
      </c>
      <c r="I1999" t="n">
        <v>30</v>
      </c>
      <c r="J1999" t="n">
        <v>177.77</v>
      </c>
      <c r="K1999" t="n">
        <v>51.39</v>
      </c>
      <c r="L1999" t="n">
        <v>7.75</v>
      </c>
      <c r="M1999" t="n">
        <v>28</v>
      </c>
      <c r="N1999" t="n">
        <v>33.63</v>
      </c>
      <c r="O1999" t="n">
        <v>22159.1</v>
      </c>
      <c r="P1999" t="n">
        <v>306.99</v>
      </c>
      <c r="Q1999" t="n">
        <v>452.62</v>
      </c>
      <c r="R1999" t="n">
        <v>90.05</v>
      </c>
      <c r="S1999" t="n">
        <v>57.64</v>
      </c>
      <c r="T1999" t="n">
        <v>14012.53</v>
      </c>
      <c r="U1999" t="n">
        <v>0.64</v>
      </c>
      <c r="V1999" t="n">
        <v>0.86</v>
      </c>
      <c r="W1999" t="n">
        <v>6.84</v>
      </c>
      <c r="X1999" t="n">
        <v>0.85</v>
      </c>
      <c r="Y1999" t="n">
        <v>1</v>
      </c>
      <c r="Z1999" t="n">
        <v>10</v>
      </c>
    </row>
    <row r="2000">
      <c r="A2000" t="n">
        <v>28</v>
      </c>
      <c r="B2000" t="n">
        <v>85</v>
      </c>
      <c r="C2000" t="inlineStr">
        <is>
          <t xml:space="preserve">CONCLUIDO	</t>
        </is>
      </c>
      <c r="D2000" t="n">
        <v>3.586</v>
      </c>
      <c r="E2000" t="n">
        <v>27.89</v>
      </c>
      <c r="F2000" t="n">
        <v>24.53</v>
      </c>
      <c r="G2000" t="n">
        <v>50.75</v>
      </c>
      <c r="H2000" t="n">
        <v>0.8</v>
      </c>
      <c r="I2000" t="n">
        <v>29</v>
      </c>
      <c r="J2000" t="n">
        <v>178.14</v>
      </c>
      <c r="K2000" t="n">
        <v>51.39</v>
      </c>
      <c r="L2000" t="n">
        <v>8</v>
      </c>
      <c r="M2000" t="n">
        <v>27</v>
      </c>
      <c r="N2000" t="n">
        <v>33.75</v>
      </c>
      <c r="O2000" t="n">
        <v>22204.83</v>
      </c>
      <c r="P2000" t="n">
        <v>306.03</v>
      </c>
      <c r="Q2000" t="n">
        <v>452.65</v>
      </c>
      <c r="R2000" t="n">
        <v>88.64</v>
      </c>
      <c r="S2000" t="n">
        <v>57.64</v>
      </c>
      <c r="T2000" t="n">
        <v>13311.43</v>
      </c>
      <c r="U2000" t="n">
        <v>0.65</v>
      </c>
      <c r="V2000" t="n">
        <v>0.86</v>
      </c>
      <c r="W2000" t="n">
        <v>6.84</v>
      </c>
      <c r="X2000" t="n">
        <v>0.8100000000000001</v>
      </c>
      <c r="Y2000" t="n">
        <v>1</v>
      </c>
      <c r="Z2000" t="n">
        <v>10</v>
      </c>
    </row>
    <row r="2001">
      <c r="A2001" t="n">
        <v>29</v>
      </c>
      <c r="B2001" t="n">
        <v>85</v>
      </c>
      <c r="C2001" t="inlineStr">
        <is>
          <t xml:space="preserve">CONCLUIDO	</t>
        </is>
      </c>
      <c r="D2001" t="n">
        <v>3.5964</v>
      </c>
      <c r="E2001" t="n">
        <v>27.81</v>
      </c>
      <c r="F2001" t="n">
        <v>24.48</v>
      </c>
      <c r="G2001" t="n">
        <v>52.47</v>
      </c>
      <c r="H2001" t="n">
        <v>0.82</v>
      </c>
      <c r="I2001" t="n">
        <v>28</v>
      </c>
      <c r="J2001" t="n">
        <v>178.51</v>
      </c>
      <c r="K2001" t="n">
        <v>51.39</v>
      </c>
      <c r="L2001" t="n">
        <v>8.25</v>
      </c>
      <c r="M2001" t="n">
        <v>26</v>
      </c>
      <c r="N2001" t="n">
        <v>33.87</v>
      </c>
      <c r="O2001" t="n">
        <v>22250.6</v>
      </c>
      <c r="P2001" t="n">
        <v>305.02</v>
      </c>
      <c r="Q2001" t="n">
        <v>452.68</v>
      </c>
      <c r="R2001" t="n">
        <v>87.02</v>
      </c>
      <c r="S2001" t="n">
        <v>57.64</v>
      </c>
      <c r="T2001" t="n">
        <v>12507.02</v>
      </c>
      <c r="U2001" t="n">
        <v>0.66</v>
      </c>
      <c r="V2001" t="n">
        <v>0.87</v>
      </c>
      <c r="W2001" t="n">
        <v>6.84</v>
      </c>
      <c r="X2001" t="n">
        <v>0.76</v>
      </c>
      <c r="Y2001" t="n">
        <v>1</v>
      </c>
      <c r="Z2001" t="n">
        <v>10</v>
      </c>
    </row>
    <row r="2002">
      <c r="A2002" t="n">
        <v>30</v>
      </c>
      <c r="B2002" t="n">
        <v>85</v>
      </c>
      <c r="C2002" t="inlineStr">
        <is>
          <t xml:space="preserve">CONCLUIDO	</t>
        </is>
      </c>
      <c r="D2002" t="n">
        <v>3.6009</v>
      </c>
      <c r="E2002" t="n">
        <v>27.77</v>
      </c>
      <c r="F2002" t="n">
        <v>24.48</v>
      </c>
      <c r="G2002" t="n">
        <v>54.41</v>
      </c>
      <c r="H2002" t="n">
        <v>0.84</v>
      </c>
      <c r="I2002" t="n">
        <v>27</v>
      </c>
      <c r="J2002" t="n">
        <v>178.88</v>
      </c>
      <c r="K2002" t="n">
        <v>51.39</v>
      </c>
      <c r="L2002" t="n">
        <v>8.5</v>
      </c>
      <c r="M2002" t="n">
        <v>25</v>
      </c>
      <c r="N2002" t="n">
        <v>33.99</v>
      </c>
      <c r="O2002" t="n">
        <v>22296.41</v>
      </c>
      <c r="P2002" t="n">
        <v>304.88</v>
      </c>
      <c r="Q2002" t="n">
        <v>452.61</v>
      </c>
      <c r="R2002" t="n">
        <v>86.98</v>
      </c>
      <c r="S2002" t="n">
        <v>57.64</v>
      </c>
      <c r="T2002" t="n">
        <v>12490.96</v>
      </c>
      <c r="U2002" t="n">
        <v>0.66</v>
      </c>
      <c r="V2002" t="n">
        <v>0.87</v>
      </c>
      <c r="W2002" t="n">
        <v>6.84</v>
      </c>
      <c r="X2002" t="n">
        <v>0.76</v>
      </c>
      <c r="Y2002" t="n">
        <v>1</v>
      </c>
      <c r="Z2002" t="n">
        <v>10</v>
      </c>
    </row>
    <row r="2003">
      <c r="A2003" t="n">
        <v>31</v>
      </c>
      <c r="B2003" t="n">
        <v>85</v>
      </c>
      <c r="C2003" t="inlineStr">
        <is>
          <t xml:space="preserve">CONCLUIDO	</t>
        </is>
      </c>
      <c r="D2003" t="n">
        <v>3.6096</v>
      </c>
      <c r="E2003" t="n">
        <v>27.7</v>
      </c>
      <c r="F2003" t="n">
        <v>24.45</v>
      </c>
      <c r="G2003" t="n">
        <v>56.42</v>
      </c>
      <c r="H2003" t="n">
        <v>0.87</v>
      </c>
      <c r="I2003" t="n">
        <v>26</v>
      </c>
      <c r="J2003" t="n">
        <v>179.26</v>
      </c>
      <c r="K2003" t="n">
        <v>51.39</v>
      </c>
      <c r="L2003" t="n">
        <v>8.75</v>
      </c>
      <c r="M2003" t="n">
        <v>24</v>
      </c>
      <c r="N2003" t="n">
        <v>34.11</v>
      </c>
      <c r="O2003" t="n">
        <v>22342.26</v>
      </c>
      <c r="P2003" t="n">
        <v>303.88</v>
      </c>
      <c r="Q2003" t="n">
        <v>452.58</v>
      </c>
      <c r="R2003" t="n">
        <v>85.93000000000001</v>
      </c>
      <c r="S2003" t="n">
        <v>57.64</v>
      </c>
      <c r="T2003" t="n">
        <v>11974.7</v>
      </c>
      <c r="U2003" t="n">
        <v>0.67</v>
      </c>
      <c r="V2003" t="n">
        <v>0.87</v>
      </c>
      <c r="W2003" t="n">
        <v>6.84</v>
      </c>
      <c r="X2003" t="n">
        <v>0.73</v>
      </c>
      <c r="Y2003" t="n">
        <v>1</v>
      </c>
      <c r="Z2003" t="n">
        <v>10</v>
      </c>
    </row>
    <row r="2004">
      <c r="A2004" t="n">
        <v>32</v>
      </c>
      <c r="B2004" t="n">
        <v>85</v>
      </c>
      <c r="C2004" t="inlineStr">
        <is>
          <t xml:space="preserve">CONCLUIDO	</t>
        </is>
      </c>
      <c r="D2004" t="n">
        <v>3.6088</v>
      </c>
      <c r="E2004" t="n">
        <v>27.71</v>
      </c>
      <c r="F2004" t="n">
        <v>24.46</v>
      </c>
      <c r="G2004" t="n">
        <v>56.44</v>
      </c>
      <c r="H2004" t="n">
        <v>0.89</v>
      </c>
      <c r="I2004" t="n">
        <v>26</v>
      </c>
      <c r="J2004" t="n">
        <v>179.63</v>
      </c>
      <c r="K2004" t="n">
        <v>51.39</v>
      </c>
      <c r="L2004" t="n">
        <v>9</v>
      </c>
      <c r="M2004" t="n">
        <v>24</v>
      </c>
      <c r="N2004" t="n">
        <v>34.24</v>
      </c>
      <c r="O2004" t="n">
        <v>22388.15</v>
      </c>
      <c r="P2004" t="n">
        <v>303.54</v>
      </c>
      <c r="Q2004" t="n">
        <v>452.63</v>
      </c>
      <c r="R2004" t="n">
        <v>86.25</v>
      </c>
      <c r="S2004" t="n">
        <v>57.64</v>
      </c>
      <c r="T2004" t="n">
        <v>12134.24</v>
      </c>
      <c r="U2004" t="n">
        <v>0.67</v>
      </c>
      <c r="V2004" t="n">
        <v>0.87</v>
      </c>
      <c r="W2004" t="n">
        <v>6.84</v>
      </c>
      <c r="X2004" t="n">
        <v>0.73</v>
      </c>
      <c r="Y2004" t="n">
        <v>1</v>
      </c>
      <c r="Z2004" t="n">
        <v>10</v>
      </c>
    </row>
    <row r="2005">
      <c r="A2005" t="n">
        <v>33</v>
      </c>
      <c r="B2005" t="n">
        <v>85</v>
      </c>
      <c r="C2005" t="inlineStr">
        <is>
          <t xml:space="preserve">CONCLUIDO	</t>
        </is>
      </c>
      <c r="D2005" t="n">
        <v>3.6165</v>
      </c>
      <c r="E2005" t="n">
        <v>27.65</v>
      </c>
      <c r="F2005" t="n">
        <v>24.43</v>
      </c>
      <c r="G2005" t="n">
        <v>58.64</v>
      </c>
      <c r="H2005" t="n">
        <v>0.91</v>
      </c>
      <c r="I2005" t="n">
        <v>25</v>
      </c>
      <c r="J2005" t="n">
        <v>180</v>
      </c>
      <c r="K2005" t="n">
        <v>51.39</v>
      </c>
      <c r="L2005" t="n">
        <v>9.25</v>
      </c>
      <c r="M2005" t="n">
        <v>23</v>
      </c>
      <c r="N2005" t="n">
        <v>34.36</v>
      </c>
      <c r="O2005" t="n">
        <v>22434.08</v>
      </c>
      <c r="P2005" t="n">
        <v>302.96</v>
      </c>
      <c r="Q2005" t="n">
        <v>452.67</v>
      </c>
      <c r="R2005" t="n">
        <v>85.45</v>
      </c>
      <c r="S2005" t="n">
        <v>57.64</v>
      </c>
      <c r="T2005" t="n">
        <v>11737</v>
      </c>
      <c r="U2005" t="n">
        <v>0.67</v>
      </c>
      <c r="V2005" t="n">
        <v>0.87</v>
      </c>
      <c r="W2005" t="n">
        <v>6.83</v>
      </c>
      <c r="X2005" t="n">
        <v>0.71</v>
      </c>
      <c r="Y2005" t="n">
        <v>1</v>
      </c>
      <c r="Z2005" t="n">
        <v>10</v>
      </c>
    </row>
    <row r="2006">
      <c r="A2006" t="n">
        <v>34</v>
      </c>
      <c r="B2006" t="n">
        <v>85</v>
      </c>
      <c r="C2006" t="inlineStr">
        <is>
          <t xml:space="preserve">CONCLUIDO	</t>
        </is>
      </c>
      <c r="D2006" t="n">
        <v>3.6278</v>
      </c>
      <c r="E2006" t="n">
        <v>27.56</v>
      </c>
      <c r="F2006" t="n">
        <v>24.38</v>
      </c>
      <c r="G2006" t="n">
        <v>60.95</v>
      </c>
      <c r="H2006" t="n">
        <v>0.93</v>
      </c>
      <c r="I2006" t="n">
        <v>24</v>
      </c>
      <c r="J2006" t="n">
        <v>180.37</v>
      </c>
      <c r="K2006" t="n">
        <v>51.39</v>
      </c>
      <c r="L2006" t="n">
        <v>9.5</v>
      </c>
      <c r="M2006" t="n">
        <v>22</v>
      </c>
      <c r="N2006" t="n">
        <v>34.48</v>
      </c>
      <c r="O2006" t="n">
        <v>22480.05</v>
      </c>
      <c r="P2006" t="n">
        <v>302.32</v>
      </c>
      <c r="Q2006" t="n">
        <v>452.59</v>
      </c>
      <c r="R2006" t="n">
        <v>83.47</v>
      </c>
      <c r="S2006" t="n">
        <v>57.64</v>
      </c>
      <c r="T2006" t="n">
        <v>10754.93</v>
      </c>
      <c r="U2006" t="n">
        <v>0.6899999999999999</v>
      </c>
      <c r="V2006" t="n">
        <v>0.87</v>
      </c>
      <c r="W2006" t="n">
        <v>6.84</v>
      </c>
      <c r="X2006" t="n">
        <v>0.65</v>
      </c>
      <c r="Y2006" t="n">
        <v>1</v>
      </c>
      <c r="Z2006" t="n">
        <v>10</v>
      </c>
    </row>
    <row r="2007">
      <c r="A2007" t="n">
        <v>35</v>
      </c>
      <c r="B2007" t="n">
        <v>85</v>
      </c>
      <c r="C2007" t="inlineStr">
        <is>
          <t xml:space="preserve">CONCLUIDO	</t>
        </is>
      </c>
      <c r="D2007" t="n">
        <v>3.626</v>
      </c>
      <c r="E2007" t="n">
        <v>27.58</v>
      </c>
      <c r="F2007" t="n">
        <v>24.39</v>
      </c>
      <c r="G2007" t="n">
        <v>60.98</v>
      </c>
      <c r="H2007" t="n">
        <v>0.96</v>
      </c>
      <c r="I2007" t="n">
        <v>24</v>
      </c>
      <c r="J2007" t="n">
        <v>180.75</v>
      </c>
      <c r="K2007" t="n">
        <v>51.39</v>
      </c>
      <c r="L2007" t="n">
        <v>9.75</v>
      </c>
      <c r="M2007" t="n">
        <v>22</v>
      </c>
      <c r="N2007" t="n">
        <v>34.6</v>
      </c>
      <c r="O2007" t="n">
        <v>22526.07</v>
      </c>
      <c r="P2007" t="n">
        <v>301.85</v>
      </c>
      <c r="Q2007" t="n">
        <v>452.63</v>
      </c>
      <c r="R2007" t="n">
        <v>83.95</v>
      </c>
      <c r="S2007" t="n">
        <v>57.64</v>
      </c>
      <c r="T2007" t="n">
        <v>10993.3</v>
      </c>
      <c r="U2007" t="n">
        <v>0.6899999999999999</v>
      </c>
      <c r="V2007" t="n">
        <v>0.87</v>
      </c>
      <c r="W2007" t="n">
        <v>6.84</v>
      </c>
      <c r="X2007" t="n">
        <v>0.67</v>
      </c>
      <c r="Y2007" t="n">
        <v>1</v>
      </c>
      <c r="Z2007" t="n">
        <v>10</v>
      </c>
    </row>
    <row r="2008">
      <c r="A2008" t="n">
        <v>36</v>
      </c>
      <c r="B2008" t="n">
        <v>85</v>
      </c>
      <c r="C2008" t="inlineStr">
        <is>
          <t xml:space="preserve">CONCLUIDO	</t>
        </is>
      </c>
      <c r="D2008" t="n">
        <v>3.6347</v>
      </c>
      <c r="E2008" t="n">
        <v>27.51</v>
      </c>
      <c r="F2008" t="n">
        <v>24.36</v>
      </c>
      <c r="G2008" t="n">
        <v>63.55</v>
      </c>
      <c r="H2008" t="n">
        <v>0.98</v>
      </c>
      <c r="I2008" t="n">
        <v>23</v>
      </c>
      <c r="J2008" t="n">
        <v>181.12</v>
      </c>
      <c r="K2008" t="n">
        <v>51.39</v>
      </c>
      <c r="L2008" t="n">
        <v>10</v>
      </c>
      <c r="M2008" t="n">
        <v>21</v>
      </c>
      <c r="N2008" t="n">
        <v>34.73</v>
      </c>
      <c r="O2008" t="n">
        <v>22572.13</v>
      </c>
      <c r="P2008" t="n">
        <v>301.35</v>
      </c>
      <c r="Q2008" t="n">
        <v>452.66</v>
      </c>
      <c r="R2008" t="n">
        <v>82.84999999999999</v>
      </c>
      <c r="S2008" t="n">
        <v>57.64</v>
      </c>
      <c r="T2008" t="n">
        <v>10449.9</v>
      </c>
      <c r="U2008" t="n">
        <v>0.7</v>
      </c>
      <c r="V2008" t="n">
        <v>0.87</v>
      </c>
      <c r="W2008" t="n">
        <v>6.84</v>
      </c>
      <c r="X2008" t="n">
        <v>0.64</v>
      </c>
      <c r="Y2008" t="n">
        <v>1</v>
      </c>
      <c r="Z2008" t="n">
        <v>10</v>
      </c>
    </row>
    <row r="2009">
      <c r="A2009" t="n">
        <v>37</v>
      </c>
      <c r="B2009" t="n">
        <v>85</v>
      </c>
      <c r="C2009" t="inlineStr">
        <is>
          <t xml:space="preserve">CONCLUIDO	</t>
        </is>
      </c>
      <c r="D2009" t="n">
        <v>3.6426</v>
      </c>
      <c r="E2009" t="n">
        <v>27.45</v>
      </c>
      <c r="F2009" t="n">
        <v>24.34</v>
      </c>
      <c r="G2009" t="n">
        <v>66.37</v>
      </c>
      <c r="H2009" t="n">
        <v>1</v>
      </c>
      <c r="I2009" t="n">
        <v>22</v>
      </c>
      <c r="J2009" t="n">
        <v>181.49</v>
      </c>
      <c r="K2009" t="n">
        <v>51.39</v>
      </c>
      <c r="L2009" t="n">
        <v>10.25</v>
      </c>
      <c r="M2009" t="n">
        <v>20</v>
      </c>
      <c r="N2009" t="n">
        <v>34.85</v>
      </c>
      <c r="O2009" t="n">
        <v>22618.23</v>
      </c>
      <c r="P2009" t="n">
        <v>300.51</v>
      </c>
      <c r="Q2009" t="n">
        <v>452.59</v>
      </c>
      <c r="R2009" t="n">
        <v>82.22</v>
      </c>
      <c r="S2009" t="n">
        <v>57.64</v>
      </c>
      <c r="T2009" t="n">
        <v>10137.26</v>
      </c>
      <c r="U2009" t="n">
        <v>0.7</v>
      </c>
      <c r="V2009" t="n">
        <v>0.87</v>
      </c>
      <c r="W2009" t="n">
        <v>6.83</v>
      </c>
      <c r="X2009" t="n">
        <v>0.61</v>
      </c>
      <c r="Y2009" t="n">
        <v>1</v>
      </c>
      <c r="Z2009" t="n">
        <v>10</v>
      </c>
    </row>
    <row r="2010">
      <c r="A2010" t="n">
        <v>38</v>
      </c>
      <c r="B2010" t="n">
        <v>85</v>
      </c>
      <c r="C2010" t="inlineStr">
        <is>
          <t xml:space="preserve">CONCLUIDO	</t>
        </is>
      </c>
      <c r="D2010" t="n">
        <v>3.6446</v>
      </c>
      <c r="E2010" t="n">
        <v>27.44</v>
      </c>
      <c r="F2010" t="n">
        <v>24.32</v>
      </c>
      <c r="G2010" t="n">
        <v>66.33</v>
      </c>
      <c r="H2010" t="n">
        <v>1.02</v>
      </c>
      <c r="I2010" t="n">
        <v>22</v>
      </c>
      <c r="J2010" t="n">
        <v>181.87</v>
      </c>
      <c r="K2010" t="n">
        <v>51.39</v>
      </c>
      <c r="L2010" t="n">
        <v>10.5</v>
      </c>
      <c r="M2010" t="n">
        <v>20</v>
      </c>
      <c r="N2010" t="n">
        <v>34.98</v>
      </c>
      <c r="O2010" t="n">
        <v>22664.49</v>
      </c>
      <c r="P2010" t="n">
        <v>300.15</v>
      </c>
      <c r="Q2010" t="n">
        <v>452.6</v>
      </c>
      <c r="R2010" t="n">
        <v>81.91</v>
      </c>
      <c r="S2010" t="n">
        <v>57.64</v>
      </c>
      <c r="T2010" t="n">
        <v>9982.530000000001</v>
      </c>
      <c r="U2010" t="n">
        <v>0.7</v>
      </c>
      <c r="V2010" t="n">
        <v>0.87</v>
      </c>
      <c r="W2010" t="n">
        <v>6.82</v>
      </c>
      <c r="X2010" t="n">
        <v>0.59</v>
      </c>
      <c r="Y2010" t="n">
        <v>1</v>
      </c>
      <c r="Z2010" t="n">
        <v>10</v>
      </c>
    </row>
    <row r="2011">
      <c r="A2011" t="n">
        <v>39</v>
      </c>
      <c r="B2011" t="n">
        <v>85</v>
      </c>
      <c r="C2011" t="inlineStr">
        <is>
          <t xml:space="preserve">CONCLUIDO	</t>
        </is>
      </c>
      <c r="D2011" t="n">
        <v>3.653</v>
      </c>
      <c r="E2011" t="n">
        <v>27.38</v>
      </c>
      <c r="F2011" t="n">
        <v>24.29</v>
      </c>
      <c r="G2011" t="n">
        <v>69.40000000000001</v>
      </c>
      <c r="H2011" t="n">
        <v>1.05</v>
      </c>
      <c r="I2011" t="n">
        <v>21</v>
      </c>
      <c r="J2011" t="n">
        <v>182.24</v>
      </c>
      <c r="K2011" t="n">
        <v>51.39</v>
      </c>
      <c r="L2011" t="n">
        <v>10.75</v>
      </c>
      <c r="M2011" t="n">
        <v>19</v>
      </c>
      <c r="N2011" t="n">
        <v>35.1</v>
      </c>
      <c r="O2011" t="n">
        <v>22710.68</v>
      </c>
      <c r="P2011" t="n">
        <v>299.38</v>
      </c>
      <c r="Q2011" t="n">
        <v>452.59</v>
      </c>
      <c r="R2011" t="n">
        <v>80.68000000000001</v>
      </c>
      <c r="S2011" t="n">
        <v>57.64</v>
      </c>
      <c r="T2011" t="n">
        <v>9373.75</v>
      </c>
      <c r="U2011" t="n">
        <v>0.71</v>
      </c>
      <c r="V2011" t="n">
        <v>0.87</v>
      </c>
      <c r="W2011" t="n">
        <v>6.83</v>
      </c>
      <c r="X2011" t="n">
        <v>0.57</v>
      </c>
      <c r="Y2011" t="n">
        <v>1</v>
      </c>
      <c r="Z2011" t="n">
        <v>10</v>
      </c>
    </row>
    <row r="2012">
      <c r="A2012" t="n">
        <v>40</v>
      </c>
      <c r="B2012" t="n">
        <v>85</v>
      </c>
      <c r="C2012" t="inlineStr">
        <is>
          <t xml:space="preserve">CONCLUIDO	</t>
        </is>
      </c>
      <c r="D2012" t="n">
        <v>3.6519</v>
      </c>
      <c r="E2012" t="n">
        <v>27.38</v>
      </c>
      <c r="F2012" t="n">
        <v>24.3</v>
      </c>
      <c r="G2012" t="n">
        <v>69.43000000000001</v>
      </c>
      <c r="H2012" t="n">
        <v>1.07</v>
      </c>
      <c r="I2012" t="n">
        <v>21</v>
      </c>
      <c r="J2012" t="n">
        <v>182.62</v>
      </c>
      <c r="K2012" t="n">
        <v>51.39</v>
      </c>
      <c r="L2012" t="n">
        <v>11</v>
      </c>
      <c r="M2012" t="n">
        <v>19</v>
      </c>
      <c r="N2012" t="n">
        <v>35.22</v>
      </c>
      <c r="O2012" t="n">
        <v>22756.91</v>
      </c>
      <c r="P2012" t="n">
        <v>299.4</v>
      </c>
      <c r="Q2012" t="n">
        <v>452.61</v>
      </c>
      <c r="R2012" t="n">
        <v>81</v>
      </c>
      <c r="S2012" t="n">
        <v>57.64</v>
      </c>
      <c r="T2012" t="n">
        <v>9531.780000000001</v>
      </c>
      <c r="U2012" t="n">
        <v>0.71</v>
      </c>
      <c r="V2012" t="n">
        <v>0.87</v>
      </c>
      <c r="W2012" t="n">
        <v>6.83</v>
      </c>
      <c r="X2012" t="n">
        <v>0.57</v>
      </c>
      <c r="Y2012" t="n">
        <v>1</v>
      </c>
      <c r="Z2012" t="n">
        <v>10</v>
      </c>
    </row>
    <row r="2013">
      <c r="A2013" t="n">
        <v>41</v>
      </c>
      <c r="B2013" t="n">
        <v>85</v>
      </c>
      <c r="C2013" t="inlineStr">
        <is>
          <t xml:space="preserve">CONCLUIDO	</t>
        </is>
      </c>
      <c r="D2013" t="n">
        <v>3.6606</v>
      </c>
      <c r="E2013" t="n">
        <v>27.32</v>
      </c>
      <c r="F2013" t="n">
        <v>24.27</v>
      </c>
      <c r="G2013" t="n">
        <v>72.8</v>
      </c>
      <c r="H2013" t="n">
        <v>1.09</v>
      </c>
      <c r="I2013" t="n">
        <v>20</v>
      </c>
      <c r="J2013" t="n">
        <v>182.99</v>
      </c>
      <c r="K2013" t="n">
        <v>51.39</v>
      </c>
      <c r="L2013" t="n">
        <v>11.25</v>
      </c>
      <c r="M2013" t="n">
        <v>18</v>
      </c>
      <c r="N2013" t="n">
        <v>35.35</v>
      </c>
      <c r="O2013" t="n">
        <v>22803.18</v>
      </c>
      <c r="P2013" t="n">
        <v>298</v>
      </c>
      <c r="Q2013" t="n">
        <v>452.61</v>
      </c>
      <c r="R2013" t="n">
        <v>79.88</v>
      </c>
      <c r="S2013" t="n">
        <v>57.64</v>
      </c>
      <c r="T2013" t="n">
        <v>8975.92</v>
      </c>
      <c r="U2013" t="n">
        <v>0.72</v>
      </c>
      <c r="V2013" t="n">
        <v>0.87</v>
      </c>
      <c r="W2013" t="n">
        <v>6.83</v>
      </c>
      <c r="X2013" t="n">
        <v>0.54</v>
      </c>
      <c r="Y2013" t="n">
        <v>1</v>
      </c>
      <c r="Z2013" t="n">
        <v>10</v>
      </c>
    </row>
    <row r="2014">
      <c r="A2014" t="n">
        <v>42</v>
      </c>
      <c r="B2014" t="n">
        <v>85</v>
      </c>
      <c r="C2014" t="inlineStr">
        <is>
          <t xml:space="preserve">CONCLUIDO	</t>
        </is>
      </c>
      <c r="D2014" t="n">
        <v>3.6619</v>
      </c>
      <c r="E2014" t="n">
        <v>27.31</v>
      </c>
      <c r="F2014" t="n">
        <v>24.26</v>
      </c>
      <c r="G2014" t="n">
        <v>72.77</v>
      </c>
      <c r="H2014" t="n">
        <v>1.11</v>
      </c>
      <c r="I2014" t="n">
        <v>20</v>
      </c>
      <c r="J2014" t="n">
        <v>183.37</v>
      </c>
      <c r="K2014" t="n">
        <v>51.39</v>
      </c>
      <c r="L2014" t="n">
        <v>11.5</v>
      </c>
      <c r="M2014" t="n">
        <v>18</v>
      </c>
      <c r="N2014" t="n">
        <v>35.48</v>
      </c>
      <c r="O2014" t="n">
        <v>22849.49</v>
      </c>
      <c r="P2014" t="n">
        <v>298.25</v>
      </c>
      <c r="Q2014" t="n">
        <v>452.58</v>
      </c>
      <c r="R2014" t="n">
        <v>79.67</v>
      </c>
      <c r="S2014" t="n">
        <v>57.64</v>
      </c>
      <c r="T2014" t="n">
        <v>8874.790000000001</v>
      </c>
      <c r="U2014" t="n">
        <v>0.72</v>
      </c>
      <c r="V2014" t="n">
        <v>0.87</v>
      </c>
      <c r="W2014" t="n">
        <v>6.83</v>
      </c>
      <c r="X2014" t="n">
        <v>0.53</v>
      </c>
      <c r="Y2014" t="n">
        <v>1</v>
      </c>
      <c r="Z2014" t="n">
        <v>10</v>
      </c>
    </row>
    <row r="2015">
      <c r="A2015" t="n">
        <v>43</v>
      </c>
      <c r="B2015" t="n">
        <v>85</v>
      </c>
      <c r="C2015" t="inlineStr">
        <is>
          <t xml:space="preserve">CONCLUIDO	</t>
        </is>
      </c>
      <c r="D2015" t="n">
        <v>3.6601</v>
      </c>
      <c r="E2015" t="n">
        <v>27.32</v>
      </c>
      <c r="F2015" t="n">
        <v>24.27</v>
      </c>
      <c r="G2015" t="n">
        <v>72.81</v>
      </c>
      <c r="H2015" t="n">
        <v>1.13</v>
      </c>
      <c r="I2015" t="n">
        <v>20</v>
      </c>
      <c r="J2015" t="n">
        <v>183.74</v>
      </c>
      <c r="K2015" t="n">
        <v>51.39</v>
      </c>
      <c r="L2015" t="n">
        <v>11.75</v>
      </c>
      <c r="M2015" t="n">
        <v>18</v>
      </c>
      <c r="N2015" t="n">
        <v>35.6</v>
      </c>
      <c r="O2015" t="n">
        <v>22895.85</v>
      </c>
      <c r="P2015" t="n">
        <v>297.54</v>
      </c>
      <c r="Q2015" t="n">
        <v>452.6</v>
      </c>
      <c r="R2015" t="n">
        <v>80.16</v>
      </c>
      <c r="S2015" t="n">
        <v>57.64</v>
      </c>
      <c r="T2015" t="n">
        <v>9120.24</v>
      </c>
      <c r="U2015" t="n">
        <v>0.72</v>
      </c>
      <c r="V2015" t="n">
        <v>0.87</v>
      </c>
      <c r="W2015" t="n">
        <v>6.83</v>
      </c>
      <c r="X2015" t="n">
        <v>0.55</v>
      </c>
      <c r="Y2015" t="n">
        <v>1</v>
      </c>
      <c r="Z2015" t="n">
        <v>10</v>
      </c>
    </row>
    <row r="2016">
      <c r="A2016" t="n">
        <v>44</v>
      </c>
      <c r="B2016" t="n">
        <v>85</v>
      </c>
      <c r="C2016" t="inlineStr">
        <is>
          <t xml:space="preserve">CONCLUIDO	</t>
        </is>
      </c>
      <c r="D2016" t="n">
        <v>3.6679</v>
      </c>
      <c r="E2016" t="n">
        <v>27.26</v>
      </c>
      <c r="F2016" t="n">
        <v>24.25</v>
      </c>
      <c r="G2016" t="n">
        <v>76.56999999999999</v>
      </c>
      <c r="H2016" t="n">
        <v>1.16</v>
      </c>
      <c r="I2016" t="n">
        <v>19</v>
      </c>
      <c r="J2016" t="n">
        <v>184.12</v>
      </c>
      <c r="K2016" t="n">
        <v>51.39</v>
      </c>
      <c r="L2016" t="n">
        <v>12</v>
      </c>
      <c r="M2016" t="n">
        <v>17</v>
      </c>
      <c r="N2016" t="n">
        <v>35.73</v>
      </c>
      <c r="O2016" t="n">
        <v>22942.24</v>
      </c>
      <c r="P2016" t="n">
        <v>296.94</v>
      </c>
      <c r="Q2016" t="n">
        <v>452.56</v>
      </c>
      <c r="R2016" t="n">
        <v>79.41</v>
      </c>
      <c r="S2016" t="n">
        <v>57.64</v>
      </c>
      <c r="T2016" t="n">
        <v>8748.08</v>
      </c>
      <c r="U2016" t="n">
        <v>0.73</v>
      </c>
      <c r="V2016" t="n">
        <v>0.87</v>
      </c>
      <c r="W2016" t="n">
        <v>6.83</v>
      </c>
      <c r="X2016" t="n">
        <v>0.52</v>
      </c>
      <c r="Y2016" t="n">
        <v>1</v>
      </c>
      <c r="Z2016" t="n">
        <v>10</v>
      </c>
    </row>
    <row r="2017">
      <c r="A2017" t="n">
        <v>45</v>
      </c>
      <c r="B2017" t="n">
        <v>85</v>
      </c>
      <c r="C2017" t="inlineStr">
        <is>
          <t xml:space="preserve">CONCLUIDO	</t>
        </is>
      </c>
      <c r="D2017" t="n">
        <v>3.6676</v>
      </c>
      <c r="E2017" t="n">
        <v>27.27</v>
      </c>
      <c r="F2017" t="n">
        <v>24.25</v>
      </c>
      <c r="G2017" t="n">
        <v>76.58</v>
      </c>
      <c r="H2017" t="n">
        <v>1.18</v>
      </c>
      <c r="I2017" t="n">
        <v>19</v>
      </c>
      <c r="J2017" t="n">
        <v>184.5</v>
      </c>
      <c r="K2017" t="n">
        <v>51.39</v>
      </c>
      <c r="L2017" t="n">
        <v>12.25</v>
      </c>
      <c r="M2017" t="n">
        <v>17</v>
      </c>
      <c r="N2017" t="n">
        <v>35.85</v>
      </c>
      <c r="O2017" t="n">
        <v>22988.69</v>
      </c>
      <c r="P2017" t="n">
        <v>297.06</v>
      </c>
      <c r="Q2017" t="n">
        <v>452.59</v>
      </c>
      <c r="R2017" t="n">
        <v>79.31</v>
      </c>
      <c r="S2017" t="n">
        <v>57.64</v>
      </c>
      <c r="T2017" t="n">
        <v>8699.82</v>
      </c>
      <c r="U2017" t="n">
        <v>0.73</v>
      </c>
      <c r="V2017" t="n">
        <v>0.87</v>
      </c>
      <c r="W2017" t="n">
        <v>6.83</v>
      </c>
      <c r="X2017" t="n">
        <v>0.52</v>
      </c>
      <c r="Y2017" t="n">
        <v>1</v>
      </c>
      <c r="Z2017" t="n">
        <v>10</v>
      </c>
    </row>
    <row r="2018">
      <c r="A2018" t="n">
        <v>46</v>
      </c>
      <c r="B2018" t="n">
        <v>85</v>
      </c>
      <c r="C2018" t="inlineStr">
        <is>
          <t xml:space="preserve">CONCLUIDO	</t>
        </is>
      </c>
      <c r="D2018" t="n">
        <v>3.6785</v>
      </c>
      <c r="E2018" t="n">
        <v>27.19</v>
      </c>
      <c r="F2018" t="n">
        <v>24.2</v>
      </c>
      <c r="G2018" t="n">
        <v>80.68000000000001</v>
      </c>
      <c r="H2018" t="n">
        <v>1.2</v>
      </c>
      <c r="I2018" t="n">
        <v>18</v>
      </c>
      <c r="J2018" t="n">
        <v>184.87</v>
      </c>
      <c r="K2018" t="n">
        <v>51.39</v>
      </c>
      <c r="L2018" t="n">
        <v>12.5</v>
      </c>
      <c r="M2018" t="n">
        <v>16</v>
      </c>
      <c r="N2018" t="n">
        <v>35.98</v>
      </c>
      <c r="O2018" t="n">
        <v>23035.17</v>
      </c>
      <c r="P2018" t="n">
        <v>295.89</v>
      </c>
      <c r="Q2018" t="n">
        <v>452.62</v>
      </c>
      <c r="R2018" t="n">
        <v>77.92</v>
      </c>
      <c r="S2018" t="n">
        <v>57.64</v>
      </c>
      <c r="T2018" t="n">
        <v>8010.23</v>
      </c>
      <c r="U2018" t="n">
        <v>0.74</v>
      </c>
      <c r="V2018" t="n">
        <v>0.88</v>
      </c>
      <c r="W2018" t="n">
        <v>6.82</v>
      </c>
      <c r="X2018" t="n">
        <v>0.48</v>
      </c>
      <c r="Y2018" t="n">
        <v>1</v>
      </c>
      <c r="Z2018" t="n">
        <v>10</v>
      </c>
    </row>
    <row r="2019">
      <c r="A2019" t="n">
        <v>47</v>
      </c>
      <c r="B2019" t="n">
        <v>85</v>
      </c>
      <c r="C2019" t="inlineStr">
        <is>
          <t xml:space="preserve">CONCLUIDO	</t>
        </is>
      </c>
      <c r="D2019" t="n">
        <v>3.6759</v>
      </c>
      <c r="E2019" t="n">
        <v>27.2</v>
      </c>
      <c r="F2019" t="n">
        <v>24.22</v>
      </c>
      <c r="G2019" t="n">
        <v>80.73999999999999</v>
      </c>
      <c r="H2019" t="n">
        <v>1.22</v>
      </c>
      <c r="I2019" t="n">
        <v>18</v>
      </c>
      <c r="J2019" t="n">
        <v>185.25</v>
      </c>
      <c r="K2019" t="n">
        <v>51.39</v>
      </c>
      <c r="L2019" t="n">
        <v>12.75</v>
      </c>
      <c r="M2019" t="n">
        <v>16</v>
      </c>
      <c r="N2019" t="n">
        <v>36.11</v>
      </c>
      <c r="O2019" t="n">
        <v>23081.7</v>
      </c>
      <c r="P2019" t="n">
        <v>296.33</v>
      </c>
      <c r="Q2019" t="n">
        <v>452.57</v>
      </c>
      <c r="R2019" t="n">
        <v>78.54000000000001</v>
      </c>
      <c r="S2019" t="n">
        <v>57.64</v>
      </c>
      <c r="T2019" t="n">
        <v>8316.66</v>
      </c>
      <c r="U2019" t="n">
        <v>0.73</v>
      </c>
      <c r="V2019" t="n">
        <v>0.88</v>
      </c>
      <c r="W2019" t="n">
        <v>6.82</v>
      </c>
      <c r="X2019" t="n">
        <v>0.5</v>
      </c>
      <c r="Y2019" t="n">
        <v>1</v>
      </c>
      <c r="Z2019" t="n">
        <v>10</v>
      </c>
    </row>
    <row r="2020">
      <c r="A2020" t="n">
        <v>48</v>
      </c>
      <c r="B2020" t="n">
        <v>85</v>
      </c>
      <c r="C2020" t="inlineStr">
        <is>
          <t xml:space="preserve">CONCLUIDO	</t>
        </is>
      </c>
      <c r="D2020" t="n">
        <v>3.6786</v>
      </c>
      <c r="E2020" t="n">
        <v>27.18</v>
      </c>
      <c r="F2020" t="n">
        <v>24.2</v>
      </c>
      <c r="G2020" t="n">
        <v>80.67</v>
      </c>
      <c r="H2020" t="n">
        <v>1.24</v>
      </c>
      <c r="I2020" t="n">
        <v>18</v>
      </c>
      <c r="J2020" t="n">
        <v>185.63</v>
      </c>
      <c r="K2020" t="n">
        <v>51.39</v>
      </c>
      <c r="L2020" t="n">
        <v>13</v>
      </c>
      <c r="M2020" t="n">
        <v>16</v>
      </c>
      <c r="N2020" t="n">
        <v>36.24</v>
      </c>
      <c r="O2020" t="n">
        <v>23128.27</v>
      </c>
      <c r="P2020" t="n">
        <v>295.43</v>
      </c>
      <c r="Q2020" t="n">
        <v>452.56</v>
      </c>
      <c r="R2020" t="n">
        <v>77.78</v>
      </c>
      <c r="S2020" t="n">
        <v>57.64</v>
      </c>
      <c r="T2020" t="n">
        <v>7939.76</v>
      </c>
      <c r="U2020" t="n">
        <v>0.74</v>
      </c>
      <c r="V2020" t="n">
        <v>0.88</v>
      </c>
      <c r="W2020" t="n">
        <v>6.83</v>
      </c>
      <c r="X2020" t="n">
        <v>0.48</v>
      </c>
      <c r="Y2020" t="n">
        <v>1</v>
      </c>
      <c r="Z2020" t="n">
        <v>10</v>
      </c>
    </row>
    <row r="2021">
      <c r="A2021" t="n">
        <v>49</v>
      </c>
      <c r="B2021" t="n">
        <v>85</v>
      </c>
      <c r="C2021" t="inlineStr">
        <is>
          <t xml:space="preserve">CONCLUIDO	</t>
        </is>
      </c>
      <c r="D2021" t="n">
        <v>3.6882</v>
      </c>
      <c r="E2021" t="n">
        <v>27.11</v>
      </c>
      <c r="F2021" t="n">
        <v>24.16</v>
      </c>
      <c r="G2021" t="n">
        <v>85.29000000000001</v>
      </c>
      <c r="H2021" t="n">
        <v>1.26</v>
      </c>
      <c r="I2021" t="n">
        <v>17</v>
      </c>
      <c r="J2021" t="n">
        <v>186.01</v>
      </c>
      <c r="K2021" t="n">
        <v>51.39</v>
      </c>
      <c r="L2021" t="n">
        <v>13.25</v>
      </c>
      <c r="M2021" t="n">
        <v>15</v>
      </c>
      <c r="N2021" t="n">
        <v>36.36</v>
      </c>
      <c r="O2021" t="n">
        <v>23174.88</v>
      </c>
      <c r="P2021" t="n">
        <v>294.17</v>
      </c>
      <c r="Q2021" t="n">
        <v>452.63</v>
      </c>
      <c r="R2021" t="n">
        <v>76.7</v>
      </c>
      <c r="S2021" t="n">
        <v>57.64</v>
      </c>
      <c r="T2021" t="n">
        <v>7401.76</v>
      </c>
      <c r="U2021" t="n">
        <v>0.75</v>
      </c>
      <c r="V2021" t="n">
        <v>0.88</v>
      </c>
      <c r="W2021" t="n">
        <v>6.82</v>
      </c>
      <c r="X2021" t="n">
        <v>0.44</v>
      </c>
      <c r="Y2021" t="n">
        <v>1</v>
      </c>
      <c r="Z2021" t="n">
        <v>10</v>
      </c>
    </row>
    <row r="2022">
      <c r="A2022" t="n">
        <v>50</v>
      </c>
      <c r="B2022" t="n">
        <v>85</v>
      </c>
      <c r="C2022" t="inlineStr">
        <is>
          <t xml:space="preserve">CONCLUIDO	</t>
        </is>
      </c>
      <c r="D2022" t="n">
        <v>3.687</v>
      </c>
      <c r="E2022" t="n">
        <v>27.12</v>
      </c>
      <c r="F2022" t="n">
        <v>24.17</v>
      </c>
      <c r="G2022" t="n">
        <v>85.31999999999999</v>
      </c>
      <c r="H2022" t="n">
        <v>1.29</v>
      </c>
      <c r="I2022" t="n">
        <v>17</v>
      </c>
      <c r="J2022" t="n">
        <v>186.38</v>
      </c>
      <c r="K2022" t="n">
        <v>51.39</v>
      </c>
      <c r="L2022" t="n">
        <v>13.5</v>
      </c>
      <c r="M2022" t="n">
        <v>15</v>
      </c>
      <c r="N2022" t="n">
        <v>36.49</v>
      </c>
      <c r="O2022" t="n">
        <v>23221.54</v>
      </c>
      <c r="P2022" t="n">
        <v>294.59</v>
      </c>
      <c r="Q2022" t="n">
        <v>452.62</v>
      </c>
      <c r="R2022" t="n">
        <v>76.87</v>
      </c>
      <c r="S2022" t="n">
        <v>57.64</v>
      </c>
      <c r="T2022" t="n">
        <v>7487.4</v>
      </c>
      <c r="U2022" t="n">
        <v>0.75</v>
      </c>
      <c r="V2022" t="n">
        <v>0.88</v>
      </c>
      <c r="W2022" t="n">
        <v>6.82</v>
      </c>
      <c r="X2022" t="n">
        <v>0.45</v>
      </c>
      <c r="Y2022" t="n">
        <v>1</v>
      </c>
      <c r="Z2022" t="n">
        <v>10</v>
      </c>
    </row>
    <row r="2023">
      <c r="A2023" t="n">
        <v>51</v>
      </c>
      <c r="B2023" t="n">
        <v>85</v>
      </c>
      <c r="C2023" t="inlineStr">
        <is>
          <t xml:space="preserve">CONCLUIDO	</t>
        </is>
      </c>
      <c r="D2023" t="n">
        <v>3.6863</v>
      </c>
      <c r="E2023" t="n">
        <v>27.13</v>
      </c>
      <c r="F2023" t="n">
        <v>24.18</v>
      </c>
      <c r="G2023" t="n">
        <v>85.34</v>
      </c>
      <c r="H2023" t="n">
        <v>1.31</v>
      </c>
      <c r="I2023" t="n">
        <v>17</v>
      </c>
      <c r="J2023" t="n">
        <v>186.76</v>
      </c>
      <c r="K2023" t="n">
        <v>51.39</v>
      </c>
      <c r="L2023" t="n">
        <v>13.75</v>
      </c>
      <c r="M2023" t="n">
        <v>15</v>
      </c>
      <c r="N2023" t="n">
        <v>36.62</v>
      </c>
      <c r="O2023" t="n">
        <v>23268.24</v>
      </c>
      <c r="P2023" t="n">
        <v>294.49</v>
      </c>
      <c r="Q2023" t="n">
        <v>452.59</v>
      </c>
      <c r="R2023" t="n">
        <v>77.23</v>
      </c>
      <c r="S2023" t="n">
        <v>57.64</v>
      </c>
      <c r="T2023" t="n">
        <v>7669.93</v>
      </c>
      <c r="U2023" t="n">
        <v>0.75</v>
      </c>
      <c r="V2023" t="n">
        <v>0.88</v>
      </c>
      <c r="W2023" t="n">
        <v>6.82</v>
      </c>
      <c r="X2023" t="n">
        <v>0.45</v>
      </c>
      <c r="Y2023" t="n">
        <v>1</v>
      </c>
      <c r="Z2023" t="n">
        <v>10</v>
      </c>
    </row>
    <row r="2024">
      <c r="A2024" t="n">
        <v>52</v>
      </c>
      <c r="B2024" t="n">
        <v>85</v>
      </c>
      <c r="C2024" t="inlineStr">
        <is>
          <t xml:space="preserve">CONCLUIDO	</t>
        </is>
      </c>
      <c r="D2024" t="n">
        <v>3.6841</v>
      </c>
      <c r="E2024" t="n">
        <v>27.14</v>
      </c>
      <c r="F2024" t="n">
        <v>24.19</v>
      </c>
      <c r="G2024" t="n">
        <v>85.39</v>
      </c>
      <c r="H2024" t="n">
        <v>1.33</v>
      </c>
      <c r="I2024" t="n">
        <v>17</v>
      </c>
      <c r="J2024" t="n">
        <v>187.14</v>
      </c>
      <c r="K2024" t="n">
        <v>51.39</v>
      </c>
      <c r="L2024" t="n">
        <v>14</v>
      </c>
      <c r="M2024" t="n">
        <v>15</v>
      </c>
      <c r="N2024" t="n">
        <v>36.75</v>
      </c>
      <c r="O2024" t="n">
        <v>23314.98</v>
      </c>
      <c r="P2024" t="n">
        <v>294.31</v>
      </c>
      <c r="Q2024" t="n">
        <v>452.61</v>
      </c>
      <c r="R2024" t="n">
        <v>77.65000000000001</v>
      </c>
      <c r="S2024" t="n">
        <v>57.64</v>
      </c>
      <c r="T2024" t="n">
        <v>7878.46</v>
      </c>
      <c r="U2024" t="n">
        <v>0.74</v>
      </c>
      <c r="V2024" t="n">
        <v>0.88</v>
      </c>
      <c r="W2024" t="n">
        <v>6.82</v>
      </c>
      <c r="X2024" t="n">
        <v>0.47</v>
      </c>
      <c r="Y2024" t="n">
        <v>1</v>
      </c>
      <c r="Z2024" t="n">
        <v>10</v>
      </c>
    </row>
    <row r="2025">
      <c r="A2025" t="n">
        <v>53</v>
      </c>
      <c r="B2025" t="n">
        <v>85</v>
      </c>
      <c r="C2025" t="inlineStr">
        <is>
          <t xml:space="preserve">CONCLUIDO	</t>
        </is>
      </c>
      <c r="D2025" t="n">
        <v>3.6939</v>
      </c>
      <c r="E2025" t="n">
        <v>27.07</v>
      </c>
      <c r="F2025" t="n">
        <v>24.16</v>
      </c>
      <c r="G2025" t="n">
        <v>90.59</v>
      </c>
      <c r="H2025" t="n">
        <v>1.35</v>
      </c>
      <c r="I2025" t="n">
        <v>16</v>
      </c>
      <c r="J2025" t="n">
        <v>187.52</v>
      </c>
      <c r="K2025" t="n">
        <v>51.39</v>
      </c>
      <c r="L2025" t="n">
        <v>14.25</v>
      </c>
      <c r="M2025" t="n">
        <v>14</v>
      </c>
      <c r="N2025" t="n">
        <v>36.88</v>
      </c>
      <c r="O2025" t="n">
        <v>23361.77</v>
      </c>
      <c r="P2025" t="n">
        <v>293.46</v>
      </c>
      <c r="Q2025" t="n">
        <v>452.61</v>
      </c>
      <c r="R2025" t="n">
        <v>76.31</v>
      </c>
      <c r="S2025" t="n">
        <v>57.64</v>
      </c>
      <c r="T2025" t="n">
        <v>7213.22</v>
      </c>
      <c r="U2025" t="n">
        <v>0.76</v>
      </c>
      <c r="V2025" t="n">
        <v>0.88</v>
      </c>
      <c r="W2025" t="n">
        <v>6.82</v>
      </c>
      <c r="X2025" t="n">
        <v>0.43</v>
      </c>
      <c r="Y2025" t="n">
        <v>1</v>
      </c>
      <c r="Z2025" t="n">
        <v>10</v>
      </c>
    </row>
    <row r="2026">
      <c r="A2026" t="n">
        <v>54</v>
      </c>
      <c r="B2026" t="n">
        <v>85</v>
      </c>
      <c r="C2026" t="inlineStr">
        <is>
          <t xml:space="preserve">CONCLUIDO	</t>
        </is>
      </c>
      <c r="D2026" t="n">
        <v>3.6941</v>
      </c>
      <c r="E2026" t="n">
        <v>27.07</v>
      </c>
      <c r="F2026" t="n">
        <v>24.16</v>
      </c>
      <c r="G2026" t="n">
        <v>90.58</v>
      </c>
      <c r="H2026" t="n">
        <v>1.37</v>
      </c>
      <c r="I2026" t="n">
        <v>16</v>
      </c>
      <c r="J2026" t="n">
        <v>187.9</v>
      </c>
      <c r="K2026" t="n">
        <v>51.39</v>
      </c>
      <c r="L2026" t="n">
        <v>14.5</v>
      </c>
      <c r="M2026" t="n">
        <v>14</v>
      </c>
      <c r="N2026" t="n">
        <v>37.01</v>
      </c>
      <c r="O2026" t="n">
        <v>23408.6</v>
      </c>
      <c r="P2026" t="n">
        <v>293.26</v>
      </c>
      <c r="Q2026" t="n">
        <v>452.62</v>
      </c>
      <c r="R2026" t="n">
        <v>76.38</v>
      </c>
      <c r="S2026" t="n">
        <v>57.64</v>
      </c>
      <c r="T2026" t="n">
        <v>7246.81</v>
      </c>
      <c r="U2026" t="n">
        <v>0.75</v>
      </c>
      <c r="V2026" t="n">
        <v>0.88</v>
      </c>
      <c r="W2026" t="n">
        <v>6.82</v>
      </c>
      <c r="X2026" t="n">
        <v>0.43</v>
      </c>
      <c r="Y2026" t="n">
        <v>1</v>
      </c>
      <c r="Z2026" t="n">
        <v>10</v>
      </c>
    </row>
    <row r="2027">
      <c r="A2027" t="n">
        <v>55</v>
      </c>
      <c r="B2027" t="n">
        <v>85</v>
      </c>
      <c r="C2027" t="inlineStr">
        <is>
          <t xml:space="preserve">CONCLUIDO	</t>
        </is>
      </c>
      <c r="D2027" t="n">
        <v>3.6944</v>
      </c>
      <c r="E2027" t="n">
        <v>27.07</v>
      </c>
      <c r="F2027" t="n">
        <v>24.15</v>
      </c>
      <c r="G2027" t="n">
        <v>90.58</v>
      </c>
      <c r="H2027" t="n">
        <v>1.39</v>
      </c>
      <c r="I2027" t="n">
        <v>16</v>
      </c>
      <c r="J2027" t="n">
        <v>188.28</v>
      </c>
      <c r="K2027" t="n">
        <v>51.39</v>
      </c>
      <c r="L2027" t="n">
        <v>14.75</v>
      </c>
      <c r="M2027" t="n">
        <v>14</v>
      </c>
      <c r="N2027" t="n">
        <v>37.14</v>
      </c>
      <c r="O2027" t="n">
        <v>23455.48</v>
      </c>
      <c r="P2027" t="n">
        <v>292.97</v>
      </c>
      <c r="Q2027" t="n">
        <v>452.6</v>
      </c>
      <c r="R2027" t="n">
        <v>76.51000000000001</v>
      </c>
      <c r="S2027" t="n">
        <v>57.64</v>
      </c>
      <c r="T2027" t="n">
        <v>7312.44</v>
      </c>
      <c r="U2027" t="n">
        <v>0.75</v>
      </c>
      <c r="V2027" t="n">
        <v>0.88</v>
      </c>
      <c r="W2027" t="n">
        <v>6.82</v>
      </c>
      <c r="X2027" t="n">
        <v>0.43</v>
      </c>
      <c r="Y2027" t="n">
        <v>1</v>
      </c>
      <c r="Z2027" t="n">
        <v>10</v>
      </c>
    </row>
    <row r="2028">
      <c r="A2028" t="n">
        <v>56</v>
      </c>
      <c r="B2028" t="n">
        <v>85</v>
      </c>
      <c r="C2028" t="inlineStr">
        <is>
          <t xml:space="preserve">CONCLUIDO	</t>
        </is>
      </c>
      <c r="D2028" t="n">
        <v>3.7022</v>
      </c>
      <c r="E2028" t="n">
        <v>27.01</v>
      </c>
      <c r="F2028" t="n">
        <v>24.13</v>
      </c>
      <c r="G2028" t="n">
        <v>96.52</v>
      </c>
      <c r="H2028" t="n">
        <v>1.41</v>
      </c>
      <c r="I2028" t="n">
        <v>15</v>
      </c>
      <c r="J2028" t="n">
        <v>188.66</v>
      </c>
      <c r="K2028" t="n">
        <v>51.39</v>
      </c>
      <c r="L2028" t="n">
        <v>15</v>
      </c>
      <c r="M2028" t="n">
        <v>13</v>
      </c>
      <c r="N2028" t="n">
        <v>37.27</v>
      </c>
      <c r="O2028" t="n">
        <v>23502.4</v>
      </c>
      <c r="P2028" t="n">
        <v>291.96</v>
      </c>
      <c r="Q2028" t="n">
        <v>452.59</v>
      </c>
      <c r="R2028" t="n">
        <v>75.45999999999999</v>
      </c>
      <c r="S2028" t="n">
        <v>57.64</v>
      </c>
      <c r="T2028" t="n">
        <v>6794.35</v>
      </c>
      <c r="U2028" t="n">
        <v>0.76</v>
      </c>
      <c r="V2028" t="n">
        <v>0.88</v>
      </c>
      <c r="W2028" t="n">
        <v>6.82</v>
      </c>
      <c r="X2028" t="n">
        <v>0.41</v>
      </c>
      <c r="Y2028" t="n">
        <v>1</v>
      </c>
      <c r="Z2028" t="n">
        <v>10</v>
      </c>
    </row>
    <row r="2029">
      <c r="A2029" t="n">
        <v>57</v>
      </c>
      <c r="B2029" t="n">
        <v>85</v>
      </c>
      <c r="C2029" t="inlineStr">
        <is>
          <t xml:space="preserve">CONCLUIDO	</t>
        </is>
      </c>
      <c r="D2029" t="n">
        <v>3.7034</v>
      </c>
      <c r="E2029" t="n">
        <v>27</v>
      </c>
      <c r="F2029" t="n">
        <v>24.12</v>
      </c>
      <c r="G2029" t="n">
        <v>96.48999999999999</v>
      </c>
      <c r="H2029" t="n">
        <v>1.43</v>
      </c>
      <c r="I2029" t="n">
        <v>15</v>
      </c>
      <c r="J2029" t="n">
        <v>189.04</v>
      </c>
      <c r="K2029" t="n">
        <v>51.39</v>
      </c>
      <c r="L2029" t="n">
        <v>15.25</v>
      </c>
      <c r="M2029" t="n">
        <v>13</v>
      </c>
      <c r="N2029" t="n">
        <v>37.4</v>
      </c>
      <c r="O2029" t="n">
        <v>23549.36</v>
      </c>
      <c r="P2029" t="n">
        <v>291.77</v>
      </c>
      <c r="Q2029" t="n">
        <v>452.58</v>
      </c>
      <c r="R2029" t="n">
        <v>75.34999999999999</v>
      </c>
      <c r="S2029" t="n">
        <v>57.64</v>
      </c>
      <c r="T2029" t="n">
        <v>6739.48</v>
      </c>
      <c r="U2029" t="n">
        <v>0.76</v>
      </c>
      <c r="V2029" t="n">
        <v>0.88</v>
      </c>
      <c r="W2029" t="n">
        <v>6.82</v>
      </c>
      <c r="X2029" t="n">
        <v>0.4</v>
      </c>
      <c r="Y2029" t="n">
        <v>1</v>
      </c>
      <c r="Z2029" t="n">
        <v>10</v>
      </c>
    </row>
    <row r="2030">
      <c r="A2030" t="n">
        <v>58</v>
      </c>
      <c r="B2030" t="n">
        <v>85</v>
      </c>
      <c r="C2030" t="inlineStr">
        <is>
          <t xml:space="preserve">CONCLUIDO	</t>
        </is>
      </c>
      <c r="D2030" t="n">
        <v>3.7035</v>
      </c>
      <c r="E2030" t="n">
        <v>27</v>
      </c>
      <c r="F2030" t="n">
        <v>24.12</v>
      </c>
      <c r="G2030" t="n">
        <v>96.48</v>
      </c>
      <c r="H2030" t="n">
        <v>1.45</v>
      </c>
      <c r="I2030" t="n">
        <v>15</v>
      </c>
      <c r="J2030" t="n">
        <v>189.42</v>
      </c>
      <c r="K2030" t="n">
        <v>51.39</v>
      </c>
      <c r="L2030" t="n">
        <v>15.5</v>
      </c>
      <c r="M2030" t="n">
        <v>13</v>
      </c>
      <c r="N2030" t="n">
        <v>37.53</v>
      </c>
      <c r="O2030" t="n">
        <v>23596.37</v>
      </c>
      <c r="P2030" t="n">
        <v>291.3</v>
      </c>
      <c r="Q2030" t="n">
        <v>452.56</v>
      </c>
      <c r="R2030" t="n">
        <v>75.25</v>
      </c>
      <c r="S2030" t="n">
        <v>57.64</v>
      </c>
      <c r="T2030" t="n">
        <v>6689.99</v>
      </c>
      <c r="U2030" t="n">
        <v>0.77</v>
      </c>
      <c r="V2030" t="n">
        <v>0.88</v>
      </c>
      <c r="W2030" t="n">
        <v>6.82</v>
      </c>
      <c r="X2030" t="n">
        <v>0.4</v>
      </c>
      <c r="Y2030" t="n">
        <v>1</v>
      </c>
      <c r="Z2030" t="n">
        <v>10</v>
      </c>
    </row>
    <row r="2031">
      <c r="A2031" t="n">
        <v>59</v>
      </c>
      <c r="B2031" t="n">
        <v>85</v>
      </c>
      <c r="C2031" t="inlineStr">
        <is>
          <t xml:space="preserve">CONCLUIDO	</t>
        </is>
      </c>
      <c r="D2031" t="n">
        <v>3.7039</v>
      </c>
      <c r="E2031" t="n">
        <v>27</v>
      </c>
      <c r="F2031" t="n">
        <v>24.12</v>
      </c>
      <c r="G2031" t="n">
        <v>96.47</v>
      </c>
      <c r="H2031" t="n">
        <v>1.47</v>
      </c>
      <c r="I2031" t="n">
        <v>15</v>
      </c>
      <c r="J2031" t="n">
        <v>189.81</v>
      </c>
      <c r="K2031" t="n">
        <v>51.39</v>
      </c>
      <c r="L2031" t="n">
        <v>15.75</v>
      </c>
      <c r="M2031" t="n">
        <v>13</v>
      </c>
      <c r="N2031" t="n">
        <v>37.66</v>
      </c>
      <c r="O2031" t="n">
        <v>23643.43</v>
      </c>
      <c r="P2031" t="n">
        <v>290.77</v>
      </c>
      <c r="Q2031" t="n">
        <v>452.55</v>
      </c>
      <c r="R2031" t="n">
        <v>75.09</v>
      </c>
      <c r="S2031" t="n">
        <v>57.64</v>
      </c>
      <c r="T2031" t="n">
        <v>6608.56</v>
      </c>
      <c r="U2031" t="n">
        <v>0.77</v>
      </c>
      <c r="V2031" t="n">
        <v>0.88</v>
      </c>
      <c r="W2031" t="n">
        <v>6.82</v>
      </c>
      <c r="X2031" t="n">
        <v>0.39</v>
      </c>
      <c r="Y2031" t="n">
        <v>1</v>
      </c>
      <c r="Z2031" t="n">
        <v>10</v>
      </c>
    </row>
    <row r="2032">
      <c r="A2032" t="n">
        <v>60</v>
      </c>
      <c r="B2032" t="n">
        <v>85</v>
      </c>
      <c r="C2032" t="inlineStr">
        <is>
          <t xml:space="preserve">CONCLUIDO	</t>
        </is>
      </c>
      <c r="D2032" t="n">
        <v>3.7126</v>
      </c>
      <c r="E2032" t="n">
        <v>26.94</v>
      </c>
      <c r="F2032" t="n">
        <v>24.09</v>
      </c>
      <c r="G2032" t="n">
        <v>103.24</v>
      </c>
      <c r="H2032" t="n">
        <v>1.49</v>
      </c>
      <c r="I2032" t="n">
        <v>14</v>
      </c>
      <c r="J2032" t="n">
        <v>190.19</v>
      </c>
      <c r="K2032" t="n">
        <v>51.39</v>
      </c>
      <c r="L2032" t="n">
        <v>16</v>
      </c>
      <c r="M2032" t="n">
        <v>12</v>
      </c>
      <c r="N2032" t="n">
        <v>37.79</v>
      </c>
      <c r="O2032" t="n">
        <v>23690.52</v>
      </c>
      <c r="P2032" t="n">
        <v>290.13</v>
      </c>
      <c r="Q2032" t="n">
        <v>452.56</v>
      </c>
      <c r="R2032" t="n">
        <v>74.3</v>
      </c>
      <c r="S2032" t="n">
        <v>57.64</v>
      </c>
      <c r="T2032" t="n">
        <v>6220.21</v>
      </c>
      <c r="U2032" t="n">
        <v>0.78</v>
      </c>
      <c r="V2032" t="n">
        <v>0.88</v>
      </c>
      <c r="W2032" t="n">
        <v>6.81</v>
      </c>
      <c r="X2032" t="n">
        <v>0.36</v>
      </c>
      <c r="Y2032" t="n">
        <v>1</v>
      </c>
      <c r="Z2032" t="n">
        <v>10</v>
      </c>
    </row>
    <row r="2033">
      <c r="A2033" t="n">
        <v>61</v>
      </c>
      <c r="B2033" t="n">
        <v>85</v>
      </c>
      <c r="C2033" t="inlineStr">
        <is>
          <t xml:space="preserve">CONCLUIDO	</t>
        </is>
      </c>
      <c r="D2033" t="n">
        <v>3.7118</v>
      </c>
      <c r="E2033" t="n">
        <v>26.94</v>
      </c>
      <c r="F2033" t="n">
        <v>24.09</v>
      </c>
      <c r="G2033" t="n">
        <v>103.26</v>
      </c>
      <c r="H2033" t="n">
        <v>1.51</v>
      </c>
      <c r="I2033" t="n">
        <v>14</v>
      </c>
      <c r="J2033" t="n">
        <v>190.57</v>
      </c>
      <c r="K2033" t="n">
        <v>51.39</v>
      </c>
      <c r="L2033" t="n">
        <v>16.25</v>
      </c>
      <c r="M2033" t="n">
        <v>12</v>
      </c>
      <c r="N2033" t="n">
        <v>37.93</v>
      </c>
      <c r="O2033" t="n">
        <v>23737.67</v>
      </c>
      <c r="P2033" t="n">
        <v>290.63</v>
      </c>
      <c r="Q2033" t="n">
        <v>452.55</v>
      </c>
      <c r="R2033" t="n">
        <v>74.28</v>
      </c>
      <c r="S2033" t="n">
        <v>57.64</v>
      </c>
      <c r="T2033" t="n">
        <v>6208.99</v>
      </c>
      <c r="U2033" t="n">
        <v>0.78</v>
      </c>
      <c r="V2033" t="n">
        <v>0.88</v>
      </c>
      <c r="W2033" t="n">
        <v>6.82</v>
      </c>
      <c r="X2033" t="n">
        <v>0.37</v>
      </c>
      <c r="Y2033" t="n">
        <v>1</v>
      </c>
      <c r="Z2033" t="n">
        <v>10</v>
      </c>
    </row>
    <row r="2034">
      <c r="A2034" t="n">
        <v>62</v>
      </c>
      <c r="B2034" t="n">
        <v>85</v>
      </c>
      <c r="C2034" t="inlineStr">
        <is>
          <t xml:space="preserve">CONCLUIDO	</t>
        </is>
      </c>
      <c r="D2034" t="n">
        <v>3.7124</v>
      </c>
      <c r="E2034" t="n">
        <v>26.94</v>
      </c>
      <c r="F2034" t="n">
        <v>24.09</v>
      </c>
      <c r="G2034" t="n">
        <v>103.24</v>
      </c>
      <c r="H2034" t="n">
        <v>1.53</v>
      </c>
      <c r="I2034" t="n">
        <v>14</v>
      </c>
      <c r="J2034" t="n">
        <v>190.95</v>
      </c>
      <c r="K2034" t="n">
        <v>51.39</v>
      </c>
      <c r="L2034" t="n">
        <v>16.5</v>
      </c>
      <c r="M2034" t="n">
        <v>12</v>
      </c>
      <c r="N2034" t="n">
        <v>38.06</v>
      </c>
      <c r="O2034" t="n">
        <v>23784.85</v>
      </c>
      <c r="P2034" t="n">
        <v>290.06</v>
      </c>
      <c r="Q2034" t="n">
        <v>452.63</v>
      </c>
      <c r="R2034" t="n">
        <v>74.28</v>
      </c>
      <c r="S2034" t="n">
        <v>57.64</v>
      </c>
      <c r="T2034" t="n">
        <v>6208.64</v>
      </c>
      <c r="U2034" t="n">
        <v>0.78</v>
      </c>
      <c r="V2034" t="n">
        <v>0.88</v>
      </c>
      <c r="W2034" t="n">
        <v>6.81</v>
      </c>
      <c r="X2034" t="n">
        <v>0.36</v>
      </c>
      <c r="Y2034" t="n">
        <v>1</v>
      </c>
      <c r="Z2034" t="n">
        <v>10</v>
      </c>
    </row>
    <row r="2035">
      <c r="A2035" t="n">
        <v>63</v>
      </c>
      <c r="B2035" t="n">
        <v>85</v>
      </c>
      <c r="C2035" t="inlineStr">
        <is>
          <t xml:space="preserve">CONCLUIDO	</t>
        </is>
      </c>
      <c r="D2035" t="n">
        <v>3.7126</v>
      </c>
      <c r="E2035" t="n">
        <v>26.94</v>
      </c>
      <c r="F2035" t="n">
        <v>24.09</v>
      </c>
      <c r="G2035" t="n">
        <v>103.24</v>
      </c>
      <c r="H2035" t="n">
        <v>1.55</v>
      </c>
      <c r="I2035" t="n">
        <v>14</v>
      </c>
      <c r="J2035" t="n">
        <v>191.34</v>
      </c>
      <c r="K2035" t="n">
        <v>51.39</v>
      </c>
      <c r="L2035" t="n">
        <v>16.75</v>
      </c>
      <c r="M2035" t="n">
        <v>12</v>
      </c>
      <c r="N2035" t="n">
        <v>38.19</v>
      </c>
      <c r="O2035" t="n">
        <v>23832.09</v>
      </c>
      <c r="P2035" t="n">
        <v>289.46</v>
      </c>
      <c r="Q2035" t="n">
        <v>452.57</v>
      </c>
      <c r="R2035" t="n">
        <v>74.13</v>
      </c>
      <c r="S2035" t="n">
        <v>57.64</v>
      </c>
      <c r="T2035" t="n">
        <v>6130.6</v>
      </c>
      <c r="U2035" t="n">
        <v>0.78</v>
      </c>
      <c r="V2035" t="n">
        <v>0.88</v>
      </c>
      <c r="W2035" t="n">
        <v>6.82</v>
      </c>
      <c r="X2035" t="n">
        <v>0.36</v>
      </c>
      <c r="Y2035" t="n">
        <v>1</v>
      </c>
      <c r="Z2035" t="n">
        <v>10</v>
      </c>
    </row>
    <row r="2036">
      <c r="A2036" t="n">
        <v>64</v>
      </c>
      <c r="B2036" t="n">
        <v>85</v>
      </c>
      <c r="C2036" t="inlineStr">
        <is>
          <t xml:space="preserve">CONCLUIDO	</t>
        </is>
      </c>
      <c r="D2036" t="n">
        <v>3.7121</v>
      </c>
      <c r="E2036" t="n">
        <v>26.94</v>
      </c>
      <c r="F2036" t="n">
        <v>24.09</v>
      </c>
      <c r="G2036" t="n">
        <v>103.25</v>
      </c>
      <c r="H2036" t="n">
        <v>1.57</v>
      </c>
      <c r="I2036" t="n">
        <v>14</v>
      </c>
      <c r="J2036" t="n">
        <v>191.72</v>
      </c>
      <c r="K2036" t="n">
        <v>51.39</v>
      </c>
      <c r="L2036" t="n">
        <v>17</v>
      </c>
      <c r="M2036" t="n">
        <v>12</v>
      </c>
      <c r="N2036" t="n">
        <v>38.33</v>
      </c>
      <c r="O2036" t="n">
        <v>23879.37</v>
      </c>
      <c r="P2036" t="n">
        <v>288.17</v>
      </c>
      <c r="Q2036" t="n">
        <v>452.56</v>
      </c>
      <c r="R2036" t="n">
        <v>74.34999999999999</v>
      </c>
      <c r="S2036" t="n">
        <v>57.64</v>
      </c>
      <c r="T2036" t="n">
        <v>6243.53</v>
      </c>
      <c r="U2036" t="n">
        <v>0.78</v>
      </c>
      <c r="V2036" t="n">
        <v>0.88</v>
      </c>
      <c r="W2036" t="n">
        <v>6.82</v>
      </c>
      <c r="X2036" t="n">
        <v>0.37</v>
      </c>
      <c r="Y2036" t="n">
        <v>1</v>
      </c>
      <c r="Z2036" t="n">
        <v>10</v>
      </c>
    </row>
    <row r="2037">
      <c r="A2037" t="n">
        <v>65</v>
      </c>
      <c r="B2037" t="n">
        <v>85</v>
      </c>
      <c r="C2037" t="inlineStr">
        <is>
          <t xml:space="preserve">CONCLUIDO	</t>
        </is>
      </c>
      <c r="D2037" t="n">
        <v>3.7185</v>
      </c>
      <c r="E2037" t="n">
        <v>26.89</v>
      </c>
      <c r="F2037" t="n">
        <v>24.08</v>
      </c>
      <c r="G2037" t="n">
        <v>111.13</v>
      </c>
      <c r="H2037" t="n">
        <v>1.59</v>
      </c>
      <c r="I2037" t="n">
        <v>13</v>
      </c>
      <c r="J2037" t="n">
        <v>192.1</v>
      </c>
      <c r="K2037" t="n">
        <v>51.39</v>
      </c>
      <c r="L2037" t="n">
        <v>17.25</v>
      </c>
      <c r="M2037" t="n">
        <v>11</v>
      </c>
      <c r="N2037" t="n">
        <v>38.46</v>
      </c>
      <c r="O2037" t="n">
        <v>23926.69</v>
      </c>
      <c r="P2037" t="n">
        <v>287.85</v>
      </c>
      <c r="Q2037" t="n">
        <v>452.58</v>
      </c>
      <c r="R2037" t="n">
        <v>73.97</v>
      </c>
      <c r="S2037" t="n">
        <v>57.64</v>
      </c>
      <c r="T2037" t="n">
        <v>6056.65</v>
      </c>
      <c r="U2037" t="n">
        <v>0.78</v>
      </c>
      <c r="V2037" t="n">
        <v>0.88</v>
      </c>
      <c r="W2037" t="n">
        <v>6.81</v>
      </c>
      <c r="X2037" t="n">
        <v>0.35</v>
      </c>
      <c r="Y2037" t="n">
        <v>1</v>
      </c>
      <c r="Z2037" t="n">
        <v>10</v>
      </c>
    </row>
    <row r="2038">
      <c r="A2038" t="n">
        <v>66</v>
      </c>
      <c r="B2038" t="n">
        <v>85</v>
      </c>
      <c r="C2038" t="inlineStr">
        <is>
          <t xml:space="preserve">CONCLUIDO	</t>
        </is>
      </c>
      <c r="D2038" t="n">
        <v>3.7184</v>
      </c>
      <c r="E2038" t="n">
        <v>26.89</v>
      </c>
      <c r="F2038" t="n">
        <v>24.08</v>
      </c>
      <c r="G2038" t="n">
        <v>111.14</v>
      </c>
      <c r="H2038" t="n">
        <v>1.61</v>
      </c>
      <c r="I2038" t="n">
        <v>13</v>
      </c>
      <c r="J2038" t="n">
        <v>192.49</v>
      </c>
      <c r="K2038" t="n">
        <v>51.39</v>
      </c>
      <c r="L2038" t="n">
        <v>17.5</v>
      </c>
      <c r="M2038" t="n">
        <v>11</v>
      </c>
      <c r="N2038" t="n">
        <v>38.59</v>
      </c>
      <c r="O2038" t="n">
        <v>23974.06</v>
      </c>
      <c r="P2038" t="n">
        <v>288.47</v>
      </c>
      <c r="Q2038" t="n">
        <v>452.55</v>
      </c>
      <c r="R2038" t="n">
        <v>73.84</v>
      </c>
      <c r="S2038" t="n">
        <v>57.64</v>
      </c>
      <c r="T2038" t="n">
        <v>5992.4</v>
      </c>
      <c r="U2038" t="n">
        <v>0.78</v>
      </c>
      <c r="V2038" t="n">
        <v>0.88</v>
      </c>
      <c r="W2038" t="n">
        <v>6.82</v>
      </c>
      <c r="X2038" t="n">
        <v>0.36</v>
      </c>
      <c r="Y2038" t="n">
        <v>1</v>
      </c>
      <c r="Z2038" t="n">
        <v>10</v>
      </c>
    </row>
    <row r="2039">
      <c r="A2039" t="n">
        <v>67</v>
      </c>
      <c r="B2039" t="n">
        <v>85</v>
      </c>
      <c r="C2039" t="inlineStr">
        <is>
          <t xml:space="preserve">CONCLUIDO	</t>
        </is>
      </c>
      <c r="D2039" t="n">
        <v>3.7213</v>
      </c>
      <c r="E2039" t="n">
        <v>26.87</v>
      </c>
      <c r="F2039" t="n">
        <v>24.06</v>
      </c>
      <c r="G2039" t="n">
        <v>111.04</v>
      </c>
      <c r="H2039" t="n">
        <v>1.63</v>
      </c>
      <c r="I2039" t="n">
        <v>13</v>
      </c>
      <c r="J2039" t="n">
        <v>192.87</v>
      </c>
      <c r="K2039" t="n">
        <v>51.39</v>
      </c>
      <c r="L2039" t="n">
        <v>17.75</v>
      </c>
      <c r="M2039" t="n">
        <v>11</v>
      </c>
      <c r="N2039" t="n">
        <v>38.73</v>
      </c>
      <c r="O2039" t="n">
        <v>24021.47</v>
      </c>
      <c r="P2039" t="n">
        <v>288.69</v>
      </c>
      <c r="Q2039" t="n">
        <v>452.61</v>
      </c>
      <c r="R2039" t="n">
        <v>73.23</v>
      </c>
      <c r="S2039" t="n">
        <v>57.64</v>
      </c>
      <c r="T2039" t="n">
        <v>5686.82</v>
      </c>
      <c r="U2039" t="n">
        <v>0.79</v>
      </c>
      <c r="V2039" t="n">
        <v>0.88</v>
      </c>
      <c r="W2039" t="n">
        <v>6.82</v>
      </c>
      <c r="X2039" t="n">
        <v>0.33</v>
      </c>
      <c r="Y2039" t="n">
        <v>1</v>
      </c>
      <c r="Z2039" t="n">
        <v>10</v>
      </c>
    </row>
    <row r="2040">
      <c r="A2040" t="n">
        <v>68</v>
      </c>
      <c r="B2040" t="n">
        <v>85</v>
      </c>
      <c r="C2040" t="inlineStr">
        <is>
          <t xml:space="preserve">CONCLUIDO	</t>
        </is>
      </c>
      <c r="D2040" t="n">
        <v>3.7198</v>
      </c>
      <c r="E2040" t="n">
        <v>26.88</v>
      </c>
      <c r="F2040" t="n">
        <v>24.07</v>
      </c>
      <c r="G2040" t="n">
        <v>111.09</v>
      </c>
      <c r="H2040" t="n">
        <v>1.65</v>
      </c>
      <c r="I2040" t="n">
        <v>13</v>
      </c>
      <c r="J2040" t="n">
        <v>193.26</v>
      </c>
      <c r="K2040" t="n">
        <v>51.39</v>
      </c>
      <c r="L2040" t="n">
        <v>18</v>
      </c>
      <c r="M2040" t="n">
        <v>11</v>
      </c>
      <c r="N2040" t="n">
        <v>38.86</v>
      </c>
      <c r="O2040" t="n">
        <v>24068.93</v>
      </c>
      <c r="P2040" t="n">
        <v>288.59</v>
      </c>
      <c r="Q2040" t="n">
        <v>452.56</v>
      </c>
      <c r="R2040" t="n">
        <v>73.66</v>
      </c>
      <c r="S2040" t="n">
        <v>57.64</v>
      </c>
      <c r="T2040" t="n">
        <v>5904.5</v>
      </c>
      <c r="U2040" t="n">
        <v>0.78</v>
      </c>
      <c r="V2040" t="n">
        <v>0.88</v>
      </c>
      <c r="W2040" t="n">
        <v>6.81</v>
      </c>
      <c r="X2040" t="n">
        <v>0.35</v>
      </c>
      <c r="Y2040" t="n">
        <v>1</v>
      </c>
      <c r="Z2040" t="n">
        <v>10</v>
      </c>
    </row>
    <row r="2041">
      <c r="A2041" t="n">
        <v>69</v>
      </c>
      <c r="B2041" t="n">
        <v>85</v>
      </c>
      <c r="C2041" t="inlineStr">
        <is>
          <t xml:space="preserve">CONCLUIDO	</t>
        </is>
      </c>
      <c r="D2041" t="n">
        <v>3.7213</v>
      </c>
      <c r="E2041" t="n">
        <v>26.87</v>
      </c>
      <c r="F2041" t="n">
        <v>24.06</v>
      </c>
      <c r="G2041" t="n">
        <v>111.04</v>
      </c>
      <c r="H2041" t="n">
        <v>1.67</v>
      </c>
      <c r="I2041" t="n">
        <v>13</v>
      </c>
      <c r="J2041" t="n">
        <v>193.64</v>
      </c>
      <c r="K2041" t="n">
        <v>51.39</v>
      </c>
      <c r="L2041" t="n">
        <v>18.25</v>
      </c>
      <c r="M2041" t="n">
        <v>11</v>
      </c>
      <c r="N2041" t="n">
        <v>39</v>
      </c>
      <c r="O2041" t="n">
        <v>24116.44</v>
      </c>
      <c r="P2041" t="n">
        <v>287.52</v>
      </c>
      <c r="Q2041" t="n">
        <v>452.55</v>
      </c>
      <c r="R2041" t="n">
        <v>73.22</v>
      </c>
      <c r="S2041" t="n">
        <v>57.64</v>
      </c>
      <c r="T2041" t="n">
        <v>5683.84</v>
      </c>
      <c r="U2041" t="n">
        <v>0.79</v>
      </c>
      <c r="V2041" t="n">
        <v>0.88</v>
      </c>
      <c r="W2041" t="n">
        <v>6.82</v>
      </c>
      <c r="X2041" t="n">
        <v>0.34</v>
      </c>
      <c r="Y2041" t="n">
        <v>1</v>
      </c>
      <c r="Z2041" t="n">
        <v>10</v>
      </c>
    </row>
    <row r="2042">
      <c r="A2042" t="n">
        <v>70</v>
      </c>
      <c r="B2042" t="n">
        <v>85</v>
      </c>
      <c r="C2042" t="inlineStr">
        <is>
          <t xml:space="preserve">CONCLUIDO	</t>
        </is>
      </c>
      <c r="D2042" t="n">
        <v>3.7197</v>
      </c>
      <c r="E2042" t="n">
        <v>26.88</v>
      </c>
      <c r="F2042" t="n">
        <v>24.07</v>
      </c>
      <c r="G2042" t="n">
        <v>111.09</v>
      </c>
      <c r="H2042" t="n">
        <v>1.69</v>
      </c>
      <c r="I2042" t="n">
        <v>13</v>
      </c>
      <c r="J2042" t="n">
        <v>194.03</v>
      </c>
      <c r="K2042" t="n">
        <v>51.39</v>
      </c>
      <c r="L2042" t="n">
        <v>18.5</v>
      </c>
      <c r="M2042" t="n">
        <v>11</v>
      </c>
      <c r="N2042" t="n">
        <v>39.13</v>
      </c>
      <c r="O2042" t="n">
        <v>24163.99</v>
      </c>
      <c r="P2042" t="n">
        <v>286.36</v>
      </c>
      <c r="Q2042" t="n">
        <v>452.59</v>
      </c>
      <c r="R2042" t="n">
        <v>73.67</v>
      </c>
      <c r="S2042" t="n">
        <v>57.64</v>
      </c>
      <c r="T2042" t="n">
        <v>5906.87</v>
      </c>
      <c r="U2042" t="n">
        <v>0.78</v>
      </c>
      <c r="V2042" t="n">
        <v>0.88</v>
      </c>
      <c r="W2042" t="n">
        <v>6.81</v>
      </c>
      <c r="X2042" t="n">
        <v>0.35</v>
      </c>
      <c r="Y2042" t="n">
        <v>1</v>
      </c>
      <c r="Z2042" t="n">
        <v>10</v>
      </c>
    </row>
    <row r="2043">
      <c r="A2043" t="n">
        <v>71</v>
      </c>
      <c r="B2043" t="n">
        <v>85</v>
      </c>
      <c r="C2043" t="inlineStr">
        <is>
          <t xml:space="preserve">CONCLUIDO	</t>
        </is>
      </c>
      <c r="D2043" t="n">
        <v>3.731</v>
      </c>
      <c r="E2043" t="n">
        <v>26.8</v>
      </c>
      <c r="F2043" t="n">
        <v>24.02</v>
      </c>
      <c r="G2043" t="n">
        <v>120.12</v>
      </c>
      <c r="H2043" t="n">
        <v>1.71</v>
      </c>
      <c r="I2043" t="n">
        <v>12</v>
      </c>
      <c r="J2043" t="n">
        <v>194.41</v>
      </c>
      <c r="K2043" t="n">
        <v>51.39</v>
      </c>
      <c r="L2043" t="n">
        <v>18.75</v>
      </c>
      <c r="M2043" t="n">
        <v>10</v>
      </c>
      <c r="N2043" t="n">
        <v>39.27</v>
      </c>
      <c r="O2043" t="n">
        <v>24211.59</v>
      </c>
      <c r="P2043" t="n">
        <v>285.46</v>
      </c>
      <c r="Q2043" t="n">
        <v>452.61</v>
      </c>
      <c r="R2043" t="n">
        <v>72.13</v>
      </c>
      <c r="S2043" t="n">
        <v>57.64</v>
      </c>
      <c r="T2043" t="n">
        <v>5142.33</v>
      </c>
      <c r="U2043" t="n">
        <v>0.8</v>
      </c>
      <c r="V2043" t="n">
        <v>0.88</v>
      </c>
      <c r="W2043" t="n">
        <v>6.81</v>
      </c>
      <c r="X2043" t="n">
        <v>0.3</v>
      </c>
      <c r="Y2043" t="n">
        <v>1</v>
      </c>
      <c r="Z2043" t="n">
        <v>10</v>
      </c>
    </row>
    <row r="2044">
      <c r="A2044" t="n">
        <v>72</v>
      </c>
      <c r="B2044" t="n">
        <v>85</v>
      </c>
      <c r="C2044" t="inlineStr">
        <is>
          <t xml:space="preserve">CONCLUIDO	</t>
        </is>
      </c>
      <c r="D2044" t="n">
        <v>3.7307</v>
      </c>
      <c r="E2044" t="n">
        <v>26.8</v>
      </c>
      <c r="F2044" t="n">
        <v>24.03</v>
      </c>
      <c r="G2044" t="n">
        <v>120.13</v>
      </c>
      <c r="H2044" t="n">
        <v>1.73</v>
      </c>
      <c r="I2044" t="n">
        <v>12</v>
      </c>
      <c r="J2044" t="n">
        <v>194.8</v>
      </c>
      <c r="K2044" t="n">
        <v>51.39</v>
      </c>
      <c r="L2044" t="n">
        <v>19</v>
      </c>
      <c r="M2044" t="n">
        <v>10</v>
      </c>
      <c r="N2044" t="n">
        <v>39.41</v>
      </c>
      <c r="O2044" t="n">
        <v>24259.23</v>
      </c>
      <c r="P2044" t="n">
        <v>285.72</v>
      </c>
      <c r="Q2044" t="n">
        <v>452.61</v>
      </c>
      <c r="R2044" t="n">
        <v>72.09</v>
      </c>
      <c r="S2044" t="n">
        <v>57.64</v>
      </c>
      <c r="T2044" t="n">
        <v>5125.11</v>
      </c>
      <c r="U2044" t="n">
        <v>0.8</v>
      </c>
      <c r="V2044" t="n">
        <v>0.88</v>
      </c>
      <c r="W2044" t="n">
        <v>6.81</v>
      </c>
      <c r="X2044" t="n">
        <v>0.3</v>
      </c>
      <c r="Y2044" t="n">
        <v>1</v>
      </c>
      <c r="Z2044" t="n">
        <v>10</v>
      </c>
    </row>
    <row r="2045">
      <c r="A2045" t="n">
        <v>73</v>
      </c>
      <c r="B2045" t="n">
        <v>85</v>
      </c>
      <c r="C2045" t="inlineStr">
        <is>
          <t xml:space="preserve">CONCLUIDO	</t>
        </is>
      </c>
      <c r="D2045" t="n">
        <v>3.7304</v>
      </c>
      <c r="E2045" t="n">
        <v>26.81</v>
      </c>
      <c r="F2045" t="n">
        <v>24.03</v>
      </c>
      <c r="G2045" t="n">
        <v>120.14</v>
      </c>
      <c r="H2045" t="n">
        <v>1.75</v>
      </c>
      <c r="I2045" t="n">
        <v>12</v>
      </c>
      <c r="J2045" t="n">
        <v>195.19</v>
      </c>
      <c r="K2045" t="n">
        <v>51.39</v>
      </c>
      <c r="L2045" t="n">
        <v>19.25</v>
      </c>
      <c r="M2045" t="n">
        <v>10</v>
      </c>
      <c r="N2045" t="n">
        <v>39.54</v>
      </c>
      <c r="O2045" t="n">
        <v>24306.92</v>
      </c>
      <c r="P2045" t="n">
        <v>285.87</v>
      </c>
      <c r="Q2045" t="n">
        <v>452.56</v>
      </c>
      <c r="R2045" t="n">
        <v>72.13</v>
      </c>
      <c r="S2045" t="n">
        <v>57.64</v>
      </c>
      <c r="T2045" t="n">
        <v>5142.12</v>
      </c>
      <c r="U2045" t="n">
        <v>0.8</v>
      </c>
      <c r="V2045" t="n">
        <v>0.88</v>
      </c>
      <c r="W2045" t="n">
        <v>6.81</v>
      </c>
      <c r="X2045" t="n">
        <v>0.3</v>
      </c>
      <c r="Y2045" t="n">
        <v>1</v>
      </c>
      <c r="Z2045" t="n">
        <v>10</v>
      </c>
    </row>
    <row r="2046">
      <c r="A2046" t="n">
        <v>74</v>
      </c>
      <c r="B2046" t="n">
        <v>85</v>
      </c>
      <c r="C2046" t="inlineStr">
        <is>
          <t xml:space="preserve">CONCLUIDO	</t>
        </is>
      </c>
      <c r="D2046" t="n">
        <v>3.7291</v>
      </c>
      <c r="E2046" t="n">
        <v>26.82</v>
      </c>
      <c r="F2046" t="n">
        <v>24.04</v>
      </c>
      <c r="G2046" t="n">
        <v>120.18</v>
      </c>
      <c r="H2046" t="n">
        <v>1.77</v>
      </c>
      <c r="I2046" t="n">
        <v>12</v>
      </c>
      <c r="J2046" t="n">
        <v>195.57</v>
      </c>
      <c r="K2046" t="n">
        <v>51.39</v>
      </c>
      <c r="L2046" t="n">
        <v>19.5</v>
      </c>
      <c r="M2046" t="n">
        <v>10</v>
      </c>
      <c r="N2046" t="n">
        <v>39.68</v>
      </c>
      <c r="O2046" t="n">
        <v>24354.66</v>
      </c>
      <c r="P2046" t="n">
        <v>285.91</v>
      </c>
      <c r="Q2046" t="n">
        <v>452.58</v>
      </c>
      <c r="R2046" t="n">
        <v>72.51000000000001</v>
      </c>
      <c r="S2046" t="n">
        <v>57.64</v>
      </c>
      <c r="T2046" t="n">
        <v>5333.26</v>
      </c>
      <c r="U2046" t="n">
        <v>0.79</v>
      </c>
      <c r="V2046" t="n">
        <v>0.88</v>
      </c>
      <c r="W2046" t="n">
        <v>6.81</v>
      </c>
      <c r="X2046" t="n">
        <v>0.31</v>
      </c>
      <c r="Y2046" t="n">
        <v>1</v>
      </c>
      <c r="Z2046" t="n">
        <v>10</v>
      </c>
    </row>
    <row r="2047">
      <c r="A2047" t="n">
        <v>75</v>
      </c>
      <c r="B2047" t="n">
        <v>85</v>
      </c>
      <c r="C2047" t="inlineStr">
        <is>
          <t xml:space="preserve">CONCLUIDO	</t>
        </is>
      </c>
      <c r="D2047" t="n">
        <v>3.7292</v>
      </c>
      <c r="E2047" t="n">
        <v>26.82</v>
      </c>
      <c r="F2047" t="n">
        <v>24.04</v>
      </c>
      <c r="G2047" t="n">
        <v>120.18</v>
      </c>
      <c r="H2047" t="n">
        <v>1.79</v>
      </c>
      <c r="I2047" t="n">
        <v>12</v>
      </c>
      <c r="J2047" t="n">
        <v>195.96</v>
      </c>
      <c r="K2047" t="n">
        <v>51.39</v>
      </c>
      <c r="L2047" t="n">
        <v>19.75</v>
      </c>
      <c r="M2047" t="n">
        <v>10</v>
      </c>
      <c r="N2047" t="n">
        <v>39.82</v>
      </c>
      <c r="O2047" t="n">
        <v>24402.44</v>
      </c>
      <c r="P2047" t="n">
        <v>285.54</v>
      </c>
      <c r="Q2047" t="n">
        <v>452.58</v>
      </c>
      <c r="R2047" t="n">
        <v>72.45</v>
      </c>
      <c r="S2047" t="n">
        <v>57.64</v>
      </c>
      <c r="T2047" t="n">
        <v>5303.8</v>
      </c>
      <c r="U2047" t="n">
        <v>0.8</v>
      </c>
      <c r="V2047" t="n">
        <v>0.88</v>
      </c>
      <c r="W2047" t="n">
        <v>6.82</v>
      </c>
      <c r="X2047" t="n">
        <v>0.31</v>
      </c>
      <c r="Y2047" t="n">
        <v>1</v>
      </c>
      <c r="Z2047" t="n">
        <v>10</v>
      </c>
    </row>
    <row r="2048">
      <c r="A2048" t="n">
        <v>76</v>
      </c>
      <c r="B2048" t="n">
        <v>85</v>
      </c>
      <c r="C2048" t="inlineStr">
        <is>
          <t xml:space="preserve">CONCLUIDO	</t>
        </is>
      </c>
      <c r="D2048" t="n">
        <v>3.7291</v>
      </c>
      <c r="E2048" t="n">
        <v>26.82</v>
      </c>
      <c r="F2048" t="n">
        <v>24.04</v>
      </c>
      <c r="G2048" t="n">
        <v>120.18</v>
      </c>
      <c r="H2048" t="n">
        <v>1.81</v>
      </c>
      <c r="I2048" t="n">
        <v>12</v>
      </c>
      <c r="J2048" t="n">
        <v>196.35</v>
      </c>
      <c r="K2048" t="n">
        <v>51.39</v>
      </c>
      <c r="L2048" t="n">
        <v>20</v>
      </c>
      <c r="M2048" t="n">
        <v>10</v>
      </c>
      <c r="N2048" t="n">
        <v>39.96</v>
      </c>
      <c r="O2048" t="n">
        <v>24450.27</v>
      </c>
      <c r="P2048" t="n">
        <v>284.68</v>
      </c>
      <c r="Q2048" t="n">
        <v>452.56</v>
      </c>
      <c r="R2048" t="n">
        <v>72.59</v>
      </c>
      <c r="S2048" t="n">
        <v>57.64</v>
      </c>
      <c r="T2048" t="n">
        <v>5375.02</v>
      </c>
      <c r="U2048" t="n">
        <v>0.79</v>
      </c>
      <c r="V2048" t="n">
        <v>0.88</v>
      </c>
      <c r="W2048" t="n">
        <v>6.81</v>
      </c>
      <c r="X2048" t="n">
        <v>0.31</v>
      </c>
      <c r="Y2048" t="n">
        <v>1</v>
      </c>
      <c r="Z2048" t="n">
        <v>10</v>
      </c>
    </row>
    <row r="2049">
      <c r="A2049" t="n">
        <v>77</v>
      </c>
      <c r="B2049" t="n">
        <v>85</v>
      </c>
      <c r="C2049" t="inlineStr">
        <is>
          <t xml:space="preserve">CONCLUIDO	</t>
        </is>
      </c>
      <c r="D2049" t="n">
        <v>3.7278</v>
      </c>
      <c r="E2049" t="n">
        <v>26.83</v>
      </c>
      <c r="F2049" t="n">
        <v>24.05</v>
      </c>
      <c r="G2049" t="n">
        <v>120.23</v>
      </c>
      <c r="H2049" t="n">
        <v>1.83</v>
      </c>
      <c r="I2049" t="n">
        <v>12</v>
      </c>
      <c r="J2049" t="n">
        <v>196.74</v>
      </c>
      <c r="K2049" t="n">
        <v>51.39</v>
      </c>
      <c r="L2049" t="n">
        <v>20.25</v>
      </c>
      <c r="M2049" t="n">
        <v>10</v>
      </c>
      <c r="N2049" t="n">
        <v>40.09</v>
      </c>
      <c r="O2049" t="n">
        <v>24498.15</v>
      </c>
      <c r="P2049" t="n">
        <v>283.78</v>
      </c>
      <c r="Q2049" t="n">
        <v>452.58</v>
      </c>
      <c r="R2049" t="n">
        <v>72.83</v>
      </c>
      <c r="S2049" t="n">
        <v>57.64</v>
      </c>
      <c r="T2049" t="n">
        <v>5493.69</v>
      </c>
      <c r="U2049" t="n">
        <v>0.79</v>
      </c>
      <c r="V2049" t="n">
        <v>0.88</v>
      </c>
      <c r="W2049" t="n">
        <v>6.81</v>
      </c>
      <c r="X2049" t="n">
        <v>0.32</v>
      </c>
      <c r="Y2049" t="n">
        <v>1</v>
      </c>
      <c r="Z2049" t="n">
        <v>10</v>
      </c>
    </row>
    <row r="2050">
      <c r="A2050" t="n">
        <v>78</v>
      </c>
      <c r="B2050" t="n">
        <v>85</v>
      </c>
      <c r="C2050" t="inlineStr">
        <is>
          <t xml:space="preserve">CONCLUIDO	</t>
        </is>
      </c>
      <c r="D2050" t="n">
        <v>3.7382</v>
      </c>
      <c r="E2050" t="n">
        <v>26.75</v>
      </c>
      <c r="F2050" t="n">
        <v>24.01</v>
      </c>
      <c r="G2050" t="n">
        <v>130.94</v>
      </c>
      <c r="H2050" t="n">
        <v>1.85</v>
      </c>
      <c r="I2050" t="n">
        <v>11</v>
      </c>
      <c r="J2050" t="n">
        <v>197.12</v>
      </c>
      <c r="K2050" t="n">
        <v>51.39</v>
      </c>
      <c r="L2050" t="n">
        <v>20.5</v>
      </c>
      <c r="M2050" t="n">
        <v>9</v>
      </c>
      <c r="N2050" t="n">
        <v>40.23</v>
      </c>
      <c r="O2050" t="n">
        <v>24546.08</v>
      </c>
      <c r="P2050" t="n">
        <v>283.24</v>
      </c>
      <c r="Q2050" t="n">
        <v>452.6</v>
      </c>
      <c r="R2050" t="n">
        <v>71.29000000000001</v>
      </c>
      <c r="S2050" t="n">
        <v>57.64</v>
      </c>
      <c r="T2050" t="n">
        <v>4729.94</v>
      </c>
      <c r="U2050" t="n">
        <v>0.8100000000000001</v>
      </c>
      <c r="V2050" t="n">
        <v>0.88</v>
      </c>
      <c r="W2050" t="n">
        <v>6.82</v>
      </c>
      <c r="X2050" t="n">
        <v>0.28</v>
      </c>
      <c r="Y2050" t="n">
        <v>1</v>
      </c>
      <c r="Z2050" t="n">
        <v>10</v>
      </c>
    </row>
    <row r="2051">
      <c r="A2051" t="n">
        <v>79</v>
      </c>
      <c r="B2051" t="n">
        <v>85</v>
      </c>
      <c r="C2051" t="inlineStr">
        <is>
          <t xml:space="preserve">CONCLUIDO	</t>
        </is>
      </c>
      <c r="D2051" t="n">
        <v>3.7384</v>
      </c>
      <c r="E2051" t="n">
        <v>26.75</v>
      </c>
      <c r="F2051" t="n">
        <v>24</v>
      </c>
      <c r="G2051" t="n">
        <v>130.93</v>
      </c>
      <c r="H2051" t="n">
        <v>1.87</v>
      </c>
      <c r="I2051" t="n">
        <v>11</v>
      </c>
      <c r="J2051" t="n">
        <v>197.51</v>
      </c>
      <c r="K2051" t="n">
        <v>51.39</v>
      </c>
      <c r="L2051" t="n">
        <v>20.75</v>
      </c>
      <c r="M2051" t="n">
        <v>9</v>
      </c>
      <c r="N2051" t="n">
        <v>40.37</v>
      </c>
      <c r="O2051" t="n">
        <v>24594.05</v>
      </c>
      <c r="P2051" t="n">
        <v>283.4</v>
      </c>
      <c r="Q2051" t="n">
        <v>452.58</v>
      </c>
      <c r="R2051" t="n">
        <v>71.48999999999999</v>
      </c>
      <c r="S2051" t="n">
        <v>57.64</v>
      </c>
      <c r="T2051" t="n">
        <v>4828.41</v>
      </c>
      <c r="U2051" t="n">
        <v>0.8100000000000001</v>
      </c>
      <c r="V2051" t="n">
        <v>0.88</v>
      </c>
      <c r="W2051" t="n">
        <v>6.81</v>
      </c>
      <c r="X2051" t="n">
        <v>0.28</v>
      </c>
      <c r="Y2051" t="n">
        <v>1</v>
      </c>
      <c r="Z2051" t="n">
        <v>10</v>
      </c>
    </row>
    <row r="2052">
      <c r="A2052" t="n">
        <v>80</v>
      </c>
      <c r="B2052" t="n">
        <v>85</v>
      </c>
      <c r="C2052" t="inlineStr">
        <is>
          <t xml:space="preserve">CONCLUIDO	</t>
        </is>
      </c>
      <c r="D2052" t="n">
        <v>3.7381</v>
      </c>
      <c r="E2052" t="n">
        <v>26.75</v>
      </c>
      <c r="F2052" t="n">
        <v>24.01</v>
      </c>
      <c r="G2052" t="n">
        <v>130.94</v>
      </c>
      <c r="H2052" t="n">
        <v>1.88</v>
      </c>
      <c r="I2052" t="n">
        <v>11</v>
      </c>
      <c r="J2052" t="n">
        <v>197.9</v>
      </c>
      <c r="K2052" t="n">
        <v>51.39</v>
      </c>
      <c r="L2052" t="n">
        <v>21</v>
      </c>
      <c r="M2052" t="n">
        <v>9</v>
      </c>
      <c r="N2052" t="n">
        <v>40.51</v>
      </c>
      <c r="O2052" t="n">
        <v>24642.07</v>
      </c>
      <c r="P2052" t="n">
        <v>283.51</v>
      </c>
      <c r="Q2052" t="n">
        <v>452.57</v>
      </c>
      <c r="R2052" t="n">
        <v>71.42</v>
      </c>
      <c r="S2052" t="n">
        <v>57.64</v>
      </c>
      <c r="T2052" t="n">
        <v>4792.2</v>
      </c>
      <c r="U2052" t="n">
        <v>0.8100000000000001</v>
      </c>
      <c r="V2052" t="n">
        <v>0.88</v>
      </c>
      <c r="W2052" t="n">
        <v>6.81</v>
      </c>
      <c r="X2052" t="n">
        <v>0.28</v>
      </c>
      <c r="Y2052" t="n">
        <v>1</v>
      </c>
      <c r="Z2052" t="n">
        <v>10</v>
      </c>
    </row>
    <row r="2053">
      <c r="A2053" t="n">
        <v>81</v>
      </c>
      <c r="B2053" t="n">
        <v>85</v>
      </c>
      <c r="C2053" t="inlineStr">
        <is>
          <t xml:space="preserve">CONCLUIDO	</t>
        </is>
      </c>
      <c r="D2053" t="n">
        <v>3.7388</v>
      </c>
      <c r="E2053" t="n">
        <v>26.75</v>
      </c>
      <c r="F2053" t="n">
        <v>24</v>
      </c>
      <c r="G2053" t="n">
        <v>130.92</v>
      </c>
      <c r="H2053" t="n">
        <v>1.9</v>
      </c>
      <c r="I2053" t="n">
        <v>11</v>
      </c>
      <c r="J2053" t="n">
        <v>198.29</v>
      </c>
      <c r="K2053" t="n">
        <v>51.39</v>
      </c>
      <c r="L2053" t="n">
        <v>21.25</v>
      </c>
      <c r="M2053" t="n">
        <v>9</v>
      </c>
      <c r="N2053" t="n">
        <v>40.65</v>
      </c>
      <c r="O2053" t="n">
        <v>24690.13</v>
      </c>
      <c r="P2053" t="n">
        <v>283.16</v>
      </c>
      <c r="Q2053" t="n">
        <v>452.55</v>
      </c>
      <c r="R2053" t="n">
        <v>71.41</v>
      </c>
      <c r="S2053" t="n">
        <v>57.64</v>
      </c>
      <c r="T2053" t="n">
        <v>4787.46</v>
      </c>
      <c r="U2053" t="n">
        <v>0.8100000000000001</v>
      </c>
      <c r="V2053" t="n">
        <v>0.88</v>
      </c>
      <c r="W2053" t="n">
        <v>6.81</v>
      </c>
      <c r="X2053" t="n">
        <v>0.28</v>
      </c>
      <c r="Y2053" t="n">
        <v>1</v>
      </c>
      <c r="Z2053" t="n">
        <v>10</v>
      </c>
    </row>
    <row r="2054">
      <c r="A2054" t="n">
        <v>82</v>
      </c>
      <c r="B2054" t="n">
        <v>85</v>
      </c>
      <c r="C2054" t="inlineStr">
        <is>
          <t xml:space="preserve">CONCLUIDO	</t>
        </is>
      </c>
      <c r="D2054" t="n">
        <v>3.7369</v>
      </c>
      <c r="E2054" t="n">
        <v>26.76</v>
      </c>
      <c r="F2054" t="n">
        <v>24.01</v>
      </c>
      <c r="G2054" t="n">
        <v>130.99</v>
      </c>
      <c r="H2054" t="n">
        <v>1.92</v>
      </c>
      <c r="I2054" t="n">
        <v>11</v>
      </c>
      <c r="J2054" t="n">
        <v>198.68</v>
      </c>
      <c r="K2054" t="n">
        <v>51.39</v>
      </c>
      <c r="L2054" t="n">
        <v>21.5</v>
      </c>
      <c r="M2054" t="n">
        <v>9</v>
      </c>
      <c r="N2054" t="n">
        <v>40.79</v>
      </c>
      <c r="O2054" t="n">
        <v>24738.25</v>
      </c>
      <c r="P2054" t="n">
        <v>282.86</v>
      </c>
      <c r="Q2054" t="n">
        <v>452.56</v>
      </c>
      <c r="R2054" t="n">
        <v>71.73999999999999</v>
      </c>
      <c r="S2054" t="n">
        <v>57.64</v>
      </c>
      <c r="T2054" t="n">
        <v>4953.11</v>
      </c>
      <c r="U2054" t="n">
        <v>0.8</v>
      </c>
      <c r="V2054" t="n">
        <v>0.88</v>
      </c>
      <c r="W2054" t="n">
        <v>6.81</v>
      </c>
      <c r="X2054" t="n">
        <v>0.29</v>
      </c>
      <c r="Y2054" t="n">
        <v>1</v>
      </c>
      <c r="Z2054" t="n">
        <v>10</v>
      </c>
    </row>
    <row r="2055">
      <c r="A2055" t="n">
        <v>83</v>
      </c>
      <c r="B2055" t="n">
        <v>85</v>
      </c>
      <c r="C2055" t="inlineStr">
        <is>
          <t xml:space="preserve">CONCLUIDO	</t>
        </is>
      </c>
      <c r="D2055" t="n">
        <v>3.7396</v>
      </c>
      <c r="E2055" t="n">
        <v>26.74</v>
      </c>
      <c r="F2055" t="n">
        <v>24</v>
      </c>
      <c r="G2055" t="n">
        <v>130.89</v>
      </c>
      <c r="H2055" t="n">
        <v>1.94</v>
      </c>
      <c r="I2055" t="n">
        <v>11</v>
      </c>
      <c r="J2055" t="n">
        <v>199.07</v>
      </c>
      <c r="K2055" t="n">
        <v>51.39</v>
      </c>
      <c r="L2055" t="n">
        <v>21.75</v>
      </c>
      <c r="M2055" t="n">
        <v>9</v>
      </c>
      <c r="N2055" t="n">
        <v>40.93</v>
      </c>
      <c r="O2055" t="n">
        <v>24786.41</v>
      </c>
      <c r="P2055" t="n">
        <v>282.46</v>
      </c>
      <c r="Q2055" t="n">
        <v>452.63</v>
      </c>
      <c r="R2055" t="n">
        <v>71.18000000000001</v>
      </c>
      <c r="S2055" t="n">
        <v>57.64</v>
      </c>
      <c r="T2055" t="n">
        <v>4672.07</v>
      </c>
      <c r="U2055" t="n">
        <v>0.8100000000000001</v>
      </c>
      <c r="V2055" t="n">
        <v>0.88</v>
      </c>
      <c r="W2055" t="n">
        <v>6.81</v>
      </c>
      <c r="X2055" t="n">
        <v>0.27</v>
      </c>
      <c r="Y2055" t="n">
        <v>1</v>
      </c>
      <c r="Z2055" t="n">
        <v>10</v>
      </c>
    </row>
    <row r="2056">
      <c r="A2056" t="n">
        <v>84</v>
      </c>
      <c r="B2056" t="n">
        <v>85</v>
      </c>
      <c r="C2056" t="inlineStr">
        <is>
          <t xml:space="preserve">CONCLUIDO	</t>
        </is>
      </c>
      <c r="D2056" t="n">
        <v>3.7391</v>
      </c>
      <c r="E2056" t="n">
        <v>26.74</v>
      </c>
      <c r="F2056" t="n">
        <v>24</v>
      </c>
      <c r="G2056" t="n">
        <v>130.91</v>
      </c>
      <c r="H2056" t="n">
        <v>1.96</v>
      </c>
      <c r="I2056" t="n">
        <v>11</v>
      </c>
      <c r="J2056" t="n">
        <v>199.46</v>
      </c>
      <c r="K2056" t="n">
        <v>51.39</v>
      </c>
      <c r="L2056" t="n">
        <v>22</v>
      </c>
      <c r="M2056" t="n">
        <v>9</v>
      </c>
      <c r="N2056" t="n">
        <v>41.07</v>
      </c>
      <c r="O2056" t="n">
        <v>24834.62</v>
      </c>
      <c r="P2056" t="n">
        <v>281.51</v>
      </c>
      <c r="Q2056" t="n">
        <v>452.63</v>
      </c>
      <c r="R2056" t="n">
        <v>71.3</v>
      </c>
      <c r="S2056" t="n">
        <v>57.64</v>
      </c>
      <c r="T2056" t="n">
        <v>4732.52</v>
      </c>
      <c r="U2056" t="n">
        <v>0.8100000000000001</v>
      </c>
      <c r="V2056" t="n">
        <v>0.88</v>
      </c>
      <c r="W2056" t="n">
        <v>6.81</v>
      </c>
      <c r="X2056" t="n">
        <v>0.27</v>
      </c>
      <c r="Y2056" t="n">
        <v>1</v>
      </c>
      <c r="Z2056" t="n">
        <v>10</v>
      </c>
    </row>
    <row r="2057">
      <c r="A2057" t="n">
        <v>85</v>
      </c>
      <c r="B2057" t="n">
        <v>85</v>
      </c>
      <c r="C2057" t="inlineStr">
        <is>
          <t xml:space="preserve">CONCLUIDO	</t>
        </is>
      </c>
      <c r="D2057" t="n">
        <v>3.7378</v>
      </c>
      <c r="E2057" t="n">
        <v>26.75</v>
      </c>
      <c r="F2057" t="n">
        <v>24.01</v>
      </c>
      <c r="G2057" t="n">
        <v>130.95</v>
      </c>
      <c r="H2057" t="n">
        <v>1.98</v>
      </c>
      <c r="I2057" t="n">
        <v>11</v>
      </c>
      <c r="J2057" t="n">
        <v>199.86</v>
      </c>
      <c r="K2057" t="n">
        <v>51.39</v>
      </c>
      <c r="L2057" t="n">
        <v>22.25</v>
      </c>
      <c r="M2057" t="n">
        <v>9</v>
      </c>
      <c r="N2057" t="n">
        <v>41.21</v>
      </c>
      <c r="O2057" t="n">
        <v>24882.88</v>
      </c>
      <c r="P2057" t="n">
        <v>280.61</v>
      </c>
      <c r="Q2057" t="n">
        <v>452.58</v>
      </c>
      <c r="R2057" t="n">
        <v>71.69</v>
      </c>
      <c r="S2057" t="n">
        <v>57.64</v>
      </c>
      <c r="T2057" t="n">
        <v>4925.98</v>
      </c>
      <c r="U2057" t="n">
        <v>0.8</v>
      </c>
      <c r="V2057" t="n">
        <v>0.88</v>
      </c>
      <c r="W2057" t="n">
        <v>6.81</v>
      </c>
      <c r="X2057" t="n">
        <v>0.28</v>
      </c>
      <c r="Y2057" t="n">
        <v>1</v>
      </c>
      <c r="Z2057" t="n">
        <v>10</v>
      </c>
    </row>
    <row r="2058">
      <c r="A2058" t="n">
        <v>86</v>
      </c>
      <c r="B2058" t="n">
        <v>85</v>
      </c>
      <c r="C2058" t="inlineStr">
        <is>
          <t xml:space="preserve">CONCLUIDO	</t>
        </is>
      </c>
      <c r="D2058" t="n">
        <v>3.7456</v>
      </c>
      <c r="E2058" t="n">
        <v>26.7</v>
      </c>
      <c r="F2058" t="n">
        <v>23.99</v>
      </c>
      <c r="G2058" t="n">
        <v>143.92</v>
      </c>
      <c r="H2058" t="n">
        <v>2</v>
      </c>
      <c r="I2058" t="n">
        <v>10</v>
      </c>
      <c r="J2058" t="n">
        <v>200.25</v>
      </c>
      <c r="K2058" t="n">
        <v>51.39</v>
      </c>
      <c r="L2058" t="n">
        <v>22.5</v>
      </c>
      <c r="M2058" t="n">
        <v>8</v>
      </c>
      <c r="N2058" t="n">
        <v>41.35</v>
      </c>
      <c r="O2058" t="n">
        <v>24931.18</v>
      </c>
      <c r="P2058" t="n">
        <v>280.45</v>
      </c>
      <c r="Q2058" t="n">
        <v>452.56</v>
      </c>
      <c r="R2058" t="n">
        <v>70.95</v>
      </c>
      <c r="S2058" t="n">
        <v>57.64</v>
      </c>
      <c r="T2058" t="n">
        <v>4563.33</v>
      </c>
      <c r="U2058" t="n">
        <v>0.8100000000000001</v>
      </c>
      <c r="V2058" t="n">
        <v>0.88</v>
      </c>
      <c r="W2058" t="n">
        <v>6.81</v>
      </c>
      <c r="X2058" t="n">
        <v>0.26</v>
      </c>
      <c r="Y2058" t="n">
        <v>1</v>
      </c>
      <c r="Z2058" t="n">
        <v>10</v>
      </c>
    </row>
    <row r="2059">
      <c r="A2059" t="n">
        <v>87</v>
      </c>
      <c r="B2059" t="n">
        <v>85</v>
      </c>
      <c r="C2059" t="inlineStr">
        <is>
          <t xml:space="preserve">CONCLUIDO	</t>
        </is>
      </c>
      <c r="D2059" t="n">
        <v>3.7479</v>
      </c>
      <c r="E2059" t="n">
        <v>26.68</v>
      </c>
      <c r="F2059" t="n">
        <v>23.97</v>
      </c>
      <c r="G2059" t="n">
        <v>143.82</v>
      </c>
      <c r="H2059" t="n">
        <v>2.01</v>
      </c>
      <c r="I2059" t="n">
        <v>10</v>
      </c>
      <c r="J2059" t="n">
        <v>200.64</v>
      </c>
      <c r="K2059" t="n">
        <v>51.39</v>
      </c>
      <c r="L2059" t="n">
        <v>22.75</v>
      </c>
      <c r="M2059" t="n">
        <v>8</v>
      </c>
      <c r="N2059" t="n">
        <v>41.5</v>
      </c>
      <c r="O2059" t="n">
        <v>24979.54</v>
      </c>
      <c r="P2059" t="n">
        <v>280.36</v>
      </c>
      <c r="Q2059" t="n">
        <v>452.61</v>
      </c>
      <c r="R2059" t="n">
        <v>70.28</v>
      </c>
      <c r="S2059" t="n">
        <v>57.64</v>
      </c>
      <c r="T2059" t="n">
        <v>4227.66</v>
      </c>
      <c r="U2059" t="n">
        <v>0.82</v>
      </c>
      <c r="V2059" t="n">
        <v>0.88</v>
      </c>
      <c r="W2059" t="n">
        <v>6.81</v>
      </c>
      <c r="X2059" t="n">
        <v>0.25</v>
      </c>
      <c r="Y2059" t="n">
        <v>1</v>
      </c>
      <c r="Z2059" t="n">
        <v>10</v>
      </c>
    </row>
    <row r="2060">
      <c r="A2060" t="n">
        <v>88</v>
      </c>
      <c r="B2060" t="n">
        <v>85</v>
      </c>
      <c r="C2060" t="inlineStr">
        <is>
          <t xml:space="preserve">CONCLUIDO	</t>
        </is>
      </c>
      <c r="D2060" t="n">
        <v>3.7454</v>
      </c>
      <c r="E2060" t="n">
        <v>26.7</v>
      </c>
      <c r="F2060" t="n">
        <v>23.99</v>
      </c>
      <c r="G2060" t="n">
        <v>143.93</v>
      </c>
      <c r="H2060" t="n">
        <v>2.03</v>
      </c>
      <c r="I2060" t="n">
        <v>10</v>
      </c>
      <c r="J2060" t="n">
        <v>201.03</v>
      </c>
      <c r="K2060" t="n">
        <v>51.39</v>
      </c>
      <c r="L2060" t="n">
        <v>23</v>
      </c>
      <c r="M2060" t="n">
        <v>8</v>
      </c>
      <c r="N2060" t="n">
        <v>41.64</v>
      </c>
      <c r="O2060" t="n">
        <v>25027.94</v>
      </c>
      <c r="P2060" t="n">
        <v>280.48</v>
      </c>
      <c r="Q2060" t="n">
        <v>452.56</v>
      </c>
      <c r="R2060" t="n">
        <v>70.89</v>
      </c>
      <c r="S2060" t="n">
        <v>57.64</v>
      </c>
      <c r="T2060" t="n">
        <v>4530.77</v>
      </c>
      <c r="U2060" t="n">
        <v>0.8100000000000001</v>
      </c>
      <c r="V2060" t="n">
        <v>0.88</v>
      </c>
      <c r="W2060" t="n">
        <v>6.81</v>
      </c>
      <c r="X2060" t="n">
        <v>0.26</v>
      </c>
      <c r="Y2060" t="n">
        <v>1</v>
      </c>
      <c r="Z2060" t="n">
        <v>10</v>
      </c>
    </row>
    <row r="2061">
      <c r="A2061" t="n">
        <v>89</v>
      </c>
      <c r="B2061" t="n">
        <v>85</v>
      </c>
      <c r="C2061" t="inlineStr">
        <is>
          <t xml:space="preserve">CONCLUIDO	</t>
        </is>
      </c>
      <c r="D2061" t="n">
        <v>3.7457</v>
      </c>
      <c r="E2061" t="n">
        <v>26.7</v>
      </c>
      <c r="F2061" t="n">
        <v>23.99</v>
      </c>
      <c r="G2061" t="n">
        <v>143.91</v>
      </c>
      <c r="H2061" t="n">
        <v>2.05</v>
      </c>
      <c r="I2061" t="n">
        <v>10</v>
      </c>
      <c r="J2061" t="n">
        <v>201.42</v>
      </c>
      <c r="K2061" t="n">
        <v>51.39</v>
      </c>
      <c r="L2061" t="n">
        <v>23.25</v>
      </c>
      <c r="M2061" t="n">
        <v>8</v>
      </c>
      <c r="N2061" t="n">
        <v>41.78</v>
      </c>
      <c r="O2061" t="n">
        <v>25076.39</v>
      </c>
      <c r="P2061" t="n">
        <v>280.62</v>
      </c>
      <c r="Q2061" t="n">
        <v>452.62</v>
      </c>
      <c r="R2061" t="n">
        <v>70.84999999999999</v>
      </c>
      <c r="S2061" t="n">
        <v>57.64</v>
      </c>
      <c r="T2061" t="n">
        <v>4512.02</v>
      </c>
      <c r="U2061" t="n">
        <v>0.8100000000000001</v>
      </c>
      <c r="V2061" t="n">
        <v>0.88</v>
      </c>
      <c r="W2061" t="n">
        <v>6.81</v>
      </c>
      <c r="X2061" t="n">
        <v>0.26</v>
      </c>
      <c r="Y2061" t="n">
        <v>1</v>
      </c>
      <c r="Z2061" t="n">
        <v>10</v>
      </c>
    </row>
    <row r="2062">
      <c r="A2062" t="n">
        <v>90</v>
      </c>
      <c r="B2062" t="n">
        <v>85</v>
      </c>
      <c r="C2062" t="inlineStr">
        <is>
          <t xml:space="preserve">CONCLUIDO	</t>
        </is>
      </c>
      <c r="D2062" t="n">
        <v>3.7475</v>
      </c>
      <c r="E2062" t="n">
        <v>26.68</v>
      </c>
      <c r="F2062" t="n">
        <v>23.97</v>
      </c>
      <c r="G2062" t="n">
        <v>143.84</v>
      </c>
      <c r="H2062" t="n">
        <v>2.07</v>
      </c>
      <c r="I2062" t="n">
        <v>10</v>
      </c>
      <c r="J2062" t="n">
        <v>201.82</v>
      </c>
      <c r="K2062" t="n">
        <v>51.39</v>
      </c>
      <c r="L2062" t="n">
        <v>23.5</v>
      </c>
      <c r="M2062" t="n">
        <v>8</v>
      </c>
      <c r="N2062" t="n">
        <v>41.93</v>
      </c>
      <c r="O2062" t="n">
        <v>25124.89</v>
      </c>
      <c r="P2062" t="n">
        <v>279.99</v>
      </c>
      <c r="Q2062" t="n">
        <v>452.58</v>
      </c>
      <c r="R2062" t="n">
        <v>70.38</v>
      </c>
      <c r="S2062" t="n">
        <v>57.64</v>
      </c>
      <c r="T2062" t="n">
        <v>4276.41</v>
      </c>
      <c r="U2062" t="n">
        <v>0.82</v>
      </c>
      <c r="V2062" t="n">
        <v>0.88</v>
      </c>
      <c r="W2062" t="n">
        <v>6.81</v>
      </c>
      <c r="X2062" t="n">
        <v>0.25</v>
      </c>
      <c r="Y2062" t="n">
        <v>1</v>
      </c>
      <c r="Z2062" t="n">
        <v>10</v>
      </c>
    </row>
    <row r="2063">
      <c r="A2063" t="n">
        <v>91</v>
      </c>
      <c r="B2063" t="n">
        <v>85</v>
      </c>
      <c r="C2063" t="inlineStr">
        <is>
          <t xml:space="preserve">CONCLUIDO	</t>
        </is>
      </c>
      <c r="D2063" t="n">
        <v>3.7457</v>
      </c>
      <c r="E2063" t="n">
        <v>26.7</v>
      </c>
      <c r="F2063" t="n">
        <v>23.99</v>
      </c>
      <c r="G2063" t="n">
        <v>143.92</v>
      </c>
      <c r="H2063" t="n">
        <v>2.09</v>
      </c>
      <c r="I2063" t="n">
        <v>10</v>
      </c>
      <c r="J2063" t="n">
        <v>202.21</v>
      </c>
      <c r="K2063" t="n">
        <v>51.39</v>
      </c>
      <c r="L2063" t="n">
        <v>23.75</v>
      </c>
      <c r="M2063" t="n">
        <v>8</v>
      </c>
      <c r="N2063" t="n">
        <v>42.07</v>
      </c>
      <c r="O2063" t="n">
        <v>25173.44</v>
      </c>
      <c r="P2063" t="n">
        <v>279.91</v>
      </c>
      <c r="Q2063" t="n">
        <v>452.61</v>
      </c>
      <c r="R2063" t="n">
        <v>70.88</v>
      </c>
      <c r="S2063" t="n">
        <v>57.64</v>
      </c>
      <c r="T2063" t="n">
        <v>4526.67</v>
      </c>
      <c r="U2063" t="n">
        <v>0.8100000000000001</v>
      </c>
      <c r="V2063" t="n">
        <v>0.88</v>
      </c>
      <c r="W2063" t="n">
        <v>6.81</v>
      </c>
      <c r="X2063" t="n">
        <v>0.26</v>
      </c>
      <c r="Y2063" t="n">
        <v>1</v>
      </c>
      <c r="Z2063" t="n">
        <v>10</v>
      </c>
    </row>
    <row r="2064">
      <c r="A2064" t="n">
        <v>92</v>
      </c>
      <c r="B2064" t="n">
        <v>85</v>
      </c>
      <c r="C2064" t="inlineStr">
        <is>
          <t xml:space="preserve">CONCLUIDO	</t>
        </is>
      </c>
      <c r="D2064" t="n">
        <v>3.7468</v>
      </c>
      <c r="E2064" t="n">
        <v>26.69</v>
      </c>
      <c r="F2064" t="n">
        <v>23.98</v>
      </c>
      <c r="G2064" t="n">
        <v>143.87</v>
      </c>
      <c r="H2064" t="n">
        <v>2.1</v>
      </c>
      <c r="I2064" t="n">
        <v>10</v>
      </c>
      <c r="J2064" t="n">
        <v>202.61</v>
      </c>
      <c r="K2064" t="n">
        <v>51.39</v>
      </c>
      <c r="L2064" t="n">
        <v>24</v>
      </c>
      <c r="M2064" t="n">
        <v>8</v>
      </c>
      <c r="N2064" t="n">
        <v>42.21</v>
      </c>
      <c r="O2064" t="n">
        <v>25222.04</v>
      </c>
      <c r="P2064" t="n">
        <v>279.09</v>
      </c>
      <c r="Q2064" t="n">
        <v>452.56</v>
      </c>
      <c r="R2064" t="n">
        <v>70.7</v>
      </c>
      <c r="S2064" t="n">
        <v>57.64</v>
      </c>
      <c r="T2064" t="n">
        <v>4439.56</v>
      </c>
      <c r="U2064" t="n">
        <v>0.82</v>
      </c>
      <c r="V2064" t="n">
        <v>0.88</v>
      </c>
      <c r="W2064" t="n">
        <v>6.81</v>
      </c>
      <c r="X2064" t="n">
        <v>0.25</v>
      </c>
      <c r="Y2064" t="n">
        <v>1</v>
      </c>
      <c r="Z2064" t="n">
        <v>10</v>
      </c>
    </row>
    <row r="2065">
      <c r="A2065" t="n">
        <v>93</v>
      </c>
      <c r="B2065" t="n">
        <v>85</v>
      </c>
      <c r="C2065" t="inlineStr">
        <is>
          <t xml:space="preserve">CONCLUIDO	</t>
        </is>
      </c>
      <c r="D2065" t="n">
        <v>3.7458</v>
      </c>
      <c r="E2065" t="n">
        <v>26.7</v>
      </c>
      <c r="F2065" t="n">
        <v>23.98</v>
      </c>
      <c r="G2065" t="n">
        <v>143.91</v>
      </c>
      <c r="H2065" t="n">
        <v>2.12</v>
      </c>
      <c r="I2065" t="n">
        <v>10</v>
      </c>
      <c r="J2065" t="n">
        <v>203</v>
      </c>
      <c r="K2065" t="n">
        <v>51.39</v>
      </c>
      <c r="L2065" t="n">
        <v>24.25</v>
      </c>
      <c r="M2065" t="n">
        <v>8</v>
      </c>
      <c r="N2065" t="n">
        <v>42.36</v>
      </c>
      <c r="O2065" t="n">
        <v>25270.81</v>
      </c>
      <c r="P2065" t="n">
        <v>278.17</v>
      </c>
      <c r="Q2065" t="n">
        <v>452.56</v>
      </c>
      <c r="R2065" t="n">
        <v>71.02</v>
      </c>
      <c r="S2065" t="n">
        <v>57.64</v>
      </c>
      <c r="T2065" t="n">
        <v>4595.53</v>
      </c>
      <c r="U2065" t="n">
        <v>0.8100000000000001</v>
      </c>
      <c r="V2065" t="n">
        <v>0.88</v>
      </c>
      <c r="W2065" t="n">
        <v>6.81</v>
      </c>
      <c r="X2065" t="n">
        <v>0.26</v>
      </c>
      <c r="Y2065" t="n">
        <v>1</v>
      </c>
      <c r="Z2065" t="n">
        <v>10</v>
      </c>
    </row>
    <row r="2066">
      <c r="A2066" t="n">
        <v>94</v>
      </c>
      <c r="B2066" t="n">
        <v>85</v>
      </c>
      <c r="C2066" t="inlineStr">
        <is>
          <t xml:space="preserve">CONCLUIDO	</t>
        </is>
      </c>
      <c r="D2066" t="n">
        <v>3.7469</v>
      </c>
      <c r="E2066" t="n">
        <v>26.69</v>
      </c>
      <c r="F2066" t="n">
        <v>23.98</v>
      </c>
      <c r="G2066" t="n">
        <v>143.86</v>
      </c>
      <c r="H2066" t="n">
        <v>2.14</v>
      </c>
      <c r="I2066" t="n">
        <v>10</v>
      </c>
      <c r="J2066" t="n">
        <v>203.4</v>
      </c>
      <c r="K2066" t="n">
        <v>51.39</v>
      </c>
      <c r="L2066" t="n">
        <v>24.5</v>
      </c>
      <c r="M2066" t="n">
        <v>8</v>
      </c>
      <c r="N2066" t="n">
        <v>42.5</v>
      </c>
      <c r="O2066" t="n">
        <v>25319.51</v>
      </c>
      <c r="P2066" t="n">
        <v>276.72</v>
      </c>
      <c r="Q2066" t="n">
        <v>452.59</v>
      </c>
      <c r="R2066" t="n">
        <v>70.64</v>
      </c>
      <c r="S2066" t="n">
        <v>57.64</v>
      </c>
      <c r="T2066" t="n">
        <v>4408.53</v>
      </c>
      <c r="U2066" t="n">
        <v>0.82</v>
      </c>
      <c r="V2066" t="n">
        <v>0.88</v>
      </c>
      <c r="W2066" t="n">
        <v>6.81</v>
      </c>
      <c r="X2066" t="n">
        <v>0.25</v>
      </c>
      <c r="Y2066" t="n">
        <v>1</v>
      </c>
      <c r="Z2066" t="n">
        <v>10</v>
      </c>
    </row>
    <row r="2067">
      <c r="A2067" t="n">
        <v>95</v>
      </c>
      <c r="B2067" t="n">
        <v>85</v>
      </c>
      <c r="C2067" t="inlineStr">
        <is>
          <t xml:space="preserve">CONCLUIDO	</t>
        </is>
      </c>
      <c r="D2067" t="n">
        <v>3.7545</v>
      </c>
      <c r="E2067" t="n">
        <v>26.63</v>
      </c>
      <c r="F2067" t="n">
        <v>23.96</v>
      </c>
      <c r="G2067" t="n">
        <v>159.71</v>
      </c>
      <c r="H2067" t="n">
        <v>2.16</v>
      </c>
      <c r="I2067" t="n">
        <v>9</v>
      </c>
      <c r="J2067" t="n">
        <v>203.79</v>
      </c>
      <c r="K2067" t="n">
        <v>51.39</v>
      </c>
      <c r="L2067" t="n">
        <v>24.75</v>
      </c>
      <c r="M2067" t="n">
        <v>7</v>
      </c>
      <c r="N2067" t="n">
        <v>42.65</v>
      </c>
      <c r="O2067" t="n">
        <v>25368.26</v>
      </c>
      <c r="P2067" t="n">
        <v>276.06</v>
      </c>
      <c r="Q2067" t="n">
        <v>452.57</v>
      </c>
      <c r="R2067" t="n">
        <v>69.75</v>
      </c>
      <c r="S2067" t="n">
        <v>57.64</v>
      </c>
      <c r="T2067" t="n">
        <v>3968.38</v>
      </c>
      <c r="U2067" t="n">
        <v>0.83</v>
      </c>
      <c r="V2067" t="n">
        <v>0.89</v>
      </c>
      <c r="W2067" t="n">
        <v>6.81</v>
      </c>
      <c r="X2067" t="n">
        <v>0.23</v>
      </c>
      <c r="Y2067" t="n">
        <v>1</v>
      </c>
      <c r="Z2067" t="n">
        <v>10</v>
      </c>
    </row>
    <row r="2068">
      <c r="A2068" t="n">
        <v>96</v>
      </c>
      <c r="B2068" t="n">
        <v>85</v>
      </c>
      <c r="C2068" t="inlineStr">
        <is>
          <t xml:space="preserve">CONCLUIDO	</t>
        </is>
      </c>
      <c r="D2068" t="n">
        <v>3.7563</v>
      </c>
      <c r="E2068" t="n">
        <v>26.62</v>
      </c>
      <c r="F2068" t="n">
        <v>23.94</v>
      </c>
      <c r="G2068" t="n">
        <v>159.63</v>
      </c>
      <c r="H2068" t="n">
        <v>2.17</v>
      </c>
      <c r="I2068" t="n">
        <v>9</v>
      </c>
      <c r="J2068" t="n">
        <v>204.19</v>
      </c>
      <c r="K2068" t="n">
        <v>51.39</v>
      </c>
      <c r="L2068" t="n">
        <v>25</v>
      </c>
      <c r="M2068" t="n">
        <v>7</v>
      </c>
      <c r="N2068" t="n">
        <v>42.79</v>
      </c>
      <c r="O2068" t="n">
        <v>25417.05</v>
      </c>
      <c r="P2068" t="n">
        <v>276.12</v>
      </c>
      <c r="Q2068" t="n">
        <v>452.55</v>
      </c>
      <c r="R2068" t="n">
        <v>69.48999999999999</v>
      </c>
      <c r="S2068" t="n">
        <v>57.64</v>
      </c>
      <c r="T2068" t="n">
        <v>3837.23</v>
      </c>
      <c r="U2068" t="n">
        <v>0.83</v>
      </c>
      <c r="V2068" t="n">
        <v>0.89</v>
      </c>
      <c r="W2068" t="n">
        <v>6.81</v>
      </c>
      <c r="X2068" t="n">
        <v>0.22</v>
      </c>
      <c r="Y2068" t="n">
        <v>1</v>
      </c>
      <c r="Z2068" t="n">
        <v>10</v>
      </c>
    </row>
    <row r="2069">
      <c r="A2069" t="n">
        <v>97</v>
      </c>
      <c r="B2069" t="n">
        <v>85</v>
      </c>
      <c r="C2069" t="inlineStr">
        <is>
          <t xml:space="preserve">CONCLUIDO	</t>
        </is>
      </c>
      <c r="D2069" t="n">
        <v>3.7554</v>
      </c>
      <c r="E2069" t="n">
        <v>26.63</v>
      </c>
      <c r="F2069" t="n">
        <v>23.95</v>
      </c>
      <c r="G2069" t="n">
        <v>159.67</v>
      </c>
      <c r="H2069" t="n">
        <v>2.19</v>
      </c>
      <c r="I2069" t="n">
        <v>9</v>
      </c>
      <c r="J2069" t="n">
        <v>204.58</v>
      </c>
      <c r="K2069" t="n">
        <v>51.39</v>
      </c>
      <c r="L2069" t="n">
        <v>25.25</v>
      </c>
      <c r="M2069" t="n">
        <v>7</v>
      </c>
      <c r="N2069" t="n">
        <v>42.94</v>
      </c>
      <c r="O2069" t="n">
        <v>25465.9</v>
      </c>
      <c r="P2069" t="n">
        <v>276.52</v>
      </c>
      <c r="Q2069" t="n">
        <v>452.58</v>
      </c>
      <c r="R2069" t="n">
        <v>69.69</v>
      </c>
      <c r="S2069" t="n">
        <v>57.64</v>
      </c>
      <c r="T2069" t="n">
        <v>3940.15</v>
      </c>
      <c r="U2069" t="n">
        <v>0.83</v>
      </c>
      <c r="V2069" t="n">
        <v>0.89</v>
      </c>
      <c r="W2069" t="n">
        <v>6.81</v>
      </c>
      <c r="X2069" t="n">
        <v>0.23</v>
      </c>
      <c r="Y2069" t="n">
        <v>1</v>
      </c>
      <c r="Z2069" t="n">
        <v>10</v>
      </c>
    </row>
    <row r="2070">
      <c r="A2070" t="n">
        <v>98</v>
      </c>
      <c r="B2070" t="n">
        <v>85</v>
      </c>
      <c r="C2070" t="inlineStr">
        <is>
          <t xml:space="preserve">CONCLUIDO	</t>
        </is>
      </c>
      <c r="D2070" t="n">
        <v>3.7554</v>
      </c>
      <c r="E2070" t="n">
        <v>26.63</v>
      </c>
      <c r="F2070" t="n">
        <v>23.95</v>
      </c>
      <c r="G2070" t="n">
        <v>159.67</v>
      </c>
      <c r="H2070" t="n">
        <v>2.21</v>
      </c>
      <c r="I2070" t="n">
        <v>9</v>
      </c>
      <c r="J2070" t="n">
        <v>204.98</v>
      </c>
      <c r="K2070" t="n">
        <v>51.39</v>
      </c>
      <c r="L2070" t="n">
        <v>25.5</v>
      </c>
      <c r="M2070" t="n">
        <v>7</v>
      </c>
      <c r="N2070" t="n">
        <v>43.09</v>
      </c>
      <c r="O2070" t="n">
        <v>25514.8</v>
      </c>
      <c r="P2070" t="n">
        <v>276.97</v>
      </c>
      <c r="Q2070" t="n">
        <v>452.59</v>
      </c>
      <c r="R2070" t="n">
        <v>69.66</v>
      </c>
      <c r="S2070" t="n">
        <v>57.64</v>
      </c>
      <c r="T2070" t="n">
        <v>3924.07</v>
      </c>
      <c r="U2070" t="n">
        <v>0.83</v>
      </c>
      <c r="V2070" t="n">
        <v>0.89</v>
      </c>
      <c r="W2070" t="n">
        <v>6.81</v>
      </c>
      <c r="X2070" t="n">
        <v>0.23</v>
      </c>
      <c r="Y2070" t="n">
        <v>1</v>
      </c>
      <c r="Z2070" t="n">
        <v>10</v>
      </c>
    </row>
    <row r="2071">
      <c r="A2071" t="n">
        <v>99</v>
      </c>
      <c r="B2071" t="n">
        <v>85</v>
      </c>
      <c r="C2071" t="inlineStr">
        <is>
          <t xml:space="preserve">CONCLUIDO	</t>
        </is>
      </c>
      <c r="D2071" t="n">
        <v>3.7566</v>
      </c>
      <c r="E2071" t="n">
        <v>26.62</v>
      </c>
      <c r="F2071" t="n">
        <v>23.94</v>
      </c>
      <c r="G2071" t="n">
        <v>159.61</v>
      </c>
      <c r="H2071" t="n">
        <v>2.23</v>
      </c>
      <c r="I2071" t="n">
        <v>9</v>
      </c>
      <c r="J2071" t="n">
        <v>205.38</v>
      </c>
      <c r="K2071" t="n">
        <v>51.39</v>
      </c>
      <c r="L2071" t="n">
        <v>25.75</v>
      </c>
      <c r="M2071" t="n">
        <v>7</v>
      </c>
      <c r="N2071" t="n">
        <v>43.23</v>
      </c>
      <c r="O2071" t="n">
        <v>25563.75</v>
      </c>
      <c r="P2071" t="n">
        <v>277.13</v>
      </c>
      <c r="Q2071" t="n">
        <v>452.57</v>
      </c>
      <c r="R2071" t="n">
        <v>69.48999999999999</v>
      </c>
      <c r="S2071" t="n">
        <v>57.64</v>
      </c>
      <c r="T2071" t="n">
        <v>3835.53</v>
      </c>
      <c r="U2071" t="n">
        <v>0.83</v>
      </c>
      <c r="V2071" t="n">
        <v>0.89</v>
      </c>
      <c r="W2071" t="n">
        <v>6.81</v>
      </c>
      <c r="X2071" t="n">
        <v>0.22</v>
      </c>
      <c r="Y2071" t="n">
        <v>1</v>
      </c>
      <c r="Z2071" t="n">
        <v>10</v>
      </c>
    </row>
    <row r="2072">
      <c r="A2072" t="n">
        <v>100</v>
      </c>
      <c r="B2072" t="n">
        <v>85</v>
      </c>
      <c r="C2072" t="inlineStr">
        <is>
          <t xml:space="preserve">CONCLUIDO	</t>
        </is>
      </c>
      <c r="D2072" t="n">
        <v>3.7552</v>
      </c>
      <c r="E2072" t="n">
        <v>26.63</v>
      </c>
      <c r="F2072" t="n">
        <v>23.95</v>
      </c>
      <c r="G2072" t="n">
        <v>159.68</v>
      </c>
      <c r="H2072" t="n">
        <v>2.24</v>
      </c>
      <c r="I2072" t="n">
        <v>9</v>
      </c>
      <c r="J2072" t="n">
        <v>205.77</v>
      </c>
      <c r="K2072" t="n">
        <v>51.39</v>
      </c>
      <c r="L2072" t="n">
        <v>26</v>
      </c>
      <c r="M2072" t="n">
        <v>7</v>
      </c>
      <c r="N2072" t="n">
        <v>43.38</v>
      </c>
      <c r="O2072" t="n">
        <v>25612.75</v>
      </c>
      <c r="P2072" t="n">
        <v>277.03</v>
      </c>
      <c r="Q2072" t="n">
        <v>452.57</v>
      </c>
      <c r="R2072" t="n">
        <v>69.7</v>
      </c>
      <c r="S2072" t="n">
        <v>57.64</v>
      </c>
      <c r="T2072" t="n">
        <v>3942.99</v>
      </c>
      <c r="U2072" t="n">
        <v>0.83</v>
      </c>
      <c r="V2072" t="n">
        <v>0.89</v>
      </c>
      <c r="W2072" t="n">
        <v>6.81</v>
      </c>
      <c r="X2072" t="n">
        <v>0.23</v>
      </c>
      <c r="Y2072" t="n">
        <v>1</v>
      </c>
      <c r="Z2072" t="n">
        <v>10</v>
      </c>
    </row>
    <row r="2073">
      <c r="A2073" t="n">
        <v>101</v>
      </c>
      <c r="B2073" t="n">
        <v>85</v>
      </c>
      <c r="C2073" t="inlineStr">
        <is>
          <t xml:space="preserve">CONCLUIDO	</t>
        </is>
      </c>
      <c r="D2073" t="n">
        <v>3.7538</v>
      </c>
      <c r="E2073" t="n">
        <v>26.64</v>
      </c>
      <c r="F2073" t="n">
        <v>23.96</v>
      </c>
      <c r="G2073" t="n">
        <v>159.75</v>
      </c>
      <c r="H2073" t="n">
        <v>2.26</v>
      </c>
      <c r="I2073" t="n">
        <v>9</v>
      </c>
      <c r="J2073" t="n">
        <v>206.17</v>
      </c>
      <c r="K2073" t="n">
        <v>51.39</v>
      </c>
      <c r="L2073" t="n">
        <v>26.25</v>
      </c>
      <c r="M2073" t="n">
        <v>7</v>
      </c>
      <c r="N2073" t="n">
        <v>43.53</v>
      </c>
      <c r="O2073" t="n">
        <v>25661.8</v>
      </c>
      <c r="P2073" t="n">
        <v>276.89</v>
      </c>
      <c r="Q2073" t="n">
        <v>452.6</v>
      </c>
      <c r="R2073" t="n">
        <v>70.02</v>
      </c>
      <c r="S2073" t="n">
        <v>57.64</v>
      </c>
      <c r="T2073" t="n">
        <v>4102.46</v>
      </c>
      <c r="U2073" t="n">
        <v>0.82</v>
      </c>
      <c r="V2073" t="n">
        <v>0.88</v>
      </c>
      <c r="W2073" t="n">
        <v>6.81</v>
      </c>
      <c r="X2073" t="n">
        <v>0.24</v>
      </c>
      <c r="Y2073" t="n">
        <v>1</v>
      </c>
      <c r="Z2073" t="n">
        <v>10</v>
      </c>
    </row>
    <row r="2074">
      <c r="A2074" t="n">
        <v>102</v>
      </c>
      <c r="B2074" t="n">
        <v>85</v>
      </c>
      <c r="C2074" t="inlineStr">
        <is>
          <t xml:space="preserve">CONCLUIDO	</t>
        </is>
      </c>
      <c r="D2074" t="n">
        <v>3.7545</v>
      </c>
      <c r="E2074" t="n">
        <v>26.63</v>
      </c>
      <c r="F2074" t="n">
        <v>23.96</v>
      </c>
      <c r="G2074" t="n">
        <v>159.71</v>
      </c>
      <c r="H2074" t="n">
        <v>2.28</v>
      </c>
      <c r="I2074" t="n">
        <v>9</v>
      </c>
      <c r="J2074" t="n">
        <v>206.57</v>
      </c>
      <c r="K2074" t="n">
        <v>51.39</v>
      </c>
      <c r="L2074" t="n">
        <v>26.5</v>
      </c>
      <c r="M2074" t="n">
        <v>7</v>
      </c>
      <c r="N2074" t="n">
        <v>43.68</v>
      </c>
      <c r="O2074" t="n">
        <v>25710.89</v>
      </c>
      <c r="P2074" t="n">
        <v>276.69</v>
      </c>
      <c r="Q2074" t="n">
        <v>452.6</v>
      </c>
      <c r="R2074" t="n">
        <v>69.94</v>
      </c>
      <c r="S2074" t="n">
        <v>57.64</v>
      </c>
      <c r="T2074" t="n">
        <v>4064.66</v>
      </c>
      <c r="U2074" t="n">
        <v>0.82</v>
      </c>
      <c r="V2074" t="n">
        <v>0.89</v>
      </c>
      <c r="W2074" t="n">
        <v>6.81</v>
      </c>
      <c r="X2074" t="n">
        <v>0.23</v>
      </c>
      <c r="Y2074" t="n">
        <v>1</v>
      </c>
      <c r="Z2074" t="n">
        <v>10</v>
      </c>
    </row>
    <row r="2075">
      <c r="A2075" t="n">
        <v>103</v>
      </c>
      <c r="B2075" t="n">
        <v>85</v>
      </c>
      <c r="C2075" t="inlineStr">
        <is>
          <t xml:space="preserve">CONCLUIDO	</t>
        </is>
      </c>
      <c r="D2075" t="n">
        <v>3.755</v>
      </c>
      <c r="E2075" t="n">
        <v>26.63</v>
      </c>
      <c r="F2075" t="n">
        <v>23.95</v>
      </c>
      <c r="G2075" t="n">
        <v>159.69</v>
      </c>
      <c r="H2075" t="n">
        <v>2.3</v>
      </c>
      <c r="I2075" t="n">
        <v>9</v>
      </c>
      <c r="J2075" t="n">
        <v>206.97</v>
      </c>
      <c r="K2075" t="n">
        <v>51.39</v>
      </c>
      <c r="L2075" t="n">
        <v>26.75</v>
      </c>
      <c r="M2075" t="n">
        <v>7</v>
      </c>
      <c r="N2075" t="n">
        <v>43.82</v>
      </c>
      <c r="O2075" t="n">
        <v>25760.05</v>
      </c>
      <c r="P2075" t="n">
        <v>276.27</v>
      </c>
      <c r="Q2075" t="n">
        <v>452.55</v>
      </c>
      <c r="R2075" t="n">
        <v>69.78</v>
      </c>
      <c r="S2075" t="n">
        <v>57.64</v>
      </c>
      <c r="T2075" t="n">
        <v>3983.82</v>
      </c>
      <c r="U2075" t="n">
        <v>0.83</v>
      </c>
      <c r="V2075" t="n">
        <v>0.89</v>
      </c>
      <c r="W2075" t="n">
        <v>6.81</v>
      </c>
      <c r="X2075" t="n">
        <v>0.23</v>
      </c>
      <c r="Y2075" t="n">
        <v>1</v>
      </c>
      <c r="Z2075" t="n">
        <v>10</v>
      </c>
    </row>
    <row r="2076">
      <c r="A2076" t="n">
        <v>104</v>
      </c>
      <c r="B2076" t="n">
        <v>85</v>
      </c>
      <c r="C2076" t="inlineStr">
        <is>
          <t xml:space="preserve">CONCLUIDO	</t>
        </is>
      </c>
      <c r="D2076" t="n">
        <v>3.7545</v>
      </c>
      <c r="E2076" t="n">
        <v>26.63</v>
      </c>
      <c r="F2076" t="n">
        <v>23.96</v>
      </c>
      <c r="G2076" t="n">
        <v>159.71</v>
      </c>
      <c r="H2076" t="n">
        <v>2.31</v>
      </c>
      <c r="I2076" t="n">
        <v>9</v>
      </c>
      <c r="J2076" t="n">
        <v>207.37</v>
      </c>
      <c r="K2076" t="n">
        <v>51.39</v>
      </c>
      <c r="L2076" t="n">
        <v>27</v>
      </c>
      <c r="M2076" t="n">
        <v>7</v>
      </c>
      <c r="N2076" t="n">
        <v>43.97</v>
      </c>
      <c r="O2076" t="n">
        <v>25809.25</v>
      </c>
      <c r="P2076" t="n">
        <v>275.18</v>
      </c>
      <c r="Q2076" t="n">
        <v>452.56</v>
      </c>
      <c r="R2076" t="n">
        <v>69.78</v>
      </c>
      <c r="S2076" t="n">
        <v>57.64</v>
      </c>
      <c r="T2076" t="n">
        <v>3981.21</v>
      </c>
      <c r="U2076" t="n">
        <v>0.83</v>
      </c>
      <c r="V2076" t="n">
        <v>0.89</v>
      </c>
      <c r="W2076" t="n">
        <v>6.81</v>
      </c>
      <c r="X2076" t="n">
        <v>0.23</v>
      </c>
      <c r="Y2076" t="n">
        <v>1</v>
      </c>
      <c r="Z2076" t="n">
        <v>10</v>
      </c>
    </row>
    <row r="2077">
      <c r="A2077" t="n">
        <v>105</v>
      </c>
      <c r="B2077" t="n">
        <v>85</v>
      </c>
      <c r="C2077" t="inlineStr">
        <is>
          <t xml:space="preserve">CONCLUIDO	</t>
        </is>
      </c>
      <c r="D2077" t="n">
        <v>3.7535</v>
      </c>
      <c r="E2077" t="n">
        <v>26.64</v>
      </c>
      <c r="F2077" t="n">
        <v>23.96</v>
      </c>
      <c r="G2077" t="n">
        <v>159.76</v>
      </c>
      <c r="H2077" t="n">
        <v>2.33</v>
      </c>
      <c r="I2077" t="n">
        <v>9</v>
      </c>
      <c r="J2077" t="n">
        <v>207.77</v>
      </c>
      <c r="K2077" t="n">
        <v>51.39</v>
      </c>
      <c r="L2077" t="n">
        <v>27.25</v>
      </c>
      <c r="M2077" t="n">
        <v>7</v>
      </c>
      <c r="N2077" t="n">
        <v>44.12</v>
      </c>
      <c r="O2077" t="n">
        <v>25858.5</v>
      </c>
      <c r="P2077" t="n">
        <v>274.87</v>
      </c>
      <c r="Q2077" t="n">
        <v>452.57</v>
      </c>
      <c r="R2077" t="n">
        <v>70.15000000000001</v>
      </c>
      <c r="S2077" t="n">
        <v>57.64</v>
      </c>
      <c r="T2077" t="n">
        <v>4170.33</v>
      </c>
      <c r="U2077" t="n">
        <v>0.82</v>
      </c>
      <c r="V2077" t="n">
        <v>0.88</v>
      </c>
      <c r="W2077" t="n">
        <v>6.81</v>
      </c>
      <c r="X2077" t="n">
        <v>0.24</v>
      </c>
      <c r="Y2077" t="n">
        <v>1</v>
      </c>
      <c r="Z2077" t="n">
        <v>10</v>
      </c>
    </row>
    <row r="2078">
      <c r="A2078" t="n">
        <v>106</v>
      </c>
      <c r="B2078" t="n">
        <v>85</v>
      </c>
      <c r="C2078" t="inlineStr">
        <is>
          <t xml:space="preserve">CONCLUIDO	</t>
        </is>
      </c>
      <c r="D2078" t="n">
        <v>3.7532</v>
      </c>
      <c r="E2078" t="n">
        <v>26.64</v>
      </c>
      <c r="F2078" t="n">
        <v>23.97</v>
      </c>
      <c r="G2078" t="n">
        <v>159.77</v>
      </c>
      <c r="H2078" t="n">
        <v>2.35</v>
      </c>
      <c r="I2078" t="n">
        <v>9</v>
      </c>
      <c r="J2078" t="n">
        <v>208.17</v>
      </c>
      <c r="K2078" t="n">
        <v>51.39</v>
      </c>
      <c r="L2078" t="n">
        <v>27.5</v>
      </c>
      <c r="M2078" t="n">
        <v>7</v>
      </c>
      <c r="N2078" t="n">
        <v>44.27</v>
      </c>
      <c r="O2078" t="n">
        <v>25907.8</v>
      </c>
      <c r="P2078" t="n">
        <v>274.6</v>
      </c>
      <c r="Q2078" t="n">
        <v>452.57</v>
      </c>
      <c r="R2078" t="n">
        <v>70.06999999999999</v>
      </c>
      <c r="S2078" t="n">
        <v>57.64</v>
      </c>
      <c r="T2078" t="n">
        <v>4128.67</v>
      </c>
      <c r="U2078" t="n">
        <v>0.82</v>
      </c>
      <c r="V2078" t="n">
        <v>0.88</v>
      </c>
      <c r="W2078" t="n">
        <v>6.81</v>
      </c>
      <c r="X2078" t="n">
        <v>0.24</v>
      </c>
      <c r="Y2078" t="n">
        <v>1</v>
      </c>
      <c r="Z2078" t="n">
        <v>10</v>
      </c>
    </row>
    <row r="2079">
      <c r="A2079" t="n">
        <v>107</v>
      </c>
      <c r="B2079" t="n">
        <v>85</v>
      </c>
      <c r="C2079" t="inlineStr">
        <is>
          <t xml:space="preserve">CONCLUIDO	</t>
        </is>
      </c>
      <c r="D2079" t="n">
        <v>3.7549</v>
      </c>
      <c r="E2079" t="n">
        <v>26.63</v>
      </c>
      <c r="F2079" t="n">
        <v>23.95</v>
      </c>
      <c r="G2079" t="n">
        <v>159.7</v>
      </c>
      <c r="H2079" t="n">
        <v>2.36</v>
      </c>
      <c r="I2079" t="n">
        <v>9</v>
      </c>
      <c r="J2079" t="n">
        <v>208.57</v>
      </c>
      <c r="K2079" t="n">
        <v>51.39</v>
      </c>
      <c r="L2079" t="n">
        <v>27.75</v>
      </c>
      <c r="M2079" t="n">
        <v>7</v>
      </c>
      <c r="N2079" t="n">
        <v>44.42</v>
      </c>
      <c r="O2079" t="n">
        <v>25957.16</v>
      </c>
      <c r="P2079" t="n">
        <v>273.33</v>
      </c>
      <c r="Q2079" t="n">
        <v>452.58</v>
      </c>
      <c r="R2079" t="n">
        <v>69.87</v>
      </c>
      <c r="S2079" t="n">
        <v>57.64</v>
      </c>
      <c r="T2079" t="n">
        <v>4029.91</v>
      </c>
      <c r="U2079" t="n">
        <v>0.82</v>
      </c>
      <c r="V2079" t="n">
        <v>0.89</v>
      </c>
      <c r="W2079" t="n">
        <v>6.81</v>
      </c>
      <c r="X2079" t="n">
        <v>0.23</v>
      </c>
      <c r="Y2079" t="n">
        <v>1</v>
      </c>
      <c r="Z2079" t="n">
        <v>10</v>
      </c>
    </row>
    <row r="2080">
      <c r="A2080" t="n">
        <v>108</v>
      </c>
      <c r="B2080" t="n">
        <v>85</v>
      </c>
      <c r="C2080" t="inlineStr">
        <is>
          <t xml:space="preserve">CONCLUIDO	</t>
        </is>
      </c>
      <c r="D2080" t="n">
        <v>3.7648</v>
      </c>
      <c r="E2080" t="n">
        <v>26.56</v>
      </c>
      <c r="F2080" t="n">
        <v>23.92</v>
      </c>
      <c r="G2080" t="n">
        <v>179.39</v>
      </c>
      <c r="H2080" t="n">
        <v>2.38</v>
      </c>
      <c r="I2080" t="n">
        <v>8</v>
      </c>
      <c r="J2080" t="n">
        <v>208.97</v>
      </c>
      <c r="K2080" t="n">
        <v>51.39</v>
      </c>
      <c r="L2080" t="n">
        <v>28</v>
      </c>
      <c r="M2080" t="n">
        <v>6</v>
      </c>
      <c r="N2080" t="n">
        <v>44.57</v>
      </c>
      <c r="O2080" t="n">
        <v>26006.56</v>
      </c>
      <c r="P2080" t="n">
        <v>272.39</v>
      </c>
      <c r="Q2080" t="n">
        <v>452.59</v>
      </c>
      <c r="R2080" t="n">
        <v>68.64</v>
      </c>
      <c r="S2080" t="n">
        <v>57.64</v>
      </c>
      <c r="T2080" t="n">
        <v>3418.07</v>
      </c>
      <c r="U2080" t="n">
        <v>0.84</v>
      </c>
      <c r="V2080" t="n">
        <v>0.89</v>
      </c>
      <c r="W2080" t="n">
        <v>6.81</v>
      </c>
      <c r="X2080" t="n">
        <v>0.19</v>
      </c>
      <c r="Y2080" t="n">
        <v>1</v>
      </c>
      <c r="Z2080" t="n">
        <v>10</v>
      </c>
    </row>
    <row r="2081">
      <c r="A2081" t="n">
        <v>109</v>
      </c>
      <c r="B2081" t="n">
        <v>85</v>
      </c>
      <c r="C2081" t="inlineStr">
        <is>
          <t xml:space="preserve">CONCLUIDO	</t>
        </is>
      </c>
      <c r="D2081" t="n">
        <v>3.7638</v>
      </c>
      <c r="E2081" t="n">
        <v>26.57</v>
      </c>
      <c r="F2081" t="n">
        <v>23.93</v>
      </c>
      <c r="G2081" t="n">
        <v>179.44</v>
      </c>
      <c r="H2081" t="n">
        <v>2.4</v>
      </c>
      <c r="I2081" t="n">
        <v>8</v>
      </c>
      <c r="J2081" t="n">
        <v>209.37</v>
      </c>
      <c r="K2081" t="n">
        <v>51.39</v>
      </c>
      <c r="L2081" t="n">
        <v>28.25</v>
      </c>
      <c r="M2081" t="n">
        <v>6</v>
      </c>
      <c r="N2081" t="n">
        <v>44.72</v>
      </c>
      <c r="O2081" t="n">
        <v>26056.02</v>
      </c>
      <c r="P2081" t="n">
        <v>272.38</v>
      </c>
      <c r="Q2081" t="n">
        <v>452.57</v>
      </c>
      <c r="R2081" t="n">
        <v>68.89</v>
      </c>
      <c r="S2081" t="n">
        <v>57.64</v>
      </c>
      <c r="T2081" t="n">
        <v>3543.7</v>
      </c>
      <c r="U2081" t="n">
        <v>0.84</v>
      </c>
      <c r="V2081" t="n">
        <v>0.89</v>
      </c>
      <c r="W2081" t="n">
        <v>6.81</v>
      </c>
      <c r="X2081" t="n">
        <v>0.2</v>
      </c>
      <c r="Y2081" t="n">
        <v>1</v>
      </c>
      <c r="Z2081" t="n">
        <v>10</v>
      </c>
    </row>
    <row r="2082">
      <c r="A2082" t="n">
        <v>110</v>
      </c>
      <c r="B2082" t="n">
        <v>85</v>
      </c>
      <c r="C2082" t="inlineStr">
        <is>
          <t xml:space="preserve">CONCLUIDO	</t>
        </is>
      </c>
      <c r="D2082" t="n">
        <v>3.764</v>
      </c>
      <c r="E2082" t="n">
        <v>26.57</v>
      </c>
      <c r="F2082" t="n">
        <v>23.92</v>
      </c>
      <c r="G2082" t="n">
        <v>179.43</v>
      </c>
      <c r="H2082" t="n">
        <v>2.41</v>
      </c>
      <c r="I2082" t="n">
        <v>8</v>
      </c>
      <c r="J2082" t="n">
        <v>209.77</v>
      </c>
      <c r="K2082" t="n">
        <v>51.39</v>
      </c>
      <c r="L2082" t="n">
        <v>28.5</v>
      </c>
      <c r="M2082" t="n">
        <v>6</v>
      </c>
      <c r="N2082" t="n">
        <v>44.88</v>
      </c>
      <c r="O2082" t="n">
        <v>26105.53</v>
      </c>
      <c r="P2082" t="n">
        <v>272.57</v>
      </c>
      <c r="Q2082" t="n">
        <v>452.55</v>
      </c>
      <c r="R2082" t="n">
        <v>68.87</v>
      </c>
      <c r="S2082" t="n">
        <v>57.64</v>
      </c>
      <c r="T2082" t="n">
        <v>3534.51</v>
      </c>
      <c r="U2082" t="n">
        <v>0.84</v>
      </c>
      <c r="V2082" t="n">
        <v>0.89</v>
      </c>
      <c r="W2082" t="n">
        <v>6.81</v>
      </c>
      <c r="X2082" t="n">
        <v>0.2</v>
      </c>
      <c r="Y2082" t="n">
        <v>1</v>
      </c>
      <c r="Z2082" t="n">
        <v>10</v>
      </c>
    </row>
    <row r="2083">
      <c r="A2083" t="n">
        <v>111</v>
      </c>
      <c r="B2083" t="n">
        <v>85</v>
      </c>
      <c r="C2083" t="inlineStr">
        <is>
          <t xml:space="preserve">CONCLUIDO	</t>
        </is>
      </c>
      <c r="D2083" t="n">
        <v>3.7652</v>
      </c>
      <c r="E2083" t="n">
        <v>26.56</v>
      </c>
      <c r="F2083" t="n">
        <v>23.92</v>
      </c>
      <c r="G2083" t="n">
        <v>179.36</v>
      </c>
      <c r="H2083" t="n">
        <v>2.43</v>
      </c>
      <c r="I2083" t="n">
        <v>8</v>
      </c>
      <c r="J2083" t="n">
        <v>210.17</v>
      </c>
      <c r="K2083" t="n">
        <v>51.39</v>
      </c>
      <c r="L2083" t="n">
        <v>28.75</v>
      </c>
      <c r="M2083" t="n">
        <v>6</v>
      </c>
      <c r="N2083" t="n">
        <v>45.03</v>
      </c>
      <c r="O2083" t="n">
        <v>26155.09</v>
      </c>
      <c r="P2083" t="n">
        <v>272.79</v>
      </c>
      <c r="Q2083" t="n">
        <v>452.55</v>
      </c>
      <c r="R2083" t="n">
        <v>68.59999999999999</v>
      </c>
      <c r="S2083" t="n">
        <v>57.64</v>
      </c>
      <c r="T2083" t="n">
        <v>3396.17</v>
      </c>
      <c r="U2083" t="n">
        <v>0.84</v>
      </c>
      <c r="V2083" t="n">
        <v>0.89</v>
      </c>
      <c r="W2083" t="n">
        <v>6.81</v>
      </c>
      <c r="X2083" t="n">
        <v>0.19</v>
      </c>
      <c r="Y2083" t="n">
        <v>1</v>
      </c>
      <c r="Z2083" t="n">
        <v>10</v>
      </c>
    </row>
    <row r="2084">
      <c r="A2084" t="n">
        <v>112</v>
      </c>
      <c r="B2084" t="n">
        <v>85</v>
      </c>
      <c r="C2084" t="inlineStr">
        <is>
          <t xml:space="preserve">CONCLUIDO	</t>
        </is>
      </c>
      <c r="D2084" t="n">
        <v>3.7648</v>
      </c>
      <c r="E2084" t="n">
        <v>26.56</v>
      </c>
      <c r="F2084" t="n">
        <v>23.92</v>
      </c>
      <c r="G2084" t="n">
        <v>179.39</v>
      </c>
      <c r="H2084" t="n">
        <v>2.45</v>
      </c>
      <c r="I2084" t="n">
        <v>8</v>
      </c>
      <c r="J2084" t="n">
        <v>210.57</v>
      </c>
      <c r="K2084" t="n">
        <v>51.39</v>
      </c>
      <c r="L2084" t="n">
        <v>29</v>
      </c>
      <c r="M2084" t="n">
        <v>6</v>
      </c>
      <c r="N2084" t="n">
        <v>45.18</v>
      </c>
      <c r="O2084" t="n">
        <v>26204.71</v>
      </c>
      <c r="P2084" t="n">
        <v>272.62</v>
      </c>
      <c r="Q2084" t="n">
        <v>452.57</v>
      </c>
      <c r="R2084" t="n">
        <v>68.61</v>
      </c>
      <c r="S2084" t="n">
        <v>57.64</v>
      </c>
      <c r="T2084" t="n">
        <v>3401.61</v>
      </c>
      <c r="U2084" t="n">
        <v>0.84</v>
      </c>
      <c r="V2084" t="n">
        <v>0.89</v>
      </c>
      <c r="W2084" t="n">
        <v>6.81</v>
      </c>
      <c r="X2084" t="n">
        <v>0.19</v>
      </c>
      <c r="Y2084" t="n">
        <v>1</v>
      </c>
      <c r="Z2084" t="n">
        <v>10</v>
      </c>
    </row>
    <row r="2085">
      <c r="A2085" t="n">
        <v>113</v>
      </c>
      <c r="B2085" t="n">
        <v>85</v>
      </c>
      <c r="C2085" t="inlineStr">
        <is>
          <t xml:space="preserve">CONCLUIDO	</t>
        </is>
      </c>
      <c r="D2085" t="n">
        <v>3.7663</v>
      </c>
      <c r="E2085" t="n">
        <v>26.55</v>
      </c>
      <c r="F2085" t="n">
        <v>23.91</v>
      </c>
      <c r="G2085" t="n">
        <v>179.31</v>
      </c>
      <c r="H2085" t="n">
        <v>2.46</v>
      </c>
      <c r="I2085" t="n">
        <v>8</v>
      </c>
      <c r="J2085" t="n">
        <v>210.98</v>
      </c>
      <c r="K2085" t="n">
        <v>51.39</v>
      </c>
      <c r="L2085" t="n">
        <v>29.25</v>
      </c>
      <c r="M2085" t="n">
        <v>6</v>
      </c>
      <c r="N2085" t="n">
        <v>45.33</v>
      </c>
      <c r="O2085" t="n">
        <v>26254.37</v>
      </c>
      <c r="P2085" t="n">
        <v>272.45</v>
      </c>
      <c r="Q2085" t="n">
        <v>452.57</v>
      </c>
      <c r="R2085" t="n">
        <v>68.37</v>
      </c>
      <c r="S2085" t="n">
        <v>57.64</v>
      </c>
      <c r="T2085" t="n">
        <v>3281.49</v>
      </c>
      <c r="U2085" t="n">
        <v>0.84</v>
      </c>
      <c r="V2085" t="n">
        <v>0.89</v>
      </c>
      <c r="W2085" t="n">
        <v>6.8</v>
      </c>
      <c r="X2085" t="n">
        <v>0.18</v>
      </c>
      <c r="Y2085" t="n">
        <v>1</v>
      </c>
      <c r="Z2085" t="n">
        <v>10</v>
      </c>
    </row>
    <row r="2086">
      <c r="A2086" t="n">
        <v>114</v>
      </c>
      <c r="B2086" t="n">
        <v>85</v>
      </c>
      <c r="C2086" t="inlineStr">
        <is>
          <t xml:space="preserve">CONCLUIDO	</t>
        </is>
      </c>
      <c r="D2086" t="n">
        <v>3.765</v>
      </c>
      <c r="E2086" t="n">
        <v>26.56</v>
      </c>
      <c r="F2086" t="n">
        <v>23.92</v>
      </c>
      <c r="G2086" t="n">
        <v>179.38</v>
      </c>
      <c r="H2086" t="n">
        <v>2.48</v>
      </c>
      <c r="I2086" t="n">
        <v>8</v>
      </c>
      <c r="J2086" t="n">
        <v>211.38</v>
      </c>
      <c r="K2086" t="n">
        <v>51.39</v>
      </c>
      <c r="L2086" t="n">
        <v>29.5</v>
      </c>
      <c r="M2086" t="n">
        <v>6</v>
      </c>
      <c r="N2086" t="n">
        <v>45.49</v>
      </c>
      <c r="O2086" t="n">
        <v>26304.09</v>
      </c>
      <c r="P2086" t="n">
        <v>272.29</v>
      </c>
      <c r="Q2086" t="n">
        <v>452.6</v>
      </c>
      <c r="R2086" t="n">
        <v>68.59</v>
      </c>
      <c r="S2086" t="n">
        <v>57.64</v>
      </c>
      <c r="T2086" t="n">
        <v>3391.56</v>
      </c>
      <c r="U2086" t="n">
        <v>0.84</v>
      </c>
      <c r="V2086" t="n">
        <v>0.89</v>
      </c>
      <c r="W2086" t="n">
        <v>6.81</v>
      </c>
      <c r="X2086" t="n">
        <v>0.19</v>
      </c>
      <c r="Y2086" t="n">
        <v>1</v>
      </c>
      <c r="Z2086" t="n">
        <v>10</v>
      </c>
    </row>
    <row r="2087">
      <c r="A2087" t="n">
        <v>115</v>
      </c>
      <c r="B2087" t="n">
        <v>85</v>
      </c>
      <c r="C2087" t="inlineStr">
        <is>
          <t xml:space="preserve">CONCLUIDO	</t>
        </is>
      </c>
      <c r="D2087" t="n">
        <v>3.7645</v>
      </c>
      <c r="E2087" t="n">
        <v>26.56</v>
      </c>
      <c r="F2087" t="n">
        <v>23.92</v>
      </c>
      <c r="G2087" t="n">
        <v>179.4</v>
      </c>
      <c r="H2087" t="n">
        <v>2.5</v>
      </c>
      <c r="I2087" t="n">
        <v>8</v>
      </c>
      <c r="J2087" t="n">
        <v>211.78</v>
      </c>
      <c r="K2087" t="n">
        <v>51.39</v>
      </c>
      <c r="L2087" t="n">
        <v>29.75</v>
      </c>
      <c r="M2087" t="n">
        <v>6</v>
      </c>
      <c r="N2087" t="n">
        <v>45.64</v>
      </c>
      <c r="O2087" t="n">
        <v>26353.87</v>
      </c>
      <c r="P2087" t="n">
        <v>272.23</v>
      </c>
      <c r="Q2087" t="n">
        <v>452.55</v>
      </c>
      <c r="R2087" t="n">
        <v>68.73999999999999</v>
      </c>
      <c r="S2087" t="n">
        <v>57.64</v>
      </c>
      <c r="T2087" t="n">
        <v>3466.88</v>
      </c>
      <c r="U2087" t="n">
        <v>0.84</v>
      </c>
      <c r="V2087" t="n">
        <v>0.89</v>
      </c>
      <c r="W2087" t="n">
        <v>6.81</v>
      </c>
      <c r="X2087" t="n">
        <v>0.2</v>
      </c>
      <c r="Y2087" t="n">
        <v>1</v>
      </c>
      <c r="Z2087" t="n">
        <v>10</v>
      </c>
    </row>
    <row r="2088">
      <c r="A2088" t="n">
        <v>116</v>
      </c>
      <c r="B2088" t="n">
        <v>85</v>
      </c>
      <c r="C2088" t="inlineStr">
        <is>
          <t xml:space="preserve">CONCLUIDO	</t>
        </is>
      </c>
      <c r="D2088" t="n">
        <v>3.7645</v>
      </c>
      <c r="E2088" t="n">
        <v>26.56</v>
      </c>
      <c r="F2088" t="n">
        <v>23.92</v>
      </c>
      <c r="G2088" t="n">
        <v>179.4</v>
      </c>
      <c r="H2088" t="n">
        <v>2.51</v>
      </c>
      <c r="I2088" t="n">
        <v>8</v>
      </c>
      <c r="J2088" t="n">
        <v>212.19</v>
      </c>
      <c r="K2088" t="n">
        <v>51.39</v>
      </c>
      <c r="L2088" t="n">
        <v>30</v>
      </c>
      <c r="M2088" t="n">
        <v>6</v>
      </c>
      <c r="N2088" t="n">
        <v>45.79</v>
      </c>
      <c r="O2088" t="n">
        <v>26403.69</v>
      </c>
      <c r="P2088" t="n">
        <v>271.82</v>
      </c>
      <c r="Q2088" t="n">
        <v>452.56</v>
      </c>
      <c r="R2088" t="n">
        <v>68.72</v>
      </c>
      <c r="S2088" t="n">
        <v>57.64</v>
      </c>
      <c r="T2088" t="n">
        <v>3455.52</v>
      </c>
      <c r="U2088" t="n">
        <v>0.84</v>
      </c>
      <c r="V2088" t="n">
        <v>0.89</v>
      </c>
      <c r="W2088" t="n">
        <v>6.81</v>
      </c>
      <c r="X2088" t="n">
        <v>0.2</v>
      </c>
      <c r="Y2088" t="n">
        <v>1</v>
      </c>
      <c r="Z2088" t="n">
        <v>10</v>
      </c>
    </row>
    <row r="2089">
      <c r="A2089" t="n">
        <v>117</v>
      </c>
      <c r="B2089" t="n">
        <v>85</v>
      </c>
      <c r="C2089" t="inlineStr">
        <is>
          <t xml:space="preserve">CONCLUIDO	</t>
        </is>
      </c>
      <c r="D2089" t="n">
        <v>3.7643</v>
      </c>
      <c r="E2089" t="n">
        <v>26.57</v>
      </c>
      <c r="F2089" t="n">
        <v>23.92</v>
      </c>
      <c r="G2089" t="n">
        <v>179.41</v>
      </c>
      <c r="H2089" t="n">
        <v>2.53</v>
      </c>
      <c r="I2089" t="n">
        <v>8</v>
      </c>
      <c r="J2089" t="n">
        <v>212.59</v>
      </c>
      <c r="K2089" t="n">
        <v>51.39</v>
      </c>
      <c r="L2089" t="n">
        <v>30.25</v>
      </c>
      <c r="M2089" t="n">
        <v>6</v>
      </c>
      <c r="N2089" t="n">
        <v>45.95</v>
      </c>
      <c r="O2089" t="n">
        <v>26453.57</v>
      </c>
      <c r="P2089" t="n">
        <v>270.79</v>
      </c>
      <c r="Q2089" t="n">
        <v>452.6</v>
      </c>
      <c r="R2089" t="n">
        <v>68.75</v>
      </c>
      <c r="S2089" t="n">
        <v>57.64</v>
      </c>
      <c r="T2089" t="n">
        <v>3471.09</v>
      </c>
      <c r="U2089" t="n">
        <v>0.84</v>
      </c>
      <c r="V2089" t="n">
        <v>0.89</v>
      </c>
      <c r="W2089" t="n">
        <v>6.81</v>
      </c>
      <c r="X2089" t="n">
        <v>0.2</v>
      </c>
      <c r="Y2089" t="n">
        <v>1</v>
      </c>
      <c r="Z2089" t="n">
        <v>10</v>
      </c>
    </row>
    <row r="2090">
      <c r="A2090" t="n">
        <v>118</v>
      </c>
      <c r="B2090" t="n">
        <v>85</v>
      </c>
      <c r="C2090" t="inlineStr">
        <is>
          <t xml:space="preserve">CONCLUIDO	</t>
        </is>
      </c>
      <c r="D2090" t="n">
        <v>3.765</v>
      </c>
      <c r="E2090" t="n">
        <v>26.56</v>
      </c>
      <c r="F2090" t="n">
        <v>23.92</v>
      </c>
      <c r="G2090" t="n">
        <v>179.38</v>
      </c>
      <c r="H2090" t="n">
        <v>2.54</v>
      </c>
      <c r="I2090" t="n">
        <v>8</v>
      </c>
      <c r="J2090" t="n">
        <v>213</v>
      </c>
      <c r="K2090" t="n">
        <v>51.39</v>
      </c>
      <c r="L2090" t="n">
        <v>30.5</v>
      </c>
      <c r="M2090" t="n">
        <v>6</v>
      </c>
      <c r="N2090" t="n">
        <v>46.1</v>
      </c>
      <c r="O2090" t="n">
        <v>26503.5</v>
      </c>
      <c r="P2090" t="n">
        <v>269.98</v>
      </c>
      <c r="Q2090" t="n">
        <v>452.57</v>
      </c>
      <c r="R2090" t="n">
        <v>68.67</v>
      </c>
      <c r="S2090" t="n">
        <v>57.64</v>
      </c>
      <c r="T2090" t="n">
        <v>3433.16</v>
      </c>
      <c r="U2090" t="n">
        <v>0.84</v>
      </c>
      <c r="V2090" t="n">
        <v>0.89</v>
      </c>
      <c r="W2090" t="n">
        <v>6.8</v>
      </c>
      <c r="X2090" t="n">
        <v>0.19</v>
      </c>
      <c r="Y2090" t="n">
        <v>1</v>
      </c>
      <c r="Z2090" t="n">
        <v>10</v>
      </c>
    </row>
    <row r="2091">
      <c r="A2091" t="n">
        <v>119</v>
      </c>
      <c r="B2091" t="n">
        <v>85</v>
      </c>
      <c r="C2091" t="inlineStr">
        <is>
          <t xml:space="preserve">CONCLUIDO	</t>
        </is>
      </c>
      <c r="D2091" t="n">
        <v>3.7638</v>
      </c>
      <c r="E2091" t="n">
        <v>26.57</v>
      </c>
      <c r="F2091" t="n">
        <v>23.93</v>
      </c>
      <c r="G2091" t="n">
        <v>179.44</v>
      </c>
      <c r="H2091" t="n">
        <v>2.56</v>
      </c>
      <c r="I2091" t="n">
        <v>8</v>
      </c>
      <c r="J2091" t="n">
        <v>213.4</v>
      </c>
      <c r="K2091" t="n">
        <v>51.39</v>
      </c>
      <c r="L2091" t="n">
        <v>30.75</v>
      </c>
      <c r="M2091" t="n">
        <v>6</v>
      </c>
      <c r="N2091" t="n">
        <v>46.26</v>
      </c>
      <c r="O2091" t="n">
        <v>26553.48</v>
      </c>
      <c r="P2091" t="n">
        <v>269.13</v>
      </c>
      <c r="Q2091" t="n">
        <v>452.57</v>
      </c>
      <c r="R2091" t="n">
        <v>68.8</v>
      </c>
      <c r="S2091" t="n">
        <v>57.64</v>
      </c>
      <c r="T2091" t="n">
        <v>3499.42</v>
      </c>
      <c r="U2091" t="n">
        <v>0.84</v>
      </c>
      <c r="V2091" t="n">
        <v>0.89</v>
      </c>
      <c r="W2091" t="n">
        <v>6.81</v>
      </c>
      <c r="X2091" t="n">
        <v>0.2</v>
      </c>
      <c r="Y2091" t="n">
        <v>1</v>
      </c>
      <c r="Z2091" t="n">
        <v>10</v>
      </c>
    </row>
    <row r="2092">
      <c r="A2092" t="n">
        <v>120</v>
      </c>
      <c r="B2092" t="n">
        <v>85</v>
      </c>
      <c r="C2092" t="inlineStr">
        <is>
          <t xml:space="preserve">CONCLUIDO	</t>
        </is>
      </c>
      <c r="D2092" t="n">
        <v>3.7645</v>
      </c>
      <c r="E2092" t="n">
        <v>26.56</v>
      </c>
      <c r="F2092" t="n">
        <v>23.92</v>
      </c>
      <c r="G2092" t="n">
        <v>179.4</v>
      </c>
      <c r="H2092" t="n">
        <v>2.58</v>
      </c>
      <c r="I2092" t="n">
        <v>8</v>
      </c>
      <c r="J2092" t="n">
        <v>213.81</v>
      </c>
      <c r="K2092" t="n">
        <v>51.39</v>
      </c>
      <c r="L2092" t="n">
        <v>31</v>
      </c>
      <c r="M2092" t="n">
        <v>6</v>
      </c>
      <c r="N2092" t="n">
        <v>46.41</v>
      </c>
      <c r="O2092" t="n">
        <v>26603.52</v>
      </c>
      <c r="P2092" t="n">
        <v>268.23</v>
      </c>
      <c r="Q2092" t="n">
        <v>452.56</v>
      </c>
      <c r="R2092" t="n">
        <v>68.81999999999999</v>
      </c>
      <c r="S2092" t="n">
        <v>57.64</v>
      </c>
      <c r="T2092" t="n">
        <v>3509.42</v>
      </c>
      <c r="U2092" t="n">
        <v>0.84</v>
      </c>
      <c r="V2092" t="n">
        <v>0.89</v>
      </c>
      <c r="W2092" t="n">
        <v>6.8</v>
      </c>
      <c r="X2092" t="n">
        <v>0.2</v>
      </c>
      <c r="Y2092" t="n">
        <v>1</v>
      </c>
      <c r="Z2092" t="n">
        <v>10</v>
      </c>
    </row>
    <row r="2093">
      <c r="A2093" t="n">
        <v>121</v>
      </c>
      <c r="B2093" t="n">
        <v>85</v>
      </c>
      <c r="C2093" t="inlineStr">
        <is>
          <t xml:space="preserve">CONCLUIDO	</t>
        </is>
      </c>
      <c r="D2093" t="n">
        <v>3.7634</v>
      </c>
      <c r="E2093" t="n">
        <v>26.57</v>
      </c>
      <c r="F2093" t="n">
        <v>23.93</v>
      </c>
      <c r="G2093" t="n">
        <v>179.46</v>
      </c>
      <c r="H2093" t="n">
        <v>2.59</v>
      </c>
      <c r="I2093" t="n">
        <v>8</v>
      </c>
      <c r="J2093" t="n">
        <v>214.21</v>
      </c>
      <c r="K2093" t="n">
        <v>51.39</v>
      </c>
      <c r="L2093" t="n">
        <v>31.25</v>
      </c>
      <c r="M2093" t="n">
        <v>6</v>
      </c>
      <c r="N2093" t="n">
        <v>46.57</v>
      </c>
      <c r="O2093" t="n">
        <v>26653.61</v>
      </c>
      <c r="P2093" t="n">
        <v>266.14</v>
      </c>
      <c r="Q2093" t="n">
        <v>452.55</v>
      </c>
      <c r="R2093" t="n">
        <v>69.04000000000001</v>
      </c>
      <c r="S2093" t="n">
        <v>57.64</v>
      </c>
      <c r="T2093" t="n">
        <v>3620.13</v>
      </c>
      <c r="U2093" t="n">
        <v>0.83</v>
      </c>
      <c r="V2093" t="n">
        <v>0.89</v>
      </c>
      <c r="W2093" t="n">
        <v>6.81</v>
      </c>
      <c r="X2093" t="n">
        <v>0.2</v>
      </c>
      <c r="Y2093" t="n">
        <v>1</v>
      </c>
      <c r="Z2093" t="n">
        <v>10</v>
      </c>
    </row>
    <row r="2094">
      <c r="A2094" t="n">
        <v>122</v>
      </c>
      <c r="B2094" t="n">
        <v>85</v>
      </c>
      <c r="C2094" t="inlineStr">
        <is>
          <t xml:space="preserve">CONCLUIDO	</t>
        </is>
      </c>
      <c r="D2094" t="n">
        <v>3.7618</v>
      </c>
      <c r="E2094" t="n">
        <v>26.58</v>
      </c>
      <c r="F2094" t="n">
        <v>23.94</v>
      </c>
      <c r="G2094" t="n">
        <v>179.55</v>
      </c>
      <c r="H2094" t="n">
        <v>2.61</v>
      </c>
      <c r="I2094" t="n">
        <v>8</v>
      </c>
      <c r="J2094" t="n">
        <v>214.62</v>
      </c>
      <c r="K2094" t="n">
        <v>51.39</v>
      </c>
      <c r="L2094" t="n">
        <v>31.5</v>
      </c>
      <c r="M2094" t="n">
        <v>6</v>
      </c>
      <c r="N2094" t="n">
        <v>46.73</v>
      </c>
      <c r="O2094" t="n">
        <v>26703.76</v>
      </c>
      <c r="P2094" t="n">
        <v>265.11</v>
      </c>
      <c r="Q2094" t="n">
        <v>452.57</v>
      </c>
      <c r="R2094" t="n">
        <v>69.33</v>
      </c>
      <c r="S2094" t="n">
        <v>57.64</v>
      </c>
      <c r="T2094" t="n">
        <v>3760.95</v>
      </c>
      <c r="U2094" t="n">
        <v>0.83</v>
      </c>
      <c r="V2094" t="n">
        <v>0.89</v>
      </c>
      <c r="W2094" t="n">
        <v>6.81</v>
      </c>
      <c r="X2094" t="n">
        <v>0.22</v>
      </c>
      <c r="Y2094" t="n">
        <v>1</v>
      </c>
      <c r="Z2094" t="n">
        <v>10</v>
      </c>
    </row>
    <row r="2095">
      <c r="A2095" t="n">
        <v>123</v>
      </c>
      <c r="B2095" t="n">
        <v>85</v>
      </c>
      <c r="C2095" t="inlineStr">
        <is>
          <t xml:space="preserve">CONCLUIDO	</t>
        </is>
      </c>
      <c r="D2095" t="n">
        <v>3.7712</v>
      </c>
      <c r="E2095" t="n">
        <v>26.52</v>
      </c>
      <c r="F2095" t="n">
        <v>23.91</v>
      </c>
      <c r="G2095" t="n">
        <v>204.92</v>
      </c>
      <c r="H2095" t="n">
        <v>2.62</v>
      </c>
      <c r="I2095" t="n">
        <v>7</v>
      </c>
      <c r="J2095" t="n">
        <v>215.03</v>
      </c>
      <c r="K2095" t="n">
        <v>51.39</v>
      </c>
      <c r="L2095" t="n">
        <v>31.75</v>
      </c>
      <c r="M2095" t="n">
        <v>5</v>
      </c>
      <c r="N2095" t="n">
        <v>46.88</v>
      </c>
      <c r="O2095" t="n">
        <v>26753.96</v>
      </c>
      <c r="P2095" t="n">
        <v>265.09</v>
      </c>
      <c r="Q2095" t="n">
        <v>452.55</v>
      </c>
      <c r="R2095" t="n">
        <v>68.37</v>
      </c>
      <c r="S2095" t="n">
        <v>57.64</v>
      </c>
      <c r="T2095" t="n">
        <v>3290.34</v>
      </c>
      <c r="U2095" t="n">
        <v>0.84</v>
      </c>
      <c r="V2095" t="n">
        <v>0.89</v>
      </c>
      <c r="W2095" t="n">
        <v>6.8</v>
      </c>
      <c r="X2095" t="n">
        <v>0.18</v>
      </c>
      <c r="Y2095" t="n">
        <v>1</v>
      </c>
      <c r="Z2095" t="n">
        <v>10</v>
      </c>
    </row>
    <row r="2096">
      <c r="A2096" t="n">
        <v>124</v>
      </c>
      <c r="B2096" t="n">
        <v>85</v>
      </c>
      <c r="C2096" t="inlineStr">
        <is>
          <t xml:space="preserve">CONCLUIDO	</t>
        </is>
      </c>
      <c r="D2096" t="n">
        <v>3.771</v>
      </c>
      <c r="E2096" t="n">
        <v>26.52</v>
      </c>
      <c r="F2096" t="n">
        <v>23.91</v>
      </c>
      <c r="G2096" t="n">
        <v>204.93</v>
      </c>
      <c r="H2096" t="n">
        <v>2.64</v>
      </c>
      <c r="I2096" t="n">
        <v>7</v>
      </c>
      <c r="J2096" t="n">
        <v>215.43</v>
      </c>
      <c r="K2096" t="n">
        <v>51.39</v>
      </c>
      <c r="L2096" t="n">
        <v>32</v>
      </c>
      <c r="M2096" t="n">
        <v>5</v>
      </c>
      <c r="N2096" t="n">
        <v>47.04</v>
      </c>
      <c r="O2096" t="n">
        <v>26804.21</v>
      </c>
      <c r="P2096" t="n">
        <v>265.69</v>
      </c>
      <c r="Q2096" t="n">
        <v>452.57</v>
      </c>
      <c r="R2096" t="n">
        <v>68.37</v>
      </c>
      <c r="S2096" t="n">
        <v>57.64</v>
      </c>
      <c r="T2096" t="n">
        <v>3290.08</v>
      </c>
      <c r="U2096" t="n">
        <v>0.84</v>
      </c>
      <c r="V2096" t="n">
        <v>0.89</v>
      </c>
      <c r="W2096" t="n">
        <v>6.81</v>
      </c>
      <c r="X2096" t="n">
        <v>0.18</v>
      </c>
      <c r="Y2096" t="n">
        <v>1</v>
      </c>
      <c r="Z2096" t="n">
        <v>10</v>
      </c>
    </row>
    <row r="2097">
      <c r="A2097" t="n">
        <v>125</v>
      </c>
      <c r="B2097" t="n">
        <v>85</v>
      </c>
      <c r="C2097" t="inlineStr">
        <is>
          <t xml:space="preserve">CONCLUIDO	</t>
        </is>
      </c>
      <c r="D2097" t="n">
        <v>3.7718</v>
      </c>
      <c r="E2097" t="n">
        <v>26.51</v>
      </c>
      <c r="F2097" t="n">
        <v>23.9</v>
      </c>
      <c r="G2097" t="n">
        <v>204.88</v>
      </c>
      <c r="H2097" t="n">
        <v>2.65</v>
      </c>
      <c r="I2097" t="n">
        <v>7</v>
      </c>
      <c r="J2097" t="n">
        <v>215.84</v>
      </c>
      <c r="K2097" t="n">
        <v>51.39</v>
      </c>
      <c r="L2097" t="n">
        <v>32.25</v>
      </c>
      <c r="M2097" t="n">
        <v>5</v>
      </c>
      <c r="N2097" t="n">
        <v>47.2</v>
      </c>
      <c r="O2097" t="n">
        <v>26854.52</v>
      </c>
      <c r="P2097" t="n">
        <v>266.13</v>
      </c>
      <c r="Q2097" t="n">
        <v>452.57</v>
      </c>
      <c r="R2097" t="n">
        <v>68.18000000000001</v>
      </c>
      <c r="S2097" t="n">
        <v>57.64</v>
      </c>
      <c r="T2097" t="n">
        <v>3190.53</v>
      </c>
      <c r="U2097" t="n">
        <v>0.85</v>
      </c>
      <c r="V2097" t="n">
        <v>0.89</v>
      </c>
      <c r="W2097" t="n">
        <v>6.81</v>
      </c>
      <c r="X2097" t="n">
        <v>0.18</v>
      </c>
      <c r="Y2097" t="n">
        <v>1</v>
      </c>
      <c r="Z2097" t="n">
        <v>10</v>
      </c>
    </row>
    <row r="2098">
      <c r="A2098" t="n">
        <v>126</v>
      </c>
      <c r="B2098" t="n">
        <v>85</v>
      </c>
      <c r="C2098" t="inlineStr">
        <is>
          <t xml:space="preserve">CONCLUIDO	</t>
        </is>
      </c>
      <c r="D2098" t="n">
        <v>3.772</v>
      </c>
      <c r="E2098" t="n">
        <v>26.51</v>
      </c>
      <c r="F2098" t="n">
        <v>23.9</v>
      </c>
      <c r="G2098" t="n">
        <v>204.87</v>
      </c>
      <c r="H2098" t="n">
        <v>2.67</v>
      </c>
      <c r="I2098" t="n">
        <v>7</v>
      </c>
      <c r="J2098" t="n">
        <v>216.25</v>
      </c>
      <c r="K2098" t="n">
        <v>51.39</v>
      </c>
      <c r="L2098" t="n">
        <v>32.5</v>
      </c>
      <c r="M2098" t="n">
        <v>5</v>
      </c>
      <c r="N2098" t="n">
        <v>47.36</v>
      </c>
      <c r="O2098" t="n">
        <v>26904.88</v>
      </c>
      <c r="P2098" t="n">
        <v>266.82</v>
      </c>
      <c r="Q2098" t="n">
        <v>452.59</v>
      </c>
      <c r="R2098" t="n">
        <v>68.12</v>
      </c>
      <c r="S2098" t="n">
        <v>57.64</v>
      </c>
      <c r="T2098" t="n">
        <v>3163.12</v>
      </c>
      <c r="U2098" t="n">
        <v>0.85</v>
      </c>
      <c r="V2098" t="n">
        <v>0.89</v>
      </c>
      <c r="W2098" t="n">
        <v>6.81</v>
      </c>
      <c r="X2098" t="n">
        <v>0.18</v>
      </c>
      <c r="Y2098" t="n">
        <v>1</v>
      </c>
      <c r="Z2098" t="n">
        <v>10</v>
      </c>
    </row>
    <row r="2099">
      <c r="A2099" t="n">
        <v>127</v>
      </c>
      <c r="B2099" t="n">
        <v>85</v>
      </c>
      <c r="C2099" t="inlineStr">
        <is>
          <t xml:space="preserve">CONCLUIDO	</t>
        </is>
      </c>
      <c r="D2099" t="n">
        <v>3.7736</v>
      </c>
      <c r="E2099" t="n">
        <v>26.5</v>
      </c>
      <c r="F2099" t="n">
        <v>23.89</v>
      </c>
      <c r="G2099" t="n">
        <v>204.77</v>
      </c>
      <c r="H2099" t="n">
        <v>2.69</v>
      </c>
      <c r="I2099" t="n">
        <v>7</v>
      </c>
      <c r="J2099" t="n">
        <v>216.66</v>
      </c>
      <c r="K2099" t="n">
        <v>51.39</v>
      </c>
      <c r="L2099" t="n">
        <v>32.75</v>
      </c>
      <c r="M2099" t="n">
        <v>4</v>
      </c>
      <c r="N2099" t="n">
        <v>47.52</v>
      </c>
      <c r="O2099" t="n">
        <v>26955.3</v>
      </c>
      <c r="P2099" t="n">
        <v>267.02</v>
      </c>
      <c r="Q2099" t="n">
        <v>452.56</v>
      </c>
      <c r="R2099" t="n">
        <v>67.76000000000001</v>
      </c>
      <c r="S2099" t="n">
        <v>57.64</v>
      </c>
      <c r="T2099" t="n">
        <v>2981.5</v>
      </c>
      <c r="U2099" t="n">
        <v>0.85</v>
      </c>
      <c r="V2099" t="n">
        <v>0.89</v>
      </c>
      <c r="W2099" t="n">
        <v>6.81</v>
      </c>
      <c r="X2099" t="n">
        <v>0.17</v>
      </c>
      <c r="Y2099" t="n">
        <v>1</v>
      </c>
      <c r="Z2099" t="n">
        <v>10</v>
      </c>
    </row>
    <row r="2100">
      <c r="A2100" t="n">
        <v>128</v>
      </c>
      <c r="B2100" t="n">
        <v>85</v>
      </c>
      <c r="C2100" t="inlineStr">
        <is>
          <t xml:space="preserve">CONCLUIDO	</t>
        </is>
      </c>
      <c r="D2100" t="n">
        <v>3.773</v>
      </c>
      <c r="E2100" t="n">
        <v>26.5</v>
      </c>
      <c r="F2100" t="n">
        <v>23.89</v>
      </c>
      <c r="G2100" t="n">
        <v>204.81</v>
      </c>
      <c r="H2100" t="n">
        <v>2.7</v>
      </c>
      <c r="I2100" t="n">
        <v>7</v>
      </c>
      <c r="J2100" t="n">
        <v>217.07</v>
      </c>
      <c r="K2100" t="n">
        <v>51.39</v>
      </c>
      <c r="L2100" t="n">
        <v>33</v>
      </c>
      <c r="M2100" t="n">
        <v>4</v>
      </c>
      <c r="N2100" t="n">
        <v>47.68</v>
      </c>
      <c r="O2100" t="n">
        <v>27005.77</v>
      </c>
      <c r="P2100" t="n">
        <v>267.67</v>
      </c>
      <c r="Q2100" t="n">
        <v>452.6</v>
      </c>
      <c r="R2100" t="n">
        <v>67.93000000000001</v>
      </c>
      <c r="S2100" t="n">
        <v>57.64</v>
      </c>
      <c r="T2100" t="n">
        <v>3066.47</v>
      </c>
      <c r="U2100" t="n">
        <v>0.85</v>
      </c>
      <c r="V2100" t="n">
        <v>0.89</v>
      </c>
      <c r="W2100" t="n">
        <v>6.8</v>
      </c>
      <c r="X2100" t="n">
        <v>0.17</v>
      </c>
      <c r="Y2100" t="n">
        <v>1</v>
      </c>
      <c r="Z2100" t="n">
        <v>10</v>
      </c>
    </row>
    <row r="2101">
      <c r="A2101" t="n">
        <v>129</v>
      </c>
      <c r="B2101" t="n">
        <v>85</v>
      </c>
      <c r="C2101" t="inlineStr">
        <is>
          <t xml:space="preserve">CONCLUIDO	</t>
        </is>
      </c>
      <c r="D2101" t="n">
        <v>3.7728</v>
      </c>
      <c r="E2101" t="n">
        <v>26.51</v>
      </c>
      <c r="F2101" t="n">
        <v>23.9</v>
      </c>
      <c r="G2101" t="n">
        <v>204.82</v>
      </c>
      <c r="H2101" t="n">
        <v>2.72</v>
      </c>
      <c r="I2101" t="n">
        <v>7</v>
      </c>
      <c r="J2101" t="n">
        <v>217.48</v>
      </c>
      <c r="K2101" t="n">
        <v>51.39</v>
      </c>
      <c r="L2101" t="n">
        <v>33.25</v>
      </c>
      <c r="M2101" t="n">
        <v>4</v>
      </c>
      <c r="N2101" t="n">
        <v>47.83</v>
      </c>
      <c r="O2101" t="n">
        <v>27056.3</v>
      </c>
      <c r="P2101" t="n">
        <v>267.85</v>
      </c>
      <c r="Q2101" t="n">
        <v>452.58</v>
      </c>
      <c r="R2101" t="n">
        <v>67.93000000000001</v>
      </c>
      <c r="S2101" t="n">
        <v>57.64</v>
      </c>
      <c r="T2101" t="n">
        <v>3066.91</v>
      </c>
      <c r="U2101" t="n">
        <v>0.85</v>
      </c>
      <c r="V2101" t="n">
        <v>0.89</v>
      </c>
      <c r="W2101" t="n">
        <v>6.81</v>
      </c>
      <c r="X2101" t="n">
        <v>0.17</v>
      </c>
      <c r="Y2101" t="n">
        <v>1</v>
      </c>
      <c r="Z2101" t="n">
        <v>10</v>
      </c>
    </row>
    <row r="2102">
      <c r="A2102" t="n">
        <v>130</v>
      </c>
      <c r="B2102" t="n">
        <v>85</v>
      </c>
      <c r="C2102" t="inlineStr">
        <is>
          <t xml:space="preserve">CONCLUIDO	</t>
        </is>
      </c>
      <c r="D2102" t="n">
        <v>3.7728</v>
      </c>
      <c r="E2102" t="n">
        <v>26.51</v>
      </c>
      <c r="F2102" t="n">
        <v>23.9</v>
      </c>
      <c r="G2102" t="n">
        <v>204.82</v>
      </c>
      <c r="H2102" t="n">
        <v>2.73</v>
      </c>
      <c r="I2102" t="n">
        <v>7</v>
      </c>
      <c r="J2102" t="n">
        <v>217.89</v>
      </c>
      <c r="K2102" t="n">
        <v>51.39</v>
      </c>
      <c r="L2102" t="n">
        <v>33.5</v>
      </c>
      <c r="M2102" t="n">
        <v>4</v>
      </c>
      <c r="N2102" t="n">
        <v>47.99</v>
      </c>
      <c r="O2102" t="n">
        <v>27106.88</v>
      </c>
      <c r="P2102" t="n">
        <v>267.94</v>
      </c>
      <c r="Q2102" t="n">
        <v>452.56</v>
      </c>
      <c r="R2102" t="n">
        <v>67.89</v>
      </c>
      <c r="S2102" t="n">
        <v>57.64</v>
      </c>
      <c r="T2102" t="n">
        <v>3048.41</v>
      </c>
      <c r="U2102" t="n">
        <v>0.85</v>
      </c>
      <c r="V2102" t="n">
        <v>0.89</v>
      </c>
      <c r="W2102" t="n">
        <v>6.81</v>
      </c>
      <c r="X2102" t="n">
        <v>0.17</v>
      </c>
      <c r="Y2102" t="n">
        <v>1</v>
      </c>
      <c r="Z2102" t="n">
        <v>10</v>
      </c>
    </row>
    <row r="2103">
      <c r="A2103" t="n">
        <v>131</v>
      </c>
      <c r="B2103" t="n">
        <v>85</v>
      </c>
      <c r="C2103" t="inlineStr">
        <is>
          <t xml:space="preserve">CONCLUIDO	</t>
        </is>
      </c>
      <c r="D2103" t="n">
        <v>3.7726</v>
      </c>
      <c r="E2103" t="n">
        <v>26.51</v>
      </c>
      <c r="F2103" t="n">
        <v>23.9</v>
      </c>
      <c r="G2103" t="n">
        <v>204.83</v>
      </c>
      <c r="H2103" t="n">
        <v>2.75</v>
      </c>
      <c r="I2103" t="n">
        <v>7</v>
      </c>
      <c r="J2103" t="n">
        <v>218.3</v>
      </c>
      <c r="K2103" t="n">
        <v>51.39</v>
      </c>
      <c r="L2103" t="n">
        <v>33.75</v>
      </c>
      <c r="M2103" t="n">
        <v>4</v>
      </c>
      <c r="N2103" t="n">
        <v>48.16</v>
      </c>
      <c r="O2103" t="n">
        <v>27157.52</v>
      </c>
      <c r="P2103" t="n">
        <v>268.31</v>
      </c>
      <c r="Q2103" t="n">
        <v>452.57</v>
      </c>
      <c r="R2103" t="n">
        <v>67.95</v>
      </c>
      <c r="S2103" t="n">
        <v>57.64</v>
      </c>
      <c r="T2103" t="n">
        <v>3076.16</v>
      </c>
      <c r="U2103" t="n">
        <v>0.85</v>
      </c>
      <c r="V2103" t="n">
        <v>0.89</v>
      </c>
      <c r="W2103" t="n">
        <v>6.81</v>
      </c>
      <c r="X2103" t="n">
        <v>0.17</v>
      </c>
      <c r="Y2103" t="n">
        <v>1</v>
      </c>
      <c r="Z2103" t="n">
        <v>10</v>
      </c>
    </row>
    <row r="2104">
      <c r="A2104" t="n">
        <v>132</v>
      </c>
      <c r="B2104" t="n">
        <v>85</v>
      </c>
      <c r="C2104" t="inlineStr">
        <is>
          <t xml:space="preserve">CONCLUIDO	</t>
        </is>
      </c>
      <c r="D2104" t="n">
        <v>3.7727</v>
      </c>
      <c r="E2104" t="n">
        <v>26.51</v>
      </c>
      <c r="F2104" t="n">
        <v>23.9</v>
      </c>
      <c r="G2104" t="n">
        <v>204.83</v>
      </c>
      <c r="H2104" t="n">
        <v>2.76</v>
      </c>
      <c r="I2104" t="n">
        <v>7</v>
      </c>
      <c r="J2104" t="n">
        <v>218.71</v>
      </c>
      <c r="K2104" t="n">
        <v>51.39</v>
      </c>
      <c r="L2104" t="n">
        <v>34</v>
      </c>
      <c r="M2104" t="n">
        <v>4</v>
      </c>
      <c r="N2104" t="n">
        <v>48.32</v>
      </c>
      <c r="O2104" t="n">
        <v>27208.22</v>
      </c>
      <c r="P2104" t="n">
        <v>268.05</v>
      </c>
      <c r="Q2104" t="n">
        <v>452.56</v>
      </c>
      <c r="R2104" t="n">
        <v>67.94</v>
      </c>
      <c r="S2104" t="n">
        <v>57.64</v>
      </c>
      <c r="T2104" t="n">
        <v>3074.53</v>
      </c>
      <c r="U2104" t="n">
        <v>0.85</v>
      </c>
      <c r="V2104" t="n">
        <v>0.89</v>
      </c>
      <c r="W2104" t="n">
        <v>6.81</v>
      </c>
      <c r="X2104" t="n">
        <v>0.17</v>
      </c>
      <c r="Y2104" t="n">
        <v>1</v>
      </c>
      <c r="Z2104" t="n">
        <v>10</v>
      </c>
    </row>
    <row r="2105">
      <c r="A2105" t="n">
        <v>133</v>
      </c>
      <c r="B2105" t="n">
        <v>85</v>
      </c>
      <c r="C2105" t="inlineStr">
        <is>
          <t xml:space="preserve">CONCLUIDO	</t>
        </is>
      </c>
      <c r="D2105" t="n">
        <v>3.7732</v>
      </c>
      <c r="E2105" t="n">
        <v>26.5</v>
      </c>
      <c r="F2105" t="n">
        <v>23.89</v>
      </c>
      <c r="G2105" t="n">
        <v>204.8</v>
      </c>
      <c r="H2105" t="n">
        <v>2.78</v>
      </c>
      <c r="I2105" t="n">
        <v>7</v>
      </c>
      <c r="J2105" t="n">
        <v>219.12</v>
      </c>
      <c r="K2105" t="n">
        <v>51.39</v>
      </c>
      <c r="L2105" t="n">
        <v>34.25</v>
      </c>
      <c r="M2105" t="n">
        <v>4</v>
      </c>
      <c r="N2105" t="n">
        <v>48.48</v>
      </c>
      <c r="O2105" t="n">
        <v>27258.97</v>
      </c>
      <c r="P2105" t="n">
        <v>268.02</v>
      </c>
      <c r="Q2105" t="n">
        <v>452.56</v>
      </c>
      <c r="R2105" t="n">
        <v>67.66</v>
      </c>
      <c r="S2105" t="n">
        <v>57.64</v>
      </c>
      <c r="T2105" t="n">
        <v>2933.02</v>
      </c>
      <c r="U2105" t="n">
        <v>0.85</v>
      </c>
      <c r="V2105" t="n">
        <v>0.89</v>
      </c>
      <c r="W2105" t="n">
        <v>6.81</v>
      </c>
      <c r="X2105" t="n">
        <v>0.17</v>
      </c>
      <c r="Y2105" t="n">
        <v>1</v>
      </c>
      <c r="Z2105" t="n">
        <v>10</v>
      </c>
    </row>
    <row r="2106">
      <c r="A2106" t="n">
        <v>134</v>
      </c>
      <c r="B2106" t="n">
        <v>85</v>
      </c>
      <c r="C2106" t="inlineStr">
        <is>
          <t xml:space="preserve">CONCLUIDO	</t>
        </is>
      </c>
      <c r="D2106" t="n">
        <v>3.7726</v>
      </c>
      <c r="E2106" t="n">
        <v>26.51</v>
      </c>
      <c r="F2106" t="n">
        <v>23.9</v>
      </c>
      <c r="G2106" t="n">
        <v>204.83</v>
      </c>
      <c r="H2106" t="n">
        <v>2.79</v>
      </c>
      <c r="I2106" t="n">
        <v>7</v>
      </c>
      <c r="J2106" t="n">
        <v>219.53</v>
      </c>
      <c r="K2106" t="n">
        <v>51.39</v>
      </c>
      <c r="L2106" t="n">
        <v>34.5</v>
      </c>
      <c r="M2106" t="n">
        <v>4</v>
      </c>
      <c r="N2106" t="n">
        <v>48.64</v>
      </c>
      <c r="O2106" t="n">
        <v>27309.77</v>
      </c>
      <c r="P2106" t="n">
        <v>268.28</v>
      </c>
      <c r="Q2106" t="n">
        <v>452.56</v>
      </c>
      <c r="R2106" t="n">
        <v>67.91</v>
      </c>
      <c r="S2106" t="n">
        <v>57.64</v>
      </c>
      <c r="T2106" t="n">
        <v>3056.33</v>
      </c>
      <c r="U2106" t="n">
        <v>0.85</v>
      </c>
      <c r="V2106" t="n">
        <v>0.89</v>
      </c>
      <c r="W2106" t="n">
        <v>6.81</v>
      </c>
      <c r="X2106" t="n">
        <v>0.17</v>
      </c>
      <c r="Y2106" t="n">
        <v>1</v>
      </c>
      <c r="Z2106" t="n">
        <v>10</v>
      </c>
    </row>
    <row r="2107">
      <c r="A2107" t="n">
        <v>135</v>
      </c>
      <c r="B2107" t="n">
        <v>85</v>
      </c>
      <c r="C2107" t="inlineStr">
        <is>
          <t xml:space="preserve">CONCLUIDO	</t>
        </is>
      </c>
      <c r="D2107" t="n">
        <v>3.7721</v>
      </c>
      <c r="E2107" t="n">
        <v>26.51</v>
      </c>
      <c r="F2107" t="n">
        <v>23.9</v>
      </c>
      <c r="G2107" t="n">
        <v>204.86</v>
      </c>
      <c r="H2107" t="n">
        <v>2.81</v>
      </c>
      <c r="I2107" t="n">
        <v>7</v>
      </c>
      <c r="J2107" t="n">
        <v>219.94</v>
      </c>
      <c r="K2107" t="n">
        <v>51.39</v>
      </c>
      <c r="L2107" t="n">
        <v>34.75</v>
      </c>
      <c r="M2107" t="n">
        <v>4</v>
      </c>
      <c r="N2107" t="n">
        <v>48.8</v>
      </c>
      <c r="O2107" t="n">
        <v>27360.64</v>
      </c>
      <c r="P2107" t="n">
        <v>268.25</v>
      </c>
      <c r="Q2107" t="n">
        <v>452.56</v>
      </c>
      <c r="R2107" t="n">
        <v>68.08</v>
      </c>
      <c r="S2107" t="n">
        <v>57.64</v>
      </c>
      <c r="T2107" t="n">
        <v>3141.6</v>
      </c>
      <c r="U2107" t="n">
        <v>0.85</v>
      </c>
      <c r="V2107" t="n">
        <v>0.89</v>
      </c>
      <c r="W2107" t="n">
        <v>6.81</v>
      </c>
      <c r="X2107" t="n">
        <v>0.18</v>
      </c>
      <c r="Y2107" t="n">
        <v>1</v>
      </c>
      <c r="Z2107" t="n">
        <v>10</v>
      </c>
    </row>
    <row r="2108">
      <c r="A2108" t="n">
        <v>136</v>
      </c>
      <c r="B2108" t="n">
        <v>85</v>
      </c>
      <c r="C2108" t="inlineStr">
        <is>
          <t xml:space="preserve">CONCLUIDO	</t>
        </is>
      </c>
      <c r="D2108" t="n">
        <v>3.7717</v>
      </c>
      <c r="E2108" t="n">
        <v>26.51</v>
      </c>
      <c r="F2108" t="n">
        <v>23.9</v>
      </c>
      <c r="G2108" t="n">
        <v>204.89</v>
      </c>
      <c r="H2108" t="n">
        <v>2.82</v>
      </c>
      <c r="I2108" t="n">
        <v>7</v>
      </c>
      <c r="J2108" t="n">
        <v>220.36</v>
      </c>
      <c r="K2108" t="n">
        <v>51.39</v>
      </c>
      <c r="L2108" t="n">
        <v>35</v>
      </c>
      <c r="M2108" t="n">
        <v>2</v>
      </c>
      <c r="N2108" t="n">
        <v>48.97</v>
      </c>
      <c r="O2108" t="n">
        <v>27411.55</v>
      </c>
      <c r="P2108" t="n">
        <v>268.37</v>
      </c>
      <c r="Q2108" t="n">
        <v>452.56</v>
      </c>
      <c r="R2108" t="n">
        <v>68.09999999999999</v>
      </c>
      <c r="S2108" t="n">
        <v>57.64</v>
      </c>
      <c r="T2108" t="n">
        <v>3150.96</v>
      </c>
      <c r="U2108" t="n">
        <v>0.85</v>
      </c>
      <c r="V2108" t="n">
        <v>0.89</v>
      </c>
      <c r="W2108" t="n">
        <v>6.81</v>
      </c>
      <c r="X2108" t="n">
        <v>0.18</v>
      </c>
      <c r="Y2108" t="n">
        <v>1</v>
      </c>
      <c r="Z2108" t="n">
        <v>10</v>
      </c>
    </row>
    <row r="2109">
      <c r="A2109" t="n">
        <v>137</v>
      </c>
      <c r="B2109" t="n">
        <v>85</v>
      </c>
      <c r="C2109" t="inlineStr">
        <is>
          <t xml:space="preserve">CONCLUIDO	</t>
        </is>
      </c>
      <c r="D2109" t="n">
        <v>3.7718</v>
      </c>
      <c r="E2109" t="n">
        <v>26.51</v>
      </c>
      <c r="F2109" t="n">
        <v>23.9</v>
      </c>
      <c r="G2109" t="n">
        <v>204.88</v>
      </c>
      <c r="H2109" t="n">
        <v>2.84</v>
      </c>
      <c r="I2109" t="n">
        <v>7</v>
      </c>
      <c r="J2109" t="n">
        <v>220.77</v>
      </c>
      <c r="K2109" t="n">
        <v>51.39</v>
      </c>
      <c r="L2109" t="n">
        <v>35.25</v>
      </c>
      <c r="M2109" t="n">
        <v>2</v>
      </c>
      <c r="N2109" t="n">
        <v>49.13</v>
      </c>
      <c r="O2109" t="n">
        <v>27462.53</v>
      </c>
      <c r="P2109" t="n">
        <v>268.7</v>
      </c>
      <c r="Q2109" t="n">
        <v>452.59</v>
      </c>
      <c r="R2109" t="n">
        <v>67.98999999999999</v>
      </c>
      <c r="S2109" t="n">
        <v>57.64</v>
      </c>
      <c r="T2109" t="n">
        <v>3096.08</v>
      </c>
      <c r="U2109" t="n">
        <v>0.85</v>
      </c>
      <c r="V2109" t="n">
        <v>0.89</v>
      </c>
      <c r="W2109" t="n">
        <v>6.81</v>
      </c>
      <c r="X2109" t="n">
        <v>0.18</v>
      </c>
      <c r="Y2109" t="n">
        <v>1</v>
      </c>
      <c r="Z2109" t="n">
        <v>10</v>
      </c>
    </row>
    <row r="2110">
      <c r="A2110" t="n">
        <v>138</v>
      </c>
      <c r="B2110" t="n">
        <v>85</v>
      </c>
      <c r="C2110" t="inlineStr">
        <is>
          <t xml:space="preserve">CONCLUIDO	</t>
        </is>
      </c>
      <c r="D2110" t="n">
        <v>3.7725</v>
      </c>
      <c r="E2110" t="n">
        <v>26.51</v>
      </c>
      <c r="F2110" t="n">
        <v>23.9</v>
      </c>
      <c r="G2110" t="n">
        <v>204.84</v>
      </c>
      <c r="H2110" t="n">
        <v>2.85</v>
      </c>
      <c r="I2110" t="n">
        <v>7</v>
      </c>
      <c r="J2110" t="n">
        <v>221.18</v>
      </c>
      <c r="K2110" t="n">
        <v>51.39</v>
      </c>
      <c r="L2110" t="n">
        <v>35.5</v>
      </c>
      <c r="M2110" t="n">
        <v>2</v>
      </c>
      <c r="N2110" t="n">
        <v>49.29</v>
      </c>
      <c r="O2110" t="n">
        <v>27513.56</v>
      </c>
      <c r="P2110" t="n">
        <v>269.15</v>
      </c>
      <c r="Q2110" t="n">
        <v>452.6</v>
      </c>
      <c r="R2110" t="n">
        <v>67.94</v>
      </c>
      <c r="S2110" t="n">
        <v>57.64</v>
      </c>
      <c r="T2110" t="n">
        <v>3074.17</v>
      </c>
      <c r="U2110" t="n">
        <v>0.85</v>
      </c>
      <c r="V2110" t="n">
        <v>0.89</v>
      </c>
      <c r="W2110" t="n">
        <v>6.81</v>
      </c>
      <c r="X2110" t="n">
        <v>0.17</v>
      </c>
      <c r="Y2110" t="n">
        <v>1</v>
      </c>
      <c r="Z2110" t="n">
        <v>10</v>
      </c>
    </row>
    <row r="2111">
      <c r="A2111" t="n">
        <v>139</v>
      </c>
      <c r="B2111" t="n">
        <v>85</v>
      </c>
      <c r="C2111" t="inlineStr">
        <is>
          <t xml:space="preserve">CONCLUIDO	</t>
        </is>
      </c>
      <c r="D2111" t="n">
        <v>3.7725</v>
      </c>
      <c r="E2111" t="n">
        <v>26.51</v>
      </c>
      <c r="F2111" t="n">
        <v>23.9</v>
      </c>
      <c r="G2111" t="n">
        <v>204.84</v>
      </c>
      <c r="H2111" t="n">
        <v>2.87</v>
      </c>
      <c r="I2111" t="n">
        <v>7</v>
      </c>
      <c r="J2111" t="n">
        <v>221.6</v>
      </c>
      <c r="K2111" t="n">
        <v>51.39</v>
      </c>
      <c r="L2111" t="n">
        <v>35.75</v>
      </c>
      <c r="M2111" t="n">
        <v>2</v>
      </c>
      <c r="N2111" t="n">
        <v>49.46</v>
      </c>
      <c r="O2111" t="n">
        <v>27564.65</v>
      </c>
      <c r="P2111" t="n">
        <v>269.39</v>
      </c>
      <c r="Q2111" t="n">
        <v>452.59</v>
      </c>
      <c r="R2111" t="n">
        <v>67.95</v>
      </c>
      <c r="S2111" t="n">
        <v>57.64</v>
      </c>
      <c r="T2111" t="n">
        <v>3080.22</v>
      </c>
      <c r="U2111" t="n">
        <v>0.85</v>
      </c>
      <c r="V2111" t="n">
        <v>0.89</v>
      </c>
      <c r="W2111" t="n">
        <v>6.81</v>
      </c>
      <c r="X2111" t="n">
        <v>0.17</v>
      </c>
      <c r="Y2111" t="n">
        <v>1</v>
      </c>
      <c r="Z2111" t="n">
        <v>10</v>
      </c>
    </row>
    <row r="2112">
      <c r="A2112" t="n">
        <v>140</v>
      </c>
      <c r="B2112" t="n">
        <v>85</v>
      </c>
      <c r="C2112" t="inlineStr">
        <is>
          <t xml:space="preserve">CONCLUIDO	</t>
        </is>
      </c>
      <c r="D2112" t="n">
        <v>3.7734</v>
      </c>
      <c r="E2112" t="n">
        <v>26.5</v>
      </c>
      <c r="F2112" t="n">
        <v>23.89</v>
      </c>
      <c r="G2112" t="n">
        <v>204.78</v>
      </c>
      <c r="H2112" t="n">
        <v>2.88</v>
      </c>
      <c r="I2112" t="n">
        <v>7</v>
      </c>
      <c r="J2112" t="n">
        <v>222.01</v>
      </c>
      <c r="K2112" t="n">
        <v>51.39</v>
      </c>
      <c r="L2112" t="n">
        <v>36</v>
      </c>
      <c r="M2112" t="n">
        <v>2</v>
      </c>
      <c r="N2112" t="n">
        <v>49.62</v>
      </c>
      <c r="O2112" t="n">
        <v>27615.8</v>
      </c>
      <c r="P2112" t="n">
        <v>268.96</v>
      </c>
      <c r="Q2112" t="n">
        <v>452.62</v>
      </c>
      <c r="R2112" t="n">
        <v>67.65000000000001</v>
      </c>
      <c r="S2112" t="n">
        <v>57.64</v>
      </c>
      <c r="T2112" t="n">
        <v>2927.02</v>
      </c>
      <c r="U2112" t="n">
        <v>0.85</v>
      </c>
      <c r="V2112" t="n">
        <v>0.89</v>
      </c>
      <c r="W2112" t="n">
        <v>6.81</v>
      </c>
      <c r="X2112" t="n">
        <v>0.17</v>
      </c>
      <c r="Y2112" t="n">
        <v>1</v>
      </c>
      <c r="Z2112" t="n">
        <v>10</v>
      </c>
    </row>
    <row r="2113">
      <c r="A2113" t="n">
        <v>141</v>
      </c>
      <c r="B2113" t="n">
        <v>85</v>
      </c>
      <c r="C2113" t="inlineStr">
        <is>
          <t xml:space="preserve">CONCLUIDO	</t>
        </is>
      </c>
      <c r="D2113" t="n">
        <v>3.7727</v>
      </c>
      <c r="E2113" t="n">
        <v>26.51</v>
      </c>
      <c r="F2113" t="n">
        <v>23.9</v>
      </c>
      <c r="G2113" t="n">
        <v>204.83</v>
      </c>
      <c r="H2113" t="n">
        <v>2.9</v>
      </c>
      <c r="I2113" t="n">
        <v>7</v>
      </c>
      <c r="J2113" t="n">
        <v>222.43</v>
      </c>
      <c r="K2113" t="n">
        <v>51.39</v>
      </c>
      <c r="L2113" t="n">
        <v>36.25</v>
      </c>
      <c r="M2113" t="n">
        <v>2</v>
      </c>
      <c r="N2113" t="n">
        <v>49.79</v>
      </c>
      <c r="O2113" t="n">
        <v>27667.13</v>
      </c>
      <c r="P2113" t="n">
        <v>268.97</v>
      </c>
      <c r="Q2113" t="n">
        <v>452.57</v>
      </c>
      <c r="R2113" t="n">
        <v>67.67</v>
      </c>
      <c r="S2113" t="n">
        <v>57.64</v>
      </c>
      <c r="T2113" t="n">
        <v>2937.79</v>
      </c>
      <c r="U2113" t="n">
        <v>0.85</v>
      </c>
      <c r="V2113" t="n">
        <v>0.89</v>
      </c>
      <c r="W2113" t="n">
        <v>6.81</v>
      </c>
      <c r="X2113" t="n">
        <v>0.17</v>
      </c>
      <c r="Y2113" t="n">
        <v>1</v>
      </c>
      <c r="Z2113" t="n">
        <v>10</v>
      </c>
    </row>
    <row r="2114">
      <c r="A2114" t="n">
        <v>142</v>
      </c>
      <c r="B2114" t="n">
        <v>85</v>
      </c>
      <c r="C2114" t="inlineStr">
        <is>
          <t xml:space="preserve">CONCLUIDO	</t>
        </is>
      </c>
      <c r="D2114" t="n">
        <v>3.773</v>
      </c>
      <c r="E2114" t="n">
        <v>26.5</v>
      </c>
      <c r="F2114" t="n">
        <v>23.89</v>
      </c>
      <c r="G2114" t="n">
        <v>204.81</v>
      </c>
      <c r="H2114" t="n">
        <v>2.91</v>
      </c>
      <c r="I2114" t="n">
        <v>7</v>
      </c>
      <c r="J2114" t="n">
        <v>222.85</v>
      </c>
      <c r="K2114" t="n">
        <v>51.39</v>
      </c>
      <c r="L2114" t="n">
        <v>36.5</v>
      </c>
      <c r="M2114" t="n">
        <v>1</v>
      </c>
      <c r="N2114" t="n">
        <v>49.95</v>
      </c>
      <c r="O2114" t="n">
        <v>27718.39</v>
      </c>
      <c r="P2114" t="n">
        <v>269.13</v>
      </c>
      <c r="Q2114" t="n">
        <v>452.58</v>
      </c>
      <c r="R2114" t="n">
        <v>67.8</v>
      </c>
      <c r="S2114" t="n">
        <v>57.64</v>
      </c>
      <c r="T2114" t="n">
        <v>3004.82</v>
      </c>
      <c r="U2114" t="n">
        <v>0.85</v>
      </c>
      <c r="V2114" t="n">
        <v>0.89</v>
      </c>
      <c r="W2114" t="n">
        <v>6.81</v>
      </c>
      <c r="X2114" t="n">
        <v>0.17</v>
      </c>
      <c r="Y2114" t="n">
        <v>1</v>
      </c>
      <c r="Z2114" t="n">
        <v>10</v>
      </c>
    </row>
    <row r="2115">
      <c r="A2115" t="n">
        <v>143</v>
      </c>
      <c r="B2115" t="n">
        <v>85</v>
      </c>
      <c r="C2115" t="inlineStr">
        <is>
          <t xml:space="preserve">CONCLUIDO	</t>
        </is>
      </c>
      <c r="D2115" t="n">
        <v>3.7729</v>
      </c>
      <c r="E2115" t="n">
        <v>26.5</v>
      </c>
      <c r="F2115" t="n">
        <v>23.89</v>
      </c>
      <c r="G2115" t="n">
        <v>204.81</v>
      </c>
      <c r="H2115" t="n">
        <v>2.93</v>
      </c>
      <c r="I2115" t="n">
        <v>7</v>
      </c>
      <c r="J2115" t="n">
        <v>223.26</v>
      </c>
      <c r="K2115" t="n">
        <v>51.39</v>
      </c>
      <c r="L2115" t="n">
        <v>36.75</v>
      </c>
      <c r="M2115" t="n">
        <v>1</v>
      </c>
      <c r="N2115" t="n">
        <v>50.12</v>
      </c>
      <c r="O2115" t="n">
        <v>27769.71</v>
      </c>
      <c r="P2115" t="n">
        <v>269.46</v>
      </c>
      <c r="Q2115" t="n">
        <v>452.61</v>
      </c>
      <c r="R2115" t="n">
        <v>67.81</v>
      </c>
      <c r="S2115" t="n">
        <v>57.64</v>
      </c>
      <c r="T2115" t="n">
        <v>3006.52</v>
      </c>
      <c r="U2115" t="n">
        <v>0.85</v>
      </c>
      <c r="V2115" t="n">
        <v>0.89</v>
      </c>
      <c r="W2115" t="n">
        <v>6.81</v>
      </c>
      <c r="X2115" t="n">
        <v>0.17</v>
      </c>
      <c r="Y2115" t="n">
        <v>1</v>
      </c>
      <c r="Z2115" t="n">
        <v>10</v>
      </c>
    </row>
    <row r="2116">
      <c r="A2116" t="n">
        <v>144</v>
      </c>
      <c r="B2116" t="n">
        <v>85</v>
      </c>
      <c r="C2116" t="inlineStr">
        <is>
          <t xml:space="preserve">CONCLUIDO	</t>
        </is>
      </c>
      <c r="D2116" t="n">
        <v>3.7731</v>
      </c>
      <c r="E2116" t="n">
        <v>26.5</v>
      </c>
      <c r="F2116" t="n">
        <v>23.89</v>
      </c>
      <c r="G2116" t="n">
        <v>204.8</v>
      </c>
      <c r="H2116" t="n">
        <v>2.94</v>
      </c>
      <c r="I2116" t="n">
        <v>7</v>
      </c>
      <c r="J2116" t="n">
        <v>223.68</v>
      </c>
      <c r="K2116" t="n">
        <v>51.39</v>
      </c>
      <c r="L2116" t="n">
        <v>37</v>
      </c>
      <c r="M2116" t="n">
        <v>0</v>
      </c>
      <c r="N2116" t="n">
        <v>50.29</v>
      </c>
      <c r="O2116" t="n">
        <v>27821.09</v>
      </c>
      <c r="P2116" t="n">
        <v>269.61</v>
      </c>
      <c r="Q2116" t="n">
        <v>452.64</v>
      </c>
      <c r="R2116" t="n">
        <v>67.75</v>
      </c>
      <c r="S2116" t="n">
        <v>57.64</v>
      </c>
      <c r="T2116" t="n">
        <v>2977.15</v>
      </c>
      <c r="U2116" t="n">
        <v>0.85</v>
      </c>
      <c r="V2116" t="n">
        <v>0.89</v>
      </c>
      <c r="W2116" t="n">
        <v>6.81</v>
      </c>
      <c r="X2116" t="n">
        <v>0.17</v>
      </c>
      <c r="Y2116" t="n">
        <v>1</v>
      </c>
      <c r="Z2116" t="n">
        <v>10</v>
      </c>
    </row>
    <row r="2117">
      <c r="A2117" t="n">
        <v>0</v>
      </c>
      <c r="B2117" t="n">
        <v>20</v>
      </c>
      <c r="C2117" t="inlineStr">
        <is>
          <t xml:space="preserve">CONCLUIDO	</t>
        </is>
      </c>
      <c r="D2117" t="n">
        <v>3.3414</v>
      </c>
      <c r="E2117" t="n">
        <v>29.93</v>
      </c>
      <c r="F2117" t="n">
        <v>26.85</v>
      </c>
      <c r="G2117" t="n">
        <v>14.78</v>
      </c>
      <c r="H2117" t="n">
        <v>0.34</v>
      </c>
      <c r="I2117" t="n">
        <v>109</v>
      </c>
      <c r="J2117" t="n">
        <v>51.33</v>
      </c>
      <c r="K2117" t="n">
        <v>24.83</v>
      </c>
      <c r="L2117" t="n">
        <v>1</v>
      </c>
      <c r="M2117" t="n">
        <v>107</v>
      </c>
      <c r="N2117" t="n">
        <v>5.51</v>
      </c>
      <c r="O2117" t="n">
        <v>6564.78</v>
      </c>
      <c r="P2117" t="n">
        <v>150.26</v>
      </c>
      <c r="Q2117" t="n">
        <v>452.94</v>
      </c>
      <c r="R2117" t="n">
        <v>163.6</v>
      </c>
      <c r="S2117" t="n">
        <v>57.64</v>
      </c>
      <c r="T2117" t="n">
        <v>50394.75</v>
      </c>
      <c r="U2117" t="n">
        <v>0.35</v>
      </c>
      <c r="V2117" t="n">
        <v>0.79</v>
      </c>
      <c r="W2117" t="n">
        <v>6.98</v>
      </c>
      <c r="X2117" t="n">
        <v>3.12</v>
      </c>
      <c r="Y2117" t="n">
        <v>1</v>
      </c>
      <c r="Z2117" t="n">
        <v>10</v>
      </c>
    </row>
    <row r="2118">
      <c r="A2118" t="n">
        <v>1</v>
      </c>
      <c r="B2118" t="n">
        <v>20</v>
      </c>
      <c r="C2118" t="inlineStr">
        <is>
          <t xml:space="preserve">CONCLUIDO	</t>
        </is>
      </c>
      <c r="D2118" t="n">
        <v>3.4603</v>
      </c>
      <c r="E2118" t="n">
        <v>28.9</v>
      </c>
      <c r="F2118" t="n">
        <v>26.12</v>
      </c>
      <c r="G2118" t="n">
        <v>18.66</v>
      </c>
      <c r="H2118" t="n">
        <v>0.42</v>
      </c>
      <c r="I2118" t="n">
        <v>84</v>
      </c>
      <c r="J2118" t="n">
        <v>51.62</v>
      </c>
      <c r="K2118" t="n">
        <v>24.83</v>
      </c>
      <c r="L2118" t="n">
        <v>1.25</v>
      </c>
      <c r="M2118" t="n">
        <v>82</v>
      </c>
      <c r="N2118" t="n">
        <v>5.54</v>
      </c>
      <c r="O2118" t="n">
        <v>6599.8</v>
      </c>
      <c r="P2118" t="n">
        <v>144.62</v>
      </c>
      <c r="Q2118" t="n">
        <v>452.82</v>
      </c>
      <c r="R2118" t="n">
        <v>140.21</v>
      </c>
      <c r="S2118" t="n">
        <v>57.64</v>
      </c>
      <c r="T2118" t="n">
        <v>38824.78</v>
      </c>
      <c r="U2118" t="n">
        <v>0.41</v>
      </c>
      <c r="V2118" t="n">
        <v>0.8100000000000001</v>
      </c>
      <c r="W2118" t="n">
        <v>6.94</v>
      </c>
      <c r="X2118" t="n">
        <v>2.39</v>
      </c>
      <c r="Y2118" t="n">
        <v>1</v>
      </c>
      <c r="Z2118" t="n">
        <v>10</v>
      </c>
    </row>
    <row r="2119">
      <c r="A2119" t="n">
        <v>2</v>
      </c>
      <c r="B2119" t="n">
        <v>20</v>
      </c>
      <c r="C2119" t="inlineStr">
        <is>
          <t xml:space="preserve">CONCLUIDO	</t>
        </is>
      </c>
      <c r="D2119" t="n">
        <v>3.5349</v>
      </c>
      <c r="E2119" t="n">
        <v>28.29</v>
      </c>
      <c r="F2119" t="n">
        <v>25.7</v>
      </c>
      <c r="G2119" t="n">
        <v>22.35</v>
      </c>
      <c r="H2119" t="n">
        <v>0.5</v>
      </c>
      <c r="I2119" t="n">
        <v>69</v>
      </c>
      <c r="J2119" t="n">
        <v>51.9</v>
      </c>
      <c r="K2119" t="n">
        <v>24.83</v>
      </c>
      <c r="L2119" t="n">
        <v>1.5</v>
      </c>
      <c r="M2119" t="n">
        <v>67</v>
      </c>
      <c r="N2119" t="n">
        <v>5.57</v>
      </c>
      <c r="O2119" t="n">
        <v>6634.84</v>
      </c>
      <c r="P2119" t="n">
        <v>140.62</v>
      </c>
      <c r="Q2119" t="n">
        <v>452.81</v>
      </c>
      <c r="R2119" t="n">
        <v>126.39</v>
      </c>
      <c r="S2119" t="n">
        <v>57.64</v>
      </c>
      <c r="T2119" t="n">
        <v>31987.06</v>
      </c>
      <c r="U2119" t="n">
        <v>0.46</v>
      </c>
      <c r="V2119" t="n">
        <v>0.83</v>
      </c>
      <c r="W2119" t="n">
        <v>6.91</v>
      </c>
      <c r="X2119" t="n">
        <v>1.97</v>
      </c>
      <c r="Y2119" t="n">
        <v>1</v>
      </c>
      <c r="Z2119" t="n">
        <v>10</v>
      </c>
    </row>
    <row r="2120">
      <c r="A2120" t="n">
        <v>3</v>
      </c>
      <c r="B2120" t="n">
        <v>20</v>
      </c>
      <c r="C2120" t="inlineStr">
        <is>
          <t xml:space="preserve">CONCLUIDO	</t>
        </is>
      </c>
      <c r="D2120" t="n">
        <v>3.5937</v>
      </c>
      <c r="E2120" t="n">
        <v>27.83</v>
      </c>
      <c r="F2120" t="n">
        <v>25.37</v>
      </c>
      <c r="G2120" t="n">
        <v>26.24</v>
      </c>
      <c r="H2120" t="n">
        <v>0.58</v>
      </c>
      <c r="I2120" t="n">
        <v>58</v>
      </c>
      <c r="J2120" t="n">
        <v>52.19</v>
      </c>
      <c r="K2120" t="n">
        <v>24.83</v>
      </c>
      <c r="L2120" t="n">
        <v>1.75</v>
      </c>
      <c r="M2120" t="n">
        <v>56</v>
      </c>
      <c r="N2120" t="n">
        <v>5.61</v>
      </c>
      <c r="O2120" t="n">
        <v>6670.02</v>
      </c>
      <c r="P2120" t="n">
        <v>137.15</v>
      </c>
      <c r="Q2120" t="n">
        <v>452.65</v>
      </c>
      <c r="R2120" t="n">
        <v>115.71</v>
      </c>
      <c r="S2120" t="n">
        <v>57.64</v>
      </c>
      <c r="T2120" t="n">
        <v>26704.4</v>
      </c>
      <c r="U2120" t="n">
        <v>0.5</v>
      </c>
      <c r="V2120" t="n">
        <v>0.84</v>
      </c>
      <c r="W2120" t="n">
        <v>6.89</v>
      </c>
      <c r="X2120" t="n">
        <v>1.64</v>
      </c>
      <c r="Y2120" t="n">
        <v>1</v>
      </c>
      <c r="Z2120" t="n">
        <v>10</v>
      </c>
    </row>
    <row r="2121">
      <c r="A2121" t="n">
        <v>4</v>
      </c>
      <c r="B2121" t="n">
        <v>20</v>
      </c>
      <c r="C2121" t="inlineStr">
        <is>
          <t xml:space="preserve">CONCLUIDO	</t>
        </is>
      </c>
      <c r="D2121" t="n">
        <v>3.6423</v>
      </c>
      <c r="E2121" t="n">
        <v>27.46</v>
      </c>
      <c r="F2121" t="n">
        <v>25.11</v>
      </c>
      <c r="G2121" t="n">
        <v>30.74</v>
      </c>
      <c r="H2121" t="n">
        <v>0.66</v>
      </c>
      <c r="I2121" t="n">
        <v>49</v>
      </c>
      <c r="J2121" t="n">
        <v>52.47</v>
      </c>
      <c r="K2121" t="n">
        <v>24.83</v>
      </c>
      <c r="L2121" t="n">
        <v>2</v>
      </c>
      <c r="M2121" t="n">
        <v>47</v>
      </c>
      <c r="N2121" t="n">
        <v>5.64</v>
      </c>
      <c r="O2121" t="n">
        <v>6705.1</v>
      </c>
      <c r="P2121" t="n">
        <v>133.98</v>
      </c>
      <c r="Q2121" t="n">
        <v>452.67</v>
      </c>
      <c r="R2121" t="n">
        <v>107.53</v>
      </c>
      <c r="S2121" t="n">
        <v>57.64</v>
      </c>
      <c r="T2121" t="n">
        <v>22658.4</v>
      </c>
      <c r="U2121" t="n">
        <v>0.54</v>
      </c>
      <c r="V2121" t="n">
        <v>0.84</v>
      </c>
      <c r="W2121" t="n">
        <v>6.87</v>
      </c>
      <c r="X2121" t="n">
        <v>1.38</v>
      </c>
      <c r="Y2121" t="n">
        <v>1</v>
      </c>
      <c r="Z2121" t="n">
        <v>10</v>
      </c>
    </row>
    <row r="2122">
      <c r="A2122" t="n">
        <v>5</v>
      </c>
      <c r="B2122" t="n">
        <v>20</v>
      </c>
      <c r="C2122" t="inlineStr">
        <is>
          <t xml:space="preserve">CONCLUIDO	</t>
        </is>
      </c>
      <c r="D2122" t="n">
        <v>3.6777</v>
      </c>
      <c r="E2122" t="n">
        <v>27.19</v>
      </c>
      <c r="F2122" t="n">
        <v>24.92</v>
      </c>
      <c r="G2122" t="n">
        <v>34.77</v>
      </c>
      <c r="H2122" t="n">
        <v>0.74</v>
      </c>
      <c r="I2122" t="n">
        <v>43</v>
      </c>
      <c r="J2122" t="n">
        <v>52.75</v>
      </c>
      <c r="K2122" t="n">
        <v>24.83</v>
      </c>
      <c r="L2122" t="n">
        <v>2.25</v>
      </c>
      <c r="M2122" t="n">
        <v>41</v>
      </c>
      <c r="N2122" t="n">
        <v>5.68</v>
      </c>
      <c r="O2122" t="n">
        <v>6740.19</v>
      </c>
      <c r="P2122" t="n">
        <v>131.38</v>
      </c>
      <c r="Q2122" t="n">
        <v>452.65</v>
      </c>
      <c r="R2122" t="n">
        <v>101.16</v>
      </c>
      <c r="S2122" t="n">
        <v>57.64</v>
      </c>
      <c r="T2122" t="n">
        <v>19500.94</v>
      </c>
      <c r="U2122" t="n">
        <v>0.57</v>
      </c>
      <c r="V2122" t="n">
        <v>0.85</v>
      </c>
      <c r="W2122" t="n">
        <v>6.86</v>
      </c>
      <c r="X2122" t="n">
        <v>1.19</v>
      </c>
      <c r="Y2122" t="n">
        <v>1</v>
      </c>
      <c r="Z2122" t="n">
        <v>10</v>
      </c>
    </row>
    <row r="2123">
      <c r="A2123" t="n">
        <v>6</v>
      </c>
      <c r="B2123" t="n">
        <v>20</v>
      </c>
      <c r="C2123" t="inlineStr">
        <is>
          <t xml:space="preserve">CONCLUIDO	</t>
        </is>
      </c>
      <c r="D2123" t="n">
        <v>3.7046</v>
      </c>
      <c r="E2123" t="n">
        <v>26.99</v>
      </c>
      <c r="F2123" t="n">
        <v>24.78</v>
      </c>
      <c r="G2123" t="n">
        <v>39.13</v>
      </c>
      <c r="H2123" t="n">
        <v>0.82</v>
      </c>
      <c r="I2123" t="n">
        <v>38</v>
      </c>
      <c r="J2123" t="n">
        <v>53.04</v>
      </c>
      <c r="K2123" t="n">
        <v>24.83</v>
      </c>
      <c r="L2123" t="n">
        <v>2.5</v>
      </c>
      <c r="M2123" t="n">
        <v>36</v>
      </c>
      <c r="N2123" t="n">
        <v>5.71</v>
      </c>
      <c r="O2123" t="n">
        <v>6775.31</v>
      </c>
      <c r="P2123" t="n">
        <v>128.65</v>
      </c>
      <c r="Q2123" t="n">
        <v>452.69</v>
      </c>
      <c r="R2123" t="n">
        <v>96.58</v>
      </c>
      <c r="S2123" t="n">
        <v>57.64</v>
      </c>
      <c r="T2123" t="n">
        <v>17238.97</v>
      </c>
      <c r="U2123" t="n">
        <v>0.6</v>
      </c>
      <c r="V2123" t="n">
        <v>0.86</v>
      </c>
      <c r="W2123" t="n">
        <v>6.86</v>
      </c>
      <c r="X2123" t="n">
        <v>1.05</v>
      </c>
      <c r="Y2123" t="n">
        <v>1</v>
      </c>
      <c r="Z2123" t="n">
        <v>10</v>
      </c>
    </row>
    <row r="2124">
      <c r="A2124" t="n">
        <v>7</v>
      </c>
      <c r="B2124" t="n">
        <v>20</v>
      </c>
      <c r="C2124" t="inlineStr">
        <is>
          <t xml:space="preserve">CONCLUIDO	</t>
        </is>
      </c>
      <c r="D2124" t="n">
        <v>3.7301</v>
      </c>
      <c r="E2124" t="n">
        <v>26.81</v>
      </c>
      <c r="F2124" t="n">
        <v>24.65</v>
      </c>
      <c r="G2124" t="n">
        <v>43.49</v>
      </c>
      <c r="H2124" t="n">
        <v>0.89</v>
      </c>
      <c r="I2124" t="n">
        <v>34</v>
      </c>
      <c r="J2124" t="n">
        <v>53.32</v>
      </c>
      <c r="K2124" t="n">
        <v>24.83</v>
      </c>
      <c r="L2124" t="n">
        <v>2.75</v>
      </c>
      <c r="M2124" t="n">
        <v>32</v>
      </c>
      <c r="N2124" t="n">
        <v>5.75</v>
      </c>
      <c r="O2124" t="n">
        <v>6810.44</v>
      </c>
      <c r="P2124" t="n">
        <v>126.03</v>
      </c>
      <c r="Q2124" t="n">
        <v>452.6</v>
      </c>
      <c r="R2124" t="n">
        <v>92.45</v>
      </c>
      <c r="S2124" t="n">
        <v>57.64</v>
      </c>
      <c r="T2124" t="n">
        <v>15191.36</v>
      </c>
      <c r="U2124" t="n">
        <v>0.62</v>
      </c>
      <c r="V2124" t="n">
        <v>0.86</v>
      </c>
      <c r="W2124" t="n">
        <v>6.84</v>
      </c>
      <c r="X2124" t="n">
        <v>0.92</v>
      </c>
      <c r="Y2124" t="n">
        <v>1</v>
      </c>
      <c r="Z2124" t="n">
        <v>10</v>
      </c>
    </row>
    <row r="2125">
      <c r="A2125" t="n">
        <v>8</v>
      </c>
      <c r="B2125" t="n">
        <v>20</v>
      </c>
      <c r="C2125" t="inlineStr">
        <is>
          <t xml:space="preserve">CONCLUIDO	</t>
        </is>
      </c>
      <c r="D2125" t="n">
        <v>3.742</v>
      </c>
      <c r="E2125" t="n">
        <v>26.72</v>
      </c>
      <c r="F2125" t="n">
        <v>24.6</v>
      </c>
      <c r="G2125" t="n">
        <v>47.61</v>
      </c>
      <c r="H2125" t="n">
        <v>0.97</v>
      </c>
      <c r="I2125" t="n">
        <v>31</v>
      </c>
      <c r="J2125" t="n">
        <v>53.61</v>
      </c>
      <c r="K2125" t="n">
        <v>24.83</v>
      </c>
      <c r="L2125" t="n">
        <v>3</v>
      </c>
      <c r="M2125" t="n">
        <v>29</v>
      </c>
      <c r="N2125" t="n">
        <v>5.78</v>
      </c>
      <c r="O2125" t="n">
        <v>6845.59</v>
      </c>
      <c r="P2125" t="n">
        <v>124.18</v>
      </c>
      <c r="Q2125" t="n">
        <v>452.68</v>
      </c>
      <c r="R2125" t="n">
        <v>90.53</v>
      </c>
      <c r="S2125" t="n">
        <v>57.64</v>
      </c>
      <c r="T2125" t="n">
        <v>14249.06</v>
      </c>
      <c r="U2125" t="n">
        <v>0.64</v>
      </c>
      <c r="V2125" t="n">
        <v>0.86</v>
      </c>
      <c r="W2125" t="n">
        <v>6.85</v>
      </c>
      <c r="X2125" t="n">
        <v>0.87</v>
      </c>
      <c r="Y2125" t="n">
        <v>1</v>
      </c>
      <c r="Z2125" t="n">
        <v>10</v>
      </c>
    </row>
    <row r="2126">
      <c r="A2126" t="n">
        <v>9</v>
      </c>
      <c r="B2126" t="n">
        <v>20</v>
      </c>
      <c r="C2126" t="inlineStr">
        <is>
          <t xml:space="preserve">CONCLUIDO	</t>
        </is>
      </c>
      <c r="D2126" t="n">
        <v>3.7589</v>
      </c>
      <c r="E2126" t="n">
        <v>26.6</v>
      </c>
      <c r="F2126" t="n">
        <v>24.51</v>
      </c>
      <c r="G2126" t="n">
        <v>52.53</v>
      </c>
      <c r="H2126" t="n">
        <v>1.04</v>
      </c>
      <c r="I2126" t="n">
        <v>28</v>
      </c>
      <c r="J2126" t="n">
        <v>53.89</v>
      </c>
      <c r="K2126" t="n">
        <v>24.83</v>
      </c>
      <c r="L2126" t="n">
        <v>3.25</v>
      </c>
      <c r="M2126" t="n">
        <v>26</v>
      </c>
      <c r="N2126" t="n">
        <v>5.82</v>
      </c>
      <c r="O2126" t="n">
        <v>6880.77</v>
      </c>
      <c r="P2126" t="n">
        <v>122.04</v>
      </c>
      <c r="Q2126" t="n">
        <v>452.61</v>
      </c>
      <c r="R2126" t="n">
        <v>87.93000000000001</v>
      </c>
      <c r="S2126" t="n">
        <v>57.64</v>
      </c>
      <c r="T2126" t="n">
        <v>12961.36</v>
      </c>
      <c r="U2126" t="n">
        <v>0.66</v>
      </c>
      <c r="V2126" t="n">
        <v>0.87</v>
      </c>
      <c r="W2126" t="n">
        <v>6.84</v>
      </c>
      <c r="X2126" t="n">
        <v>0.79</v>
      </c>
      <c r="Y2126" t="n">
        <v>1</v>
      </c>
      <c r="Z2126" t="n">
        <v>10</v>
      </c>
    </row>
    <row r="2127">
      <c r="A2127" t="n">
        <v>10</v>
      </c>
      <c r="B2127" t="n">
        <v>20</v>
      </c>
      <c r="C2127" t="inlineStr">
        <is>
          <t xml:space="preserve">CONCLUIDO	</t>
        </is>
      </c>
      <c r="D2127" t="n">
        <v>3.7686</v>
      </c>
      <c r="E2127" t="n">
        <v>26.53</v>
      </c>
      <c r="F2127" t="n">
        <v>24.47</v>
      </c>
      <c r="G2127" t="n">
        <v>56.47</v>
      </c>
      <c r="H2127" t="n">
        <v>1.12</v>
      </c>
      <c r="I2127" t="n">
        <v>26</v>
      </c>
      <c r="J2127" t="n">
        <v>54.18</v>
      </c>
      <c r="K2127" t="n">
        <v>24.83</v>
      </c>
      <c r="L2127" t="n">
        <v>3.5</v>
      </c>
      <c r="M2127" t="n">
        <v>19</v>
      </c>
      <c r="N2127" t="n">
        <v>5.85</v>
      </c>
      <c r="O2127" t="n">
        <v>6915.96</v>
      </c>
      <c r="P2127" t="n">
        <v>119.79</v>
      </c>
      <c r="Q2127" t="n">
        <v>452.62</v>
      </c>
      <c r="R2127" t="n">
        <v>86.34</v>
      </c>
      <c r="S2127" t="n">
        <v>57.64</v>
      </c>
      <c r="T2127" t="n">
        <v>12178.44</v>
      </c>
      <c r="U2127" t="n">
        <v>0.67</v>
      </c>
      <c r="V2127" t="n">
        <v>0.87</v>
      </c>
      <c r="W2127" t="n">
        <v>6.85</v>
      </c>
      <c r="X2127" t="n">
        <v>0.74</v>
      </c>
      <c r="Y2127" t="n">
        <v>1</v>
      </c>
      <c r="Z2127" t="n">
        <v>10</v>
      </c>
    </row>
    <row r="2128">
      <c r="A2128" t="n">
        <v>11</v>
      </c>
      <c r="B2128" t="n">
        <v>20</v>
      </c>
      <c r="C2128" t="inlineStr">
        <is>
          <t xml:space="preserve">CONCLUIDO	</t>
        </is>
      </c>
      <c r="D2128" t="n">
        <v>3.7731</v>
      </c>
      <c r="E2128" t="n">
        <v>26.5</v>
      </c>
      <c r="F2128" t="n">
        <v>24.45</v>
      </c>
      <c r="G2128" t="n">
        <v>58.68</v>
      </c>
      <c r="H2128" t="n">
        <v>1.19</v>
      </c>
      <c r="I2128" t="n">
        <v>25</v>
      </c>
      <c r="J2128" t="n">
        <v>54.46</v>
      </c>
      <c r="K2128" t="n">
        <v>24.83</v>
      </c>
      <c r="L2128" t="n">
        <v>3.75</v>
      </c>
      <c r="M2128" t="n">
        <v>8</v>
      </c>
      <c r="N2128" t="n">
        <v>5.89</v>
      </c>
      <c r="O2128" t="n">
        <v>6951.16</v>
      </c>
      <c r="P2128" t="n">
        <v>118.79</v>
      </c>
      <c r="Q2128" t="n">
        <v>452.8</v>
      </c>
      <c r="R2128" t="n">
        <v>85.31999999999999</v>
      </c>
      <c r="S2128" t="n">
        <v>57.64</v>
      </c>
      <c r="T2128" t="n">
        <v>11673.29</v>
      </c>
      <c r="U2128" t="n">
        <v>0.68</v>
      </c>
      <c r="V2128" t="n">
        <v>0.87</v>
      </c>
      <c r="W2128" t="n">
        <v>6.86</v>
      </c>
      <c r="X2128" t="n">
        <v>0.72</v>
      </c>
      <c r="Y2128" t="n">
        <v>1</v>
      </c>
      <c r="Z2128" t="n">
        <v>10</v>
      </c>
    </row>
    <row r="2129">
      <c r="A2129" t="n">
        <v>12</v>
      </c>
      <c r="B2129" t="n">
        <v>20</v>
      </c>
      <c r="C2129" t="inlineStr">
        <is>
          <t xml:space="preserve">CONCLUIDO	</t>
        </is>
      </c>
      <c r="D2129" t="n">
        <v>3.7805</v>
      </c>
      <c r="E2129" t="n">
        <v>26.45</v>
      </c>
      <c r="F2129" t="n">
        <v>24.41</v>
      </c>
      <c r="G2129" t="n">
        <v>61.03</v>
      </c>
      <c r="H2129" t="n">
        <v>1.27</v>
      </c>
      <c r="I2129" t="n">
        <v>24</v>
      </c>
      <c r="J2129" t="n">
        <v>54.75</v>
      </c>
      <c r="K2129" t="n">
        <v>24.83</v>
      </c>
      <c r="L2129" t="n">
        <v>4</v>
      </c>
      <c r="M2129" t="n">
        <v>3</v>
      </c>
      <c r="N2129" t="n">
        <v>5.92</v>
      </c>
      <c r="O2129" t="n">
        <v>6986.39</v>
      </c>
      <c r="P2129" t="n">
        <v>118.51</v>
      </c>
      <c r="Q2129" t="n">
        <v>452.85</v>
      </c>
      <c r="R2129" t="n">
        <v>83.92</v>
      </c>
      <c r="S2129" t="n">
        <v>57.64</v>
      </c>
      <c r="T2129" t="n">
        <v>10975.86</v>
      </c>
      <c r="U2129" t="n">
        <v>0.6899999999999999</v>
      </c>
      <c r="V2129" t="n">
        <v>0.87</v>
      </c>
      <c r="W2129" t="n">
        <v>6.85</v>
      </c>
      <c r="X2129" t="n">
        <v>0.68</v>
      </c>
      <c r="Y2129" t="n">
        <v>1</v>
      </c>
      <c r="Z2129" t="n">
        <v>10</v>
      </c>
    </row>
    <row r="2130">
      <c r="A2130" t="n">
        <v>13</v>
      </c>
      <c r="B2130" t="n">
        <v>20</v>
      </c>
      <c r="C2130" t="inlineStr">
        <is>
          <t xml:space="preserve">CONCLUIDO	</t>
        </is>
      </c>
      <c r="D2130" t="n">
        <v>3.7806</v>
      </c>
      <c r="E2130" t="n">
        <v>26.45</v>
      </c>
      <c r="F2130" t="n">
        <v>24.41</v>
      </c>
      <c r="G2130" t="n">
        <v>61.02</v>
      </c>
      <c r="H2130" t="n">
        <v>1.34</v>
      </c>
      <c r="I2130" t="n">
        <v>24</v>
      </c>
      <c r="J2130" t="n">
        <v>55.04</v>
      </c>
      <c r="K2130" t="n">
        <v>24.83</v>
      </c>
      <c r="L2130" t="n">
        <v>4.25</v>
      </c>
      <c r="M2130" t="n">
        <v>0</v>
      </c>
      <c r="N2130" t="n">
        <v>5.96</v>
      </c>
      <c r="O2130" t="n">
        <v>7021.64</v>
      </c>
      <c r="P2130" t="n">
        <v>119.09</v>
      </c>
      <c r="Q2130" t="n">
        <v>452.76</v>
      </c>
      <c r="R2130" t="n">
        <v>83.73</v>
      </c>
      <c r="S2130" t="n">
        <v>57.64</v>
      </c>
      <c r="T2130" t="n">
        <v>10884.09</v>
      </c>
      <c r="U2130" t="n">
        <v>0.6899999999999999</v>
      </c>
      <c r="V2130" t="n">
        <v>0.87</v>
      </c>
      <c r="W2130" t="n">
        <v>6.86</v>
      </c>
      <c r="X2130" t="n">
        <v>0.68</v>
      </c>
      <c r="Y2130" t="n">
        <v>1</v>
      </c>
      <c r="Z2130" t="n">
        <v>10</v>
      </c>
    </row>
    <row r="2131">
      <c r="A2131" t="n">
        <v>0</v>
      </c>
      <c r="B2131" t="n">
        <v>120</v>
      </c>
      <c r="C2131" t="inlineStr">
        <is>
          <t xml:space="preserve">CONCLUIDO	</t>
        </is>
      </c>
      <c r="D2131" t="n">
        <v>1.7299</v>
      </c>
      <c r="E2131" t="n">
        <v>57.81</v>
      </c>
      <c r="F2131" t="n">
        <v>36.24</v>
      </c>
      <c r="G2131" t="n">
        <v>5.25</v>
      </c>
      <c r="H2131" t="n">
        <v>0.08</v>
      </c>
      <c r="I2131" t="n">
        <v>414</v>
      </c>
      <c r="J2131" t="n">
        <v>232.68</v>
      </c>
      <c r="K2131" t="n">
        <v>57.72</v>
      </c>
      <c r="L2131" t="n">
        <v>1</v>
      </c>
      <c r="M2131" t="n">
        <v>412</v>
      </c>
      <c r="N2131" t="n">
        <v>53.95</v>
      </c>
      <c r="O2131" t="n">
        <v>28931.02</v>
      </c>
      <c r="P2131" t="n">
        <v>570.9400000000001</v>
      </c>
      <c r="Q2131" t="n">
        <v>453.7</v>
      </c>
      <c r="R2131" t="n">
        <v>471.11</v>
      </c>
      <c r="S2131" t="n">
        <v>57.64</v>
      </c>
      <c r="T2131" t="n">
        <v>202624.53</v>
      </c>
      <c r="U2131" t="n">
        <v>0.12</v>
      </c>
      <c r="V2131" t="n">
        <v>0.59</v>
      </c>
      <c r="W2131" t="n">
        <v>7.47</v>
      </c>
      <c r="X2131" t="n">
        <v>12.48</v>
      </c>
      <c r="Y2131" t="n">
        <v>1</v>
      </c>
      <c r="Z2131" t="n">
        <v>10</v>
      </c>
    </row>
    <row r="2132">
      <c r="A2132" t="n">
        <v>1</v>
      </c>
      <c r="B2132" t="n">
        <v>120</v>
      </c>
      <c r="C2132" t="inlineStr">
        <is>
          <t xml:space="preserve">CONCLUIDO	</t>
        </is>
      </c>
      <c r="D2132" t="n">
        <v>2.0455</v>
      </c>
      <c r="E2132" t="n">
        <v>48.89</v>
      </c>
      <c r="F2132" t="n">
        <v>32.6</v>
      </c>
      <c r="G2132" t="n">
        <v>6.56</v>
      </c>
      <c r="H2132" t="n">
        <v>0.1</v>
      </c>
      <c r="I2132" t="n">
        <v>298</v>
      </c>
      <c r="J2132" t="n">
        <v>233.1</v>
      </c>
      <c r="K2132" t="n">
        <v>57.72</v>
      </c>
      <c r="L2132" t="n">
        <v>1.25</v>
      </c>
      <c r="M2132" t="n">
        <v>296</v>
      </c>
      <c r="N2132" t="n">
        <v>54.13</v>
      </c>
      <c r="O2132" t="n">
        <v>28983.75</v>
      </c>
      <c r="P2132" t="n">
        <v>513.8</v>
      </c>
      <c r="Q2132" t="n">
        <v>453.52</v>
      </c>
      <c r="R2132" t="n">
        <v>351.65</v>
      </c>
      <c r="S2132" t="n">
        <v>57.64</v>
      </c>
      <c r="T2132" t="n">
        <v>143471.5</v>
      </c>
      <c r="U2132" t="n">
        <v>0.16</v>
      </c>
      <c r="V2132" t="n">
        <v>0.65</v>
      </c>
      <c r="W2132" t="n">
        <v>7.29</v>
      </c>
      <c r="X2132" t="n">
        <v>8.859999999999999</v>
      </c>
      <c r="Y2132" t="n">
        <v>1</v>
      </c>
      <c r="Z2132" t="n">
        <v>10</v>
      </c>
    </row>
    <row r="2133">
      <c r="A2133" t="n">
        <v>2</v>
      </c>
      <c r="B2133" t="n">
        <v>120</v>
      </c>
      <c r="C2133" t="inlineStr">
        <is>
          <t xml:space="preserve">CONCLUIDO	</t>
        </is>
      </c>
      <c r="D2133" t="n">
        <v>2.2753</v>
      </c>
      <c r="E2133" t="n">
        <v>43.95</v>
      </c>
      <c r="F2133" t="n">
        <v>30.63</v>
      </c>
      <c r="G2133" t="n">
        <v>7.89</v>
      </c>
      <c r="H2133" t="n">
        <v>0.11</v>
      </c>
      <c r="I2133" t="n">
        <v>233</v>
      </c>
      <c r="J2133" t="n">
        <v>233.53</v>
      </c>
      <c r="K2133" t="n">
        <v>57.72</v>
      </c>
      <c r="L2133" t="n">
        <v>1.5</v>
      </c>
      <c r="M2133" t="n">
        <v>231</v>
      </c>
      <c r="N2133" t="n">
        <v>54.31</v>
      </c>
      <c r="O2133" t="n">
        <v>29036.54</v>
      </c>
      <c r="P2133" t="n">
        <v>482.68</v>
      </c>
      <c r="Q2133" t="n">
        <v>453.16</v>
      </c>
      <c r="R2133" t="n">
        <v>286.1</v>
      </c>
      <c r="S2133" t="n">
        <v>57.64</v>
      </c>
      <c r="T2133" t="n">
        <v>111024.13</v>
      </c>
      <c r="U2133" t="n">
        <v>0.2</v>
      </c>
      <c r="V2133" t="n">
        <v>0.6899999999999999</v>
      </c>
      <c r="W2133" t="n">
        <v>7.21</v>
      </c>
      <c r="X2133" t="n">
        <v>6.88</v>
      </c>
      <c r="Y2133" t="n">
        <v>1</v>
      </c>
      <c r="Z2133" t="n">
        <v>10</v>
      </c>
    </row>
    <row r="2134">
      <c r="A2134" t="n">
        <v>3</v>
      </c>
      <c r="B2134" t="n">
        <v>120</v>
      </c>
      <c r="C2134" t="inlineStr">
        <is>
          <t xml:space="preserve">CONCLUIDO	</t>
        </is>
      </c>
      <c r="D2134" t="n">
        <v>2.4548</v>
      </c>
      <c r="E2134" t="n">
        <v>40.74</v>
      </c>
      <c r="F2134" t="n">
        <v>29.33</v>
      </c>
      <c r="G2134" t="n">
        <v>9.210000000000001</v>
      </c>
      <c r="H2134" t="n">
        <v>0.13</v>
      </c>
      <c r="I2134" t="n">
        <v>191</v>
      </c>
      <c r="J2134" t="n">
        <v>233.96</v>
      </c>
      <c r="K2134" t="n">
        <v>57.72</v>
      </c>
      <c r="L2134" t="n">
        <v>1.75</v>
      </c>
      <c r="M2134" t="n">
        <v>189</v>
      </c>
      <c r="N2134" t="n">
        <v>54.49</v>
      </c>
      <c r="O2134" t="n">
        <v>29089.39</v>
      </c>
      <c r="P2134" t="n">
        <v>462.12</v>
      </c>
      <c r="Q2134" t="n">
        <v>452.99</v>
      </c>
      <c r="R2134" t="n">
        <v>244.74</v>
      </c>
      <c r="S2134" t="n">
        <v>57.64</v>
      </c>
      <c r="T2134" t="n">
        <v>90550.59</v>
      </c>
      <c r="U2134" t="n">
        <v>0.24</v>
      </c>
      <c r="V2134" t="n">
        <v>0.72</v>
      </c>
      <c r="W2134" t="n">
        <v>7.11</v>
      </c>
      <c r="X2134" t="n">
        <v>5.59</v>
      </c>
      <c r="Y2134" t="n">
        <v>1</v>
      </c>
      <c r="Z2134" t="n">
        <v>10</v>
      </c>
    </row>
    <row r="2135">
      <c r="A2135" t="n">
        <v>4</v>
      </c>
      <c r="B2135" t="n">
        <v>120</v>
      </c>
      <c r="C2135" t="inlineStr">
        <is>
          <t xml:space="preserve">CONCLUIDO	</t>
        </is>
      </c>
      <c r="D2135" t="n">
        <v>2.5955</v>
      </c>
      <c r="E2135" t="n">
        <v>38.53</v>
      </c>
      <c r="F2135" t="n">
        <v>28.44</v>
      </c>
      <c r="G2135" t="n">
        <v>10.53</v>
      </c>
      <c r="H2135" t="n">
        <v>0.15</v>
      </c>
      <c r="I2135" t="n">
        <v>162</v>
      </c>
      <c r="J2135" t="n">
        <v>234.39</v>
      </c>
      <c r="K2135" t="n">
        <v>57.72</v>
      </c>
      <c r="L2135" t="n">
        <v>2</v>
      </c>
      <c r="M2135" t="n">
        <v>160</v>
      </c>
      <c r="N2135" t="n">
        <v>54.67</v>
      </c>
      <c r="O2135" t="n">
        <v>29142.31</v>
      </c>
      <c r="P2135" t="n">
        <v>448.04</v>
      </c>
      <c r="Q2135" t="n">
        <v>452.99</v>
      </c>
      <c r="R2135" t="n">
        <v>215.27</v>
      </c>
      <c r="S2135" t="n">
        <v>57.64</v>
      </c>
      <c r="T2135" t="n">
        <v>75963.82000000001</v>
      </c>
      <c r="U2135" t="n">
        <v>0.27</v>
      </c>
      <c r="V2135" t="n">
        <v>0.75</v>
      </c>
      <c r="W2135" t="n">
        <v>7.07</v>
      </c>
      <c r="X2135" t="n">
        <v>4.7</v>
      </c>
      <c r="Y2135" t="n">
        <v>1</v>
      </c>
      <c r="Z2135" t="n">
        <v>10</v>
      </c>
    </row>
    <row r="2136">
      <c r="A2136" t="n">
        <v>5</v>
      </c>
      <c r="B2136" t="n">
        <v>120</v>
      </c>
      <c r="C2136" t="inlineStr">
        <is>
          <t xml:space="preserve">CONCLUIDO	</t>
        </is>
      </c>
      <c r="D2136" t="n">
        <v>2.7069</v>
      </c>
      <c r="E2136" t="n">
        <v>36.94</v>
      </c>
      <c r="F2136" t="n">
        <v>27.81</v>
      </c>
      <c r="G2136" t="n">
        <v>11.83</v>
      </c>
      <c r="H2136" t="n">
        <v>0.17</v>
      </c>
      <c r="I2136" t="n">
        <v>141</v>
      </c>
      <c r="J2136" t="n">
        <v>234.82</v>
      </c>
      <c r="K2136" t="n">
        <v>57.72</v>
      </c>
      <c r="L2136" t="n">
        <v>2.25</v>
      </c>
      <c r="M2136" t="n">
        <v>139</v>
      </c>
      <c r="N2136" t="n">
        <v>54.85</v>
      </c>
      <c r="O2136" t="n">
        <v>29195.29</v>
      </c>
      <c r="P2136" t="n">
        <v>438.03</v>
      </c>
      <c r="Q2136" t="n">
        <v>452.94</v>
      </c>
      <c r="R2136" t="n">
        <v>195.84</v>
      </c>
      <c r="S2136" t="n">
        <v>57.64</v>
      </c>
      <c r="T2136" t="n">
        <v>66354.77</v>
      </c>
      <c r="U2136" t="n">
        <v>0.29</v>
      </c>
      <c r="V2136" t="n">
        <v>0.76</v>
      </c>
      <c r="W2136" t="n">
        <v>7.01</v>
      </c>
      <c r="X2136" t="n">
        <v>4.08</v>
      </c>
      <c r="Y2136" t="n">
        <v>1</v>
      </c>
      <c r="Z2136" t="n">
        <v>10</v>
      </c>
    </row>
    <row r="2137">
      <c r="A2137" t="n">
        <v>6</v>
      </c>
      <c r="B2137" t="n">
        <v>120</v>
      </c>
      <c r="C2137" t="inlineStr">
        <is>
          <t xml:space="preserve">CONCLUIDO	</t>
        </is>
      </c>
      <c r="D2137" t="n">
        <v>2.7977</v>
      </c>
      <c r="E2137" t="n">
        <v>35.74</v>
      </c>
      <c r="F2137" t="n">
        <v>27.34</v>
      </c>
      <c r="G2137" t="n">
        <v>13.12</v>
      </c>
      <c r="H2137" t="n">
        <v>0.19</v>
      </c>
      <c r="I2137" t="n">
        <v>125</v>
      </c>
      <c r="J2137" t="n">
        <v>235.25</v>
      </c>
      <c r="K2137" t="n">
        <v>57.72</v>
      </c>
      <c r="L2137" t="n">
        <v>2.5</v>
      </c>
      <c r="M2137" t="n">
        <v>123</v>
      </c>
      <c r="N2137" t="n">
        <v>55.03</v>
      </c>
      <c r="O2137" t="n">
        <v>29248.33</v>
      </c>
      <c r="P2137" t="n">
        <v>430.56</v>
      </c>
      <c r="Q2137" t="n">
        <v>452.8</v>
      </c>
      <c r="R2137" t="n">
        <v>180.06</v>
      </c>
      <c r="S2137" t="n">
        <v>57.64</v>
      </c>
      <c r="T2137" t="n">
        <v>58543.64</v>
      </c>
      <c r="U2137" t="n">
        <v>0.32</v>
      </c>
      <c r="V2137" t="n">
        <v>0.78</v>
      </c>
      <c r="W2137" t="n">
        <v>7</v>
      </c>
      <c r="X2137" t="n">
        <v>3.61</v>
      </c>
      <c r="Y2137" t="n">
        <v>1</v>
      </c>
      <c r="Z2137" t="n">
        <v>10</v>
      </c>
    </row>
    <row r="2138">
      <c r="A2138" t="n">
        <v>7</v>
      </c>
      <c r="B2138" t="n">
        <v>120</v>
      </c>
      <c r="C2138" t="inlineStr">
        <is>
          <t xml:space="preserve">CONCLUIDO	</t>
        </is>
      </c>
      <c r="D2138" t="n">
        <v>2.8777</v>
      </c>
      <c r="E2138" t="n">
        <v>34.75</v>
      </c>
      <c r="F2138" t="n">
        <v>26.94</v>
      </c>
      <c r="G2138" t="n">
        <v>14.43</v>
      </c>
      <c r="H2138" t="n">
        <v>0.21</v>
      </c>
      <c r="I2138" t="n">
        <v>112</v>
      </c>
      <c r="J2138" t="n">
        <v>235.68</v>
      </c>
      <c r="K2138" t="n">
        <v>57.72</v>
      </c>
      <c r="L2138" t="n">
        <v>2.75</v>
      </c>
      <c r="M2138" t="n">
        <v>110</v>
      </c>
      <c r="N2138" t="n">
        <v>55.21</v>
      </c>
      <c r="O2138" t="n">
        <v>29301.44</v>
      </c>
      <c r="P2138" t="n">
        <v>424.08</v>
      </c>
      <c r="Q2138" t="n">
        <v>452.89</v>
      </c>
      <c r="R2138" t="n">
        <v>167.08</v>
      </c>
      <c r="S2138" t="n">
        <v>57.64</v>
      </c>
      <c r="T2138" t="n">
        <v>52119.75</v>
      </c>
      <c r="U2138" t="n">
        <v>0.34</v>
      </c>
      <c r="V2138" t="n">
        <v>0.79</v>
      </c>
      <c r="W2138" t="n">
        <v>6.97</v>
      </c>
      <c r="X2138" t="n">
        <v>3.21</v>
      </c>
      <c r="Y2138" t="n">
        <v>1</v>
      </c>
      <c r="Z2138" t="n">
        <v>10</v>
      </c>
    </row>
    <row r="2139">
      <c r="A2139" t="n">
        <v>8</v>
      </c>
      <c r="B2139" t="n">
        <v>120</v>
      </c>
      <c r="C2139" t="inlineStr">
        <is>
          <t xml:space="preserve">CONCLUIDO	</t>
        </is>
      </c>
      <c r="D2139" t="n">
        <v>2.939</v>
      </c>
      <c r="E2139" t="n">
        <v>34.02</v>
      </c>
      <c r="F2139" t="n">
        <v>26.67</v>
      </c>
      <c r="G2139" t="n">
        <v>15.69</v>
      </c>
      <c r="H2139" t="n">
        <v>0.23</v>
      </c>
      <c r="I2139" t="n">
        <v>102</v>
      </c>
      <c r="J2139" t="n">
        <v>236.11</v>
      </c>
      <c r="K2139" t="n">
        <v>57.72</v>
      </c>
      <c r="L2139" t="n">
        <v>3</v>
      </c>
      <c r="M2139" t="n">
        <v>100</v>
      </c>
      <c r="N2139" t="n">
        <v>55.39</v>
      </c>
      <c r="O2139" t="n">
        <v>29354.61</v>
      </c>
      <c r="P2139" t="n">
        <v>419.76</v>
      </c>
      <c r="Q2139" t="n">
        <v>452.92</v>
      </c>
      <c r="R2139" t="n">
        <v>157.9</v>
      </c>
      <c r="S2139" t="n">
        <v>57.64</v>
      </c>
      <c r="T2139" t="n">
        <v>47576.48</v>
      </c>
      <c r="U2139" t="n">
        <v>0.37</v>
      </c>
      <c r="V2139" t="n">
        <v>0.8</v>
      </c>
      <c r="W2139" t="n">
        <v>6.97</v>
      </c>
      <c r="X2139" t="n">
        <v>2.94</v>
      </c>
      <c r="Y2139" t="n">
        <v>1</v>
      </c>
      <c r="Z2139" t="n">
        <v>10</v>
      </c>
    </row>
    <row r="2140">
      <c r="A2140" t="n">
        <v>9</v>
      </c>
      <c r="B2140" t="n">
        <v>120</v>
      </c>
      <c r="C2140" t="inlineStr">
        <is>
          <t xml:space="preserve">CONCLUIDO	</t>
        </is>
      </c>
      <c r="D2140" t="n">
        <v>2.9969</v>
      </c>
      <c r="E2140" t="n">
        <v>33.37</v>
      </c>
      <c r="F2140" t="n">
        <v>26.42</v>
      </c>
      <c r="G2140" t="n">
        <v>17.05</v>
      </c>
      <c r="H2140" t="n">
        <v>0.24</v>
      </c>
      <c r="I2140" t="n">
        <v>93</v>
      </c>
      <c r="J2140" t="n">
        <v>236.54</v>
      </c>
      <c r="K2140" t="n">
        <v>57.72</v>
      </c>
      <c r="L2140" t="n">
        <v>3.25</v>
      </c>
      <c r="M2140" t="n">
        <v>91</v>
      </c>
      <c r="N2140" t="n">
        <v>55.57</v>
      </c>
      <c r="O2140" t="n">
        <v>29407.85</v>
      </c>
      <c r="P2140" t="n">
        <v>415.73</v>
      </c>
      <c r="Q2140" t="n">
        <v>452.92</v>
      </c>
      <c r="R2140" t="n">
        <v>149.73</v>
      </c>
      <c r="S2140" t="n">
        <v>57.64</v>
      </c>
      <c r="T2140" t="n">
        <v>43538.45</v>
      </c>
      <c r="U2140" t="n">
        <v>0.38</v>
      </c>
      <c r="V2140" t="n">
        <v>0.8</v>
      </c>
      <c r="W2140" t="n">
        <v>6.96</v>
      </c>
      <c r="X2140" t="n">
        <v>2.69</v>
      </c>
      <c r="Y2140" t="n">
        <v>1</v>
      </c>
      <c r="Z2140" t="n">
        <v>10</v>
      </c>
    </row>
    <row r="2141">
      <c r="A2141" t="n">
        <v>10</v>
      </c>
      <c r="B2141" t="n">
        <v>120</v>
      </c>
      <c r="C2141" t="inlineStr">
        <is>
          <t xml:space="preserve">CONCLUIDO	</t>
        </is>
      </c>
      <c r="D2141" t="n">
        <v>3.0487</v>
      </c>
      <c r="E2141" t="n">
        <v>32.8</v>
      </c>
      <c r="F2141" t="n">
        <v>26.17</v>
      </c>
      <c r="G2141" t="n">
        <v>18.26</v>
      </c>
      <c r="H2141" t="n">
        <v>0.26</v>
      </c>
      <c r="I2141" t="n">
        <v>86</v>
      </c>
      <c r="J2141" t="n">
        <v>236.98</v>
      </c>
      <c r="K2141" t="n">
        <v>57.72</v>
      </c>
      <c r="L2141" t="n">
        <v>3.5</v>
      </c>
      <c r="M2141" t="n">
        <v>84</v>
      </c>
      <c r="N2141" t="n">
        <v>55.75</v>
      </c>
      <c r="O2141" t="n">
        <v>29461.15</v>
      </c>
      <c r="P2141" t="n">
        <v>411.63</v>
      </c>
      <c r="Q2141" t="n">
        <v>452.71</v>
      </c>
      <c r="R2141" t="n">
        <v>142.07</v>
      </c>
      <c r="S2141" t="n">
        <v>57.64</v>
      </c>
      <c r="T2141" t="n">
        <v>39745.34</v>
      </c>
      <c r="U2141" t="n">
        <v>0.41</v>
      </c>
      <c r="V2141" t="n">
        <v>0.8100000000000001</v>
      </c>
      <c r="W2141" t="n">
        <v>6.93</v>
      </c>
      <c r="X2141" t="n">
        <v>2.44</v>
      </c>
      <c r="Y2141" t="n">
        <v>1</v>
      </c>
      <c r="Z2141" t="n">
        <v>10</v>
      </c>
    </row>
    <row r="2142">
      <c r="A2142" t="n">
        <v>11</v>
      </c>
      <c r="B2142" t="n">
        <v>120</v>
      </c>
      <c r="C2142" t="inlineStr">
        <is>
          <t xml:space="preserve">CONCLUIDO	</t>
        </is>
      </c>
      <c r="D2142" t="n">
        <v>3.0898</v>
      </c>
      <c r="E2142" t="n">
        <v>32.36</v>
      </c>
      <c r="F2142" t="n">
        <v>26.01</v>
      </c>
      <c r="G2142" t="n">
        <v>19.51</v>
      </c>
      <c r="H2142" t="n">
        <v>0.28</v>
      </c>
      <c r="I2142" t="n">
        <v>80</v>
      </c>
      <c r="J2142" t="n">
        <v>237.41</v>
      </c>
      <c r="K2142" t="n">
        <v>57.72</v>
      </c>
      <c r="L2142" t="n">
        <v>3.75</v>
      </c>
      <c r="M2142" t="n">
        <v>78</v>
      </c>
      <c r="N2142" t="n">
        <v>55.93</v>
      </c>
      <c r="O2142" t="n">
        <v>29514.51</v>
      </c>
      <c r="P2142" t="n">
        <v>409.04</v>
      </c>
      <c r="Q2142" t="n">
        <v>452.74</v>
      </c>
      <c r="R2142" t="n">
        <v>136.65</v>
      </c>
      <c r="S2142" t="n">
        <v>57.64</v>
      </c>
      <c r="T2142" t="n">
        <v>37064.04</v>
      </c>
      <c r="U2142" t="n">
        <v>0.42</v>
      </c>
      <c r="V2142" t="n">
        <v>0.82</v>
      </c>
      <c r="W2142" t="n">
        <v>6.93</v>
      </c>
      <c r="X2142" t="n">
        <v>2.28</v>
      </c>
      <c r="Y2142" t="n">
        <v>1</v>
      </c>
      <c r="Z2142" t="n">
        <v>10</v>
      </c>
    </row>
    <row r="2143">
      <c r="A2143" t="n">
        <v>12</v>
      </c>
      <c r="B2143" t="n">
        <v>120</v>
      </c>
      <c r="C2143" t="inlineStr">
        <is>
          <t xml:space="preserve">CONCLUIDO	</t>
        </is>
      </c>
      <c r="D2143" t="n">
        <v>3.133</v>
      </c>
      <c r="E2143" t="n">
        <v>31.92</v>
      </c>
      <c r="F2143" t="n">
        <v>25.84</v>
      </c>
      <c r="G2143" t="n">
        <v>20.95</v>
      </c>
      <c r="H2143" t="n">
        <v>0.3</v>
      </c>
      <c r="I2143" t="n">
        <v>74</v>
      </c>
      <c r="J2143" t="n">
        <v>237.84</v>
      </c>
      <c r="K2143" t="n">
        <v>57.72</v>
      </c>
      <c r="L2143" t="n">
        <v>4</v>
      </c>
      <c r="M2143" t="n">
        <v>72</v>
      </c>
      <c r="N2143" t="n">
        <v>56.12</v>
      </c>
      <c r="O2143" t="n">
        <v>29567.95</v>
      </c>
      <c r="P2143" t="n">
        <v>406.17</v>
      </c>
      <c r="Q2143" t="n">
        <v>452.73</v>
      </c>
      <c r="R2143" t="n">
        <v>131.07</v>
      </c>
      <c r="S2143" t="n">
        <v>57.64</v>
      </c>
      <c r="T2143" t="n">
        <v>34302.4</v>
      </c>
      <c r="U2143" t="n">
        <v>0.44</v>
      </c>
      <c r="V2143" t="n">
        <v>0.82</v>
      </c>
      <c r="W2143" t="n">
        <v>6.92</v>
      </c>
      <c r="X2143" t="n">
        <v>2.11</v>
      </c>
      <c r="Y2143" t="n">
        <v>1</v>
      </c>
      <c r="Z2143" t="n">
        <v>10</v>
      </c>
    </row>
    <row r="2144">
      <c r="A2144" t="n">
        <v>13</v>
      </c>
      <c r="B2144" t="n">
        <v>120</v>
      </c>
      <c r="C2144" t="inlineStr">
        <is>
          <t xml:space="preserve">CONCLUIDO	</t>
        </is>
      </c>
      <c r="D2144" t="n">
        <v>3.1618</v>
      </c>
      <c r="E2144" t="n">
        <v>31.63</v>
      </c>
      <c r="F2144" t="n">
        <v>25.73</v>
      </c>
      <c r="G2144" t="n">
        <v>22.05</v>
      </c>
      <c r="H2144" t="n">
        <v>0.32</v>
      </c>
      <c r="I2144" t="n">
        <v>70</v>
      </c>
      <c r="J2144" t="n">
        <v>238.28</v>
      </c>
      <c r="K2144" t="n">
        <v>57.72</v>
      </c>
      <c r="L2144" t="n">
        <v>4.25</v>
      </c>
      <c r="M2144" t="n">
        <v>68</v>
      </c>
      <c r="N2144" t="n">
        <v>56.3</v>
      </c>
      <c r="O2144" t="n">
        <v>29621.44</v>
      </c>
      <c r="P2144" t="n">
        <v>404.38</v>
      </c>
      <c r="Q2144" t="n">
        <v>452.75</v>
      </c>
      <c r="R2144" t="n">
        <v>127.54</v>
      </c>
      <c r="S2144" t="n">
        <v>57.64</v>
      </c>
      <c r="T2144" t="n">
        <v>32559.29</v>
      </c>
      <c r="U2144" t="n">
        <v>0.45</v>
      </c>
      <c r="V2144" t="n">
        <v>0.82</v>
      </c>
      <c r="W2144" t="n">
        <v>6.91</v>
      </c>
      <c r="X2144" t="n">
        <v>2</v>
      </c>
      <c r="Y2144" t="n">
        <v>1</v>
      </c>
      <c r="Z2144" t="n">
        <v>10</v>
      </c>
    </row>
    <row r="2145">
      <c r="A2145" t="n">
        <v>14</v>
      </c>
      <c r="B2145" t="n">
        <v>120</v>
      </c>
      <c r="C2145" t="inlineStr">
        <is>
          <t xml:space="preserve">CONCLUIDO	</t>
        </is>
      </c>
      <c r="D2145" t="n">
        <v>3.2013</v>
      </c>
      <c r="E2145" t="n">
        <v>31.24</v>
      </c>
      <c r="F2145" t="n">
        <v>25.57</v>
      </c>
      <c r="G2145" t="n">
        <v>23.6</v>
      </c>
      <c r="H2145" t="n">
        <v>0.34</v>
      </c>
      <c r="I2145" t="n">
        <v>65</v>
      </c>
      <c r="J2145" t="n">
        <v>238.71</v>
      </c>
      <c r="K2145" t="n">
        <v>57.72</v>
      </c>
      <c r="L2145" t="n">
        <v>4.5</v>
      </c>
      <c r="M2145" t="n">
        <v>63</v>
      </c>
      <c r="N2145" t="n">
        <v>56.49</v>
      </c>
      <c r="O2145" t="n">
        <v>29675.01</v>
      </c>
      <c r="P2145" t="n">
        <v>401.62</v>
      </c>
      <c r="Q2145" t="n">
        <v>452.78</v>
      </c>
      <c r="R2145" t="n">
        <v>122.23</v>
      </c>
      <c r="S2145" t="n">
        <v>57.64</v>
      </c>
      <c r="T2145" t="n">
        <v>29927.29</v>
      </c>
      <c r="U2145" t="n">
        <v>0.47</v>
      </c>
      <c r="V2145" t="n">
        <v>0.83</v>
      </c>
      <c r="W2145" t="n">
        <v>6.9</v>
      </c>
      <c r="X2145" t="n">
        <v>1.84</v>
      </c>
      <c r="Y2145" t="n">
        <v>1</v>
      </c>
      <c r="Z2145" t="n">
        <v>10</v>
      </c>
    </row>
    <row r="2146">
      <c r="A2146" t="n">
        <v>15</v>
      </c>
      <c r="B2146" t="n">
        <v>120</v>
      </c>
      <c r="C2146" t="inlineStr">
        <is>
          <t xml:space="preserve">CONCLUIDO	</t>
        </is>
      </c>
      <c r="D2146" t="n">
        <v>3.2253</v>
      </c>
      <c r="E2146" t="n">
        <v>31</v>
      </c>
      <c r="F2146" t="n">
        <v>25.47</v>
      </c>
      <c r="G2146" t="n">
        <v>24.65</v>
      </c>
      <c r="H2146" t="n">
        <v>0.35</v>
      </c>
      <c r="I2146" t="n">
        <v>62</v>
      </c>
      <c r="J2146" t="n">
        <v>239.14</v>
      </c>
      <c r="K2146" t="n">
        <v>57.72</v>
      </c>
      <c r="L2146" t="n">
        <v>4.75</v>
      </c>
      <c r="M2146" t="n">
        <v>60</v>
      </c>
      <c r="N2146" t="n">
        <v>56.67</v>
      </c>
      <c r="O2146" t="n">
        <v>29728.63</v>
      </c>
      <c r="P2146" t="n">
        <v>399.93</v>
      </c>
      <c r="Q2146" t="n">
        <v>452.71</v>
      </c>
      <c r="R2146" t="n">
        <v>118.91</v>
      </c>
      <c r="S2146" t="n">
        <v>57.64</v>
      </c>
      <c r="T2146" t="n">
        <v>28282.57</v>
      </c>
      <c r="U2146" t="n">
        <v>0.48</v>
      </c>
      <c r="V2146" t="n">
        <v>0.83</v>
      </c>
      <c r="W2146" t="n">
        <v>6.9</v>
      </c>
      <c r="X2146" t="n">
        <v>1.74</v>
      </c>
      <c r="Y2146" t="n">
        <v>1</v>
      </c>
      <c r="Z2146" t="n">
        <v>10</v>
      </c>
    </row>
    <row r="2147">
      <c r="A2147" t="n">
        <v>16</v>
      </c>
      <c r="B2147" t="n">
        <v>120</v>
      </c>
      <c r="C2147" t="inlineStr">
        <is>
          <t xml:space="preserve">CONCLUIDO	</t>
        </is>
      </c>
      <c r="D2147" t="n">
        <v>3.2455</v>
      </c>
      <c r="E2147" t="n">
        <v>30.81</v>
      </c>
      <c r="F2147" t="n">
        <v>25.42</v>
      </c>
      <c r="G2147" t="n">
        <v>25.85</v>
      </c>
      <c r="H2147" t="n">
        <v>0.37</v>
      </c>
      <c r="I2147" t="n">
        <v>59</v>
      </c>
      <c r="J2147" t="n">
        <v>239.58</v>
      </c>
      <c r="K2147" t="n">
        <v>57.72</v>
      </c>
      <c r="L2147" t="n">
        <v>5</v>
      </c>
      <c r="M2147" t="n">
        <v>57</v>
      </c>
      <c r="N2147" t="n">
        <v>56.86</v>
      </c>
      <c r="O2147" t="n">
        <v>29782.33</v>
      </c>
      <c r="P2147" t="n">
        <v>398.98</v>
      </c>
      <c r="Q2147" t="n">
        <v>452.66</v>
      </c>
      <c r="R2147" t="n">
        <v>117.62</v>
      </c>
      <c r="S2147" t="n">
        <v>57.64</v>
      </c>
      <c r="T2147" t="n">
        <v>27654.17</v>
      </c>
      <c r="U2147" t="n">
        <v>0.49</v>
      </c>
      <c r="V2147" t="n">
        <v>0.83</v>
      </c>
      <c r="W2147" t="n">
        <v>6.88</v>
      </c>
      <c r="X2147" t="n">
        <v>1.69</v>
      </c>
      <c r="Y2147" t="n">
        <v>1</v>
      </c>
      <c r="Z2147" t="n">
        <v>10</v>
      </c>
    </row>
    <row r="2148">
      <c r="A2148" t="n">
        <v>17</v>
      </c>
      <c r="B2148" t="n">
        <v>120</v>
      </c>
      <c r="C2148" t="inlineStr">
        <is>
          <t xml:space="preserve">CONCLUIDO	</t>
        </is>
      </c>
      <c r="D2148" t="n">
        <v>3.2713</v>
      </c>
      <c r="E2148" t="n">
        <v>30.57</v>
      </c>
      <c r="F2148" t="n">
        <v>25.31</v>
      </c>
      <c r="G2148" t="n">
        <v>27.12</v>
      </c>
      <c r="H2148" t="n">
        <v>0.39</v>
      </c>
      <c r="I2148" t="n">
        <v>56</v>
      </c>
      <c r="J2148" t="n">
        <v>240.02</v>
      </c>
      <c r="K2148" t="n">
        <v>57.72</v>
      </c>
      <c r="L2148" t="n">
        <v>5.25</v>
      </c>
      <c r="M2148" t="n">
        <v>54</v>
      </c>
      <c r="N2148" t="n">
        <v>57.04</v>
      </c>
      <c r="O2148" t="n">
        <v>29836.09</v>
      </c>
      <c r="P2148" t="n">
        <v>397.21</v>
      </c>
      <c r="Q2148" t="n">
        <v>452.72</v>
      </c>
      <c r="R2148" t="n">
        <v>114.31</v>
      </c>
      <c r="S2148" t="n">
        <v>57.64</v>
      </c>
      <c r="T2148" t="n">
        <v>26013.14</v>
      </c>
      <c r="U2148" t="n">
        <v>0.5</v>
      </c>
      <c r="V2148" t="n">
        <v>0.84</v>
      </c>
      <c r="W2148" t="n">
        <v>6.87</v>
      </c>
      <c r="X2148" t="n">
        <v>1.58</v>
      </c>
      <c r="Y2148" t="n">
        <v>1</v>
      </c>
      <c r="Z2148" t="n">
        <v>10</v>
      </c>
    </row>
    <row r="2149">
      <c r="A2149" t="n">
        <v>18</v>
      </c>
      <c r="B2149" t="n">
        <v>120</v>
      </c>
      <c r="C2149" t="inlineStr">
        <is>
          <t xml:space="preserve">CONCLUIDO	</t>
        </is>
      </c>
      <c r="D2149" t="n">
        <v>3.2919</v>
      </c>
      <c r="E2149" t="n">
        <v>30.38</v>
      </c>
      <c r="F2149" t="n">
        <v>25.25</v>
      </c>
      <c r="G2149" t="n">
        <v>28.59</v>
      </c>
      <c r="H2149" t="n">
        <v>0.41</v>
      </c>
      <c r="I2149" t="n">
        <v>53</v>
      </c>
      <c r="J2149" t="n">
        <v>240.45</v>
      </c>
      <c r="K2149" t="n">
        <v>57.72</v>
      </c>
      <c r="L2149" t="n">
        <v>5.5</v>
      </c>
      <c r="M2149" t="n">
        <v>51</v>
      </c>
      <c r="N2149" t="n">
        <v>57.23</v>
      </c>
      <c r="O2149" t="n">
        <v>29890.04</v>
      </c>
      <c r="P2149" t="n">
        <v>396.28</v>
      </c>
      <c r="Q2149" t="n">
        <v>452.75</v>
      </c>
      <c r="R2149" t="n">
        <v>112.22</v>
      </c>
      <c r="S2149" t="n">
        <v>57.64</v>
      </c>
      <c r="T2149" t="n">
        <v>24984.5</v>
      </c>
      <c r="U2149" t="n">
        <v>0.51</v>
      </c>
      <c r="V2149" t="n">
        <v>0.84</v>
      </c>
      <c r="W2149" t="n">
        <v>6.88</v>
      </c>
      <c r="X2149" t="n">
        <v>1.53</v>
      </c>
      <c r="Y2149" t="n">
        <v>1</v>
      </c>
      <c r="Z2149" t="n">
        <v>10</v>
      </c>
    </row>
    <row r="2150">
      <c r="A2150" t="n">
        <v>19</v>
      </c>
      <c r="B2150" t="n">
        <v>120</v>
      </c>
      <c r="C2150" t="inlineStr">
        <is>
          <t xml:space="preserve">CONCLUIDO	</t>
        </is>
      </c>
      <c r="D2150" t="n">
        <v>3.3106</v>
      </c>
      <c r="E2150" t="n">
        <v>30.21</v>
      </c>
      <c r="F2150" t="n">
        <v>25.17</v>
      </c>
      <c r="G2150" t="n">
        <v>29.62</v>
      </c>
      <c r="H2150" t="n">
        <v>0.42</v>
      </c>
      <c r="I2150" t="n">
        <v>51</v>
      </c>
      <c r="J2150" t="n">
        <v>240.89</v>
      </c>
      <c r="K2150" t="n">
        <v>57.72</v>
      </c>
      <c r="L2150" t="n">
        <v>5.75</v>
      </c>
      <c r="M2150" t="n">
        <v>49</v>
      </c>
      <c r="N2150" t="n">
        <v>57.42</v>
      </c>
      <c r="O2150" t="n">
        <v>29943.94</v>
      </c>
      <c r="P2150" t="n">
        <v>394.92</v>
      </c>
      <c r="Q2150" t="n">
        <v>452.65</v>
      </c>
      <c r="R2150" t="n">
        <v>109.36</v>
      </c>
      <c r="S2150" t="n">
        <v>57.64</v>
      </c>
      <c r="T2150" t="n">
        <v>23561.8</v>
      </c>
      <c r="U2150" t="n">
        <v>0.53</v>
      </c>
      <c r="V2150" t="n">
        <v>0.84</v>
      </c>
      <c r="W2150" t="n">
        <v>6.88</v>
      </c>
      <c r="X2150" t="n">
        <v>1.45</v>
      </c>
      <c r="Y2150" t="n">
        <v>1</v>
      </c>
      <c r="Z2150" t="n">
        <v>10</v>
      </c>
    </row>
    <row r="2151">
      <c r="A2151" t="n">
        <v>20</v>
      </c>
      <c r="B2151" t="n">
        <v>120</v>
      </c>
      <c r="C2151" t="inlineStr">
        <is>
          <t xml:space="preserve">CONCLUIDO	</t>
        </is>
      </c>
      <c r="D2151" t="n">
        <v>3.3349</v>
      </c>
      <c r="E2151" t="n">
        <v>29.99</v>
      </c>
      <c r="F2151" t="n">
        <v>25.09</v>
      </c>
      <c r="G2151" t="n">
        <v>31.36</v>
      </c>
      <c r="H2151" t="n">
        <v>0.44</v>
      </c>
      <c r="I2151" t="n">
        <v>48</v>
      </c>
      <c r="J2151" t="n">
        <v>241.33</v>
      </c>
      <c r="K2151" t="n">
        <v>57.72</v>
      </c>
      <c r="L2151" t="n">
        <v>6</v>
      </c>
      <c r="M2151" t="n">
        <v>46</v>
      </c>
      <c r="N2151" t="n">
        <v>57.6</v>
      </c>
      <c r="O2151" t="n">
        <v>29997.9</v>
      </c>
      <c r="P2151" t="n">
        <v>393.24</v>
      </c>
      <c r="Q2151" t="n">
        <v>452.61</v>
      </c>
      <c r="R2151" t="n">
        <v>106.81</v>
      </c>
      <c r="S2151" t="n">
        <v>57.64</v>
      </c>
      <c r="T2151" t="n">
        <v>22305.04</v>
      </c>
      <c r="U2151" t="n">
        <v>0.54</v>
      </c>
      <c r="V2151" t="n">
        <v>0.85</v>
      </c>
      <c r="W2151" t="n">
        <v>6.87</v>
      </c>
      <c r="X2151" t="n">
        <v>1.36</v>
      </c>
      <c r="Y2151" t="n">
        <v>1</v>
      </c>
      <c r="Z2151" t="n">
        <v>10</v>
      </c>
    </row>
    <row r="2152">
      <c r="A2152" t="n">
        <v>21</v>
      </c>
      <c r="B2152" t="n">
        <v>120</v>
      </c>
      <c r="C2152" t="inlineStr">
        <is>
          <t xml:space="preserve">CONCLUIDO	</t>
        </is>
      </c>
      <c r="D2152" t="n">
        <v>3.3532</v>
      </c>
      <c r="E2152" t="n">
        <v>29.82</v>
      </c>
      <c r="F2152" t="n">
        <v>25.02</v>
      </c>
      <c r="G2152" t="n">
        <v>32.63</v>
      </c>
      <c r="H2152" t="n">
        <v>0.46</v>
      </c>
      <c r="I2152" t="n">
        <v>46</v>
      </c>
      <c r="J2152" t="n">
        <v>241.77</v>
      </c>
      <c r="K2152" t="n">
        <v>57.72</v>
      </c>
      <c r="L2152" t="n">
        <v>6.25</v>
      </c>
      <c r="M2152" t="n">
        <v>44</v>
      </c>
      <c r="N2152" t="n">
        <v>57.79</v>
      </c>
      <c r="O2152" t="n">
        <v>30051.93</v>
      </c>
      <c r="P2152" t="n">
        <v>392.02</v>
      </c>
      <c r="Q2152" t="n">
        <v>452.65</v>
      </c>
      <c r="R2152" t="n">
        <v>104.43</v>
      </c>
      <c r="S2152" t="n">
        <v>57.64</v>
      </c>
      <c r="T2152" t="n">
        <v>21121</v>
      </c>
      <c r="U2152" t="n">
        <v>0.55</v>
      </c>
      <c r="V2152" t="n">
        <v>0.85</v>
      </c>
      <c r="W2152" t="n">
        <v>6.87</v>
      </c>
      <c r="X2152" t="n">
        <v>1.29</v>
      </c>
      <c r="Y2152" t="n">
        <v>1</v>
      </c>
      <c r="Z2152" t="n">
        <v>10</v>
      </c>
    </row>
    <row r="2153">
      <c r="A2153" t="n">
        <v>22</v>
      </c>
      <c r="B2153" t="n">
        <v>120</v>
      </c>
      <c r="C2153" t="inlineStr">
        <is>
          <t xml:space="preserve">CONCLUIDO	</t>
        </is>
      </c>
      <c r="D2153" t="n">
        <v>3.3621</v>
      </c>
      <c r="E2153" t="n">
        <v>29.74</v>
      </c>
      <c r="F2153" t="n">
        <v>24.98</v>
      </c>
      <c r="G2153" t="n">
        <v>33.31</v>
      </c>
      <c r="H2153" t="n">
        <v>0.48</v>
      </c>
      <c r="I2153" t="n">
        <v>45</v>
      </c>
      <c r="J2153" t="n">
        <v>242.2</v>
      </c>
      <c r="K2153" t="n">
        <v>57.72</v>
      </c>
      <c r="L2153" t="n">
        <v>6.5</v>
      </c>
      <c r="M2153" t="n">
        <v>43</v>
      </c>
      <c r="N2153" t="n">
        <v>57.98</v>
      </c>
      <c r="O2153" t="n">
        <v>30106.03</v>
      </c>
      <c r="P2153" t="n">
        <v>391.38</v>
      </c>
      <c r="Q2153" t="n">
        <v>452.63</v>
      </c>
      <c r="R2153" t="n">
        <v>103.32</v>
      </c>
      <c r="S2153" t="n">
        <v>57.64</v>
      </c>
      <c r="T2153" t="n">
        <v>20575.2</v>
      </c>
      <c r="U2153" t="n">
        <v>0.5600000000000001</v>
      </c>
      <c r="V2153" t="n">
        <v>0.85</v>
      </c>
      <c r="W2153" t="n">
        <v>6.87</v>
      </c>
      <c r="X2153" t="n">
        <v>1.26</v>
      </c>
      <c r="Y2153" t="n">
        <v>1</v>
      </c>
      <c r="Z2153" t="n">
        <v>10</v>
      </c>
    </row>
    <row r="2154">
      <c r="A2154" t="n">
        <v>23</v>
      </c>
      <c r="B2154" t="n">
        <v>120</v>
      </c>
      <c r="C2154" t="inlineStr">
        <is>
          <t xml:space="preserve">CONCLUIDO	</t>
        </is>
      </c>
      <c r="D2154" t="n">
        <v>3.3808</v>
      </c>
      <c r="E2154" t="n">
        <v>29.58</v>
      </c>
      <c r="F2154" t="n">
        <v>24.91</v>
      </c>
      <c r="G2154" t="n">
        <v>34.76</v>
      </c>
      <c r="H2154" t="n">
        <v>0.49</v>
      </c>
      <c r="I2154" t="n">
        <v>43</v>
      </c>
      <c r="J2154" t="n">
        <v>242.64</v>
      </c>
      <c r="K2154" t="n">
        <v>57.72</v>
      </c>
      <c r="L2154" t="n">
        <v>6.75</v>
      </c>
      <c r="M2154" t="n">
        <v>41</v>
      </c>
      <c r="N2154" t="n">
        <v>58.17</v>
      </c>
      <c r="O2154" t="n">
        <v>30160.2</v>
      </c>
      <c r="P2154" t="n">
        <v>390.23</v>
      </c>
      <c r="Q2154" t="n">
        <v>452.67</v>
      </c>
      <c r="R2154" t="n">
        <v>100.97</v>
      </c>
      <c r="S2154" t="n">
        <v>57.64</v>
      </c>
      <c r="T2154" t="n">
        <v>19408.99</v>
      </c>
      <c r="U2154" t="n">
        <v>0.57</v>
      </c>
      <c r="V2154" t="n">
        <v>0.85</v>
      </c>
      <c r="W2154" t="n">
        <v>6.86</v>
      </c>
      <c r="X2154" t="n">
        <v>1.18</v>
      </c>
      <c r="Y2154" t="n">
        <v>1</v>
      </c>
      <c r="Z2154" t="n">
        <v>10</v>
      </c>
    </row>
    <row r="2155">
      <c r="A2155" t="n">
        <v>24</v>
      </c>
      <c r="B2155" t="n">
        <v>120</v>
      </c>
      <c r="C2155" t="inlineStr">
        <is>
          <t xml:space="preserve">CONCLUIDO	</t>
        </is>
      </c>
      <c r="D2155" t="n">
        <v>3.3958</v>
      </c>
      <c r="E2155" t="n">
        <v>29.45</v>
      </c>
      <c r="F2155" t="n">
        <v>24.87</v>
      </c>
      <c r="G2155" t="n">
        <v>36.4</v>
      </c>
      <c r="H2155" t="n">
        <v>0.51</v>
      </c>
      <c r="I2155" t="n">
        <v>41</v>
      </c>
      <c r="J2155" t="n">
        <v>243.08</v>
      </c>
      <c r="K2155" t="n">
        <v>57.72</v>
      </c>
      <c r="L2155" t="n">
        <v>7</v>
      </c>
      <c r="M2155" t="n">
        <v>39</v>
      </c>
      <c r="N2155" t="n">
        <v>58.36</v>
      </c>
      <c r="O2155" t="n">
        <v>30214.44</v>
      </c>
      <c r="P2155" t="n">
        <v>389.49</v>
      </c>
      <c r="Q2155" t="n">
        <v>452.69</v>
      </c>
      <c r="R2155" t="n">
        <v>99.45999999999999</v>
      </c>
      <c r="S2155" t="n">
        <v>57.64</v>
      </c>
      <c r="T2155" t="n">
        <v>18661.37</v>
      </c>
      <c r="U2155" t="n">
        <v>0.58</v>
      </c>
      <c r="V2155" t="n">
        <v>0.85</v>
      </c>
      <c r="W2155" t="n">
        <v>6.87</v>
      </c>
      <c r="X2155" t="n">
        <v>1.14</v>
      </c>
      <c r="Y2155" t="n">
        <v>1</v>
      </c>
      <c r="Z2155" t="n">
        <v>10</v>
      </c>
    </row>
    <row r="2156">
      <c r="A2156" t="n">
        <v>25</v>
      </c>
      <c r="B2156" t="n">
        <v>120</v>
      </c>
      <c r="C2156" t="inlineStr">
        <is>
          <t xml:space="preserve">CONCLUIDO	</t>
        </is>
      </c>
      <c r="D2156" t="n">
        <v>3.4012</v>
      </c>
      <c r="E2156" t="n">
        <v>29.4</v>
      </c>
      <c r="F2156" t="n">
        <v>24.87</v>
      </c>
      <c r="G2156" t="n">
        <v>37.31</v>
      </c>
      <c r="H2156" t="n">
        <v>0.53</v>
      </c>
      <c r="I2156" t="n">
        <v>40</v>
      </c>
      <c r="J2156" t="n">
        <v>243.52</v>
      </c>
      <c r="K2156" t="n">
        <v>57.72</v>
      </c>
      <c r="L2156" t="n">
        <v>7.25</v>
      </c>
      <c r="M2156" t="n">
        <v>38</v>
      </c>
      <c r="N2156" t="n">
        <v>58.55</v>
      </c>
      <c r="O2156" t="n">
        <v>30268.74</v>
      </c>
      <c r="P2156" t="n">
        <v>389.48</v>
      </c>
      <c r="Q2156" t="n">
        <v>452.63</v>
      </c>
      <c r="R2156" t="n">
        <v>99.53</v>
      </c>
      <c r="S2156" t="n">
        <v>57.64</v>
      </c>
      <c r="T2156" t="n">
        <v>18704.52</v>
      </c>
      <c r="U2156" t="n">
        <v>0.58</v>
      </c>
      <c r="V2156" t="n">
        <v>0.85</v>
      </c>
      <c r="W2156" t="n">
        <v>6.86</v>
      </c>
      <c r="X2156" t="n">
        <v>1.14</v>
      </c>
      <c r="Y2156" t="n">
        <v>1</v>
      </c>
      <c r="Z2156" t="n">
        <v>10</v>
      </c>
    </row>
    <row r="2157">
      <c r="A2157" t="n">
        <v>26</v>
      </c>
      <c r="B2157" t="n">
        <v>120</v>
      </c>
      <c r="C2157" t="inlineStr">
        <is>
          <t xml:space="preserve">CONCLUIDO	</t>
        </is>
      </c>
      <c r="D2157" t="n">
        <v>3.4227</v>
      </c>
      <c r="E2157" t="n">
        <v>29.22</v>
      </c>
      <c r="F2157" t="n">
        <v>24.78</v>
      </c>
      <c r="G2157" t="n">
        <v>39.12</v>
      </c>
      <c r="H2157" t="n">
        <v>0.55</v>
      </c>
      <c r="I2157" t="n">
        <v>38</v>
      </c>
      <c r="J2157" t="n">
        <v>243.96</v>
      </c>
      <c r="K2157" t="n">
        <v>57.72</v>
      </c>
      <c r="L2157" t="n">
        <v>7.5</v>
      </c>
      <c r="M2157" t="n">
        <v>36</v>
      </c>
      <c r="N2157" t="n">
        <v>58.74</v>
      </c>
      <c r="O2157" t="n">
        <v>30323.11</v>
      </c>
      <c r="P2157" t="n">
        <v>387.62</v>
      </c>
      <c r="Q2157" t="n">
        <v>452.62</v>
      </c>
      <c r="R2157" t="n">
        <v>96.38</v>
      </c>
      <c r="S2157" t="n">
        <v>57.64</v>
      </c>
      <c r="T2157" t="n">
        <v>17136.42</v>
      </c>
      <c r="U2157" t="n">
        <v>0.6</v>
      </c>
      <c r="V2157" t="n">
        <v>0.86</v>
      </c>
      <c r="W2157" t="n">
        <v>6.86</v>
      </c>
      <c r="X2157" t="n">
        <v>1.05</v>
      </c>
      <c r="Y2157" t="n">
        <v>1</v>
      </c>
      <c r="Z2157" t="n">
        <v>10</v>
      </c>
    </row>
    <row r="2158">
      <c r="A2158" t="n">
        <v>27</v>
      </c>
      <c r="B2158" t="n">
        <v>120</v>
      </c>
      <c r="C2158" t="inlineStr">
        <is>
          <t xml:space="preserve">CONCLUIDO	</t>
        </is>
      </c>
      <c r="D2158" t="n">
        <v>3.4277</v>
      </c>
      <c r="E2158" t="n">
        <v>29.17</v>
      </c>
      <c r="F2158" t="n">
        <v>24.78</v>
      </c>
      <c r="G2158" t="n">
        <v>40.18</v>
      </c>
      <c r="H2158" t="n">
        <v>0.5600000000000001</v>
      </c>
      <c r="I2158" t="n">
        <v>37</v>
      </c>
      <c r="J2158" t="n">
        <v>244.41</v>
      </c>
      <c r="K2158" t="n">
        <v>57.72</v>
      </c>
      <c r="L2158" t="n">
        <v>7.75</v>
      </c>
      <c r="M2158" t="n">
        <v>35</v>
      </c>
      <c r="N2158" t="n">
        <v>58.93</v>
      </c>
      <c r="O2158" t="n">
        <v>30377.55</v>
      </c>
      <c r="P2158" t="n">
        <v>387.47</v>
      </c>
      <c r="Q2158" t="n">
        <v>452.68</v>
      </c>
      <c r="R2158" t="n">
        <v>96.87</v>
      </c>
      <c r="S2158" t="n">
        <v>57.64</v>
      </c>
      <c r="T2158" t="n">
        <v>17386.85</v>
      </c>
      <c r="U2158" t="n">
        <v>0.6</v>
      </c>
      <c r="V2158" t="n">
        <v>0.86</v>
      </c>
      <c r="W2158" t="n">
        <v>6.85</v>
      </c>
      <c r="X2158" t="n">
        <v>1.05</v>
      </c>
      <c r="Y2158" t="n">
        <v>1</v>
      </c>
      <c r="Z2158" t="n">
        <v>10</v>
      </c>
    </row>
    <row r="2159">
      <c r="A2159" t="n">
        <v>28</v>
      </c>
      <c r="B2159" t="n">
        <v>120</v>
      </c>
      <c r="C2159" t="inlineStr">
        <is>
          <t xml:space="preserve">CONCLUIDO	</t>
        </is>
      </c>
      <c r="D2159" t="n">
        <v>3.4386</v>
      </c>
      <c r="E2159" t="n">
        <v>29.08</v>
      </c>
      <c r="F2159" t="n">
        <v>24.73</v>
      </c>
      <c r="G2159" t="n">
        <v>41.22</v>
      </c>
      <c r="H2159" t="n">
        <v>0.58</v>
      </c>
      <c r="I2159" t="n">
        <v>36</v>
      </c>
      <c r="J2159" t="n">
        <v>244.85</v>
      </c>
      <c r="K2159" t="n">
        <v>57.72</v>
      </c>
      <c r="L2159" t="n">
        <v>8</v>
      </c>
      <c r="M2159" t="n">
        <v>34</v>
      </c>
      <c r="N2159" t="n">
        <v>59.12</v>
      </c>
      <c r="O2159" t="n">
        <v>30432.06</v>
      </c>
      <c r="P2159" t="n">
        <v>386.76</v>
      </c>
      <c r="Q2159" t="n">
        <v>452.64</v>
      </c>
      <c r="R2159" t="n">
        <v>95.16</v>
      </c>
      <c r="S2159" t="n">
        <v>57.64</v>
      </c>
      <c r="T2159" t="n">
        <v>16538.4</v>
      </c>
      <c r="U2159" t="n">
        <v>0.61</v>
      </c>
      <c r="V2159" t="n">
        <v>0.86</v>
      </c>
      <c r="W2159" t="n">
        <v>6.85</v>
      </c>
      <c r="X2159" t="n">
        <v>1.01</v>
      </c>
      <c r="Y2159" t="n">
        <v>1</v>
      </c>
      <c r="Z2159" t="n">
        <v>10</v>
      </c>
    </row>
    <row r="2160">
      <c r="A2160" t="n">
        <v>29</v>
      </c>
      <c r="B2160" t="n">
        <v>120</v>
      </c>
      <c r="C2160" t="inlineStr">
        <is>
          <t xml:space="preserve">CONCLUIDO	</t>
        </is>
      </c>
      <c r="D2160" t="n">
        <v>3.4456</v>
      </c>
      <c r="E2160" t="n">
        <v>29.02</v>
      </c>
      <c r="F2160" t="n">
        <v>24.72</v>
      </c>
      <c r="G2160" t="n">
        <v>42.38</v>
      </c>
      <c r="H2160" t="n">
        <v>0.6</v>
      </c>
      <c r="I2160" t="n">
        <v>35</v>
      </c>
      <c r="J2160" t="n">
        <v>245.29</v>
      </c>
      <c r="K2160" t="n">
        <v>57.72</v>
      </c>
      <c r="L2160" t="n">
        <v>8.25</v>
      </c>
      <c r="M2160" t="n">
        <v>33</v>
      </c>
      <c r="N2160" t="n">
        <v>59.32</v>
      </c>
      <c r="O2160" t="n">
        <v>30486.64</v>
      </c>
      <c r="P2160" t="n">
        <v>386.62</v>
      </c>
      <c r="Q2160" t="n">
        <v>452.59</v>
      </c>
      <c r="R2160" t="n">
        <v>94.84</v>
      </c>
      <c r="S2160" t="n">
        <v>57.64</v>
      </c>
      <c r="T2160" t="n">
        <v>16380.71</v>
      </c>
      <c r="U2160" t="n">
        <v>0.61</v>
      </c>
      <c r="V2160" t="n">
        <v>0.86</v>
      </c>
      <c r="W2160" t="n">
        <v>6.85</v>
      </c>
      <c r="X2160" t="n">
        <v>0.99</v>
      </c>
      <c r="Y2160" t="n">
        <v>1</v>
      </c>
      <c r="Z2160" t="n">
        <v>10</v>
      </c>
    </row>
    <row r="2161">
      <c r="A2161" t="n">
        <v>30</v>
      </c>
      <c r="B2161" t="n">
        <v>120</v>
      </c>
      <c r="C2161" t="inlineStr">
        <is>
          <t xml:space="preserve">CONCLUIDO	</t>
        </is>
      </c>
      <c r="D2161" t="n">
        <v>3.4586</v>
      </c>
      <c r="E2161" t="n">
        <v>28.91</v>
      </c>
      <c r="F2161" t="n">
        <v>24.66</v>
      </c>
      <c r="G2161" t="n">
        <v>43.51</v>
      </c>
      <c r="H2161" t="n">
        <v>0.62</v>
      </c>
      <c r="I2161" t="n">
        <v>34</v>
      </c>
      <c r="J2161" t="n">
        <v>245.73</v>
      </c>
      <c r="K2161" t="n">
        <v>57.72</v>
      </c>
      <c r="L2161" t="n">
        <v>8.5</v>
      </c>
      <c r="M2161" t="n">
        <v>32</v>
      </c>
      <c r="N2161" t="n">
        <v>59.51</v>
      </c>
      <c r="O2161" t="n">
        <v>30541.29</v>
      </c>
      <c r="P2161" t="n">
        <v>385.13</v>
      </c>
      <c r="Q2161" t="n">
        <v>452.66</v>
      </c>
      <c r="R2161" t="n">
        <v>92.36</v>
      </c>
      <c r="S2161" t="n">
        <v>57.64</v>
      </c>
      <c r="T2161" t="n">
        <v>15148.11</v>
      </c>
      <c r="U2161" t="n">
        <v>0.62</v>
      </c>
      <c r="V2161" t="n">
        <v>0.86</v>
      </c>
      <c r="W2161" t="n">
        <v>6.86</v>
      </c>
      <c r="X2161" t="n">
        <v>0.93</v>
      </c>
      <c r="Y2161" t="n">
        <v>1</v>
      </c>
      <c r="Z2161" t="n">
        <v>10</v>
      </c>
    </row>
    <row r="2162">
      <c r="A2162" t="n">
        <v>31</v>
      </c>
      <c r="B2162" t="n">
        <v>120</v>
      </c>
      <c r="C2162" t="inlineStr">
        <is>
          <t xml:space="preserve">CONCLUIDO	</t>
        </is>
      </c>
      <c r="D2162" t="n">
        <v>3.4649</v>
      </c>
      <c r="E2162" t="n">
        <v>28.86</v>
      </c>
      <c r="F2162" t="n">
        <v>24.65</v>
      </c>
      <c r="G2162" t="n">
        <v>44.82</v>
      </c>
      <c r="H2162" t="n">
        <v>0.63</v>
      </c>
      <c r="I2162" t="n">
        <v>33</v>
      </c>
      <c r="J2162" t="n">
        <v>246.18</v>
      </c>
      <c r="K2162" t="n">
        <v>57.72</v>
      </c>
      <c r="L2162" t="n">
        <v>8.75</v>
      </c>
      <c r="M2162" t="n">
        <v>31</v>
      </c>
      <c r="N2162" t="n">
        <v>59.7</v>
      </c>
      <c r="O2162" t="n">
        <v>30596.01</v>
      </c>
      <c r="P2162" t="n">
        <v>385.24</v>
      </c>
      <c r="Q2162" t="n">
        <v>452.62</v>
      </c>
      <c r="R2162" t="n">
        <v>92.29000000000001</v>
      </c>
      <c r="S2162" t="n">
        <v>57.64</v>
      </c>
      <c r="T2162" t="n">
        <v>15118.11</v>
      </c>
      <c r="U2162" t="n">
        <v>0.62</v>
      </c>
      <c r="V2162" t="n">
        <v>0.86</v>
      </c>
      <c r="W2162" t="n">
        <v>6.85</v>
      </c>
      <c r="X2162" t="n">
        <v>0.92</v>
      </c>
      <c r="Y2162" t="n">
        <v>1</v>
      </c>
      <c r="Z2162" t="n">
        <v>10</v>
      </c>
    </row>
    <row r="2163">
      <c r="A2163" t="n">
        <v>32</v>
      </c>
      <c r="B2163" t="n">
        <v>120</v>
      </c>
      <c r="C2163" t="inlineStr">
        <is>
          <t xml:space="preserve">CONCLUIDO	</t>
        </is>
      </c>
      <c r="D2163" t="n">
        <v>3.4721</v>
      </c>
      <c r="E2163" t="n">
        <v>28.8</v>
      </c>
      <c r="F2163" t="n">
        <v>24.63</v>
      </c>
      <c r="G2163" t="n">
        <v>46.19</v>
      </c>
      <c r="H2163" t="n">
        <v>0.65</v>
      </c>
      <c r="I2163" t="n">
        <v>32</v>
      </c>
      <c r="J2163" t="n">
        <v>246.62</v>
      </c>
      <c r="K2163" t="n">
        <v>57.72</v>
      </c>
      <c r="L2163" t="n">
        <v>9</v>
      </c>
      <c r="M2163" t="n">
        <v>30</v>
      </c>
      <c r="N2163" t="n">
        <v>59.9</v>
      </c>
      <c r="O2163" t="n">
        <v>30650.8</v>
      </c>
      <c r="P2163" t="n">
        <v>384.82</v>
      </c>
      <c r="Q2163" t="n">
        <v>452.61</v>
      </c>
      <c r="R2163" t="n">
        <v>91.84</v>
      </c>
      <c r="S2163" t="n">
        <v>57.64</v>
      </c>
      <c r="T2163" t="n">
        <v>14898.37</v>
      </c>
      <c r="U2163" t="n">
        <v>0.63</v>
      </c>
      <c r="V2163" t="n">
        <v>0.86</v>
      </c>
      <c r="W2163" t="n">
        <v>6.85</v>
      </c>
      <c r="X2163" t="n">
        <v>0.91</v>
      </c>
      <c r="Y2163" t="n">
        <v>1</v>
      </c>
      <c r="Z2163" t="n">
        <v>10</v>
      </c>
    </row>
    <row r="2164">
      <c r="A2164" t="n">
        <v>33</v>
      </c>
      <c r="B2164" t="n">
        <v>120</v>
      </c>
      <c r="C2164" t="inlineStr">
        <is>
          <t xml:space="preserve">CONCLUIDO	</t>
        </is>
      </c>
      <c r="D2164" t="n">
        <v>3.4837</v>
      </c>
      <c r="E2164" t="n">
        <v>28.71</v>
      </c>
      <c r="F2164" t="n">
        <v>24.58</v>
      </c>
      <c r="G2164" t="n">
        <v>47.58</v>
      </c>
      <c r="H2164" t="n">
        <v>0.67</v>
      </c>
      <c r="I2164" t="n">
        <v>31</v>
      </c>
      <c r="J2164" t="n">
        <v>247.07</v>
      </c>
      <c r="K2164" t="n">
        <v>57.72</v>
      </c>
      <c r="L2164" t="n">
        <v>9.25</v>
      </c>
      <c r="M2164" t="n">
        <v>29</v>
      </c>
      <c r="N2164" t="n">
        <v>60.09</v>
      </c>
      <c r="O2164" t="n">
        <v>30705.66</v>
      </c>
      <c r="P2164" t="n">
        <v>383.88</v>
      </c>
      <c r="Q2164" t="n">
        <v>452.62</v>
      </c>
      <c r="R2164" t="n">
        <v>90.27</v>
      </c>
      <c r="S2164" t="n">
        <v>57.64</v>
      </c>
      <c r="T2164" t="n">
        <v>14119.09</v>
      </c>
      <c r="U2164" t="n">
        <v>0.64</v>
      </c>
      <c r="V2164" t="n">
        <v>0.86</v>
      </c>
      <c r="W2164" t="n">
        <v>6.85</v>
      </c>
      <c r="X2164" t="n">
        <v>0.86</v>
      </c>
      <c r="Y2164" t="n">
        <v>1</v>
      </c>
      <c r="Z2164" t="n">
        <v>10</v>
      </c>
    </row>
    <row r="2165">
      <c r="A2165" t="n">
        <v>34</v>
      </c>
      <c r="B2165" t="n">
        <v>120</v>
      </c>
      <c r="C2165" t="inlineStr">
        <is>
          <t xml:space="preserve">CONCLUIDO	</t>
        </is>
      </c>
      <c r="D2165" t="n">
        <v>3.4945</v>
      </c>
      <c r="E2165" t="n">
        <v>28.62</v>
      </c>
      <c r="F2165" t="n">
        <v>24.54</v>
      </c>
      <c r="G2165" t="n">
        <v>49.08</v>
      </c>
      <c r="H2165" t="n">
        <v>0.68</v>
      </c>
      <c r="I2165" t="n">
        <v>30</v>
      </c>
      <c r="J2165" t="n">
        <v>247.51</v>
      </c>
      <c r="K2165" t="n">
        <v>57.72</v>
      </c>
      <c r="L2165" t="n">
        <v>9.5</v>
      </c>
      <c r="M2165" t="n">
        <v>28</v>
      </c>
      <c r="N2165" t="n">
        <v>60.29</v>
      </c>
      <c r="O2165" t="n">
        <v>30760.6</v>
      </c>
      <c r="P2165" t="n">
        <v>383.19</v>
      </c>
      <c r="Q2165" t="n">
        <v>452.58</v>
      </c>
      <c r="R2165" t="n">
        <v>88.87</v>
      </c>
      <c r="S2165" t="n">
        <v>57.64</v>
      </c>
      <c r="T2165" t="n">
        <v>13423.06</v>
      </c>
      <c r="U2165" t="n">
        <v>0.65</v>
      </c>
      <c r="V2165" t="n">
        <v>0.86</v>
      </c>
      <c r="W2165" t="n">
        <v>6.84</v>
      </c>
      <c r="X2165" t="n">
        <v>0.82</v>
      </c>
      <c r="Y2165" t="n">
        <v>1</v>
      </c>
      <c r="Z2165" t="n">
        <v>10</v>
      </c>
    </row>
    <row r="2166">
      <c r="A2166" t="n">
        <v>35</v>
      </c>
      <c r="B2166" t="n">
        <v>120</v>
      </c>
      <c r="C2166" t="inlineStr">
        <is>
          <t xml:space="preserve">CONCLUIDO	</t>
        </is>
      </c>
      <c r="D2166" t="n">
        <v>3.491</v>
      </c>
      <c r="E2166" t="n">
        <v>28.64</v>
      </c>
      <c r="F2166" t="n">
        <v>24.57</v>
      </c>
      <c r="G2166" t="n">
        <v>49.14</v>
      </c>
      <c r="H2166" t="n">
        <v>0.7</v>
      </c>
      <c r="I2166" t="n">
        <v>30</v>
      </c>
      <c r="J2166" t="n">
        <v>247.96</v>
      </c>
      <c r="K2166" t="n">
        <v>57.72</v>
      </c>
      <c r="L2166" t="n">
        <v>9.75</v>
      </c>
      <c r="M2166" t="n">
        <v>28</v>
      </c>
      <c r="N2166" t="n">
        <v>60.48</v>
      </c>
      <c r="O2166" t="n">
        <v>30815.6</v>
      </c>
      <c r="P2166" t="n">
        <v>383.27</v>
      </c>
      <c r="Q2166" t="n">
        <v>452.6</v>
      </c>
      <c r="R2166" t="n">
        <v>89.81999999999999</v>
      </c>
      <c r="S2166" t="n">
        <v>57.64</v>
      </c>
      <c r="T2166" t="n">
        <v>13898.52</v>
      </c>
      <c r="U2166" t="n">
        <v>0.64</v>
      </c>
      <c r="V2166" t="n">
        <v>0.86</v>
      </c>
      <c r="W2166" t="n">
        <v>6.84</v>
      </c>
      <c r="X2166" t="n">
        <v>0.84</v>
      </c>
      <c r="Y2166" t="n">
        <v>1</v>
      </c>
      <c r="Z2166" t="n">
        <v>10</v>
      </c>
    </row>
    <row r="2167">
      <c r="A2167" t="n">
        <v>36</v>
      </c>
      <c r="B2167" t="n">
        <v>120</v>
      </c>
      <c r="C2167" t="inlineStr">
        <is>
          <t xml:space="preserve">CONCLUIDO	</t>
        </is>
      </c>
      <c r="D2167" t="n">
        <v>3.5005</v>
      </c>
      <c r="E2167" t="n">
        <v>28.57</v>
      </c>
      <c r="F2167" t="n">
        <v>24.54</v>
      </c>
      <c r="G2167" t="n">
        <v>50.77</v>
      </c>
      <c r="H2167" t="n">
        <v>0.72</v>
      </c>
      <c r="I2167" t="n">
        <v>29</v>
      </c>
      <c r="J2167" t="n">
        <v>248.4</v>
      </c>
      <c r="K2167" t="n">
        <v>57.72</v>
      </c>
      <c r="L2167" t="n">
        <v>10</v>
      </c>
      <c r="M2167" t="n">
        <v>27</v>
      </c>
      <c r="N2167" t="n">
        <v>60.68</v>
      </c>
      <c r="O2167" t="n">
        <v>30870.67</v>
      </c>
      <c r="P2167" t="n">
        <v>382.74</v>
      </c>
      <c r="Q2167" t="n">
        <v>452.64</v>
      </c>
      <c r="R2167" t="n">
        <v>88.56</v>
      </c>
      <c r="S2167" t="n">
        <v>57.64</v>
      </c>
      <c r="T2167" t="n">
        <v>13271.22</v>
      </c>
      <c r="U2167" t="n">
        <v>0.65</v>
      </c>
      <c r="V2167" t="n">
        <v>0.86</v>
      </c>
      <c r="W2167" t="n">
        <v>6.85</v>
      </c>
      <c r="X2167" t="n">
        <v>0.8100000000000001</v>
      </c>
      <c r="Y2167" t="n">
        <v>1</v>
      </c>
      <c r="Z2167" t="n">
        <v>10</v>
      </c>
    </row>
    <row r="2168">
      <c r="A2168" t="n">
        <v>37</v>
      </c>
      <c r="B2168" t="n">
        <v>120</v>
      </c>
      <c r="C2168" t="inlineStr">
        <is>
          <t xml:space="preserve">CONCLUIDO	</t>
        </is>
      </c>
      <c r="D2168" t="n">
        <v>3.5132</v>
      </c>
      <c r="E2168" t="n">
        <v>28.46</v>
      </c>
      <c r="F2168" t="n">
        <v>24.48</v>
      </c>
      <c r="G2168" t="n">
        <v>52.46</v>
      </c>
      <c r="H2168" t="n">
        <v>0.73</v>
      </c>
      <c r="I2168" t="n">
        <v>28</v>
      </c>
      <c r="J2168" t="n">
        <v>248.85</v>
      </c>
      <c r="K2168" t="n">
        <v>57.72</v>
      </c>
      <c r="L2168" t="n">
        <v>10.25</v>
      </c>
      <c r="M2168" t="n">
        <v>26</v>
      </c>
      <c r="N2168" t="n">
        <v>60.88</v>
      </c>
      <c r="O2168" t="n">
        <v>30925.82</v>
      </c>
      <c r="P2168" t="n">
        <v>381.79</v>
      </c>
      <c r="Q2168" t="n">
        <v>452.6</v>
      </c>
      <c r="R2168" t="n">
        <v>87.01000000000001</v>
      </c>
      <c r="S2168" t="n">
        <v>57.64</v>
      </c>
      <c r="T2168" t="n">
        <v>12503.27</v>
      </c>
      <c r="U2168" t="n">
        <v>0.66</v>
      </c>
      <c r="V2168" t="n">
        <v>0.87</v>
      </c>
      <c r="W2168" t="n">
        <v>6.83</v>
      </c>
      <c r="X2168" t="n">
        <v>0.75</v>
      </c>
      <c r="Y2168" t="n">
        <v>1</v>
      </c>
      <c r="Z2168" t="n">
        <v>10</v>
      </c>
    </row>
    <row r="2169">
      <c r="A2169" t="n">
        <v>38</v>
      </c>
      <c r="B2169" t="n">
        <v>120</v>
      </c>
      <c r="C2169" t="inlineStr">
        <is>
          <t xml:space="preserve">CONCLUIDO	</t>
        </is>
      </c>
      <c r="D2169" t="n">
        <v>3.5205</v>
      </c>
      <c r="E2169" t="n">
        <v>28.4</v>
      </c>
      <c r="F2169" t="n">
        <v>24.47</v>
      </c>
      <c r="G2169" t="n">
        <v>54.37</v>
      </c>
      <c r="H2169" t="n">
        <v>0.75</v>
      </c>
      <c r="I2169" t="n">
        <v>27</v>
      </c>
      <c r="J2169" t="n">
        <v>249.3</v>
      </c>
      <c r="K2169" t="n">
        <v>57.72</v>
      </c>
      <c r="L2169" t="n">
        <v>10.5</v>
      </c>
      <c r="M2169" t="n">
        <v>25</v>
      </c>
      <c r="N2169" t="n">
        <v>61.07</v>
      </c>
      <c r="O2169" t="n">
        <v>30981.04</v>
      </c>
      <c r="P2169" t="n">
        <v>381.3</v>
      </c>
      <c r="Q2169" t="n">
        <v>452.63</v>
      </c>
      <c r="R2169" t="n">
        <v>86.75</v>
      </c>
      <c r="S2169" t="n">
        <v>57.64</v>
      </c>
      <c r="T2169" t="n">
        <v>12376.75</v>
      </c>
      <c r="U2169" t="n">
        <v>0.66</v>
      </c>
      <c r="V2169" t="n">
        <v>0.87</v>
      </c>
      <c r="W2169" t="n">
        <v>6.83</v>
      </c>
      <c r="X2169" t="n">
        <v>0.74</v>
      </c>
      <c r="Y2169" t="n">
        <v>1</v>
      </c>
      <c r="Z2169" t="n">
        <v>10</v>
      </c>
    </row>
    <row r="2170">
      <c r="A2170" t="n">
        <v>39</v>
      </c>
      <c r="B2170" t="n">
        <v>120</v>
      </c>
      <c r="C2170" t="inlineStr">
        <is>
          <t xml:space="preserve">CONCLUIDO	</t>
        </is>
      </c>
      <c r="D2170" t="n">
        <v>3.5206</v>
      </c>
      <c r="E2170" t="n">
        <v>28.4</v>
      </c>
      <c r="F2170" t="n">
        <v>24.47</v>
      </c>
      <c r="G2170" t="n">
        <v>54.37</v>
      </c>
      <c r="H2170" t="n">
        <v>0.77</v>
      </c>
      <c r="I2170" t="n">
        <v>27</v>
      </c>
      <c r="J2170" t="n">
        <v>249.75</v>
      </c>
      <c r="K2170" t="n">
        <v>57.72</v>
      </c>
      <c r="L2170" t="n">
        <v>10.75</v>
      </c>
      <c r="M2170" t="n">
        <v>25</v>
      </c>
      <c r="N2170" t="n">
        <v>61.27</v>
      </c>
      <c r="O2170" t="n">
        <v>31036.33</v>
      </c>
      <c r="P2170" t="n">
        <v>381.23</v>
      </c>
      <c r="Q2170" t="n">
        <v>452.64</v>
      </c>
      <c r="R2170" t="n">
        <v>86.33</v>
      </c>
      <c r="S2170" t="n">
        <v>57.64</v>
      </c>
      <c r="T2170" t="n">
        <v>12166.58</v>
      </c>
      <c r="U2170" t="n">
        <v>0.67</v>
      </c>
      <c r="V2170" t="n">
        <v>0.87</v>
      </c>
      <c r="W2170" t="n">
        <v>6.84</v>
      </c>
      <c r="X2170" t="n">
        <v>0.74</v>
      </c>
      <c r="Y2170" t="n">
        <v>1</v>
      </c>
      <c r="Z2170" t="n">
        <v>10</v>
      </c>
    </row>
    <row r="2171">
      <c r="A2171" t="n">
        <v>40</v>
      </c>
      <c r="B2171" t="n">
        <v>120</v>
      </c>
      <c r="C2171" t="inlineStr">
        <is>
          <t xml:space="preserve">CONCLUIDO	</t>
        </is>
      </c>
      <c r="D2171" t="n">
        <v>3.5312</v>
      </c>
      <c r="E2171" t="n">
        <v>28.32</v>
      </c>
      <c r="F2171" t="n">
        <v>24.43</v>
      </c>
      <c r="G2171" t="n">
        <v>56.37</v>
      </c>
      <c r="H2171" t="n">
        <v>0.78</v>
      </c>
      <c r="I2171" t="n">
        <v>26</v>
      </c>
      <c r="J2171" t="n">
        <v>250.2</v>
      </c>
      <c r="K2171" t="n">
        <v>57.72</v>
      </c>
      <c r="L2171" t="n">
        <v>11</v>
      </c>
      <c r="M2171" t="n">
        <v>24</v>
      </c>
      <c r="N2171" t="n">
        <v>61.47</v>
      </c>
      <c r="O2171" t="n">
        <v>31091.69</v>
      </c>
      <c r="P2171" t="n">
        <v>380.37</v>
      </c>
      <c r="Q2171" t="n">
        <v>452.62</v>
      </c>
      <c r="R2171" t="n">
        <v>85.19</v>
      </c>
      <c r="S2171" t="n">
        <v>57.64</v>
      </c>
      <c r="T2171" t="n">
        <v>11601.9</v>
      </c>
      <c r="U2171" t="n">
        <v>0.68</v>
      </c>
      <c r="V2171" t="n">
        <v>0.87</v>
      </c>
      <c r="W2171" t="n">
        <v>6.83</v>
      </c>
      <c r="X2171" t="n">
        <v>0.7</v>
      </c>
      <c r="Y2171" t="n">
        <v>1</v>
      </c>
      <c r="Z2171" t="n">
        <v>10</v>
      </c>
    </row>
    <row r="2172">
      <c r="A2172" t="n">
        <v>41</v>
      </c>
      <c r="B2172" t="n">
        <v>120</v>
      </c>
      <c r="C2172" t="inlineStr">
        <is>
          <t xml:space="preserve">CONCLUIDO	</t>
        </is>
      </c>
      <c r="D2172" t="n">
        <v>3.5281</v>
      </c>
      <c r="E2172" t="n">
        <v>28.34</v>
      </c>
      <c r="F2172" t="n">
        <v>24.45</v>
      </c>
      <c r="G2172" t="n">
        <v>56.42</v>
      </c>
      <c r="H2172" t="n">
        <v>0.8</v>
      </c>
      <c r="I2172" t="n">
        <v>26</v>
      </c>
      <c r="J2172" t="n">
        <v>250.65</v>
      </c>
      <c r="K2172" t="n">
        <v>57.72</v>
      </c>
      <c r="L2172" t="n">
        <v>11.25</v>
      </c>
      <c r="M2172" t="n">
        <v>24</v>
      </c>
      <c r="N2172" t="n">
        <v>61.67</v>
      </c>
      <c r="O2172" t="n">
        <v>31147.12</v>
      </c>
      <c r="P2172" t="n">
        <v>380.47</v>
      </c>
      <c r="Q2172" t="n">
        <v>452.59</v>
      </c>
      <c r="R2172" t="n">
        <v>85.98999999999999</v>
      </c>
      <c r="S2172" t="n">
        <v>57.64</v>
      </c>
      <c r="T2172" t="n">
        <v>12004.31</v>
      </c>
      <c r="U2172" t="n">
        <v>0.67</v>
      </c>
      <c r="V2172" t="n">
        <v>0.87</v>
      </c>
      <c r="W2172" t="n">
        <v>6.84</v>
      </c>
      <c r="X2172" t="n">
        <v>0.73</v>
      </c>
      <c r="Y2172" t="n">
        <v>1</v>
      </c>
      <c r="Z2172" t="n">
        <v>10</v>
      </c>
    </row>
    <row r="2173">
      <c r="A2173" t="n">
        <v>42</v>
      </c>
      <c r="B2173" t="n">
        <v>120</v>
      </c>
      <c r="C2173" t="inlineStr">
        <is>
          <t xml:space="preserve">CONCLUIDO	</t>
        </is>
      </c>
      <c r="D2173" t="n">
        <v>3.5389</v>
      </c>
      <c r="E2173" t="n">
        <v>28.26</v>
      </c>
      <c r="F2173" t="n">
        <v>24.41</v>
      </c>
      <c r="G2173" t="n">
        <v>58.58</v>
      </c>
      <c r="H2173" t="n">
        <v>0.8100000000000001</v>
      </c>
      <c r="I2173" t="n">
        <v>25</v>
      </c>
      <c r="J2173" t="n">
        <v>251.1</v>
      </c>
      <c r="K2173" t="n">
        <v>57.72</v>
      </c>
      <c r="L2173" t="n">
        <v>11.5</v>
      </c>
      <c r="M2173" t="n">
        <v>23</v>
      </c>
      <c r="N2173" t="n">
        <v>61.87</v>
      </c>
      <c r="O2173" t="n">
        <v>31202.63</v>
      </c>
      <c r="P2173" t="n">
        <v>379.91</v>
      </c>
      <c r="Q2173" t="n">
        <v>452.62</v>
      </c>
      <c r="R2173" t="n">
        <v>84.8</v>
      </c>
      <c r="S2173" t="n">
        <v>57.64</v>
      </c>
      <c r="T2173" t="n">
        <v>11413.4</v>
      </c>
      <c r="U2173" t="n">
        <v>0.68</v>
      </c>
      <c r="V2173" t="n">
        <v>0.87</v>
      </c>
      <c r="W2173" t="n">
        <v>6.83</v>
      </c>
      <c r="X2173" t="n">
        <v>0.68</v>
      </c>
      <c r="Y2173" t="n">
        <v>1</v>
      </c>
      <c r="Z2173" t="n">
        <v>10</v>
      </c>
    </row>
    <row r="2174">
      <c r="A2174" t="n">
        <v>43</v>
      </c>
      <c r="B2174" t="n">
        <v>120</v>
      </c>
      <c r="C2174" t="inlineStr">
        <is>
          <t xml:space="preserve">CONCLUIDO	</t>
        </is>
      </c>
      <c r="D2174" t="n">
        <v>3.5408</v>
      </c>
      <c r="E2174" t="n">
        <v>28.24</v>
      </c>
      <c r="F2174" t="n">
        <v>24.39</v>
      </c>
      <c r="G2174" t="n">
        <v>58.55</v>
      </c>
      <c r="H2174" t="n">
        <v>0.83</v>
      </c>
      <c r="I2174" t="n">
        <v>25</v>
      </c>
      <c r="J2174" t="n">
        <v>251.55</v>
      </c>
      <c r="K2174" t="n">
        <v>57.72</v>
      </c>
      <c r="L2174" t="n">
        <v>11.75</v>
      </c>
      <c r="M2174" t="n">
        <v>23</v>
      </c>
      <c r="N2174" t="n">
        <v>62.07</v>
      </c>
      <c r="O2174" t="n">
        <v>31258.21</v>
      </c>
      <c r="P2174" t="n">
        <v>379.56</v>
      </c>
      <c r="Q2174" t="n">
        <v>452.63</v>
      </c>
      <c r="R2174" t="n">
        <v>83.97</v>
      </c>
      <c r="S2174" t="n">
        <v>57.64</v>
      </c>
      <c r="T2174" t="n">
        <v>10995.84</v>
      </c>
      <c r="U2174" t="n">
        <v>0.6899999999999999</v>
      </c>
      <c r="V2174" t="n">
        <v>0.87</v>
      </c>
      <c r="W2174" t="n">
        <v>6.84</v>
      </c>
      <c r="X2174" t="n">
        <v>0.67</v>
      </c>
      <c r="Y2174" t="n">
        <v>1</v>
      </c>
      <c r="Z2174" t="n">
        <v>10</v>
      </c>
    </row>
    <row r="2175">
      <c r="A2175" t="n">
        <v>44</v>
      </c>
      <c r="B2175" t="n">
        <v>120</v>
      </c>
      <c r="C2175" t="inlineStr">
        <is>
          <t xml:space="preserve">CONCLUIDO	</t>
        </is>
      </c>
      <c r="D2175" t="n">
        <v>3.5474</v>
      </c>
      <c r="E2175" t="n">
        <v>28.19</v>
      </c>
      <c r="F2175" t="n">
        <v>24.39</v>
      </c>
      <c r="G2175" t="n">
        <v>60.97</v>
      </c>
      <c r="H2175" t="n">
        <v>0.85</v>
      </c>
      <c r="I2175" t="n">
        <v>24</v>
      </c>
      <c r="J2175" t="n">
        <v>252</v>
      </c>
      <c r="K2175" t="n">
        <v>57.72</v>
      </c>
      <c r="L2175" t="n">
        <v>12</v>
      </c>
      <c r="M2175" t="n">
        <v>22</v>
      </c>
      <c r="N2175" t="n">
        <v>62.27</v>
      </c>
      <c r="O2175" t="n">
        <v>31313.87</v>
      </c>
      <c r="P2175" t="n">
        <v>379.7</v>
      </c>
      <c r="Q2175" t="n">
        <v>452.58</v>
      </c>
      <c r="R2175" t="n">
        <v>83.90000000000001</v>
      </c>
      <c r="S2175" t="n">
        <v>57.64</v>
      </c>
      <c r="T2175" t="n">
        <v>10968.77</v>
      </c>
      <c r="U2175" t="n">
        <v>0.6899999999999999</v>
      </c>
      <c r="V2175" t="n">
        <v>0.87</v>
      </c>
      <c r="W2175" t="n">
        <v>6.83</v>
      </c>
      <c r="X2175" t="n">
        <v>0.66</v>
      </c>
      <c r="Y2175" t="n">
        <v>1</v>
      </c>
      <c r="Z2175" t="n">
        <v>10</v>
      </c>
    </row>
    <row r="2176">
      <c r="A2176" t="n">
        <v>45</v>
      </c>
      <c r="B2176" t="n">
        <v>120</v>
      </c>
      <c r="C2176" t="inlineStr">
        <is>
          <t xml:space="preserve">CONCLUIDO	</t>
        </is>
      </c>
      <c r="D2176" t="n">
        <v>3.5469</v>
      </c>
      <c r="E2176" t="n">
        <v>28.19</v>
      </c>
      <c r="F2176" t="n">
        <v>24.39</v>
      </c>
      <c r="G2176" t="n">
        <v>60.98</v>
      </c>
      <c r="H2176" t="n">
        <v>0.86</v>
      </c>
      <c r="I2176" t="n">
        <v>24</v>
      </c>
      <c r="J2176" t="n">
        <v>252.45</v>
      </c>
      <c r="K2176" t="n">
        <v>57.72</v>
      </c>
      <c r="L2176" t="n">
        <v>12.25</v>
      </c>
      <c r="M2176" t="n">
        <v>22</v>
      </c>
      <c r="N2176" t="n">
        <v>62.48</v>
      </c>
      <c r="O2176" t="n">
        <v>31369.6</v>
      </c>
      <c r="P2176" t="n">
        <v>379.28</v>
      </c>
      <c r="Q2176" t="n">
        <v>452.6</v>
      </c>
      <c r="R2176" t="n">
        <v>84.01000000000001</v>
      </c>
      <c r="S2176" t="n">
        <v>57.64</v>
      </c>
      <c r="T2176" t="n">
        <v>11025.08</v>
      </c>
      <c r="U2176" t="n">
        <v>0.6899999999999999</v>
      </c>
      <c r="V2176" t="n">
        <v>0.87</v>
      </c>
      <c r="W2176" t="n">
        <v>6.83</v>
      </c>
      <c r="X2176" t="n">
        <v>0.67</v>
      </c>
      <c r="Y2176" t="n">
        <v>1</v>
      </c>
      <c r="Z2176" t="n">
        <v>10</v>
      </c>
    </row>
    <row r="2177">
      <c r="A2177" t="n">
        <v>46</v>
      </c>
      <c r="B2177" t="n">
        <v>120</v>
      </c>
      <c r="C2177" t="inlineStr">
        <is>
          <t xml:space="preserve">CONCLUIDO	</t>
        </is>
      </c>
      <c r="D2177" t="n">
        <v>3.5575</v>
      </c>
      <c r="E2177" t="n">
        <v>28.11</v>
      </c>
      <c r="F2177" t="n">
        <v>24.35</v>
      </c>
      <c r="G2177" t="n">
        <v>63.53</v>
      </c>
      <c r="H2177" t="n">
        <v>0.88</v>
      </c>
      <c r="I2177" t="n">
        <v>23</v>
      </c>
      <c r="J2177" t="n">
        <v>252.9</v>
      </c>
      <c r="K2177" t="n">
        <v>57.72</v>
      </c>
      <c r="L2177" t="n">
        <v>12.5</v>
      </c>
      <c r="M2177" t="n">
        <v>21</v>
      </c>
      <c r="N2177" t="n">
        <v>62.68</v>
      </c>
      <c r="O2177" t="n">
        <v>31425.4</v>
      </c>
      <c r="P2177" t="n">
        <v>378.64</v>
      </c>
      <c r="Q2177" t="n">
        <v>452.6</v>
      </c>
      <c r="R2177" t="n">
        <v>82.76000000000001</v>
      </c>
      <c r="S2177" t="n">
        <v>57.64</v>
      </c>
      <c r="T2177" t="n">
        <v>10402.71</v>
      </c>
      <c r="U2177" t="n">
        <v>0.7</v>
      </c>
      <c r="V2177" t="n">
        <v>0.87</v>
      </c>
      <c r="W2177" t="n">
        <v>6.83</v>
      </c>
      <c r="X2177" t="n">
        <v>0.63</v>
      </c>
      <c r="Y2177" t="n">
        <v>1</v>
      </c>
      <c r="Z2177" t="n">
        <v>10</v>
      </c>
    </row>
    <row r="2178">
      <c r="A2178" t="n">
        <v>47</v>
      </c>
      <c r="B2178" t="n">
        <v>120</v>
      </c>
      <c r="C2178" t="inlineStr">
        <is>
          <t xml:space="preserve">CONCLUIDO	</t>
        </is>
      </c>
      <c r="D2178" t="n">
        <v>3.5587</v>
      </c>
      <c r="E2178" t="n">
        <v>28.1</v>
      </c>
      <c r="F2178" t="n">
        <v>24.34</v>
      </c>
      <c r="G2178" t="n">
        <v>63.5</v>
      </c>
      <c r="H2178" t="n">
        <v>0.9</v>
      </c>
      <c r="I2178" t="n">
        <v>23</v>
      </c>
      <c r="J2178" t="n">
        <v>253.35</v>
      </c>
      <c r="K2178" t="n">
        <v>57.72</v>
      </c>
      <c r="L2178" t="n">
        <v>12.75</v>
      </c>
      <c r="M2178" t="n">
        <v>21</v>
      </c>
      <c r="N2178" t="n">
        <v>62.88</v>
      </c>
      <c r="O2178" t="n">
        <v>31481.28</v>
      </c>
      <c r="P2178" t="n">
        <v>378.25</v>
      </c>
      <c r="Q2178" t="n">
        <v>452.55</v>
      </c>
      <c r="R2178" t="n">
        <v>82.39</v>
      </c>
      <c r="S2178" t="n">
        <v>57.64</v>
      </c>
      <c r="T2178" t="n">
        <v>10219.16</v>
      </c>
      <c r="U2178" t="n">
        <v>0.7</v>
      </c>
      <c r="V2178" t="n">
        <v>0.87</v>
      </c>
      <c r="W2178" t="n">
        <v>6.84</v>
      </c>
      <c r="X2178" t="n">
        <v>0.62</v>
      </c>
      <c r="Y2178" t="n">
        <v>1</v>
      </c>
      <c r="Z2178" t="n">
        <v>10</v>
      </c>
    </row>
    <row r="2179">
      <c r="A2179" t="n">
        <v>48</v>
      </c>
      <c r="B2179" t="n">
        <v>120</v>
      </c>
      <c r="C2179" t="inlineStr">
        <is>
          <t xml:space="preserve">CONCLUIDO	</t>
        </is>
      </c>
      <c r="D2179" t="n">
        <v>3.5674</v>
      </c>
      <c r="E2179" t="n">
        <v>28.03</v>
      </c>
      <c r="F2179" t="n">
        <v>24.32</v>
      </c>
      <c r="G2179" t="n">
        <v>66.33</v>
      </c>
      <c r="H2179" t="n">
        <v>0.91</v>
      </c>
      <c r="I2179" t="n">
        <v>22</v>
      </c>
      <c r="J2179" t="n">
        <v>253.81</v>
      </c>
      <c r="K2179" t="n">
        <v>57.72</v>
      </c>
      <c r="L2179" t="n">
        <v>13</v>
      </c>
      <c r="M2179" t="n">
        <v>20</v>
      </c>
      <c r="N2179" t="n">
        <v>63.08</v>
      </c>
      <c r="O2179" t="n">
        <v>31537.23</v>
      </c>
      <c r="P2179" t="n">
        <v>378.02</v>
      </c>
      <c r="Q2179" t="n">
        <v>452.57</v>
      </c>
      <c r="R2179" t="n">
        <v>81.79000000000001</v>
      </c>
      <c r="S2179" t="n">
        <v>57.64</v>
      </c>
      <c r="T2179" t="n">
        <v>9920.67</v>
      </c>
      <c r="U2179" t="n">
        <v>0.7</v>
      </c>
      <c r="V2179" t="n">
        <v>0.87</v>
      </c>
      <c r="W2179" t="n">
        <v>6.83</v>
      </c>
      <c r="X2179" t="n">
        <v>0.6</v>
      </c>
      <c r="Y2179" t="n">
        <v>1</v>
      </c>
      <c r="Z2179" t="n">
        <v>10</v>
      </c>
    </row>
    <row r="2180">
      <c r="A2180" t="n">
        <v>49</v>
      </c>
      <c r="B2180" t="n">
        <v>120</v>
      </c>
      <c r="C2180" t="inlineStr">
        <is>
          <t xml:space="preserve">CONCLUIDO	</t>
        </is>
      </c>
      <c r="D2180" t="n">
        <v>3.5669</v>
      </c>
      <c r="E2180" t="n">
        <v>28.04</v>
      </c>
      <c r="F2180" t="n">
        <v>24.32</v>
      </c>
      <c r="G2180" t="n">
        <v>66.34</v>
      </c>
      <c r="H2180" t="n">
        <v>0.93</v>
      </c>
      <c r="I2180" t="n">
        <v>22</v>
      </c>
      <c r="J2180" t="n">
        <v>254.26</v>
      </c>
      <c r="K2180" t="n">
        <v>57.72</v>
      </c>
      <c r="L2180" t="n">
        <v>13.25</v>
      </c>
      <c r="M2180" t="n">
        <v>20</v>
      </c>
      <c r="N2180" t="n">
        <v>63.29</v>
      </c>
      <c r="O2180" t="n">
        <v>31593.26</v>
      </c>
      <c r="P2180" t="n">
        <v>377.96</v>
      </c>
      <c r="Q2180" t="n">
        <v>452.57</v>
      </c>
      <c r="R2180" t="n">
        <v>81.89</v>
      </c>
      <c r="S2180" t="n">
        <v>57.64</v>
      </c>
      <c r="T2180" t="n">
        <v>9970.49</v>
      </c>
      <c r="U2180" t="n">
        <v>0.7</v>
      </c>
      <c r="V2180" t="n">
        <v>0.87</v>
      </c>
      <c r="W2180" t="n">
        <v>6.83</v>
      </c>
      <c r="X2180" t="n">
        <v>0.6</v>
      </c>
      <c r="Y2180" t="n">
        <v>1</v>
      </c>
      <c r="Z2180" t="n">
        <v>10</v>
      </c>
    </row>
    <row r="2181">
      <c r="A2181" t="n">
        <v>50</v>
      </c>
      <c r="B2181" t="n">
        <v>120</v>
      </c>
      <c r="C2181" t="inlineStr">
        <is>
          <t xml:space="preserve">CONCLUIDO	</t>
        </is>
      </c>
      <c r="D2181" t="n">
        <v>3.576</v>
      </c>
      <c r="E2181" t="n">
        <v>27.96</v>
      </c>
      <c r="F2181" t="n">
        <v>24.3</v>
      </c>
      <c r="G2181" t="n">
        <v>69.42</v>
      </c>
      <c r="H2181" t="n">
        <v>0.9399999999999999</v>
      </c>
      <c r="I2181" t="n">
        <v>21</v>
      </c>
      <c r="J2181" t="n">
        <v>254.72</v>
      </c>
      <c r="K2181" t="n">
        <v>57.72</v>
      </c>
      <c r="L2181" t="n">
        <v>13.5</v>
      </c>
      <c r="M2181" t="n">
        <v>19</v>
      </c>
      <c r="N2181" t="n">
        <v>63.49</v>
      </c>
      <c r="O2181" t="n">
        <v>31649.36</v>
      </c>
      <c r="P2181" t="n">
        <v>377.24</v>
      </c>
      <c r="Q2181" t="n">
        <v>452.64</v>
      </c>
      <c r="R2181" t="n">
        <v>80.81</v>
      </c>
      <c r="S2181" t="n">
        <v>57.64</v>
      </c>
      <c r="T2181" t="n">
        <v>9440.35</v>
      </c>
      <c r="U2181" t="n">
        <v>0.71</v>
      </c>
      <c r="V2181" t="n">
        <v>0.87</v>
      </c>
      <c r="W2181" t="n">
        <v>6.83</v>
      </c>
      <c r="X2181" t="n">
        <v>0.57</v>
      </c>
      <c r="Y2181" t="n">
        <v>1</v>
      </c>
      <c r="Z2181" t="n">
        <v>10</v>
      </c>
    </row>
    <row r="2182">
      <c r="A2182" t="n">
        <v>51</v>
      </c>
      <c r="B2182" t="n">
        <v>120</v>
      </c>
      <c r="C2182" t="inlineStr">
        <is>
          <t xml:space="preserve">CONCLUIDO	</t>
        </is>
      </c>
      <c r="D2182" t="n">
        <v>3.5757</v>
      </c>
      <c r="E2182" t="n">
        <v>27.97</v>
      </c>
      <c r="F2182" t="n">
        <v>24.3</v>
      </c>
      <c r="G2182" t="n">
        <v>69.43000000000001</v>
      </c>
      <c r="H2182" t="n">
        <v>0.96</v>
      </c>
      <c r="I2182" t="n">
        <v>21</v>
      </c>
      <c r="J2182" t="n">
        <v>255.17</v>
      </c>
      <c r="K2182" t="n">
        <v>57.72</v>
      </c>
      <c r="L2182" t="n">
        <v>13.75</v>
      </c>
      <c r="M2182" t="n">
        <v>19</v>
      </c>
      <c r="N2182" t="n">
        <v>63.7</v>
      </c>
      <c r="O2182" t="n">
        <v>31705.54</v>
      </c>
      <c r="P2182" t="n">
        <v>377.43</v>
      </c>
      <c r="Q2182" t="n">
        <v>452.63</v>
      </c>
      <c r="R2182" t="n">
        <v>80.95999999999999</v>
      </c>
      <c r="S2182" t="n">
        <v>57.64</v>
      </c>
      <c r="T2182" t="n">
        <v>9515.26</v>
      </c>
      <c r="U2182" t="n">
        <v>0.71</v>
      </c>
      <c r="V2182" t="n">
        <v>0.87</v>
      </c>
      <c r="W2182" t="n">
        <v>6.83</v>
      </c>
      <c r="X2182" t="n">
        <v>0.58</v>
      </c>
      <c r="Y2182" t="n">
        <v>1</v>
      </c>
      <c r="Z2182" t="n">
        <v>10</v>
      </c>
    </row>
    <row r="2183">
      <c r="A2183" t="n">
        <v>52</v>
      </c>
      <c r="B2183" t="n">
        <v>120</v>
      </c>
      <c r="C2183" t="inlineStr">
        <is>
          <t xml:space="preserve">CONCLUIDO	</t>
        </is>
      </c>
      <c r="D2183" t="n">
        <v>3.5763</v>
      </c>
      <c r="E2183" t="n">
        <v>27.96</v>
      </c>
      <c r="F2183" t="n">
        <v>24.3</v>
      </c>
      <c r="G2183" t="n">
        <v>69.42</v>
      </c>
      <c r="H2183" t="n">
        <v>0.97</v>
      </c>
      <c r="I2183" t="n">
        <v>21</v>
      </c>
      <c r="J2183" t="n">
        <v>255.63</v>
      </c>
      <c r="K2183" t="n">
        <v>57.72</v>
      </c>
      <c r="L2183" t="n">
        <v>14</v>
      </c>
      <c r="M2183" t="n">
        <v>19</v>
      </c>
      <c r="N2183" t="n">
        <v>63.91</v>
      </c>
      <c r="O2183" t="n">
        <v>31761.8</v>
      </c>
      <c r="P2183" t="n">
        <v>377.3</v>
      </c>
      <c r="Q2183" t="n">
        <v>452.58</v>
      </c>
      <c r="R2183" t="n">
        <v>80.97</v>
      </c>
      <c r="S2183" t="n">
        <v>57.64</v>
      </c>
      <c r="T2183" t="n">
        <v>9516.120000000001</v>
      </c>
      <c r="U2183" t="n">
        <v>0.71</v>
      </c>
      <c r="V2183" t="n">
        <v>0.87</v>
      </c>
      <c r="W2183" t="n">
        <v>6.83</v>
      </c>
      <c r="X2183" t="n">
        <v>0.57</v>
      </c>
      <c r="Y2183" t="n">
        <v>1</v>
      </c>
      <c r="Z2183" t="n">
        <v>10</v>
      </c>
    </row>
    <row r="2184">
      <c r="A2184" t="n">
        <v>53</v>
      </c>
      <c r="B2184" t="n">
        <v>120</v>
      </c>
      <c r="C2184" t="inlineStr">
        <is>
          <t xml:space="preserve">CONCLUIDO	</t>
        </is>
      </c>
      <c r="D2184" t="n">
        <v>3.5868</v>
      </c>
      <c r="E2184" t="n">
        <v>27.88</v>
      </c>
      <c r="F2184" t="n">
        <v>24.26</v>
      </c>
      <c r="G2184" t="n">
        <v>72.78</v>
      </c>
      <c r="H2184" t="n">
        <v>0.99</v>
      </c>
      <c r="I2184" t="n">
        <v>20</v>
      </c>
      <c r="J2184" t="n">
        <v>256.09</v>
      </c>
      <c r="K2184" t="n">
        <v>57.72</v>
      </c>
      <c r="L2184" t="n">
        <v>14.25</v>
      </c>
      <c r="M2184" t="n">
        <v>18</v>
      </c>
      <c r="N2184" t="n">
        <v>64.11</v>
      </c>
      <c r="O2184" t="n">
        <v>31818.13</v>
      </c>
      <c r="P2184" t="n">
        <v>376.31</v>
      </c>
      <c r="Q2184" t="n">
        <v>452.63</v>
      </c>
      <c r="R2184" t="n">
        <v>79.84999999999999</v>
      </c>
      <c r="S2184" t="n">
        <v>57.64</v>
      </c>
      <c r="T2184" t="n">
        <v>8961.969999999999</v>
      </c>
      <c r="U2184" t="n">
        <v>0.72</v>
      </c>
      <c r="V2184" t="n">
        <v>0.87</v>
      </c>
      <c r="W2184" t="n">
        <v>6.82</v>
      </c>
      <c r="X2184" t="n">
        <v>0.53</v>
      </c>
      <c r="Y2184" t="n">
        <v>1</v>
      </c>
      <c r="Z2184" t="n">
        <v>10</v>
      </c>
    </row>
    <row r="2185">
      <c r="A2185" t="n">
        <v>54</v>
      </c>
      <c r="B2185" t="n">
        <v>120</v>
      </c>
      <c r="C2185" t="inlineStr">
        <is>
          <t xml:space="preserve">CONCLUIDO	</t>
        </is>
      </c>
      <c r="D2185" t="n">
        <v>3.5852</v>
      </c>
      <c r="E2185" t="n">
        <v>27.89</v>
      </c>
      <c r="F2185" t="n">
        <v>24.27</v>
      </c>
      <c r="G2185" t="n">
        <v>72.81999999999999</v>
      </c>
      <c r="H2185" t="n">
        <v>1.01</v>
      </c>
      <c r="I2185" t="n">
        <v>20</v>
      </c>
      <c r="J2185" t="n">
        <v>256.54</v>
      </c>
      <c r="K2185" t="n">
        <v>57.72</v>
      </c>
      <c r="L2185" t="n">
        <v>14.5</v>
      </c>
      <c r="M2185" t="n">
        <v>18</v>
      </c>
      <c r="N2185" t="n">
        <v>64.31999999999999</v>
      </c>
      <c r="O2185" t="n">
        <v>31874.54</v>
      </c>
      <c r="P2185" t="n">
        <v>376.85</v>
      </c>
      <c r="Q2185" t="n">
        <v>452.62</v>
      </c>
      <c r="R2185" t="n">
        <v>80.11</v>
      </c>
      <c r="S2185" t="n">
        <v>57.64</v>
      </c>
      <c r="T2185" t="n">
        <v>9091.459999999999</v>
      </c>
      <c r="U2185" t="n">
        <v>0.72</v>
      </c>
      <c r="V2185" t="n">
        <v>0.87</v>
      </c>
      <c r="W2185" t="n">
        <v>6.83</v>
      </c>
      <c r="X2185" t="n">
        <v>0.55</v>
      </c>
      <c r="Y2185" t="n">
        <v>1</v>
      </c>
      <c r="Z2185" t="n">
        <v>10</v>
      </c>
    </row>
    <row r="2186">
      <c r="A2186" t="n">
        <v>55</v>
      </c>
      <c r="B2186" t="n">
        <v>120</v>
      </c>
      <c r="C2186" t="inlineStr">
        <is>
          <t xml:space="preserve">CONCLUIDO	</t>
        </is>
      </c>
      <c r="D2186" t="n">
        <v>3.5877</v>
      </c>
      <c r="E2186" t="n">
        <v>27.87</v>
      </c>
      <c r="F2186" t="n">
        <v>24.25</v>
      </c>
      <c r="G2186" t="n">
        <v>72.76000000000001</v>
      </c>
      <c r="H2186" t="n">
        <v>1.02</v>
      </c>
      <c r="I2186" t="n">
        <v>20</v>
      </c>
      <c r="J2186" t="n">
        <v>257</v>
      </c>
      <c r="K2186" t="n">
        <v>57.72</v>
      </c>
      <c r="L2186" t="n">
        <v>14.75</v>
      </c>
      <c r="M2186" t="n">
        <v>18</v>
      </c>
      <c r="N2186" t="n">
        <v>64.53</v>
      </c>
      <c r="O2186" t="n">
        <v>31931.15</v>
      </c>
      <c r="P2186" t="n">
        <v>376.04</v>
      </c>
      <c r="Q2186" t="n">
        <v>452.6</v>
      </c>
      <c r="R2186" t="n">
        <v>79.59</v>
      </c>
      <c r="S2186" t="n">
        <v>57.64</v>
      </c>
      <c r="T2186" t="n">
        <v>8833.23</v>
      </c>
      <c r="U2186" t="n">
        <v>0.72</v>
      </c>
      <c r="V2186" t="n">
        <v>0.87</v>
      </c>
      <c r="W2186" t="n">
        <v>6.82</v>
      </c>
      <c r="X2186" t="n">
        <v>0.53</v>
      </c>
      <c r="Y2186" t="n">
        <v>1</v>
      </c>
      <c r="Z2186" t="n">
        <v>10</v>
      </c>
    </row>
    <row r="2187">
      <c r="A2187" t="n">
        <v>56</v>
      </c>
      <c r="B2187" t="n">
        <v>120</v>
      </c>
      <c r="C2187" t="inlineStr">
        <is>
          <t xml:space="preserve">CONCLUIDO	</t>
        </is>
      </c>
      <c r="D2187" t="n">
        <v>3.5933</v>
      </c>
      <c r="E2187" t="n">
        <v>27.83</v>
      </c>
      <c r="F2187" t="n">
        <v>24.25</v>
      </c>
      <c r="G2187" t="n">
        <v>76.59</v>
      </c>
      <c r="H2187" t="n">
        <v>1.04</v>
      </c>
      <c r="I2187" t="n">
        <v>19</v>
      </c>
      <c r="J2187" t="n">
        <v>257.46</v>
      </c>
      <c r="K2187" t="n">
        <v>57.72</v>
      </c>
      <c r="L2187" t="n">
        <v>15</v>
      </c>
      <c r="M2187" t="n">
        <v>17</v>
      </c>
      <c r="N2187" t="n">
        <v>64.73999999999999</v>
      </c>
      <c r="O2187" t="n">
        <v>31987.71</v>
      </c>
      <c r="P2187" t="n">
        <v>375.54</v>
      </c>
      <c r="Q2187" t="n">
        <v>452.59</v>
      </c>
      <c r="R2187" t="n">
        <v>79.58</v>
      </c>
      <c r="S2187" t="n">
        <v>57.64</v>
      </c>
      <c r="T2187" t="n">
        <v>8832.6</v>
      </c>
      <c r="U2187" t="n">
        <v>0.72</v>
      </c>
      <c r="V2187" t="n">
        <v>0.87</v>
      </c>
      <c r="W2187" t="n">
        <v>6.83</v>
      </c>
      <c r="X2187" t="n">
        <v>0.53</v>
      </c>
      <c r="Y2187" t="n">
        <v>1</v>
      </c>
      <c r="Z2187" t="n">
        <v>10</v>
      </c>
    </row>
    <row r="2188">
      <c r="A2188" t="n">
        <v>57</v>
      </c>
      <c r="B2188" t="n">
        <v>120</v>
      </c>
      <c r="C2188" t="inlineStr">
        <is>
          <t xml:space="preserve">CONCLUIDO	</t>
        </is>
      </c>
      <c r="D2188" t="n">
        <v>3.5959</v>
      </c>
      <c r="E2188" t="n">
        <v>27.81</v>
      </c>
      <c r="F2188" t="n">
        <v>24.23</v>
      </c>
      <c r="G2188" t="n">
        <v>76.53</v>
      </c>
      <c r="H2188" t="n">
        <v>1.05</v>
      </c>
      <c r="I2188" t="n">
        <v>19</v>
      </c>
      <c r="J2188" t="n">
        <v>257.92</v>
      </c>
      <c r="K2188" t="n">
        <v>57.72</v>
      </c>
      <c r="L2188" t="n">
        <v>15.25</v>
      </c>
      <c r="M2188" t="n">
        <v>17</v>
      </c>
      <c r="N2188" t="n">
        <v>64.95</v>
      </c>
      <c r="O2188" t="n">
        <v>32044.35</v>
      </c>
      <c r="P2188" t="n">
        <v>375.55</v>
      </c>
      <c r="Q2188" t="n">
        <v>452.59</v>
      </c>
      <c r="R2188" t="n">
        <v>78.91</v>
      </c>
      <c r="S2188" t="n">
        <v>57.64</v>
      </c>
      <c r="T2188" t="n">
        <v>8498.950000000001</v>
      </c>
      <c r="U2188" t="n">
        <v>0.73</v>
      </c>
      <c r="V2188" t="n">
        <v>0.87</v>
      </c>
      <c r="W2188" t="n">
        <v>6.83</v>
      </c>
      <c r="X2188" t="n">
        <v>0.51</v>
      </c>
      <c r="Y2188" t="n">
        <v>1</v>
      </c>
      <c r="Z2188" t="n">
        <v>10</v>
      </c>
    </row>
    <row r="2189">
      <c r="A2189" t="n">
        <v>58</v>
      </c>
      <c r="B2189" t="n">
        <v>120</v>
      </c>
      <c r="C2189" t="inlineStr">
        <is>
          <t xml:space="preserve">CONCLUIDO	</t>
        </is>
      </c>
      <c r="D2189" t="n">
        <v>3.5953</v>
      </c>
      <c r="E2189" t="n">
        <v>27.81</v>
      </c>
      <c r="F2189" t="n">
        <v>24.24</v>
      </c>
      <c r="G2189" t="n">
        <v>76.55</v>
      </c>
      <c r="H2189" t="n">
        <v>1.07</v>
      </c>
      <c r="I2189" t="n">
        <v>19</v>
      </c>
      <c r="J2189" t="n">
        <v>258.38</v>
      </c>
      <c r="K2189" t="n">
        <v>57.72</v>
      </c>
      <c r="L2189" t="n">
        <v>15.5</v>
      </c>
      <c r="M2189" t="n">
        <v>17</v>
      </c>
      <c r="N2189" t="n">
        <v>65.16</v>
      </c>
      <c r="O2189" t="n">
        <v>32101.07</v>
      </c>
      <c r="P2189" t="n">
        <v>375.7</v>
      </c>
      <c r="Q2189" t="n">
        <v>452.64</v>
      </c>
      <c r="R2189" t="n">
        <v>79.22</v>
      </c>
      <c r="S2189" t="n">
        <v>57.64</v>
      </c>
      <c r="T2189" t="n">
        <v>8653.33</v>
      </c>
      <c r="U2189" t="n">
        <v>0.73</v>
      </c>
      <c r="V2189" t="n">
        <v>0.87</v>
      </c>
      <c r="W2189" t="n">
        <v>6.82</v>
      </c>
      <c r="X2189" t="n">
        <v>0.51</v>
      </c>
      <c r="Y2189" t="n">
        <v>1</v>
      </c>
      <c r="Z2189" t="n">
        <v>10</v>
      </c>
    </row>
    <row r="2190">
      <c r="A2190" t="n">
        <v>59</v>
      </c>
      <c r="B2190" t="n">
        <v>120</v>
      </c>
      <c r="C2190" t="inlineStr">
        <is>
          <t xml:space="preserve">CONCLUIDO	</t>
        </is>
      </c>
      <c r="D2190" t="n">
        <v>3.5951</v>
      </c>
      <c r="E2190" t="n">
        <v>27.82</v>
      </c>
      <c r="F2190" t="n">
        <v>24.24</v>
      </c>
      <c r="G2190" t="n">
        <v>76.55</v>
      </c>
      <c r="H2190" t="n">
        <v>1.08</v>
      </c>
      <c r="I2190" t="n">
        <v>19</v>
      </c>
      <c r="J2190" t="n">
        <v>258.84</v>
      </c>
      <c r="K2190" t="n">
        <v>57.72</v>
      </c>
      <c r="L2190" t="n">
        <v>15.75</v>
      </c>
      <c r="M2190" t="n">
        <v>17</v>
      </c>
      <c r="N2190" t="n">
        <v>65.37</v>
      </c>
      <c r="O2190" t="n">
        <v>32157.87</v>
      </c>
      <c r="P2190" t="n">
        <v>375.37</v>
      </c>
      <c r="Q2190" t="n">
        <v>452.59</v>
      </c>
      <c r="R2190" t="n">
        <v>79.08</v>
      </c>
      <c r="S2190" t="n">
        <v>57.64</v>
      </c>
      <c r="T2190" t="n">
        <v>8583.58</v>
      </c>
      <c r="U2190" t="n">
        <v>0.73</v>
      </c>
      <c r="V2190" t="n">
        <v>0.87</v>
      </c>
      <c r="W2190" t="n">
        <v>6.83</v>
      </c>
      <c r="X2190" t="n">
        <v>0.52</v>
      </c>
      <c r="Y2190" t="n">
        <v>1</v>
      </c>
      <c r="Z2190" t="n">
        <v>10</v>
      </c>
    </row>
    <row r="2191">
      <c r="A2191" t="n">
        <v>60</v>
      </c>
      <c r="B2191" t="n">
        <v>120</v>
      </c>
      <c r="C2191" t="inlineStr">
        <is>
          <t xml:space="preserve">CONCLUIDO	</t>
        </is>
      </c>
      <c r="D2191" t="n">
        <v>3.6043</v>
      </c>
      <c r="E2191" t="n">
        <v>27.74</v>
      </c>
      <c r="F2191" t="n">
        <v>24.22</v>
      </c>
      <c r="G2191" t="n">
        <v>80.72</v>
      </c>
      <c r="H2191" t="n">
        <v>1.1</v>
      </c>
      <c r="I2191" t="n">
        <v>18</v>
      </c>
      <c r="J2191" t="n">
        <v>259.3</v>
      </c>
      <c r="K2191" t="n">
        <v>57.72</v>
      </c>
      <c r="L2191" t="n">
        <v>16</v>
      </c>
      <c r="M2191" t="n">
        <v>16</v>
      </c>
      <c r="N2191" t="n">
        <v>65.58</v>
      </c>
      <c r="O2191" t="n">
        <v>32214.75</v>
      </c>
      <c r="P2191" t="n">
        <v>375.26</v>
      </c>
      <c r="Q2191" t="n">
        <v>452.62</v>
      </c>
      <c r="R2191" t="n">
        <v>78.20999999999999</v>
      </c>
      <c r="S2191" t="n">
        <v>57.64</v>
      </c>
      <c r="T2191" t="n">
        <v>8152.74</v>
      </c>
      <c r="U2191" t="n">
        <v>0.74</v>
      </c>
      <c r="V2191" t="n">
        <v>0.88</v>
      </c>
      <c r="W2191" t="n">
        <v>6.83</v>
      </c>
      <c r="X2191" t="n">
        <v>0.49</v>
      </c>
      <c r="Y2191" t="n">
        <v>1</v>
      </c>
      <c r="Z2191" t="n">
        <v>10</v>
      </c>
    </row>
    <row r="2192">
      <c r="A2192" t="n">
        <v>61</v>
      </c>
      <c r="B2192" t="n">
        <v>120</v>
      </c>
      <c r="C2192" t="inlineStr">
        <is>
          <t xml:space="preserve">CONCLUIDO	</t>
        </is>
      </c>
      <c r="D2192" t="n">
        <v>3.6042</v>
      </c>
      <c r="E2192" t="n">
        <v>27.75</v>
      </c>
      <c r="F2192" t="n">
        <v>24.22</v>
      </c>
      <c r="G2192" t="n">
        <v>80.72</v>
      </c>
      <c r="H2192" t="n">
        <v>1.11</v>
      </c>
      <c r="I2192" t="n">
        <v>18</v>
      </c>
      <c r="J2192" t="n">
        <v>259.76</v>
      </c>
      <c r="K2192" t="n">
        <v>57.72</v>
      </c>
      <c r="L2192" t="n">
        <v>16.25</v>
      </c>
      <c r="M2192" t="n">
        <v>16</v>
      </c>
      <c r="N2192" t="n">
        <v>65.79000000000001</v>
      </c>
      <c r="O2192" t="n">
        <v>32271.71</v>
      </c>
      <c r="P2192" t="n">
        <v>375.29</v>
      </c>
      <c r="Q2192" t="n">
        <v>452.6</v>
      </c>
      <c r="R2192" t="n">
        <v>78.41</v>
      </c>
      <c r="S2192" t="n">
        <v>57.64</v>
      </c>
      <c r="T2192" t="n">
        <v>8254.15</v>
      </c>
      <c r="U2192" t="n">
        <v>0.74</v>
      </c>
      <c r="V2192" t="n">
        <v>0.88</v>
      </c>
      <c r="W2192" t="n">
        <v>6.82</v>
      </c>
      <c r="X2192" t="n">
        <v>0.49</v>
      </c>
      <c r="Y2192" t="n">
        <v>1</v>
      </c>
      <c r="Z2192" t="n">
        <v>10</v>
      </c>
    </row>
    <row r="2193">
      <c r="A2193" t="n">
        <v>62</v>
      </c>
      <c r="B2193" t="n">
        <v>120</v>
      </c>
      <c r="C2193" t="inlineStr">
        <is>
          <t xml:space="preserve">CONCLUIDO	</t>
        </is>
      </c>
      <c r="D2193" t="n">
        <v>3.606</v>
      </c>
      <c r="E2193" t="n">
        <v>27.73</v>
      </c>
      <c r="F2193" t="n">
        <v>24.2</v>
      </c>
      <c r="G2193" t="n">
        <v>80.68000000000001</v>
      </c>
      <c r="H2193" t="n">
        <v>1.13</v>
      </c>
      <c r="I2193" t="n">
        <v>18</v>
      </c>
      <c r="J2193" t="n">
        <v>260.23</v>
      </c>
      <c r="K2193" t="n">
        <v>57.72</v>
      </c>
      <c r="L2193" t="n">
        <v>16.5</v>
      </c>
      <c r="M2193" t="n">
        <v>16</v>
      </c>
      <c r="N2193" t="n">
        <v>66</v>
      </c>
      <c r="O2193" t="n">
        <v>32328.74</v>
      </c>
      <c r="P2193" t="n">
        <v>374.65</v>
      </c>
      <c r="Q2193" t="n">
        <v>452.56</v>
      </c>
      <c r="R2193" t="n">
        <v>77.79000000000001</v>
      </c>
      <c r="S2193" t="n">
        <v>57.64</v>
      </c>
      <c r="T2193" t="n">
        <v>7941.3</v>
      </c>
      <c r="U2193" t="n">
        <v>0.74</v>
      </c>
      <c r="V2193" t="n">
        <v>0.88</v>
      </c>
      <c r="W2193" t="n">
        <v>6.83</v>
      </c>
      <c r="X2193" t="n">
        <v>0.48</v>
      </c>
      <c r="Y2193" t="n">
        <v>1</v>
      </c>
      <c r="Z2193" t="n">
        <v>10</v>
      </c>
    </row>
    <row r="2194">
      <c r="A2194" t="n">
        <v>63</v>
      </c>
      <c r="B2194" t="n">
        <v>120</v>
      </c>
      <c r="C2194" t="inlineStr">
        <is>
          <t xml:space="preserve">CONCLUIDO	</t>
        </is>
      </c>
      <c r="D2194" t="n">
        <v>3.6151</v>
      </c>
      <c r="E2194" t="n">
        <v>27.66</v>
      </c>
      <c r="F2194" t="n">
        <v>24.18</v>
      </c>
      <c r="G2194" t="n">
        <v>85.34</v>
      </c>
      <c r="H2194" t="n">
        <v>1.14</v>
      </c>
      <c r="I2194" t="n">
        <v>17</v>
      </c>
      <c r="J2194" t="n">
        <v>260.69</v>
      </c>
      <c r="K2194" t="n">
        <v>57.72</v>
      </c>
      <c r="L2194" t="n">
        <v>16.75</v>
      </c>
      <c r="M2194" t="n">
        <v>15</v>
      </c>
      <c r="N2194" t="n">
        <v>66.20999999999999</v>
      </c>
      <c r="O2194" t="n">
        <v>32385.86</v>
      </c>
      <c r="P2194" t="n">
        <v>373.78</v>
      </c>
      <c r="Q2194" t="n">
        <v>452.58</v>
      </c>
      <c r="R2194" t="n">
        <v>76.89</v>
      </c>
      <c r="S2194" t="n">
        <v>57.64</v>
      </c>
      <c r="T2194" t="n">
        <v>7500.47</v>
      </c>
      <c r="U2194" t="n">
        <v>0.75</v>
      </c>
      <c r="V2194" t="n">
        <v>0.88</v>
      </c>
      <c r="W2194" t="n">
        <v>6.83</v>
      </c>
      <c r="X2194" t="n">
        <v>0.45</v>
      </c>
      <c r="Y2194" t="n">
        <v>1</v>
      </c>
      <c r="Z2194" t="n">
        <v>10</v>
      </c>
    </row>
    <row r="2195">
      <c r="A2195" t="n">
        <v>64</v>
      </c>
      <c r="B2195" t="n">
        <v>120</v>
      </c>
      <c r="C2195" t="inlineStr">
        <is>
          <t xml:space="preserve">CONCLUIDO	</t>
        </is>
      </c>
      <c r="D2195" t="n">
        <v>3.6162</v>
      </c>
      <c r="E2195" t="n">
        <v>27.65</v>
      </c>
      <c r="F2195" t="n">
        <v>24.17</v>
      </c>
      <c r="G2195" t="n">
        <v>85.31</v>
      </c>
      <c r="H2195" t="n">
        <v>1.16</v>
      </c>
      <c r="I2195" t="n">
        <v>17</v>
      </c>
      <c r="J2195" t="n">
        <v>261.15</v>
      </c>
      <c r="K2195" t="n">
        <v>57.72</v>
      </c>
      <c r="L2195" t="n">
        <v>17</v>
      </c>
      <c r="M2195" t="n">
        <v>15</v>
      </c>
      <c r="N2195" t="n">
        <v>66.43000000000001</v>
      </c>
      <c r="O2195" t="n">
        <v>32443.05</v>
      </c>
      <c r="P2195" t="n">
        <v>374.04</v>
      </c>
      <c r="Q2195" t="n">
        <v>452.62</v>
      </c>
      <c r="R2195" t="n">
        <v>76.69</v>
      </c>
      <c r="S2195" t="n">
        <v>57.64</v>
      </c>
      <c r="T2195" t="n">
        <v>7400.26</v>
      </c>
      <c r="U2195" t="n">
        <v>0.75</v>
      </c>
      <c r="V2195" t="n">
        <v>0.88</v>
      </c>
      <c r="W2195" t="n">
        <v>6.82</v>
      </c>
      <c r="X2195" t="n">
        <v>0.45</v>
      </c>
      <c r="Y2195" t="n">
        <v>1</v>
      </c>
      <c r="Z2195" t="n">
        <v>10</v>
      </c>
    </row>
    <row r="2196">
      <c r="A2196" t="n">
        <v>65</v>
      </c>
      <c r="B2196" t="n">
        <v>120</v>
      </c>
      <c r="C2196" t="inlineStr">
        <is>
          <t xml:space="preserve">CONCLUIDO	</t>
        </is>
      </c>
      <c r="D2196" t="n">
        <v>3.6156</v>
      </c>
      <c r="E2196" t="n">
        <v>27.66</v>
      </c>
      <c r="F2196" t="n">
        <v>24.17</v>
      </c>
      <c r="G2196" t="n">
        <v>85.31999999999999</v>
      </c>
      <c r="H2196" t="n">
        <v>1.17</v>
      </c>
      <c r="I2196" t="n">
        <v>17</v>
      </c>
      <c r="J2196" t="n">
        <v>261.62</v>
      </c>
      <c r="K2196" t="n">
        <v>57.72</v>
      </c>
      <c r="L2196" t="n">
        <v>17.25</v>
      </c>
      <c r="M2196" t="n">
        <v>15</v>
      </c>
      <c r="N2196" t="n">
        <v>66.64</v>
      </c>
      <c r="O2196" t="n">
        <v>32500.33</v>
      </c>
      <c r="P2196" t="n">
        <v>374.26</v>
      </c>
      <c r="Q2196" t="n">
        <v>452.58</v>
      </c>
      <c r="R2196" t="n">
        <v>76.78</v>
      </c>
      <c r="S2196" t="n">
        <v>57.64</v>
      </c>
      <c r="T2196" t="n">
        <v>7441.43</v>
      </c>
      <c r="U2196" t="n">
        <v>0.75</v>
      </c>
      <c r="V2196" t="n">
        <v>0.88</v>
      </c>
      <c r="W2196" t="n">
        <v>6.83</v>
      </c>
      <c r="X2196" t="n">
        <v>0.45</v>
      </c>
      <c r="Y2196" t="n">
        <v>1</v>
      </c>
      <c r="Z2196" t="n">
        <v>10</v>
      </c>
    </row>
    <row r="2197">
      <c r="A2197" t="n">
        <v>66</v>
      </c>
      <c r="B2197" t="n">
        <v>120</v>
      </c>
      <c r="C2197" t="inlineStr">
        <is>
          <t xml:space="preserve">CONCLUIDO	</t>
        </is>
      </c>
      <c r="D2197" t="n">
        <v>3.6143</v>
      </c>
      <c r="E2197" t="n">
        <v>27.67</v>
      </c>
      <c r="F2197" t="n">
        <v>24.18</v>
      </c>
      <c r="G2197" t="n">
        <v>85.36</v>
      </c>
      <c r="H2197" t="n">
        <v>1.19</v>
      </c>
      <c r="I2197" t="n">
        <v>17</v>
      </c>
      <c r="J2197" t="n">
        <v>262.08</v>
      </c>
      <c r="K2197" t="n">
        <v>57.72</v>
      </c>
      <c r="L2197" t="n">
        <v>17.5</v>
      </c>
      <c r="M2197" t="n">
        <v>15</v>
      </c>
      <c r="N2197" t="n">
        <v>66.86</v>
      </c>
      <c r="O2197" t="n">
        <v>32557.69</v>
      </c>
      <c r="P2197" t="n">
        <v>374.17</v>
      </c>
      <c r="Q2197" t="n">
        <v>452.58</v>
      </c>
      <c r="R2197" t="n">
        <v>77.36</v>
      </c>
      <c r="S2197" t="n">
        <v>57.64</v>
      </c>
      <c r="T2197" t="n">
        <v>7734.43</v>
      </c>
      <c r="U2197" t="n">
        <v>0.75</v>
      </c>
      <c r="V2197" t="n">
        <v>0.88</v>
      </c>
      <c r="W2197" t="n">
        <v>6.82</v>
      </c>
      <c r="X2197" t="n">
        <v>0.46</v>
      </c>
      <c r="Y2197" t="n">
        <v>1</v>
      </c>
      <c r="Z2197" t="n">
        <v>10</v>
      </c>
    </row>
    <row r="2198">
      <c r="A2198" t="n">
        <v>67</v>
      </c>
      <c r="B2198" t="n">
        <v>120</v>
      </c>
      <c r="C2198" t="inlineStr">
        <is>
          <t xml:space="preserve">CONCLUIDO	</t>
        </is>
      </c>
      <c r="D2198" t="n">
        <v>3.6136</v>
      </c>
      <c r="E2198" t="n">
        <v>27.67</v>
      </c>
      <c r="F2198" t="n">
        <v>24.19</v>
      </c>
      <c r="G2198" t="n">
        <v>85.38</v>
      </c>
      <c r="H2198" t="n">
        <v>1.2</v>
      </c>
      <c r="I2198" t="n">
        <v>17</v>
      </c>
      <c r="J2198" t="n">
        <v>262.55</v>
      </c>
      <c r="K2198" t="n">
        <v>57.72</v>
      </c>
      <c r="L2198" t="n">
        <v>17.75</v>
      </c>
      <c r="M2198" t="n">
        <v>15</v>
      </c>
      <c r="N2198" t="n">
        <v>67.06999999999999</v>
      </c>
      <c r="O2198" t="n">
        <v>32615.12</v>
      </c>
      <c r="P2198" t="n">
        <v>374.07</v>
      </c>
      <c r="Q2198" t="n">
        <v>452.58</v>
      </c>
      <c r="R2198" t="n">
        <v>77.45</v>
      </c>
      <c r="S2198" t="n">
        <v>57.64</v>
      </c>
      <c r="T2198" t="n">
        <v>7780</v>
      </c>
      <c r="U2198" t="n">
        <v>0.74</v>
      </c>
      <c r="V2198" t="n">
        <v>0.88</v>
      </c>
      <c r="W2198" t="n">
        <v>6.83</v>
      </c>
      <c r="X2198" t="n">
        <v>0.47</v>
      </c>
      <c r="Y2198" t="n">
        <v>1</v>
      </c>
      <c r="Z2198" t="n">
        <v>10</v>
      </c>
    </row>
    <row r="2199">
      <c r="A2199" t="n">
        <v>68</v>
      </c>
      <c r="B2199" t="n">
        <v>120</v>
      </c>
      <c r="C2199" t="inlineStr">
        <is>
          <t xml:space="preserve">CONCLUIDO	</t>
        </is>
      </c>
      <c r="D2199" t="n">
        <v>3.6245</v>
      </c>
      <c r="E2199" t="n">
        <v>27.59</v>
      </c>
      <c r="F2199" t="n">
        <v>24.15</v>
      </c>
      <c r="G2199" t="n">
        <v>90.56999999999999</v>
      </c>
      <c r="H2199" t="n">
        <v>1.22</v>
      </c>
      <c r="I2199" t="n">
        <v>16</v>
      </c>
      <c r="J2199" t="n">
        <v>263.01</v>
      </c>
      <c r="K2199" t="n">
        <v>57.72</v>
      </c>
      <c r="L2199" t="n">
        <v>18</v>
      </c>
      <c r="M2199" t="n">
        <v>14</v>
      </c>
      <c r="N2199" t="n">
        <v>67.29000000000001</v>
      </c>
      <c r="O2199" t="n">
        <v>32672.64</v>
      </c>
      <c r="P2199" t="n">
        <v>373.37</v>
      </c>
      <c r="Q2199" t="n">
        <v>452.59</v>
      </c>
      <c r="R2199" t="n">
        <v>76.27</v>
      </c>
      <c r="S2199" t="n">
        <v>57.64</v>
      </c>
      <c r="T2199" t="n">
        <v>7192.67</v>
      </c>
      <c r="U2199" t="n">
        <v>0.76</v>
      </c>
      <c r="V2199" t="n">
        <v>0.88</v>
      </c>
      <c r="W2199" t="n">
        <v>6.82</v>
      </c>
      <c r="X2199" t="n">
        <v>0.43</v>
      </c>
      <c r="Y2199" t="n">
        <v>1</v>
      </c>
      <c r="Z2199" t="n">
        <v>10</v>
      </c>
    </row>
    <row r="2200">
      <c r="A2200" t="n">
        <v>69</v>
      </c>
      <c r="B2200" t="n">
        <v>120</v>
      </c>
      <c r="C2200" t="inlineStr">
        <is>
          <t xml:space="preserve">CONCLUIDO	</t>
        </is>
      </c>
      <c r="D2200" t="n">
        <v>3.6252</v>
      </c>
      <c r="E2200" t="n">
        <v>27.58</v>
      </c>
      <c r="F2200" t="n">
        <v>24.15</v>
      </c>
      <c r="G2200" t="n">
        <v>90.55</v>
      </c>
      <c r="H2200" t="n">
        <v>1.23</v>
      </c>
      <c r="I2200" t="n">
        <v>16</v>
      </c>
      <c r="J2200" t="n">
        <v>263.48</v>
      </c>
      <c r="K2200" t="n">
        <v>57.72</v>
      </c>
      <c r="L2200" t="n">
        <v>18.25</v>
      </c>
      <c r="M2200" t="n">
        <v>14</v>
      </c>
      <c r="N2200" t="n">
        <v>67.51000000000001</v>
      </c>
      <c r="O2200" t="n">
        <v>32730.24</v>
      </c>
      <c r="P2200" t="n">
        <v>373.45</v>
      </c>
      <c r="Q2200" t="n">
        <v>452.61</v>
      </c>
      <c r="R2200" t="n">
        <v>76.18000000000001</v>
      </c>
      <c r="S2200" t="n">
        <v>57.64</v>
      </c>
      <c r="T2200" t="n">
        <v>7149.43</v>
      </c>
      <c r="U2200" t="n">
        <v>0.76</v>
      </c>
      <c r="V2200" t="n">
        <v>0.88</v>
      </c>
      <c r="W2200" t="n">
        <v>6.82</v>
      </c>
      <c r="X2200" t="n">
        <v>0.42</v>
      </c>
      <c r="Y2200" t="n">
        <v>1</v>
      </c>
      <c r="Z2200" t="n">
        <v>10</v>
      </c>
    </row>
    <row r="2201">
      <c r="A2201" t="n">
        <v>70</v>
      </c>
      <c r="B2201" t="n">
        <v>120</v>
      </c>
      <c r="C2201" t="inlineStr">
        <is>
          <t xml:space="preserve">CONCLUIDO	</t>
        </is>
      </c>
      <c r="D2201" t="n">
        <v>3.6239</v>
      </c>
      <c r="E2201" t="n">
        <v>27.59</v>
      </c>
      <c r="F2201" t="n">
        <v>24.16</v>
      </c>
      <c r="G2201" t="n">
        <v>90.59</v>
      </c>
      <c r="H2201" t="n">
        <v>1.25</v>
      </c>
      <c r="I2201" t="n">
        <v>16</v>
      </c>
      <c r="J2201" t="n">
        <v>263.95</v>
      </c>
      <c r="K2201" t="n">
        <v>57.72</v>
      </c>
      <c r="L2201" t="n">
        <v>18.5</v>
      </c>
      <c r="M2201" t="n">
        <v>14</v>
      </c>
      <c r="N2201" t="n">
        <v>67.72</v>
      </c>
      <c r="O2201" t="n">
        <v>32787.92</v>
      </c>
      <c r="P2201" t="n">
        <v>373.46</v>
      </c>
      <c r="Q2201" t="n">
        <v>452.6</v>
      </c>
      <c r="R2201" t="n">
        <v>76.29000000000001</v>
      </c>
      <c r="S2201" t="n">
        <v>57.64</v>
      </c>
      <c r="T2201" t="n">
        <v>7203.35</v>
      </c>
      <c r="U2201" t="n">
        <v>0.76</v>
      </c>
      <c r="V2201" t="n">
        <v>0.88</v>
      </c>
      <c r="W2201" t="n">
        <v>6.82</v>
      </c>
      <c r="X2201" t="n">
        <v>0.43</v>
      </c>
      <c r="Y2201" t="n">
        <v>1</v>
      </c>
      <c r="Z2201" t="n">
        <v>10</v>
      </c>
    </row>
    <row r="2202">
      <c r="A2202" t="n">
        <v>71</v>
      </c>
      <c r="B2202" t="n">
        <v>120</v>
      </c>
      <c r="C2202" t="inlineStr">
        <is>
          <t xml:space="preserve">CONCLUIDO	</t>
        </is>
      </c>
      <c r="D2202" t="n">
        <v>3.6228</v>
      </c>
      <c r="E2202" t="n">
        <v>27.6</v>
      </c>
      <c r="F2202" t="n">
        <v>24.17</v>
      </c>
      <c r="G2202" t="n">
        <v>90.62</v>
      </c>
      <c r="H2202" t="n">
        <v>1.26</v>
      </c>
      <c r="I2202" t="n">
        <v>16</v>
      </c>
      <c r="J2202" t="n">
        <v>264.42</v>
      </c>
      <c r="K2202" t="n">
        <v>57.72</v>
      </c>
      <c r="L2202" t="n">
        <v>18.75</v>
      </c>
      <c r="M2202" t="n">
        <v>14</v>
      </c>
      <c r="N2202" t="n">
        <v>67.94</v>
      </c>
      <c r="O2202" t="n">
        <v>32845.69</v>
      </c>
      <c r="P2202" t="n">
        <v>373.74</v>
      </c>
      <c r="Q2202" t="n">
        <v>452.59</v>
      </c>
      <c r="R2202" t="n">
        <v>76.66</v>
      </c>
      <c r="S2202" t="n">
        <v>57.64</v>
      </c>
      <c r="T2202" t="n">
        <v>7388.62</v>
      </c>
      <c r="U2202" t="n">
        <v>0.75</v>
      </c>
      <c r="V2202" t="n">
        <v>0.88</v>
      </c>
      <c r="W2202" t="n">
        <v>6.82</v>
      </c>
      <c r="X2202" t="n">
        <v>0.44</v>
      </c>
      <c r="Y2202" t="n">
        <v>1</v>
      </c>
      <c r="Z2202" t="n">
        <v>10</v>
      </c>
    </row>
    <row r="2203">
      <c r="A2203" t="n">
        <v>72</v>
      </c>
      <c r="B2203" t="n">
        <v>120</v>
      </c>
      <c r="C2203" t="inlineStr">
        <is>
          <t xml:space="preserve">CONCLUIDO	</t>
        </is>
      </c>
      <c r="D2203" t="n">
        <v>3.6211</v>
      </c>
      <c r="E2203" t="n">
        <v>27.62</v>
      </c>
      <c r="F2203" t="n">
        <v>24.18</v>
      </c>
      <c r="G2203" t="n">
        <v>90.67</v>
      </c>
      <c r="H2203" t="n">
        <v>1.28</v>
      </c>
      <c r="I2203" t="n">
        <v>16</v>
      </c>
      <c r="J2203" t="n">
        <v>264.89</v>
      </c>
      <c r="K2203" t="n">
        <v>57.72</v>
      </c>
      <c r="L2203" t="n">
        <v>19</v>
      </c>
      <c r="M2203" t="n">
        <v>14</v>
      </c>
      <c r="N2203" t="n">
        <v>68.16</v>
      </c>
      <c r="O2203" t="n">
        <v>32903.54</v>
      </c>
      <c r="P2203" t="n">
        <v>373.36</v>
      </c>
      <c r="Q2203" t="n">
        <v>452.56</v>
      </c>
      <c r="R2203" t="n">
        <v>76.97</v>
      </c>
      <c r="S2203" t="n">
        <v>57.64</v>
      </c>
      <c r="T2203" t="n">
        <v>7544.97</v>
      </c>
      <c r="U2203" t="n">
        <v>0.75</v>
      </c>
      <c r="V2203" t="n">
        <v>0.88</v>
      </c>
      <c r="W2203" t="n">
        <v>6.83</v>
      </c>
      <c r="X2203" t="n">
        <v>0.45</v>
      </c>
      <c r="Y2203" t="n">
        <v>1</v>
      </c>
      <c r="Z2203" t="n">
        <v>10</v>
      </c>
    </row>
    <row r="2204">
      <c r="A2204" t="n">
        <v>73</v>
      </c>
      <c r="B2204" t="n">
        <v>120</v>
      </c>
      <c r="C2204" t="inlineStr">
        <is>
          <t xml:space="preserve">CONCLUIDO	</t>
        </is>
      </c>
      <c r="D2204" t="n">
        <v>3.6361</v>
      </c>
      <c r="E2204" t="n">
        <v>27.5</v>
      </c>
      <c r="F2204" t="n">
        <v>24.11</v>
      </c>
      <c r="G2204" t="n">
        <v>96.44</v>
      </c>
      <c r="H2204" t="n">
        <v>1.29</v>
      </c>
      <c r="I2204" t="n">
        <v>15</v>
      </c>
      <c r="J2204" t="n">
        <v>265.36</v>
      </c>
      <c r="K2204" t="n">
        <v>57.72</v>
      </c>
      <c r="L2204" t="n">
        <v>19.25</v>
      </c>
      <c r="M2204" t="n">
        <v>13</v>
      </c>
      <c r="N2204" t="n">
        <v>68.38</v>
      </c>
      <c r="O2204" t="n">
        <v>32961.47</v>
      </c>
      <c r="P2204" t="n">
        <v>372.16</v>
      </c>
      <c r="Q2204" t="n">
        <v>452.59</v>
      </c>
      <c r="R2204" t="n">
        <v>74.93000000000001</v>
      </c>
      <c r="S2204" t="n">
        <v>57.64</v>
      </c>
      <c r="T2204" t="n">
        <v>6526.02</v>
      </c>
      <c r="U2204" t="n">
        <v>0.77</v>
      </c>
      <c r="V2204" t="n">
        <v>0.88</v>
      </c>
      <c r="W2204" t="n">
        <v>6.82</v>
      </c>
      <c r="X2204" t="n">
        <v>0.39</v>
      </c>
      <c r="Y2204" t="n">
        <v>1</v>
      </c>
      <c r="Z2204" t="n">
        <v>10</v>
      </c>
    </row>
    <row r="2205">
      <c r="A2205" t="n">
        <v>74</v>
      </c>
      <c r="B2205" t="n">
        <v>120</v>
      </c>
      <c r="C2205" t="inlineStr">
        <is>
          <t xml:space="preserve">CONCLUIDO	</t>
        </is>
      </c>
      <c r="D2205" t="n">
        <v>3.634</v>
      </c>
      <c r="E2205" t="n">
        <v>27.52</v>
      </c>
      <c r="F2205" t="n">
        <v>24.13</v>
      </c>
      <c r="G2205" t="n">
        <v>96.5</v>
      </c>
      <c r="H2205" t="n">
        <v>1.31</v>
      </c>
      <c r="I2205" t="n">
        <v>15</v>
      </c>
      <c r="J2205" t="n">
        <v>265.83</v>
      </c>
      <c r="K2205" t="n">
        <v>57.72</v>
      </c>
      <c r="L2205" t="n">
        <v>19.5</v>
      </c>
      <c r="M2205" t="n">
        <v>13</v>
      </c>
      <c r="N2205" t="n">
        <v>68.59999999999999</v>
      </c>
      <c r="O2205" t="n">
        <v>33019.48</v>
      </c>
      <c r="P2205" t="n">
        <v>372.56</v>
      </c>
      <c r="Q2205" t="n">
        <v>452.57</v>
      </c>
      <c r="R2205" t="n">
        <v>75.39</v>
      </c>
      <c r="S2205" t="n">
        <v>57.64</v>
      </c>
      <c r="T2205" t="n">
        <v>6755.97</v>
      </c>
      <c r="U2205" t="n">
        <v>0.76</v>
      </c>
      <c r="V2205" t="n">
        <v>0.88</v>
      </c>
      <c r="W2205" t="n">
        <v>6.82</v>
      </c>
      <c r="X2205" t="n">
        <v>0.4</v>
      </c>
      <c r="Y2205" t="n">
        <v>1</v>
      </c>
      <c r="Z2205" t="n">
        <v>10</v>
      </c>
    </row>
    <row r="2206">
      <c r="A2206" t="n">
        <v>75</v>
      </c>
      <c r="B2206" t="n">
        <v>120</v>
      </c>
      <c r="C2206" t="inlineStr">
        <is>
          <t xml:space="preserve">CONCLUIDO	</t>
        </is>
      </c>
      <c r="D2206" t="n">
        <v>3.6346</v>
      </c>
      <c r="E2206" t="n">
        <v>27.51</v>
      </c>
      <c r="F2206" t="n">
        <v>24.12</v>
      </c>
      <c r="G2206" t="n">
        <v>96.48999999999999</v>
      </c>
      <c r="H2206" t="n">
        <v>1.32</v>
      </c>
      <c r="I2206" t="n">
        <v>15</v>
      </c>
      <c r="J2206" t="n">
        <v>266.3</v>
      </c>
      <c r="K2206" t="n">
        <v>57.72</v>
      </c>
      <c r="L2206" t="n">
        <v>19.75</v>
      </c>
      <c r="M2206" t="n">
        <v>13</v>
      </c>
      <c r="N2206" t="n">
        <v>68.81999999999999</v>
      </c>
      <c r="O2206" t="n">
        <v>33077.58</v>
      </c>
      <c r="P2206" t="n">
        <v>372.49</v>
      </c>
      <c r="Q2206" t="n">
        <v>452.66</v>
      </c>
      <c r="R2206" t="n">
        <v>75.17</v>
      </c>
      <c r="S2206" t="n">
        <v>57.64</v>
      </c>
      <c r="T2206" t="n">
        <v>6649.86</v>
      </c>
      <c r="U2206" t="n">
        <v>0.77</v>
      </c>
      <c r="V2206" t="n">
        <v>0.88</v>
      </c>
      <c r="W2206" t="n">
        <v>6.82</v>
      </c>
      <c r="X2206" t="n">
        <v>0.4</v>
      </c>
      <c r="Y2206" t="n">
        <v>1</v>
      </c>
      <c r="Z2206" t="n">
        <v>10</v>
      </c>
    </row>
    <row r="2207">
      <c r="A2207" t="n">
        <v>76</v>
      </c>
      <c r="B2207" t="n">
        <v>120</v>
      </c>
      <c r="C2207" t="inlineStr">
        <is>
          <t xml:space="preserve">CONCLUIDO	</t>
        </is>
      </c>
      <c r="D2207" t="n">
        <v>3.6334</v>
      </c>
      <c r="E2207" t="n">
        <v>27.52</v>
      </c>
      <c r="F2207" t="n">
        <v>24.13</v>
      </c>
      <c r="G2207" t="n">
        <v>96.52</v>
      </c>
      <c r="H2207" t="n">
        <v>1.33</v>
      </c>
      <c r="I2207" t="n">
        <v>15</v>
      </c>
      <c r="J2207" t="n">
        <v>266.77</v>
      </c>
      <c r="K2207" t="n">
        <v>57.72</v>
      </c>
      <c r="L2207" t="n">
        <v>20</v>
      </c>
      <c r="M2207" t="n">
        <v>13</v>
      </c>
      <c r="N2207" t="n">
        <v>69.05</v>
      </c>
      <c r="O2207" t="n">
        <v>33135.76</v>
      </c>
      <c r="P2207" t="n">
        <v>372.45</v>
      </c>
      <c r="Q2207" t="n">
        <v>452.57</v>
      </c>
      <c r="R2207" t="n">
        <v>75.54000000000001</v>
      </c>
      <c r="S2207" t="n">
        <v>57.64</v>
      </c>
      <c r="T2207" t="n">
        <v>6831.54</v>
      </c>
      <c r="U2207" t="n">
        <v>0.76</v>
      </c>
      <c r="V2207" t="n">
        <v>0.88</v>
      </c>
      <c r="W2207" t="n">
        <v>6.82</v>
      </c>
      <c r="X2207" t="n">
        <v>0.41</v>
      </c>
      <c r="Y2207" t="n">
        <v>1</v>
      </c>
      <c r="Z2207" t="n">
        <v>10</v>
      </c>
    </row>
    <row r="2208">
      <c r="A2208" t="n">
        <v>77</v>
      </c>
      <c r="B2208" t="n">
        <v>120</v>
      </c>
      <c r="C2208" t="inlineStr">
        <is>
          <t xml:space="preserve">CONCLUIDO	</t>
        </is>
      </c>
      <c r="D2208" t="n">
        <v>3.636</v>
      </c>
      <c r="E2208" t="n">
        <v>27.5</v>
      </c>
      <c r="F2208" t="n">
        <v>24.11</v>
      </c>
      <c r="G2208" t="n">
        <v>96.44</v>
      </c>
      <c r="H2208" t="n">
        <v>1.35</v>
      </c>
      <c r="I2208" t="n">
        <v>15</v>
      </c>
      <c r="J2208" t="n">
        <v>267.24</v>
      </c>
      <c r="K2208" t="n">
        <v>57.72</v>
      </c>
      <c r="L2208" t="n">
        <v>20.25</v>
      </c>
      <c r="M2208" t="n">
        <v>13</v>
      </c>
      <c r="N2208" t="n">
        <v>69.27</v>
      </c>
      <c r="O2208" t="n">
        <v>33194.02</v>
      </c>
      <c r="P2208" t="n">
        <v>371.79</v>
      </c>
      <c r="Q2208" t="n">
        <v>452.57</v>
      </c>
      <c r="R2208" t="n">
        <v>74.98</v>
      </c>
      <c r="S2208" t="n">
        <v>57.64</v>
      </c>
      <c r="T2208" t="n">
        <v>6553.02</v>
      </c>
      <c r="U2208" t="n">
        <v>0.77</v>
      </c>
      <c r="V2208" t="n">
        <v>0.88</v>
      </c>
      <c r="W2208" t="n">
        <v>6.82</v>
      </c>
      <c r="X2208" t="n">
        <v>0.39</v>
      </c>
      <c r="Y2208" t="n">
        <v>1</v>
      </c>
      <c r="Z2208" t="n">
        <v>10</v>
      </c>
    </row>
    <row r="2209">
      <c r="A2209" t="n">
        <v>78</v>
      </c>
      <c r="B2209" t="n">
        <v>120</v>
      </c>
      <c r="C2209" t="inlineStr">
        <is>
          <t xml:space="preserve">CONCLUIDO	</t>
        </is>
      </c>
      <c r="D2209" t="n">
        <v>3.6442</v>
      </c>
      <c r="E2209" t="n">
        <v>27.44</v>
      </c>
      <c r="F2209" t="n">
        <v>24.09</v>
      </c>
      <c r="G2209" t="n">
        <v>103.26</v>
      </c>
      <c r="H2209" t="n">
        <v>1.36</v>
      </c>
      <c r="I2209" t="n">
        <v>14</v>
      </c>
      <c r="J2209" t="n">
        <v>267.71</v>
      </c>
      <c r="K2209" t="n">
        <v>57.72</v>
      </c>
      <c r="L2209" t="n">
        <v>20.5</v>
      </c>
      <c r="M2209" t="n">
        <v>12</v>
      </c>
      <c r="N2209" t="n">
        <v>69.48999999999999</v>
      </c>
      <c r="O2209" t="n">
        <v>33252.37</v>
      </c>
      <c r="P2209" t="n">
        <v>371.48</v>
      </c>
      <c r="Q2209" t="n">
        <v>452.57</v>
      </c>
      <c r="R2209" t="n">
        <v>74.36</v>
      </c>
      <c r="S2209" t="n">
        <v>57.64</v>
      </c>
      <c r="T2209" t="n">
        <v>6248.81</v>
      </c>
      <c r="U2209" t="n">
        <v>0.78</v>
      </c>
      <c r="V2209" t="n">
        <v>0.88</v>
      </c>
      <c r="W2209" t="n">
        <v>6.82</v>
      </c>
      <c r="X2209" t="n">
        <v>0.37</v>
      </c>
      <c r="Y2209" t="n">
        <v>1</v>
      </c>
      <c r="Z2209" t="n">
        <v>10</v>
      </c>
    </row>
    <row r="2210">
      <c r="A2210" t="n">
        <v>79</v>
      </c>
      <c r="B2210" t="n">
        <v>120</v>
      </c>
      <c r="C2210" t="inlineStr">
        <is>
          <t xml:space="preserve">CONCLUIDO	</t>
        </is>
      </c>
      <c r="D2210" t="n">
        <v>3.6434</v>
      </c>
      <c r="E2210" t="n">
        <v>27.45</v>
      </c>
      <c r="F2210" t="n">
        <v>24.1</v>
      </c>
      <c r="G2210" t="n">
        <v>103.29</v>
      </c>
      <c r="H2210" t="n">
        <v>1.38</v>
      </c>
      <c r="I2210" t="n">
        <v>14</v>
      </c>
      <c r="J2210" t="n">
        <v>268.19</v>
      </c>
      <c r="K2210" t="n">
        <v>57.72</v>
      </c>
      <c r="L2210" t="n">
        <v>20.75</v>
      </c>
      <c r="M2210" t="n">
        <v>12</v>
      </c>
      <c r="N2210" t="n">
        <v>69.70999999999999</v>
      </c>
      <c r="O2210" t="n">
        <v>33310.81</v>
      </c>
      <c r="P2210" t="n">
        <v>372.16</v>
      </c>
      <c r="Q2210" t="n">
        <v>452.57</v>
      </c>
      <c r="R2210" t="n">
        <v>74.64</v>
      </c>
      <c r="S2210" t="n">
        <v>57.64</v>
      </c>
      <c r="T2210" t="n">
        <v>6388.69</v>
      </c>
      <c r="U2210" t="n">
        <v>0.77</v>
      </c>
      <c r="V2210" t="n">
        <v>0.88</v>
      </c>
      <c r="W2210" t="n">
        <v>6.82</v>
      </c>
      <c r="X2210" t="n">
        <v>0.38</v>
      </c>
      <c r="Y2210" t="n">
        <v>1</v>
      </c>
      <c r="Z2210" t="n">
        <v>10</v>
      </c>
    </row>
    <row r="2211">
      <c r="A2211" t="n">
        <v>80</v>
      </c>
      <c r="B2211" t="n">
        <v>120</v>
      </c>
      <c r="C2211" t="inlineStr">
        <is>
          <t xml:space="preserve">CONCLUIDO	</t>
        </is>
      </c>
      <c r="D2211" t="n">
        <v>3.6449</v>
      </c>
      <c r="E2211" t="n">
        <v>27.44</v>
      </c>
      <c r="F2211" t="n">
        <v>24.09</v>
      </c>
      <c r="G2211" t="n">
        <v>103.24</v>
      </c>
      <c r="H2211" t="n">
        <v>1.39</v>
      </c>
      <c r="I2211" t="n">
        <v>14</v>
      </c>
      <c r="J2211" t="n">
        <v>268.66</v>
      </c>
      <c r="K2211" t="n">
        <v>57.72</v>
      </c>
      <c r="L2211" t="n">
        <v>21</v>
      </c>
      <c r="M2211" t="n">
        <v>12</v>
      </c>
      <c r="N2211" t="n">
        <v>69.94</v>
      </c>
      <c r="O2211" t="n">
        <v>33369.33</v>
      </c>
      <c r="P2211" t="n">
        <v>371.85</v>
      </c>
      <c r="Q2211" t="n">
        <v>452.6</v>
      </c>
      <c r="R2211" t="n">
        <v>74.23</v>
      </c>
      <c r="S2211" t="n">
        <v>57.64</v>
      </c>
      <c r="T2211" t="n">
        <v>6183.02</v>
      </c>
      <c r="U2211" t="n">
        <v>0.78</v>
      </c>
      <c r="V2211" t="n">
        <v>0.88</v>
      </c>
      <c r="W2211" t="n">
        <v>6.82</v>
      </c>
      <c r="X2211" t="n">
        <v>0.36</v>
      </c>
      <c r="Y2211" t="n">
        <v>1</v>
      </c>
      <c r="Z2211" t="n">
        <v>10</v>
      </c>
    </row>
    <row r="2212">
      <c r="A2212" t="n">
        <v>81</v>
      </c>
      <c r="B2212" t="n">
        <v>120</v>
      </c>
      <c r="C2212" t="inlineStr">
        <is>
          <t xml:space="preserve">CONCLUIDO	</t>
        </is>
      </c>
      <c r="D2212" t="n">
        <v>3.6429</v>
      </c>
      <c r="E2212" t="n">
        <v>27.45</v>
      </c>
      <c r="F2212" t="n">
        <v>24.1</v>
      </c>
      <c r="G2212" t="n">
        <v>103.3</v>
      </c>
      <c r="H2212" t="n">
        <v>1.41</v>
      </c>
      <c r="I2212" t="n">
        <v>14</v>
      </c>
      <c r="J2212" t="n">
        <v>269.14</v>
      </c>
      <c r="K2212" t="n">
        <v>57.72</v>
      </c>
      <c r="L2212" t="n">
        <v>21.25</v>
      </c>
      <c r="M2212" t="n">
        <v>12</v>
      </c>
      <c r="N2212" t="n">
        <v>70.16</v>
      </c>
      <c r="O2212" t="n">
        <v>33427.94</v>
      </c>
      <c r="P2212" t="n">
        <v>371.79</v>
      </c>
      <c r="Q2212" t="n">
        <v>452.6</v>
      </c>
      <c r="R2212" t="n">
        <v>74.79000000000001</v>
      </c>
      <c r="S2212" t="n">
        <v>57.64</v>
      </c>
      <c r="T2212" t="n">
        <v>6461.1</v>
      </c>
      <c r="U2212" t="n">
        <v>0.77</v>
      </c>
      <c r="V2212" t="n">
        <v>0.88</v>
      </c>
      <c r="W2212" t="n">
        <v>6.82</v>
      </c>
      <c r="X2212" t="n">
        <v>0.38</v>
      </c>
      <c r="Y2212" t="n">
        <v>1</v>
      </c>
      <c r="Z2212" t="n">
        <v>10</v>
      </c>
    </row>
    <row r="2213">
      <c r="A2213" t="n">
        <v>82</v>
      </c>
      <c r="B2213" t="n">
        <v>120</v>
      </c>
      <c r="C2213" t="inlineStr">
        <is>
          <t xml:space="preserve">CONCLUIDO	</t>
        </is>
      </c>
      <c r="D2213" t="n">
        <v>3.6448</v>
      </c>
      <c r="E2213" t="n">
        <v>27.44</v>
      </c>
      <c r="F2213" t="n">
        <v>24.09</v>
      </c>
      <c r="G2213" t="n">
        <v>103.24</v>
      </c>
      <c r="H2213" t="n">
        <v>1.42</v>
      </c>
      <c r="I2213" t="n">
        <v>14</v>
      </c>
      <c r="J2213" t="n">
        <v>269.61</v>
      </c>
      <c r="K2213" t="n">
        <v>57.72</v>
      </c>
      <c r="L2213" t="n">
        <v>21.5</v>
      </c>
      <c r="M2213" t="n">
        <v>12</v>
      </c>
      <c r="N2213" t="n">
        <v>70.39</v>
      </c>
      <c r="O2213" t="n">
        <v>33486.63</v>
      </c>
      <c r="P2213" t="n">
        <v>371.32</v>
      </c>
      <c r="Q2213" t="n">
        <v>452.6</v>
      </c>
      <c r="R2213" t="n">
        <v>74.19</v>
      </c>
      <c r="S2213" t="n">
        <v>57.64</v>
      </c>
      <c r="T2213" t="n">
        <v>6164.2</v>
      </c>
      <c r="U2213" t="n">
        <v>0.78</v>
      </c>
      <c r="V2213" t="n">
        <v>0.88</v>
      </c>
      <c r="W2213" t="n">
        <v>6.82</v>
      </c>
      <c r="X2213" t="n">
        <v>0.37</v>
      </c>
      <c r="Y2213" t="n">
        <v>1</v>
      </c>
      <c r="Z2213" t="n">
        <v>10</v>
      </c>
    </row>
    <row r="2214">
      <c r="A2214" t="n">
        <v>83</v>
      </c>
      <c r="B2214" t="n">
        <v>120</v>
      </c>
      <c r="C2214" t="inlineStr">
        <is>
          <t xml:space="preserve">CONCLUIDO	</t>
        </is>
      </c>
      <c r="D2214" t="n">
        <v>3.6438</v>
      </c>
      <c r="E2214" t="n">
        <v>27.44</v>
      </c>
      <c r="F2214" t="n">
        <v>24.1</v>
      </c>
      <c r="G2214" t="n">
        <v>103.27</v>
      </c>
      <c r="H2214" t="n">
        <v>1.43</v>
      </c>
      <c r="I2214" t="n">
        <v>14</v>
      </c>
      <c r="J2214" t="n">
        <v>270.09</v>
      </c>
      <c r="K2214" t="n">
        <v>57.72</v>
      </c>
      <c r="L2214" t="n">
        <v>21.75</v>
      </c>
      <c r="M2214" t="n">
        <v>12</v>
      </c>
      <c r="N2214" t="n">
        <v>70.62</v>
      </c>
      <c r="O2214" t="n">
        <v>33545.41</v>
      </c>
      <c r="P2214" t="n">
        <v>370.73</v>
      </c>
      <c r="Q2214" t="n">
        <v>452.56</v>
      </c>
      <c r="R2214" t="n">
        <v>74.45</v>
      </c>
      <c r="S2214" t="n">
        <v>57.64</v>
      </c>
      <c r="T2214" t="n">
        <v>6291.89</v>
      </c>
      <c r="U2214" t="n">
        <v>0.77</v>
      </c>
      <c r="V2214" t="n">
        <v>0.88</v>
      </c>
      <c r="W2214" t="n">
        <v>6.82</v>
      </c>
      <c r="X2214" t="n">
        <v>0.37</v>
      </c>
      <c r="Y2214" t="n">
        <v>1</v>
      </c>
      <c r="Z2214" t="n">
        <v>10</v>
      </c>
    </row>
    <row r="2215">
      <c r="A2215" t="n">
        <v>84</v>
      </c>
      <c r="B2215" t="n">
        <v>120</v>
      </c>
      <c r="C2215" t="inlineStr">
        <is>
          <t xml:space="preserve">CONCLUIDO	</t>
        </is>
      </c>
      <c r="D2215" t="n">
        <v>3.6423</v>
      </c>
      <c r="E2215" t="n">
        <v>27.46</v>
      </c>
      <c r="F2215" t="n">
        <v>24.11</v>
      </c>
      <c r="G2215" t="n">
        <v>103.32</v>
      </c>
      <c r="H2215" t="n">
        <v>1.45</v>
      </c>
      <c r="I2215" t="n">
        <v>14</v>
      </c>
      <c r="J2215" t="n">
        <v>270.57</v>
      </c>
      <c r="K2215" t="n">
        <v>57.72</v>
      </c>
      <c r="L2215" t="n">
        <v>22</v>
      </c>
      <c r="M2215" t="n">
        <v>12</v>
      </c>
      <c r="N2215" t="n">
        <v>70.84</v>
      </c>
      <c r="O2215" t="n">
        <v>33604.28</v>
      </c>
      <c r="P2215" t="n">
        <v>370.16</v>
      </c>
      <c r="Q2215" t="n">
        <v>452.61</v>
      </c>
      <c r="R2215" t="n">
        <v>74.7</v>
      </c>
      <c r="S2215" t="n">
        <v>57.64</v>
      </c>
      <c r="T2215" t="n">
        <v>6419.73</v>
      </c>
      <c r="U2215" t="n">
        <v>0.77</v>
      </c>
      <c r="V2215" t="n">
        <v>0.88</v>
      </c>
      <c r="W2215" t="n">
        <v>6.82</v>
      </c>
      <c r="X2215" t="n">
        <v>0.38</v>
      </c>
      <c r="Y2215" t="n">
        <v>1</v>
      </c>
      <c r="Z2215" t="n">
        <v>10</v>
      </c>
    </row>
    <row r="2216">
      <c r="A2216" t="n">
        <v>85</v>
      </c>
      <c r="B2216" t="n">
        <v>120</v>
      </c>
      <c r="C2216" t="inlineStr">
        <is>
          <t xml:space="preserve">CONCLUIDO	</t>
        </is>
      </c>
      <c r="D2216" t="n">
        <v>3.6514</v>
      </c>
      <c r="E2216" t="n">
        <v>27.39</v>
      </c>
      <c r="F2216" t="n">
        <v>24.09</v>
      </c>
      <c r="G2216" t="n">
        <v>111.17</v>
      </c>
      <c r="H2216" t="n">
        <v>1.46</v>
      </c>
      <c r="I2216" t="n">
        <v>13</v>
      </c>
      <c r="J2216" t="n">
        <v>271.05</v>
      </c>
      <c r="K2216" t="n">
        <v>57.72</v>
      </c>
      <c r="L2216" t="n">
        <v>22.25</v>
      </c>
      <c r="M2216" t="n">
        <v>11</v>
      </c>
      <c r="N2216" t="n">
        <v>71.06999999999999</v>
      </c>
      <c r="O2216" t="n">
        <v>33663.24</v>
      </c>
      <c r="P2216" t="n">
        <v>370.45</v>
      </c>
      <c r="Q2216" t="n">
        <v>452.58</v>
      </c>
      <c r="R2216" t="n">
        <v>74.09999999999999</v>
      </c>
      <c r="S2216" t="n">
        <v>57.64</v>
      </c>
      <c r="T2216" t="n">
        <v>6121.27</v>
      </c>
      <c r="U2216" t="n">
        <v>0.78</v>
      </c>
      <c r="V2216" t="n">
        <v>0.88</v>
      </c>
      <c r="W2216" t="n">
        <v>6.82</v>
      </c>
      <c r="X2216" t="n">
        <v>0.36</v>
      </c>
      <c r="Y2216" t="n">
        <v>1</v>
      </c>
      <c r="Z2216" t="n">
        <v>10</v>
      </c>
    </row>
    <row r="2217">
      <c r="A2217" t="n">
        <v>86</v>
      </c>
      <c r="B2217" t="n">
        <v>120</v>
      </c>
      <c r="C2217" t="inlineStr">
        <is>
          <t xml:space="preserve">CONCLUIDO	</t>
        </is>
      </c>
      <c r="D2217" t="n">
        <v>3.6529</v>
      </c>
      <c r="E2217" t="n">
        <v>27.38</v>
      </c>
      <c r="F2217" t="n">
        <v>24.07</v>
      </c>
      <c r="G2217" t="n">
        <v>111.11</v>
      </c>
      <c r="H2217" t="n">
        <v>1.47</v>
      </c>
      <c r="I2217" t="n">
        <v>13</v>
      </c>
      <c r="J2217" t="n">
        <v>271.52</v>
      </c>
      <c r="K2217" t="n">
        <v>57.72</v>
      </c>
      <c r="L2217" t="n">
        <v>22.5</v>
      </c>
      <c r="M2217" t="n">
        <v>11</v>
      </c>
      <c r="N2217" t="n">
        <v>71.3</v>
      </c>
      <c r="O2217" t="n">
        <v>33722.28</v>
      </c>
      <c r="P2217" t="n">
        <v>370.8</v>
      </c>
      <c r="Q2217" t="n">
        <v>452.59</v>
      </c>
      <c r="R2217" t="n">
        <v>73.72</v>
      </c>
      <c r="S2217" t="n">
        <v>57.64</v>
      </c>
      <c r="T2217" t="n">
        <v>5931.24</v>
      </c>
      <c r="U2217" t="n">
        <v>0.78</v>
      </c>
      <c r="V2217" t="n">
        <v>0.88</v>
      </c>
      <c r="W2217" t="n">
        <v>6.82</v>
      </c>
      <c r="X2217" t="n">
        <v>0.35</v>
      </c>
      <c r="Y2217" t="n">
        <v>1</v>
      </c>
      <c r="Z2217" t="n">
        <v>10</v>
      </c>
    </row>
    <row r="2218">
      <c r="A2218" t="n">
        <v>87</v>
      </c>
      <c r="B2218" t="n">
        <v>120</v>
      </c>
      <c r="C2218" t="inlineStr">
        <is>
          <t xml:space="preserve">CONCLUIDO	</t>
        </is>
      </c>
      <c r="D2218" t="n">
        <v>3.653</v>
      </c>
      <c r="E2218" t="n">
        <v>27.37</v>
      </c>
      <c r="F2218" t="n">
        <v>24.07</v>
      </c>
      <c r="G2218" t="n">
        <v>111.11</v>
      </c>
      <c r="H2218" t="n">
        <v>1.49</v>
      </c>
      <c r="I2218" t="n">
        <v>13</v>
      </c>
      <c r="J2218" t="n">
        <v>272</v>
      </c>
      <c r="K2218" t="n">
        <v>57.72</v>
      </c>
      <c r="L2218" t="n">
        <v>22.75</v>
      </c>
      <c r="M2218" t="n">
        <v>11</v>
      </c>
      <c r="N2218" t="n">
        <v>71.53</v>
      </c>
      <c r="O2218" t="n">
        <v>33781.41</v>
      </c>
      <c r="P2218" t="n">
        <v>371.3</v>
      </c>
      <c r="Q2218" t="n">
        <v>452.6</v>
      </c>
      <c r="R2218" t="n">
        <v>73.72</v>
      </c>
      <c r="S2218" t="n">
        <v>57.64</v>
      </c>
      <c r="T2218" t="n">
        <v>5933.69</v>
      </c>
      <c r="U2218" t="n">
        <v>0.78</v>
      </c>
      <c r="V2218" t="n">
        <v>0.88</v>
      </c>
      <c r="W2218" t="n">
        <v>6.82</v>
      </c>
      <c r="X2218" t="n">
        <v>0.35</v>
      </c>
      <c r="Y2218" t="n">
        <v>1</v>
      </c>
      <c r="Z2218" t="n">
        <v>10</v>
      </c>
    </row>
    <row r="2219">
      <c r="A2219" t="n">
        <v>88</v>
      </c>
      <c r="B2219" t="n">
        <v>120</v>
      </c>
      <c r="C2219" t="inlineStr">
        <is>
          <t xml:space="preserve">CONCLUIDO	</t>
        </is>
      </c>
      <c r="D2219" t="n">
        <v>3.6547</v>
      </c>
      <c r="E2219" t="n">
        <v>27.36</v>
      </c>
      <c r="F2219" t="n">
        <v>24.06</v>
      </c>
      <c r="G2219" t="n">
        <v>111.05</v>
      </c>
      <c r="H2219" t="n">
        <v>1.5</v>
      </c>
      <c r="I2219" t="n">
        <v>13</v>
      </c>
      <c r="J2219" t="n">
        <v>272.49</v>
      </c>
      <c r="K2219" t="n">
        <v>57.72</v>
      </c>
      <c r="L2219" t="n">
        <v>23</v>
      </c>
      <c r="M2219" t="n">
        <v>11</v>
      </c>
      <c r="N2219" t="n">
        <v>71.76000000000001</v>
      </c>
      <c r="O2219" t="n">
        <v>33840.76</v>
      </c>
      <c r="P2219" t="n">
        <v>371.39</v>
      </c>
      <c r="Q2219" t="n">
        <v>452.6</v>
      </c>
      <c r="R2219" t="n">
        <v>73.19</v>
      </c>
      <c r="S2219" t="n">
        <v>57.64</v>
      </c>
      <c r="T2219" t="n">
        <v>5667.36</v>
      </c>
      <c r="U2219" t="n">
        <v>0.79</v>
      </c>
      <c r="V2219" t="n">
        <v>0.88</v>
      </c>
      <c r="W2219" t="n">
        <v>6.82</v>
      </c>
      <c r="X2219" t="n">
        <v>0.34</v>
      </c>
      <c r="Y2219" t="n">
        <v>1</v>
      </c>
      <c r="Z2219" t="n">
        <v>10</v>
      </c>
    </row>
    <row r="2220">
      <c r="A2220" t="n">
        <v>89</v>
      </c>
      <c r="B2220" t="n">
        <v>120</v>
      </c>
      <c r="C2220" t="inlineStr">
        <is>
          <t xml:space="preserve">CONCLUIDO	</t>
        </is>
      </c>
      <c r="D2220" t="n">
        <v>3.6536</v>
      </c>
      <c r="E2220" t="n">
        <v>27.37</v>
      </c>
      <c r="F2220" t="n">
        <v>24.07</v>
      </c>
      <c r="G2220" t="n">
        <v>111.09</v>
      </c>
      <c r="H2220" t="n">
        <v>1.52</v>
      </c>
      <c r="I2220" t="n">
        <v>13</v>
      </c>
      <c r="J2220" t="n">
        <v>272.97</v>
      </c>
      <c r="K2220" t="n">
        <v>57.72</v>
      </c>
      <c r="L2220" t="n">
        <v>23.25</v>
      </c>
      <c r="M2220" t="n">
        <v>11</v>
      </c>
      <c r="N2220" t="n">
        <v>71.98999999999999</v>
      </c>
      <c r="O2220" t="n">
        <v>33900.07</v>
      </c>
      <c r="P2220" t="n">
        <v>371.28</v>
      </c>
      <c r="Q2220" t="n">
        <v>452.6</v>
      </c>
      <c r="R2220" t="n">
        <v>73.59999999999999</v>
      </c>
      <c r="S2220" t="n">
        <v>57.64</v>
      </c>
      <c r="T2220" t="n">
        <v>5872.76</v>
      </c>
      <c r="U2220" t="n">
        <v>0.78</v>
      </c>
      <c r="V2220" t="n">
        <v>0.88</v>
      </c>
      <c r="W2220" t="n">
        <v>6.81</v>
      </c>
      <c r="X2220" t="n">
        <v>0.34</v>
      </c>
      <c r="Y2220" t="n">
        <v>1</v>
      </c>
      <c r="Z2220" t="n">
        <v>10</v>
      </c>
    </row>
    <row r="2221">
      <c r="A2221" t="n">
        <v>90</v>
      </c>
      <c r="B2221" t="n">
        <v>120</v>
      </c>
      <c r="C2221" t="inlineStr">
        <is>
          <t xml:space="preserve">CONCLUIDO	</t>
        </is>
      </c>
      <c r="D2221" t="n">
        <v>3.6559</v>
      </c>
      <c r="E2221" t="n">
        <v>27.35</v>
      </c>
      <c r="F2221" t="n">
        <v>24.05</v>
      </c>
      <c r="G2221" t="n">
        <v>111.01</v>
      </c>
      <c r="H2221" t="n">
        <v>1.53</v>
      </c>
      <c r="I2221" t="n">
        <v>13</v>
      </c>
      <c r="J2221" t="n">
        <v>273.45</v>
      </c>
      <c r="K2221" t="n">
        <v>57.72</v>
      </c>
      <c r="L2221" t="n">
        <v>23.5</v>
      </c>
      <c r="M2221" t="n">
        <v>11</v>
      </c>
      <c r="N2221" t="n">
        <v>72.22</v>
      </c>
      <c r="O2221" t="n">
        <v>33959.47</v>
      </c>
      <c r="P2221" t="n">
        <v>370.62</v>
      </c>
      <c r="Q2221" t="n">
        <v>452.59</v>
      </c>
      <c r="R2221" t="n">
        <v>73.08</v>
      </c>
      <c r="S2221" t="n">
        <v>57.64</v>
      </c>
      <c r="T2221" t="n">
        <v>5615.34</v>
      </c>
      <c r="U2221" t="n">
        <v>0.79</v>
      </c>
      <c r="V2221" t="n">
        <v>0.88</v>
      </c>
      <c r="W2221" t="n">
        <v>6.81</v>
      </c>
      <c r="X2221" t="n">
        <v>0.33</v>
      </c>
      <c r="Y2221" t="n">
        <v>1</v>
      </c>
      <c r="Z2221" t="n">
        <v>10</v>
      </c>
    </row>
    <row r="2222">
      <c r="A2222" t="n">
        <v>91</v>
      </c>
      <c r="B2222" t="n">
        <v>120</v>
      </c>
      <c r="C2222" t="inlineStr">
        <is>
          <t xml:space="preserve">CONCLUIDO	</t>
        </is>
      </c>
      <c r="D2222" t="n">
        <v>3.6529</v>
      </c>
      <c r="E2222" t="n">
        <v>27.38</v>
      </c>
      <c r="F2222" t="n">
        <v>24.07</v>
      </c>
      <c r="G2222" t="n">
        <v>111.11</v>
      </c>
      <c r="H2222" t="n">
        <v>1.54</v>
      </c>
      <c r="I2222" t="n">
        <v>13</v>
      </c>
      <c r="J2222" t="n">
        <v>273.93</v>
      </c>
      <c r="K2222" t="n">
        <v>57.72</v>
      </c>
      <c r="L2222" t="n">
        <v>23.75</v>
      </c>
      <c r="M2222" t="n">
        <v>11</v>
      </c>
      <c r="N2222" t="n">
        <v>72.45999999999999</v>
      </c>
      <c r="O2222" t="n">
        <v>34018.96</v>
      </c>
      <c r="P2222" t="n">
        <v>370.45</v>
      </c>
      <c r="Q2222" t="n">
        <v>452.55</v>
      </c>
      <c r="R2222" t="n">
        <v>73.76000000000001</v>
      </c>
      <c r="S2222" t="n">
        <v>57.64</v>
      </c>
      <c r="T2222" t="n">
        <v>5953.84</v>
      </c>
      <c r="U2222" t="n">
        <v>0.78</v>
      </c>
      <c r="V2222" t="n">
        <v>0.88</v>
      </c>
      <c r="W2222" t="n">
        <v>6.82</v>
      </c>
      <c r="X2222" t="n">
        <v>0.35</v>
      </c>
      <c r="Y2222" t="n">
        <v>1</v>
      </c>
      <c r="Z2222" t="n">
        <v>10</v>
      </c>
    </row>
    <row r="2223">
      <c r="A2223" t="n">
        <v>92</v>
      </c>
      <c r="B2223" t="n">
        <v>120</v>
      </c>
      <c r="C2223" t="inlineStr">
        <is>
          <t xml:space="preserve">CONCLUIDO	</t>
        </is>
      </c>
      <c r="D2223" t="n">
        <v>3.6638</v>
      </c>
      <c r="E2223" t="n">
        <v>27.29</v>
      </c>
      <c r="F2223" t="n">
        <v>24.04</v>
      </c>
      <c r="G2223" t="n">
        <v>120.19</v>
      </c>
      <c r="H2223" t="n">
        <v>1.56</v>
      </c>
      <c r="I2223" t="n">
        <v>12</v>
      </c>
      <c r="J2223" t="n">
        <v>274.41</v>
      </c>
      <c r="K2223" t="n">
        <v>57.72</v>
      </c>
      <c r="L2223" t="n">
        <v>24</v>
      </c>
      <c r="M2223" t="n">
        <v>10</v>
      </c>
      <c r="N2223" t="n">
        <v>72.69</v>
      </c>
      <c r="O2223" t="n">
        <v>34078.55</v>
      </c>
      <c r="P2223" t="n">
        <v>368.98</v>
      </c>
      <c r="Q2223" t="n">
        <v>452.56</v>
      </c>
      <c r="R2223" t="n">
        <v>72.47</v>
      </c>
      <c r="S2223" t="n">
        <v>57.64</v>
      </c>
      <c r="T2223" t="n">
        <v>5312.45</v>
      </c>
      <c r="U2223" t="n">
        <v>0.8</v>
      </c>
      <c r="V2223" t="n">
        <v>0.88</v>
      </c>
      <c r="W2223" t="n">
        <v>6.82</v>
      </c>
      <c r="X2223" t="n">
        <v>0.31</v>
      </c>
      <c r="Y2223" t="n">
        <v>1</v>
      </c>
      <c r="Z2223" t="n">
        <v>10</v>
      </c>
    </row>
    <row r="2224">
      <c r="A2224" t="n">
        <v>93</v>
      </c>
      <c r="B2224" t="n">
        <v>120</v>
      </c>
      <c r="C2224" t="inlineStr">
        <is>
          <t xml:space="preserve">CONCLUIDO	</t>
        </is>
      </c>
      <c r="D2224" t="n">
        <v>3.6656</v>
      </c>
      <c r="E2224" t="n">
        <v>27.28</v>
      </c>
      <c r="F2224" t="n">
        <v>24.02</v>
      </c>
      <c r="G2224" t="n">
        <v>120.12</v>
      </c>
      <c r="H2224" t="n">
        <v>1.57</v>
      </c>
      <c r="I2224" t="n">
        <v>12</v>
      </c>
      <c r="J2224" t="n">
        <v>274.9</v>
      </c>
      <c r="K2224" t="n">
        <v>57.72</v>
      </c>
      <c r="L2224" t="n">
        <v>24.25</v>
      </c>
      <c r="M2224" t="n">
        <v>10</v>
      </c>
      <c r="N2224" t="n">
        <v>72.92</v>
      </c>
      <c r="O2224" t="n">
        <v>34138.22</v>
      </c>
      <c r="P2224" t="n">
        <v>368.94</v>
      </c>
      <c r="Q2224" t="n">
        <v>452.56</v>
      </c>
      <c r="R2224" t="n">
        <v>72.16</v>
      </c>
      <c r="S2224" t="n">
        <v>57.64</v>
      </c>
      <c r="T2224" t="n">
        <v>5156.75</v>
      </c>
      <c r="U2224" t="n">
        <v>0.8</v>
      </c>
      <c r="V2224" t="n">
        <v>0.88</v>
      </c>
      <c r="W2224" t="n">
        <v>6.81</v>
      </c>
      <c r="X2224" t="n">
        <v>0.3</v>
      </c>
      <c r="Y2224" t="n">
        <v>1</v>
      </c>
      <c r="Z2224" t="n">
        <v>10</v>
      </c>
    </row>
    <row r="2225">
      <c r="A2225" t="n">
        <v>94</v>
      </c>
      <c r="B2225" t="n">
        <v>120</v>
      </c>
      <c r="C2225" t="inlineStr">
        <is>
          <t xml:space="preserve">CONCLUIDO	</t>
        </is>
      </c>
      <c r="D2225" t="n">
        <v>3.6654</v>
      </c>
      <c r="E2225" t="n">
        <v>27.28</v>
      </c>
      <c r="F2225" t="n">
        <v>24.03</v>
      </c>
      <c r="G2225" t="n">
        <v>120.13</v>
      </c>
      <c r="H2225" t="n">
        <v>1.58</v>
      </c>
      <c r="I2225" t="n">
        <v>12</v>
      </c>
      <c r="J2225" t="n">
        <v>275.38</v>
      </c>
      <c r="K2225" t="n">
        <v>57.72</v>
      </c>
      <c r="L2225" t="n">
        <v>24.5</v>
      </c>
      <c r="M2225" t="n">
        <v>10</v>
      </c>
      <c r="N2225" t="n">
        <v>73.16</v>
      </c>
      <c r="O2225" t="n">
        <v>34197.98</v>
      </c>
      <c r="P2225" t="n">
        <v>369.35</v>
      </c>
      <c r="Q2225" t="n">
        <v>452.57</v>
      </c>
      <c r="R2225" t="n">
        <v>72.15000000000001</v>
      </c>
      <c r="S2225" t="n">
        <v>57.64</v>
      </c>
      <c r="T2225" t="n">
        <v>5151.34</v>
      </c>
      <c r="U2225" t="n">
        <v>0.8</v>
      </c>
      <c r="V2225" t="n">
        <v>0.88</v>
      </c>
      <c r="W2225" t="n">
        <v>6.81</v>
      </c>
      <c r="X2225" t="n">
        <v>0.3</v>
      </c>
      <c r="Y2225" t="n">
        <v>1</v>
      </c>
      <c r="Z2225" t="n">
        <v>10</v>
      </c>
    </row>
    <row r="2226">
      <c r="A2226" t="n">
        <v>95</v>
      </c>
      <c r="B2226" t="n">
        <v>120</v>
      </c>
      <c r="C2226" t="inlineStr">
        <is>
          <t xml:space="preserve">CONCLUIDO	</t>
        </is>
      </c>
      <c r="D2226" t="n">
        <v>3.6662</v>
      </c>
      <c r="E2226" t="n">
        <v>27.28</v>
      </c>
      <c r="F2226" t="n">
        <v>24.02</v>
      </c>
      <c r="G2226" t="n">
        <v>120.1</v>
      </c>
      <c r="H2226" t="n">
        <v>1.6</v>
      </c>
      <c r="I2226" t="n">
        <v>12</v>
      </c>
      <c r="J2226" t="n">
        <v>275.87</v>
      </c>
      <c r="K2226" t="n">
        <v>57.72</v>
      </c>
      <c r="L2226" t="n">
        <v>24.75</v>
      </c>
      <c r="M2226" t="n">
        <v>10</v>
      </c>
      <c r="N2226" t="n">
        <v>73.39</v>
      </c>
      <c r="O2226" t="n">
        <v>34257.84</v>
      </c>
      <c r="P2226" t="n">
        <v>369.75</v>
      </c>
      <c r="Q2226" t="n">
        <v>452.6</v>
      </c>
      <c r="R2226" t="n">
        <v>71.92</v>
      </c>
      <c r="S2226" t="n">
        <v>57.64</v>
      </c>
      <c r="T2226" t="n">
        <v>5040.38</v>
      </c>
      <c r="U2226" t="n">
        <v>0.8</v>
      </c>
      <c r="V2226" t="n">
        <v>0.88</v>
      </c>
      <c r="W2226" t="n">
        <v>6.81</v>
      </c>
      <c r="X2226" t="n">
        <v>0.3</v>
      </c>
      <c r="Y2226" t="n">
        <v>1</v>
      </c>
      <c r="Z2226" t="n">
        <v>10</v>
      </c>
    </row>
    <row r="2227">
      <c r="A2227" t="n">
        <v>96</v>
      </c>
      <c r="B2227" t="n">
        <v>120</v>
      </c>
      <c r="C2227" t="inlineStr">
        <is>
          <t xml:space="preserve">CONCLUIDO	</t>
        </is>
      </c>
      <c r="D2227" t="n">
        <v>3.6639</v>
      </c>
      <c r="E2227" t="n">
        <v>27.29</v>
      </c>
      <c r="F2227" t="n">
        <v>24.04</v>
      </c>
      <c r="G2227" t="n">
        <v>120.19</v>
      </c>
      <c r="H2227" t="n">
        <v>1.61</v>
      </c>
      <c r="I2227" t="n">
        <v>12</v>
      </c>
      <c r="J2227" t="n">
        <v>276.35</v>
      </c>
      <c r="K2227" t="n">
        <v>57.72</v>
      </c>
      <c r="L2227" t="n">
        <v>25</v>
      </c>
      <c r="M2227" t="n">
        <v>10</v>
      </c>
      <c r="N2227" t="n">
        <v>73.63</v>
      </c>
      <c r="O2227" t="n">
        <v>34317.79</v>
      </c>
      <c r="P2227" t="n">
        <v>369.98</v>
      </c>
      <c r="Q2227" t="n">
        <v>452.57</v>
      </c>
      <c r="R2227" t="n">
        <v>72.47</v>
      </c>
      <c r="S2227" t="n">
        <v>57.64</v>
      </c>
      <c r="T2227" t="n">
        <v>5314.18</v>
      </c>
      <c r="U2227" t="n">
        <v>0.8</v>
      </c>
      <c r="V2227" t="n">
        <v>0.88</v>
      </c>
      <c r="W2227" t="n">
        <v>6.82</v>
      </c>
      <c r="X2227" t="n">
        <v>0.31</v>
      </c>
      <c r="Y2227" t="n">
        <v>1</v>
      </c>
      <c r="Z2227" t="n">
        <v>10</v>
      </c>
    </row>
    <row r="2228">
      <c r="A2228" t="n">
        <v>97</v>
      </c>
      <c r="B2228" t="n">
        <v>120</v>
      </c>
      <c r="C2228" t="inlineStr">
        <is>
          <t xml:space="preserve">CONCLUIDO	</t>
        </is>
      </c>
      <c r="D2228" t="n">
        <v>3.664</v>
      </c>
      <c r="E2228" t="n">
        <v>27.29</v>
      </c>
      <c r="F2228" t="n">
        <v>24.04</v>
      </c>
      <c r="G2228" t="n">
        <v>120.18</v>
      </c>
      <c r="H2228" t="n">
        <v>1.62</v>
      </c>
      <c r="I2228" t="n">
        <v>12</v>
      </c>
      <c r="J2228" t="n">
        <v>276.84</v>
      </c>
      <c r="K2228" t="n">
        <v>57.72</v>
      </c>
      <c r="L2228" t="n">
        <v>25.25</v>
      </c>
      <c r="M2228" t="n">
        <v>10</v>
      </c>
      <c r="N2228" t="n">
        <v>73.87</v>
      </c>
      <c r="O2228" t="n">
        <v>34377.83</v>
      </c>
      <c r="P2228" t="n">
        <v>369.9</v>
      </c>
      <c r="Q2228" t="n">
        <v>452.66</v>
      </c>
      <c r="R2228" t="n">
        <v>72.45</v>
      </c>
      <c r="S2228" t="n">
        <v>57.64</v>
      </c>
      <c r="T2228" t="n">
        <v>5301.83</v>
      </c>
      <c r="U2228" t="n">
        <v>0.8</v>
      </c>
      <c r="V2228" t="n">
        <v>0.88</v>
      </c>
      <c r="W2228" t="n">
        <v>6.81</v>
      </c>
      <c r="X2228" t="n">
        <v>0.31</v>
      </c>
      <c r="Y2228" t="n">
        <v>1</v>
      </c>
      <c r="Z2228" t="n">
        <v>10</v>
      </c>
    </row>
    <row r="2229">
      <c r="A2229" t="n">
        <v>98</v>
      </c>
      <c r="B2229" t="n">
        <v>120</v>
      </c>
      <c r="C2229" t="inlineStr">
        <is>
          <t xml:space="preserve">CONCLUIDO	</t>
        </is>
      </c>
      <c r="D2229" t="n">
        <v>3.6649</v>
      </c>
      <c r="E2229" t="n">
        <v>27.29</v>
      </c>
      <c r="F2229" t="n">
        <v>24.03</v>
      </c>
      <c r="G2229" t="n">
        <v>120.15</v>
      </c>
      <c r="H2229" t="n">
        <v>1.64</v>
      </c>
      <c r="I2229" t="n">
        <v>12</v>
      </c>
      <c r="J2229" t="n">
        <v>277.33</v>
      </c>
      <c r="K2229" t="n">
        <v>57.72</v>
      </c>
      <c r="L2229" t="n">
        <v>25.5</v>
      </c>
      <c r="M2229" t="n">
        <v>10</v>
      </c>
      <c r="N2229" t="n">
        <v>74.09999999999999</v>
      </c>
      <c r="O2229" t="n">
        <v>34437.96</v>
      </c>
      <c r="P2229" t="n">
        <v>369.93</v>
      </c>
      <c r="Q2229" t="n">
        <v>452.58</v>
      </c>
      <c r="R2229" t="n">
        <v>72.33</v>
      </c>
      <c r="S2229" t="n">
        <v>57.64</v>
      </c>
      <c r="T2229" t="n">
        <v>5241.46</v>
      </c>
      <c r="U2229" t="n">
        <v>0.8</v>
      </c>
      <c r="V2229" t="n">
        <v>0.88</v>
      </c>
      <c r="W2229" t="n">
        <v>6.81</v>
      </c>
      <c r="X2229" t="n">
        <v>0.31</v>
      </c>
      <c r="Y2229" t="n">
        <v>1</v>
      </c>
      <c r="Z2229" t="n">
        <v>10</v>
      </c>
    </row>
    <row r="2230">
      <c r="A2230" t="n">
        <v>99</v>
      </c>
      <c r="B2230" t="n">
        <v>120</v>
      </c>
      <c r="C2230" t="inlineStr">
        <is>
          <t xml:space="preserve">CONCLUIDO	</t>
        </is>
      </c>
      <c r="D2230" t="n">
        <v>3.6641</v>
      </c>
      <c r="E2230" t="n">
        <v>27.29</v>
      </c>
      <c r="F2230" t="n">
        <v>24.04</v>
      </c>
      <c r="G2230" t="n">
        <v>120.18</v>
      </c>
      <c r="H2230" t="n">
        <v>1.65</v>
      </c>
      <c r="I2230" t="n">
        <v>12</v>
      </c>
      <c r="J2230" t="n">
        <v>277.82</v>
      </c>
      <c r="K2230" t="n">
        <v>57.72</v>
      </c>
      <c r="L2230" t="n">
        <v>25.75</v>
      </c>
      <c r="M2230" t="n">
        <v>10</v>
      </c>
      <c r="N2230" t="n">
        <v>74.34</v>
      </c>
      <c r="O2230" t="n">
        <v>34498.19</v>
      </c>
      <c r="P2230" t="n">
        <v>369.54</v>
      </c>
      <c r="Q2230" t="n">
        <v>452.59</v>
      </c>
      <c r="R2230" t="n">
        <v>72.68000000000001</v>
      </c>
      <c r="S2230" t="n">
        <v>57.64</v>
      </c>
      <c r="T2230" t="n">
        <v>5416.87</v>
      </c>
      <c r="U2230" t="n">
        <v>0.79</v>
      </c>
      <c r="V2230" t="n">
        <v>0.88</v>
      </c>
      <c r="W2230" t="n">
        <v>6.81</v>
      </c>
      <c r="X2230" t="n">
        <v>0.31</v>
      </c>
      <c r="Y2230" t="n">
        <v>1</v>
      </c>
      <c r="Z2230" t="n">
        <v>10</v>
      </c>
    </row>
    <row r="2231">
      <c r="A2231" t="n">
        <v>100</v>
      </c>
      <c r="B2231" t="n">
        <v>120</v>
      </c>
      <c r="C2231" t="inlineStr">
        <is>
          <t xml:space="preserve">CONCLUIDO	</t>
        </is>
      </c>
      <c r="D2231" t="n">
        <v>3.6644</v>
      </c>
      <c r="E2231" t="n">
        <v>27.29</v>
      </c>
      <c r="F2231" t="n">
        <v>24.03</v>
      </c>
      <c r="G2231" t="n">
        <v>120.17</v>
      </c>
      <c r="H2231" t="n">
        <v>1.66</v>
      </c>
      <c r="I2231" t="n">
        <v>12</v>
      </c>
      <c r="J2231" t="n">
        <v>278.31</v>
      </c>
      <c r="K2231" t="n">
        <v>57.72</v>
      </c>
      <c r="L2231" t="n">
        <v>26</v>
      </c>
      <c r="M2231" t="n">
        <v>10</v>
      </c>
      <c r="N2231" t="n">
        <v>74.58</v>
      </c>
      <c r="O2231" t="n">
        <v>34558.51</v>
      </c>
      <c r="P2231" t="n">
        <v>368.89</v>
      </c>
      <c r="Q2231" t="n">
        <v>452.59</v>
      </c>
      <c r="R2231" t="n">
        <v>72.44</v>
      </c>
      <c r="S2231" t="n">
        <v>57.64</v>
      </c>
      <c r="T2231" t="n">
        <v>5296.14</v>
      </c>
      <c r="U2231" t="n">
        <v>0.8</v>
      </c>
      <c r="V2231" t="n">
        <v>0.88</v>
      </c>
      <c r="W2231" t="n">
        <v>6.81</v>
      </c>
      <c r="X2231" t="n">
        <v>0.31</v>
      </c>
      <c r="Y2231" t="n">
        <v>1</v>
      </c>
      <c r="Z2231" t="n">
        <v>10</v>
      </c>
    </row>
    <row r="2232">
      <c r="A2232" t="n">
        <v>101</v>
      </c>
      <c r="B2232" t="n">
        <v>120</v>
      </c>
      <c r="C2232" t="inlineStr">
        <is>
          <t xml:space="preserve">CONCLUIDO	</t>
        </is>
      </c>
      <c r="D2232" t="n">
        <v>3.6622</v>
      </c>
      <c r="E2232" t="n">
        <v>27.31</v>
      </c>
      <c r="F2232" t="n">
        <v>24.05</v>
      </c>
      <c r="G2232" t="n">
        <v>120.25</v>
      </c>
      <c r="H2232" t="n">
        <v>1.68</v>
      </c>
      <c r="I2232" t="n">
        <v>12</v>
      </c>
      <c r="J2232" t="n">
        <v>278.79</v>
      </c>
      <c r="K2232" t="n">
        <v>57.72</v>
      </c>
      <c r="L2232" t="n">
        <v>26.25</v>
      </c>
      <c r="M2232" t="n">
        <v>10</v>
      </c>
      <c r="N2232" t="n">
        <v>74.81999999999999</v>
      </c>
      <c r="O2232" t="n">
        <v>34618.92</v>
      </c>
      <c r="P2232" t="n">
        <v>368.71</v>
      </c>
      <c r="Q2232" t="n">
        <v>452.57</v>
      </c>
      <c r="R2232" t="n">
        <v>72.7</v>
      </c>
      <c r="S2232" t="n">
        <v>57.64</v>
      </c>
      <c r="T2232" t="n">
        <v>5428.23</v>
      </c>
      <c r="U2232" t="n">
        <v>0.79</v>
      </c>
      <c r="V2232" t="n">
        <v>0.88</v>
      </c>
      <c r="W2232" t="n">
        <v>6.82</v>
      </c>
      <c r="X2232" t="n">
        <v>0.33</v>
      </c>
      <c r="Y2232" t="n">
        <v>1</v>
      </c>
      <c r="Z2232" t="n">
        <v>10</v>
      </c>
    </row>
    <row r="2233">
      <c r="A2233" t="n">
        <v>102</v>
      </c>
      <c r="B2233" t="n">
        <v>120</v>
      </c>
      <c r="C2233" t="inlineStr">
        <is>
          <t xml:space="preserve">CONCLUIDO	</t>
        </is>
      </c>
      <c r="D2233" t="n">
        <v>3.6742</v>
      </c>
      <c r="E2233" t="n">
        <v>27.22</v>
      </c>
      <c r="F2233" t="n">
        <v>24.01</v>
      </c>
      <c r="G2233" t="n">
        <v>130.95</v>
      </c>
      <c r="H2233" t="n">
        <v>1.69</v>
      </c>
      <c r="I2233" t="n">
        <v>11</v>
      </c>
      <c r="J2233" t="n">
        <v>279.29</v>
      </c>
      <c r="K2233" t="n">
        <v>57.72</v>
      </c>
      <c r="L2233" t="n">
        <v>26.5</v>
      </c>
      <c r="M2233" t="n">
        <v>9</v>
      </c>
      <c r="N2233" t="n">
        <v>75.06</v>
      </c>
      <c r="O2233" t="n">
        <v>34679.43</v>
      </c>
      <c r="P2233" t="n">
        <v>368.06</v>
      </c>
      <c r="Q2233" t="n">
        <v>452.58</v>
      </c>
      <c r="R2233" t="n">
        <v>71.64</v>
      </c>
      <c r="S2233" t="n">
        <v>57.64</v>
      </c>
      <c r="T2233" t="n">
        <v>4901.91</v>
      </c>
      <c r="U2233" t="n">
        <v>0.8</v>
      </c>
      <c r="V2233" t="n">
        <v>0.88</v>
      </c>
      <c r="W2233" t="n">
        <v>6.81</v>
      </c>
      <c r="X2233" t="n">
        <v>0.28</v>
      </c>
      <c r="Y2233" t="n">
        <v>1</v>
      </c>
      <c r="Z2233" t="n">
        <v>10</v>
      </c>
    </row>
    <row r="2234">
      <c r="A2234" t="n">
        <v>103</v>
      </c>
      <c r="B2234" t="n">
        <v>120</v>
      </c>
      <c r="C2234" t="inlineStr">
        <is>
          <t xml:space="preserve">CONCLUIDO	</t>
        </is>
      </c>
      <c r="D2234" t="n">
        <v>3.6756</v>
      </c>
      <c r="E2234" t="n">
        <v>27.21</v>
      </c>
      <c r="F2234" t="n">
        <v>24</v>
      </c>
      <c r="G2234" t="n">
        <v>130.89</v>
      </c>
      <c r="H2234" t="n">
        <v>1.7</v>
      </c>
      <c r="I2234" t="n">
        <v>11</v>
      </c>
      <c r="J2234" t="n">
        <v>279.78</v>
      </c>
      <c r="K2234" t="n">
        <v>57.72</v>
      </c>
      <c r="L2234" t="n">
        <v>26.75</v>
      </c>
      <c r="M2234" t="n">
        <v>9</v>
      </c>
      <c r="N2234" t="n">
        <v>75.3</v>
      </c>
      <c r="O2234" t="n">
        <v>34740.03</v>
      </c>
      <c r="P2234" t="n">
        <v>368.28</v>
      </c>
      <c r="Q2234" t="n">
        <v>452.6</v>
      </c>
      <c r="R2234" t="n">
        <v>71.15000000000001</v>
      </c>
      <c r="S2234" t="n">
        <v>57.64</v>
      </c>
      <c r="T2234" t="n">
        <v>4658.92</v>
      </c>
      <c r="U2234" t="n">
        <v>0.8100000000000001</v>
      </c>
      <c r="V2234" t="n">
        <v>0.88</v>
      </c>
      <c r="W2234" t="n">
        <v>6.81</v>
      </c>
      <c r="X2234" t="n">
        <v>0.27</v>
      </c>
      <c r="Y2234" t="n">
        <v>1</v>
      </c>
      <c r="Z2234" t="n">
        <v>10</v>
      </c>
    </row>
    <row r="2235">
      <c r="A2235" t="n">
        <v>104</v>
      </c>
      <c r="B2235" t="n">
        <v>120</v>
      </c>
      <c r="C2235" t="inlineStr">
        <is>
          <t xml:space="preserve">CONCLUIDO	</t>
        </is>
      </c>
      <c r="D2235" t="n">
        <v>3.674</v>
      </c>
      <c r="E2235" t="n">
        <v>27.22</v>
      </c>
      <c r="F2235" t="n">
        <v>24.01</v>
      </c>
      <c r="G2235" t="n">
        <v>130.96</v>
      </c>
      <c r="H2235" t="n">
        <v>1.72</v>
      </c>
      <c r="I2235" t="n">
        <v>11</v>
      </c>
      <c r="J2235" t="n">
        <v>280.27</v>
      </c>
      <c r="K2235" t="n">
        <v>57.72</v>
      </c>
      <c r="L2235" t="n">
        <v>27</v>
      </c>
      <c r="M2235" t="n">
        <v>9</v>
      </c>
      <c r="N2235" t="n">
        <v>75.54000000000001</v>
      </c>
      <c r="O2235" t="n">
        <v>34800.73</v>
      </c>
      <c r="P2235" t="n">
        <v>368.67</v>
      </c>
      <c r="Q2235" t="n">
        <v>452.6</v>
      </c>
      <c r="R2235" t="n">
        <v>71.45999999999999</v>
      </c>
      <c r="S2235" t="n">
        <v>57.64</v>
      </c>
      <c r="T2235" t="n">
        <v>4813.61</v>
      </c>
      <c r="U2235" t="n">
        <v>0.8100000000000001</v>
      </c>
      <c r="V2235" t="n">
        <v>0.88</v>
      </c>
      <c r="W2235" t="n">
        <v>6.82</v>
      </c>
      <c r="X2235" t="n">
        <v>0.28</v>
      </c>
      <c r="Y2235" t="n">
        <v>1</v>
      </c>
      <c r="Z2235" t="n">
        <v>10</v>
      </c>
    </row>
    <row r="2236">
      <c r="A2236" t="n">
        <v>105</v>
      </c>
      <c r="B2236" t="n">
        <v>120</v>
      </c>
      <c r="C2236" t="inlineStr">
        <is>
          <t xml:space="preserve">CONCLUIDO	</t>
        </is>
      </c>
      <c r="D2236" t="n">
        <v>3.6743</v>
      </c>
      <c r="E2236" t="n">
        <v>27.22</v>
      </c>
      <c r="F2236" t="n">
        <v>24.01</v>
      </c>
      <c r="G2236" t="n">
        <v>130.94</v>
      </c>
      <c r="H2236" t="n">
        <v>1.73</v>
      </c>
      <c r="I2236" t="n">
        <v>11</v>
      </c>
      <c r="J2236" t="n">
        <v>280.76</v>
      </c>
      <c r="K2236" t="n">
        <v>57.72</v>
      </c>
      <c r="L2236" t="n">
        <v>27.25</v>
      </c>
      <c r="M2236" t="n">
        <v>9</v>
      </c>
      <c r="N2236" t="n">
        <v>75.79000000000001</v>
      </c>
      <c r="O2236" t="n">
        <v>34861.53</v>
      </c>
      <c r="P2236" t="n">
        <v>368.9</v>
      </c>
      <c r="Q2236" t="n">
        <v>452.6</v>
      </c>
      <c r="R2236" t="n">
        <v>71.56999999999999</v>
      </c>
      <c r="S2236" t="n">
        <v>57.64</v>
      </c>
      <c r="T2236" t="n">
        <v>4869.71</v>
      </c>
      <c r="U2236" t="n">
        <v>0.8100000000000001</v>
      </c>
      <c r="V2236" t="n">
        <v>0.88</v>
      </c>
      <c r="W2236" t="n">
        <v>6.81</v>
      </c>
      <c r="X2236" t="n">
        <v>0.28</v>
      </c>
      <c r="Y2236" t="n">
        <v>1</v>
      </c>
      <c r="Z2236" t="n">
        <v>10</v>
      </c>
    </row>
    <row r="2237">
      <c r="A2237" t="n">
        <v>106</v>
      </c>
      <c r="B2237" t="n">
        <v>120</v>
      </c>
      <c r="C2237" t="inlineStr">
        <is>
          <t xml:space="preserve">CONCLUIDO	</t>
        </is>
      </c>
      <c r="D2237" t="n">
        <v>3.674</v>
      </c>
      <c r="E2237" t="n">
        <v>27.22</v>
      </c>
      <c r="F2237" t="n">
        <v>24.01</v>
      </c>
      <c r="G2237" t="n">
        <v>130.96</v>
      </c>
      <c r="H2237" t="n">
        <v>1.74</v>
      </c>
      <c r="I2237" t="n">
        <v>11</v>
      </c>
      <c r="J2237" t="n">
        <v>281.26</v>
      </c>
      <c r="K2237" t="n">
        <v>57.72</v>
      </c>
      <c r="L2237" t="n">
        <v>27.5</v>
      </c>
      <c r="M2237" t="n">
        <v>9</v>
      </c>
      <c r="N2237" t="n">
        <v>76.03</v>
      </c>
      <c r="O2237" t="n">
        <v>34922.42</v>
      </c>
      <c r="P2237" t="n">
        <v>369.19</v>
      </c>
      <c r="Q2237" t="n">
        <v>452.57</v>
      </c>
      <c r="R2237" t="n">
        <v>71.63</v>
      </c>
      <c r="S2237" t="n">
        <v>57.64</v>
      </c>
      <c r="T2237" t="n">
        <v>4898.86</v>
      </c>
      <c r="U2237" t="n">
        <v>0.8</v>
      </c>
      <c r="V2237" t="n">
        <v>0.88</v>
      </c>
      <c r="W2237" t="n">
        <v>6.81</v>
      </c>
      <c r="X2237" t="n">
        <v>0.28</v>
      </c>
      <c r="Y2237" t="n">
        <v>1</v>
      </c>
      <c r="Z2237" t="n">
        <v>10</v>
      </c>
    </row>
    <row r="2238">
      <c r="A2238" t="n">
        <v>107</v>
      </c>
      <c r="B2238" t="n">
        <v>120</v>
      </c>
      <c r="C2238" t="inlineStr">
        <is>
          <t xml:space="preserve">CONCLUIDO	</t>
        </is>
      </c>
      <c r="D2238" t="n">
        <v>3.6745</v>
      </c>
      <c r="E2238" t="n">
        <v>27.21</v>
      </c>
      <c r="F2238" t="n">
        <v>24</v>
      </c>
      <c r="G2238" t="n">
        <v>130.93</v>
      </c>
      <c r="H2238" t="n">
        <v>1.75</v>
      </c>
      <c r="I2238" t="n">
        <v>11</v>
      </c>
      <c r="J2238" t="n">
        <v>281.75</v>
      </c>
      <c r="K2238" t="n">
        <v>57.72</v>
      </c>
      <c r="L2238" t="n">
        <v>27.75</v>
      </c>
      <c r="M2238" t="n">
        <v>9</v>
      </c>
      <c r="N2238" t="n">
        <v>76.28</v>
      </c>
      <c r="O2238" t="n">
        <v>34983.41</v>
      </c>
      <c r="P2238" t="n">
        <v>368.89</v>
      </c>
      <c r="Q2238" t="n">
        <v>452.59</v>
      </c>
      <c r="R2238" t="n">
        <v>71.47</v>
      </c>
      <c r="S2238" t="n">
        <v>57.64</v>
      </c>
      <c r="T2238" t="n">
        <v>4817.01</v>
      </c>
      <c r="U2238" t="n">
        <v>0.8100000000000001</v>
      </c>
      <c r="V2238" t="n">
        <v>0.88</v>
      </c>
      <c r="W2238" t="n">
        <v>6.81</v>
      </c>
      <c r="X2238" t="n">
        <v>0.28</v>
      </c>
      <c r="Y2238" t="n">
        <v>1</v>
      </c>
      <c r="Z2238" t="n">
        <v>10</v>
      </c>
    </row>
    <row r="2239">
      <c r="A2239" t="n">
        <v>108</v>
      </c>
      <c r="B2239" t="n">
        <v>120</v>
      </c>
      <c r="C2239" t="inlineStr">
        <is>
          <t xml:space="preserve">CONCLUIDO	</t>
        </is>
      </c>
      <c r="D2239" t="n">
        <v>3.6728</v>
      </c>
      <c r="E2239" t="n">
        <v>27.23</v>
      </c>
      <c r="F2239" t="n">
        <v>24.02</v>
      </c>
      <c r="G2239" t="n">
        <v>131</v>
      </c>
      <c r="H2239" t="n">
        <v>1.77</v>
      </c>
      <c r="I2239" t="n">
        <v>11</v>
      </c>
      <c r="J2239" t="n">
        <v>282.25</v>
      </c>
      <c r="K2239" t="n">
        <v>57.72</v>
      </c>
      <c r="L2239" t="n">
        <v>28</v>
      </c>
      <c r="M2239" t="n">
        <v>9</v>
      </c>
      <c r="N2239" t="n">
        <v>76.52</v>
      </c>
      <c r="O2239" t="n">
        <v>35044.49</v>
      </c>
      <c r="P2239" t="n">
        <v>368.92</v>
      </c>
      <c r="Q2239" t="n">
        <v>452.59</v>
      </c>
      <c r="R2239" t="n">
        <v>71.86</v>
      </c>
      <c r="S2239" t="n">
        <v>57.64</v>
      </c>
      <c r="T2239" t="n">
        <v>5014.57</v>
      </c>
      <c r="U2239" t="n">
        <v>0.8</v>
      </c>
      <c r="V2239" t="n">
        <v>0.88</v>
      </c>
      <c r="W2239" t="n">
        <v>6.81</v>
      </c>
      <c r="X2239" t="n">
        <v>0.29</v>
      </c>
      <c r="Y2239" t="n">
        <v>1</v>
      </c>
      <c r="Z2239" t="n">
        <v>10</v>
      </c>
    </row>
    <row r="2240">
      <c r="A2240" t="n">
        <v>109</v>
      </c>
      <c r="B2240" t="n">
        <v>120</v>
      </c>
      <c r="C2240" t="inlineStr">
        <is>
          <t xml:space="preserve">CONCLUIDO	</t>
        </is>
      </c>
      <c r="D2240" t="n">
        <v>3.6741</v>
      </c>
      <c r="E2240" t="n">
        <v>27.22</v>
      </c>
      <c r="F2240" t="n">
        <v>24.01</v>
      </c>
      <c r="G2240" t="n">
        <v>130.95</v>
      </c>
      <c r="H2240" t="n">
        <v>1.78</v>
      </c>
      <c r="I2240" t="n">
        <v>11</v>
      </c>
      <c r="J2240" t="n">
        <v>282.74</v>
      </c>
      <c r="K2240" t="n">
        <v>57.72</v>
      </c>
      <c r="L2240" t="n">
        <v>28.25</v>
      </c>
      <c r="M2240" t="n">
        <v>9</v>
      </c>
      <c r="N2240" t="n">
        <v>76.77</v>
      </c>
      <c r="O2240" t="n">
        <v>35105.68</v>
      </c>
      <c r="P2240" t="n">
        <v>368.97</v>
      </c>
      <c r="Q2240" t="n">
        <v>452.57</v>
      </c>
      <c r="R2240" t="n">
        <v>71.41</v>
      </c>
      <c r="S2240" t="n">
        <v>57.64</v>
      </c>
      <c r="T2240" t="n">
        <v>4788.39</v>
      </c>
      <c r="U2240" t="n">
        <v>0.8100000000000001</v>
      </c>
      <c r="V2240" t="n">
        <v>0.88</v>
      </c>
      <c r="W2240" t="n">
        <v>6.82</v>
      </c>
      <c r="X2240" t="n">
        <v>0.28</v>
      </c>
      <c r="Y2240" t="n">
        <v>1</v>
      </c>
      <c r="Z2240" t="n">
        <v>10</v>
      </c>
    </row>
    <row r="2241">
      <c r="A2241" t="n">
        <v>110</v>
      </c>
      <c r="B2241" t="n">
        <v>120</v>
      </c>
      <c r="C2241" t="inlineStr">
        <is>
          <t xml:space="preserve">CONCLUIDO	</t>
        </is>
      </c>
      <c r="D2241" t="n">
        <v>3.6749</v>
      </c>
      <c r="E2241" t="n">
        <v>27.21</v>
      </c>
      <c r="F2241" t="n">
        <v>24</v>
      </c>
      <c r="G2241" t="n">
        <v>130.92</v>
      </c>
      <c r="H2241" t="n">
        <v>1.79</v>
      </c>
      <c r="I2241" t="n">
        <v>11</v>
      </c>
      <c r="J2241" t="n">
        <v>283.24</v>
      </c>
      <c r="K2241" t="n">
        <v>57.72</v>
      </c>
      <c r="L2241" t="n">
        <v>28.5</v>
      </c>
      <c r="M2241" t="n">
        <v>9</v>
      </c>
      <c r="N2241" t="n">
        <v>77.01000000000001</v>
      </c>
      <c r="O2241" t="n">
        <v>35166.96</v>
      </c>
      <c r="P2241" t="n">
        <v>368.69</v>
      </c>
      <c r="Q2241" t="n">
        <v>452.63</v>
      </c>
      <c r="R2241" t="n">
        <v>71.42</v>
      </c>
      <c r="S2241" t="n">
        <v>57.64</v>
      </c>
      <c r="T2241" t="n">
        <v>4794.34</v>
      </c>
      <c r="U2241" t="n">
        <v>0.8100000000000001</v>
      </c>
      <c r="V2241" t="n">
        <v>0.88</v>
      </c>
      <c r="W2241" t="n">
        <v>6.81</v>
      </c>
      <c r="X2241" t="n">
        <v>0.28</v>
      </c>
      <c r="Y2241" t="n">
        <v>1</v>
      </c>
      <c r="Z2241" t="n">
        <v>10</v>
      </c>
    </row>
    <row r="2242">
      <c r="A2242" t="n">
        <v>111</v>
      </c>
      <c r="B2242" t="n">
        <v>120</v>
      </c>
      <c r="C2242" t="inlineStr">
        <is>
          <t xml:space="preserve">CONCLUIDO	</t>
        </is>
      </c>
      <c r="D2242" t="n">
        <v>3.6734</v>
      </c>
      <c r="E2242" t="n">
        <v>27.22</v>
      </c>
      <c r="F2242" t="n">
        <v>24.01</v>
      </c>
      <c r="G2242" t="n">
        <v>130.98</v>
      </c>
      <c r="H2242" t="n">
        <v>1.8</v>
      </c>
      <c r="I2242" t="n">
        <v>11</v>
      </c>
      <c r="J2242" t="n">
        <v>283.74</v>
      </c>
      <c r="K2242" t="n">
        <v>57.72</v>
      </c>
      <c r="L2242" t="n">
        <v>28.75</v>
      </c>
      <c r="M2242" t="n">
        <v>9</v>
      </c>
      <c r="N2242" t="n">
        <v>77.26000000000001</v>
      </c>
      <c r="O2242" t="n">
        <v>35228.34</v>
      </c>
      <c r="P2242" t="n">
        <v>368.49</v>
      </c>
      <c r="Q2242" t="n">
        <v>452.59</v>
      </c>
      <c r="R2242" t="n">
        <v>71.59999999999999</v>
      </c>
      <c r="S2242" t="n">
        <v>57.64</v>
      </c>
      <c r="T2242" t="n">
        <v>4884.88</v>
      </c>
      <c r="U2242" t="n">
        <v>0.8100000000000001</v>
      </c>
      <c r="V2242" t="n">
        <v>0.88</v>
      </c>
      <c r="W2242" t="n">
        <v>6.82</v>
      </c>
      <c r="X2242" t="n">
        <v>0.29</v>
      </c>
      <c r="Y2242" t="n">
        <v>1</v>
      </c>
      <c r="Z2242" t="n">
        <v>10</v>
      </c>
    </row>
    <row r="2243">
      <c r="A2243" t="n">
        <v>112</v>
      </c>
      <c r="B2243" t="n">
        <v>120</v>
      </c>
      <c r="C2243" t="inlineStr">
        <is>
          <t xml:space="preserve">CONCLUIDO	</t>
        </is>
      </c>
      <c r="D2243" t="n">
        <v>3.674</v>
      </c>
      <c r="E2243" t="n">
        <v>27.22</v>
      </c>
      <c r="F2243" t="n">
        <v>24.01</v>
      </c>
      <c r="G2243" t="n">
        <v>130.95</v>
      </c>
      <c r="H2243" t="n">
        <v>1.82</v>
      </c>
      <c r="I2243" t="n">
        <v>11</v>
      </c>
      <c r="J2243" t="n">
        <v>284.23</v>
      </c>
      <c r="K2243" t="n">
        <v>57.72</v>
      </c>
      <c r="L2243" t="n">
        <v>29</v>
      </c>
      <c r="M2243" t="n">
        <v>9</v>
      </c>
      <c r="N2243" t="n">
        <v>77.51000000000001</v>
      </c>
      <c r="O2243" t="n">
        <v>35289.82</v>
      </c>
      <c r="P2243" t="n">
        <v>367.5</v>
      </c>
      <c r="Q2243" t="n">
        <v>452.58</v>
      </c>
      <c r="R2243" t="n">
        <v>71.64</v>
      </c>
      <c r="S2243" t="n">
        <v>57.64</v>
      </c>
      <c r="T2243" t="n">
        <v>4901.7</v>
      </c>
      <c r="U2243" t="n">
        <v>0.8</v>
      </c>
      <c r="V2243" t="n">
        <v>0.88</v>
      </c>
      <c r="W2243" t="n">
        <v>6.81</v>
      </c>
      <c r="X2243" t="n">
        <v>0.28</v>
      </c>
      <c r="Y2243" t="n">
        <v>1</v>
      </c>
      <c r="Z2243" t="n">
        <v>10</v>
      </c>
    </row>
    <row r="2244">
      <c r="A2244" t="n">
        <v>113</v>
      </c>
      <c r="B2244" t="n">
        <v>120</v>
      </c>
      <c r="C2244" t="inlineStr">
        <is>
          <t xml:space="preserve">CONCLUIDO	</t>
        </is>
      </c>
      <c r="D2244" t="n">
        <v>3.6842</v>
      </c>
      <c r="E2244" t="n">
        <v>27.14</v>
      </c>
      <c r="F2244" t="n">
        <v>23.98</v>
      </c>
      <c r="G2244" t="n">
        <v>143.87</v>
      </c>
      <c r="H2244" t="n">
        <v>1.83</v>
      </c>
      <c r="I2244" t="n">
        <v>10</v>
      </c>
      <c r="J2244" t="n">
        <v>284.73</v>
      </c>
      <c r="K2244" t="n">
        <v>57.72</v>
      </c>
      <c r="L2244" t="n">
        <v>29.25</v>
      </c>
      <c r="M2244" t="n">
        <v>8</v>
      </c>
      <c r="N2244" t="n">
        <v>77.76000000000001</v>
      </c>
      <c r="O2244" t="n">
        <v>35351.4</v>
      </c>
      <c r="P2244" t="n">
        <v>366.93</v>
      </c>
      <c r="Q2244" t="n">
        <v>452.55</v>
      </c>
      <c r="R2244" t="n">
        <v>70.61</v>
      </c>
      <c r="S2244" t="n">
        <v>57.64</v>
      </c>
      <c r="T2244" t="n">
        <v>4393.69</v>
      </c>
      <c r="U2244" t="n">
        <v>0.82</v>
      </c>
      <c r="V2244" t="n">
        <v>0.88</v>
      </c>
      <c r="W2244" t="n">
        <v>6.81</v>
      </c>
      <c r="X2244" t="n">
        <v>0.25</v>
      </c>
      <c r="Y2244" t="n">
        <v>1</v>
      </c>
      <c r="Z2244" t="n">
        <v>10</v>
      </c>
    </row>
    <row r="2245">
      <c r="A2245" t="n">
        <v>114</v>
      </c>
      <c r="B2245" t="n">
        <v>120</v>
      </c>
      <c r="C2245" t="inlineStr">
        <is>
          <t xml:space="preserve">CONCLUIDO	</t>
        </is>
      </c>
      <c r="D2245" t="n">
        <v>3.6828</v>
      </c>
      <c r="E2245" t="n">
        <v>27.15</v>
      </c>
      <c r="F2245" t="n">
        <v>23.99</v>
      </c>
      <c r="G2245" t="n">
        <v>143.93</v>
      </c>
      <c r="H2245" t="n">
        <v>1.84</v>
      </c>
      <c r="I2245" t="n">
        <v>10</v>
      </c>
      <c r="J2245" t="n">
        <v>285.23</v>
      </c>
      <c r="K2245" t="n">
        <v>57.72</v>
      </c>
      <c r="L2245" t="n">
        <v>29.5</v>
      </c>
      <c r="M2245" t="n">
        <v>8</v>
      </c>
      <c r="N2245" t="n">
        <v>78.01000000000001</v>
      </c>
      <c r="O2245" t="n">
        <v>35413.08</v>
      </c>
      <c r="P2245" t="n">
        <v>367.43</v>
      </c>
      <c r="Q2245" t="n">
        <v>452.56</v>
      </c>
      <c r="R2245" t="n">
        <v>70.95999999999999</v>
      </c>
      <c r="S2245" t="n">
        <v>57.64</v>
      </c>
      <c r="T2245" t="n">
        <v>4566.58</v>
      </c>
      <c r="U2245" t="n">
        <v>0.8100000000000001</v>
      </c>
      <c r="V2245" t="n">
        <v>0.88</v>
      </c>
      <c r="W2245" t="n">
        <v>6.81</v>
      </c>
      <c r="X2245" t="n">
        <v>0.27</v>
      </c>
      <c r="Y2245" t="n">
        <v>1</v>
      </c>
      <c r="Z2245" t="n">
        <v>10</v>
      </c>
    </row>
    <row r="2246">
      <c r="A2246" t="n">
        <v>115</v>
      </c>
      <c r="B2246" t="n">
        <v>120</v>
      </c>
      <c r="C2246" t="inlineStr">
        <is>
          <t xml:space="preserve">CONCLUIDO	</t>
        </is>
      </c>
      <c r="D2246" t="n">
        <v>3.6855</v>
      </c>
      <c r="E2246" t="n">
        <v>27.13</v>
      </c>
      <c r="F2246" t="n">
        <v>23.97</v>
      </c>
      <c r="G2246" t="n">
        <v>143.81</v>
      </c>
      <c r="H2246" t="n">
        <v>1.85</v>
      </c>
      <c r="I2246" t="n">
        <v>10</v>
      </c>
      <c r="J2246" t="n">
        <v>285.73</v>
      </c>
      <c r="K2246" t="n">
        <v>57.72</v>
      </c>
      <c r="L2246" t="n">
        <v>29.75</v>
      </c>
      <c r="M2246" t="n">
        <v>8</v>
      </c>
      <c r="N2246" t="n">
        <v>78.26000000000001</v>
      </c>
      <c r="O2246" t="n">
        <v>35474.86</v>
      </c>
      <c r="P2246" t="n">
        <v>367.32</v>
      </c>
      <c r="Q2246" t="n">
        <v>452.56</v>
      </c>
      <c r="R2246" t="n">
        <v>70.29000000000001</v>
      </c>
      <c r="S2246" t="n">
        <v>57.64</v>
      </c>
      <c r="T2246" t="n">
        <v>4234.58</v>
      </c>
      <c r="U2246" t="n">
        <v>0.82</v>
      </c>
      <c r="V2246" t="n">
        <v>0.88</v>
      </c>
      <c r="W2246" t="n">
        <v>6.81</v>
      </c>
      <c r="X2246" t="n">
        <v>0.24</v>
      </c>
      <c r="Y2246" t="n">
        <v>1</v>
      </c>
      <c r="Z2246" t="n">
        <v>10</v>
      </c>
    </row>
    <row r="2247">
      <c r="A2247" t="n">
        <v>116</v>
      </c>
      <c r="B2247" t="n">
        <v>120</v>
      </c>
      <c r="C2247" t="inlineStr">
        <is>
          <t xml:space="preserve">CONCLUIDO	</t>
        </is>
      </c>
      <c r="D2247" t="n">
        <v>3.6847</v>
      </c>
      <c r="E2247" t="n">
        <v>27.14</v>
      </c>
      <c r="F2247" t="n">
        <v>23.97</v>
      </c>
      <c r="G2247" t="n">
        <v>143.85</v>
      </c>
      <c r="H2247" t="n">
        <v>1.87</v>
      </c>
      <c r="I2247" t="n">
        <v>10</v>
      </c>
      <c r="J2247" t="n">
        <v>286.24</v>
      </c>
      <c r="K2247" t="n">
        <v>57.72</v>
      </c>
      <c r="L2247" t="n">
        <v>30</v>
      </c>
      <c r="M2247" t="n">
        <v>8</v>
      </c>
      <c r="N2247" t="n">
        <v>78.51000000000001</v>
      </c>
      <c r="O2247" t="n">
        <v>35536.74</v>
      </c>
      <c r="P2247" t="n">
        <v>367.66</v>
      </c>
      <c r="Q2247" t="n">
        <v>452.6</v>
      </c>
      <c r="R2247" t="n">
        <v>70.47</v>
      </c>
      <c r="S2247" t="n">
        <v>57.64</v>
      </c>
      <c r="T2247" t="n">
        <v>4320.71</v>
      </c>
      <c r="U2247" t="n">
        <v>0.82</v>
      </c>
      <c r="V2247" t="n">
        <v>0.88</v>
      </c>
      <c r="W2247" t="n">
        <v>6.81</v>
      </c>
      <c r="X2247" t="n">
        <v>0.25</v>
      </c>
      <c r="Y2247" t="n">
        <v>1</v>
      </c>
      <c r="Z2247" t="n">
        <v>10</v>
      </c>
    </row>
    <row r="2248">
      <c r="A2248" t="n">
        <v>117</v>
      </c>
      <c r="B2248" t="n">
        <v>120</v>
      </c>
      <c r="C2248" t="inlineStr">
        <is>
          <t xml:space="preserve">CONCLUIDO	</t>
        </is>
      </c>
      <c r="D2248" t="n">
        <v>3.6836</v>
      </c>
      <c r="E2248" t="n">
        <v>27.15</v>
      </c>
      <c r="F2248" t="n">
        <v>23.98</v>
      </c>
      <c r="G2248" t="n">
        <v>143.9</v>
      </c>
      <c r="H2248" t="n">
        <v>1.88</v>
      </c>
      <c r="I2248" t="n">
        <v>10</v>
      </c>
      <c r="J2248" t="n">
        <v>286.74</v>
      </c>
      <c r="K2248" t="n">
        <v>57.72</v>
      </c>
      <c r="L2248" t="n">
        <v>30.25</v>
      </c>
      <c r="M2248" t="n">
        <v>8</v>
      </c>
      <c r="N2248" t="n">
        <v>78.77</v>
      </c>
      <c r="O2248" t="n">
        <v>35598.85</v>
      </c>
      <c r="P2248" t="n">
        <v>367.84</v>
      </c>
      <c r="Q2248" t="n">
        <v>452.61</v>
      </c>
      <c r="R2248" t="n">
        <v>70.89</v>
      </c>
      <c r="S2248" t="n">
        <v>57.64</v>
      </c>
      <c r="T2248" t="n">
        <v>4533.69</v>
      </c>
      <c r="U2248" t="n">
        <v>0.8100000000000001</v>
      </c>
      <c r="V2248" t="n">
        <v>0.88</v>
      </c>
      <c r="W2248" t="n">
        <v>6.81</v>
      </c>
      <c r="X2248" t="n">
        <v>0.26</v>
      </c>
      <c r="Y2248" t="n">
        <v>1</v>
      </c>
      <c r="Z2248" t="n">
        <v>10</v>
      </c>
    </row>
    <row r="2249">
      <c r="A2249" t="n">
        <v>118</v>
      </c>
      <c r="B2249" t="n">
        <v>120</v>
      </c>
      <c r="C2249" t="inlineStr">
        <is>
          <t xml:space="preserve">CONCLUIDO	</t>
        </is>
      </c>
      <c r="D2249" t="n">
        <v>3.6833</v>
      </c>
      <c r="E2249" t="n">
        <v>27.15</v>
      </c>
      <c r="F2249" t="n">
        <v>23.99</v>
      </c>
      <c r="G2249" t="n">
        <v>143.91</v>
      </c>
      <c r="H2249" t="n">
        <v>1.89</v>
      </c>
      <c r="I2249" t="n">
        <v>10</v>
      </c>
      <c r="J2249" t="n">
        <v>287.24</v>
      </c>
      <c r="K2249" t="n">
        <v>57.72</v>
      </c>
      <c r="L2249" t="n">
        <v>30.5</v>
      </c>
      <c r="M2249" t="n">
        <v>8</v>
      </c>
      <c r="N2249" t="n">
        <v>79.02</v>
      </c>
      <c r="O2249" t="n">
        <v>35660.94</v>
      </c>
      <c r="P2249" t="n">
        <v>368.18</v>
      </c>
      <c r="Q2249" t="n">
        <v>452.56</v>
      </c>
      <c r="R2249" t="n">
        <v>70.75</v>
      </c>
      <c r="S2249" t="n">
        <v>57.64</v>
      </c>
      <c r="T2249" t="n">
        <v>4464.57</v>
      </c>
      <c r="U2249" t="n">
        <v>0.8100000000000001</v>
      </c>
      <c r="V2249" t="n">
        <v>0.88</v>
      </c>
      <c r="W2249" t="n">
        <v>6.81</v>
      </c>
      <c r="X2249" t="n">
        <v>0.26</v>
      </c>
      <c r="Y2249" t="n">
        <v>1</v>
      </c>
      <c r="Z2249" t="n">
        <v>10</v>
      </c>
    </row>
    <row r="2250">
      <c r="A2250" t="n">
        <v>119</v>
      </c>
      <c r="B2250" t="n">
        <v>120</v>
      </c>
      <c r="C2250" t="inlineStr">
        <is>
          <t xml:space="preserve">CONCLUIDO	</t>
        </is>
      </c>
      <c r="D2250" t="n">
        <v>3.6838</v>
      </c>
      <c r="E2250" t="n">
        <v>27.15</v>
      </c>
      <c r="F2250" t="n">
        <v>23.98</v>
      </c>
      <c r="G2250" t="n">
        <v>143.89</v>
      </c>
      <c r="H2250" t="n">
        <v>1.9</v>
      </c>
      <c r="I2250" t="n">
        <v>10</v>
      </c>
      <c r="J2250" t="n">
        <v>287.75</v>
      </c>
      <c r="K2250" t="n">
        <v>57.72</v>
      </c>
      <c r="L2250" t="n">
        <v>30.75</v>
      </c>
      <c r="M2250" t="n">
        <v>8</v>
      </c>
      <c r="N2250" t="n">
        <v>79.27</v>
      </c>
      <c r="O2250" t="n">
        <v>35723.13</v>
      </c>
      <c r="P2250" t="n">
        <v>368.2</v>
      </c>
      <c r="Q2250" t="n">
        <v>452.63</v>
      </c>
      <c r="R2250" t="n">
        <v>70.64</v>
      </c>
      <c r="S2250" t="n">
        <v>57.64</v>
      </c>
      <c r="T2250" t="n">
        <v>4409.09</v>
      </c>
      <c r="U2250" t="n">
        <v>0.82</v>
      </c>
      <c r="V2250" t="n">
        <v>0.88</v>
      </c>
      <c r="W2250" t="n">
        <v>6.81</v>
      </c>
      <c r="X2250" t="n">
        <v>0.26</v>
      </c>
      <c r="Y2250" t="n">
        <v>1</v>
      </c>
      <c r="Z2250" t="n">
        <v>10</v>
      </c>
    </row>
    <row r="2251">
      <c r="A2251" t="n">
        <v>120</v>
      </c>
      <c r="B2251" t="n">
        <v>120</v>
      </c>
      <c r="C2251" t="inlineStr">
        <is>
          <t xml:space="preserve">CONCLUIDO	</t>
        </is>
      </c>
      <c r="D2251" t="n">
        <v>3.6846</v>
      </c>
      <c r="E2251" t="n">
        <v>27.14</v>
      </c>
      <c r="F2251" t="n">
        <v>23.98</v>
      </c>
      <c r="G2251" t="n">
        <v>143.85</v>
      </c>
      <c r="H2251" t="n">
        <v>1.92</v>
      </c>
      <c r="I2251" t="n">
        <v>10</v>
      </c>
      <c r="J2251" t="n">
        <v>288.25</v>
      </c>
      <c r="K2251" t="n">
        <v>57.72</v>
      </c>
      <c r="L2251" t="n">
        <v>31</v>
      </c>
      <c r="M2251" t="n">
        <v>8</v>
      </c>
      <c r="N2251" t="n">
        <v>79.53</v>
      </c>
      <c r="O2251" t="n">
        <v>35785.42</v>
      </c>
      <c r="P2251" t="n">
        <v>368.02</v>
      </c>
      <c r="Q2251" t="n">
        <v>452.55</v>
      </c>
      <c r="R2251" t="n">
        <v>70.44</v>
      </c>
      <c r="S2251" t="n">
        <v>57.64</v>
      </c>
      <c r="T2251" t="n">
        <v>4308.8</v>
      </c>
      <c r="U2251" t="n">
        <v>0.82</v>
      </c>
      <c r="V2251" t="n">
        <v>0.88</v>
      </c>
      <c r="W2251" t="n">
        <v>6.81</v>
      </c>
      <c r="X2251" t="n">
        <v>0.25</v>
      </c>
      <c r="Y2251" t="n">
        <v>1</v>
      </c>
      <c r="Z2251" t="n">
        <v>10</v>
      </c>
    </row>
    <row r="2252">
      <c r="A2252" t="n">
        <v>121</v>
      </c>
      <c r="B2252" t="n">
        <v>120</v>
      </c>
      <c r="C2252" t="inlineStr">
        <is>
          <t xml:space="preserve">CONCLUIDO	</t>
        </is>
      </c>
      <c r="D2252" t="n">
        <v>3.6833</v>
      </c>
      <c r="E2252" t="n">
        <v>27.15</v>
      </c>
      <c r="F2252" t="n">
        <v>23.99</v>
      </c>
      <c r="G2252" t="n">
        <v>143.91</v>
      </c>
      <c r="H2252" t="n">
        <v>1.93</v>
      </c>
      <c r="I2252" t="n">
        <v>10</v>
      </c>
      <c r="J2252" t="n">
        <v>288.76</v>
      </c>
      <c r="K2252" t="n">
        <v>57.72</v>
      </c>
      <c r="L2252" t="n">
        <v>31.25</v>
      </c>
      <c r="M2252" t="n">
        <v>8</v>
      </c>
      <c r="N2252" t="n">
        <v>79.78</v>
      </c>
      <c r="O2252" t="n">
        <v>35847.82</v>
      </c>
      <c r="P2252" t="n">
        <v>368.07</v>
      </c>
      <c r="Q2252" t="n">
        <v>452.57</v>
      </c>
      <c r="R2252" t="n">
        <v>70.87</v>
      </c>
      <c r="S2252" t="n">
        <v>57.64</v>
      </c>
      <c r="T2252" t="n">
        <v>4521.43</v>
      </c>
      <c r="U2252" t="n">
        <v>0.8100000000000001</v>
      </c>
      <c r="V2252" t="n">
        <v>0.88</v>
      </c>
      <c r="W2252" t="n">
        <v>6.81</v>
      </c>
      <c r="X2252" t="n">
        <v>0.26</v>
      </c>
      <c r="Y2252" t="n">
        <v>1</v>
      </c>
      <c r="Z2252" t="n">
        <v>10</v>
      </c>
    </row>
    <row r="2253">
      <c r="A2253" t="n">
        <v>122</v>
      </c>
      <c r="B2253" t="n">
        <v>120</v>
      </c>
      <c r="C2253" t="inlineStr">
        <is>
          <t xml:space="preserve">CONCLUIDO	</t>
        </is>
      </c>
      <c r="D2253" t="n">
        <v>3.6834</v>
      </c>
      <c r="E2253" t="n">
        <v>27.15</v>
      </c>
      <c r="F2253" t="n">
        <v>23.98</v>
      </c>
      <c r="G2253" t="n">
        <v>143.91</v>
      </c>
      <c r="H2253" t="n">
        <v>1.94</v>
      </c>
      <c r="I2253" t="n">
        <v>10</v>
      </c>
      <c r="J2253" t="n">
        <v>289.27</v>
      </c>
      <c r="K2253" t="n">
        <v>57.72</v>
      </c>
      <c r="L2253" t="n">
        <v>31.5</v>
      </c>
      <c r="M2253" t="n">
        <v>8</v>
      </c>
      <c r="N2253" t="n">
        <v>80.04000000000001</v>
      </c>
      <c r="O2253" t="n">
        <v>35910.33</v>
      </c>
      <c r="P2253" t="n">
        <v>367.96</v>
      </c>
      <c r="Q2253" t="n">
        <v>452.56</v>
      </c>
      <c r="R2253" t="n">
        <v>70.98</v>
      </c>
      <c r="S2253" t="n">
        <v>57.64</v>
      </c>
      <c r="T2253" t="n">
        <v>4579.72</v>
      </c>
      <c r="U2253" t="n">
        <v>0.8100000000000001</v>
      </c>
      <c r="V2253" t="n">
        <v>0.88</v>
      </c>
      <c r="W2253" t="n">
        <v>6.81</v>
      </c>
      <c r="X2253" t="n">
        <v>0.26</v>
      </c>
      <c r="Y2253" t="n">
        <v>1</v>
      </c>
      <c r="Z2253" t="n">
        <v>10</v>
      </c>
    </row>
    <row r="2254">
      <c r="A2254" t="n">
        <v>123</v>
      </c>
      <c r="B2254" t="n">
        <v>120</v>
      </c>
      <c r="C2254" t="inlineStr">
        <is>
          <t xml:space="preserve">CONCLUIDO	</t>
        </is>
      </c>
      <c r="D2254" t="n">
        <v>3.6841</v>
      </c>
      <c r="E2254" t="n">
        <v>27.14</v>
      </c>
      <c r="F2254" t="n">
        <v>23.98</v>
      </c>
      <c r="G2254" t="n">
        <v>143.88</v>
      </c>
      <c r="H2254" t="n">
        <v>1.95</v>
      </c>
      <c r="I2254" t="n">
        <v>10</v>
      </c>
      <c r="J2254" t="n">
        <v>289.77</v>
      </c>
      <c r="K2254" t="n">
        <v>57.72</v>
      </c>
      <c r="L2254" t="n">
        <v>31.75</v>
      </c>
      <c r="M2254" t="n">
        <v>8</v>
      </c>
      <c r="N2254" t="n">
        <v>80.3</v>
      </c>
      <c r="O2254" t="n">
        <v>35972.93</v>
      </c>
      <c r="P2254" t="n">
        <v>367.28</v>
      </c>
      <c r="Q2254" t="n">
        <v>452.55</v>
      </c>
      <c r="R2254" t="n">
        <v>70.64</v>
      </c>
      <c r="S2254" t="n">
        <v>57.64</v>
      </c>
      <c r="T2254" t="n">
        <v>4408.05</v>
      </c>
      <c r="U2254" t="n">
        <v>0.82</v>
      </c>
      <c r="V2254" t="n">
        <v>0.88</v>
      </c>
      <c r="W2254" t="n">
        <v>6.81</v>
      </c>
      <c r="X2254" t="n">
        <v>0.26</v>
      </c>
      <c r="Y2254" t="n">
        <v>1</v>
      </c>
      <c r="Z2254" t="n">
        <v>10</v>
      </c>
    </row>
    <row r="2255">
      <c r="A2255" t="n">
        <v>124</v>
      </c>
      <c r="B2255" t="n">
        <v>120</v>
      </c>
      <c r="C2255" t="inlineStr">
        <is>
          <t xml:space="preserve">CONCLUIDO	</t>
        </is>
      </c>
      <c r="D2255" t="n">
        <v>3.6827</v>
      </c>
      <c r="E2255" t="n">
        <v>27.15</v>
      </c>
      <c r="F2255" t="n">
        <v>23.99</v>
      </c>
      <c r="G2255" t="n">
        <v>143.94</v>
      </c>
      <c r="H2255" t="n">
        <v>1.96</v>
      </c>
      <c r="I2255" t="n">
        <v>10</v>
      </c>
      <c r="J2255" t="n">
        <v>290.28</v>
      </c>
      <c r="K2255" t="n">
        <v>57.72</v>
      </c>
      <c r="L2255" t="n">
        <v>32</v>
      </c>
      <c r="M2255" t="n">
        <v>8</v>
      </c>
      <c r="N2255" t="n">
        <v>80.56</v>
      </c>
      <c r="O2255" t="n">
        <v>36035.65</v>
      </c>
      <c r="P2255" t="n">
        <v>367.38</v>
      </c>
      <c r="Q2255" t="n">
        <v>452.57</v>
      </c>
      <c r="R2255" t="n">
        <v>70.97</v>
      </c>
      <c r="S2255" t="n">
        <v>57.64</v>
      </c>
      <c r="T2255" t="n">
        <v>4572.51</v>
      </c>
      <c r="U2255" t="n">
        <v>0.8100000000000001</v>
      </c>
      <c r="V2255" t="n">
        <v>0.88</v>
      </c>
      <c r="W2255" t="n">
        <v>6.81</v>
      </c>
      <c r="X2255" t="n">
        <v>0.26</v>
      </c>
      <c r="Y2255" t="n">
        <v>1</v>
      </c>
      <c r="Z2255" t="n">
        <v>10</v>
      </c>
    </row>
    <row r="2256">
      <c r="A2256" t="n">
        <v>125</v>
      </c>
      <c r="B2256" t="n">
        <v>120</v>
      </c>
      <c r="C2256" t="inlineStr">
        <is>
          <t xml:space="preserve">CONCLUIDO	</t>
        </is>
      </c>
      <c r="D2256" t="n">
        <v>3.6837</v>
      </c>
      <c r="E2256" t="n">
        <v>27.15</v>
      </c>
      <c r="F2256" t="n">
        <v>23.98</v>
      </c>
      <c r="G2256" t="n">
        <v>143.89</v>
      </c>
      <c r="H2256" t="n">
        <v>1.97</v>
      </c>
      <c r="I2256" t="n">
        <v>10</v>
      </c>
      <c r="J2256" t="n">
        <v>290.79</v>
      </c>
      <c r="K2256" t="n">
        <v>57.72</v>
      </c>
      <c r="L2256" t="n">
        <v>32.25</v>
      </c>
      <c r="M2256" t="n">
        <v>8</v>
      </c>
      <c r="N2256" t="n">
        <v>80.81999999999999</v>
      </c>
      <c r="O2256" t="n">
        <v>36098.46</v>
      </c>
      <c r="P2256" t="n">
        <v>366.37</v>
      </c>
      <c r="Q2256" t="n">
        <v>452.61</v>
      </c>
      <c r="R2256" t="n">
        <v>70.69</v>
      </c>
      <c r="S2256" t="n">
        <v>57.64</v>
      </c>
      <c r="T2256" t="n">
        <v>4433.88</v>
      </c>
      <c r="U2256" t="n">
        <v>0.82</v>
      </c>
      <c r="V2256" t="n">
        <v>0.88</v>
      </c>
      <c r="W2256" t="n">
        <v>6.81</v>
      </c>
      <c r="X2256" t="n">
        <v>0.26</v>
      </c>
      <c r="Y2256" t="n">
        <v>1</v>
      </c>
      <c r="Z2256" t="n">
        <v>10</v>
      </c>
    </row>
    <row r="2257">
      <c r="A2257" t="n">
        <v>126</v>
      </c>
      <c r="B2257" t="n">
        <v>120</v>
      </c>
      <c r="C2257" t="inlineStr">
        <is>
          <t xml:space="preserve">CONCLUIDO	</t>
        </is>
      </c>
      <c r="D2257" t="n">
        <v>3.6845</v>
      </c>
      <c r="E2257" t="n">
        <v>27.14</v>
      </c>
      <c r="F2257" t="n">
        <v>23.98</v>
      </c>
      <c r="G2257" t="n">
        <v>143.86</v>
      </c>
      <c r="H2257" t="n">
        <v>1.99</v>
      </c>
      <c r="I2257" t="n">
        <v>10</v>
      </c>
      <c r="J2257" t="n">
        <v>291.3</v>
      </c>
      <c r="K2257" t="n">
        <v>57.72</v>
      </c>
      <c r="L2257" t="n">
        <v>32.5</v>
      </c>
      <c r="M2257" t="n">
        <v>8</v>
      </c>
      <c r="N2257" t="n">
        <v>81.08</v>
      </c>
      <c r="O2257" t="n">
        <v>36161.39</v>
      </c>
      <c r="P2257" t="n">
        <v>365.54</v>
      </c>
      <c r="Q2257" t="n">
        <v>452.55</v>
      </c>
      <c r="R2257" t="n">
        <v>70.7</v>
      </c>
      <c r="S2257" t="n">
        <v>57.64</v>
      </c>
      <c r="T2257" t="n">
        <v>4439.7</v>
      </c>
      <c r="U2257" t="n">
        <v>0.82</v>
      </c>
      <c r="V2257" t="n">
        <v>0.88</v>
      </c>
      <c r="W2257" t="n">
        <v>6.81</v>
      </c>
      <c r="X2257" t="n">
        <v>0.25</v>
      </c>
      <c r="Y2257" t="n">
        <v>1</v>
      </c>
      <c r="Z2257" t="n">
        <v>10</v>
      </c>
    </row>
    <row r="2258">
      <c r="A2258" t="n">
        <v>127</v>
      </c>
      <c r="B2258" t="n">
        <v>120</v>
      </c>
      <c r="C2258" t="inlineStr">
        <is>
          <t xml:space="preserve">CONCLUIDO	</t>
        </is>
      </c>
      <c r="D2258" t="n">
        <v>3.694</v>
      </c>
      <c r="E2258" t="n">
        <v>27.07</v>
      </c>
      <c r="F2258" t="n">
        <v>23.95</v>
      </c>
      <c r="G2258" t="n">
        <v>159.68</v>
      </c>
      <c r="H2258" t="n">
        <v>2</v>
      </c>
      <c r="I2258" t="n">
        <v>9</v>
      </c>
      <c r="J2258" t="n">
        <v>291.81</v>
      </c>
      <c r="K2258" t="n">
        <v>57.72</v>
      </c>
      <c r="L2258" t="n">
        <v>32.75</v>
      </c>
      <c r="M2258" t="n">
        <v>7</v>
      </c>
      <c r="N2258" t="n">
        <v>81.34</v>
      </c>
      <c r="O2258" t="n">
        <v>36224.42</v>
      </c>
      <c r="P2258" t="n">
        <v>365.24</v>
      </c>
      <c r="Q2258" t="n">
        <v>452.57</v>
      </c>
      <c r="R2258" t="n">
        <v>69.70999999999999</v>
      </c>
      <c r="S2258" t="n">
        <v>57.64</v>
      </c>
      <c r="T2258" t="n">
        <v>3947.46</v>
      </c>
      <c r="U2258" t="n">
        <v>0.83</v>
      </c>
      <c r="V2258" t="n">
        <v>0.89</v>
      </c>
      <c r="W2258" t="n">
        <v>6.81</v>
      </c>
      <c r="X2258" t="n">
        <v>0.23</v>
      </c>
      <c r="Y2258" t="n">
        <v>1</v>
      </c>
      <c r="Z2258" t="n">
        <v>10</v>
      </c>
    </row>
    <row r="2259">
      <c r="A2259" t="n">
        <v>128</v>
      </c>
      <c r="B2259" t="n">
        <v>120</v>
      </c>
      <c r="C2259" t="inlineStr">
        <is>
          <t xml:space="preserve">CONCLUIDO	</t>
        </is>
      </c>
      <c r="D2259" t="n">
        <v>3.6939</v>
      </c>
      <c r="E2259" t="n">
        <v>27.07</v>
      </c>
      <c r="F2259" t="n">
        <v>23.95</v>
      </c>
      <c r="G2259" t="n">
        <v>159.69</v>
      </c>
      <c r="H2259" t="n">
        <v>2.01</v>
      </c>
      <c r="I2259" t="n">
        <v>9</v>
      </c>
      <c r="J2259" t="n">
        <v>292.32</v>
      </c>
      <c r="K2259" t="n">
        <v>57.72</v>
      </c>
      <c r="L2259" t="n">
        <v>33</v>
      </c>
      <c r="M2259" t="n">
        <v>7</v>
      </c>
      <c r="N2259" t="n">
        <v>81.59999999999999</v>
      </c>
      <c r="O2259" t="n">
        <v>36287.56</v>
      </c>
      <c r="P2259" t="n">
        <v>365.63</v>
      </c>
      <c r="Q2259" t="n">
        <v>452.58</v>
      </c>
      <c r="R2259" t="n">
        <v>69.81</v>
      </c>
      <c r="S2259" t="n">
        <v>57.64</v>
      </c>
      <c r="T2259" t="n">
        <v>3998.69</v>
      </c>
      <c r="U2259" t="n">
        <v>0.83</v>
      </c>
      <c r="V2259" t="n">
        <v>0.89</v>
      </c>
      <c r="W2259" t="n">
        <v>6.81</v>
      </c>
      <c r="X2259" t="n">
        <v>0.23</v>
      </c>
      <c r="Y2259" t="n">
        <v>1</v>
      </c>
      <c r="Z2259" t="n">
        <v>10</v>
      </c>
    </row>
    <row r="2260">
      <c r="A2260" t="n">
        <v>129</v>
      </c>
      <c r="B2260" t="n">
        <v>120</v>
      </c>
      <c r="C2260" t="inlineStr">
        <is>
          <t xml:space="preserve">CONCLUIDO	</t>
        </is>
      </c>
      <c r="D2260" t="n">
        <v>3.6945</v>
      </c>
      <c r="E2260" t="n">
        <v>27.07</v>
      </c>
      <c r="F2260" t="n">
        <v>23.95</v>
      </c>
      <c r="G2260" t="n">
        <v>159.65</v>
      </c>
      <c r="H2260" t="n">
        <v>2.02</v>
      </c>
      <c r="I2260" t="n">
        <v>9</v>
      </c>
      <c r="J2260" t="n">
        <v>292.84</v>
      </c>
      <c r="K2260" t="n">
        <v>57.72</v>
      </c>
      <c r="L2260" t="n">
        <v>33.25</v>
      </c>
      <c r="M2260" t="n">
        <v>7</v>
      </c>
      <c r="N2260" t="n">
        <v>81.86</v>
      </c>
      <c r="O2260" t="n">
        <v>36350.81</v>
      </c>
      <c r="P2260" t="n">
        <v>365.84</v>
      </c>
      <c r="Q2260" t="n">
        <v>452.57</v>
      </c>
      <c r="R2260" t="n">
        <v>69.48</v>
      </c>
      <c r="S2260" t="n">
        <v>57.64</v>
      </c>
      <c r="T2260" t="n">
        <v>3834.41</v>
      </c>
      <c r="U2260" t="n">
        <v>0.83</v>
      </c>
      <c r="V2260" t="n">
        <v>0.89</v>
      </c>
      <c r="W2260" t="n">
        <v>6.81</v>
      </c>
      <c r="X2260" t="n">
        <v>0.22</v>
      </c>
      <c r="Y2260" t="n">
        <v>1</v>
      </c>
      <c r="Z2260" t="n">
        <v>10</v>
      </c>
    </row>
    <row r="2261">
      <c r="A2261" t="n">
        <v>130</v>
      </c>
      <c r="B2261" t="n">
        <v>120</v>
      </c>
      <c r="C2261" t="inlineStr">
        <is>
          <t xml:space="preserve">CONCLUIDO	</t>
        </is>
      </c>
      <c r="D2261" t="n">
        <v>3.6948</v>
      </c>
      <c r="E2261" t="n">
        <v>27.06</v>
      </c>
      <c r="F2261" t="n">
        <v>23.95</v>
      </c>
      <c r="G2261" t="n">
        <v>159.64</v>
      </c>
      <c r="H2261" t="n">
        <v>2.03</v>
      </c>
      <c r="I2261" t="n">
        <v>9</v>
      </c>
      <c r="J2261" t="n">
        <v>293.35</v>
      </c>
      <c r="K2261" t="n">
        <v>57.72</v>
      </c>
      <c r="L2261" t="n">
        <v>33.5</v>
      </c>
      <c r="M2261" t="n">
        <v>7</v>
      </c>
      <c r="N2261" t="n">
        <v>82.13</v>
      </c>
      <c r="O2261" t="n">
        <v>36414.16</v>
      </c>
      <c r="P2261" t="n">
        <v>366.22</v>
      </c>
      <c r="Q2261" t="n">
        <v>452.58</v>
      </c>
      <c r="R2261" t="n">
        <v>69.68000000000001</v>
      </c>
      <c r="S2261" t="n">
        <v>57.64</v>
      </c>
      <c r="T2261" t="n">
        <v>3930.77</v>
      </c>
      <c r="U2261" t="n">
        <v>0.83</v>
      </c>
      <c r="V2261" t="n">
        <v>0.89</v>
      </c>
      <c r="W2261" t="n">
        <v>6.81</v>
      </c>
      <c r="X2261" t="n">
        <v>0.22</v>
      </c>
      <c r="Y2261" t="n">
        <v>1</v>
      </c>
      <c r="Z2261" t="n">
        <v>10</v>
      </c>
    </row>
    <row r="2262">
      <c r="A2262" t="n">
        <v>131</v>
      </c>
      <c r="B2262" t="n">
        <v>120</v>
      </c>
      <c r="C2262" t="inlineStr">
        <is>
          <t xml:space="preserve">CONCLUIDO	</t>
        </is>
      </c>
      <c r="D2262" t="n">
        <v>3.6942</v>
      </c>
      <c r="E2262" t="n">
        <v>27.07</v>
      </c>
      <c r="F2262" t="n">
        <v>23.95</v>
      </c>
      <c r="G2262" t="n">
        <v>159.67</v>
      </c>
      <c r="H2262" t="n">
        <v>2.05</v>
      </c>
      <c r="I2262" t="n">
        <v>9</v>
      </c>
      <c r="J2262" t="n">
        <v>293.87</v>
      </c>
      <c r="K2262" t="n">
        <v>57.72</v>
      </c>
      <c r="L2262" t="n">
        <v>33.75</v>
      </c>
      <c r="M2262" t="n">
        <v>7</v>
      </c>
      <c r="N2262" t="n">
        <v>82.39</v>
      </c>
      <c r="O2262" t="n">
        <v>36477.63</v>
      </c>
      <c r="P2262" t="n">
        <v>366.83</v>
      </c>
      <c r="Q2262" t="n">
        <v>452.56</v>
      </c>
      <c r="R2262" t="n">
        <v>69.72</v>
      </c>
      <c r="S2262" t="n">
        <v>57.64</v>
      </c>
      <c r="T2262" t="n">
        <v>3953.31</v>
      </c>
      <c r="U2262" t="n">
        <v>0.83</v>
      </c>
      <c r="V2262" t="n">
        <v>0.89</v>
      </c>
      <c r="W2262" t="n">
        <v>6.81</v>
      </c>
      <c r="X2262" t="n">
        <v>0.23</v>
      </c>
      <c r="Y2262" t="n">
        <v>1</v>
      </c>
      <c r="Z2262" t="n">
        <v>10</v>
      </c>
    </row>
    <row r="2263">
      <c r="A2263" t="n">
        <v>132</v>
      </c>
      <c r="B2263" t="n">
        <v>120</v>
      </c>
      <c r="C2263" t="inlineStr">
        <is>
          <t xml:space="preserve">CONCLUIDO	</t>
        </is>
      </c>
      <c r="D2263" t="n">
        <v>3.6949</v>
      </c>
      <c r="E2263" t="n">
        <v>27.06</v>
      </c>
      <c r="F2263" t="n">
        <v>23.95</v>
      </c>
      <c r="G2263" t="n">
        <v>159.64</v>
      </c>
      <c r="H2263" t="n">
        <v>2.06</v>
      </c>
      <c r="I2263" t="n">
        <v>9</v>
      </c>
      <c r="J2263" t="n">
        <v>294.38</v>
      </c>
      <c r="K2263" t="n">
        <v>57.72</v>
      </c>
      <c r="L2263" t="n">
        <v>34</v>
      </c>
      <c r="M2263" t="n">
        <v>7</v>
      </c>
      <c r="N2263" t="n">
        <v>82.66</v>
      </c>
      <c r="O2263" t="n">
        <v>36541.2</v>
      </c>
      <c r="P2263" t="n">
        <v>367.28</v>
      </c>
      <c r="Q2263" t="n">
        <v>452.58</v>
      </c>
      <c r="R2263" t="n">
        <v>69.5</v>
      </c>
      <c r="S2263" t="n">
        <v>57.64</v>
      </c>
      <c r="T2263" t="n">
        <v>3842.12</v>
      </c>
      <c r="U2263" t="n">
        <v>0.83</v>
      </c>
      <c r="V2263" t="n">
        <v>0.89</v>
      </c>
      <c r="W2263" t="n">
        <v>6.81</v>
      </c>
      <c r="X2263" t="n">
        <v>0.22</v>
      </c>
      <c r="Y2263" t="n">
        <v>1</v>
      </c>
      <c r="Z2263" t="n">
        <v>10</v>
      </c>
    </row>
    <row r="2264">
      <c r="A2264" t="n">
        <v>133</v>
      </c>
      <c r="B2264" t="n">
        <v>120</v>
      </c>
      <c r="C2264" t="inlineStr">
        <is>
          <t xml:space="preserve">CONCLUIDO	</t>
        </is>
      </c>
      <c r="D2264" t="n">
        <v>3.6943</v>
      </c>
      <c r="E2264" t="n">
        <v>27.07</v>
      </c>
      <c r="F2264" t="n">
        <v>23.95</v>
      </c>
      <c r="G2264" t="n">
        <v>159.66</v>
      </c>
      <c r="H2264" t="n">
        <v>2.07</v>
      </c>
      <c r="I2264" t="n">
        <v>9</v>
      </c>
      <c r="J2264" t="n">
        <v>294.9</v>
      </c>
      <c r="K2264" t="n">
        <v>57.72</v>
      </c>
      <c r="L2264" t="n">
        <v>34.25</v>
      </c>
      <c r="M2264" t="n">
        <v>7</v>
      </c>
      <c r="N2264" t="n">
        <v>82.92</v>
      </c>
      <c r="O2264" t="n">
        <v>36604.89</v>
      </c>
      <c r="P2264" t="n">
        <v>367.44</v>
      </c>
      <c r="Q2264" t="n">
        <v>452.59</v>
      </c>
      <c r="R2264" t="n">
        <v>69.59</v>
      </c>
      <c r="S2264" t="n">
        <v>57.64</v>
      </c>
      <c r="T2264" t="n">
        <v>3890.26</v>
      </c>
      <c r="U2264" t="n">
        <v>0.83</v>
      </c>
      <c r="V2264" t="n">
        <v>0.89</v>
      </c>
      <c r="W2264" t="n">
        <v>6.81</v>
      </c>
      <c r="X2264" t="n">
        <v>0.23</v>
      </c>
      <c r="Y2264" t="n">
        <v>1</v>
      </c>
      <c r="Z2264" t="n">
        <v>10</v>
      </c>
    </row>
    <row r="2265">
      <c r="A2265" t="n">
        <v>134</v>
      </c>
      <c r="B2265" t="n">
        <v>120</v>
      </c>
      <c r="C2265" t="inlineStr">
        <is>
          <t xml:space="preserve">CONCLUIDO	</t>
        </is>
      </c>
      <c r="D2265" t="n">
        <v>3.6944</v>
      </c>
      <c r="E2265" t="n">
        <v>27.07</v>
      </c>
      <c r="F2265" t="n">
        <v>23.95</v>
      </c>
      <c r="G2265" t="n">
        <v>159.66</v>
      </c>
      <c r="H2265" t="n">
        <v>2.08</v>
      </c>
      <c r="I2265" t="n">
        <v>9</v>
      </c>
      <c r="J2265" t="n">
        <v>295.41</v>
      </c>
      <c r="K2265" t="n">
        <v>57.72</v>
      </c>
      <c r="L2265" t="n">
        <v>34.5</v>
      </c>
      <c r="M2265" t="n">
        <v>7</v>
      </c>
      <c r="N2265" t="n">
        <v>83.19</v>
      </c>
      <c r="O2265" t="n">
        <v>36668.68</v>
      </c>
      <c r="P2265" t="n">
        <v>367.58</v>
      </c>
      <c r="Q2265" t="n">
        <v>452.59</v>
      </c>
      <c r="R2265" t="n">
        <v>69.56</v>
      </c>
      <c r="S2265" t="n">
        <v>57.64</v>
      </c>
      <c r="T2265" t="n">
        <v>3871.92</v>
      </c>
      <c r="U2265" t="n">
        <v>0.83</v>
      </c>
      <c r="V2265" t="n">
        <v>0.89</v>
      </c>
      <c r="W2265" t="n">
        <v>6.81</v>
      </c>
      <c r="X2265" t="n">
        <v>0.22</v>
      </c>
      <c r="Y2265" t="n">
        <v>1</v>
      </c>
      <c r="Z2265" t="n">
        <v>10</v>
      </c>
    </row>
    <row r="2266">
      <c r="A2266" t="n">
        <v>135</v>
      </c>
      <c r="B2266" t="n">
        <v>120</v>
      </c>
      <c r="C2266" t="inlineStr">
        <is>
          <t xml:space="preserve">CONCLUIDO	</t>
        </is>
      </c>
      <c r="D2266" t="n">
        <v>3.6937</v>
      </c>
      <c r="E2266" t="n">
        <v>27.07</v>
      </c>
      <c r="F2266" t="n">
        <v>23.95</v>
      </c>
      <c r="G2266" t="n">
        <v>159.69</v>
      </c>
      <c r="H2266" t="n">
        <v>2.09</v>
      </c>
      <c r="I2266" t="n">
        <v>9</v>
      </c>
      <c r="J2266" t="n">
        <v>295.93</v>
      </c>
      <c r="K2266" t="n">
        <v>57.72</v>
      </c>
      <c r="L2266" t="n">
        <v>34.75</v>
      </c>
      <c r="M2266" t="n">
        <v>7</v>
      </c>
      <c r="N2266" t="n">
        <v>83.45999999999999</v>
      </c>
      <c r="O2266" t="n">
        <v>36732.59</v>
      </c>
      <c r="P2266" t="n">
        <v>367.77</v>
      </c>
      <c r="Q2266" t="n">
        <v>452.59</v>
      </c>
      <c r="R2266" t="n">
        <v>69.77</v>
      </c>
      <c r="S2266" t="n">
        <v>57.64</v>
      </c>
      <c r="T2266" t="n">
        <v>3978.86</v>
      </c>
      <c r="U2266" t="n">
        <v>0.83</v>
      </c>
      <c r="V2266" t="n">
        <v>0.89</v>
      </c>
      <c r="W2266" t="n">
        <v>6.81</v>
      </c>
      <c r="X2266" t="n">
        <v>0.23</v>
      </c>
      <c r="Y2266" t="n">
        <v>1</v>
      </c>
      <c r="Z2266" t="n">
        <v>10</v>
      </c>
    </row>
    <row r="2267">
      <c r="A2267" t="n">
        <v>136</v>
      </c>
      <c r="B2267" t="n">
        <v>120</v>
      </c>
      <c r="C2267" t="inlineStr">
        <is>
          <t xml:space="preserve">CONCLUIDO	</t>
        </is>
      </c>
      <c r="D2267" t="n">
        <v>3.6932</v>
      </c>
      <c r="E2267" t="n">
        <v>27.08</v>
      </c>
      <c r="F2267" t="n">
        <v>23.96</v>
      </c>
      <c r="G2267" t="n">
        <v>159.72</v>
      </c>
      <c r="H2267" t="n">
        <v>2.1</v>
      </c>
      <c r="I2267" t="n">
        <v>9</v>
      </c>
      <c r="J2267" t="n">
        <v>296.45</v>
      </c>
      <c r="K2267" t="n">
        <v>57.72</v>
      </c>
      <c r="L2267" t="n">
        <v>35</v>
      </c>
      <c r="M2267" t="n">
        <v>7</v>
      </c>
      <c r="N2267" t="n">
        <v>83.73</v>
      </c>
      <c r="O2267" t="n">
        <v>36796.61</v>
      </c>
      <c r="P2267" t="n">
        <v>367.8</v>
      </c>
      <c r="Q2267" t="n">
        <v>452.56</v>
      </c>
      <c r="R2267" t="n">
        <v>69.95</v>
      </c>
      <c r="S2267" t="n">
        <v>57.64</v>
      </c>
      <c r="T2267" t="n">
        <v>4067.25</v>
      </c>
      <c r="U2267" t="n">
        <v>0.82</v>
      </c>
      <c r="V2267" t="n">
        <v>0.89</v>
      </c>
      <c r="W2267" t="n">
        <v>6.81</v>
      </c>
      <c r="X2267" t="n">
        <v>0.23</v>
      </c>
      <c r="Y2267" t="n">
        <v>1</v>
      </c>
      <c r="Z2267" t="n">
        <v>10</v>
      </c>
    </row>
    <row r="2268">
      <c r="A2268" t="n">
        <v>137</v>
      </c>
      <c r="B2268" t="n">
        <v>120</v>
      </c>
      <c r="C2268" t="inlineStr">
        <is>
          <t xml:space="preserve">CONCLUIDO	</t>
        </is>
      </c>
      <c r="D2268" t="n">
        <v>3.6936</v>
      </c>
      <c r="E2268" t="n">
        <v>27.07</v>
      </c>
      <c r="F2268" t="n">
        <v>23.96</v>
      </c>
      <c r="G2268" t="n">
        <v>159.7</v>
      </c>
      <c r="H2268" t="n">
        <v>2.11</v>
      </c>
      <c r="I2268" t="n">
        <v>9</v>
      </c>
      <c r="J2268" t="n">
        <v>296.97</v>
      </c>
      <c r="K2268" t="n">
        <v>57.72</v>
      </c>
      <c r="L2268" t="n">
        <v>35.25</v>
      </c>
      <c r="M2268" t="n">
        <v>7</v>
      </c>
      <c r="N2268" t="n">
        <v>84</v>
      </c>
      <c r="O2268" t="n">
        <v>36860.74</v>
      </c>
      <c r="P2268" t="n">
        <v>367.77</v>
      </c>
      <c r="Q2268" t="n">
        <v>452.55</v>
      </c>
      <c r="R2268" t="n">
        <v>69.93000000000001</v>
      </c>
      <c r="S2268" t="n">
        <v>57.64</v>
      </c>
      <c r="T2268" t="n">
        <v>4058.88</v>
      </c>
      <c r="U2268" t="n">
        <v>0.82</v>
      </c>
      <c r="V2268" t="n">
        <v>0.89</v>
      </c>
      <c r="W2268" t="n">
        <v>6.81</v>
      </c>
      <c r="X2268" t="n">
        <v>0.23</v>
      </c>
      <c r="Y2268" t="n">
        <v>1</v>
      </c>
      <c r="Z2268" t="n">
        <v>10</v>
      </c>
    </row>
    <row r="2269">
      <c r="A2269" t="n">
        <v>138</v>
      </c>
      <c r="B2269" t="n">
        <v>120</v>
      </c>
      <c r="C2269" t="inlineStr">
        <is>
          <t xml:space="preserve">CONCLUIDO	</t>
        </is>
      </c>
      <c r="D2269" t="n">
        <v>3.6939</v>
      </c>
      <c r="E2269" t="n">
        <v>27.07</v>
      </c>
      <c r="F2269" t="n">
        <v>23.95</v>
      </c>
      <c r="G2269" t="n">
        <v>159.68</v>
      </c>
      <c r="H2269" t="n">
        <v>2.13</v>
      </c>
      <c r="I2269" t="n">
        <v>9</v>
      </c>
      <c r="J2269" t="n">
        <v>297.49</v>
      </c>
      <c r="K2269" t="n">
        <v>57.72</v>
      </c>
      <c r="L2269" t="n">
        <v>35.5</v>
      </c>
      <c r="M2269" t="n">
        <v>7</v>
      </c>
      <c r="N2269" t="n">
        <v>84.27</v>
      </c>
      <c r="O2269" t="n">
        <v>36924.99</v>
      </c>
      <c r="P2269" t="n">
        <v>367.68</v>
      </c>
      <c r="Q2269" t="n">
        <v>452.55</v>
      </c>
      <c r="R2269" t="n">
        <v>69.75</v>
      </c>
      <c r="S2269" t="n">
        <v>57.64</v>
      </c>
      <c r="T2269" t="n">
        <v>3966.57</v>
      </c>
      <c r="U2269" t="n">
        <v>0.83</v>
      </c>
      <c r="V2269" t="n">
        <v>0.89</v>
      </c>
      <c r="W2269" t="n">
        <v>6.81</v>
      </c>
      <c r="X2269" t="n">
        <v>0.23</v>
      </c>
      <c r="Y2269" t="n">
        <v>1</v>
      </c>
      <c r="Z2269" t="n">
        <v>10</v>
      </c>
    </row>
    <row r="2270">
      <c r="A2270" t="n">
        <v>139</v>
      </c>
      <c r="B2270" t="n">
        <v>120</v>
      </c>
      <c r="C2270" t="inlineStr">
        <is>
          <t xml:space="preserve">CONCLUIDO	</t>
        </is>
      </c>
      <c r="D2270" t="n">
        <v>3.6941</v>
      </c>
      <c r="E2270" t="n">
        <v>27.07</v>
      </c>
      <c r="F2270" t="n">
        <v>23.95</v>
      </c>
      <c r="G2270" t="n">
        <v>159.67</v>
      </c>
      <c r="H2270" t="n">
        <v>2.14</v>
      </c>
      <c r="I2270" t="n">
        <v>9</v>
      </c>
      <c r="J2270" t="n">
        <v>298.01</v>
      </c>
      <c r="K2270" t="n">
        <v>57.72</v>
      </c>
      <c r="L2270" t="n">
        <v>35.75</v>
      </c>
      <c r="M2270" t="n">
        <v>7</v>
      </c>
      <c r="N2270" t="n">
        <v>84.54000000000001</v>
      </c>
      <c r="O2270" t="n">
        <v>36989.35</v>
      </c>
      <c r="P2270" t="n">
        <v>367.4</v>
      </c>
      <c r="Q2270" t="n">
        <v>452.56</v>
      </c>
      <c r="R2270" t="n">
        <v>69.75</v>
      </c>
      <c r="S2270" t="n">
        <v>57.64</v>
      </c>
      <c r="T2270" t="n">
        <v>3966.92</v>
      </c>
      <c r="U2270" t="n">
        <v>0.83</v>
      </c>
      <c r="V2270" t="n">
        <v>0.89</v>
      </c>
      <c r="W2270" t="n">
        <v>6.81</v>
      </c>
      <c r="X2270" t="n">
        <v>0.23</v>
      </c>
      <c r="Y2270" t="n">
        <v>1</v>
      </c>
      <c r="Z2270" t="n">
        <v>10</v>
      </c>
    </row>
    <row r="2271">
      <c r="A2271" t="n">
        <v>140</v>
      </c>
      <c r="B2271" t="n">
        <v>120</v>
      </c>
      <c r="C2271" t="inlineStr">
        <is>
          <t xml:space="preserve">CONCLUIDO	</t>
        </is>
      </c>
      <c r="D2271" t="n">
        <v>3.6953</v>
      </c>
      <c r="E2271" t="n">
        <v>27.06</v>
      </c>
      <c r="F2271" t="n">
        <v>23.94</v>
      </c>
      <c r="G2271" t="n">
        <v>159.62</v>
      </c>
      <c r="H2271" t="n">
        <v>2.15</v>
      </c>
      <c r="I2271" t="n">
        <v>9</v>
      </c>
      <c r="J2271" t="n">
        <v>298.54</v>
      </c>
      <c r="K2271" t="n">
        <v>57.72</v>
      </c>
      <c r="L2271" t="n">
        <v>36</v>
      </c>
      <c r="M2271" t="n">
        <v>7</v>
      </c>
      <c r="N2271" t="n">
        <v>84.81</v>
      </c>
      <c r="O2271" t="n">
        <v>37053.82</v>
      </c>
      <c r="P2271" t="n">
        <v>366.73</v>
      </c>
      <c r="Q2271" t="n">
        <v>452.58</v>
      </c>
      <c r="R2271" t="n">
        <v>69.44</v>
      </c>
      <c r="S2271" t="n">
        <v>57.64</v>
      </c>
      <c r="T2271" t="n">
        <v>3811.36</v>
      </c>
      <c r="U2271" t="n">
        <v>0.83</v>
      </c>
      <c r="V2271" t="n">
        <v>0.89</v>
      </c>
      <c r="W2271" t="n">
        <v>6.81</v>
      </c>
      <c r="X2271" t="n">
        <v>0.22</v>
      </c>
      <c r="Y2271" t="n">
        <v>1</v>
      </c>
      <c r="Z2271" t="n">
        <v>10</v>
      </c>
    </row>
    <row r="2272">
      <c r="A2272" t="n">
        <v>141</v>
      </c>
      <c r="B2272" t="n">
        <v>120</v>
      </c>
      <c r="C2272" t="inlineStr">
        <is>
          <t xml:space="preserve">CONCLUIDO	</t>
        </is>
      </c>
      <c r="D2272" t="n">
        <v>3.6943</v>
      </c>
      <c r="E2272" t="n">
        <v>27.07</v>
      </c>
      <c r="F2272" t="n">
        <v>23.95</v>
      </c>
      <c r="G2272" t="n">
        <v>159.67</v>
      </c>
      <c r="H2272" t="n">
        <v>2.16</v>
      </c>
      <c r="I2272" t="n">
        <v>9</v>
      </c>
      <c r="J2272" t="n">
        <v>299.06</v>
      </c>
      <c r="K2272" t="n">
        <v>57.72</v>
      </c>
      <c r="L2272" t="n">
        <v>36.25</v>
      </c>
      <c r="M2272" t="n">
        <v>7</v>
      </c>
      <c r="N2272" t="n">
        <v>85.09</v>
      </c>
      <c r="O2272" t="n">
        <v>37118.41</v>
      </c>
      <c r="P2272" t="n">
        <v>366.47</v>
      </c>
      <c r="Q2272" t="n">
        <v>452.56</v>
      </c>
      <c r="R2272" t="n">
        <v>69.70999999999999</v>
      </c>
      <c r="S2272" t="n">
        <v>57.64</v>
      </c>
      <c r="T2272" t="n">
        <v>3946.21</v>
      </c>
      <c r="U2272" t="n">
        <v>0.83</v>
      </c>
      <c r="V2272" t="n">
        <v>0.89</v>
      </c>
      <c r="W2272" t="n">
        <v>6.81</v>
      </c>
      <c r="X2272" t="n">
        <v>0.23</v>
      </c>
      <c r="Y2272" t="n">
        <v>1</v>
      </c>
      <c r="Z2272" t="n">
        <v>10</v>
      </c>
    </row>
    <row r="2273">
      <c r="A2273" t="n">
        <v>142</v>
      </c>
      <c r="B2273" t="n">
        <v>120</v>
      </c>
      <c r="C2273" t="inlineStr">
        <is>
          <t xml:space="preserve">CONCLUIDO	</t>
        </is>
      </c>
      <c r="D2273" t="n">
        <v>3.6923</v>
      </c>
      <c r="E2273" t="n">
        <v>27.08</v>
      </c>
      <c r="F2273" t="n">
        <v>23.96</v>
      </c>
      <c r="G2273" t="n">
        <v>159.76</v>
      </c>
      <c r="H2273" t="n">
        <v>2.17</v>
      </c>
      <c r="I2273" t="n">
        <v>9</v>
      </c>
      <c r="J2273" t="n">
        <v>299.59</v>
      </c>
      <c r="K2273" t="n">
        <v>57.72</v>
      </c>
      <c r="L2273" t="n">
        <v>36.5</v>
      </c>
      <c r="M2273" t="n">
        <v>7</v>
      </c>
      <c r="N2273" t="n">
        <v>85.36</v>
      </c>
      <c r="O2273" t="n">
        <v>37183.24</v>
      </c>
      <c r="P2273" t="n">
        <v>366.68</v>
      </c>
      <c r="Q2273" t="n">
        <v>452.61</v>
      </c>
      <c r="R2273" t="n">
        <v>70.15000000000001</v>
      </c>
      <c r="S2273" t="n">
        <v>57.64</v>
      </c>
      <c r="T2273" t="n">
        <v>4166.11</v>
      </c>
      <c r="U2273" t="n">
        <v>0.82</v>
      </c>
      <c r="V2273" t="n">
        <v>0.88</v>
      </c>
      <c r="W2273" t="n">
        <v>6.81</v>
      </c>
      <c r="X2273" t="n">
        <v>0.24</v>
      </c>
      <c r="Y2273" t="n">
        <v>1</v>
      </c>
      <c r="Z2273" t="n">
        <v>10</v>
      </c>
    </row>
    <row r="2274">
      <c r="A2274" t="n">
        <v>143</v>
      </c>
      <c r="B2274" t="n">
        <v>120</v>
      </c>
      <c r="C2274" t="inlineStr">
        <is>
          <t xml:space="preserve">CONCLUIDO	</t>
        </is>
      </c>
      <c r="D2274" t="n">
        <v>3.6937</v>
      </c>
      <c r="E2274" t="n">
        <v>27.07</v>
      </c>
      <c r="F2274" t="n">
        <v>23.95</v>
      </c>
      <c r="G2274" t="n">
        <v>159.69</v>
      </c>
      <c r="H2274" t="n">
        <v>2.18</v>
      </c>
      <c r="I2274" t="n">
        <v>9</v>
      </c>
      <c r="J2274" t="n">
        <v>300.11</v>
      </c>
      <c r="K2274" t="n">
        <v>57.72</v>
      </c>
      <c r="L2274" t="n">
        <v>36.75</v>
      </c>
      <c r="M2274" t="n">
        <v>7</v>
      </c>
      <c r="N2274" t="n">
        <v>85.64</v>
      </c>
      <c r="O2274" t="n">
        <v>37248.06</v>
      </c>
      <c r="P2274" t="n">
        <v>366.59</v>
      </c>
      <c r="Q2274" t="n">
        <v>452.64</v>
      </c>
      <c r="R2274" t="n">
        <v>69.92</v>
      </c>
      <c r="S2274" t="n">
        <v>57.64</v>
      </c>
      <c r="T2274" t="n">
        <v>4051.47</v>
      </c>
      <c r="U2274" t="n">
        <v>0.82</v>
      </c>
      <c r="V2274" t="n">
        <v>0.89</v>
      </c>
      <c r="W2274" t="n">
        <v>6.81</v>
      </c>
      <c r="X2274" t="n">
        <v>0.23</v>
      </c>
      <c r="Y2274" t="n">
        <v>1</v>
      </c>
      <c r="Z2274" t="n">
        <v>10</v>
      </c>
    </row>
    <row r="2275">
      <c r="A2275" t="n">
        <v>144</v>
      </c>
      <c r="B2275" t="n">
        <v>120</v>
      </c>
      <c r="C2275" t="inlineStr">
        <is>
          <t xml:space="preserve">CONCLUIDO	</t>
        </is>
      </c>
      <c r="D2275" t="n">
        <v>3.6936</v>
      </c>
      <c r="E2275" t="n">
        <v>27.07</v>
      </c>
      <c r="F2275" t="n">
        <v>23.95</v>
      </c>
      <c r="G2275" t="n">
        <v>159.7</v>
      </c>
      <c r="H2275" t="n">
        <v>2.19</v>
      </c>
      <c r="I2275" t="n">
        <v>9</v>
      </c>
      <c r="J2275" t="n">
        <v>300.64</v>
      </c>
      <c r="K2275" t="n">
        <v>57.72</v>
      </c>
      <c r="L2275" t="n">
        <v>37</v>
      </c>
      <c r="M2275" t="n">
        <v>7</v>
      </c>
      <c r="N2275" t="n">
        <v>85.91</v>
      </c>
      <c r="O2275" t="n">
        <v>37313</v>
      </c>
      <c r="P2275" t="n">
        <v>366.02</v>
      </c>
      <c r="Q2275" t="n">
        <v>452.55</v>
      </c>
      <c r="R2275" t="n">
        <v>69.93000000000001</v>
      </c>
      <c r="S2275" t="n">
        <v>57.64</v>
      </c>
      <c r="T2275" t="n">
        <v>4059.72</v>
      </c>
      <c r="U2275" t="n">
        <v>0.82</v>
      </c>
      <c r="V2275" t="n">
        <v>0.89</v>
      </c>
      <c r="W2275" t="n">
        <v>6.81</v>
      </c>
      <c r="X2275" t="n">
        <v>0.23</v>
      </c>
      <c r="Y2275" t="n">
        <v>1</v>
      </c>
      <c r="Z2275" t="n">
        <v>10</v>
      </c>
    </row>
    <row r="2276">
      <c r="A2276" t="n">
        <v>145</v>
      </c>
      <c r="B2276" t="n">
        <v>120</v>
      </c>
      <c r="C2276" t="inlineStr">
        <is>
          <t xml:space="preserve">CONCLUIDO	</t>
        </is>
      </c>
      <c r="D2276" t="n">
        <v>3.6937</v>
      </c>
      <c r="E2276" t="n">
        <v>27.07</v>
      </c>
      <c r="F2276" t="n">
        <v>23.95</v>
      </c>
      <c r="G2276" t="n">
        <v>159.69</v>
      </c>
      <c r="H2276" t="n">
        <v>2.2</v>
      </c>
      <c r="I2276" t="n">
        <v>9</v>
      </c>
      <c r="J2276" t="n">
        <v>301.17</v>
      </c>
      <c r="K2276" t="n">
        <v>57.72</v>
      </c>
      <c r="L2276" t="n">
        <v>37.25</v>
      </c>
      <c r="M2276" t="n">
        <v>7</v>
      </c>
      <c r="N2276" t="n">
        <v>86.19</v>
      </c>
      <c r="O2276" t="n">
        <v>37378.06</v>
      </c>
      <c r="P2276" t="n">
        <v>365.77</v>
      </c>
      <c r="Q2276" t="n">
        <v>452.6</v>
      </c>
      <c r="R2276" t="n">
        <v>69.93000000000001</v>
      </c>
      <c r="S2276" t="n">
        <v>57.64</v>
      </c>
      <c r="T2276" t="n">
        <v>4057.55</v>
      </c>
      <c r="U2276" t="n">
        <v>0.82</v>
      </c>
      <c r="V2276" t="n">
        <v>0.89</v>
      </c>
      <c r="W2276" t="n">
        <v>6.81</v>
      </c>
      <c r="X2276" t="n">
        <v>0.23</v>
      </c>
      <c r="Y2276" t="n">
        <v>1</v>
      </c>
      <c r="Z2276" t="n">
        <v>10</v>
      </c>
    </row>
    <row r="2277">
      <c r="A2277" t="n">
        <v>146</v>
      </c>
      <c r="B2277" t="n">
        <v>120</v>
      </c>
      <c r="C2277" t="inlineStr">
        <is>
          <t xml:space="preserve">CONCLUIDO	</t>
        </is>
      </c>
      <c r="D2277" t="n">
        <v>3.7044</v>
      </c>
      <c r="E2277" t="n">
        <v>26.99</v>
      </c>
      <c r="F2277" t="n">
        <v>23.92</v>
      </c>
      <c r="G2277" t="n">
        <v>179.41</v>
      </c>
      <c r="H2277" t="n">
        <v>2.21</v>
      </c>
      <c r="I2277" t="n">
        <v>8</v>
      </c>
      <c r="J2277" t="n">
        <v>301.69</v>
      </c>
      <c r="K2277" t="n">
        <v>57.72</v>
      </c>
      <c r="L2277" t="n">
        <v>37.5</v>
      </c>
      <c r="M2277" t="n">
        <v>6</v>
      </c>
      <c r="N2277" t="n">
        <v>86.47</v>
      </c>
      <c r="O2277" t="n">
        <v>37443.23</v>
      </c>
      <c r="P2277" t="n">
        <v>365.43</v>
      </c>
      <c r="Q2277" t="n">
        <v>452.58</v>
      </c>
      <c r="R2277" t="n">
        <v>68.69</v>
      </c>
      <c r="S2277" t="n">
        <v>57.64</v>
      </c>
      <c r="T2277" t="n">
        <v>3444.75</v>
      </c>
      <c r="U2277" t="n">
        <v>0.84</v>
      </c>
      <c r="V2277" t="n">
        <v>0.89</v>
      </c>
      <c r="W2277" t="n">
        <v>6.81</v>
      </c>
      <c r="X2277" t="n">
        <v>0.2</v>
      </c>
      <c r="Y2277" t="n">
        <v>1</v>
      </c>
      <c r="Z2277" t="n">
        <v>10</v>
      </c>
    </row>
    <row r="2278">
      <c r="A2278" t="n">
        <v>147</v>
      </c>
      <c r="B2278" t="n">
        <v>120</v>
      </c>
      <c r="C2278" t="inlineStr">
        <is>
          <t xml:space="preserve">CONCLUIDO	</t>
        </is>
      </c>
      <c r="D2278" t="n">
        <v>3.7044</v>
      </c>
      <c r="E2278" t="n">
        <v>27</v>
      </c>
      <c r="F2278" t="n">
        <v>23.92</v>
      </c>
      <c r="G2278" t="n">
        <v>179.41</v>
      </c>
      <c r="H2278" t="n">
        <v>2.22</v>
      </c>
      <c r="I2278" t="n">
        <v>8</v>
      </c>
      <c r="J2278" t="n">
        <v>302.22</v>
      </c>
      <c r="K2278" t="n">
        <v>57.72</v>
      </c>
      <c r="L2278" t="n">
        <v>37.75</v>
      </c>
      <c r="M2278" t="n">
        <v>6</v>
      </c>
      <c r="N2278" t="n">
        <v>86.75</v>
      </c>
      <c r="O2278" t="n">
        <v>37508.53</v>
      </c>
      <c r="P2278" t="n">
        <v>365.5</v>
      </c>
      <c r="Q2278" t="n">
        <v>452.56</v>
      </c>
      <c r="R2278" t="n">
        <v>68.70999999999999</v>
      </c>
      <c r="S2278" t="n">
        <v>57.64</v>
      </c>
      <c r="T2278" t="n">
        <v>3453.36</v>
      </c>
      <c r="U2278" t="n">
        <v>0.84</v>
      </c>
      <c r="V2278" t="n">
        <v>0.89</v>
      </c>
      <c r="W2278" t="n">
        <v>6.81</v>
      </c>
      <c r="X2278" t="n">
        <v>0.2</v>
      </c>
      <c r="Y2278" t="n">
        <v>1</v>
      </c>
      <c r="Z2278" t="n">
        <v>10</v>
      </c>
    </row>
    <row r="2279">
      <c r="A2279" t="n">
        <v>148</v>
      </c>
      <c r="B2279" t="n">
        <v>120</v>
      </c>
      <c r="C2279" t="inlineStr">
        <is>
          <t xml:space="preserve">CONCLUIDO	</t>
        </is>
      </c>
      <c r="D2279" t="n">
        <v>3.7042</v>
      </c>
      <c r="E2279" t="n">
        <v>27</v>
      </c>
      <c r="F2279" t="n">
        <v>23.92</v>
      </c>
      <c r="G2279" t="n">
        <v>179.42</v>
      </c>
      <c r="H2279" t="n">
        <v>2.24</v>
      </c>
      <c r="I2279" t="n">
        <v>8</v>
      </c>
      <c r="J2279" t="n">
        <v>302.75</v>
      </c>
      <c r="K2279" t="n">
        <v>57.72</v>
      </c>
      <c r="L2279" t="n">
        <v>38</v>
      </c>
      <c r="M2279" t="n">
        <v>6</v>
      </c>
      <c r="N2279" t="n">
        <v>87.03</v>
      </c>
      <c r="O2279" t="n">
        <v>37573.94</v>
      </c>
      <c r="P2279" t="n">
        <v>365.69</v>
      </c>
      <c r="Q2279" t="n">
        <v>452.56</v>
      </c>
      <c r="R2279" t="n">
        <v>68.76000000000001</v>
      </c>
      <c r="S2279" t="n">
        <v>57.64</v>
      </c>
      <c r="T2279" t="n">
        <v>3478.7</v>
      </c>
      <c r="U2279" t="n">
        <v>0.84</v>
      </c>
      <c r="V2279" t="n">
        <v>0.89</v>
      </c>
      <c r="W2279" t="n">
        <v>6.81</v>
      </c>
      <c r="X2279" t="n">
        <v>0.2</v>
      </c>
      <c r="Y2279" t="n">
        <v>1</v>
      </c>
      <c r="Z2279" t="n">
        <v>10</v>
      </c>
    </row>
    <row r="2280">
      <c r="A2280" t="n">
        <v>149</v>
      </c>
      <c r="B2280" t="n">
        <v>120</v>
      </c>
      <c r="C2280" t="inlineStr">
        <is>
          <t xml:space="preserve">CONCLUIDO	</t>
        </is>
      </c>
      <c r="D2280" t="n">
        <v>3.7043</v>
      </c>
      <c r="E2280" t="n">
        <v>27</v>
      </c>
      <c r="F2280" t="n">
        <v>23.92</v>
      </c>
      <c r="G2280" t="n">
        <v>179.42</v>
      </c>
      <c r="H2280" t="n">
        <v>2.25</v>
      </c>
      <c r="I2280" t="n">
        <v>8</v>
      </c>
      <c r="J2280" t="n">
        <v>303.29</v>
      </c>
      <c r="K2280" t="n">
        <v>57.72</v>
      </c>
      <c r="L2280" t="n">
        <v>38.25</v>
      </c>
      <c r="M2280" t="n">
        <v>6</v>
      </c>
      <c r="N2280" t="n">
        <v>87.31</v>
      </c>
      <c r="O2280" t="n">
        <v>37639.48</v>
      </c>
      <c r="P2280" t="n">
        <v>366.08</v>
      </c>
      <c r="Q2280" t="n">
        <v>452.59</v>
      </c>
      <c r="R2280" t="n">
        <v>68.87</v>
      </c>
      <c r="S2280" t="n">
        <v>57.64</v>
      </c>
      <c r="T2280" t="n">
        <v>3531.12</v>
      </c>
      <c r="U2280" t="n">
        <v>0.84</v>
      </c>
      <c r="V2280" t="n">
        <v>0.89</v>
      </c>
      <c r="W2280" t="n">
        <v>6.8</v>
      </c>
      <c r="X2280" t="n">
        <v>0.2</v>
      </c>
      <c r="Y2280" t="n">
        <v>1</v>
      </c>
      <c r="Z2280" t="n">
        <v>10</v>
      </c>
    </row>
    <row r="2281">
      <c r="A2281" t="n">
        <v>150</v>
      </c>
      <c r="B2281" t="n">
        <v>120</v>
      </c>
      <c r="C2281" t="inlineStr">
        <is>
          <t xml:space="preserve">CONCLUIDO	</t>
        </is>
      </c>
      <c r="D2281" t="n">
        <v>3.7044</v>
      </c>
      <c r="E2281" t="n">
        <v>27</v>
      </c>
      <c r="F2281" t="n">
        <v>23.92</v>
      </c>
      <c r="G2281" t="n">
        <v>179.41</v>
      </c>
      <c r="H2281" t="n">
        <v>2.26</v>
      </c>
      <c r="I2281" t="n">
        <v>8</v>
      </c>
      <c r="J2281" t="n">
        <v>303.82</v>
      </c>
      <c r="K2281" t="n">
        <v>57.72</v>
      </c>
      <c r="L2281" t="n">
        <v>38.5</v>
      </c>
      <c r="M2281" t="n">
        <v>6</v>
      </c>
      <c r="N2281" t="n">
        <v>87.59</v>
      </c>
      <c r="O2281" t="n">
        <v>37705.13</v>
      </c>
      <c r="P2281" t="n">
        <v>366.36</v>
      </c>
      <c r="Q2281" t="n">
        <v>452.57</v>
      </c>
      <c r="R2281" t="n">
        <v>68.81</v>
      </c>
      <c r="S2281" t="n">
        <v>57.64</v>
      </c>
      <c r="T2281" t="n">
        <v>3502.61</v>
      </c>
      <c r="U2281" t="n">
        <v>0.84</v>
      </c>
      <c r="V2281" t="n">
        <v>0.89</v>
      </c>
      <c r="W2281" t="n">
        <v>6.81</v>
      </c>
      <c r="X2281" t="n">
        <v>0.2</v>
      </c>
      <c r="Y2281" t="n">
        <v>1</v>
      </c>
      <c r="Z2281" t="n">
        <v>10</v>
      </c>
    </row>
    <row r="2282">
      <c r="A2282" t="n">
        <v>151</v>
      </c>
      <c r="B2282" t="n">
        <v>120</v>
      </c>
      <c r="C2282" t="inlineStr">
        <is>
          <t xml:space="preserve">CONCLUIDO	</t>
        </is>
      </c>
      <c r="D2282" t="n">
        <v>3.7048</v>
      </c>
      <c r="E2282" t="n">
        <v>26.99</v>
      </c>
      <c r="F2282" t="n">
        <v>23.92</v>
      </c>
      <c r="G2282" t="n">
        <v>179.39</v>
      </c>
      <c r="H2282" t="n">
        <v>2.27</v>
      </c>
      <c r="I2282" t="n">
        <v>8</v>
      </c>
      <c r="J2282" t="n">
        <v>304.35</v>
      </c>
      <c r="K2282" t="n">
        <v>57.72</v>
      </c>
      <c r="L2282" t="n">
        <v>38.75</v>
      </c>
      <c r="M2282" t="n">
        <v>6</v>
      </c>
      <c r="N2282" t="n">
        <v>87.88</v>
      </c>
      <c r="O2282" t="n">
        <v>37770.91</v>
      </c>
      <c r="P2282" t="n">
        <v>366.67</v>
      </c>
      <c r="Q2282" t="n">
        <v>452.56</v>
      </c>
      <c r="R2282" t="n">
        <v>68.62</v>
      </c>
      <c r="S2282" t="n">
        <v>57.64</v>
      </c>
      <c r="T2282" t="n">
        <v>3409.07</v>
      </c>
      <c r="U2282" t="n">
        <v>0.84</v>
      </c>
      <c r="V2282" t="n">
        <v>0.89</v>
      </c>
      <c r="W2282" t="n">
        <v>6.81</v>
      </c>
      <c r="X2282" t="n">
        <v>0.2</v>
      </c>
      <c r="Y2282" t="n">
        <v>1</v>
      </c>
      <c r="Z2282" t="n">
        <v>10</v>
      </c>
    </row>
    <row r="2283">
      <c r="A2283" t="n">
        <v>152</v>
      </c>
      <c r="B2283" t="n">
        <v>120</v>
      </c>
      <c r="C2283" t="inlineStr">
        <is>
          <t xml:space="preserve">CONCLUIDO	</t>
        </is>
      </c>
      <c r="D2283" t="n">
        <v>3.7035</v>
      </c>
      <c r="E2283" t="n">
        <v>27</v>
      </c>
      <c r="F2283" t="n">
        <v>23.93</v>
      </c>
      <c r="G2283" t="n">
        <v>179.46</v>
      </c>
      <c r="H2283" t="n">
        <v>2.28</v>
      </c>
      <c r="I2283" t="n">
        <v>8</v>
      </c>
      <c r="J2283" t="n">
        <v>304.89</v>
      </c>
      <c r="K2283" t="n">
        <v>57.72</v>
      </c>
      <c r="L2283" t="n">
        <v>39</v>
      </c>
      <c r="M2283" t="n">
        <v>6</v>
      </c>
      <c r="N2283" t="n">
        <v>88.16</v>
      </c>
      <c r="O2283" t="n">
        <v>37836.81</v>
      </c>
      <c r="P2283" t="n">
        <v>366.83</v>
      </c>
      <c r="Q2283" t="n">
        <v>452.55</v>
      </c>
      <c r="R2283" t="n">
        <v>68.98999999999999</v>
      </c>
      <c r="S2283" t="n">
        <v>57.64</v>
      </c>
      <c r="T2283" t="n">
        <v>3591.51</v>
      </c>
      <c r="U2283" t="n">
        <v>0.84</v>
      </c>
      <c r="V2283" t="n">
        <v>0.89</v>
      </c>
      <c r="W2283" t="n">
        <v>6.81</v>
      </c>
      <c r="X2283" t="n">
        <v>0.2</v>
      </c>
      <c r="Y2283" t="n">
        <v>1</v>
      </c>
      <c r="Z2283" t="n">
        <v>10</v>
      </c>
    </row>
    <row r="2284">
      <c r="A2284" t="n">
        <v>153</v>
      </c>
      <c r="B2284" t="n">
        <v>120</v>
      </c>
      <c r="C2284" t="inlineStr">
        <is>
          <t xml:space="preserve">CONCLUIDO	</t>
        </is>
      </c>
      <c r="D2284" t="n">
        <v>3.705</v>
      </c>
      <c r="E2284" t="n">
        <v>26.99</v>
      </c>
      <c r="F2284" t="n">
        <v>23.92</v>
      </c>
      <c r="G2284" t="n">
        <v>179.38</v>
      </c>
      <c r="H2284" t="n">
        <v>2.29</v>
      </c>
      <c r="I2284" t="n">
        <v>8</v>
      </c>
      <c r="J2284" t="n">
        <v>305.42</v>
      </c>
      <c r="K2284" t="n">
        <v>57.72</v>
      </c>
      <c r="L2284" t="n">
        <v>39.25</v>
      </c>
      <c r="M2284" t="n">
        <v>6</v>
      </c>
      <c r="N2284" t="n">
        <v>88.45</v>
      </c>
      <c r="O2284" t="n">
        <v>37902.83</v>
      </c>
      <c r="P2284" t="n">
        <v>367.07</v>
      </c>
      <c r="Q2284" t="n">
        <v>452.56</v>
      </c>
      <c r="R2284" t="n">
        <v>68.56</v>
      </c>
      <c r="S2284" t="n">
        <v>57.64</v>
      </c>
      <c r="T2284" t="n">
        <v>3376.07</v>
      </c>
      <c r="U2284" t="n">
        <v>0.84</v>
      </c>
      <c r="V2284" t="n">
        <v>0.89</v>
      </c>
      <c r="W2284" t="n">
        <v>6.81</v>
      </c>
      <c r="X2284" t="n">
        <v>0.19</v>
      </c>
      <c r="Y2284" t="n">
        <v>1</v>
      </c>
      <c r="Z2284" t="n">
        <v>10</v>
      </c>
    </row>
    <row r="2285">
      <c r="A2285" t="n">
        <v>154</v>
      </c>
      <c r="B2285" t="n">
        <v>120</v>
      </c>
      <c r="C2285" t="inlineStr">
        <is>
          <t xml:space="preserve">CONCLUIDO	</t>
        </is>
      </c>
      <c r="D2285" t="n">
        <v>3.7063</v>
      </c>
      <c r="E2285" t="n">
        <v>26.98</v>
      </c>
      <c r="F2285" t="n">
        <v>23.91</v>
      </c>
      <c r="G2285" t="n">
        <v>179.31</v>
      </c>
      <c r="H2285" t="n">
        <v>2.3</v>
      </c>
      <c r="I2285" t="n">
        <v>8</v>
      </c>
      <c r="J2285" t="n">
        <v>305.96</v>
      </c>
      <c r="K2285" t="n">
        <v>57.72</v>
      </c>
      <c r="L2285" t="n">
        <v>39.5</v>
      </c>
      <c r="M2285" t="n">
        <v>6</v>
      </c>
      <c r="N2285" t="n">
        <v>88.73</v>
      </c>
      <c r="O2285" t="n">
        <v>37968.98</v>
      </c>
      <c r="P2285" t="n">
        <v>366.78</v>
      </c>
      <c r="Q2285" t="n">
        <v>452.56</v>
      </c>
      <c r="R2285" t="n">
        <v>68.37</v>
      </c>
      <c r="S2285" t="n">
        <v>57.64</v>
      </c>
      <c r="T2285" t="n">
        <v>3284.25</v>
      </c>
      <c r="U2285" t="n">
        <v>0.84</v>
      </c>
      <c r="V2285" t="n">
        <v>0.89</v>
      </c>
      <c r="W2285" t="n">
        <v>6.8</v>
      </c>
      <c r="X2285" t="n">
        <v>0.18</v>
      </c>
      <c r="Y2285" t="n">
        <v>1</v>
      </c>
      <c r="Z2285" t="n">
        <v>10</v>
      </c>
    </row>
    <row r="2286">
      <c r="A2286" t="n">
        <v>155</v>
      </c>
      <c r="B2286" t="n">
        <v>120</v>
      </c>
      <c r="C2286" t="inlineStr">
        <is>
          <t xml:space="preserve">CONCLUIDO	</t>
        </is>
      </c>
      <c r="D2286" t="n">
        <v>3.706</v>
      </c>
      <c r="E2286" t="n">
        <v>26.98</v>
      </c>
      <c r="F2286" t="n">
        <v>23.91</v>
      </c>
      <c r="G2286" t="n">
        <v>179.32</v>
      </c>
      <c r="H2286" t="n">
        <v>2.31</v>
      </c>
      <c r="I2286" t="n">
        <v>8</v>
      </c>
      <c r="J2286" t="n">
        <v>306.49</v>
      </c>
      <c r="K2286" t="n">
        <v>57.72</v>
      </c>
      <c r="L2286" t="n">
        <v>39.75</v>
      </c>
      <c r="M2286" t="n">
        <v>6</v>
      </c>
      <c r="N2286" t="n">
        <v>89.02</v>
      </c>
      <c r="O2286" t="n">
        <v>38035.25</v>
      </c>
      <c r="P2286" t="n">
        <v>367.1</v>
      </c>
      <c r="Q2286" t="n">
        <v>452.61</v>
      </c>
      <c r="R2286" t="n">
        <v>68.42</v>
      </c>
      <c r="S2286" t="n">
        <v>57.64</v>
      </c>
      <c r="T2286" t="n">
        <v>3309.54</v>
      </c>
      <c r="U2286" t="n">
        <v>0.84</v>
      </c>
      <c r="V2286" t="n">
        <v>0.89</v>
      </c>
      <c r="W2286" t="n">
        <v>6.81</v>
      </c>
      <c r="X2286" t="n">
        <v>0.19</v>
      </c>
      <c r="Y2286" t="n">
        <v>1</v>
      </c>
      <c r="Z2286" t="n">
        <v>10</v>
      </c>
    </row>
    <row r="2287">
      <c r="A2287" t="n">
        <v>156</v>
      </c>
      <c r="B2287" t="n">
        <v>120</v>
      </c>
      <c r="C2287" t="inlineStr">
        <is>
          <t xml:space="preserve">CONCLUIDO	</t>
        </is>
      </c>
      <c r="D2287" t="n">
        <v>3.7054</v>
      </c>
      <c r="E2287" t="n">
        <v>26.99</v>
      </c>
      <c r="F2287" t="n">
        <v>23.91</v>
      </c>
      <c r="G2287" t="n">
        <v>179.36</v>
      </c>
      <c r="H2287" t="n">
        <v>2.32</v>
      </c>
      <c r="I2287" t="n">
        <v>8</v>
      </c>
      <c r="J2287" t="n">
        <v>307.03</v>
      </c>
      <c r="K2287" t="n">
        <v>57.72</v>
      </c>
      <c r="L2287" t="n">
        <v>40</v>
      </c>
      <c r="M2287" t="n">
        <v>6</v>
      </c>
      <c r="N2287" t="n">
        <v>89.31</v>
      </c>
      <c r="O2287" t="n">
        <v>38101.64</v>
      </c>
      <c r="P2287" t="n">
        <v>367.21</v>
      </c>
      <c r="Q2287" t="n">
        <v>452.59</v>
      </c>
      <c r="R2287" t="n">
        <v>68.55</v>
      </c>
      <c r="S2287" t="n">
        <v>57.64</v>
      </c>
      <c r="T2287" t="n">
        <v>3372.44</v>
      </c>
      <c r="U2287" t="n">
        <v>0.84</v>
      </c>
      <c r="V2287" t="n">
        <v>0.89</v>
      </c>
      <c r="W2287" t="n">
        <v>6.8</v>
      </c>
      <c r="X2287" t="n">
        <v>0.19</v>
      </c>
      <c r="Y2287" t="n">
        <v>1</v>
      </c>
      <c r="Z2287" t="n">
        <v>10</v>
      </c>
    </row>
    <row r="2288">
      <c r="A2288" t="n">
        <v>0</v>
      </c>
      <c r="B2288" t="n">
        <v>145</v>
      </c>
      <c r="C2288" t="inlineStr">
        <is>
          <t xml:space="preserve">CONCLUIDO	</t>
        </is>
      </c>
      <c r="D2288" t="n">
        <v>1.4297</v>
      </c>
      <c r="E2288" t="n">
        <v>69.95</v>
      </c>
      <c r="F2288" t="n">
        <v>39.41</v>
      </c>
      <c r="G2288" t="n">
        <v>4.62</v>
      </c>
      <c r="H2288" t="n">
        <v>0.06</v>
      </c>
      <c r="I2288" t="n">
        <v>512</v>
      </c>
      <c r="J2288" t="n">
        <v>285.18</v>
      </c>
      <c r="K2288" t="n">
        <v>61.2</v>
      </c>
      <c r="L2288" t="n">
        <v>1</v>
      </c>
      <c r="M2288" t="n">
        <v>510</v>
      </c>
      <c r="N2288" t="n">
        <v>77.98</v>
      </c>
      <c r="O2288" t="n">
        <v>35406.83</v>
      </c>
      <c r="P2288" t="n">
        <v>704.71</v>
      </c>
      <c r="Q2288" t="n">
        <v>453.9</v>
      </c>
      <c r="R2288" t="n">
        <v>574.37</v>
      </c>
      <c r="S2288" t="n">
        <v>57.64</v>
      </c>
      <c r="T2288" t="n">
        <v>253761.16</v>
      </c>
      <c r="U2288" t="n">
        <v>0.1</v>
      </c>
      <c r="V2288" t="n">
        <v>0.54</v>
      </c>
      <c r="W2288" t="n">
        <v>7.66</v>
      </c>
      <c r="X2288" t="n">
        <v>15.65</v>
      </c>
      <c r="Y2288" t="n">
        <v>1</v>
      </c>
      <c r="Z2288" t="n">
        <v>10</v>
      </c>
    </row>
    <row r="2289">
      <c r="A2289" t="n">
        <v>1</v>
      </c>
      <c r="B2289" t="n">
        <v>145</v>
      </c>
      <c r="C2289" t="inlineStr">
        <is>
          <t xml:space="preserve">CONCLUIDO	</t>
        </is>
      </c>
      <c r="D2289" t="n">
        <v>1.7658</v>
      </c>
      <c r="E2289" t="n">
        <v>56.63</v>
      </c>
      <c r="F2289" t="n">
        <v>34.44</v>
      </c>
      <c r="G2289" t="n">
        <v>5.79</v>
      </c>
      <c r="H2289" t="n">
        <v>0.08</v>
      </c>
      <c r="I2289" t="n">
        <v>357</v>
      </c>
      <c r="J2289" t="n">
        <v>285.68</v>
      </c>
      <c r="K2289" t="n">
        <v>61.2</v>
      </c>
      <c r="L2289" t="n">
        <v>1.25</v>
      </c>
      <c r="M2289" t="n">
        <v>355</v>
      </c>
      <c r="N2289" t="n">
        <v>78.23999999999999</v>
      </c>
      <c r="O2289" t="n">
        <v>35468.6</v>
      </c>
      <c r="P2289" t="n">
        <v>616.3200000000001</v>
      </c>
      <c r="Q2289" t="n">
        <v>453.64</v>
      </c>
      <c r="R2289" t="n">
        <v>411.08</v>
      </c>
      <c r="S2289" t="n">
        <v>57.64</v>
      </c>
      <c r="T2289" t="n">
        <v>172892.3</v>
      </c>
      <c r="U2289" t="n">
        <v>0.14</v>
      </c>
      <c r="V2289" t="n">
        <v>0.62</v>
      </c>
      <c r="W2289" t="n">
        <v>7.4</v>
      </c>
      <c r="X2289" t="n">
        <v>10.69</v>
      </c>
      <c r="Y2289" t="n">
        <v>1</v>
      </c>
      <c r="Z2289" t="n">
        <v>10</v>
      </c>
    </row>
    <row r="2290">
      <c r="A2290" t="n">
        <v>2</v>
      </c>
      <c r="B2290" t="n">
        <v>145</v>
      </c>
      <c r="C2290" t="inlineStr">
        <is>
          <t xml:space="preserve">CONCLUIDO	</t>
        </is>
      </c>
      <c r="D2290" t="n">
        <v>2.0119</v>
      </c>
      <c r="E2290" t="n">
        <v>49.7</v>
      </c>
      <c r="F2290" t="n">
        <v>31.88</v>
      </c>
      <c r="G2290" t="n">
        <v>6.93</v>
      </c>
      <c r="H2290" t="n">
        <v>0.09</v>
      </c>
      <c r="I2290" t="n">
        <v>276</v>
      </c>
      <c r="J2290" t="n">
        <v>286.19</v>
      </c>
      <c r="K2290" t="n">
        <v>61.2</v>
      </c>
      <c r="L2290" t="n">
        <v>1.5</v>
      </c>
      <c r="M2290" t="n">
        <v>274</v>
      </c>
      <c r="N2290" t="n">
        <v>78.48999999999999</v>
      </c>
      <c r="O2290" t="n">
        <v>35530.47</v>
      </c>
      <c r="P2290" t="n">
        <v>570.62</v>
      </c>
      <c r="Q2290" t="n">
        <v>453.59</v>
      </c>
      <c r="R2290" t="n">
        <v>328.9</v>
      </c>
      <c r="S2290" t="n">
        <v>57.64</v>
      </c>
      <c r="T2290" t="n">
        <v>132207.69</v>
      </c>
      <c r="U2290" t="n">
        <v>0.18</v>
      </c>
      <c r="V2290" t="n">
        <v>0.67</v>
      </c>
      <c r="W2290" t="n">
        <v>7.22</v>
      </c>
      <c r="X2290" t="n">
        <v>8.130000000000001</v>
      </c>
      <c r="Y2290" t="n">
        <v>1</v>
      </c>
      <c r="Z2290" t="n">
        <v>10</v>
      </c>
    </row>
    <row r="2291">
      <c r="A2291" t="n">
        <v>3</v>
      </c>
      <c r="B2291" t="n">
        <v>145</v>
      </c>
      <c r="C2291" t="inlineStr">
        <is>
          <t xml:space="preserve">CONCLUIDO	</t>
        </is>
      </c>
      <c r="D2291" t="n">
        <v>2.2016</v>
      </c>
      <c r="E2291" t="n">
        <v>45.42</v>
      </c>
      <c r="F2291" t="n">
        <v>30.35</v>
      </c>
      <c r="G2291" t="n">
        <v>8.09</v>
      </c>
      <c r="H2291" t="n">
        <v>0.11</v>
      </c>
      <c r="I2291" t="n">
        <v>225</v>
      </c>
      <c r="J2291" t="n">
        <v>286.69</v>
      </c>
      <c r="K2291" t="n">
        <v>61.2</v>
      </c>
      <c r="L2291" t="n">
        <v>1.75</v>
      </c>
      <c r="M2291" t="n">
        <v>223</v>
      </c>
      <c r="N2291" t="n">
        <v>78.73999999999999</v>
      </c>
      <c r="O2291" t="n">
        <v>35592.57</v>
      </c>
      <c r="P2291" t="n">
        <v>543.28</v>
      </c>
      <c r="Q2291" t="n">
        <v>453.03</v>
      </c>
      <c r="R2291" t="n">
        <v>277.89</v>
      </c>
      <c r="S2291" t="n">
        <v>57.64</v>
      </c>
      <c r="T2291" t="n">
        <v>106959.32</v>
      </c>
      <c r="U2291" t="n">
        <v>0.21</v>
      </c>
      <c r="V2291" t="n">
        <v>0.7</v>
      </c>
      <c r="W2291" t="n">
        <v>7.17</v>
      </c>
      <c r="X2291" t="n">
        <v>6.61</v>
      </c>
      <c r="Y2291" t="n">
        <v>1</v>
      </c>
      <c r="Z2291" t="n">
        <v>10</v>
      </c>
    </row>
    <row r="2292">
      <c r="A2292" t="n">
        <v>4</v>
      </c>
      <c r="B2292" t="n">
        <v>145</v>
      </c>
      <c r="C2292" t="inlineStr">
        <is>
          <t xml:space="preserve">CONCLUIDO	</t>
        </is>
      </c>
      <c r="D2292" t="n">
        <v>2.3536</v>
      </c>
      <c r="E2292" t="n">
        <v>42.49</v>
      </c>
      <c r="F2292" t="n">
        <v>29.3</v>
      </c>
      <c r="G2292" t="n">
        <v>9.25</v>
      </c>
      <c r="H2292" t="n">
        <v>0.12</v>
      </c>
      <c r="I2292" t="n">
        <v>190</v>
      </c>
      <c r="J2292" t="n">
        <v>287.19</v>
      </c>
      <c r="K2292" t="n">
        <v>61.2</v>
      </c>
      <c r="L2292" t="n">
        <v>2</v>
      </c>
      <c r="M2292" t="n">
        <v>188</v>
      </c>
      <c r="N2292" t="n">
        <v>78.98999999999999</v>
      </c>
      <c r="O2292" t="n">
        <v>35654.65</v>
      </c>
      <c r="P2292" t="n">
        <v>524.61</v>
      </c>
      <c r="Q2292" t="n">
        <v>452.99</v>
      </c>
      <c r="R2292" t="n">
        <v>244.04</v>
      </c>
      <c r="S2292" t="n">
        <v>57.64</v>
      </c>
      <c r="T2292" t="n">
        <v>90208.55</v>
      </c>
      <c r="U2292" t="n">
        <v>0.24</v>
      </c>
      <c r="V2292" t="n">
        <v>0.72</v>
      </c>
      <c r="W2292" t="n">
        <v>7.11</v>
      </c>
      <c r="X2292" t="n">
        <v>5.56</v>
      </c>
      <c r="Y2292" t="n">
        <v>1</v>
      </c>
      <c r="Z2292" t="n">
        <v>10</v>
      </c>
    </row>
    <row r="2293">
      <c r="A2293" t="n">
        <v>5</v>
      </c>
      <c r="B2293" t="n">
        <v>145</v>
      </c>
      <c r="C2293" t="inlineStr">
        <is>
          <t xml:space="preserve">CONCLUIDO	</t>
        </is>
      </c>
      <c r="D2293" t="n">
        <v>2.4764</v>
      </c>
      <c r="E2293" t="n">
        <v>40.38</v>
      </c>
      <c r="F2293" t="n">
        <v>28.54</v>
      </c>
      <c r="G2293" t="n">
        <v>10.38</v>
      </c>
      <c r="H2293" t="n">
        <v>0.14</v>
      </c>
      <c r="I2293" t="n">
        <v>165</v>
      </c>
      <c r="J2293" t="n">
        <v>287.7</v>
      </c>
      <c r="K2293" t="n">
        <v>61.2</v>
      </c>
      <c r="L2293" t="n">
        <v>2.25</v>
      </c>
      <c r="M2293" t="n">
        <v>163</v>
      </c>
      <c r="N2293" t="n">
        <v>79.25</v>
      </c>
      <c r="O2293" t="n">
        <v>35716.83</v>
      </c>
      <c r="P2293" t="n">
        <v>511.08</v>
      </c>
      <c r="Q2293" t="n">
        <v>452.86</v>
      </c>
      <c r="R2293" t="n">
        <v>218.89</v>
      </c>
      <c r="S2293" t="n">
        <v>57.64</v>
      </c>
      <c r="T2293" t="n">
        <v>77760.41</v>
      </c>
      <c r="U2293" t="n">
        <v>0.26</v>
      </c>
      <c r="V2293" t="n">
        <v>0.74</v>
      </c>
      <c r="W2293" t="n">
        <v>7.07</v>
      </c>
      <c r="X2293" t="n">
        <v>4.81</v>
      </c>
      <c r="Y2293" t="n">
        <v>1</v>
      </c>
      <c r="Z2293" t="n">
        <v>10</v>
      </c>
    </row>
    <row r="2294">
      <c r="A2294" t="n">
        <v>6</v>
      </c>
      <c r="B2294" t="n">
        <v>145</v>
      </c>
      <c r="C2294" t="inlineStr">
        <is>
          <t xml:space="preserve">CONCLUIDO	</t>
        </is>
      </c>
      <c r="D2294" t="n">
        <v>2.5835</v>
      </c>
      <c r="E2294" t="n">
        <v>38.71</v>
      </c>
      <c r="F2294" t="n">
        <v>27.94</v>
      </c>
      <c r="G2294" t="n">
        <v>11.56</v>
      </c>
      <c r="H2294" t="n">
        <v>0.15</v>
      </c>
      <c r="I2294" t="n">
        <v>145</v>
      </c>
      <c r="J2294" t="n">
        <v>288.2</v>
      </c>
      <c r="K2294" t="n">
        <v>61.2</v>
      </c>
      <c r="L2294" t="n">
        <v>2.5</v>
      </c>
      <c r="M2294" t="n">
        <v>143</v>
      </c>
      <c r="N2294" t="n">
        <v>79.5</v>
      </c>
      <c r="O2294" t="n">
        <v>35779.11</v>
      </c>
      <c r="P2294" t="n">
        <v>500.44</v>
      </c>
      <c r="Q2294" t="n">
        <v>452.93</v>
      </c>
      <c r="R2294" t="n">
        <v>199.15</v>
      </c>
      <c r="S2294" t="n">
        <v>57.64</v>
      </c>
      <c r="T2294" t="n">
        <v>67985.99000000001</v>
      </c>
      <c r="U2294" t="n">
        <v>0.29</v>
      </c>
      <c r="V2294" t="n">
        <v>0.76</v>
      </c>
      <c r="W2294" t="n">
        <v>7.05</v>
      </c>
      <c r="X2294" t="n">
        <v>4.21</v>
      </c>
      <c r="Y2294" t="n">
        <v>1</v>
      </c>
      <c r="Z2294" t="n">
        <v>10</v>
      </c>
    </row>
    <row r="2295">
      <c r="A2295" t="n">
        <v>7</v>
      </c>
      <c r="B2295" t="n">
        <v>145</v>
      </c>
      <c r="C2295" t="inlineStr">
        <is>
          <t xml:space="preserve">CONCLUIDO	</t>
        </is>
      </c>
      <c r="D2295" t="n">
        <v>2.6703</v>
      </c>
      <c r="E2295" t="n">
        <v>37.45</v>
      </c>
      <c r="F2295" t="n">
        <v>27.49</v>
      </c>
      <c r="G2295" t="n">
        <v>12.69</v>
      </c>
      <c r="H2295" t="n">
        <v>0.17</v>
      </c>
      <c r="I2295" t="n">
        <v>130</v>
      </c>
      <c r="J2295" t="n">
        <v>288.71</v>
      </c>
      <c r="K2295" t="n">
        <v>61.2</v>
      </c>
      <c r="L2295" t="n">
        <v>2.75</v>
      </c>
      <c r="M2295" t="n">
        <v>128</v>
      </c>
      <c r="N2295" t="n">
        <v>79.76000000000001</v>
      </c>
      <c r="O2295" t="n">
        <v>35841.5</v>
      </c>
      <c r="P2295" t="n">
        <v>492.39</v>
      </c>
      <c r="Q2295" t="n">
        <v>452.96</v>
      </c>
      <c r="R2295" t="n">
        <v>184.75</v>
      </c>
      <c r="S2295" t="n">
        <v>57.64</v>
      </c>
      <c r="T2295" t="n">
        <v>60862.5</v>
      </c>
      <c r="U2295" t="n">
        <v>0.31</v>
      </c>
      <c r="V2295" t="n">
        <v>0.77</v>
      </c>
      <c r="W2295" t="n">
        <v>7.01</v>
      </c>
      <c r="X2295" t="n">
        <v>3.76</v>
      </c>
      <c r="Y2295" t="n">
        <v>1</v>
      </c>
      <c r="Z2295" t="n">
        <v>10</v>
      </c>
    </row>
    <row r="2296">
      <c r="A2296" t="n">
        <v>8</v>
      </c>
      <c r="B2296" t="n">
        <v>145</v>
      </c>
      <c r="C2296" t="inlineStr">
        <is>
          <t xml:space="preserve">CONCLUIDO	</t>
        </is>
      </c>
      <c r="D2296" t="n">
        <v>2.7445</v>
      </c>
      <c r="E2296" t="n">
        <v>36.44</v>
      </c>
      <c r="F2296" t="n">
        <v>27.13</v>
      </c>
      <c r="G2296" t="n">
        <v>13.79</v>
      </c>
      <c r="H2296" t="n">
        <v>0.18</v>
      </c>
      <c r="I2296" t="n">
        <v>118</v>
      </c>
      <c r="J2296" t="n">
        <v>289.21</v>
      </c>
      <c r="K2296" t="n">
        <v>61.2</v>
      </c>
      <c r="L2296" t="n">
        <v>3</v>
      </c>
      <c r="M2296" t="n">
        <v>116</v>
      </c>
      <c r="N2296" t="n">
        <v>80.02</v>
      </c>
      <c r="O2296" t="n">
        <v>35903.99</v>
      </c>
      <c r="P2296" t="n">
        <v>485.82</v>
      </c>
      <c r="Q2296" t="n">
        <v>452.99</v>
      </c>
      <c r="R2296" t="n">
        <v>172.99</v>
      </c>
      <c r="S2296" t="n">
        <v>57.64</v>
      </c>
      <c r="T2296" t="n">
        <v>55042.02</v>
      </c>
      <c r="U2296" t="n">
        <v>0.33</v>
      </c>
      <c r="V2296" t="n">
        <v>0.78</v>
      </c>
      <c r="W2296" t="n">
        <v>6.99</v>
      </c>
      <c r="X2296" t="n">
        <v>3.4</v>
      </c>
      <c r="Y2296" t="n">
        <v>1</v>
      </c>
      <c r="Z2296" t="n">
        <v>10</v>
      </c>
    </row>
    <row r="2297">
      <c r="A2297" t="n">
        <v>9</v>
      </c>
      <c r="B2297" t="n">
        <v>145</v>
      </c>
      <c r="C2297" t="inlineStr">
        <is>
          <t xml:space="preserve">CONCLUIDO	</t>
        </is>
      </c>
      <c r="D2297" t="n">
        <v>2.8158</v>
      </c>
      <c r="E2297" t="n">
        <v>35.51</v>
      </c>
      <c r="F2297" t="n">
        <v>26.8</v>
      </c>
      <c r="G2297" t="n">
        <v>15.03</v>
      </c>
      <c r="H2297" t="n">
        <v>0.2</v>
      </c>
      <c r="I2297" t="n">
        <v>107</v>
      </c>
      <c r="J2297" t="n">
        <v>289.72</v>
      </c>
      <c r="K2297" t="n">
        <v>61.2</v>
      </c>
      <c r="L2297" t="n">
        <v>3.25</v>
      </c>
      <c r="M2297" t="n">
        <v>105</v>
      </c>
      <c r="N2297" t="n">
        <v>80.27</v>
      </c>
      <c r="O2297" t="n">
        <v>35966.59</v>
      </c>
      <c r="P2297" t="n">
        <v>479.9</v>
      </c>
      <c r="Q2297" t="n">
        <v>452.79</v>
      </c>
      <c r="R2297" t="n">
        <v>162.47</v>
      </c>
      <c r="S2297" t="n">
        <v>57.64</v>
      </c>
      <c r="T2297" t="n">
        <v>49838.15</v>
      </c>
      <c r="U2297" t="n">
        <v>0.35</v>
      </c>
      <c r="V2297" t="n">
        <v>0.79</v>
      </c>
      <c r="W2297" t="n">
        <v>6.96</v>
      </c>
      <c r="X2297" t="n">
        <v>3.07</v>
      </c>
      <c r="Y2297" t="n">
        <v>1</v>
      </c>
      <c r="Z2297" t="n">
        <v>10</v>
      </c>
    </row>
    <row r="2298">
      <c r="A2298" t="n">
        <v>10</v>
      </c>
      <c r="B2298" t="n">
        <v>145</v>
      </c>
      <c r="C2298" t="inlineStr">
        <is>
          <t xml:space="preserve">CONCLUIDO	</t>
        </is>
      </c>
      <c r="D2298" t="n">
        <v>2.8676</v>
      </c>
      <c r="E2298" t="n">
        <v>34.87</v>
      </c>
      <c r="F2298" t="n">
        <v>26.59</v>
      </c>
      <c r="G2298" t="n">
        <v>16.11</v>
      </c>
      <c r="H2298" t="n">
        <v>0.21</v>
      </c>
      <c r="I2298" t="n">
        <v>99</v>
      </c>
      <c r="J2298" t="n">
        <v>290.23</v>
      </c>
      <c r="K2298" t="n">
        <v>61.2</v>
      </c>
      <c r="L2298" t="n">
        <v>3.5</v>
      </c>
      <c r="M2298" t="n">
        <v>97</v>
      </c>
      <c r="N2298" t="n">
        <v>80.53</v>
      </c>
      <c r="O2298" t="n">
        <v>36029.29</v>
      </c>
      <c r="P2298" t="n">
        <v>476.16</v>
      </c>
      <c r="Q2298" t="n">
        <v>452.82</v>
      </c>
      <c r="R2298" t="n">
        <v>155.52</v>
      </c>
      <c r="S2298" t="n">
        <v>57.64</v>
      </c>
      <c r="T2298" t="n">
        <v>46403.95</v>
      </c>
      <c r="U2298" t="n">
        <v>0.37</v>
      </c>
      <c r="V2298" t="n">
        <v>0.8</v>
      </c>
      <c r="W2298" t="n">
        <v>6.96</v>
      </c>
      <c r="X2298" t="n">
        <v>2.86</v>
      </c>
      <c r="Y2298" t="n">
        <v>1</v>
      </c>
      <c r="Z2298" t="n">
        <v>10</v>
      </c>
    </row>
    <row r="2299">
      <c r="A2299" t="n">
        <v>11</v>
      </c>
      <c r="B2299" t="n">
        <v>145</v>
      </c>
      <c r="C2299" t="inlineStr">
        <is>
          <t xml:space="preserve">CONCLUIDO	</t>
        </is>
      </c>
      <c r="D2299" t="n">
        <v>2.9174</v>
      </c>
      <c r="E2299" t="n">
        <v>34.28</v>
      </c>
      <c r="F2299" t="n">
        <v>26.37</v>
      </c>
      <c r="G2299" t="n">
        <v>17.2</v>
      </c>
      <c r="H2299" t="n">
        <v>0.23</v>
      </c>
      <c r="I2299" t="n">
        <v>92</v>
      </c>
      <c r="J2299" t="n">
        <v>290.74</v>
      </c>
      <c r="K2299" t="n">
        <v>61.2</v>
      </c>
      <c r="L2299" t="n">
        <v>3.75</v>
      </c>
      <c r="M2299" t="n">
        <v>90</v>
      </c>
      <c r="N2299" t="n">
        <v>80.79000000000001</v>
      </c>
      <c r="O2299" t="n">
        <v>36092.1</v>
      </c>
      <c r="P2299" t="n">
        <v>472.25</v>
      </c>
      <c r="Q2299" t="n">
        <v>452.74</v>
      </c>
      <c r="R2299" t="n">
        <v>148.29</v>
      </c>
      <c r="S2299" t="n">
        <v>57.64</v>
      </c>
      <c r="T2299" t="n">
        <v>42825.14</v>
      </c>
      <c r="U2299" t="n">
        <v>0.39</v>
      </c>
      <c r="V2299" t="n">
        <v>0.8</v>
      </c>
      <c r="W2299" t="n">
        <v>6.95</v>
      </c>
      <c r="X2299" t="n">
        <v>2.64</v>
      </c>
      <c r="Y2299" t="n">
        <v>1</v>
      </c>
      <c r="Z2299" t="n">
        <v>10</v>
      </c>
    </row>
    <row r="2300">
      <c r="A2300" t="n">
        <v>12</v>
      </c>
      <c r="B2300" t="n">
        <v>145</v>
      </c>
      <c r="C2300" t="inlineStr">
        <is>
          <t xml:space="preserve">CONCLUIDO	</t>
        </is>
      </c>
      <c r="D2300" t="n">
        <v>2.9586</v>
      </c>
      <c r="E2300" t="n">
        <v>33.8</v>
      </c>
      <c r="F2300" t="n">
        <v>26.22</v>
      </c>
      <c r="G2300" t="n">
        <v>18.29</v>
      </c>
      <c r="H2300" t="n">
        <v>0.24</v>
      </c>
      <c r="I2300" t="n">
        <v>86</v>
      </c>
      <c r="J2300" t="n">
        <v>291.25</v>
      </c>
      <c r="K2300" t="n">
        <v>61.2</v>
      </c>
      <c r="L2300" t="n">
        <v>4</v>
      </c>
      <c r="M2300" t="n">
        <v>84</v>
      </c>
      <c r="N2300" t="n">
        <v>81.05</v>
      </c>
      <c r="O2300" t="n">
        <v>36155.02</v>
      </c>
      <c r="P2300" t="n">
        <v>469.43</v>
      </c>
      <c r="Q2300" t="n">
        <v>452.76</v>
      </c>
      <c r="R2300" t="n">
        <v>142.94</v>
      </c>
      <c r="S2300" t="n">
        <v>57.64</v>
      </c>
      <c r="T2300" t="n">
        <v>40176.66</v>
      </c>
      <c r="U2300" t="n">
        <v>0.4</v>
      </c>
      <c r="V2300" t="n">
        <v>0.8100000000000001</v>
      </c>
      <c r="W2300" t="n">
        <v>6.95</v>
      </c>
      <c r="X2300" t="n">
        <v>2.48</v>
      </c>
      <c r="Y2300" t="n">
        <v>1</v>
      </c>
      <c r="Z2300" t="n">
        <v>10</v>
      </c>
    </row>
    <row r="2301">
      <c r="A2301" t="n">
        <v>13</v>
      </c>
      <c r="B2301" t="n">
        <v>145</v>
      </c>
      <c r="C2301" t="inlineStr">
        <is>
          <t xml:space="preserve">CONCLUIDO	</t>
        </is>
      </c>
      <c r="D2301" t="n">
        <v>3.0037</v>
      </c>
      <c r="E2301" t="n">
        <v>33.29</v>
      </c>
      <c r="F2301" t="n">
        <v>26.03</v>
      </c>
      <c r="G2301" t="n">
        <v>19.52</v>
      </c>
      <c r="H2301" t="n">
        <v>0.26</v>
      </c>
      <c r="I2301" t="n">
        <v>80</v>
      </c>
      <c r="J2301" t="n">
        <v>291.76</v>
      </c>
      <c r="K2301" t="n">
        <v>61.2</v>
      </c>
      <c r="L2301" t="n">
        <v>4.25</v>
      </c>
      <c r="M2301" t="n">
        <v>78</v>
      </c>
      <c r="N2301" t="n">
        <v>81.31</v>
      </c>
      <c r="O2301" t="n">
        <v>36218.04</v>
      </c>
      <c r="P2301" t="n">
        <v>466.21</v>
      </c>
      <c r="Q2301" t="n">
        <v>452.82</v>
      </c>
      <c r="R2301" t="n">
        <v>137.21</v>
      </c>
      <c r="S2301" t="n">
        <v>57.64</v>
      </c>
      <c r="T2301" t="n">
        <v>37340.8</v>
      </c>
      <c r="U2301" t="n">
        <v>0.42</v>
      </c>
      <c r="V2301" t="n">
        <v>0.8100000000000001</v>
      </c>
      <c r="W2301" t="n">
        <v>6.93</v>
      </c>
      <c r="X2301" t="n">
        <v>2.3</v>
      </c>
      <c r="Y2301" t="n">
        <v>1</v>
      </c>
      <c r="Z2301" t="n">
        <v>10</v>
      </c>
    </row>
    <row r="2302">
      <c r="A2302" t="n">
        <v>14</v>
      </c>
      <c r="B2302" t="n">
        <v>145</v>
      </c>
      <c r="C2302" t="inlineStr">
        <is>
          <t xml:space="preserve">CONCLUIDO	</t>
        </is>
      </c>
      <c r="D2302" t="n">
        <v>3.0422</v>
      </c>
      <c r="E2302" t="n">
        <v>32.87</v>
      </c>
      <c r="F2302" t="n">
        <v>25.88</v>
      </c>
      <c r="G2302" t="n">
        <v>20.7</v>
      </c>
      <c r="H2302" t="n">
        <v>0.27</v>
      </c>
      <c r="I2302" t="n">
        <v>75</v>
      </c>
      <c r="J2302" t="n">
        <v>292.27</v>
      </c>
      <c r="K2302" t="n">
        <v>61.2</v>
      </c>
      <c r="L2302" t="n">
        <v>4.5</v>
      </c>
      <c r="M2302" t="n">
        <v>73</v>
      </c>
      <c r="N2302" t="n">
        <v>81.56999999999999</v>
      </c>
      <c r="O2302" t="n">
        <v>36281.16</v>
      </c>
      <c r="P2302" t="n">
        <v>463.44</v>
      </c>
      <c r="Q2302" t="n">
        <v>452.8</v>
      </c>
      <c r="R2302" t="n">
        <v>132.3</v>
      </c>
      <c r="S2302" t="n">
        <v>57.64</v>
      </c>
      <c r="T2302" t="n">
        <v>34910.74</v>
      </c>
      <c r="U2302" t="n">
        <v>0.44</v>
      </c>
      <c r="V2302" t="n">
        <v>0.82</v>
      </c>
      <c r="W2302" t="n">
        <v>6.92</v>
      </c>
      <c r="X2302" t="n">
        <v>2.15</v>
      </c>
      <c r="Y2302" t="n">
        <v>1</v>
      </c>
      <c r="Z2302" t="n">
        <v>10</v>
      </c>
    </row>
    <row r="2303">
      <c r="A2303" t="n">
        <v>15</v>
      </c>
      <c r="B2303" t="n">
        <v>145</v>
      </c>
      <c r="C2303" t="inlineStr">
        <is>
          <t xml:space="preserve">CONCLUIDO	</t>
        </is>
      </c>
      <c r="D2303" t="n">
        <v>3.0768</v>
      </c>
      <c r="E2303" t="n">
        <v>32.5</v>
      </c>
      <c r="F2303" t="n">
        <v>25.73</v>
      </c>
      <c r="G2303" t="n">
        <v>21.74</v>
      </c>
      <c r="H2303" t="n">
        <v>0.29</v>
      </c>
      <c r="I2303" t="n">
        <v>71</v>
      </c>
      <c r="J2303" t="n">
        <v>292.79</v>
      </c>
      <c r="K2303" t="n">
        <v>61.2</v>
      </c>
      <c r="L2303" t="n">
        <v>4.75</v>
      </c>
      <c r="M2303" t="n">
        <v>69</v>
      </c>
      <c r="N2303" t="n">
        <v>81.84</v>
      </c>
      <c r="O2303" t="n">
        <v>36344.4</v>
      </c>
      <c r="P2303" t="n">
        <v>460.69</v>
      </c>
      <c r="Q2303" t="n">
        <v>452.79</v>
      </c>
      <c r="R2303" t="n">
        <v>127.47</v>
      </c>
      <c r="S2303" t="n">
        <v>57.64</v>
      </c>
      <c r="T2303" t="n">
        <v>32515.68</v>
      </c>
      <c r="U2303" t="n">
        <v>0.45</v>
      </c>
      <c r="V2303" t="n">
        <v>0.82</v>
      </c>
      <c r="W2303" t="n">
        <v>6.91</v>
      </c>
      <c r="X2303" t="n">
        <v>2</v>
      </c>
      <c r="Y2303" t="n">
        <v>1</v>
      </c>
      <c r="Z2303" t="n">
        <v>10</v>
      </c>
    </row>
    <row r="2304">
      <c r="A2304" t="n">
        <v>16</v>
      </c>
      <c r="B2304" t="n">
        <v>145</v>
      </c>
      <c r="C2304" t="inlineStr">
        <is>
          <t xml:space="preserve">CONCLUIDO	</t>
        </is>
      </c>
      <c r="D2304" t="n">
        <v>3.1085</v>
      </c>
      <c r="E2304" t="n">
        <v>32.17</v>
      </c>
      <c r="F2304" t="n">
        <v>25.61</v>
      </c>
      <c r="G2304" t="n">
        <v>22.93</v>
      </c>
      <c r="H2304" t="n">
        <v>0.3</v>
      </c>
      <c r="I2304" t="n">
        <v>67</v>
      </c>
      <c r="J2304" t="n">
        <v>293.3</v>
      </c>
      <c r="K2304" t="n">
        <v>61.2</v>
      </c>
      <c r="L2304" t="n">
        <v>5</v>
      </c>
      <c r="M2304" t="n">
        <v>65</v>
      </c>
      <c r="N2304" t="n">
        <v>82.09999999999999</v>
      </c>
      <c r="O2304" t="n">
        <v>36407.75</v>
      </c>
      <c r="P2304" t="n">
        <v>458.66</v>
      </c>
      <c r="Q2304" t="n">
        <v>452.75</v>
      </c>
      <c r="R2304" t="n">
        <v>123.6</v>
      </c>
      <c r="S2304" t="n">
        <v>57.64</v>
      </c>
      <c r="T2304" t="n">
        <v>30601.69</v>
      </c>
      <c r="U2304" t="n">
        <v>0.47</v>
      </c>
      <c r="V2304" t="n">
        <v>0.83</v>
      </c>
      <c r="W2304" t="n">
        <v>6.9</v>
      </c>
      <c r="X2304" t="n">
        <v>1.88</v>
      </c>
      <c r="Y2304" t="n">
        <v>1</v>
      </c>
      <c r="Z2304" t="n">
        <v>10</v>
      </c>
    </row>
    <row r="2305">
      <c r="A2305" t="n">
        <v>17</v>
      </c>
      <c r="B2305" t="n">
        <v>145</v>
      </c>
      <c r="C2305" t="inlineStr">
        <is>
          <t xml:space="preserve">CONCLUIDO	</t>
        </is>
      </c>
      <c r="D2305" t="n">
        <v>3.1307</v>
      </c>
      <c r="E2305" t="n">
        <v>31.94</v>
      </c>
      <c r="F2305" t="n">
        <v>25.54</v>
      </c>
      <c r="G2305" t="n">
        <v>23.95</v>
      </c>
      <c r="H2305" t="n">
        <v>0.32</v>
      </c>
      <c r="I2305" t="n">
        <v>64</v>
      </c>
      <c r="J2305" t="n">
        <v>293.81</v>
      </c>
      <c r="K2305" t="n">
        <v>61.2</v>
      </c>
      <c r="L2305" t="n">
        <v>5.25</v>
      </c>
      <c r="M2305" t="n">
        <v>62</v>
      </c>
      <c r="N2305" t="n">
        <v>82.36</v>
      </c>
      <c r="O2305" t="n">
        <v>36471.2</v>
      </c>
      <c r="P2305" t="n">
        <v>457.41</v>
      </c>
      <c r="Q2305" t="n">
        <v>452.67</v>
      </c>
      <c r="R2305" t="n">
        <v>121.47</v>
      </c>
      <c r="S2305" t="n">
        <v>57.64</v>
      </c>
      <c r="T2305" t="n">
        <v>29551.81</v>
      </c>
      <c r="U2305" t="n">
        <v>0.47</v>
      </c>
      <c r="V2305" t="n">
        <v>0.83</v>
      </c>
      <c r="W2305" t="n">
        <v>6.9</v>
      </c>
      <c r="X2305" t="n">
        <v>1.81</v>
      </c>
      <c r="Y2305" t="n">
        <v>1</v>
      </c>
      <c r="Z2305" t="n">
        <v>10</v>
      </c>
    </row>
    <row r="2306">
      <c r="A2306" t="n">
        <v>18</v>
      </c>
      <c r="B2306" t="n">
        <v>145</v>
      </c>
      <c r="C2306" t="inlineStr">
        <is>
          <t xml:space="preserve">CONCLUIDO	</t>
        </is>
      </c>
      <c r="D2306" t="n">
        <v>3.1558</v>
      </c>
      <c r="E2306" t="n">
        <v>31.69</v>
      </c>
      <c r="F2306" t="n">
        <v>25.45</v>
      </c>
      <c r="G2306" t="n">
        <v>25.03</v>
      </c>
      <c r="H2306" t="n">
        <v>0.33</v>
      </c>
      <c r="I2306" t="n">
        <v>61</v>
      </c>
      <c r="J2306" t="n">
        <v>294.33</v>
      </c>
      <c r="K2306" t="n">
        <v>61.2</v>
      </c>
      <c r="L2306" t="n">
        <v>5.5</v>
      </c>
      <c r="M2306" t="n">
        <v>59</v>
      </c>
      <c r="N2306" t="n">
        <v>82.63</v>
      </c>
      <c r="O2306" t="n">
        <v>36534.76</v>
      </c>
      <c r="P2306" t="n">
        <v>455.71</v>
      </c>
      <c r="Q2306" t="n">
        <v>452.68</v>
      </c>
      <c r="R2306" t="n">
        <v>118.62</v>
      </c>
      <c r="S2306" t="n">
        <v>57.64</v>
      </c>
      <c r="T2306" t="n">
        <v>28143.46</v>
      </c>
      <c r="U2306" t="n">
        <v>0.49</v>
      </c>
      <c r="V2306" t="n">
        <v>0.83</v>
      </c>
      <c r="W2306" t="n">
        <v>6.89</v>
      </c>
      <c r="X2306" t="n">
        <v>1.72</v>
      </c>
      <c r="Y2306" t="n">
        <v>1</v>
      </c>
      <c r="Z2306" t="n">
        <v>10</v>
      </c>
    </row>
    <row r="2307">
      <c r="A2307" t="n">
        <v>19</v>
      </c>
      <c r="B2307" t="n">
        <v>145</v>
      </c>
      <c r="C2307" t="inlineStr">
        <is>
          <t xml:space="preserve">CONCLUIDO	</t>
        </is>
      </c>
      <c r="D2307" t="n">
        <v>3.1794</v>
      </c>
      <c r="E2307" t="n">
        <v>31.45</v>
      </c>
      <c r="F2307" t="n">
        <v>25.38</v>
      </c>
      <c r="G2307" t="n">
        <v>26.25</v>
      </c>
      <c r="H2307" t="n">
        <v>0.35</v>
      </c>
      <c r="I2307" t="n">
        <v>58</v>
      </c>
      <c r="J2307" t="n">
        <v>294.84</v>
      </c>
      <c r="K2307" t="n">
        <v>61.2</v>
      </c>
      <c r="L2307" t="n">
        <v>5.75</v>
      </c>
      <c r="M2307" t="n">
        <v>56</v>
      </c>
      <c r="N2307" t="n">
        <v>82.90000000000001</v>
      </c>
      <c r="O2307" t="n">
        <v>36598.44</v>
      </c>
      <c r="P2307" t="n">
        <v>454.45</v>
      </c>
      <c r="Q2307" t="n">
        <v>452.77</v>
      </c>
      <c r="R2307" t="n">
        <v>115.89</v>
      </c>
      <c r="S2307" t="n">
        <v>57.64</v>
      </c>
      <c r="T2307" t="n">
        <v>26795.37</v>
      </c>
      <c r="U2307" t="n">
        <v>0.5</v>
      </c>
      <c r="V2307" t="n">
        <v>0.84</v>
      </c>
      <c r="W2307" t="n">
        <v>6.89</v>
      </c>
      <c r="X2307" t="n">
        <v>1.65</v>
      </c>
      <c r="Y2307" t="n">
        <v>1</v>
      </c>
      <c r="Z2307" t="n">
        <v>10</v>
      </c>
    </row>
    <row r="2308">
      <c r="A2308" t="n">
        <v>20</v>
      </c>
      <c r="B2308" t="n">
        <v>145</v>
      </c>
      <c r="C2308" t="inlineStr">
        <is>
          <t xml:space="preserve">CONCLUIDO	</t>
        </is>
      </c>
      <c r="D2308" t="n">
        <v>3.1965</v>
      </c>
      <c r="E2308" t="n">
        <v>31.28</v>
      </c>
      <c r="F2308" t="n">
        <v>25.32</v>
      </c>
      <c r="G2308" t="n">
        <v>27.13</v>
      </c>
      <c r="H2308" t="n">
        <v>0.36</v>
      </c>
      <c r="I2308" t="n">
        <v>56</v>
      </c>
      <c r="J2308" t="n">
        <v>295.36</v>
      </c>
      <c r="K2308" t="n">
        <v>61.2</v>
      </c>
      <c r="L2308" t="n">
        <v>6</v>
      </c>
      <c r="M2308" t="n">
        <v>54</v>
      </c>
      <c r="N2308" t="n">
        <v>83.16</v>
      </c>
      <c r="O2308" t="n">
        <v>36662.22</v>
      </c>
      <c r="P2308" t="n">
        <v>453.38</v>
      </c>
      <c r="Q2308" t="n">
        <v>452.73</v>
      </c>
      <c r="R2308" t="n">
        <v>114.15</v>
      </c>
      <c r="S2308" t="n">
        <v>57.64</v>
      </c>
      <c r="T2308" t="n">
        <v>25933.04</v>
      </c>
      <c r="U2308" t="n">
        <v>0.5</v>
      </c>
      <c r="V2308" t="n">
        <v>0.84</v>
      </c>
      <c r="W2308" t="n">
        <v>6.89</v>
      </c>
      <c r="X2308" t="n">
        <v>1.59</v>
      </c>
      <c r="Y2308" t="n">
        <v>1</v>
      </c>
      <c r="Z2308" t="n">
        <v>10</v>
      </c>
    </row>
    <row r="2309">
      <c r="A2309" t="n">
        <v>21</v>
      </c>
      <c r="B2309" t="n">
        <v>145</v>
      </c>
      <c r="C2309" t="inlineStr">
        <is>
          <t xml:space="preserve">CONCLUIDO	</t>
        </is>
      </c>
      <c r="D2309" t="n">
        <v>3.2209</v>
      </c>
      <c r="E2309" t="n">
        <v>31.05</v>
      </c>
      <c r="F2309" t="n">
        <v>25.24</v>
      </c>
      <c r="G2309" t="n">
        <v>28.58</v>
      </c>
      <c r="H2309" t="n">
        <v>0.38</v>
      </c>
      <c r="I2309" t="n">
        <v>53</v>
      </c>
      <c r="J2309" t="n">
        <v>295.88</v>
      </c>
      <c r="K2309" t="n">
        <v>61.2</v>
      </c>
      <c r="L2309" t="n">
        <v>6.25</v>
      </c>
      <c r="M2309" t="n">
        <v>51</v>
      </c>
      <c r="N2309" t="n">
        <v>83.43000000000001</v>
      </c>
      <c r="O2309" t="n">
        <v>36726.12</v>
      </c>
      <c r="P2309" t="n">
        <v>452.04</v>
      </c>
      <c r="Q2309" t="n">
        <v>452.68</v>
      </c>
      <c r="R2309" t="n">
        <v>111.74</v>
      </c>
      <c r="S2309" t="n">
        <v>57.64</v>
      </c>
      <c r="T2309" t="n">
        <v>24741.67</v>
      </c>
      <c r="U2309" t="n">
        <v>0.52</v>
      </c>
      <c r="V2309" t="n">
        <v>0.84</v>
      </c>
      <c r="W2309" t="n">
        <v>6.88</v>
      </c>
      <c r="X2309" t="n">
        <v>1.52</v>
      </c>
      <c r="Y2309" t="n">
        <v>1</v>
      </c>
      <c r="Z2309" t="n">
        <v>10</v>
      </c>
    </row>
    <row r="2310">
      <c r="A2310" t="n">
        <v>22</v>
      </c>
      <c r="B2310" t="n">
        <v>145</v>
      </c>
      <c r="C2310" t="inlineStr">
        <is>
          <t xml:space="preserve">CONCLUIDO	</t>
        </is>
      </c>
      <c r="D2310" t="n">
        <v>3.239</v>
      </c>
      <c r="E2310" t="n">
        <v>30.87</v>
      </c>
      <c r="F2310" t="n">
        <v>25.18</v>
      </c>
      <c r="G2310" t="n">
        <v>29.62</v>
      </c>
      <c r="H2310" t="n">
        <v>0.39</v>
      </c>
      <c r="I2310" t="n">
        <v>51</v>
      </c>
      <c r="J2310" t="n">
        <v>296.4</v>
      </c>
      <c r="K2310" t="n">
        <v>61.2</v>
      </c>
      <c r="L2310" t="n">
        <v>6.5</v>
      </c>
      <c r="M2310" t="n">
        <v>49</v>
      </c>
      <c r="N2310" t="n">
        <v>83.7</v>
      </c>
      <c r="O2310" t="n">
        <v>36790.13</v>
      </c>
      <c r="P2310" t="n">
        <v>450.89</v>
      </c>
      <c r="Q2310" t="n">
        <v>452.67</v>
      </c>
      <c r="R2310" t="n">
        <v>109.15</v>
      </c>
      <c r="S2310" t="n">
        <v>57.64</v>
      </c>
      <c r="T2310" t="n">
        <v>23458.77</v>
      </c>
      <c r="U2310" t="n">
        <v>0.53</v>
      </c>
      <c r="V2310" t="n">
        <v>0.84</v>
      </c>
      <c r="W2310" t="n">
        <v>6.89</v>
      </c>
      <c r="X2310" t="n">
        <v>1.45</v>
      </c>
      <c r="Y2310" t="n">
        <v>1</v>
      </c>
      <c r="Z2310" t="n">
        <v>10</v>
      </c>
    </row>
    <row r="2311">
      <c r="A2311" t="n">
        <v>23</v>
      </c>
      <c r="B2311" t="n">
        <v>145</v>
      </c>
      <c r="C2311" t="inlineStr">
        <is>
          <t xml:space="preserve">CONCLUIDO	</t>
        </is>
      </c>
      <c r="D2311" t="n">
        <v>3.2571</v>
      </c>
      <c r="E2311" t="n">
        <v>30.7</v>
      </c>
      <c r="F2311" t="n">
        <v>25.11</v>
      </c>
      <c r="G2311" t="n">
        <v>30.75</v>
      </c>
      <c r="H2311" t="n">
        <v>0.4</v>
      </c>
      <c r="I2311" t="n">
        <v>49</v>
      </c>
      <c r="J2311" t="n">
        <v>296.92</v>
      </c>
      <c r="K2311" t="n">
        <v>61.2</v>
      </c>
      <c r="L2311" t="n">
        <v>6.75</v>
      </c>
      <c r="M2311" t="n">
        <v>47</v>
      </c>
      <c r="N2311" t="n">
        <v>83.97</v>
      </c>
      <c r="O2311" t="n">
        <v>36854.25</v>
      </c>
      <c r="P2311" t="n">
        <v>449.69</v>
      </c>
      <c r="Q2311" t="n">
        <v>452.74</v>
      </c>
      <c r="R2311" t="n">
        <v>106.94</v>
      </c>
      <c r="S2311" t="n">
        <v>57.64</v>
      </c>
      <c r="T2311" t="n">
        <v>22365.01</v>
      </c>
      <c r="U2311" t="n">
        <v>0.54</v>
      </c>
      <c r="V2311" t="n">
        <v>0.84</v>
      </c>
      <c r="W2311" t="n">
        <v>6.89</v>
      </c>
      <c r="X2311" t="n">
        <v>1.38</v>
      </c>
      <c r="Y2311" t="n">
        <v>1</v>
      </c>
      <c r="Z2311" t="n">
        <v>10</v>
      </c>
    </row>
    <row r="2312">
      <c r="A2312" t="n">
        <v>24</v>
      </c>
      <c r="B2312" t="n">
        <v>145</v>
      </c>
      <c r="C2312" t="inlineStr">
        <is>
          <t xml:space="preserve">CONCLUIDO	</t>
        </is>
      </c>
      <c r="D2312" t="n">
        <v>3.2758</v>
      </c>
      <c r="E2312" t="n">
        <v>30.53</v>
      </c>
      <c r="F2312" t="n">
        <v>25.05</v>
      </c>
      <c r="G2312" t="n">
        <v>31.97</v>
      </c>
      <c r="H2312" t="n">
        <v>0.42</v>
      </c>
      <c r="I2312" t="n">
        <v>47</v>
      </c>
      <c r="J2312" t="n">
        <v>297.44</v>
      </c>
      <c r="K2312" t="n">
        <v>61.2</v>
      </c>
      <c r="L2312" t="n">
        <v>7</v>
      </c>
      <c r="M2312" t="n">
        <v>45</v>
      </c>
      <c r="N2312" t="n">
        <v>84.23999999999999</v>
      </c>
      <c r="O2312" t="n">
        <v>36918.48</v>
      </c>
      <c r="P2312" t="n">
        <v>448.49</v>
      </c>
      <c r="Q2312" t="n">
        <v>452.73</v>
      </c>
      <c r="R2312" t="n">
        <v>105.14</v>
      </c>
      <c r="S2312" t="n">
        <v>57.64</v>
      </c>
      <c r="T2312" t="n">
        <v>21474.84</v>
      </c>
      <c r="U2312" t="n">
        <v>0.55</v>
      </c>
      <c r="V2312" t="n">
        <v>0.85</v>
      </c>
      <c r="W2312" t="n">
        <v>6.87</v>
      </c>
      <c r="X2312" t="n">
        <v>1.32</v>
      </c>
      <c r="Y2312" t="n">
        <v>1</v>
      </c>
      <c r="Z2312" t="n">
        <v>10</v>
      </c>
    </row>
    <row r="2313">
      <c r="A2313" t="n">
        <v>25</v>
      </c>
      <c r="B2313" t="n">
        <v>145</v>
      </c>
      <c r="C2313" t="inlineStr">
        <is>
          <t xml:space="preserve">CONCLUIDO	</t>
        </is>
      </c>
      <c r="D2313" t="n">
        <v>3.2846</v>
      </c>
      <c r="E2313" t="n">
        <v>30.44</v>
      </c>
      <c r="F2313" t="n">
        <v>25.02</v>
      </c>
      <c r="G2313" t="n">
        <v>32.63</v>
      </c>
      <c r="H2313" t="n">
        <v>0.43</v>
      </c>
      <c r="I2313" t="n">
        <v>46</v>
      </c>
      <c r="J2313" t="n">
        <v>297.96</v>
      </c>
      <c r="K2313" t="n">
        <v>61.2</v>
      </c>
      <c r="L2313" t="n">
        <v>7.25</v>
      </c>
      <c r="M2313" t="n">
        <v>44</v>
      </c>
      <c r="N2313" t="n">
        <v>84.51000000000001</v>
      </c>
      <c r="O2313" t="n">
        <v>36982.83</v>
      </c>
      <c r="P2313" t="n">
        <v>447.95</v>
      </c>
      <c r="Q2313" t="n">
        <v>452.63</v>
      </c>
      <c r="R2313" t="n">
        <v>104.32</v>
      </c>
      <c r="S2313" t="n">
        <v>57.64</v>
      </c>
      <c r="T2313" t="n">
        <v>21066.88</v>
      </c>
      <c r="U2313" t="n">
        <v>0.55</v>
      </c>
      <c r="V2313" t="n">
        <v>0.85</v>
      </c>
      <c r="W2313" t="n">
        <v>6.87</v>
      </c>
      <c r="X2313" t="n">
        <v>1.29</v>
      </c>
      <c r="Y2313" t="n">
        <v>1</v>
      </c>
      <c r="Z2313" t="n">
        <v>10</v>
      </c>
    </row>
    <row r="2314">
      <c r="A2314" t="n">
        <v>26</v>
      </c>
      <c r="B2314" t="n">
        <v>145</v>
      </c>
      <c r="C2314" t="inlineStr">
        <is>
          <t xml:space="preserve">CONCLUIDO	</t>
        </is>
      </c>
      <c r="D2314" t="n">
        <v>3.3048</v>
      </c>
      <c r="E2314" t="n">
        <v>30.26</v>
      </c>
      <c r="F2314" t="n">
        <v>24.94</v>
      </c>
      <c r="G2314" t="n">
        <v>34.01</v>
      </c>
      <c r="H2314" t="n">
        <v>0.45</v>
      </c>
      <c r="I2314" t="n">
        <v>44</v>
      </c>
      <c r="J2314" t="n">
        <v>298.48</v>
      </c>
      <c r="K2314" t="n">
        <v>61.2</v>
      </c>
      <c r="L2314" t="n">
        <v>7.5</v>
      </c>
      <c r="M2314" t="n">
        <v>42</v>
      </c>
      <c r="N2314" t="n">
        <v>84.79000000000001</v>
      </c>
      <c r="O2314" t="n">
        <v>37047.29</v>
      </c>
      <c r="P2314" t="n">
        <v>446.75</v>
      </c>
      <c r="Q2314" t="n">
        <v>452.61</v>
      </c>
      <c r="R2314" t="n">
        <v>102.16</v>
      </c>
      <c r="S2314" t="n">
        <v>57.64</v>
      </c>
      <c r="T2314" t="n">
        <v>19996.4</v>
      </c>
      <c r="U2314" t="n">
        <v>0.5600000000000001</v>
      </c>
      <c r="V2314" t="n">
        <v>0.85</v>
      </c>
      <c r="W2314" t="n">
        <v>6.86</v>
      </c>
      <c r="X2314" t="n">
        <v>1.21</v>
      </c>
      <c r="Y2314" t="n">
        <v>1</v>
      </c>
      <c r="Z2314" t="n">
        <v>10</v>
      </c>
    </row>
    <row r="2315">
      <c r="A2315" t="n">
        <v>27</v>
      </c>
      <c r="B2315" t="n">
        <v>145</v>
      </c>
      <c r="C2315" t="inlineStr">
        <is>
          <t xml:space="preserve">CONCLUIDO	</t>
        </is>
      </c>
      <c r="D2315" t="n">
        <v>3.3127</v>
      </c>
      <c r="E2315" t="n">
        <v>30.19</v>
      </c>
      <c r="F2315" t="n">
        <v>24.92</v>
      </c>
      <c r="G2315" t="n">
        <v>34.77</v>
      </c>
      <c r="H2315" t="n">
        <v>0.46</v>
      </c>
      <c r="I2315" t="n">
        <v>43</v>
      </c>
      <c r="J2315" t="n">
        <v>299.01</v>
      </c>
      <c r="K2315" t="n">
        <v>61.2</v>
      </c>
      <c r="L2315" t="n">
        <v>7.75</v>
      </c>
      <c r="M2315" t="n">
        <v>41</v>
      </c>
      <c r="N2315" t="n">
        <v>85.06</v>
      </c>
      <c r="O2315" t="n">
        <v>37111.87</v>
      </c>
      <c r="P2315" t="n">
        <v>446.29</v>
      </c>
      <c r="Q2315" t="n">
        <v>452.67</v>
      </c>
      <c r="R2315" t="n">
        <v>101.12</v>
      </c>
      <c r="S2315" t="n">
        <v>57.64</v>
      </c>
      <c r="T2315" t="n">
        <v>19484.33</v>
      </c>
      <c r="U2315" t="n">
        <v>0.57</v>
      </c>
      <c r="V2315" t="n">
        <v>0.85</v>
      </c>
      <c r="W2315" t="n">
        <v>6.87</v>
      </c>
      <c r="X2315" t="n">
        <v>1.19</v>
      </c>
      <c r="Y2315" t="n">
        <v>1</v>
      </c>
      <c r="Z2315" t="n">
        <v>10</v>
      </c>
    </row>
    <row r="2316">
      <c r="A2316" t="n">
        <v>28</v>
      </c>
      <c r="B2316" t="n">
        <v>145</v>
      </c>
      <c r="C2316" t="inlineStr">
        <is>
          <t xml:space="preserve">CONCLUIDO	</t>
        </is>
      </c>
      <c r="D2316" t="n">
        <v>3.3306</v>
      </c>
      <c r="E2316" t="n">
        <v>30.02</v>
      </c>
      <c r="F2316" t="n">
        <v>24.87</v>
      </c>
      <c r="G2316" t="n">
        <v>36.39</v>
      </c>
      <c r="H2316" t="n">
        <v>0.48</v>
      </c>
      <c r="I2316" t="n">
        <v>41</v>
      </c>
      <c r="J2316" t="n">
        <v>299.53</v>
      </c>
      <c r="K2316" t="n">
        <v>61.2</v>
      </c>
      <c r="L2316" t="n">
        <v>8</v>
      </c>
      <c r="M2316" t="n">
        <v>39</v>
      </c>
      <c r="N2316" t="n">
        <v>85.33</v>
      </c>
      <c r="O2316" t="n">
        <v>37176.68</v>
      </c>
      <c r="P2316" t="n">
        <v>445.37</v>
      </c>
      <c r="Q2316" t="n">
        <v>452.69</v>
      </c>
      <c r="R2316" t="n">
        <v>99.38</v>
      </c>
      <c r="S2316" t="n">
        <v>57.64</v>
      </c>
      <c r="T2316" t="n">
        <v>18620.9</v>
      </c>
      <c r="U2316" t="n">
        <v>0.58</v>
      </c>
      <c r="V2316" t="n">
        <v>0.85</v>
      </c>
      <c r="W2316" t="n">
        <v>6.86</v>
      </c>
      <c r="X2316" t="n">
        <v>1.14</v>
      </c>
      <c r="Y2316" t="n">
        <v>1</v>
      </c>
      <c r="Z2316" t="n">
        <v>10</v>
      </c>
    </row>
    <row r="2317">
      <c r="A2317" t="n">
        <v>29</v>
      </c>
      <c r="B2317" t="n">
        <v>145</v>
      </c>
      <c r="C2317" t="inlineStr">
        <is>
          <t xml:space="preserve">CONCLUIDO	</t>
        </is>
      </c>
      <c r="D2317" t="n">
        <v>3.3359</v>
      </c>
      <c r="E2317" t="n">
        <v>29.98</v>
      </c>
      <c r="F2317" t="n">
        <v>24.87</v>
      </c>
      <c r="G2317" t="n">
        <v>37.31</v>
      </c>
      <c r="H2317" t="n">
        <v>0.49</v>
      </c>
      <c r="I2317" t="n">
        <v>40</v>
      </c>
      <c r="J2317" t="n">
        <v>300.06</v>
      </c>
      <c r="K2317" t="n">
        <v>61.2</v>
      </c>
      <c r="L2317" t="n">
        <v>8.25</v>
      </c>
      <c r="M2317" t="n">
        <v>38</v>
      </c>
      <c r="N2317" t="n">
        <v>85.61</v>
      </c>
      <c r="O2317" t="n">
        <v>37241.49</v>
      </c>
      <c r="P2317" t="n">
        <v>445.58</v>
      </c>
      <c r="Q2317" t="n">
        <v>452.61</v>
      </c>
      <c r="R2317" t="n">
        <v>99.8</v>
      </c>
      <c r="S2317" t="n">
        <v>57.64</v>
      </c>
      <c r="T2317" t="n">
        <v>18837.82</v>
      </c>
      <c r="U2317" t="n">
        <v>0.58</v>
      </c>
      <c r="V2317" t="n">
        <v>0.85</v>
      </c>
      <c r="W2317" t="n">
        <v>6.86</v>
      </c>
      <c r="X2317" t="n">
        <v>1.15</v>
      </c>
      <c r="Y2317" t="n">
        <v>1</v>
      </c>
      <c r="Z2317" t="n">
        <v>10</v>
      </c>
    </row>
    <row r="2318">
      <c r="A2318" t="n">
        <v>30</v>
      </c>
      <c r="B2318" t="n">
        <v>145</v>
      </c>
      <c r="C2318" t="inlineStr">
        <is>
          <t xml:space="preserve">CONCLUIDO	</t>
        </is>
      </c>
      <c r="D2318" t="n">
        <v>3.3451</v>
      </c>
      <c r="E2318" t="n">
        <v>29.89</v>
      </c>
      <c r="F2318" t="n">
        <v>24.84</v>
      </c>
      <c r="G2318" t="n">
        <v>38.22</v>
      </c>
      <c r="H2318" t="n">
        <v>0.5</v>
      </c>
      <c r="I2318" t="n">
        <v>39</v>
      </c>
      <c r="J2318" t="n">
        <v>300.59</v>
      </c>
      <c r="K2318" t="n">
        <v>61.2</v>
      </c>
      <c r="L2318" t="n">
        <v>8.5</v>
      </c>
      <c r="M2318" t="n">
        <v>37</v>
      </c>
      <c r="N2318" t="n">
        <v>85.89</v>
      </c>
      <c r="O2318" t="n">
        <v>37306.42</v>
      </c>
      <c r="P2318" t="n">
        <v>444.92</v>
      </c>
      <c r="Q2318" t="n">
        <v>452.68</v>
      </c>
      <c r="R2318" t="n">
        <v>98.54000000000001</v>
      </c>
      <c r="S2318" t="n">
        <v>57.64</v>
      </c>
      <c r="T2318" t="n">
        <v>18211.77</v>
      </c>
      <c r="U2318" t="n">
        <v>0.58</v>
      </c>
      <c r="V2318" t="n">
        <v>0.85</v>
      </c>
      <c r="W2318" t="n">
        <v>6.87</v>
      </c>
      <c r="X2318" t="n">
        <v>1.12</v>
      </c>
      <c r="Y2318" t="n">
        <v>1</v>
      </c>
      <c r="Z2318" t="n">
        <v>10</v>
      </c>
    </row>
    <row r="2319">
      <c r="A2319" t="n">
        <v>31</v>
      </c>
      <c r="B2319" t="n">
        <v>145</v>
      </c>
      <c r="C2319" t="inlineStr">
        <is>
          <t xml:space="preserve">CONCLUIDO	</t>
        </is>
      </c>
      <c r="D2319" t="n">
        <v>3.3575</v>
      </c>
      <c r="E2319" t="n">
        <v>29.78</v>
      </c>
      <c r="F2319" t="n">
        <v>24.79</v>
      </c>
      <c r="G2319" t="n">
        <v>39.14</v>
      </c>
      <c r="H2319" t="n">
        <v>0.52</v>
      </c>
      <c r="I2319" t="n">
        <v>38</v>
      </c>
      <c r="J2319" t="n">
        <v>301.11</v>
      </c>
      <c r="K2319" t="n">
        <v>61.2</v>
      </c>
      <c r="L2319" t="n">
        <v>8.75</v>
      </c>
      <c r="M2319" t="n">
        <v>36</v>
      </c>
      <c r="N2319" t="n">
        <v>86.16</v>
      </c>
      <c r="O2319" t="n">
        <v>37371.47</v>
      </c>
      <c r="P2319" t="n">
        <v>443.68</v>
      </c>
      <c r="Q2319" t="n">
        <v>452.63</v>
      </c>
      <c r="R2319" t="n">
        <v>96.86</v>
      </c>
      <c r="S2319" t="n">
        <v>57.64</v>
      </c>
      <c r="T2319" t="n">
        <v>17376.46</v>
      </c>
      <c r="U2319" t="n">
        <v>0.6</v>
      </c>
      <c r="V2319" t="n">
        <v>0.86</v>
      </c>
      <c r="W2319" t="n">
        <v>6.86</v>
      </c>
      <c r="X2319" t="n">
        <v>1.06</v>
      </c>
      <c r="Y2319" t="n">
        <v>1</v>
      </c>
      <c r="Z2319" t="n">
        <v>10</v>
      </c>
    </row>
    <row r="2320">
      <c r="A2320" t="n">
        <v>32</v>
      </c>
      <c r="B2320" t="n">
        <v>145</v>
      </c>
      <c r="C2320" t="inlineStr">
        <is>
          <t xml:space="preserve">CONCLUIDO	</t>
        </is>
      </c>
      <c r="D2320" t="n">
        <v>3.367</v>
      </c>
      <c r="E2320" t="n">
        <v>29.7</v>
      </c>
      <c r="F2320" t="n">
        <v>24.76</v>
      </c>
      <c r="G2320" t="n">
        <v>40.15</v>
      </c>
      <c r="H2320" t="n">
        <v>0.53</v>
      </c>
      <c r="I2320" t="n">
        <v>37</v>
      </c>
      <c r="J2320" t="n">
        <v>301.64</v>
      </c>
      <c r="K2320" t="n">
        <v>61.2</v>
      </c>
      <c r="L2320" t="n">
        <v>9</v>
      </c>
      <c r="M2320" t="n">
        <v>35</v>
      </c>
      <c r="N2320" t="n">
        <v>86.44</v>
      </c>
      <c r="O2320" t="n">
        <v>37436.63</v>
      </c>
      <c r="P2320" t="n">
        <v>443.36</v>
      </c>
      <c r="Q2320" t="n">
        <v>452.65</v>
      </c>
      <c r="R2320" t="n">
        <v>95.92</v>
      </c>
      <c r="S2320" t="n">
        <v>57.64</v>
      </c>
      <c r="T2320" t="n">
        <v>16913.25</v>
      </c>
      <c r="U2320" t="n">
        <v>0.6</v>
      </c>
      <c r="V2320" t="n">
        <v>0.86</v>
      </c>
      <c r="W2320" t="n">
        <v>6.85</v>
      </c>
      <c r="X2320" t="n">
        <v>1.03</v>
      </c>
      <c r="Y2320" t="n">
        <v>1</v>
      </c>
      <c r="Z2320" t="n">
        <v>10</v>
      </c>
    </row>
    <row r="2321">
      <c r="A2321" t="n">
        <v>33</v>
      </c>
      <c r="B2321" t="n">
        <v>145</v>
      </c>
      <c r="C2321" t="inlineStr">
        <is>
          <t xml:space="preserve">CONCLUIDO	</t>
        </is>
      </c>
      <c r="D2321" t="n">
        <v>3.3751</v>
      </c>
      <c r="E2321" t="n">
        <v>29.63</v>
      </c>
      <c r="F2321" t="n">
        <v>24.74</v>
      </c>
      <c r="G2321" t="n">
        <v>41.23</v>
      </c>
      <c r="H2321" t="n">
        <v>0.55</v>
      </c>
      <c r="I2321" t="n">
        <v>36</v>
      </c>
      <c r="J2321" t="n">
        <v>302.17</v>
      </c>
      <c r="K2321" t="n">
        <v>61.2</v>
      </c>
      <c r="L2321" t="n">
        <v>9.25</v>
      </c>
      <c r="M2321" t="n">
        <v>34</v>
      </c>
      <c r="N2321" t="n">
        <v>86.72</v>
      </c>
      <c r="O2321" t="n">
        <v>37501.91</v>
      </c>
      <c r="P2321" t="n">
        <v>443.12</v>
      </c>
      <c r="Q2321" t="n">
        <v>452.65</v>
      </c>
      <c r="R2321" t="n">
        <v>95.15000000000001</v>
      </c>
      <c r="S2321" t="n">
        <v>57.64</v>
      </c>
      <c r="T2321" t="n">
        <v>16533.27</v>
      </c>
      <c r="U2321" t="n">
        <v>0.61</v>
      </c>
      <c r="V2321" t="n">
        <v>0.86</v>
      </c>
      <c r="W2321" t="n">
        <v>6.86</v>
      </c>
      <c r="X2321" t="n">
        <v>1.01</v>
      </c>
      <c r="Y2321" t="n">
        <v>1</v>
      </c>
      <c r="Z2321" t="n">
        <v>10</v>
      </c>
    </row>
    <row r="2322">
      <c r="A2322" t="n">
        <v>34</v>
      </c>
      <c r="B2322" t="n">
        <v>145</v>
      </c>
      <c r="C2322" t="inlineStr">
        <is>
          <t xml:space="preserve">CONCLUIDO	</t>
        </is>
      </c>
      <c r="D2322" t="n">
        <v>3.3836</v>
      </c>
      <c r="E2322" t="n">
        <v>29.55</v>
      </c>
      <c r="F2322" t="n">
        <v>24.72</v>
      </c>
      <c r="G2322" t="n">
        <v>42.38</v>
      </c>
      <c r="H2322" t="n">
        <v>0.5600000000000001</v>
      </c>
      <c r="I2322" t="n">
        <v>35</v>
      </c>
      <c r="J2322" t="n">
        <v>302.7</v>
      </c>
      <c r="K2322" t="n">
        <v>61.2</v>
      </c>
      <c r="L2322" t="n">
        <v>9.5</v>
      </c>
      <c r="M2322" t="n">
        <v>33</v>
      </c>
      <c r="N2322" t="n">
        <v>87</v>
      </c>
      <c r="O2322" t="n">
        <v>37567.32</v>
      </c>
      <c r="P2322" t="n">
        <v>442.87</v>
      </c>
      <c r="Q2322" t="n">
        <v>452.63</v>
      </c>
      <c r="R2322" t="n">
        <v>94.90000000000001</v>
      </c>
      <c r="S2322" t="n">
        <v>57.64</v>
      </c>
      <c r="T2322" t="n">
        <v>16412.12</v>
      </c>
      <c r="U2322" t="n">
        <v>0.61</v>
      </c>
      <c r="V2322" t="n">
        <v>0.86</v>
      </c>
      <c r="W2322" t="n">
        <v>6.85</v>
      </c>
      <c r="X2322" t="n">
        <v>0.99</v>
      </c>
      <c r="Y2322" t="n">
        <v>1</v>
      </c>
      <c r="Z2322" t="n">
        <v>10</v>
      </c>
    </row>
    <row r="2323">
      <c r="A2323" t="n">
        <v>35</v>
      </c>
      <c r="B2323" t="n">
        <v>145</v>
      </c>
      <c r="C2323" t="inlineStr">
        <is>
          <t xml:space="preserve">CONCLUIDO	</t>
        </is>
      </c>
      <c r="D2323" t="n">
        <v>3.3971</v>
      </c>
      <c r="E2323" t="n">
        <v>29.44</v>
      </c>
      <c r="F2323" t="n">
        <v>24.66</v>
      </c>
      <c r="G2323" t="n">
        <v>43.51</v>
      </c>
      <c r="H2323" t="n">
        <v>0.57</v>
      </c>
      <c r="I2323" t="n">
        <v>34</v>
      </c>
      <c r="J2323" t="n">
        <v>303.23</v>
      </c>
      <c r="K2323" t="n">
        <v>61.2</v>
      </c>
      <c r="L2323" t="n">
        <v>9.75</v>
      </c>
      <c r="M2323" t="n">
        <v>32</v>
      </c>
      <c r="N2323" t="n">
        <v>87.28</v>
      </c>
      <c r="O2323" t="n">
        <v>37632.84</v>
      </c>
      <c r="P2323" t="n">
        <v>441.43</v>
      </c>
      <c r="Q2323" t="n">
        <v>452.66</v>
      </c>
      <c r="R2323" t="n">
        <v>92.40000000000001</v>
      </c>
      <c r="S2323" t="n">
        <v>57.64</v>
      </c>
      <c r="T2323" t="n">
        <v>15168.98</v>
      </c>
      <c r="U2323" t="n">
        <v>0.62</v>
      </c>
      <c r="V2323" t="n">
        <v>0.86</v>
      </c>
      <c r="W2323" t="n">
        <v>6.85</v>
      </c>
      <c r="X2323" t="n">
        <v>0.93</v>
      </c>
      <c r="Y2323" t="n">
        <v>1</v>
      </c>
      <c r="Z2323" t="n">
        <v>10</v>
      </c>
    </row>
    <row r="2324">
      <c r="A2324" t="n">
        <v>36</v>
      </c>
      <c r="B2324" t="n">
        <v>145</v>
      </c>
      <c r="C2324" t="inlineStr">
        <is>
          <t xml:space="preserve">CONCLUIDO	</t>
        </is>
      </c>
      <c r="D2324" t="n">
        <v>3.4043</v>
      </c>
      <c r="E2324" t="n">
        <v>29.37</v>
      </c>
      <c r="F2324" t="n">
        <v>24.65</v>
      </c>
      <c r="G2324" t="n">
        <v>44.81</v>
      </c>
      <c r="H2324" t="n">
        <v>0.59</v>
      </c>
      <c r="I2324" t="n">
        <v>33</v>
      </c>
      <c r="J2324" t="n">
        <v>303.76</v>
      </c>
      <c r="K2324" t="n">
        <v>61.2</v>
      </c>
      <c r="L2324" t="n">
        <v>10</v>
      </c>
      <c r="M2324" t="n">
        <v>31</v>
      </c>
      <c r="N2324" t="n">
        <v>87.56999999999999</v>
      </c>
      <c r="O2324" t="n">
        <v>37698.48</v>
      </c>
      <c r="P2324" t="n">
        <v>441.53</v>
      </c>
      <c r="Q2324" t="n">
        <v>452.66</v>
      </c>
      <c r="R2324" t="n">
        <v>92.27</v>
      </c>
      <c r="S2324" t="n">
        <v>57.64</v>
      </c>
      <c r="T2324" t="n">
        <v>15105.63</v>
      </c>
      <c r="U2324" t="n">
        <v>0.62</v>
      </c>
      <c r="V2324" t="n">
        <v>0.86</v>
      </c>
      <c r="W2324" t="n">
        <v>6.85</v>
      </c>
      <c r="X2324" t="n">
        <v>0.92</v>
      </c>
      <c r="Y2324" t="n">
        <v>1</v>
      </c>
      <c r="Z2324" t="n">
        <v>10</v>
      </c>
    </row>
    <row r="2325">
      <c r="A2325" t="n">
        <v>37</v>
      </c>
      <c r="B2325" t="n">
        <v>145</v>
      </c>
      <c r="C2325" t="inlineStr">
        <is>
          <t xml:space="preserve">CONCLUIDO	</t>
        </is>
      </c>
      <c r="D2325" t="n">
        <v>3.4151</v>
      </c>
      <c r="E2325" t="n">
        <v>29.28</v>
      </c>
      <c r="F2325" t="n">
        <v>24.61</v>
      </c>
      <c r="G2325" t="n">
        <v>46.14</v>
      </c>
      <c r="H2325" t="n">
        <v>0.6</v>
      </c>
      <c r="I2325" t="n">
        <v>32</v>
      </c>
      <c r="J2325" t="n">
        <v>304.3</v>
      </c>
      <c r="K2325" t="n">
        <v>61.2</v>
      </c>
      <c r="L2325" t="n">
        <v>10.25</v>
      </c>
      <c r="M2325" t="n">
        <v>30</v>
      </c>
      <c r="N2325" t="n">
        <v>87.84999999999999</v>
      </c>
      <c r="O2325" t="n">
        <v>37764.25</v>
      </c>
      <c r="P2325" t="n">
        <v>440.81</v>
      </c>
      <c r="Q2325" t="n">
        <v>452.65</v>
      </c>
      <c r="R2325" t="n">
        <v>91.16</v>
      </c>
      <c r="S2325" t="n">
        <v>57.64</v>
      </c>
      <c r="T2325" t="n">
        <v>14559.2</v>
      </c>
      <c r="U2325" t="n">
        <v>0.63</v>
      </c>
      <c r="V2325" t="n">
        <v>0.86</v>
      </c>
      <c r="W2325" t="n">
        <v>6.84</v>
      </c>
      <c r="X2325" t="n">
        <v>0.88</v>
      </c>
      <c r="Y2325" t="n">
        <v>1</v>
      </c>
      <c r="Z2325" t="n">
        <v>10</v>
      </c>
    </row>
    <row r="2326">
      <c r="A2326" t="n">
        <v>38</v>
      </c>
      <c r="B2326" t="n">
        <v>145</v>
      </c>
      <c r="C2326" t="inlineStr">
        <is>
          <t xml:space="preserve">CONCLUIDO	</t>
        </is>
      </c>
      <c r="D2326" t="n">
        <v>3.4127</v>
      </c>
      <c r="E2326" t="n">
        <v>29.3</v>
      </c>
      <c r="F2326" t="n">
        <v>24.63</v>
      </c>
      <c r="G2326" t="n">
        <v>46.18</v>
      </c>
      <c r="H2326" t="n">
        <v>0.61</v>
      </c>
      <c r="I2326" t="n">
        <v>32</v>
      </c>
      <c r="J2326" t="n">
        <v>304.83</v>
      </c>
      <c r="K2326" t="n">
        <v>61.2</v>
      </c>
      <c r="L2326" t="n">
        <v>10.5</v>
      </c>
      <c r="M2326" t="n">
        <v>30</v>
      </c>
      <c r="N2326" t="n">
        <v>88.13</v>
      </c>
      <c r="O2326" t="n">
        <v>37830.13</v>
      </c>
      <c r="P2326" t="n">
        <v>441.21</v>
      </c>
      <c r="Q2326" t="n">
        <v>452.64</v>
      </c>
      <c r="R2326" t="n">
        <v>91.93000000000001</v>
      </c>
      <c r="S2326" t="n">
        <v>57.64</v>
      </c>
      <c r="T2326" t="n">
        <v>14940.92</v>
      </c>
      <c r="U2326" t="n">
        <v>0.63</v>
      </c>
      <c r="V2326" t="n">
        <v>0.86</v>
      </c>
      <c r="W2326" t="n">
        <v>6.84</v>
      </c>
      <c r="X2326" t="n">
        <v>0.9</v>
      </c>
      <c r="Y2326" t="n">
        <v>1</v>
      </c>
      <c r="Z2326" t="n">
        <v>10</v>
      </c>
    </row>
    <row r="2327">
      <c r="A2327" t="n">
        <v>39</v>
      </c>
      <c r="B2327" t="n">
        <v>145</v>
      </c>
      <c r="C2327" t="inlineStr">
        <is>
          <t xml:space="preserve">CONCLUIDO	</t>
        </is>
      </c>
      <c r="D2327" t="n">
        <v>3.4243</v>
      </c>
      <c r="E2327" t="n">
        <v>29.2</v>
      </c>
      <c r="F2327" t="n">
        <v>24.58</v>
      </c>
      <c r="G2327" t="n">
        <v>47.58</v>
      </c>
      <c r="H2327" t="n">
        <v>0.63</v>
      </c>
      <c r="I2327" t="n">
        <v>31</v>
      </c>
      <c r="J2327" t="n">
        <v>305.37</v>
      </c>
      <c r="K2327" t="n">
        <v>61.2</v>
      </c>
      <c r="L2327" t="n">
        <v>10.75</v>
      </c>
      <c r="M2327" t="n">
        <v>29</v>
      </c>
      <c r="N2327" t="n">
        <v>88.42</v>
      </c>
      <c r="O2327" t="n">
        <v>37896.14</v>
      </c>
      <c r="P2327" t="n">
        <v>440.43</v>
      </c>
      <c r="Q2327" t="n">
        <v>452.66</v>
      </c>
      <c r="R2327" t="n">
        <v>90.18000000000001</v>
      </c>
      <c r="S2327" t="n">
        <v>57.64</v>
      </c>
      <c r="T2327" t="n">
        <v>14074.4</v>
      </c>
      <c r="U2327" t="n">
        <v>0.64</v>
      </c>
      <c r="V2327" t="n">
        <v>0.86</v>
      </c>
      <c r="W2327" t="n">
        <v>6.84</v>
      </c>
      <c r="X2327" t="n">
        <v>0.86</v>
      </c>
      <c r="Y2327" t="n">
        <v>1</v>
      </c>
      <c r="Z2327" t="n">
        <v>10</v>
      </c>
    </row>
    <row r="2328">
      <c r="A2328" t="n">
        <v>40</v>
      </c>
      <c r="B2328" t="n">
        <v>145</v>
      </c>
      <c r="C2328" t="inlineStr">
        <is>
          <t xml:space="preserve">CONCLUIDO	</t>
        </is>
      </c>
      <c r="D2328" t="n">
        <v>3.4348</v>
      </c>
      <c r="E2328" t="n">
        <v>29.11</v>
      </c>
      <c r="F2328" t="n">
        <v>24.55</v>
      </c>
      <c r="G2328" t="n">
        <v>49.1</v>
      </c>
      <c r="H2328" t="n">
        <v>0.64</v>
      </c>
      <c r="I2328" t="n">
        <v>30</v>
      </c>
      <c r="J2328" t="n">
        <v>305.9</v>
      </c>
      <c r="K2328" t="n">
        <v>61.2</v>
      </c>
      <c r="L2328" t="n">
        <v>11</v>
      </c>
      <c r="M2328" t="n">
        <v>28</v>
      </c>
      <c r="N2328" t="n">
        <v>88.7</v>
      </c>
      <c r="O2328" t="n">
        <v>37962.28</v>
      </c>
      <c r="P2328" t="n">
        <v>439.83</v>
      </c>
      <c r="Q2328" t="n">
        <v>452.59</v>
      </c>
      <c r="R2328" t="n">
        <v>89.2</v>
      </c>
      <c r="S2328" t="n">
        <v>57.64</v>
      </c>
      <c r="T2328" t="n">
        <v>13586.36</v>
      </c>
      <c r="U2328" t="n">
        <v>0.65</v>
      </c>
      <c r="V2328" t="n">
        <v>0.86</v>
      </c>
      <c r="W2328" t="n">
        <v>6.84</v>
      </c>
      <c r="X2328" t="n">
        <v>0.82</v>
      </c>
      <c r="Y2328" t="n">
        <v>1</v>
      </c>
      <c r="Z2328" t="n">
        <v>10</v>
      </c>
    </row>
    <row r="2329">
      <c r="A2329" t="n">
        <v>41</v>
      </c>
      <c r="B2329" t="n">
        <v>145</v>
      </c>
      <c r="C2329" t="inlineStr">
        <is>
          <t xml:space="preserve">CONCLUIDO	</t>
        </is>
      </c>
      <c r="D2329" t="n">
        <v>3.4423</v>
      </c>
      <c r="E2329" t="n">
        <v>29.05</v>
      </c>
      <c r="F2329" t="n">
        <v>24.54</v>
      </c>
      <c r="G2329" t="n">
        <v>50.77</v>
      </c>
      <c r="H2329" t="n">
        <v>0.65</v>
      </c>
      <c r="I2329" t="n">
        <v>29</v>
      </c>
      <c r="J2329" t="n">
        <v>306.44</v>
      </c>
      <c r="K2329" t="n">
        <v>61.2</v>
      </c>
      <c r="L2329" t="n">
        <v>11.25</v>
      </c>
      <c r="M2329" t="n">
        <v>27</v>
      </c>
      <c r="N2329" t="n">
        <v>88.98999999999999</v>
      </c>
      <c r="O2329" t="n">
        <v>38028.53</v>
      </c>
      <c r="P2329" t="n">
        <v>439.46</v>
      </c>
      <c r="Q2329" t="n">
        <v>452.62</v>
      </c>
      <c r="R2329" t="n">
        <v>88.65000000000001</v>
      </c>
      <c r="S2329" t="n">
        <v>57.64</v>
      </c>
      <c r="T2329" t="n">
        <v>13320.43</v>
      </c>
      <c r="U2329" t="n">
        <v>0.65</v>
      </c>
      <c r="V2329" t="n">
        <v>0.86</v>
      </c>
      <c r="W2329" t="n">
        <v>6.85</v>
      </c>
      <c r="X2329" t="n">
        <v>0.8100000000000001</v>
      </c>
      <c r="Y2329" t="n">
        <v>1</v>
      </c>
      <c r="Z2329" t="n">
        <v>10</v>
      </c>
    </row>
    <row r="2330">
      <c r="A2330" t="n">
        <v>42</v>
      </c>
      <c r="B2330" t="n">
        <v>145</v>
      </c>
      <c r="C2330" t="inlineStr">
        <is>
          <t xml:space="preserve">CONCLUIDO	</t>
        </is>
      </c>
      <c r="D2330" t="n">
        <v>3.4421</v>
      </c>
      <c r="E2330" t="n">
        <v>29.05</v>
      </c>
      <c r="F2330" t="n">
        <v>24.54</v>
      </c>
      <c r="G2330" t="n">
        <v>50.77</v>
      </c>
      <c r="H2330" t="n">
        <v>0.67</v>
      </c>
      <c r="I2330" t="n">
        <v>29</v>
      </c>
      <c r="J2330" t="n">
        <v>306.98</v>
      </c>
      <c r="K2330" t="n">
        <v>61.2</v>
      </c>
      <c r="L2330" t="n">
        <v>11.5</v>
      </c>
      <c r="M2330" t="n">
        <v>27</v>
      </c>
      <c r="N2330" t="n">
        <v>89.28</v>
      </c>
      <c r="O2330" t="n">
        <v>38094.91</v>
      </c>
      <c r="P2330" t="n">
        <v>439.7</v>
      </c>
      <c r="Q2330" t="n">
        <v>452.59</v>
      </c>
      <c r="R2330" t="n">
        <v>88.72</v>
      </c>
      <c r="S2330" t="n">
        <v>57.64</v>
      </c>
      <c r="T2330" t="n">
        <v>13353.63</v>
      </c>
      <c r="U2330" t="n">
        <v>0.65</v>
      </c>
      <c r="V2330" t="n">
        <v>0.86</v>
      </c>
      <c r="W2330" t="n">
        <v>6.85</v>
      </c>
      <c r="X2330" t="n">
        <v>0.8100000000000001</v>
      </c>
      <c r="Y2330" t="n">
        <v>1</v>
      </c>
      <c r="Z2330" t="n">
        <v>10</v>
      </c>
    </row>
    <row r="2331">
      <c r="A2331" t="n">
        <v>43</v>
      </c>
      <c r="B2331" t="n">
        <v>145</v>
      </c>
      <c r="C2331" t="inlineStr">
        <is>
          <t xml:space="preserve">CONCLUIDO	</t>
        </is>
      </c>
      <c r="D2331" t="n">
        <v>3.4525</v>
      </c>
      <c r="E2331" t="n">
        <v>28.96</v>
      </c>
      <c r="F2331" t="n">
        <v>24.51</v>
      </c>
      <c r="G2331" t="n">
        <v>52.51</v>
      </c>
      <c r="H2331" t="n">
        <v>0.68</v>
      </c>
      <c r="I2331" t="n">
        <v>28</v>
      </c>
      <c r="J2331" t="n">
        <v>307.52</v>
      </c>
      <c r="K2331" t="n">
        <v>61.2</v>
      </c>
      <c r="L2331" t="n">
        <v>11.75</v>
      </c>
      <c r="M2331" t="n">
        <v>26</v>
      </c>
      <c r="N2331" t="n">
        <v>89.56999999999999</v>
      </c>
      <c r="O2331" t="n">
        <v>38161.42</v>
      </c>
      <c r="P2331" t="n">
        <v>439.09</v>
      </c>
      <c r="Q2331" t="n">
        <v>452.68</v>
      </c>
      <c r="R2331" t="n">
        <v>87.72</v>
      </c>
      <c r="S2331" t="n">
        <v>57.64</v>
      </c>
      <c r="T2331" t="n">
        <v>12859.53</v>
      </c>
      <c r="U2331" t="n">
        <v>0.66</v>
      </c>
      <c r="V2331" t="n">
        <v>0.87</v>
      </c>
      <c r="W2331" t="n">
        <v>6.84</v>
      </c>
      <c r="X2331" t="n">
        <v>0.78</v>
      </c>
      <c r="Y2331" t="n">
        <v>1</v>
      </c>
      <c r="Z2331" t="n">
        <v>10</v>
      </c>
    </row>
    <row r="2332">
      <c r="A2332" t="n">
        <v>44</v>
      </c>
      <c r="B2332" t="n">
        <v>145</v>
      </c>
      <c r="C2332" t="inlineStr">
        <is>
          <t xml:space="preserve">CONCLUIDO	</t>
        </is>
      </c>
      <c r="D2332" t="n">
        <v>3.453</v>
      </c>
      <c r="E2332" t="n">
        <v>28.96</v>
      </c>
      <c r="F2332" t="n">
        <v>24.5</v>
      </c>
      <c r="G2332" t="n">
        <v>52.5</v>
      </c>
      <c r="H2332" t="n">
        <v>0.6899999999999999</v>
      </c>
      <c r="I2332" t="n">
        <v>28</v>
      </c>
      <c r="J2332" t="n">
        <v>308.06</v>
      </c>
      <c r="K2332" t="n">
        <v>61.2</v>
      </c>
      <c r="L2332" t="n">
        <v>12</v>
      </c>
      <c r="M2332" t="n">
        <v>26</v>
      </c>
      <c r="N2332" t="n">
        <v>89.86</v>
      </c>
      <c r="O2332" t="n">
        <v>38228.06</v>
      </c>
      <c r="P2332" t="n">
        <v>438.94</v>
      </c>
      <c r="Q2332" t="n">
        <v>452.65</v>
      </c>
      <c r="R2332" t="n">
        <v>87.58</v>
      </c>
      <c r="S2332" t="n">
        <v>57.64</v>
      </c>
      <c r="T2332" t="n">
        <v>12790.3</v>
      </c>
      <c r="U2332" t="n">
        <v>0.66</v>
      </c>
      <c r="V2332" t="n">
        <v>0.87</v>
      </c>
      <c r="W2332" t="n">
        <v>6.84</v>
      </c>
      <c r="X2332" t="n">
        <v>0.78</v>
      </c>
      <c r="Y2332" t="n">
        <v>1</v>
      </c>
      <c r="Z2332" t="n">
        <v>10</v>
      </c>
    </row>
    <row r="2333">
      <c r="A2333" t="n">
        <v>45</v>
      </c>
      <c r="B2333" t="n">
        <v>145</v>
      </c>
      <c r="C2333" t="inlineStr">
        <is>
          <t xml:space="preserve">CONCLUIDO	</t>
        </is>
      </c>
      <c r="D2333" t="n">
        <v>3.4634</v>
      </c>
      <c r="E2333" t="n">
        <v>28.87</v>
      </c>
      <c r="F2333" t="n">
        <v>24.47</v>
      </c>
      <c r="G2333" t="n">
        <v>54.38</v>
      </c>
      <c r="H2333" t="n">
        <v>0.71</v>
      </c>
      <c r="I2333" t="n">
        <v>27</v>
      </c>
      <c r="J2333" t="n">
        <v>308.6</v>
      </c>
      <c r="K2333" t="n">
        <v>61.2</v>
      </c>
      <c r="L2333" t="n">
        <v>12.25</v>
      </c>
      <c r="M2333" t="n">
        <v>25</v>
      </c>
      <c r="N2333" t="n">
        <v>90.15000000000001</v>
      </c>
      <c r="O2333" t="n">
        <v>38294.82</v>
      </c>
      <c r="P2333" t="n">
        <v>438.56</v>
      </c>
      <c r="Q2333" t="n">
        <v>452.57</v>
      </c>
      <c r="R2333" t="n">
        <v>86.73</v>
      </c>
      <c r="S2333" t="n">
        <v>57.64</v>
      </c>
      <c r="T2333" t="n">
        <v>12367.02</v>
      </c>
      <c r="U2333" t="n">
        <v>0.66</v>
      </c>
      <c r="V2333" t="n">
        <v>0.87</v>
      </c>
      <c r="W2333" t="n">
        <v>6.83</v>
      </c>
      <c r="X2333" t="n">
        <v>0.74</v>
      </c>
      <c r="Y2333" t="n">
        <v>1</v>
      </c>
      <c r="Z2333" t="n">
        <v>10</v>
      </c>
    </row>
    <row r="2334">
      <c r="A2334" t="n">
        <v>46</v>
      </c>
      <c r="B2334" t="n">
        <v>145</v>
      </c>
      <c r="C2334" t="inlineStr">
        <is>
          <t xml:space="preserve">CONCLUIDO	</t>
        </is>
      </c>
      <c r="D2334" t="n">
        <v>3.4634</v>
      </c>
      <c r="E2334" t="n">
        <v>28.87</v>
      </c>
      <c r="F2334" t="n">
        <v>24.47</v>
      </c>
      <c r="G2334" t="n">
        <v>54.38</v>
      </c>
      <c r="H2334" t="n">
        <v>0.72</v>
      </c>
      <c r="I2334" t="n">
        <v>27</v>
      </c>
      <c r="J2334" t="n">
        <v>309.14</v>
      </c>
      <c r="K2334" t="n">
        <v>61.2</v>
      </c>
      <c r="L2334" t="n">
        <v>12.5</v>
      </c>
      <c r="M2334" t="n">
        <v>25</v>
      </c>
      <c r="N2334" t="n">
        <v>90.44</v>
      </c>
      <c r="O2334" t="n">
        <v>38361.7</v>
      </c>
      <c r="P2334" t="n">
        <v>438.3</v>
      </c>
      <c r="Q2334" t="n">
        <v>452.6</v>
      </c>
      <c r="R2334" t="n">
        <v>86.64</v>
      </c>
      <c r="S2334" t="n">
        <v>57.64</v>
      </c>
      <c r="T2334" t="n">
        <v>12323.43</v>
      </c>
      <c r="U2334" t="n">
        <v>0.67</v>
      </c>
      <c r="V2334" t="n">
        <v>0.87</v>
      </c>
      <c r="W2334" t="n">
        <v>6.84</v>
      </c>
      <c r="X2334" t="n">
        <v>0.74</v>
      </c>
      <c r="Y2334" t="n">
        <v>1</v>
      </c>
      <c r="Z2334" t="n">
        <v>10</v>
      </c>
    </row>
    <row r="2335">
      <c r="A2335" t="n">
        <v>47</v>
      </c>
      <c r="B2335" t="n">
        <v>145</v>
      </c>
      <c r="C2335" t="inlineStr">
        <is>
          <t xml:space="preserve">CONCLUIDO	</t>
        </is>
      </c>
      <c r="D2335" t="n">
        <v>3.4726</v>
      </c>
      <c r="E2335" t="n">
        <v>28.8</v>
      </c>
      <c r="F2335" t="n">
        <v>24.45</v>
      </c>
      <c r="G2335" t="n">
        <v>56.42</v>
      </c>
      <c r="H2335" t="n">
        <v>0.73</v>
      </c>
      <c r="I2335" t="n">
        <v>26</v>
      </c>
      <c r="J2335" t="n">
        <v>309.68</v>
      </c>
      <c r="K2335" t="n">
        <v>61.2</v>
      </c>
      <c r="L2335" t="n">
        <v>12.75</v>
      </c>
      <c r="M2335" t="n">
        <v>24</v>
      </c>
      <c r="N2335" t="n">
        <v>90.73999999999999</v>
      </c>
      <c r="O2335" t="n">
        <v>38428.72</v>
      </c>
      <c r="P2335" t="n">
        <v>438.05</v>
      </c>
      <c r="Q2335" t="n">
        <v>452.58</v>
      </c>
      <c r="R2335" t="n">
        <v>85.8</v>
      </c>
      <c r="S2335" t="n">
        <v>57.64</v>
      </c>
      <c r="T2335" t="n">
        <v>11907.19</v>
      </c>
      <c r="U2335" t="n">
        <v>0.67</v>
      </c>
      <c r="V2335" t="n">
        <v>0.87</v>
      </c>
      <c r="W2335" t="n">
        <v>6.84</v>
      </c>
      <c r="X2335" t="n">
        <v>0.72</v>
      </c>
      <c r="Y2335" t="n">
        <v>1</v>
      </c>
      <c r="Z2335" t="n">
        <v>10</v>
      </c>
    </row>
    <row r="2336">
      <c r="A2336" t="n">
        <v>48</v>
      </c>
      <c r="B2336" t="n">
        <v>145</v>
      </c>
      <c r="C2336" t="inlineStr">
        <is>
          <t xml:space="preserve">CONCLUIDO	</t>
        </is>
      </c>
      <c r="D2336" t="n">
        <v>3.4717</v>
      </c>
      <c r="E2336" t="n">
        <v>28.8</v>
      </c>
      <c r="F2336" t="n">
        <v>24.45</v>
      </c>
      <c r="G2336" t="n">
        <v>56.43</v>
      </c>
      <c r="H2336" t="n">
        <v>0.75</v>
      </c>
      <c r="I2336" t="n">
        <v>26</v>
      </c>
      <c r="J2336" t="n">
        <v>310.23</v>
      </c>
      <c r="K2336" t="n">
        <v>61.2</v>
      </c>
      <c r="L2336" t="n">
        <v>13</v>
      </c>
      <c r="M2336" t="n">
        <v>24</v>
      </c>
      <c r="N2336" t="n">
        <v>91.03</v>
      </c>
      <c r="O2336" t="n">
        <v>38495.87</v>
      </c>
      <c r="P2336" t="n">
        <v>438.04</v>
      </c>
      <c r="Q2336" t="n">
        <v>452.63</v>
      </c>
      <c r="R2336" t="n">
        <v>86.05</v>
      </c>
      <c r="S2336" t="n">
        <v>57.64</v>
      </c>
      <c r="T2336" t="n">
        <v>12031.45</v>
      </c>
      <c r="U2336" t="n">
        <v>0.67</v>
      </c>
      <c r="V2336" t="n">
        <v>0.87</v>
      </c>
      <c r="W2336" t="n">
        <v>6.84</v>
      </c>
      <c r="X2336" t="n">
        <v>0.73</v>
      </c>
      <c r="Y2336" t="n">
        <v>1</v>
      </c>
      <c r="Z2336" t="n">
        <v>10</v>
      </c>
    </row>
    <row r="2337">
      <c r="A2337" t="n">
        <v>49</v>
      </c>
      <c r="B2337" t="n">
        <v>145</v>
      </c>
      <c r="C2337" t="inlineStr">
        <is>
          <t xml:space="preserve">CONCLUIDO	</t>
        </is>
      </c>
      <c r="D2337" t="n">
        <v>3.483</v>
      </c>
      <c r="E2337" t="n">
        <v>28.71</v>
      </c>
      <c r="F2337" t="n">
        <v>24.41</v>
      </c>
      <c r="G2337" t="n">
        <v>58.59</v>
      </c>
      <c r="H2337" t="n">
        <v>0.76</v>
      </c>
      <c r="I2337" t="n">
        <v>25</v>
      </c>
      <c r="J2337" t="n">
        <v>310.77</v>
      </c>
      <c r="K2337" t="n">
        <v>61.2</v>
      </c>
      <c r="L2337" t="n">
        <v>13.25</v>
      </c>
      <c r="M2337" t="n">
        <v>23</v>
      </c>
      <c r="N2337" t="n">
        <v>91.33</v>
      </c>
      <c r="O2337" t="n">
        <v>38563.14</v>
      </c>
      <c r="P2337" t="n">
        <v>437.39</v>
      </c>
      <c r="Q2337" t="n">
        <v>452.58</v>
      </c>
      <c r="R2337" t="n">
        <v>84.87</v>
      </c>
      <c r="S2337" t="n">
        <v>57.64</v>
      </c>
      <c r="T2337" t="n">
        <v>11450.38</v>
      </c>
      <c r="U2337" t="n">
        <v>0.68</v>
      </c>
      <c r="V2337" t="n">
        <v>0.87</v>
      </c>
      <c r="W2337" t="n">
        <v>6.83</v>
      </c>
      <c r="X2337" t="n">
        <v>0.6899999999999999</v>
      </c>
      <c r="Y2337" t="n">
        <v>1</v>
      </c>
      <c r="Z2337" t="n">
        <v>10</v>
      </c>
    </row>
    <row r="2338">
      <c r="A2338" t="n">
        <v>50</v>
      </c>
      <c r="B2338" t="n">
        <v>145</v>
      </c>
      <c r="C2338" t="inlineStr">
        <is>
          <t xml:space="preserve">CONCLUIDO	</t>
        </is>
      </c>
      <c r="D2338" t="n">
        <v>3.4833</v>
      </c>
      <c r="E2338" t="n">
        <v>28.71</v>
      </c>
      <c r="F2338" t="n">
        <v>24.41</v>
      </c>
      <c r="G2338" t="n">
        <v>58.59</v>
      </c>
      <c r="H2338" t="n">
        <v>0.77</v>
      </c>
      <c r="I2338" t="n">
        <v>25</v>
      </c>
      <c r="J2338" t="n">
        <v>311.32</v>
      </c>
      <c r="K2338" t="n">
        <v>61.2</v>
      </c>
      <c r="L2338" t="n">
        <v>13.5</v>
      </c>
      <c r="M2338" t="n">
        <v>23</v>
      </c>
      <c r="N2338" t="n">
        <v>91.62</v>
      </c>
      <c r="O2338" t="n">
        <v>38630.55</v>
      </c>
      <c r="P2338" t="n">
        <v>437.38</v>
      </c>
      <c r="Q2338" t="n">
        <v>452.66</v>
      </c>
      <c r="R2338" t="n">
        <v>84.62</v>
      </c>
      <c r="S2338" t="n">
        <v>57.64</v>
      </c>
      <c r="T2338" t="n">
        <v>11324.65</v>
      </c>
      <c r="U2338" t="n">
        <v>0.68</v>
      </c>
      <c r="V2338" t="n">
        <v>0.87</v>
      </c>
      <c r="W2338" t="n">
        <v>6.84</v>
      </c>
      <c r="X2338" t="n">
        <v>0.6899999999999999</v>
      </c>
      <c r="Y2338" t="n">
        <v>1</v>
      </c>
      <c r="Z2338" t="n">
        <v>10</v>
      </c>
    </row>
    <row r="2339">
      <c r="A2339" t="n">
        <v>51</v>
      </c>
      <c r="B2339" t="n">
        <v>145</v>
      </c>
      <c r="C2339" t="inlineStr">
        <is>
          <t xml:space="preserve">CONCLUIDO	</t>
        </is>
      </c>
      <c r="D2339" t="n">
        <v>3.4942</v>
      </c>
      <c r="E2339" t="n">
        <v>28.62</v>
      </c>
      <c r="F2339" t="n">
        <v>24.38</v>
      </c>
      <c r="G2339" t="n">
        <v>60.94</v>
      </c>
      <c r="H2339" t="n">
        <v>0.79</v>
      </c>
      <c r="I2339" t="n">
        <v>24</v>
      </c>
      <c r="J2339" t="n">
        <v>311.87</v>
      </c>
      <c r="K2339" t="n">
        <v>61.2</v>
      </c>
      <c r="L2339" t="n">
        <v>13.75</v>
      </c>
      <c r="M2339" t="n">
        <v>22</v>
      </c>
      <c r="N2339" t="n">
        <v>91.92</v>
      </c>
      <c r="O2339" t="n">
        <v>38698.21</v>
      </c>
      <c r="P2339" t="n">
        <v>437.07</v>
      </c>
      <c r="Q2339" t="n">
        <v>452.62</v>
      </c>
      <c r="R2339" t="n">
        <v>83.45</v>
      </c>
      <c r="S2339" t="n">
        <v>57.64</v>
      </c>
      <c r="T2339" t="n">
        <v>10743.86</v>
      </c>
      <c r="U2339" t="n">
        <v>0.6899999999999999</v>
      </c>
      <c r="V2339" t="n">
        <v>0.87</v>
      </c>
      <c r="W2339" t="n">
        <v>6.83</v>
      </c>
      <c r="X2339" t="n">
        <v>0.65</v>
      </c>
      <c r="Y2339" t="n">
        <v>1</v>
      </c>
      <c r="Z2339" t="n">
        <v>10</v>
      </c>
    </row>
    <row r="2340">
      <c r="A2340" t="n">
        <v>52</v>
      </c>
      <c r="B2340" t="n">
        <v>145</v>
      </c>
      <c r="C2340" t="inlineStr">
        <is>
          <t xml:space="preserve">CONCLUIDO	</t>
        </is>
      </c>
      <c r="D2340" t="n">
        <v>3.4926</v>
      </c>
      <c r="E2340" t="n">
        <v>28.63</v>
      </c>
      <c r="F2340" t="n">
        <v>24.39</v>
      </c>
      <c r="G2340" t="n">
        <v>60.97</v>
      </c>
      <c r="H2340" t="n">
        <v>0.8</v>
      </c>
      <c r="I2340" t="n">
        <v>24</v>
      </c>
      <c r="J2340" t="n">
        <v>312.42</v>
      </c>
      <c r="K2340" t="n">
        <v>61.2</v>
      </c>
      <c r="L2340" t="n">
        <v>14</v>
      </c>
      <c r="M2340" t="n">
        <v>22</v>
      </c>
      <c r="N2340" t="n">
        <v>92.22</v>
      </c>
      <c r="O2340" t="n">
        <v>38765.89</v>
      </c>
      <c r="P2340" t="n">
        <v>437.25</v>
      </c>
      <c r="Q2340" t="n">
        <v>452.59</v>
      </c>
      <c r="R2340" t="n">
        <v>84</v>
      </c>
      <c r="S2340" t="n">
        <v>57.64</v>
      </c>
      <c r="T2340" t="n">
        <v>11019.91</v>
      </c>
      <c r="U2340" t="n">
        <v>0.6899999999999999</v>
      </c>
      <c r="V2340" t="n">
        <v>0.87</v>
      </c>
      <c r="W2340" t="n">
        <v>6.83</v>
      </c>
      <c r="X2340" t="n">
        <v>0.66</v>
      </c>
      <c r="Y2340" t="n">
        <v>1</v>
      </c>
      <c r="Z2340" t="n">
        <v>10</v>
      </c>
    </row>
    <row r="2341">
      <c r="A2341" t="n">
        <v>53</v>
      </c>
      <c r="B2341" t="n">
        <v>145</v>
      </c>
      <c r="C2341" t="inlineStr">
        <is>
          <t xml:space="preserve">CONCLUIDO	</t>
        </is>
      </c>
      <c r="D2341" t="n">
        <v>3.5053</v>
      </c>
      <c r="E2341" t="n">
        <v>28.53</v>
      </c>
      <c r="F2341" t="n">
        <v>24.34</v>
      </c>
      <c r="G2341" t="n">
        <v>63.49</v>
      </c>
      <c r="H2341" t="n">
        <v>0.8100000000000001</v>
      </c>
      <c r="I2341" t="n">
        <v>23</v>
      </c>
      <c r="J2341" t="n">
        <v>312.97</v>
      </c>
      <c r="K2341" t="n">
        <v>61.2</v>
      </c>
      <c r="L2341" t="n">
        <v>14.25</v>
      </c>
      <c r="M2341" t="n">
        <v>21</v>
      </c>
      <c r="N2341" t="n">
        <v>92.52</v>
      </c>
      <c r="O2341" t="n">
        <v>38833.69</v>
      </c>
      <c r="P2341" t="n">
        <v>436.22</v>
      </c>
      <c r="Q2341" t="n">
        <v>452.59</v>
      </c>
      <c r="R2341" t="n">
        <v>82.55</v>
      </c>
      <c r="S2341" t="n">
        <v>57.64</v>
      </c>
      <c r="T2341" t="n">
        <v>10297.36</v>
      </c>
      <c r="U2341" t="n">
        <v>0.7</v>
      </c>
      <c r="V2341" t="n">
        <v>0.87</v>
      </c>
      <c r="W2341" t="n">
        <v>6.83</v>
      </c>
      <c r="X2341" t="n">
        <v>0.61</v>
      </c>
      <c r="Y2341" t="n">
        <v>1</v>
      </c>
      <c r="Z2341" t="n">
        <v>10</v>
      </c>
    </row>
    <row r="2342">
      <c r="A2342" t="n">
        <v>54</v>
      </c>
      <c r="B2342" t="n">
        <v>145</v>
      </c>
      <c r="C2342" t="inlineStr">
        <is>
          <t xml:space="preserve">CONCLUIDO	</t>
        </is>
      </c>
      <c r="D2342" t="n">
        <v>3.5038</v>
      </c>
      <c r="E2342" t="n">
        <v>28.54</v>
      </c>
      <c r="F2342" t="n">
        <v>24.35</v>
      </c>
      <c r="G2342" t="n">
        <v>63.53</v>
      </c>
      <c r="H2342" t="n">
        <v>0.82</v>
      </c>
      <c r="I2342" t="n">
        <v>23</v>
      </c>
      <c r="J2342" t="n">
        <v>313.52</v>
      </c>
      <c r="K2342" t="n">
        <v>61.2</v>
      </c>
      <c r="L2342" t="n">
        <v>14.5</v>
      </c>
      <c r="M2342" t="n">
        <v>21</v>
      </c>
      <c r="N2342" t="n">
        <v>92.81999999999999</v>
      </c>
      <c r="O2342" t="n">
        <v>38901.63</v>
      </c>
      <c r="P2342" t="n">
        <v>436.63</v>
      </c>
      <c r="Q2342" t="n">
        <v>452.59</v>
      </c>
      <c r="R2342" t="n">
        <v>82.72</v>
      </c>
      <c r="S2342" t="n">
        <v>57.64</v>
      </c>
      <c r="T2342" t="n">
        <v>10383.58</v>
      </c>
      <c r="U2342" t="n">
        <v>0.7</v>
      </c>
      <c r="V2342" t="n">
        <v>0.87</v>
      </c>
      <c r="W2342" t="n">
        <v>6.83</v>
      </c>
      <c r="X2342" t="n">
        <v>0.63</v>
      </c>
      <c r="Y2342" t="n">
        <v>1</v>
      </c>
      <c r="Z2342" t="n">
        <v>10</v>
      </c>
    </row>
    <row r="2343">
      <c r="A2343" t="n">
        <v>55</v>
      </c>
      <c r="B2343" t="n">
        <v>145</v>
      </c>
      <c r="C2343" t="inlineStr">
        <is>
          <t xml:space="preserve">CONCLUIDO	</t>
        </is>
      </c>
      <c r="D2343" t="n">
        <v>3.5047</v>
      </c>
      <c r="E2343" t="n">
        <v>28.53</v>
      </c>
      <c r="F2343" t="n">
        <v>24.34</v>
      </c>
      <c r="G2343" t="n">
        <v>63.51</v>
      </c>
      <c r="H2343" t="n">
        <v>0.84</v>
      </c>
      <c r="I2343" t="n">
        <v>23</v>
      </c>
      <c r="J2343" t="n">
        <v>314.07</v>
      </c>
      <c r="K2343" t="n">
        <v>61.2</v>
      </c>
      <c r="L2343" t="n">
        <v>14.75</v>
      </c>
      <c r="M2343" t="n">
        <v>21</v>
      </c>
      <c r="N2343" t="n">
        <v>93.12</v>
      </c>
      <c r="O2343" t="n">
        <v>38969.71</v>
      </c>
      <c r="P2343" t="n">
        <v>436.25</v>
      </c>
      <c r="Q2343" t="n">
        <v>452.61</v>
      </c>
      <c r="R2343" t="n">
        <v>82.67</v>
      </c>
      <c r="S2343" t="n">
        <v>57.64</v>
      </c>
      <c r="T2343" t="n">
        <v>10356.72</v>
      </c>
      <c r="U2343" t="n">
        <v>0.7</v>
      </c>
      <c r="V2343" t="n">
        <v>0.87</v>
      </c>
      <c r="W2343" t="n">
        <v>6.83</v>
      </c>
      <c r="X2343" t="n">
        <v>0.62</v>
      </c>
      <c r="Y2343" t="n">
        <v>1</v>
      </c>
      <c r="Z2343" t="n">
        <v>10</v>
      </c>
    </row>
    <row r="2344">
      <c r="A2344" t="n">
        <v>56</v>
      </c>
      <c r="B2344" t="n">
        <v>145</v>
      </c>
      <c r="C2344" t="inlineStr">
        <is>
          <t xml:space="preserve">CONCLUIDO	</t>
        </is>
      </c>
      <c r="D2344" t="n">
        <v>3.5142</v>
      </c>
      <c r="E2344" t="n">
        <v>28.46</v>
      </c>
      <c r="F2344" t="n">
        <v>24.32</v>
      </c>
      <c r="G2344" t="n">
        <v>66.33</v>
      </c>
      <c r="H2344" t="n">
        <v>0.85</v>
      </c>
      <c r="I2344" t="n">
        <v>22</v>
      </c>
      <c r="J2344" t="n">
        <v>314.62</v>
      </c>
      <c r="K2344" t="n">
        <v>61.2</v>
      </c>
      <c r="L2344" t="n">
        <v>15</v>
      </c>
      <c r="M2344" t="n">
        <v>20</v>
      </c>
      <c r="N2344" t="n">
        <v>93.43000000000001</v>
      </c>
      <c r="O2344" t="n">
        <v>39037.92</v>
      </c>
      <c r="P2344" t="n">
        <v>436.12</v>
      </c>
      <c r="Q2344" t="n">
        <v>452.65</v>
      </c>
      <c r="R2344" t="n">
        <v>81.81</v>
      </c>
      <c r="S2344" t="n">
        <v>57.64</v>
      </c>
      <c r="T2344" t="n">
        <v>9934.9</v>
      </c>
      <c r="U2344" t="n">
        <v>0.7</v>
      </c>
      <c r="V2344" t="n">
        <v>0.87</v>
      </c>
      <c r="W2344" t="n">
        <v>6.83</v>
      </c>
      <c r="X2344" t="n">
        <v>0.6</v>
      </c>
      <c r="Y2344" t="n">
        <v>1</v>
      </c>
      <c r="Z2344" t="n">
        <v>10</v>
      </c>
    </row>
    <row r="2345">
      <c r="A2345" t="n">
        <v>57</v>
      </c>
      <c r="B2345" t="n">
        <v>145</v>
      </c>
      <c r="C2345" t="inlineStr">
        <is>
          <t xml:space="preserve">CONCLUIDO	</t>
        </is>
      </c>
      <c r="D2345" t="n">
        <v>3.5143</v>
      </c>
      <c r="E2345" t="n">
        <v>28.46</v>
      </c>
      <c r="F2345" t="n">
        <v>24.32</v>
      </c>
      <c r="G2345" t="n">
        <v>66.33</v>
      </c>
      <c r="H2345" t="n">
        <v>0.86</v>
      </c>
      <c r="I2345" t="n">
        <v>22</v>
      </c>
      <c r="J2345" t="n">
        <v>315.18</v>
      </c>
      <c r="K2345" t="n">
        <v>61.2</v>
      </c>
      <c r="L2345" t="n">
        <v>15.25</v>
      </c>
      <c r="M2345" t="n">
        <v>20</v>
      </c>
      <c r="N2345" t="n">
        <v>93.73</v>
      </c>
      <c r="O2345" t="n">
        <v>39106.27</v>
      </c>
      <c r="P2345" t="n">
        <v>436.14</v>
      </c>
      <c r="Q2345" t="n">
        <v>452.62</v>
      </c>
      <c r="R2345" t="n">
        <v>81.87</v>
      </c>
      <c r="S2345" t="n">
        <v>57.64</v>
      </c>
      <c r="T2345" t="n">
        <v>9963.540000000001</v>
      </c>
      <c r="U2345" t="n">
        <v>0.7</v>
      </c>
      <c r="V2345" t="n">
        <v>0.87</v>
      </c>
      <c r="W2345" t="n">
        <v>6.82</v>
      </c>
      <c r="X2345" t="n">
        <v>0.59</v>
      </c>
      <c r="Y2345" t="n">
        <v>1</v>
      </c>
      <c r="Z2345" t="n">
        <v>10</v>
      </c>
    </row>
    <row r="2346">
      <c r="A2346" t="n">
        <v>58</v>
      </c>
      <c r="B2346" t="n">
        <v>145</v>
      </c>
      <c r="C2346" t="inlineStr">
        <is>
          <t xml:space="preserve">CONCLUIDO	</t>
        </is>
      </c>
      <c r="D2346" t="n">
        <v>3.5137</v>
      </c>
      <c r="E2346" t="n">
        <v>28.46</v>
      </c>
      <c r="F2346" t="n">
        <v>24.33</v>
      </c>
      <c r="G2346" t="n">
        <v>66.34</v>
      </c>
      <c r="H2346" t="n">
        <v>0.87</v>
      </c>
      <c r="I2346" t="n">
        <v>22</v>
      </c>
      <c r="J2346" t="n">
        <v>315.73</v>
      </c>
      <c r="K2346" t="n">
        <v>61.2</v>
      </c>
      <c r="L2346" t="n">
        <v>15.5</v>
      </c>
      <c r="M2346" t="n">
        <v>20</v>
      </c>
      <c r="N2346" t="n">
        <v>94.03</v>
      </c>
      <c r="O2346" t="n">
        <v>39174.75</v>
      </c>
      <c r="P2346" t="n">
        <v>436.13</v>
      </c>
      <c r="Q2346" t="n">
        <v>452.64</v>
      </c>
      <c r="R2346" t="n">
        <v>81.94</v>
      </c>
      <c r="S2346" t="n">
        <v>57.64</v>
      </c>
      <c r="T2346" t="n">
        <v>9999.77</v>
      </c>
      <c r="U2346" t="n">
        <v>0.7</v>
      </c>
      <c r="V2346" t="n">
        <v>0.87</v>
      </c>
      <c r="W2346" t="n">
        <v>6.83</v>
      </c>
      <c r="X2346" t="n">
        <v>0.6</v>
      </c>
      <c r="Y2346" t="n">
        <v>1</v>
      </c>
      <c r="Z2346" t="n">
        <v>10</v>
      </c>
    </row>
    <row r="2347">
      <c r="A2347" t="n">
        <v>59</v>
      </c>
      <c r="B2347" t="n">
        <v>145</v>
      </c>
      <c r="C2347" t="inlineStr">
        <is>
          <t xml:space="preserve">CONCLUIDO	</t>
        </is>
      </c>
      <c r="D2347" t="n">
        <v>3.5247</v>
      </c>
      <c r="E2347" t="n">
        <v>28.37</v>
      </c>
      <c r="F2347" t="n">
        <v>24.29</v>
      </c>
      <c r="G2347" t="n">
        <v>69.40000000000001</v>
      </c>
      <c r="H2347" t="n">
        <v>0.89</v>
      </c>
      <c r="I2347" t="n">
        <v>21</v>
      </c>
      <c r="J2347" t="n">
        <v>316.29</v>
      </c>
      <c r="K2347" t="n">
        <v>61.2</v>
      </c>
      <c r="L2347" t="n">
        <v>15.75</v>
      </c>
      <c r="M2347" t="n">
        <v>19</v>
      </c>
      <c r="N2347" t="n">
        <v>94.34</v>
      </c>
      <c r="O2347" t="n">
        <v>39243.37</v>
      </c>
      <c r="P2347" t="n">
        <v>435.75</v>
      </c>
      <c r="Q2347" t="n">
        <v>452.59</v>
      </c>
      <c r="R2347" t="n">
        <v>80.47</v>
      </c>
      <c r="S2347" t="n">
        <v>57.64</v>
      </c>
      <c r="T2347" t="n">
        <v>9266.67</v>
      </c>
      <c r="U2347" t="n">
        <v>0.72</v>
      </c>
      <c r="V2347" t="n">
        <v>0.87</v>
      </c>
      <c r="W2347" t="n">
        <v>6.84</v>
      </c>
      <c r="X2347" t="n">
        <v>0.57</v>
      </c>
      <c r="Y2347" t="n">
        <v>1</v>
      </c>
      <c r="Z2347" t="n">
        <v>10</v>
      </c>
    </row>
    <row r="2348">
      <c r="A2348" t="n">
        <v>60</v>
      </c>
      <c r="B2348" t="n">
        <v>145</v>
      </c>
      <c r="C2348" t="inlineStr">
        <is>
          <t xml:space="preserve">CONCLUIDO	</t>
        </is>
      </c>
      <c r="D2348" t="n">
        <v>3.5238</v>
      </c>
      <c r="E2348" t="n">
        <v>28.38</v>
      </c>
      <c r="F2348" t="n">
        <v>24.3</v>
      </c>
      <c r="G2348" t="n">
        <v>69.42</v>
      </c>
      <c r="H2348" t="n">
        <v>0.9</v>
      </c>
      <c r="I2348" t="n">
        <v>21</v>
      </c>
      <c r="J2348" t="n">
        <v>316.85</v>
      </c>
      <c r="K2348" t="n">
        <v>61.2</v>
      </c>
      <c r="L2348" t="n">
        <v>16</v>
      </c>
      <c r="M2348" t="n">
        <v>19</v>
      </c>
      <c r="N2348" t="n">
        <v>94.65000000000001</v>
      </c>
      <c r="O2348" t="n">
        <v>39312.13</v>
      </c>
      <c r="P2348" t="n">
        <v>436.02</v>
      </c>
      <c r="Q2348" t="n">
        <v>452.6</v>
      </c>
      <c r="R2348" t="n">
        <v>80.84</v>
      </c>
      <c r="S2348" t="n">
        <v>57.64</v>
      </c>
      <c r="T2348" t="n">
        <v>9455.459999999999</v>
      </c>
      <c r="U2348" t="n">
        <v>0.71</v>
      </c>
      <c r="V2348" t="n">
        <v>0.87</v>
      </c>
      <c r="W2348" t="n">
        <v>6.83</v>
      </c>
      <c r="X2348" t="n">
        <v>0.57</v>
      </c>
      <c r="Y2348" t="n">
        <v>1</v>
      </c>
      <c r="Z2348" t="n">
        <v>10</v>
      </c>
    </row>
    <row r="2349">
      <c r="A2349" t="n">
        <v>61</v>
      </c>
      <c r="B2349" t="n">
        <v>145</v>
      </c>
      <c r="C2349" t="inlineStr">
        <is>
          <t xml:space="preserve">CONCLUIDO	</t>
        </is>
      </c>
      <c r="D2349" t="n">
        <v>3.5231</v>
      </c>
      <c r="E2349" t="n">
        <v>28.38</v>
      </c>
      <c r="F2349" t="n">
        <v>24.3</v>
      </c>
      <c r="G2349" t="n">
        <v>69.44</v>
      </c>
      <c r="H2349" t="n">
        <v>0.91</v>
      </c>
      <c r="I2349" t="n">
        <v>21</v>
      </c>
      <c r="J2349" t="n">
        <v>317.41</v>
      </c>
      <c r="K2349" t="n">
        <v>61.2</v>
      </c>
      <c r="L2349" t="n">
        <v>16.25</v>
      </c>
      <c r="M2349" t="n">
        <v>19</v>
      </c>
      <c r="N2349" t="n">
        <v>94.95999999999999</v>
      </c>
      <c r="O2349" t="n">
        <v>39381.03</v>
      </c>
      <c r="P2349" t="n">
        <v>436.04</v>
      </c>
      <c r="Q2349" t="n">
        <v>452.57</v>
      </c>
      <c r="R2349" t="n">
        <v>81.11</v>
      </c>
      <c r="S2349" t="n">
        <v>57.64</v>
      </c>
      <c r="T2349" t="n">
        <v>9587.24</v>
      </c>
      <c r="U2349" t="n">
        <v>0.71</v>
      </c>
      <c r="V2349" t="n">
        <v>0.87</v>
      </c>
      <c r="W2349" t="n">
        <v>6.83</v>
      </c>
      <c r="X2349" t="n">
        <v>0.58</v>
      </c>
      <c r="Y2349" t="n">
        <v>1</v>
      </c>
      <c r="Z2349" t="n">
        <v>10</v>
      </c>
    </row>
    <row r="2350">
      <c r="A2350" t="n">
        <v>62</v>
      </c>
      <c r="B2350" t="n">
        <v>145</v>
      </c>
      <c r="C2350" t="inlineStr">
        <is>
          <t xml:space="preserve">CONCLUIDO	</t>
        </is>
      </c>
      <c r="D2350" t="n">
        <v>3.5355</v>
      </c>
      <c r="E2350" t="n">
        <v>28.28</v>
      </c>
      <c r="F2350" t="n">
        <v>24.26</v>
      </c>
      <c r="G2350" t="n">
        <v>72.77</v>
      </c>
      <c r="H2350" t="n">
        <v>0.92</v>
      </c>
      <c r="I2350" t="n">
        <v>20</v>
      </c>
      <c r="J2350" t="n">
        <v>317.97</v>
      </c>
      <c r="K2350" t="n">
        <v>61.2</v>
      </c>
      <c r="L2350" t="n">
        <v>16.5</v>
      </c>
      <c r="M2350" t="n">
        <v>18</v>
      </c>
      <c r="N2350" t="n">
        <v>95.27</v>
      </c>
      <c r="O2350" t="n">
        <v>39450.07</v>
      </c>
      <c r="P2350" t="n">
        <v>434.98</v>
      </c>
      <c r="Q2350" t="n">
        <v>452.57</v>
      </c>
      <c r="R2350" t="n">
        <v>79.79000000000001</v>
      </c>
      <c r="S2350" t="n">
        <v>57.64</v>
      </c>
      <c r="T2350" t="n">
        <v>8935.27</v>
      </c>
      <c r="U2350" t="n">
        <v>0.72</v>
      </c>
      <c r="V2350" t="n">
        <v>0.87</v>
      </c>
      <c r="W2350" t="n">
        <v>6.82</v>
      </c>
      <c r="X2350" t="n">
        <v>0.53</v>
      </c>
      <c r="Y2350" t="n">
        <v>1</v>
      </c>
      <c r="Z2350" t="n">
        <v>10</v>
      </c>
    </row>
    <row r="2351">
      <c r="A2351" t="n">
        <v>63</v>
      </c>
      <c r="B2351" t="n">
        <v>145</v>
      </c>
      <c r="C2351" t="inlineStr">
        <is>
          <t xml:space="preserve">CONCLUIDO	</t>
        </is>
      </c>
      <c r="D2351" t="n">
        <v>3.5329</v>
      </c>
      <c r="E2351" t="n">
        <v>28.3</v>
      </c>
      <c r="F2351" t="n">
        <v>24.28</v>
      </c>
      <c r="G2351" t="n">
        <v>72.83</v>
      </c>
      <c r="H2351" t="n">
        <v>0.9399999999999999</v>
      </c>
      <c r="I2351" t="n">
        <v>20</v>
      </c>
      <c r="J2351" t="n">
        <v>318.53</v>
      </c>
      <c r="K2351" t="n">
        <v>61.2</v>
      </c>
      <c r="L2351" t="n">
        <v>16.75</v>
      </c>
      <c r="M2351" t="n">
        <v>18</v>
      </c>
      <c r="N2351" t="n">
        <v>95.58</v>
      </c>
      <c r="O2351" t="n">
        <v>39519.26</v>
      </c>
      <c r="P2351" t="n">
        <v>435.85</v>
      </c>
      <c r="Q2351" t="n">
        <v>452.57</v>
      </c>
      <c r="R2351" t="n">
        <v>80.25</v>
      </c>
      <c r="S2351" t="n">
        <v>57.64</v>
      </c>
      <c r="T2351" t="n">
        <v>9162.43</v>
      </c>
      <c r="U2351" t="n">
        <v>0.72</v>
      </c>
      <c r="V2351" t="n">
        <v>0.87</v>
      </c>
      <c r="W2351" t="n">
        <v>6.83</v>
      </c>
      <c r="X2351" t="n">
        <v>0.55</v>
      </c>
      <c r="Y2351" t="n">
        <v>1</v>
      </c>
      <c r="Z2351" t="n">
        <v>10</v>
      </c>
    </row>
    <row r="2352">
      <c r="A2352" t="n">
        <v>64</v>
      </c>
      <c r="B2352" t="n">
        <v>145</v>
      </c>
      <c r="C2352" t="inlineStr">
        <is>
          <t xml:space="preserve">CONCLUIDO	</t>
        </is>
      </c>
      <c r="D2352" t="n">
        <v>3.5338</v>
      </c>
      <c r="E2352" t="n">
        <v>28.3</v>
      </c>
      <c r="F2352" t="n">
        <v>24.27</v>
      </c>
      <c r="G2352" t="n">
        <v>72.81</v>
      </c>
      <c r="H2352" t="n">
        <v>0.95</v>
      </c>
      <c r="I2352" t="n">
        <v>20</v>
      </c>
      <c r="J2352" t="n">
        <v>319.09</v>
      </c>
      <c r="K2352" t="n">
        <v>61.2</v>
      </c>
      <c r="L2352" t="n">
        <v>17</v>
      </c>
      <c r="M2352" t="n">
        <v>18</v>
      </c>
      <c r="N2352" t="n">
        <v>95.89</v>
      </c>
      <c r="O2352" t="n">
        <v>39588.58</v>
      </c>
      <c r="P2352" t="n">
        <v>435.65</v>
      </c>
      <c r="Q2352" t="n">
        <v>452.62</v>
      </c>
      <c r="R2352" t="n">
        <v>80.19</v>
      </c>
      <c r="S2352" t="n">
        <v>57.64</v>
      </c>
      <c r="T2352" t="n">
        <v>9133.49</v>
      </c>
      <c r="U2352" t="n">
        <v>0.72</v>
      </c>
      <c r="V2352" t="n">
        <v>0.87</v>
      </c>
      <c r="W2352" t="n">
        <v>6.83</v>
      </c>
      <c r="X2352" t="n">
        <v>0.55</v>
      </c>
      <c r="Y2352" t="n">
        <v>1</v>
      </c>
      <c r="Z2352" t="n">
        <v>10</v>
      </c>
    </row>
    <row r="2353">
      <c r="A2353" t="n">
        <v>65</v>
      </c>
      <c r="B2353" t="n">
        <v>145</v>
      </c>
      <c r="C2353" t="inlineStr">
        <is>
          <t xml:space="preserve">CONCLUIDO	</t>
        </is>
      </c>
      <c r="D2353" t="n">
        <v>3.5337</v>
      </c>
      <c r="E2353" t="n">
        <v>28.3</v>
      </c>
      <c r="F2353" t="n">
        <v>24.27</v>
      </c>
      <c r="G2353" t="n">
        <v>72.81</v>
      </c>
      <c r="H2353" t="n">
        <v>0.96</v>
      </c>
      <c r="I2353" t="n">
        <v>20</v>
      </c>
      <c r="J2353" t="n">
        <v>319.65</v>
      </c>
      <c r="K2353" t="n">
        <v>61.2</v>
      </c>
      <c r="L2353" t="n">
        <v>17.25</v>
      </c>
      <c r="M2353" t="n">
        <v>18</v>
      </c>
      <c r="N2353" t="n">
        <v>96.2</v>
      </c>
      <c r="O2353" t="n">
        <v>39658.05</v>
      </c>
      <c r="P2353" t="n">
        <v>434.89</v>
      </c>
      <c r="Q2353" t="n">
        <v>452.58</v>
      </c>
      <c r="R2353" t="n">
        <v>80.09999999999999</v>
      </c>
      <c r="S2353" t="n">
        <v>57.64</v>
      </c>
      <c r="T2353" t="n">
        <v>9090.01</v>
      </c>
      <c r="U2353" t="n">
        <v>0.72</v>
      </c>
      <c r="V2353" t="n">
        <v>0.87</v>
      </c>
      <c r="W2353" t="n">
        <v>6.83</v>
      </c>
      <c r="X2353" t="n">
        <v>0.55</v>
      </c>
      <c r="Y2353" t="n">
        <v>1</v>
      </c>
      <c r="Z2353" t="n">
        <v>10</v>
      </c>
    </row>
    <row r="2354">
      <c r="A2354" t="n">
        <v>66</v>
      </c>
      <c r="B2354" t="n">
        <v>145</v>
      </c>
      <c r="C2354" t="inlineStr">
        <is>
          <t xml:space="preserve">CONCLUIDO	</t>
        </is>
      </c>
      <c r="D2354" t="n">
        <v>3.5436</v>
      </c>
      <c r="E2354" t="n">
        <v>28.22</v>
      </c>
      <c r="F2354" t="n">
        <v>24.25</v>
      </c>
      <c r="G2354" t="n">
        <v>76.56999999999999</v>
      </c>
      <c r="H2354" t="n">
        <v>0.97</v>
      </c>
      <c r="I2354" t="n">
        <v>19</v>
      </c>
      <c r="J2354" t="n">
        <v>320.22</v>
      </c>
      <c r="K2354" t="n">
        <v>61.2</v>
      </c>
      <c r="L2354" t="n">
        <v>17.5</v>
      </c>
      <c r="M2354" t="n">
        <v>17</v>
      </c>
      <c r="N2354" t="n">
        <v>96.52</v>
      </c>
      <c r="O2354" t="n">
        <v>39727.66</v>
      </c>
      <c r="P2354" t="n">
        <v>435</v>
      </c>
      <c r="Q2354" t="n">
        <v>452.57</v>
      </c>
      <c r="R2354" t="n">
        <v>79.5</v>
      </c>
      <c r="S2354" t="n">
        <v>57.64</v>
      </c>
      <c r="T2354" t="n">
        <v>8792.59</v>
      </c>
      <c r="U2354" t="n">
        <v>0.73</v>
      </c>
      <c r="V2354" t="n">
        <v>0.87</v>
      </c>
      <c r="W2354" t="n">
        <v>6.82</v>
      </c>
      <c r="X2354" t="n">
        <v>0.52</v>
      </c>
      <c r="Y2354" t="n">
        <v>1</v>
      </c>
      <c r="Z2354" t="n">
        <v>10</v>
      </c>
    </row>
    <row r="2355">
      <c r="A2355" t="n">
        <v>67</v>
      </c>
      <c r="B2355" t="n">
        <v>145</v>
      </c>
      <c r="C2355" t="inlineStr">
        <is>
          <t xml:space="preserve">CONCLUIDO	</t>
        </is>
      </c>
      <c r="D2355" t="n">
        <v>3.5449</v>
      </c>
      <c r="E2355" t="n">
        <v>28.21</v>
      </c>
      <c r="F2355" t="n">
        <v>24.24</v>
      </c>
      <c r="G2355" t="n">
        <v>76.54000000000001</v>
      </c>
      <c r="H2355" t="n">
        <v>0.99</v>
      </c>
      <c r="I2355" t="n">
        <v>19</v>
      </c>
      <c r="J2355" t="n">
        <v>320.78</v>
      </c>
      <c r="K2355" t="n">
        <v>61.2</v>
      </c>
      <c r="L2355" t="n">
        <v>17.75</v>
      </c>
      <c r="M2355" t="n">
        <v>17</v>
      </c>
      <c r="N2355" t="n">
        <v>96.83</v>
      </c>
      <c r="O2355" t="n">
        <v>39797.41</v>
      </c>
      <c r="P2355" t="n">
        <v>434.96</v>
      </c>
      <c r="Q2355" t="n">
        <v>452.59</v>
      </c>
      <c r="R2355" t="n">
        <v>78.98999999999999</v>
      </c>
      <c r="S2355" t="n">
        <v>57.64</v>
      </c>
      <c r="T2355" t="n">
        <v>8538.879999999999</v>
      </c>
      <c r="U2355" t="n">
        <v>0.73</v>
      </c>
      <c r="V2355" t="n">
        <v>0.87</v>
      </c>
      <c r="W2355" t="n">
        <v>6.83</v>
      </c>
      <c r="X2355" t="n">
        <v>0.51</v>
      </c>
      <c r="Y2355" t="n">
        <v>1</v>
      </c>
      <c r="Z2355" t="n">
        <v>10</v>
      </c>
    </row>
    <row r="2356">
      <c r="A2356" t="n">
        <v>68</v>
      </c>
      <c r="B2356" t="n">
        <v>145</v>
      </c>
      <c r="C2356" t="inlineStr">
        <is>
          <t xml:space="preserve">CONCLUIDO	</t>
        </is>
      </c>
      <c r="D2356" t="n">
        <v>3.5446</v>
      </c>
      <c r="E2356" t="n">
        <v>28.21</v>
      </c>
      <c r="F2356" t="n">
        <v>24.24</v>
      </c>
      <c r="G2356" t="n">
        <v>76.54000000000001</v>
      </c>
      <c r="H2356" t="n">
        <v>1</v>
      </c>
      <c r="I2356" t="n">
        <v>19</v>
      </c>
      <c r="J2356" t="n">
        <v>321.35</v>
      </c>
      <c r="K2356" t="n">
        <v>61.2</v>
      </c>
      <c r="L2356" t="n">
        <v>18</v>
      </c>
      <c r="M2356" t="n">
        <v>17</v>
      </c>
      <c r="N2356" t="n">
        <v>97.15000000000001</v>
      </c>
      <c r="O2356" t="n">
        <v>39867.32</v>
      </c>
      <c r="P2356" t="n">
        <v>435.13</v>
      </c>
      <c r="Q2356" t="n">
        <v>452.58</v>
      </c>
      <c r="R2356" t="n">
        <v>79.27</v>
      </c>
      <c r="S2356" t="n">
        <v>57.64</v>
      </c>
      <c r="T2356" t="n">
        <v>8677.01</v>
      </c>
      <c r="U2356" t="n">
        <v>0.73</v>
      </c>
      <c r="V2356" t="n">
        <v>0.87</v>
      </c>
      <c r="W2356" t="n">
        <v>6.82</v>
      </c>
      <c r="X2356" t="n">
        <v>0.51</v>
      </c>
      <c r="Y2356" t="n">
        <v>1</v>
      </c>
      <c r="Z2356" t="n">
        <v>10</v>
      </c>
    </row>
    <row r="2357">
      <c r="A2357" t="n">
        <v>69</v>
      </c>
      <c r="B2357" t="n">
        <v>145</v>
      </c>
      <c r="C2357" t="inlineStr">
        <is>
          <t xml:space="preserve">CONCLUIDO	</t>
        </is>
      </c>
      <c r="D2357" t="n">
        <v>3.5447</v>
      </c>
      <c r="E2357" t="n">
        <v>28.21</v>
      </c>
      <c r="F2357" t="n">
        <v>24.24</v>
      </c>
      <c r="G2357" t="n">
        <v>76.54000000000001</v>
      </c>
      <c r="H2357" t="n">
        <v>1.01</v>
      </c>
      <c r="I2357" t="n">
        <v>19</v>
      </c>
      <c r="J2357" t="n">
        <v>321.92</v>
      </c>
      <c r="K2357" t="n">
        <v>61.2</v>
      </c>
      <c r="L2357" t="n">
        <v>18.25</v>
      </c>
      <c r="M2357" t="n">
        <v>17</v>
      </c>
      <c r="N2357" t="n">
        <v>97.47</v>
      </c>
      <c r="O2357" t="n">
        <v>39937.36</v>
      </c>
      <c r="P2357" t="n">
        <v>434.94</v>
      </c>
      <c r="Q2357" t="n">
        <v>452.65</v>
      </c>
      <c r="R2357" t="n">
        <v>79.06999999999999</v>
      </c>
      <c r="S2357" t="n">
        <v>57.64</v>
      </c>
      <c r="T2357" t="n">
        <v>8577.290000000001</v>
      </c>
      <c r="U2357" t="n">
        <v>0.73</v>
      </c>
      <c r="V2357" t="n">
        <v>0.87</v>
      </c>
      <c r="W2357" t="n">
        <v>6.82</v>
      </c>
      <c r="X2357" t="n">
        <v>0.51</v>
      </c>
      <c r="Y2357" t="n">
        <v>1</v>
      </c>
      <c r="Z2357" t="n">
        <v>10</v>
      </c>
    </row>
    <row r="2358">
      <c r="A2358" t="n">
        <v>70</v>
      </c>
      <c r="B2358" t="n">
        <v>145</v>
      </c>
      <c r="C2358" t="inlineStr">
        <is>
          <t xml:space="preserve">CONCLUIDO	</t>
        </is>
      </c>
      <c r="D2358" t="n">
        <v>3.556</v>
      </c>
      <c r="E2358" t="n">
        <v>28.12</v>
      </c>
      <c r="F2358" t="n">
        <v>24.2</v>
      </c>
      <c r="G2358" t="n">
        <v>80.67</v>
      </c>
      <c r="H2358" t="n">
        <v>1.02</v>
      </c>
      <c r="I2358" t="n">
        <v>18</v>
      </c>
      <c r="J2358" t="n">
        <v>322.49</v>
      </c>
      <c r="K2358" t="n">
        <v>61.2</v>
      </c>
      <c r="L2358" t="n">
        <v>18.5</v>
      </c>
      <c r="M2358" t="n">
        <v>16</v>
      </c>
      <c r="N2358" t="n">
        <v>97.79000000000001</v>
      </c>
      <c r="O2358" t="n">
        <v>40007.56</v>
      </c>
      <c r="P2358" t="n">
        <v>434.66</v>
      </c>
      <c r="Q2358" t="n">
        <v>452.57</v>
      </c>
      <c r="R2358" t="n">
        <v>77.93000000000001</v>
      </c>
      <c r="S2358" t="n">
        <v>57.64</v>
      </c>
      <c r="T2358" t="n">
        <v>8013.95</v>
      </c>
      <c r="U2358" t="n">
        <v>0.74</v>
      </c>
      <c r="V2358" t="n">
        <v>0.88</v>
      </c>
      <c r="W2358" t="n">
        <v>6.82</v>
      </c>
      <c r="X2358" t="n">
        <v>0.48</v>
      </c>
      <c r="Y2358" t="n">
        <v>1</v>
      </c>
      <c r="Z2358" t="n">
        <v>10</v>
      </c>
    </row>
    <row r="2359">
      <c r="A2359" t="n">
        <v>71</v>
      </c>
      <c r="B2359" t="n">
        <v>145</v>
      </c>
      <c r="C2359" t="inlineStr">
        <is>
          <t xml:space="preserve">CONCLUIDO	</t>
        </is>
      </c>
      <c r="D2359" t="n">
        <v>3.5541</v>
      </c>
      <c r="E2359" t="n">
        <v>28.14</v>
      </c>
      <c r="F2359" t="n">
        <v>24.22</v>
      </c>
      <c r="G2359" t="n">
        <v>80.72</v>
      </c>
      <c r="H2359" t="n">
        <v>1.03</v>
      </c>
      <c r="I2359" t="n">
        <v>18</v>
      </c>
      <c r="J2359" t="n">
        <v>323.06</v>
      </c>
      <c r="K2359" t="n">
        <v>61.2</v>
      </c>
      <c r="L2359" t="n">
        <v>18.75</v>
      </c>
      <c r="M2359" t="n">
        <v>16</v>
      </c>
      <c r="N2359" t="n">
        <v>98.11</v>
      </c>
      <c r="O2359" t="n">
        <v>40077.9</v>
      </c>
      <c r="P2359" t="n">
        <v>435.21</v>
      </c>
      <c r="Q2359" t="n">
        <v>452.58</v>
      </c>
      <c r="R2359" t="n">
        <v>78.56999999999999</v>
      </c>
      <c r="S2359" t="n">
        <v>57.64</v>
      </c>
      <c r="T2359" t="n">
        <v>8332.139999999999</v>
      </c>
      <c r="U2359" t="n">
        <v>0.73</v>
      </c>
      <c r="V2359" t="n">
        <v>0.88</v>
      </c>
      <c r="W2359" t="n">
        <v>6.82</v>
      </c>
      <c r="X2359" t="n">
        <v>0.49</v>
      </c>
      <c r="Y2359" t="n">
        <v>1</v>
      </c>
      <c r="Z2359" t="n">
        <v>10</v>
      </c>
    </row>
    <row r="2360">
      <c r="A2360" t="n">
        <v>72</v>
      </c>
      <c r="B2360" t="n">
        <v>145</v>
      </c>
      <c r="C2360" t="inlineStr">
        <is>
          <t xml:space="preserve">CONCLUIDO	</t>
        </is>
      </c>
      <c r="D2360" t="n">
        <v>3.5556</v>
      </c>
      <c r="E2360" t="n">
        <v>28.12</v>
      </c>
      <c r="F2360" t="n">
        <v>24.21</v>
      </c>
      <c r="G2360" t="n">
        <v>80.69</v>
      </c>
      <c r="H2360" t="n">
        <v>1.05</v>
      </c>
      <c r="I2360" t="n">
        <v>18</v>
      </c>
      <c r="J2360" t="n">
        <v>323.63</v>
      </c>
      <c r="K2360" t="n">
        <v>61.2</v>
      </c>
      <c r="L2360" t="n">
        <v>19</v>
      </c>
      <c r="M2360" t="n">
        <v>16</v>
      </c>
      <c r="N2360" t="n">
        <v>98.43000000000001</v>
      </c>
      <c r="O2360" t="n">
        <v>40148.52</v>
      </c>
      <c r="P2360" t="n">
        <v>434.97</v>
      </c>
      <c r="Q2360" t="n">
        <v>452.59</v>
      </c>
      <c r="R2360" t="n">
        <v>78.08</v>
      </c>
      <c r="S2360" t="n">
        <v>57.64</v>
      </c>
      <c r="T2360" t="n">
        <v>8087.32</v>
      </c>
      <c r="U2360" t="n">
        <v>0.74</v>
      </c>
      <c r="V2360" t="n">
        <v>0.88</v>
      </c>
      <c r="W2360" t="n">
        <v>6.82</v>
      </c>
      <c r="X2360" t="n">
        <v>0.48</v>
      </c>
      <c r="Y2360" t="n">
        <v>1</v>
      </c>
      <c r="Z2360" t="n">
        <v>10</v>
      </c>
    </row>
    <row r="2361">
      <c r="A2361" t="n">
        <v>73</v>
      </c>
      <c r="B2361" t="n">
        <v>145</v>
      </c>
      <c r="C2361" t="inlineStr">
        <is>
          <t xml:space="preserve">CONCLUIDO	</t>
        </is>
      </c>
      <c r="D2361" t="n">
        <v>3.5556</v>
      </c>
      <c r="E2361" t="n">
        <v>28.12</v>
      </c>
      <c r="F2361" t="n">
        <v>24.21</v>
      </c>
      <c r="G2361" t="n">
        <v>80.69</v>
      </c>
      <c r="H2361" t="n">
        <v>1.06</v>
      </c>
      <c r="I2361" t="n">
        <v>18</v>
      </c>
      <c r="J2361" t="n">
        <v>324.2</v>
      </c>
      <c r="K2361" t="n">
        <v>61.2</v>
      </c>
      <c r="L2361" t="n">
        <v>19.25</v>
      </c>
      <c r="M2361" t="n">
        <v>16</v>
      </c>
      <c r="N2361" t="n">
        <v>98.75</v>
      </c>
      <c r="O2361" t="n">
        <v>40219.17</v>
      </c>
      <c r="P2361" t="n">
        <v>434.55</v>
      </c>
      <c r="Q2361" t="n">
        <v>452.59</v>
      </c>
      <c r="R2361" t="n">
        <v>77.97</v>
      </c>
      <c r="S2361" t="n">
        <v>57.64</v>
      </c>
      <c r="T2361" t="n">
        <v>8034.08</v>
      </c>
      <c r="U2361" t="n">
        <v>0.74</v>
      </c>
      <c r="V2361" t="n">
        <v>0.88</v>
      </c>
      <c r="W2361" t="n">
        <v>6.82</v>
      </c>
      <c r="X2361" t="n">
        <v>0.48</v>
      </c>
      <c r="Y2361" t="n">
        <v>1</v>
      </c>
      <c r="Z2361" t="n">
        <v>10</v>
      </c>
    </row>
    <row r="2362">
      <c r="A2362" t="n">
        <v>74</v>
      </c>
      <c r="B2362" t="n">
        <v>145</v>
      </c>
      <c r="C2362" t="inlineStr">
        <is>
          <t xml:space="preserve">CONCLUIDO	</t>
        </is>
      </c>
      <c r="D2362" t="n">
        <v>3.567</v>
      </c>
      <c r="E2362" t="n">
        <v>28.03</v>
      </c>
      <c r="F2362" t="n">
        <v>24.17</v>
      </c>
      <c r="G2362" t="n">
        <v>85.3</v>
      </c>
      <c r="H2362" t="n">
        <v>1.07</v>
      </c>
      <c r="I2362" t="n">
        <v>17</v>
      </c>
      <c r="J2362" t="n">
        <v>324.78</v>
      </c>
      <c r="K2362" t="n">
        <v>61.2</v>
      </c>
      <c r="L2362" t="n">
        <v>19.5</v>
      </c>
      <c r="M2362" t="n">
        <v>15</v>
      </c>
      <c r="N2362" t="n">
        <v>99.08</v>
      </c>
      <c r="O2362" t="n">
        <v>40289.97</v>
      </c>
      <c r="P2362" t="n">
        <v>433.72</v>
      </c>
      <c r="Q2362" t="n">
        <v>452.58</v>
      </c>
      <c r="R2362" t="n">
        <v>76.93000000000001</v>
      </c>
      <c r="S2362" t="n">
        <v>57.64</v>
      </c>
      <c r="T2362" t="n">
        <v>7519.53</v>
      </c>
      <c r="U2362" t="n">
        <v>0.75</v>
      </c>
      <c r="V2362" t="n">
        <v>0.88</v>
      </c>
      <c r="W2362" t="n">
        <v>6.82</v>
      </c>
      <c r="X2362" t="n">
        <v>0.44</v>
      </c>
      <c r="Y2362" t="n">
        <v>1</v>
      </c>
      <c r="Z2362" t="n">
        <v>10</v>
      </c>
    </row>
    <row r="2363">
      <c r="A2363" t="n">
        <v>75</v>
      </c>
      <c r="B2363" t="n">
        <v>145</v>
      </c>
      <c r="C2363" t="inlineStr">
        <is>
          <t xml:space="preserve">CONCLUIDO	</t>
        </is>
      </c>
      <c r="D2363" t="n">
        <v>3.5676</v>
      </c>
      <c r="E2363" t="n">
        <v>28.03</v>
      </c>
      <c r="F2363" t="n">
        <v>24.16</v>
      </c>
      <c r="G2363" t="n">
        <v>85.29000000000001</v>
      </c>
      <c r="H2363" t="n">
        <v>1.08</v>
      </c>
      <c r="I2363" t="n">
        <v>17</v>
      </c>
      <c r="J2363" t="n">
        <v>325.35</v>
      </c>
      <c r="K2363" t="n">
        <v>61.2</v>
      </c>
      <c r="L2363" t="n">
        <v>19.75</v>
      </c>
      <c r="M2363" t="n">
        <v>15</v>
      </c>
      <c r="N2363" t="n">
        <v>99.40000000000001</v>
      </c>
      <c r="O2363" t="n">
        <v>40360.92</v>
      </c>
      <c r="P2363" t="n">
        <v>434.22</v>
      </c>
      <c r="Q2363" t="n">
        <v>452.6</v>
      </c>
      <c r="R2363" t="n">
        <v>76.70999999999999</v>
      </c>
      <c r="S2363" t="n">
        <v>57.64</v>
      </c>
      <c r="T2363" t="n">
        <v>7406.36</v>
      </c>
      <c r="U2363" t="n">
        <v>0.75</v>
      </c>
      <c r="V2363" t="n">
        <v>0.88</v>
      </c>
      <c r="W2363" t="n">
        <v>6.82</v>
      </c>
      <c r="X2363" t="n">
        <v>0.44</v>
      </c>
      <c r="Y2363" t="n">
        <v>1</v>
      </c>
      <c r="Z2363" t="n">
        <v>10</v>
      </c>
    </row>
    <row r="2364">
      <c r="A2364" t="n">
        <v>76</v>
      </c>
      <c r="B2364" t="n">
        <v>145</v>
      </c>
      <c r="C2364" t="inlineStr">
        <is>
          <t xml:space="preserve">CONCLUIDO	</t>
        </is>
      </c>
      <c r="D2364" t="n">
        <v>3.5671</v>
      </c>
      <c r="E2364" t="n">
        <v>28.03</v>
      </c>
      <c r="F2364" t="n">
        <v>24.17</v>
      </c>
      <c r="G2364" t="n">
        <v>85.3</v>
      </c>
      <c r="H2364" t="n">
        <v>1.09</v>
      </c>
      <c r="I2364" t="n">
        <v>17</v>
      </c>
      <c r="J2364" t="n">
        <v>325.93</v>
      </c>
      <c r="K2364" t="n">
        <v>61.2</v>
      </c>
      <c r="L2364" t="n">
        <v>20</v>
      </c>
      <c r="M2364" t="n">
        <v>15</v>
      </c>
      <c r="N2364" t="n">
        <v>99.73</v>
      </c>
      <c r="O2364" t="n">
        <v>40432.03</v>
      </c>
      <c r="P2364" t="n">
        <v>434.55</v>
      </c>
      <c r="Q2364" t="n">
        <v>452.55</v>
      </c>
      <c r="R2364" t="n">
        <v>76.78</v>
      </c>
      <c r="S2364" t="n">
        <v>57.64</v>
      </c>
      <c r="T2364" t="n">
        <v>7444.33</v>
      </c>
      <c r="U2364" t="n">
        <v>0.75</v>
      </c>
      <c r="V2364" t="n">
        <v>0.88</v>
      </c>
      <c r="W2364" t="n">
        <v>6.82</v>
      </c>
      <c r="X2364" t="n">
        <v>0.44</v>
      </c>
      <c r="Y2364" t="n">
        <v>1</v>
      </c>
      <c r="Z2364" t="n">
        <v>10</v>
      </c>
    </row>
    <row r="2365">
      <c r="A2365" t="n">
        <v>77</v>
      </c>
      <c r="B2365" t="n">
        <v>145</v>
      </c>
      <c r="C2365" t="inlineStr">
        <is>
          <t xml:space="preserve">CONCLUIDO	</t>
        </is>
      </c>
      <c r="D2365" t="n">
        <v>3.5668</v>
      </c>
      <c r="E2365" t="n">
        <v>28.04</v>
      </c>
      <c r="F2365" t="n">
        <v>24.17</v>
      </c>
      <c r="G2365" t="n">
        <v>85.31</v>
      </c>
      <c r="H2365" t="n">
        <v>1.11</v>
      </c>
      <c r="I2365" t="n">
        <v>17</v>
      </c>
      <c r="J2365" t="n">
        <v>326.51</v>
      </c>
      <c r="K2365" t="n">
        <v>61.2</v>
      </c>
      <c r="L2365" t="n">
        <v>20.25</v>
      </c>
      <c r="M2365" t="n">
        <v>15</v>
      </c>
      <c r="N2365" t="n">
        <v>100.06</v>
      </c>
      <c r="O2365" t="n">
        <v>40503.29</v>
      </c>
      <c r="P2365" t="n">
        <v>434.84</v>
      </c>
      <c r="Q2365" t="n">
        <v>452.61</v>
      </c>
      <c r="R2365" t="n">
        <v>76.95</v>
      </c>
      <c r="S2365" t="n">
        <v>57.64</v>
      </c>
      <c r="T2365" t="n">
        <v>7528.2</v>
      </c>
      <c r="U2365" t="n">
        <v>0.75</v>
      </c>
      <c r="V2365" t="n">
        <v>0.88</v>
      </c>
      <c r="W2365" t="n">
        <v>6.82</v>
      </c>
      <c r="X2365" t="n">
        <v>0.45</v>
      </c>
      <c r="Y2365" t="n">
        <v>1</v>
      </c>
      <c r="Z2365" t="n">
        <v>10</v>
      </c>
    </row>
    <row r="2366">
      <c r="A2366" t="n">
        <v>78</v>
      </c>
      <c r="B2366" t="n">
        <v>145</v>
      </c>
      <c r="C2366" t="inlineStr">
        <is>
          <t xml:space="preserve">CONCLUIDO	</t>
        </is>
      </c>
      <c r="D2366" t="n">
        <v>3.5644</v>
      </c>
      <c r="E2366" t="n">
        <v>28.06</v>
      </c>
      <c r="F2366" t="n">
        <v>24.19</v>
      </c>
      <c r="G2366" t="n">
        <v>85.38</v>
      </c>
      <c r="H2366" t="n">
        <v>1.12</v>
      </c>
      <c r="I2366" t="n">
        <v>17</v>
      </c>
      <c r="J2366" t="n">
        <v>327.08</v>
      </c>
      <c r="K2366" t="n">
        <v>61.2</v>
      </c>
      <c r="L2366" t="n">
        <v>20.5</v>
      </c>
      <c r="M2366" t="n">
        <v>15</v>
      </c>
      <c r="N2366" t="n">
        <v>100.39</v>
      </c>
      <c r="O2366" t="n">
        <v>40574.7</v>
      </c>
      <c r="P2366" t="n">
        <v>435</v>
      </c>
      <c r="Q2366" t="n">
        <v>452.56</v>
      </c>
      <c r="R2366" t="n">
        <v>77.47</v>
      </c>
      <c r="S2366" t="n">
        <v>57.64</v>
      </c>
      <c r="T2366" t="n">
        <v>7788.56</v>
      </c>
      <c r="U2366" t="n">
        <v>0.74</v>
      </c>
      <c r="V2366" t="n">
        <v>0.88</v>
      </c>
      <c r="W2366" t="n">
        <v>6.82</v>
      </c>
      <c r="X2366" t="n">
        <v>0.47</v>
      </c>
      <c r="Y2366" t="n">
        <v>1</v>
      </c>
      <c r="Z2366" t="n">
        <v>10</v>
      </c>
    </row>
    <row r="2367">
      <c r="A2367" t="n">
        <v>79</v>
      </c>
      <c r="B2367" t="n">
        <v>145</v>
      </c>
      <c r="C2367" t="inlineStr">
        <is>
          <t xml:space="preserve">CONCLUIDO	</t>
        </is>
      </c>
      <c r="D2367" t="n">
        <v>3.5745</v>
      </c>
      <c r="E2367" t="n">
        <v>27.98</v>
      </c>
      <c r="F2367" t="n">
        <v>24.16</v>
      </c>
      <c r="G2367" t="n">
        <v>90.62</v>
      </c>
      <c r="H2367" t="n">
        <v>1.13</v>
      </c>
      <c r="I2367" t="n">
        <v>16</v>
      </c>
      <c r="J2367" t="n">
        <v>327.66</v>
      </c>
      <c r="K2367" t="n">
        <v>61.2</v>
      </c>
      <c r="L2367" t="n">
        <v>20.75</v>
      </c>
      <c r="M2367" t="n">
        <v>14</v>
      </c>
      <c r="N2367" t="n">
        <v>100.72</v>
      </c>
      <c r="O2367" t="n">
        <v>40646.27</v>
      </c>
      <c r="P2367" t="n">
        <v>434.49</v>
      </c>
      <c r="Q2367" t="n">
        <v>452.57</v>
      </c>
      <c r="R2367" t="n">
        <v>76.64</v>
      </c>
      <c r="S2367" t="n">
        <v>57.64</v>
      </c>
      <c r="T2367" t="n">
        <v>7376.73</v>
      </c>
      <c r="U2367" t="n">
        <v>0.75</v>
      </c>
      <c r="V2367" t="n">
        <v>0.88</v>
      </c>
      <c r="W2367" t="n">
        <v>6.82</v>
      </c>
      <c r="X2367" t="n">
        <v>0.44</v>
      </c>
      <c r="Y2367" t="n">
        <v>1</v>
      </c>
      <c r="Z2367" t="n">
        <v>10</v>
      </c>
    </row>
    <row r="2368">
      <c r="A2368" t="n">
        <v>80</v>
      </c>
      <c r="B2368" t="n">
        <v>145</v>
      </c>
      <c r="C2368" t="inlineStr">
        <is>
          <t xml:space="preserve">CONCLUIDO	</t>
        </is>
      </c>
      <c r="D2368" t="n">
        <v>3.5761</v>
      </c>
      <c r="E2368" t="n">
        <v>27.96</v>
      </c>
      <c r="F2368" t="n">
        <v>24.15</v>
      </c>
      <c r="G2368" t="n">
        <v>90.56999999999999</v>
      </c>
      <c r="H2368" t="n">
        <v>1.14</v>
      </c>
      <c r="I2368" t="n">
        <v>16</v>
      </c>
      <c r="J2368" t="n">
        <v>328.25</v>
      </c>
      <c r="K2368" t="n">
        <v>61.2</v>
      </c>
      <c r="L2368" t="n">
        <v>21</v>
      </c>
      <c r="M2368" t="n">
        <v>14</v>
      </c>
      <c r="N2368" t="n">
        <v>101.05</v>
      </c>
      <c r="O2368" t="n">
        <v>40718</v>
      </c>
      <c r="P2368" t="n">
        <v>434.38</v>
      </c>
      <c r="Q2368" t="n">
        <v>452.57</v>
      </c>
      <c r="R2368" t="n">
        <v>76.26000000000001</v>
      </c>
      <c r="S2368" t="n">
        <v>57.64</v>
      </c>
      <c r="T2368" t="n">
        <v>7189.92</v>
      </c>
      <c r="U2368" t="n">
        <v>0.76</v>
      </c>
      <c r="V2368" t="n">
        <v>0.88</v>
      </c>
      <c r="W2368" t="n">
        <v>6.82</v>
      </c>
      <c r="X2368" t="n">
        <v>0.43</v>
      </c>
      <c r="Y2368" t="n">
        <v>1</v>
      </c>
      <c r="Z2368" t="n">
        <v>10</v>
      </c>
    </row>
    <row r="2369">
      <c r="A2369" t="n">
        <v>81</v>
      </c>
      <c r="B2369" t="n">
        <v>145</v>
      </c>
      <c r="C2369" t="inlineStr">
        <is>
          <t xml:space="preserve">CONCLUIDO	</t>
        </is>
      </c>
      <c r="D2369" t="n">
        <v>3.5763</v>
      </c>
      <c r="E2369" t="n">
        <v>27.96</v>
      </c>
      <c r="F2369" t="n">
        <v>24.15</v>
      </c>
      <c r="G2369" t="n">
        <v>90.56</v>
      </c>
      <c r="H2369" t="n">
        <v>1.15</v>
      </c>
      <c r="I2369" t="n">
        <v>16</v>
      </c>
      <c r="J2369" t="n">
        <v>328.83</v>
      </c>
      <c r="K2369" t="n">
        <v>61.2</v>
      </c>
      <c r="L2369" t="n">
        <v>21.25</v>
      </c>
      <c r="M2369" t="n">
        <v>14</v>
      </c>
      <c r="N2369" t="n">
        <v>101.38</v>
      </c>
      <c r="O2369" t="n">
        <v>40789.89</v>
      </c>
      <c r="P2369" t="n">
        <v>434.56</v>
      </c>
      <c r="Q2369" t="n">
        <v>452.6</v>
      </c>
      <c r="R2369" t="n">
        <v>76.19</v>
      </c>
      <c r="S2369" t="n">
        <v>57.64</v>
      </c>
      <c r="T2369" t="n">
        <v>7155.42</v>
      </c>
      <c r="U2369" t="n">
        <v>0.76</v>
      </c>
      <c r="V2369" t="n">
        <v>0.88</v>
      </c>
      <c r="W2369" t="n">
        <v>6.82</v>
      </c>
      <c r="X2369" t="n">
        <v>0.42</v>
      </c>
      <c r="Y2369" t="n">
        <v>1</v>
      </c>
      <c r="Z2369" t="n">
        <v>10</v>
      </c>
    </row>
    <row r="2370">
      <c r="A2370" t="n">
        <v>82</v>
      </c>
      <c r="B2370" t="n">
        <v>145</v>
      </c>
      <c r="C2370" t="inlineStr">
        <is>
          <t xml:space="preserve">CONCLUIDO	</t>
        </is>
      </c>
      <c r="D2370" t="n">
        <v>3.5764</v>
      </c>
      <c r="E2370" t="n">
        <v>27.96</v>
      </c>
      <c r="F2370" t="n">
        <v>24.15</v>
      </c>
      <c r="G2370" t="n">
        <v>90.56</v>
      </c>
      <c r="H2370" t="n">
        <v>1.16</v>
      </c>
      <c r="I2370" t="n">
        <v>16</v>
      </c>
      <c r="J2370" t="n">
        <v>329.41</v>
      </c>
      <c r="K2370" t="n">
        <v>61.2</v>
      </c>
      <c r="L2370" t="n">
        <v>21.5</v>
      </c>
      <c r="M2370" t="n">
        <v>14</v>
      </c>
      <c r="N2370" t="n">
        <v>101.71</v>
      </c>
      <c r="O2370" t="n">
        <v>40861.93</v>
      </c>
      <c r="P2370" t="n">
        <v>434.62</v>
      </c>
      <c r="Q2370" t="n">
        <v>452.55</v>
      </c>
      <c r="R2370" t="n">
        <v>76.31</v>
      </c>
      <c r="S2370" t="n">
        <v>57.64</v>
      </c>
      <c r="T2370" t="n">
        <v>7215.44</v>
      </c>
      <c r="U2370" t="n">
        <v>0.76</v>
      </c>
      <c r="V2370" t="n">
        <v>0.88</v>
      </c>
      <c r="W2370" t="n">
        <v>6.82</v>
      </c>
      <c r="X2370" t="n">
        <v>0.43</v>
      </c>
      <c r="Y2370" t="n">
        <v>1</v>
      </c>
      <c r="Z2370" t="n">
        <v>10</v>
      </c>
    </row>
    <row r="2371">
      <c r="A2371" t="n">
        <v>83</v>
      </c>
      <c r="B2371" t="n">
        <v>145</v>
      </c>
      <c r="C2371" t="inlineStr">
        <is>
          <t xml:space="preserve">CONCLUIDO	</t>
        </is>
      </c>
      <c r="D2371" t="n">
        <v>3.5741</v>
      </c>
      <c r="E2371" t="n">
        <v>27.98</v>
      </c>
      <c r="F2371" t="n">
        <v>24.17</v>
      </c>
      <c r="G2371" t="n">
        <v>90.63</v>
      </c>
      <c r="H2371" t="n">
        <v>1.17</v>
      </c>
      <c r="I2371" t="n">
        <v>16</v>
      </c>
      <c r="J2371" t="n">
        <v>330</v>
      </c>
      <c r="K2371" t="n">
        <v>61.2</v>
      </c>
      <c r="L2371" t="n">
        <v>21.75</v>
      </c>
      <c r="M2371" t="n">
        <v>14</v>
      </c>
      <c r="N2371" t="n">
        <v>102.05</v>
      </c>
      <c r="O2371" t="n">
        <v>40934.14</v>
      </c>
      <c r="P2371" t="n">
        <v>435.13</v>
      </c>
      <c r="Q2371" t="n">
        <v>452.61</v>
      </c>
      <c r="R2371" t="n">
        <v>76.73</v>
      </c>
      <c r="S2371" t="n">
        <v>57.64</v>
      </c>
      <c r="T2371" t="n">
        <v>7424.78</v>
      </c>
      <c r="U2371" t="n">
        <v>0.75</v>
      </c>
      <c r="V2371" t="n">
        <v>0.88</v>
      </c>
      <c r="W2371" t="n">
        <v>6.82</v>
      </c>
      <c r="X2371" t="n">
        <v>0.44</v>
      </c>
      <c r="Y2371" t="n">
        <v>1</v>
      </c>
      <c r="Z2371" t="n">
        <v>10</v>
      </c>
    </row>
    <row r="2372">
      <c r="A2372" t="n">
        <v>84</v>
      </c>
      <c r="B2372" t="n">
        <v>145</v>
      </c>
      <c r="C2372" t="inlineStr">
        <is>
          <t xml:space="preserve">CONCLUIDO	</t>
        </is>
      </c>
      <c r="D2372" t="n">
        <v>3.5749</v>
      </c>
      <c r="E2372" t="n">
        <v>27.97</v>
      </c>
      <c r="F2372" t="n">
        <v>24.16</v>
      </c>
      <c r="G2372" t="n">
        <v>90.61</v>
      </c>
      <c r="H2372" t="n">
        <v>1.19</v>
      </c>
      <c r="I2372" t="n">
        <v>16</v>
      </c>
      <c r="J2372" t="n">
        <v>330.59</v>
      </c>
      <c r="K2372" t="n">
        <v>61.2</v>
      </c>
      <c r="L2372" t="n">
        <v>22</v>
      </c>
      <c r="M2372" t="n">
        <v>14</v>
      </c>
      <c r="N2372" t="n">
        <v>102.39</v>
      </c>
      <c r="O2372" t="n">
        <v>41006.51</v>
      </c>
      <c r="P2372" t="n">
        <v>434.82</v>
      </c>
      <c r="Q2372" t="n">
        <v>452.58</v>
      </c>
      <c r="R2372" t="n">
        <v>76.54000000000001</v>
      </c>
      <c r="S2372" t="n">
        <v>57.64</v>
      </c>
      <c r="T2372" t="n">
        <v>7328.61</v>
      </c>
      <c r="U2372" t="n">
        <v>0.75</v>
      </c>
      <c r="V2372" t="n">
        <v>0.88</v>
      </c>
      <c r="W2372" t="n">
        <v>6.82</v>
      </c>
      <c r="X2372" t="n">
        <v>0.44</v>
      </c>
      <c r="Y2372" t="n">
        <v>1</v>
      </c>
      <c r="Z2372" t="n">
        <v>10</v>
      </c>
    </row>
    <row r="2373">
      <c r="A2373" t="n">
        <v>85</v>
      </c>
      <c r="B2373" t="n">
        <v>145</v>
      </c>
      <c r="C2373" t="inlineStr">
        <is>
          <t xml:space="preserve">CONCLUIDO	</t>
        </is>
      </c>
      <c r="D2373" t="n">
        <v>3.5849</v>
      </c>
      <c r="E2373" t="n">
        <v>27.89</v>
      </c>
      <c r="F2373" t="n">
        <v>24.14</v>
      </c>
      <c r="G2373" t="n">
        <v>96.55</v>
      </c>
      <c r="H2373" t="n">
        <v>1.2</v>
      </c>
      <c r="I2373" t="n">
        <v>15</v>
      </c>
      <c r="J2373" t="n">
        <v>331.17</v>
      </c>
      <c r="K2373" t="n">
        <v>61.2</v>
      </c>
      <c r="L2373" t="n">
        <v>22.25</v>
      </c>
      <c r="M2373" t="n">
        <v>13</v>
      </c>
      <c r="N2373" t="n">
        <v>102.72</v>
      </c>
      <c r="O2373" t="n">
        <v>41079.04</v>
      </c>
      <c r="P2373" t="n">
        <v>434.26</v>
      </c>
      <c r="Q2373" t="n">
        <v>452.63</v>
      </c>
      <c r="R2373" t="n">
        <v>75.86</v>
      </c>
      <c r="S2373" t="n">
        <v>57.64</v>
      </c>
      <c r="T2373" t="n">
        <v>6990.61</v>
      </c>
      <c r="U2373" t="n">
        <v>0.76</v>
      </c>
      <c r="V2373" t="n">
        <v>0.88</v>
      </c>
      <c r="W2373" t="n">
        <v>6.82</v>
      </c>
      <c r="X2373" t="n">
        <v>0.41</v>
      </c>
      <c r="Y2373" t="n">
        <v>1</v>
      </c>
      <c r="Z2373" t="n">
        <v>10</v>
      </c>
    </row>
    <row r="2374">
      <c r="A2374" t="n">
        <v>86</v>
      </c>
      <c r="B2374" t="n">
        <v>145</v>
      </c>
      <c r="C2374" t="inlineStr">
        <is>
          <t xml:space="preserve">CONCLUIDO	</t>
        </is>
      </c>
      <c r="D2374" t="n">
        <v>3.5876</v>
      </c>
      <c r="E2374" t="n">
        <v>27.87</v>
      </c>
      <c r="F2374" t="n">
        <v>24.12</v>
      </c>
      <c r="G2374" t="n">
        <v>96.47</v>
      </c>
      <c r="H2374" t="n">
        <v>1.21</v>
      </c>
      <c r="I2374" t="n">
        <v>15</v>
      </c>
      <c r="J2374" t="n">
        <v>331.76</v>
      </c>
      <c r="K2374" t="n">
        <v>61.2</v>
      </c>
      <c r="L2374" t="n">
        <v>22.5</v>
      </c>
      <c r="M2374" t="n">
        <v>13</v>
      </c>
      <c r="N2374" t="n">
        <v>103.06</v>
      </c>
      <c r="O2374" t="n">
        <v>41151.74</v>
      </c>
      <c r="P2374" t="n">
        <v>434.13</v>
      </c>
      <c r="Q2374" t="n">
        <v>452.59</v>
      </c>
      <c r="R2374" t="n">
        <v>75.09</v>
      </c>
      <c r="S2374" t="n">
        <v>57.64</v>
      </c>
      <c r="T2374" t="n">
        <v>6606.27</v>
      </c>
      <c r="U2374" t="n">
        <v>0.77</v>
      </c>
      <c r="V2374" t="n">
        <v>0.88</v>
      </c>
      <c r="W2374" t="n">
        <v>6.82</v>
      </c>
      <c r="X2374" t="n">
        <v>0.39</v>
      </c>
      <c r="Y2374" t="n">
        <v>1</v>
      </c>
      <c r="Z2374" t="n">
        <v>10</v>
      </c>
    </row>
    <row r="2375">
      <c r="A2375" t="n">
        <v>87</v>
      </c>
      <c r="B2375" t="n">
        <v>145</v>
      </c>
      <c r="C2375" t="inlineStr">
        <is>
          <t xml:space="preserve">CONCLUIDO	</t>
        </is>
      </c>
      <c r="D2375" t="n">
        <v>3.5867</v>
      </c>
      <c r="E2375" t="n">
        <v>27.88</v>
      </c>
      <c r="F2375" t="n">
        <v>24.12</v>
      </c>
      <c r="G2375" t="n">
        <v>96.48999999999999</v>
      </c>
      <c r="H2375" t="n">
        <v>1.22</v>
      </c>
      <c r="I2375" t="n">
        <v>15</v>
      </c>
      <c r="J2375" t="n">
        <v>332.35</v>
      </c>
      <c r="K2375" t="n">
        <v>61.2</v>
      </c>
      <c r="L2375" t="n">
        <v>22.75</v>
      </c>
      <c r="M2375" t="n">
        <v>13</v>
      </c>
      <c r="N2375" t="n">
        <v>103.41</v>
      </c>
      <c r="O2375" t="n">
        <v>41224.6</v>
      </c>
      <c r="P2375" t="n">
        <v>434.46</v>
      </c>
      <c r="Q2375" t="n">
        <v>452.59</v>
      </c>
      <c r="R2375" t="n">
        <v>75.39</v>
      </c>
      <c r="S2375" t="n">
        <v>57.64</v>
      </c>
      <c r="T2375" t="n">
        <v>6757.84</v>
      </c>
      <c r="U2375" t="n">
        <v>0.76</v>
      </c>
      <c r="V2375" t="n">
        <v>0.88</v>
      </c>
      <c r="W2375" t="n">
        <v>6.82</v>
      </c>
      <c r="X2375" t="n">
        <v>0.4</v>
      </c>
      <c r="Y2375" t="n">
        <v>1</v>
      </c>
      <c r="Z2375" t="n">
        <v>10</v>
      </c>
    </row>
    <row r="2376">
      <c r="A2376" t="n">
        <v>88</v>
      </c>
      <c r="B2376" t="n">
        <v>145</v>
      </c>
      <c r="C2376" t="inlineStr">
        <is>
          <t xml:space="preserve">CONCLUIDO	</t>
        </is>
      </c>
      <c r="D2376" t="n">
        <v>3.5877</v>
      </c>
      <c r="E2376" t="n">
        <v>27.87</v>
      </c>
      <c r="F2376" t="n">
        <v>24.12</v>
      </c>
      <c r="G2376" t="n">
        <v>96.45999999999999</v>
      </c>
      <c r="H2376" t="n">
        <v>1.23</v>
      </c>
      <c r="I2376" t="n">
        <v>15</v>
      </c>
      <c r="J2376" t="n">
        <v>332.95</v>
      </c>
      <c r="K2376" t="n">
        <v>61.2</v>
      </c>
      <c r="L2376" t="n">
        <v>23</v>
      </c>
      <c r="M2376" t="n">
        <v>13</v>
      </c>
      <c r="N2376" t="n">
        <v>103.75</v>
      </c>
      <c r="O2376" t="n">
        <v>41297.62</v>
      </c>
      <c r="P2376" t="n">
        <v>434.42</v>
      </c>
      <c r="Q2376" t="n">
        <v>452.57</v>
      </c>
      <c r="R2376" t="n">
        <v>75.06999999999999</v>
      </c>
      <c r="S2376" t="n">
        <v>57.64</v>
      </c>
      <c r="T2376" t="n">
        <v>6599.26</v>
      </c>
      <c r="U2376" t="n">
        <v>0.77</v>
      </c>
      <c r="V2376" t="n">
        <v>0.88</v>
      </c>
      <c r="W2376" t="n">
        <v>6.82</v>
      </c>
      <c r="X2376" t="n">
        <v>0.39</v>
      </c>
      <c r="Y2376" t="n">
        <v>1</v>
      </c>
      <c r="Z2376" t="n">
        <v>10</v>
      </c>
    </row>
    <row r="2377">
      <c r="A2377" t="n">
        <v>89</v>
      </c>
      <c r="B2377" t="n">
        <v>145</v>
      </c>
      <c r="C2377" t="inlineStr">
        <is>
          <t xml:space="preserve">CONCLUIDO	</t>
        </is>
      </c>
      <c r="D2377" t="n">
        <v>3.5864</v>
      </c>
      <c r="E2377" t="n">
        <v>27.88</v>
      </c>
      <c r="F2377" t="n">
        <v>24.13</v>
      </c>
      <c r="G2377" t="n">
        <v>96.5</v>
      </c>
      <c r="H2377" t="n">
        <v>1.24</v>
      </c>
      <c r="I2377" t="n">
        <v>15</v>
      </c>
      <c r="J2377" t="n">
        <v>333.54</v>
      </c>
      <c r="K2377" t="n">
        <v>61.2</v>
      </c>
      <c r="L2377" t="n">
        <v>23.25</v>
      </c>
      <c r="M2377" t="n">
        <v>13</v>
      </c>
      <c r="N2377" t="n">
        <v>104.09</v>
      </c>
      <c r="O2377" t="n">
        <v>41370.82</v>
      </c>
      <c r="P2377" t="n">
        <v>434.52</v>
      </c>
      <c r="Q2377" t="n">
        <v>452.6</v>
      </c>
      <c r="R2377" t="n">
        <v>75.38</v>
      </c>
      <c r="S2377" t="n">
        <v>57.64</v>
      </c>
      <c r="T2377" t="n">
        <v>6753.56</v>
      </c>
      <c r="U2377" t="n">
        <v>0.76</v>
      </c>
      <c r="V2377" t="n">
        <v>0.88</v>
      </c>
      <c r="W2377" t="n">
        <v>6.82</v>
      </c>
      <c r="X2377" t="n">
        <v>0.4</v>
      </c>
      <c r="Y2377" t="n">
        <v>1</v>
      </c>
      <c r="Z2377" t="n">
        <v>10</v>
      </c>
    </row>
    <row r="2378">
      <c r="A2378" t="n">
        <v>90</v>
      </c>
      <c r="B2378" t="n">
        <v>145</v>
      </c>
      <c r="C2378" t="inlineStr">
        <is>
          <t xml:space="preserve">CONCLUIDO	</t>
        </is>
      </c>
      <c r="D2378" t="n">
        <v>3.587</v>
      </c>
      <c r="E2378" t="n">
        <v>27.88</v>
      </c>
      <c r="F2378" t="n">
        <v>24.12</v>
      </c>
      <c r="G2378" t="n">
        <v>96.48</v>
      </c>
      <c r="H2378" t="n">
        <v>1.25</v>
      </c>
      <c r="I2378" t="n">
        <v>15</v>
      </c>
      <c r="J2378" t="n">
        <v>334.14</v>
      </c>
      <c r="K2378" t="n">
        <v>61.2</v>
      </c>
      <c r="L2378" t="n">
        <v>23.5</v>
      </c>
      <c r="M2378" t="n">
        <v>13</v>
      </c>
      <c r="N2378" t="n">
        <v>104.44</v>
      </c>
      <c r="O2378" t="n">
        <v>41444.3</v>
      </c>
      <c r="P2378" t="n">
        <v>434.37</v>
      </c>
      <c r="Q2378" t="n">
        <v>452.57</v>
      </c>
      <c r="R2378" t="n">
        <v>75.08</v>
      </c>
      <c r="S2378" t="n">
        <v>57.64</v>
      </c>
      <c r="T2378" t="n">
        <v>6602.88</v>
      </c>
      <c r="U2378" t="n">
        <v>0.77</v>
      </c>
      <c r="V2378" t="n">
        <v>0.88</v>
      </c>
      <c r="W2378" t="n">
        <v>6.82</v>
      </c>
      <c r="X2378" t="n">
        <v>0.4</v>
      </c>
      <c r="Y2378" t="n">
        <v>1</v>
      </c>
      <c r="Z2378" t="n">
        <v>10</v>
      </c>
    </row>
    <row r="2379">
      <c r="A2379" t="n">
        <v>91</v>
      </c>
      <c r="B2379" t="n">
        <v>145</v>
      </c>
      <c r="C2379" t="inlineStr">
        <is>
          <t xml:space="preserve">CONCLUIDO	</t>
        </is>
      </c>
      <c r="D2379" t="n">
        <v>3.5863</v>
      </c>
      <c r="E2379" t="n">
        <v>27.88</v>
      </c>
      <c r="F2379" t="n">
        <v>24.13</v>
      </c>
      <c r="G2379" t="n">
        <v>96.51000000000001</v>
      </c>
      <c r="H2379" t="n">
        <v>1.26</v>
      </c>
      <c r="I2379" t="n">
        <v>15</v>
      </c>
      <c r="J2379" t="n">
        <v>334.73</v>
      </c>
      <c r="K2379" t="n">
        <v>61.2</v>
      </c>
      <c r="L2379" t="n">
        <v>23.75</v>
      </c>
      <c r="M2379" t="n">
        <v>13</v>
      </c>
      <c r="N2379" t="n">
        <v>104.78</v>
      </c>
      <c r="O2379" t="n">
        <v>41517.84</v>
      </c>
      <c r="P2379" t="n">
        <v>434.43</v>
      </c>
      <c r="Q2379" t="n">
        <v>452.6</v>
      </c>
      <c r="R2379" t="n">
        <v>75.18000000000001</v>
      </c>
      <c r="S2379" t="n">
        <v>57.64</v>
      </c>
      <c r="T2379" t="n">
        <v>6652.22</v>
      </c>
      <c r="U2379" t="n">
        <v>0.77</v>
      </c>
      <c r="V2379" t="n">
        <v>0.88</v>
      </c>
      <c r="W2379" t="n">
        <v>6.83</v>
      </c>
      <c r="X2379" t="n">
        <v>0.4</v>
      </c>
      <c r="Y2379" t="n">
        <v>1</v>
      </c>
      <c r="Z2379" t="n">
        <v>10</v>
      </c>
    </row>
    <row r="2380">
      <c r="A2380" t="n">
        <v>92</v>
      </c>
      <c r="B2380" t="n">
        <v>145</v>
      </c>
      <c r="C2380" t="inlineStr">
        <is>
          <t xml:space="preserve">CONCLUIDO	</t>
        </is>
      </c>
      <c r="D2380" t="n">
        <v>3.5969</v>
      </c>
      <c r="E2380" t="n">
        <v>27.8</v>
      </c>
      <c r="F2380" t="n">
        <v>24.1</v>
      </c>
      <c r="G2380" t="n">
        <v>103.28</v>
      </c>
      <c r="H2380" t="n">
        <v>1.28</v>
      </c>
      <c r="I2380" t="n">
        <v>14</v>
      </c>
      <c r="J2380" t="n">
        <v>335.33</v>
      </c>
      <c r="K2380" t="n">
        <v>61.2</v>
      </c>
      <c r="L2380" t="n">
        <v>24</v>
      </c>
      <c r="M2380" t="n">
        <v>12</v>
      </c>
      <c r="N2380" t="n">
        <v>105.13</v>
      </c>
      <c r="O2380" t="n">
        <v>41591.55</v>
      </c>
      <c r="P2380" t="n">
        <v>434.22</v>
      </c>
      <c r="Q2380" t="n">
        <v>452.6</v>
      </c>
      <c r="R2380" t="n">
        <v>74.53</v>
      </c>
      <c r="S2380" t="n">
        <v>57.64</v>
      </c>
      <c r="T2380" t="n">
        <v>6331.88</v>
      </c>
      <c r="U2380" t="n">
        <v>0.77</v>
      </c>
      <c r="V2380" t="n">
        <v>0.88</v>
      </c>
      <c r="W2380" t="n">
        <v>6.82</v>
      </c>
      <c r="X2380" t="n">
        <v>0.37</v>
      </c>
      <c r="Y2380" t="n">
        <v>1</v>
      </c>
      <c r="Z2380" t="n">
        <v>10</v>
      </c>
    </row>
    <row r="2381">
      <c r="A2381" t="n">
        <v>93</v>
      </c>
      <c r="B2381" t="n">
        <v>145</v>
      </c>
      <c r="C2381" t="inlineStr">
        <is>
          <t xml:space="preserve">CONCLUIDO	</t>
        </is>
      </c>
      <c r="D2381" t="n">
        <v>3.5965</v>
      </c>
      <c r="E2381" t="n">
        <v>27.8</v>
      </c>
      <c r="F2381" t="n">
        <v>24.1</v>
      </c>
      <c r="G2381" t="n">
        <v>103.29</v>
      </c>
      <c r="H2381" t="n">
        <v>1.29</v>
      </c>
      <c r="I2381" t="n">
        <v>14</v>
      </c>
      <c r="J2381" t="n">
        <v>335.93</v>
      </c>
      <c r="K2381" t="n">
        <v>61.2</v>
      </c>
      <c r="L2381" t="n">
        <v>24.25</v>
      </c>
      <c r="M2381" t="n">
        <v>12</v>
      </c>
      <c r="N2381" t="n">
        <v>105.48</v>
      </c>
      <c r="O2381" t="n">
        <v>41665.42</v>
      </c>
      <c r="P2381" t="n">
        <v>434.88</v>
      </c>
      <c r="Q2381" t="n">
        <v>452.59</v>
      </c>
      <c r="R2381" t="n">
        <v>74.67</v>
      </c>
      <c r="S2381" t="n">
        <v>57.64</v>
      </c>
      <c r="T2381" t="n">
        <v>6403.93</v>
      </c>
      <c r="U2381" t="n">
        <v>0.77</v>
      </c>
      <c r="V2381" t="n">
        <v>0.88</v>
      </c>
      <c r="W2381" t="n">
        <v>6.82</v>
      </c>
      <c r="X2381" t="n">
        <v>0.38</v>
      </c>
      <c r="Y2381" t="n">
        <v>1</v>
      </c>
      <c r="Z2381" t="n">
        <v>10</v>
      </c>
    </row>
    <row r="2382">
      <c r="A2382" t="n">
        <v>94</v>
      </c>
      <c r="B2382" t="n">
        <v>145</v>
      </c>
      <c r="C2382" t="inlineStr">
        <is>
          <t xml:space="preserve">CONCLUIDO	</t>
        </is>
      </c>
      <c r="D2382" t="n">
        <v>3.598</v>
      </c>
      <c r="E2382" t="n">
        <v>27.79</v>
      </c>
      <c r="F2382" t="n">
        <v>24.09</v>
      </c>
      <c r="G2382" t="n">
        <v>103.24</v>
      </c>
      <c r="H2382" t="n">
        <v>1.3</v>
      </c>
      <c r="I2382" t="n">
        <v>14</v>
      </c>
      <c r="J2382" t="n">
        <v>336.53</v>
      </c>
      <c r="K2382" t="n">
        <v>61.2</v>
      </c>
      <c r="L2382" t="n">
        <v>24.5</v>
      </c>
      <c r="M2382" t="n">
        <v>12</v>
      </c>
      <c r="N2382" t="n">
        <v>105.83</v>
      </c>
      <c r="O2382" t="n">
        <v>41739.48</v>
      </c>
      <c r="P2382" t="n">
        <v>434.66</v>
      </c>
      <c r="Q2382" t="n">
        <v>452.59</v>
      </c>
      <c r="R2382" t="n">
        <v>74.20999999999999</v>
      </c>
      <c r="S2382" t="n">
        <v>57.64</v>
      </c>
      <c r="T2382" t="n">
        <v>6171.77</v>
      </c>
      <c r="U2382" t="n">
        <v>0.78</v>
      </c>
      <c r="V2382" t="n">
        <v>0.88</v>
      </c>
      <c r="W2382" t="n">
        <v>6.82</v>
      </c>
      <c r="X2382" t="n">
        <v>0.37</v>
      </c>
      <c r="Y2382" t="n">
        <v>1</v>
      </c>
      <c r="Z2382" t="n">
        <v>10</v>
      </c>
    </row>
    <row r="2383">
      <c r="A2383" t="n">
        <v>95</v>
      </c>
      <c r="B2383" t="n">
        <v>145</v>
      </c>
      <c r="C2383" t="inlineStr">
        <is>
          <t xml:space="preserve">CONCLUIDO	</t>
        </is>
      </c>
      <c r="D2383" t="n">
        <v>3.5981</v>
      </c>
      <c r="E2383" t="n">
        <v>27.79</v>
      </c>
      <c r="F2383" t="n">
        <v>24.09</v>
      </c>
      <c r="G2383" t="n">
        <v>103.24</v>
      </c>
      <c r="H2383" t="n">
        <v>1.31</v>
      </c>
      <c r="I2383" t="n">
        <v>14</v>
      </c>
      <c r="J2383" t="n">
        <v>337.13</v>
      </c>
      <c r="K2383" t="n">
        <v>61.2</v>
      </c>
      <c r="L2383" t="n">
        <v>24.75</v>
      </c>
      <c r="M2383" t="n">
        <v>12</v>
      </c>
      <c r="N2383" t="n">
        <v>106.18</v>
      </c>
      <c r="O2383" t="n">
        <v>41813.7</v>
      </c>
      <c r="P2383" t="n">
        <v>434.78</v>
      </c>
      <c r="Q2383" t="n">
        <v>452.58</v>
      </c>
      <c r="R2383" t="n">
        <v>74.18000000000001</v>
      </c>
      <c r="S2383" t="n">
        <v>57.64</v>
      </c>
      <c r="T2383" t="n">
        <v>6157.54</v>
      </c>
      <c r="U2383" t="n">
        <v>0.78</v>
      </c>
      <c r="V2383" t="n">
        <v>0.88</v>
      </c>
      <c r="W2383" t="n">
        <v>6.82</v>
      </c>
      <c r="X2383" t="n">
        <v>0.36</v>
      </c>
      <c r="Y2383" t="n">
        <v>1</v>
      </c>
      <c r="Z2383" t="n">
        <v>10</v>
      </c>
    </row>
    <row r="2384">
      <c r="A2384" t="n">
        <v>96</v>
      </c>
      <c r="B2384" t="n">
        <v>145</v>
      </c>
      <c r="C2384" t="inlineStr">
        <is>
          <t xml:space="preserve">CONCLUIDO	</t>
        </is>
      </c>
      <c r="D2384" t="n">
        <v>3.5962</v>
      </c>
      <c r="E2384" t="n">
        <v>27.81</v>
      </c>
      <c r="F2384" t="n">
        <v>24.1</v>
      </c>
      <c r="G2384" t="n">
        <v>103.3</v>
      </c>
      <c r="H2384" t="n">
        <v>1.32</v>
      </c>
      <c r="I2384" t="n">
        <v>14</v>
      </c>
      <c r="J2384" t="n">
        <v>337.73</v>
      </c>
      <c r="K2384" t="n">
        <v>61.2</v>
      </c>
      <c r="L2384" t="n">
        <v>25</v>
      </c>
      <c r="M2384" t="n">
        <v>12</v>
      </c>
      <c r="N2384" t="n">
        <v>106.53</v>
      </c>
      <c r="O2384" t="n">
        <v>41888.1</v>
      </c>
      <c r="P2384" t="n">
        <v>435.01</v>
      </c>
      <c r="Q2384" t="n">
        <v>452.59</v>
      </c>
      <c r="R2384" t="n">
        <v>74.78</v>
      </c>
      <c r="S2384" t="n">
        <v>57.64</v>
      </c>
      <c r="T2384" t="n">
        <v>6458.56</v>
      </c>
      <c r="U2384" t="n">
        <v>0.77</v>
      </c>
      <c r="V2384" t="n">
        <v>0.88</v>
      </c>
      <c r="W2384" t="n">
        <v>6.81</v>
      </c>
      <c r="X2384" t="n">
        <v>0.38</v>
      </c>
      <c r="Y2384" t="n">
        <v>1</v>
      </c>
      <c r="Z2384" t="n">
        <v>10</v>
      </c>
    </row>
    <row r="2385">
      <c r="A2385" t="n">
        <v>97</v>
      </c>
      <c r="B2385" t="n">
        <v>145</v>
      </c>
      <c r="C2385" t="inlineStr">
        <is>
          <t xml:space="preserve">CONCLUIDO	</t>
        </is>
      </c>
      <c r="D2385" t="n">
        <v>3.5985</v>
      </c>
      <c r="E2385" t="n">
        <v>27.79</v>
      </c>
      <c r="F2385" t="n">
        <v>24.09</v>
      </c>
      <c r="G2385" t="n">
        <v>103.22</v>
      </c>
      <c r="H2385" t="n">
        <v>1.33</v>
      </c>
      <c r="I2385" t="n">
        <v>14</v>
      </c>
      <c r="J2385" t="n">
        <v>338.34</v>
      </c>
      <c r="K2385" t="n">
        <v>61.2</v>
      </c>
      <c r="L2385" t="n">
        <v>25.25</v>
      </c>
      <c r="M2385" t="n">
        <v>12</v>
      </c>
      <c r="N2385" t="n">
        <v>106.89</v>
      </c>
      <c r="O2385" t="n">
        <v>41962.68</v>
      </c>
      <c r="P2385" t="n">
        <v>434.59</v>
      </c>
      <c r="Q2385" t="n">
        <v>452.6</v>
      </c>
      <c r="R2385" t="n">
        <v>74.04000000000001</v>
      </c>
      <c r="S2385" t="n">
        <v>57.64</v>
      </c>
      <c r="T2385" t="n">
        <v>6090.01</v>
      </c>
      <c r="U2385" t="n">
        <v>0.78</v>
      </c>
      <c r="V2385" t="n">
        <v>0.88</v>
      </c>
      <c r="W2385" t="n">
        <v>6.82</v>
      </c>
      <c r="X2385" t="n">
        <v>0.36</v>
      </c>
      <c r="Y2385" t="n">
        <v>1</v>
      </c>
      <c r="Z2385" t="n">
        <v>10</v>
      </c>
    </row>
    <row r="2386">
      <c r="A2386" t="n">
        <v>98</v>
      </c>
      <c r="B2386" t="n">
        <v>145</v>
      </c>
      <c r="C2386" t="inlineStr">
        <is>
          <t xml:space="preserve">CONCLUIDO	</t>
        </is>
      </c>
      <c r="D2386" t="n">
        <v>3.5973</v>
      </c>
      <c r="E2386" t="n">
        <v>27.8</v>
      </c>
      <c r="F2386" t="n">
        <v>24.1</v>
      </c>
      <c r="G2386" t="n">
        <v>103.27</v>
      </c>
      <c r="H2386" t="n">
        <v>1.34</v>
      </c>
      <c r="I2386" t="n">
        <v>14</v>
      </c>
      <c r="J2386" t="n">
        <v>338.94</v>
      </c>
      <c r="K2386" t="n">
        <v>61.2</v>
      </c>
      <c r="L2386" t="n">
        <v>25.5</v>
      </c>
      <c r="M2386" t="n">
        <v>12</v>
      </c>
      <c r="N2386" t="n">
        <v>107.25</v>
      </c>
      <c r="O2386" t="n">
        <v>42037.44</v>
      </c>
      <c r="P2386" t="n">
        <v>434.34</v>
      </c>
      <c r="Q2386" t="n">
        <v>452.56</v>
      </c>
      <c r="R2386" t="n">
        <v>74.48999999999999</v>
      </c>
      <c r="S2386" t="n">
        <v>57.64</v>
      </c>
      <c r="T2386" t="n">
        <v>6311.18</v>
      </c>
      <c r="U2386" t="n">
        <v>0.77</v>
      </c>
      <c r="V2386" t="n">
        <v>0.88</v>
      </c>
      <c r="W2386" t="n">
        <v>6.82</v>
      </c>
      <c r="X2386" t="n">
        <v>0.37</v>
      </c>
      <c r="Y2386" t="n">
        <v>1</v>
      </c>
      <c r="Z2386" t="n">
        <v>10</v>
      </c>
    </row>
    <row r="2387">
      <c r="A2387" t="n">
        <v>99</v>
      </c>
      <c r="B2387" t="n">
        <v>145</v>
      </c>
      <c r="C2387" t="inlineStr">
        <is>
          <t xml:space="preserve">CONCLUIDO	</t>
        </is>
      </c>
      <c r="D2387" t="n">
        <v>3.5964</v>
      </c>
      <c r="E2387" t="n">
        <v>27.81</v>
      </c>
      <c r="F2387" t="n">
        <v>24.1</v>
      </c>
      <c r="G2387" t="n">
        <v>103.3</v>
      </c>
      <c r="H2387" t="n">
        <v>1.35</v>
      </c>
      <c r="I2387" t="n">
        <v>14</v>
      </c>
      <c r="J2387" t="n">
        <v>339.55</v>
      </c>
      <c r="K2387" t="n">
        <v>61.2</v>
      </c>
      <c r="L2387" t="n">
        <v>25.75</v>
      </c>
      <c r="M2387" t="n">
        <v>12</v>
      </c>
      <c r="N2387" t="n">
        <v>107.6</v>
      </c>
      <c r="O2387" t="n">
        <v>42112.37</v>
      </c>
      <c r="P2387" t="n">
        <v>433.89</v>
      </c>
      <c r="Q2387" t="n">
        <v>452.63</v>
      </c>
      <c r="R2387" t="n">
        <v>74.65000000000001</v>
      </c>
      <c r="S2387" t="n">
        <v>57.64</v>
      </c>
      <c r="T2387" t="n">
        <v>6395.18</v>
      </c>
      <c r="U2387" t="n">
        <v>0.77</v>
      </c>
      <c r="V2387" t="n">
        <v>0.88</v>
      </c>
      <c r="W2387" t="n">
        <v>6.82</v>
      </c>
      <c r="X2387" t="n">
        <v>0.38</v>
      </c>
      <c r="Y2387" t="n">
        <v>1</v>
      </c>
      <c r="Z2387" t="n">
        <v>10</v>
      </c>
    </row>
    <row r="2388">
      <c r="A2388" t="n">
        <v>100</v>
      </c>
      <c r="B2388" t="n">
        <v>145</v>
      </c>
      <c r="C2388" t="inlineStr">
        <is>
          <t xml:space="preserve">CONCLUIDO	</t>
        </is>
      </c>
      <c r="D2388" t="n">
        <v>3.606</v>
      </c>
      <c r="E2388" t="n">
        <v>27.73</v>
      </c>
      <c r="F2388" t="n">
        <v>24.08</v>
      </c>
      <c r="G2388" t="n">
        <v>111.15</v>
      </c>
      <c r="H2388" t="n">
        <v>1.36</v>
      </c>
      <c r="I2388" t="n">
        <v>13</v>
      </c>
      <c r="J2388" t="n">
        <v>340.16</v>
      </c>
      <c r="K2388" t="n">
        <v>61.2</v>
      </c>
      <c r="L2388" t="n">
        <v>26</v>
      </c>
      <c r="M2388" t="n">
        <v>11</v>
      </c>
      <c r="N2388" t="n">
        <v>107.96</v>
      </c>
      <c r="O2388" t="n">
        <v>42187.49</v>
      </c>
      <c r="P2388" t="n">
        <v>434.07</v>
      </c>
      <c r="Q2388" t="n">
        <v>452.55</v>
      </c>
      <c r="R2388" t="n">
        <v>73.97</v>
      </c>
      <c r="S2388" t="n">
        <v>57.64</v>
      </c>
      <c r="T2388" t="n">
        <v>6057.25</v>
      </c>
      <c r="U2388" t="n">
        <v>0.78</v>
      </c>
      <c r="V2388" t="n">
        <v>0.88</v>
      </c>
      <c r="W2388" t="n">
        <v>6.82</v>
      </c>
      <c r="X2388" t="n">
        <v>0.36</v>
      </c>
      <c r="Y2388" t="n">
        <v>1</v>
      </c>
      <c r="Z2388" t="n">
        <v>10</v>
      </c>
    </row>
    <row r="2389">
      <c r="A2389" t="n">
        <v>101</v>
      </c>
      <c r="B2389" t="n">
        <v>145</v>
      </c>
      <c r="C2389" t="inlineStr">
        <is>
          <t xml:space="preserve">CONCLUIDO	</t>
        </is>
      </c>
      <c r="D2389" t="n">
        <v>3.605</v>
      </c>
      <c r="E2389" t="n">
        <v>27.74</v>
      </c>
      <c r="F2389" t="n">
        <v>24.09</v>
      </c>
      <c r="G2389" t="n">
        <v>111.18</v>
      </c>
      <c r="H2389" t="n">
        <v>1.37</v>
      </c>
      <c r="I2389" t="n">
        <v>13</v>
      </c>
      <c r="J2389" t="n">
        <v>340.77</v>
      </c>
      <c r="K2389" t="n">
        <v>61.2</v>
      </c>
      <c r="L2389" t="n">
        <v>26.25</v>
      </c>
      <c r="M2389" t="n">
        <v>11</v>
      </c>
      <c r="N2389" t="n">
        <v>108.32</v>
      </c>
      <c r="O2389" t="n">
        <v>42262.79</v>
      </c>
      <c r="P2389" t="n">
        <v>434.85</v>
      </c>
      <c r="Q2389" t="n">
        <v>452.63</v>
      </c>
      <c r="R2389" t="n">
        <v>74.09999999999999</v>
      </c>
      <c r="S2389" t="n">
        <v>57.64</v>
      </c>
      <c r="T2389" t="n">
        <v>6120.73</v>
      </c>
      <c r="U2389" t="n">
        <v>0.78</v>
      </c>
      <c r="V2389" t="n">
        <v>0.88</v>
      </c>
      <c r="W2389" t="n">
        <v>6.82</v>
      </c>
      <c r="X2389" t="n">
        <v>0.36</v>
      </c>
      <c r="Y2389" t="n">
        <v>1</v>
      </c>
      <c r="Z2389" t="n">
        <v>10</v>
      </c>
    </row>
    <row r="2390">
      <c r="A2390" t="n">
        <v>102</v>
      </c>
      <c r="B2390" t="n">
        <v>145</v>
      </c>
      <c r="C2390" t="inlineStr">
        <is>
          <t xml:space="preserve">CONCLUIDO	</t>
        </is>
      </c>
      <c r="D2390" t="n">
        <v>3.6072</v>
      </c>
      <c r="E2390" t="n">
        <v>27.72</v>
      </c>
      <c r="F2390" t="n">
        <v>24.07</v>
      </c>
      <c r="G2390" t="n">
        <v>111.11</v>
      </c>
      <c r="H2390" t="n">
        <v>1.38</v>
      </c>
      <c r="I2390" t="n">
        <v>13</v>
      </c>
      <c r="J2390" t="n">
        <v>341.38</v>
      </c>
      <c r="K2390" t="n">
        <v>61.2</v>
      </c>
      <c r="L2390" t="n">
        <v>26.5</v>
      </c>
      <c r="M2390" t="n">
        <v>11</v>
      </c>
      <c r="N2390" t="n">
        <v>108.68</v>
      </c>
      <c r="O2390" t="n">
        <v>42338.27</v>
      </c>
      <c r="P2390" t="n">
        <v>435.11</v>
      </c>
      <c r="Q2390" t="n">
        <v>452.57</v>
      </c>
      <c r="R2390" t="n">
        <v>73.75</v>
      </c>
      <c r="S2390" t="n">
        <v>57.64</v>
      </c>
      <c r="T2390" t="n">
        <v>5948.92</v>
      </c>
      <c r="U2390" t="n">
        <v>0.78</v>
      </c>
      <c r="V2390" t="n">
        <v>0.88</v>
      </c>
      <c r="W2390" t="n">
        <v>6.81</v>
      </c>
      <c r="X2390" t="n">
        <v>0.35</v>
      </c>
      <c r="Y2390" t="n">
        <v>1</v>
      </c>
      <c r="Z2390" t="n">
        <v>10</v>
      </c>
    </row>
    <row r="2391">
      <c r="A2391" t="n">
        <v>103</v>
      </c>
      <c r="B2391" t="n">
        <v>145</v>
      </c>
      <c r="C2391" t="inlineStr">
        <is>
          <t xml:space="preserve">CONCLUIDO	</t>
        </is>
      </c>
      <c r="D2391" t="n">
        <v>3.6076</v>
      </c>
      <c r="E2391" t="n">
        <v>27.72</v>
      </c>
      <c r="F2391" t="n">
        <v>24.07</v>
      </c>
      <c r="G2391" t="n">
        <v>111.09</v>
      </c>
      <c r="H2391" t="n">
        <v>1.39</v>
      </c>
      <c r="I2391" t="n">
        <v>13</v>
      </c>
      <c r="J2391" t="n">
        <v>342</v>
      </c>
      <c r="K2391" t="n">
        <v>61.2</v>
      </c>
      <c r="L2391" t="n">
        <v>26.75</v>
      </c>
      <c r="M2391" t="n">
        <v>11</v>
      </c>
      <c r="N2391" t="n">
        <v>109.05</v>
      </c>
      <c r="O2391" t="n">
        <v>42413.94</v>
      </c>
      <c r="P2391" t="n">
        <v>435.61</v>
      </c>
      <c r="Q2391" t="n">
        <v>452.56</v>
      </c>
      <c r="R2391" t="n">
        <v>73.66</v>
      </c>
      <c r="S2391" t="n">
        <v>57.64</v>
      </c>
      <c r="T2391" t="n">
        <v>5901.98</v>
      </c>
      <c r="U2391" t="n">
        <v>0.78</v>
      </c>
      <c r="V2391" t="n">
        <v>0.88</v>
      </c>
      <c r="W2391" t="n">
        <v>6.81</v>
      </c>
      <c r="X2391" t="n">
        <v>0.34</v>
      </c>
      <c r="Y2391" t="n">
        <v>1</v>
      </c>
      <c r="Z2391" t="n">
        <v>10</v>
      </c>
    </row>
    <row r="2392">
      <c r="A2392" t="n">
        <v>104</v>
      </c>
      <c r="B2392" t="n">
        <v>145</v>
      </c>
      <c r="C2392" t="inlineStr">
        <is>
          <t xml:space="preserve">CONCLUIDO	</t>
        </is>
      </c>
      <c r="D2392" t="n">
        <v>3.6092</v>
      </c>
      <c r="E2392" t="n">
        <v>27.71</v>
      </c>
      <c r="F2392" t="n">
        <v>24.06</v>
      </c>
      <c r="G2392" t="n">
        <v>111.03</v>
      </c>
      <c r="H2392" t="n">
        <v>1.4</v>
      </c>
      <c r="I2392" t="n">
        <v>13</v>
      </c>
      <c r="J2392" t="n">
        <v>342.61</v>
      </c>
      <c r="K2392" t="n">
        <v>61.2</v>
      </c>
      <c r="L2392" t="n">
        <v>27</v>
      </c>
      <c r="M2392" t="n">
        <v>11</v>
      </c>
      <c r="N2392" t="n">
        <v>109.41</v>
      </c>
      <c r="O2392" t="n">
        <v>42489.79</v>
      </c>
      <c r="P2392" t="n">
        <v>435.7</v>
      </c>
      <c r="Q2392" t="n">
        <v>452.59</v>
      </c>
      <c r="R2392" t="n">
        <v>73.17</v>
      </c>
      <c r="S2392" t="n">
        <v>57.64</v>
      </c>
      <c r="T2392" t="n">
        <v>5657.37</v>
      </c>
      <c r="U2392" t="n">
        <v>0.79</v>
      </c>
      <c r="V2392" t="n">
        <v>0.88</v>
      </c>
      <c r="W2392" t="n">
        <v>6.81</v>
      </c>
      <c r="X2392" t="n">
        <v>0.33</v>
      </c>
      <c r="Y2392" t="n">
        <v>1</v>
      </c>
      <c r="Z2392" t="n">
        <v>10</v>
      </c>
    </row>
    <row r="2393">
      <c r="A2393" t="n">
        <v>105</v>
      </c>
      <c r="B2393" t="n">
        <v>145</v>
      </c>
      <c r="C2393" t="inlineStr">
        <is>
          <t xml:space="preserve">CONCLUIDO	</t>
        </is>
      </c>
      <c r="D2393" t="n">
        <v>3.6069</v>
      </c>
      <c r="E2393" t="n">
        <v>27.72</v>
      </c>
      <c r="F2393" t="n">
        <v>24.07</v>
      </c>
      <c r="G2393" t="n">
        <v>111.12</v>
      </c>
      <c r="H2393" t="n">
        <v>1.42</v>
      </c>
      <c r="I2393" t="n">
        <v>13</v>
      </c>
      <c r="J2393" t="n">
        <v>343.23</v>
      </c>
      <c r="K2393" t="n">
        <v>61.2</v>
      </c>
      <c r="L2393" t="n">
        <v>27.25</v>
      </c>
      <c r="M2393" t="n">
        <v>11</v>
      </c>
      <c r="N2393" t="n">
        <v>109.78</v>
      </c>
      <c r="O2393" t="n">
        <v>42565.83</v>
      </c>
      <c r="P2393" t="n">
        <v>436</v>
      </c>
      <c r="Q2393" t="n">
        <v>452.58</v>
      </c>
      <c r="R2393" t="n">
        <v>73.69</v>
      </c>
      <c r="S2393" t="n">
        <v>57.64</v>
      </c>
      <c r="T2393" t="n">
        <v>5918.47</v>
      </c>
      <c r="U2393" t="n">
        <v>0.78</v>
      </c>
      <c r="V2393" t="n">
        <v>0.88</v>
      </c>
      <c r="W2393" t="n">
        <v>6.82</v>
      </c>
      <c r="X2393" t="n">
        <v>0.35</v>
      </c>
      <c r="Y2393" t="n">
        <v>1</v>
      </c>
      <c r="Z2393" t="n">
        <v>10</v>
      </c>
    </row>
    <row r="2394">
      <c r="A2394" t="n">
        <v>106</v>
      </c>
      <c r="B2394" t="n">
        <v>145</v>
      </c>
      <c r="C2394" t="inlineStr">
        <is>
          <t xml:space="preserve">CONCLUIDO	</t>
        </is>
      </c>
      <c r="D2394" t="n">
        <v>3.6079</v>
      </c>
      <c r="E2394" t="n">
        <v>27.72</v>
      </c>
      <c r="F2394" t="n">
        <v>24.07</v>
      </c>
      <c r="G2394" t="n">
        <v>111.08</v>
      </c>
      <c r="H2394" t="n">
        <v>1.43</v>
      </c>
      <c r="I2394" t="n">
        <v>13</v>
      </c>
      <c r="J2394" t="n">
        <v>343.85</v>
      </c>
      <c r="K2394" t="n">
        <v>61.2</v>
      </c>
      <c r="L2394" t="n">
        <v>27.5</v>
      </c>
      <c r="M2394" t="n">
        <v>11</v>
      </c>
      <c r="N2394" t="n">
        <v>110.15</v>
      </c>
      <c r="O2394" t="n">
        <v>42642.18</v>
      </c>
      <c r="P2394" t="n">
        <v>435.78</v>
      </c>
      <c r="Q2394" t="n">
        <v>452.56</v>
      </c>
      <c r="R2394" t="n">
        <v>73.41</v>
      </c>
      <c r="S2394" t="n">
        <v>57.64</v>
      </c>
      <c r="T2394" t="n">
        <v>5778.58</v>
      </c>
      <c r="U2394" t="n">
        <v>0.79</v>
      </c>
      <c r="V2394" t="n">
        <v>0.88</v>
      </c>
      <c r="W2394" t="n">
        <v>6.82</v>
      </c>
      <c r="X2394" t="n">
        <v>0.34</v>
      </c>
      <c r="Y2394" t="n">
        <v>1</v>
      </c>
      <c r="Z2394" t="n">
        <v>10</v>
      </c>
    </row>
    <row r="2395">
      <c r="A2395" t="n">
        <v>107</v>
      </c>
      <c r="B2395" t="n">
        <v>145</v>
      </c>
      <c r="C2395" t="inlineStr">
        <is>
          <t xml:space="preserve">CONCLUIDO	</t>
        </is>
      </c>
      <c r="D2395" t="n">
        <v>3.608</v>
      </c>
      <c r="E2395" t="n">
        <v>27.72</v>
      </c>
      <c r="F2395" t="n">
        <v>24.07</v>
      </c>
      <c r="G2395" t="n">
        <v>111.08</v>
      </c>
      <c r="H2395" t="n">
        <v>1.44</v>
      </c>
      <c r="I2395" t="n">
        <v>13</v>
      </c>
      <c r="J2395" t="n">
        <v>344.47</v>
      </c>
      <c r="K2395" t="n">
        <v>61.2</v>
      </c>
      <c r="L2395" t="n">
        <v>27.75</v>
      </c>
      <c r="M2395" t="n">
        <v>11</v>
      </c>
      <c r="N2395" t="n">
        <v>110.52</v>
      </c>
      <c r="O2395" t="n">
        <v>42718.61</v>
      </c>
      <c r="P2395" t="n">
        <v>435.4</v>
      </c>
      <c r="Q2395" t="n">
        <v>452.64</v>
      </c>
      <c r="R2395" t="n">
        <v>73.45</v>
      </c>
      <c r="S2395" t="n">
        <v>57.64</v>
      </c>
      <c r="T2395" t="n">
        <v>5797.06</v>
      </c>
      <c r="U2395" t="n">
        <v>0.78</v>
      </c>
      <c r="V2395" t="n">
        <v>0.88</v>
      </c>
      <c r="W2395" t="n">
        <v>6.82</v>
      </c>
      <c r="X2395" t="n">
        <v>0.34</v>
      </c>
      <c r="Y2395" t="n">
        <v>1</v>
      </c>
      <c r="Z2395" t="n">
        <v>10</v>
      </c>
    </row>
    <row r="2396">
      <c r="A2396" t="n">
        <v>108</v>
      </c>
      <c r="B2396" t="n">
        <v>145</v>
      </c>
      <c r="C2396" t="inlineStr">
        <is>
          <t xml:space="preserve">CONCLUIDO	</t>
        </is>
      </c>
      <c r="D2396" t="n">
        <v>3.6063</v>
      </c>
      <c r="E2396" t="n">
        <v>27.73</v>
      </c>
      <c r="F2396" t="n">
        <v>24.08</v>
      </c>
      <c r="G2396" t="n">
        <v>111.13</v>
      </c>
      <c r="H2396" t="n">
        <v>1.45</v>
      </c>
      <c r="I2396" t="n">
        <v>13</v>
      </c>
      <c r="J2396" t="n">
        <v>345.09</v>
      </c>
      <c r="K2396" t="n">
        <v>61.2</v>
      </c>
      <c r="L2396" t="n">
        <v>28</v>
      </c>
      <c r="M2396" t="n">
        <v>11</v>
      </c>
      <c r="N2396" t="n">
        <v>110.89</v>
      </c>
      <c r="O2396" t="n">
        <v>42795.22</v>
      </c>
      <c r="P2396" t="n">
        <v>435.49</v>
      </c>
      <c r="Q2396" t="n">
        <v>452.61</v>
      </c>
      <c r="R2396" t="n">
        <v>73.79000000000001</v>
      </c>
      <c r="S2396" t="n">
        <v>57.64</v>
      </c>
      <c r="T2396" t="n">
        <v>5968.48</v>
      </c>
      <c r="U2396" t="n">
        <v>0.78</v>
      </c>
      <c r="V2396" t="n">
        <v>0.88</v>
      </c>
      <c r="W2396" t="n">
        <v>6.82</v>
      </c>
      <c r="X2396" t="n">
        <v>0.35</v>
      </c>
      <c r="Y2396" t="n">
        <v>1</v>
      </c>
      <c r="Z2396" t="n">
        <v>10</v>
      </c>
    </row>
    <row r="2397">
      <c r="A2397" t="n">
        <v>109</v>
      </c>
      <c r="B2397" t="n">
        <v>145</v>
      </c>
      <c r="C2397" t="inlineStr">
        <is>
          <t xml:space="preserve">CONCLUIDO	</t>
        </is>
      </c>
      <c r="D2397" t="n">
        <v>3.6196</v>
      </c>
      <c r="E2397" t="n">
        <v>27.63</v>
      </c>
      <c r="F2397" t="n">
        <v>24.03</v>
      </c>
      <c r="G2397" t="n">
        <v>120.16</v>
      </c>
      <c r="H2397" t="n">
        <v>1.46</v>
      </c>
      <c r="I2397" t="n">
        <v>12</v>
      </c>
      <c r="J2397" t="n">
        <v>345.71</v>
      </c>
      <c r="K2397" t="n">
        <v>61.2</v>
      </c>
      <c r="L2397" t="n">
        <v>28.25</v>
      </c>
      <c r="M2397" t="n">
        <v>10</v>
      </c>
      <c r="N2397" t="n">
        <v>111.26</v>
      </c>
      <c r="O2397" t="n">
        <v>42872.03</v>
      </c>
      <c r="P2397" t="n">
        <v>434.09</v>
      </c>
      <c r="Q2397" t="n">
        <v>452.63</v>
      </c>
      <c r="R2397" t="n">
        <v>72.45999999999999</v>
      </c>
      <c r="S2397" t="n">
        <v>57.64</v>
      </c>
      <c r="T2397" t="n">
        <v>5309.06</v>
      </c>
      <c r="U2397" t="n">
        <v>0.8</v>
      </c>
      <c r="V2397" t="n">
        <v>0.88</v>
      </c>
      <c r="W2397" t="n">
        <v>6.81</v>
      </c>
      <c r="X2397" t="n">
        <v>0.31</v>
      </c>
      <c r="Y2397" t="n">
        <v>1</v>
      </c>
      <c r="Z2397" t="n">
        <v>10</v>
      </c>
    </row>
    <row r="2398">
      <c r="A2398" t="n">
        <v>110</v>
      </c>
      <c r="B2398" t="n">
        <v>145</v>
      </c>
      <c r="C2398" t="inlineStr">
        <is>
          <t xml:space="preserve">CONCLUIDO	</t>
        </is>
      </c>
      <c r="D2398" t="n">
        <v>3.6211</v>
      </c>
      <c r="E2398" t="n">
        <v>27.62</v>
      </c>
      <c r="F2398" t="n">
        <v>24.02</v>
      </c>
      <c r="G2398" t="n">
        <v>120.1</v>
      </c>
      <c r="H2398" t="n">
        <v>1.47</v>
      </c>
      <c r="I2398" t="n">
        <v>12</v>
      </c>
      <c r="J2398" t="n">
        <v>346.34</v>
      </c>
      <c r="K2398" t="n">
        <v>61.2</v>
      </c>
      <c r="L2398" t="n">
        <v>28.5</v>
      </c>
      <c r="M2398" t="n">
        <v>10</v>
      </c>
      <c r="N2398" t="n">
        <v>111.64</v>
      </c>
      <c r="O2398" t="n">
        <v>42949.03</v>
      </c>
      <c r="P2398" t="n">
        <v>434.28</v>
      </c>
      <c r="Q2398" t="n">
        <v>452.57</v>
      </c>
      <c r="R2398" t="n">
        <v>72.02</v>
      </c>
      <c r="S2398" t="n">
        <v>57.64</v>
      </c>
      <c r="T2398" t="n">
        <v>5085.55</v>
      </c>
      <c r="U2398" t="n">
        <v>0.8</v>
      </c>
      <c r="V2398" t="n">
        <v>0.88</v>
      </c>
      <c r="W2398" t="n">
        <v>6.81</v>
      </c>
      <c r="X2398" t="n">
        <v>0.3</v>
      </c>
      <c r="Y2398" t="n">
        <v>1</v>
      </c>
      <c r="Z2398" t="n">
        <v>10</v>
      </c>
    </row>
    <row r="2399">
      <c r="A2399" t="n">
        <v>111</v>
      </c>
      <c r="B2399" t="n">
        <v>145</v>
      </c>
      <c r="C2399" t="inlineStr">
        <is>
          <t xml:space="preserve">CONCLUIDO	</t>
        </is>
      </c>
      <c r="D2399" t="n">
        <v>3.6191</v>
      </c>
      <c r="E2399" t="n">
        <v>27.63</v>
      </c>
      <c r="F2399" t="n">
        <v>24.04</v>
      </c>
      <c r="G2399" t="n">
        <v>120.17</v>
      </c>
      <c r="H2399" t="n">
        <v>1.48</v>
      </c>
      <c r="I2399" t="n">
        <v>12</v>
      </c>
      <c r="J2399" t="n">
        <v>346.96</v>
      </c>
      <c r="K2399" t="n">
        <v>61.2</v>
      </c>
      <c r="L2399" t="n">
        <v>28.75</v>
      </c>
      <c r="M2399" t="n">
        <v>10</v>
      </c>
      <c r="N2399" t="n">
        <v>112.01</v>
      </c>
      <c r="O2399" t="n">
        <v>43026.23</v>
      </c>
      <c r="P2399" t="n">
        <v>434.98</v>
      </c>
      <c r="Q2399" t="n">
        <v>452.59</v>
      </c>
      <c r="R2399" t="n">
        <v>72.23</v>
      </c>
      <c r="S2399" t="n">
        <v>57.64</v>
      </c>
      <c r="T2399" t="n">
        <v>5191.7</v>
      </c>
      <c r="U2399" t="n">
        <v>0.8</v>
      </c>
      <c r="V2399" t="n">
        <v>0.88</v>
      </c>
      <c r="W2399" t="n">
        <v>6.82</v>
      </c>
      <c r="X2399" t="n">
        <v>0.31</v>
      </c>
      <c r="Y2399" t="n">
        <v>1</v>
      </c>
      <c r="Z2399" t="n">
        <v>10</v>
      </c>
    </row>
    <row r="2400">
      <c r="A2400" t="n">
        <v>112</v>
      </c>
      <c r="B2400" t="n">
        <v>145</v>
      </c>
      <c r="C2400" t="inlineStr">
        <is>
          <t xml:space="preserve">CONCLUIDO	</t>
        </is>
      </c>
      <c r="D2400" t="n">
        <v>3.6204</v>
      </c>
      <c r="E2400" t="n">
        <v>27.62</v>
      </c>
      <c r="F2400" t="n">
        <v>24.03</v>
      </c>
      <c r="G2400" t="n">
        <v>120.13</v>
      </c>
      <c r="H2400" t="n">
        <v>1.49</v>
      </c>
      <c r="I2400" t="n">
        <v>12</v>
      </c>
      <c r="J2400" t="n">
        <v>347.59</v>
      </c>
      <c r="K2400" t="n">
        <v>61.2</v>
      </c>
      <c r="L2400" t="n">
        <v>29</v>
      </c>
      <c r="M2400" t="n">
        <v>10</v>
      </c>
      <c r="N2400" t="n">
        <v>112.39</v>
      </c>
      <c r="O2400" t="n">
        <v>43103.63</v>
      </c>
      <c r="P2400" t="n">
        <v>435.14</v>
      </c>
      <c r="Q2400" t="n">
        <v>452.57</v>
      </c>
      <c r="R2400" t="n">
        <v>72.16</v>
      </c>
      <c r="S2400" t="n">
        <v>57.64</v>
      </c>
      <c r="T2400" t="n">
        <v>5158.59</v>
      </c>
      <c r="U2400" t="n">
        <v>0.8</v>
      </c>
      <c r="V2400" t="n">
        <v>0.88</v>
      </c>
      <c r="W2400" t="n">
        <v>6.81</v>
      </c>
      <c r="X2400" t="n">
        <v>0.3</v>
      </c>
      <c r="Y2400" t="n">
        <v>1</v>
      </c>
      <c r="Z2400" t="n">
        <v>10</v>
      </c>
    </row>
    <row r="2401">
      <c r="A2401" t="n">
        <v>113</v>
      </c>
      <c r="B2401" t="n">
        <v>145</v>
      </c>
      <c r="C2401" t="inlineStr">
        <is>
          <t xml:space="preserve">CONCLUIDO	</t>
        </is>
      </c>
      <c r="D2401" t="n">
        <v>3.621</v>
      </c>
      <c r="E2401" t="n">
        <v>27.62</v>
      </c>
      <c r="F2401" t="n">
        <v>24.02</v>
      </c>
      <c r="G2401" t="n">
        <v>120.11</v>
      </c>
      <c r="H2401" t="n">
        <v>1.5</v>
      </c>
      <c r="I2401" t="n">
        <v>12</v>
      </c>
      <c r="J2401" t="n">
        <v>348.22</v>
      </c>
      <c r="K2401" t="n">
        <v>61.2</v>
      </c>
      <c r="L2401" t="n">
        <v>29.25</v>
      </c>
      <c r="M2401" t="n">
        <v>10</v>
      </c>
      <c r="N2401" t="n">
        <v>112.77</v>
      </c>
      <c r="O2401" t="n">
        <v>43181.22</v>
      </c>
      <c r="P2401" t="n">
        <v>435.71</v>
      </c>
      <c r="Q2401" t="n">
        <v>452.63</v>
      </c>
      <c r="R2401" t="n">
        <v>71.95</v>
      </c>
      <c r="S2401" t="n">
        <v>57.64</v>
      </c>
      <c r="T2401" t="n">
        <v>5052.46</v>
      </c>
      <c r="U2401" t="n">
        <v>0.8</v>
      </c>
      <c r="V2401" t="n">
        <v>0.88</v>
      </c>
      <c r="W2401" t="n">
        <v>6.81</v>
      </c>
      <c r="X2401" t="n">
        <v>0.3</v>
      </c>
      <c r="Y2401" t="n">
        <v>1</v>
      </c>
      <c r="Z2401" t="n">
        <v>10</v>
      </c>
    </row>
    <row r="2402">
      <c r="A2402" t="n">
        <v>114</v>
      </c>
      <c r="B2402" t="n">
        <v>145</v>
      </c>
      <c r="C2402" t="inlineStr">
        <is>
          <t xml:space="preserve">CONCLUIDO	</t>
        </is>
      </c>
      <c r="D2402" t="n">
        <v>3.6194</v>
      </c>
      <c r="E2402" t="n">
        <v>27.63</v>
      </c>
      <c r="F2402" t="n">
        <v>24.03</v>
      </c>
      <c r="G2402" t="n">
        <v>120.17</v>
      </c>
      <c r="H2402" t="n">
        <v>1.51</v>
      </c>
      <c r="I2402" t="n">
        <v>12</v>
      </c>
      <c r="J2402" t="n">
        <v>348.85</v>
      </c>
      <c r="K2402" t="n">
        <v>61.2</v>
      </c>
      <c r="L2402" t="n">
        <v>29.5</v>
      </c>
      <c r="M2402" t="n">
        <v>10</v>
      </c>
      <c r="N2402" t="n">
        <v>113.15</v>
      </c>
      <c r="O2402" t="n">
        <v>43259.02</v>
      </c>
      <c r="P2402" t="n">
        <v>436.05</v>
      </c>
      <c r="Q2402" t="n">
        <v>452.6</v>
      </c>
      <c r="R2402" t="n">
        <v>72.39</v>
      </c>
      <c r="S2402" t="n">
        <v>57.64</v>
      </c>
      <c r="T2402" t="n">
        <v>5274.85</v>
      </c>
      <c r="U2402" t="n">
        <v>0.8</v>
      </c>
      <c r="V2402" t="n">
        <v>0.88</v>
      </c>
      <c r="W2402" t="n">
        <v>6.81</v>
      </c>
      <c r="X2402" t="n">
        <v>0.31</v>
      </c>
      <c r="Y2402" t="n">
        <v>1</v>
      </c>
      <c r="Z2402" t="n">
        <v>10</v>
      </c>
    </row>
    <row r="2403">
      <c r="A2403" t="n">
        <v>115</v>
      </c>
      <c r="B2403" t="n">
        <v>145</v>
      </c>
      <c r="C2403" t="inlineStr">
        <is>
          <t xml:space="preserve">CONCLUIDO	</t>
        </is>
      </c>
      <c r="D2403" t="n">
        <v>3.6193</v>
      </c>
      <c r="E2403" t="n">
        <v>27.63</v>
      </c>
      <c r="F2403" t="n">
        <v>24.03</v>
      </c>
      <c r="G2403" t="n">
        <v>120.17</v>
      </c>
      <c r="H2403" t="n">
        <v>1.52</v>
      </c>
      <c r="I2403" t="n">
        <v>12</v>
      </c>
      <c r="J2403" t="n">
        <v>349.48</v>
      </c>
      <c r="K2403" t="n">
        <v>61.2</v>
      </c>
      <c r="L2403" t="n">
        <v>29.75</v>
      </c>
      <c r="M2403" t="n">
        <v>10</v>
      </c>
      <c r="N2403" t="n">
        <v>113.53</v>
      </c>
      <c r="O2403" t="n">
        <v>43337.02</v>
      </c>
      <c r="P2403" t="n">
        <v>436.28</v>
      </c>
      <c r="Q2403" t="n">
        <v>452.58</v>
      </c>
      <c r="R2403" t="n">
        <v>72.52</v>
      </c>
      <c r="S2403" t="n">
        <v>57.64</v>
      </c>
      <c r="T2403" t="n">
        <v>5339.09</v>
      </c>
      <c r="U2403" t="n">
        <v>0.79</v>
      </c>
      <c r="V2403" t="n">
        <v>0.88</v>
      </c>
      <c r="W2403" t="n">
        <v>6.81</v>
      </c>
      <c r="X2403" t="n">
        <v>0.31</v>
      </c>
      <c r="Y2403" t="n">
        <v>1</v>
      </c>
      <c r="Z2403" t="n">
        <v>10</v>
      </c>
    </row>
    <row r="2404">
      <c r="A2404" t="n">
        <v>116</v>
      </c>
      <c r="B2404" t="n">
        <v>145</v>
      </c>
      <c r="C2404" t="inlineStr">
        <is>
          <t xml:space="preserve">CONCLUIDO	</t>
        </is>
      </c>
      <c r="D2404" t="n">
        <v>3.6193</v>
      </c>
      <c r="E2404" t="n">
        <v>27.63</v>
      </c>
      <c r="F2404" t="n">
        <v>24.03</v>
      </c>
      <c r="G2404" t="n">
        <v>120.17</v>
      </c>
      <c r="H2404" t="n">
        <v>1.53</v>
      </c>
      <c r="I2404" t="n">
        <v>12</v>
      </c>
      <c r="J2404" t="n">
        <v>350.12</v>
      </c>
      <c r="K2404" t="n">
        <v>61.2</v>
      </c>
      <c r="L2404" t="n">
        <v>30</v>
      </c>
      <c r="M2404" t="n">
        <v>10</v>
      </c>
      <c r="N2404" t="n">
        <v>113.92</v>
      </c>
      <c r="O2404" t="n">
        <v>43415.22</v>
      </c>
      <c r="P2404" t="n">
        <v>436.45</v>
      </c>
      <c r="Q2404" t="n">
        <v>452.57</v>
      </c>
      <c r="R2404" t="n">
        <v>72.42</v>
      </c>
      <c r="S2404" t="n">
        <v>57.64</v>
      </c>
      <c r="T2404" t="n">
        <v>5288.41</v>
      </c>
      <c r="U2404" t="n">
        <v>0.8</v>
      </c>
      <c r="V2404" t="n">
        <v>0.88</v>
      </c>
      <c r="W2404" t="n">
        <v>6.81</v>
      </c>
      <c r="X2404" t="n">
        <v>0.31</v>
      </c>
      <c r="Y2404" t="n">
        <v>1</v>
      </c>
      <c r="Z2404" t="n">
        <v>10</v>
      </c>
    </row>
    <row r="2405">
      <c r="A2405" t="n">
        <v>117</v>
      </c>
      <c r="B2405" t="n">
        <v>145</v>
      </c>
      <c r="C2405" t="inlineStr">
        <is>
          <t xml:space="preserve">CONCLUIDO	</t>
        </is>
      </c>
      <c r="D2405" t="n">
        <v>3.6194</v>
      </c>
      <c r="E2405" t="n">
        <v>27.63</v>
      </c>
      <c r="F2405" t="n">
        <v>24.03</v>
      </c>
      <c r="G2405" t="n">
        <v>120.17</v>
      </c>
      <c r="H2405" t="n">
        <v>1.54</v>
      </c>
      <c r="I2405" t="n">
        <v>12</v>
      </c>
      <c r="J2405" t="n">
        <v>350.75</v>
      </c>
      <c r="K2405" t="n">
        <v>61.2</v>
      </c>
      <c r="L2405" t="n">
        <v>30.25</v>
      </c>
      <c r="M2405" t="n">
        <v>10</v>
      </c>
      <c r="N2405" t="n">
        <v>114.3</v>
      </c>
      <c r="O2405" t="n">
        <v>43493.63</v>
      </c>
      <c r="P2405" t="n">
        <v>436.41</v>
      </c>
      <c r="Q2405" t="n">
        <v>452.59</v>
      </c>
      <c r="R2405" t="n">
        <v>72.31</v>
      </c>
      <c r="S2405" t="n">
        <v>57.64</v>
      </c>
      <c r="T2405" t="n">
        <v>5235.09</v>
      </c>
      <c r="U2405" t="n">
        <v>0.8</v>
      </c>
      <c r="V2405" t="n">
        <v>0.88</v>
      </c>
      <c r="W2405" t="n">
        <v>6.82</v>
      </c>
      <c r="X2405" t="n">
        <v>0.31</v>
      </c>
      <c r="Y2405" t="n">
        <v>1</v>
      </c>
      <c r="Z2405" t="n">
        <v>10</v>
      </c>
    </row>
    <row r="2406">
      <c r="A2406" t="n">
        <v>118</v>
      </c>
      <c r="B2406" t="n">
        <v>145</v>
      </c>
      <c r="C2406" t="inlineStr">
        <is>
          <t xml:space="preserve">CONCLUIDO	</t>
        </is>
      </c>
      <c r="D2406" t="n">
        <v>3.6175</v>
      </c>
      <c r="E2406" t="n">
        <v>27.64</v>
      </c>
      <c r="F2406" t="n">
        <v>24.05</v>
      </c>
      <c r="G2406" t="n">
        <v>120.24</v>
      </c>
      <c r="H2406" t="n">
        <v>1.55</v>
      </c>
      <c r="I2406" t="n">
        <v>12</v>
      </c>
      <c r="J2406" t="n">
        <v>351.39</v>
      </c>
      <c r="K2406" t="n">
        <v>61.2</v>
      </c>
      <c r="L2406" t="n">
        <v>30.5</v>
      </c>
      <c r="M2406" t="n">
        <v>10</v>
      </c>
      <c r="N2406" t="n">
        <v>114.69</v>
      </c>
      <c r="O2406" t="n">
        <v>43572.25</v>
      </c>
      <c r="P2406" t="n">
        <v>436.46</v>
      </c>
      <c r="Q2406" t="n">
        <v>452.55</v>
      </c>
      <c r="R2406" t="n">
        <v>73.01000000000001</v>
      </c>
      <c r="S2406" t="n">
        <v>57.64</v>
      </c>
      <c r="T2406" t="n">
        <v>5580.99</v>
      </c>
      <c r="U2406" t="n">
        <v>0.79</v>
      </c>
      <c r="V2406" t="n">
        <v>0.88</v>
      </c>
      <c r="W2406" t="n">
        <v>6.81</v>
      </c>
      <c r="X2406" t="n">
        <v>0.32</v>
      </c>
      <c r="Y2406" t="n">
        <v>1</v>
      </c>
      <c r="Z2406" t="n">
        <v>10</v>
      </c>
    </row>
    <row r="2407">
      <c r="A2407" t="n">
        <v>119</v>
      </c>
      <c r="B2407" t="n">
        <v>145</v>
      </c>
      <c r="C2407" t="inlineStr">
        <is>
          <t xml:space="preserve">CONCLUIDO	</t>
        </is>
      </c>
      <c r="D2407" t="n">
        <v>3.6191</v>
      </c>
      <c r="E2407" t="n">
        <v>27.63</v>
      </c>
      <c r="F2407" t="n">
        <v>24.04</v>
      </c>
      <c r="G2407" t="n">
        <v>120.18</v>
      </c>
      <c r="H2407" t="n">
        <v>1.56</v>
      </c>
      <c r="I2407" t="n">
        <v>12</v>
      </c>
      <c r="J2407" t="n">
        <v>352.03</v>
      </c>
      <c r="K2407" t="n">
        <v>61.2</v>
      </c>
      <c r="L2407" t="n">
        <v>30.75</v>
      </c>
      <c r="M2407" t="n">
        <v>10</v>
      </c>
      <c r="N2407" t="n">
        <v>115.08</v>
      </c>
      <c r="O2407" t="n">
        <v>43651.07</v>
      </c>
      <c r="P2407" t="n">
        <v>435.93</v>
      </c>
      <c r="Q2407" t="n">
        <v>452.57</v>
      </c>
      <c r="R2407" t="n">
        <v>72.44</v>
      </c>
      <c r="S2407" t="n">
        <v>57.64</v>
      </c>
      <c r="T2407" t="n">
        <v>5297.04</v>
      </c>
      <c r="U2407" t="n">
        <v>0.8</v>
      </c>
      <c r="V2407" t="n">
        <v>0.88</v>
      </c>
      <c r="W2407" t="n">
        <v>6.81</v>
      </c>
      <c r="X2407" t="n">
        <v>0.31</v>
      </c>
      <c r="Y2407" t="n">
        <v>1</v>
      </c>
      <c r="Z2407" t="n">
        <v>10</v>
      </c>
    </row>
    <row r="2408">
      <c r="A2408" t="n">
        <v>120</v>
      </c>
      <c r="B2408" t="n">
        <v>145</v>
      </c>
      <c r="C2408" t="inlineStr">
        <is>
          <t xml:space="preserve">CONCLUIDO	</t>
        </is>
      </c>
      <c r="D2408" t="n">
        <v>3.6182</v>
      </c>
      <c r="E2408" t="n">
        <v>27.64</v>
      </c>
      <c r="F2408" t="n">
        <v>24.04</v>
      </c>
      <c r="G2408" t="n">
        <v>120.21</v>
      </c>
      <c r="H2408" t="n">
        <v>1.57</v>
      </c>
      <c r="I2408" t="n">
        <v>12</v>
      </c>
      <c r="J2408" t="n">
        <v>352.67</v>
      </c>
      <c r="K2408" t="n">
        <v>61.2</v>
      </c>
      <c r="L2408" t="n">
        <v>31</v>
      </c>
      <c r="M2408" t="n">
        <v>10</v>
      </c>
      <c r="N2408" t="n">
        <v>115.47</v>
      </c>
      <c r="O2408" t="n">
        <v>43730.1</v>
      </c>
      <c r="P2408" t="n">
        <v>435.89</v>
      </c>
      <c r="Q2408" t="n">
        <v>452.57</v>
      </c>
      <c r="R2408" t="n">
        <v>72.62</v>
      </c>
      <c r="S2408" t="n">
        <v>57.64</v>
      </c>
      <c r="T2408" t="n">
        <v>5387.66</v>
      </c>
      <c r="U2408" t="n">
        <v>0.79</v>
      </c>
      <c r="V2408" t="n">
        <v>0.88</v>
      </c>
      <c r="W2408" t="n">
        <v>6.82</v>
      </c>
      <c r="X2408" t="n">
        <v>0.32</v>
      </c>
      <c r="Y2408" t="n">
        <v>1</v>
      </c>
      <c r="Z2408" t="n">
        <v>10</v>
      </c>
    </row>
    <row r="2409">
      <c r="A2409" t="n">
        <v>121</v>
      </c>
      <c r="B2409" t="n">
        <v>145</v>
      </c>
      <c r="C2409" t="inlineStr">
        <is>
          <t xml:space="preserve">CONCLUIDO	</t>
        </is>
      </c>
      <c r="D2409" t="n">
        <v>3.6283</v>
      </c>
      <c r="E2409" t="n">
        <v>27.56</v>
      </c>
      <c r="F2409" t="n">
        <v>24.02</v>
      </c>
      <c r="G2409" t="n">
        <v>131.02</v>
      </c>
      <c r="H2409" t="n">
        <v>1.58</v>
      </c>
      <c r="I2409" t="n">
        <v>11</v>
      </c>
      <c r="J2409" t="n">
        <v>353.31</v>
      </c>
      <c r="K2409" t="n">
        <v>61.2</v>
      </c>
      <c r="L2409" t="n">
        <v>31.25</v>
      </c>
      <c r="M2409" t="n">
        <v>9</v>
      </c>
      <c r="N2409" t="n">
        <v>115.86</v>
      </c>
      <c r="O2409" t="n">
        <v>43809.48</v>
      </c>
      <c r="P2409" t="n">
        <v>435.55</v>
      </c>
      <c r="Q2409" t="n">
        <v>452.62</v>
      </c>
      <c r="R2409" t="n">
        <v>71.84999999999999</v>
      </c>
      <c r="S2409" t="n">
        <v>57.64</v>
      </c>
      <c r="T2409" t="n">
        <v>5008.15</v>
      </c>
      <c r="U2409" t="n">
        <v>0.8</v>
      </c>
      <c r="V2409" t="n">
        <v>0.88</v>
      </c>
      <c r="W2409" t="n">
        <v>6.82</v>
      </c>
      <c r="X2409" t="n">
        <v>0.29</v>
      </c>
      <c r="Y2409" t="n">
        <v>1</v>
      </c>
      <c r="Z2409" t="n">
        <v>10</v>
      </c>
    </row>
    <row r="2410">
      <c r="A2410" t="n">
        <v>122</v>
      </c>
      <c r="B2410" t="n">
        <v>145</v>
      </c>
      <c r="C2410" t="inlineStr">
        <is>
          <t xml:space="preserve">CONCLUIDO	</t>
        </is>
      </c>
      <c r="D2410" t="n">
        <v>3.6313</v>
      </c>
      <c r="E2410" t="n">
        <v>27.54</v>
      </c>
      <c r="F2410" t="n">
        <v>24</v>
      </c>
      <c r="G2410" t="n">
        <v>130.89</v>
      </c>
      <c r="H2410" t="n">
        <v>1.59</v>
      </c>
      <c r="I2410" t="n">
        <v>11</v>
      </c>
      <c r="J2410" t="n">
        <v>353.96</v>
      </c>
      <c r="K2410" t="n">
        <v>61.2</v>
      </c>
      <c r="L2410" t="n">
        <v>31.5</v>
      </c>
      <c r="M2410" t="n">
        <v>9</v>
      </c>
      <c r="N2410" t="n">
        <v>116.26</v>
      </c>
      <c r="O2410" t="n">
        <v>43888.94</v>
      </c>
      <c r="P2410" t="n">
        <v>435.52</v>
      </c>
      <c r="Q2410" t="n">
        <v>452.56</v>
      </c>
      <c r="R2410" t="n">
        <v>71.11</v>
      </c>
      <c r="S2410" t="n">
        <v>57.64</v>
      </c>
      <c r="T2410" t="n">
        <v>4638.99</v>
      </c>
      <c r="U2410" t="n">
        <v>0.8100000000000001</v>
      </c>
      <c r="V2410" t="n">
        <v>0.88</v>
      </c>
      <c r="W2410" t="n">
        <v>6.81</v>
      </c>
      <c r="X2410" t="n">
        <v>0.27</v>
      </c>
      <c r="Y2410" t="n">
        <v>1</v>
      </c>
      <c r="Z2410" t="n">
        <v>10</v>
      </c>
    </row>
    <row r="2411">
      <c r="A2411" t="n">
        <v>123</v>
      </c>
      <c r="B2411" t="n">
        <v>145</v>
      </c>
      <c r="C2411" t="inlineStr">
        <is>
          <t xml:space="preserve">CONCLUIDO	</t>
        </is>
      </c>
      <c r="D2411" t="n">
        <v>3.6312</v>
      </c>
      <c r="E2411" t="n">
        <v>27.54</v>
      </c>
      <c r="F2411" t="n">
        <v>24</v>
      </c>
      <c r="G2411" t="n">
        <v>130.9</v>
      </c>
      <c r="H2411" t="n">
        <v>1.6</v>
      </c>
      <c r="I2411" t="n">
        <v>11</v>
      </c>
      <c r="J2411" t="n">
        <v>354.6</v>
      </c>
      <c r="K2411" t="n">
        <v>61.2</v>
      </c>
      <c r="L2411" t="n">
        <v>31.75</v>
      </c>
      <c r="M2411" t="n">
        <v>9</v>
      </c>
      <c r="N2411" t="n">
        <v>116.65</v>
      </c>
      <c r="O2411" t="n">
        <v>43968.62</v>
      </c>
      <c r="P2411" t="n">
        <v>435.94</v>
      </c>
      <c r="Q2411" t="n">
        <v>452.56</v>
      </c>
      <c r="R2411" t="n">
        <v>71.20999999999999</v>
      </c>
      <c r="S2411" t="n">
        <v>57.64</v>
      </c>
      <c r="T2411" t="n">
        <v>4688.7</v>
      </c>
      <c r="U2411" t="n">
        <v>0.8100000000000001</v>
      </c>
      <c r="V2411" t="n">
        <v>0.88</v>
      </c>
      <c r="W2411" t="n">
        <v>6.81</v>
      </c>
      <c r="X2411" t="n">
        <v>0.27</v>
      </c>
      <c r="Y2411" t="n">
        <v>1</v>
      </c>
      <c r="Z2411" t="n">
        <v>10</v>
      </c>
    </row>
    <row r="2412">
      <c r="A2412" t="n">
        <v>124</v>
      </c>
      <c r="B2412" t="n">
        <v>145</v>
      </c>
      <c r="C2412" t="inlineStr">
        <is>
          <t xml:space="preserve">CONCLUIDO	</t>
        </is>
      </c>
      <c r="D2412" t="n">
        <v>3.6303</v>
      </c>
      <c r="E2412" t="n">
        <v>27.55</v>
      </c>
      <c r="F2412" t="n">
        <v>24</v>
      </c>
      <c r="G2412" t="n">
        <v>130.93</v>
      </c>
      <c r="H2412" t="n">
        <v>1.61</v>
      </c>
      <c r="I2412" t="n">
        <v>11</v>
      </c>
      <c r="J2412" t="n">
        <v>355.25</v>
      </c>
      <c r="K2412" t="n">
        <v>61.2</v>
      </c>
      <c r="L2412" t="n">
        <v>32</v>
      </c>
      <c r="M2412" t="n">
        <v>9</v>
      </c>
      <c r="N2412" t="n">
        <v>117.05</v>
      </c>
      <c r="O2412" t="n">
        <v>44048.52</v>
      </c>
      <c r="P2412" t="n">
        <v>436.47</v>
      </c>
      <c r="Q2412" t="n">
        <v>452.57</v>
      </c>
      <c r="R2412" t="n">
        <v>71.43000000000001</v>
      </c>
      <c r="S2412" t="n">
        <v>57.64</v>
      </c>
      <c r="T2412" t="n">
        <v>4799.46</v>
      </c>
      <c r="U2412" t="n">
        <v>0.8100000000000001</v>
      </c>
      <c r="V2412" t="n">
        <v>0.88</v>
      </c>
      <c r="W2412" t="n">
        <v>6.81</v>
      </c>
      <c r="X2412" t="n">
        <v>0.28</v>
      </c>
      <c r="Y2412" t="n">
        <v>1</v>
      </c>
      <c r="Z2412" t="n">
        <v>10</v>
      </c>
    </row>
    <row r="2413">
      <c r="A2413" t="n">
        <v>125</v>
      </c>
      <c r="B2413" t="n">
        <v>145</v>
      </c>
      <c r="C2413" t="inlineStr">
        <is>
          <t xml:space="preserve">CONCLUIDO	</t>
        </is>
      </c>
      <c r="D2413" t="n">
        <v>3.6301</v>
      </c>
      <c r="E2413" t="n">
        <v>27.55</v>
      </c>
      <c r="F2413" t="n">
        <v>24.01</v>
      </c>
      <c r="G2413" t="n">
        <v>130.94</v>
      </c>
      <c r="H2413" t="n">
        <v>1.62</v>
      </c>
      <c r="I2413" t="n">
        <v>11</v>
      </c>
      <c r="J2413" t="n">
        <v>355.9</v>
      </c>
      <c r="K2413" t="n">
        <v>61.2</v>
      </c>
      <c r="L2413" t="n">
        <v>32.25</v>
      </c>
      <c r="M2413" t="n">
        <v>9</v>
      </c>
      <c r="N2413" t="n">
        <v>117.45</v>
      </c>
      <c r="O2413" t="n">
        <v>44128.64</v>
      </c>
      <c r="P2413" t="n">
        <v>436.81</v>
      </c>
      <c r="Q2413" t="n">
        <v>452.57</v>
      </c>
      <c r="R2413" t="n">
        <v>71.52</v>
      </c>
      <c r="S2413" t="n">
        <v>57.64</v>
      </c>
      <c r="T2413" t="n">
        <v>4845.3</v>
      </c>
      <c r="U2413" t="n">
        <v>0.8100000000000001</v>
      </c>
      <c r="V2413" t="n">
        <v>0.88</v>
      </c>
      <c r="W2413" t="n">
        <v>6.81</v>
      </c>
      <c r="X2413" t="n">
        <v>0.28</v>
      </c>
      <c r="Y2413" t="n">
        <v>1</v>
      </c>
      <c r="Z2413" t="n">
        <v>10</v>
      </c>
    </row>
    <row r="2414">
      <c r="A2414" t="n">
        <v>126</v>
      </c>
      <c r="B2414" t="n">
        <v>145</v>
      </c>
      <c r="C2414" t="inlineStr">
        <is>
          <t xml:space="preserve">CONCLUIDO	</t>
        </is>
      </c>
      <c r="D2414" t="n">
        <v>3.6293</v>
      </c>
      <c r="E2414" t="n">
        <v>27.55</v>
      </c>
      <c r="F2414" t="n">
        <v>24.01</v>
      </c>
      <c r="G2414" t="n">
        <v>130.97</v>
      </c>
      <c r="H2414" t="n">
        <v>1.63</v>
      </c>
      <c r="I2414" t="n">
        <v>11</v>
      </c>
      <c r="J2414" t="n">
        <v>356.55</v>
      </c>
      <c r="K2414" t="n">
        <v>61.2</v>
      </c>
      <c r="L2414" t="n">
        <v>32.5</v>
      </c>
      <c r="M2414" t="n">
        <v>9</v>
      </c>
      <c r="N2414" t="n">
        <v>117.85</v>
      </c>
      <c r="O2414" t="n">
        <v>44208.97</v>
      </c>
      <c r="P2414" t="n">
        <v>437.44</v>
      </c>
      <c r="Q2414" t="n">
        <v>452.56</v>
      </c>
      <c r="R2414" t="n">
        <v>71.52</v>
      </c>
      <c r="S2414" t="n">
        <v>57.64</v>
      </c>
      <c r="T2414" t="n">
        <v>4840.8</v>
      </c>
      <c r="U2414" t="n">
        <v>0.8100000000000001</v>
      </c>
      <c r="V2414" t="n">
        <v>0.88</v>
      </c>
      <c r="W2414" t="n">
        <v>6.82</v>
      </c>
      <c r="X2414" t="n">
        <v>0.29</v>
      </c>
      <c r="Y2414" t="n">
        <v>1</v>
      </c>
      <c r="Z2414" t="n">
        <v>10</v>
      </c>
    </row>
    <row r="2415">
      <c r="A2415" t="n">
        <v>127</v>
      </c>
      <c r="B2415" t="n">
        <v>145</v>
      </c>
      <c r="C2415" t="inlineStr">
        <is>
          <t xml:space="preserve">CONCLUIDO	</t>
        </is>
      </c>
      <c r="D2415" t="n">
        <v>3.63</v>
      </c>
      <c r="E2415" t="n">
        <v>27.55</v>
      </c>
      <c r="F2415" t="n">
        <v>24.01</v>
      </c>
      <c r="G2415" t="n">
        <v>130.94</v>
      </c>
      <c r="H2415" t="n">
        <v>1.63</v>
      </c>
      <c r="I2415" t="n">
        <v>11</v>
      </c>
      <c r="J2415" t="n">
        <v>357.2</v>
      </c>
      <c r="K2415" t="n">
        <v>61.2</v>
      </c>
      <c r="L2415" t="n">
        <v>32.75</v>
      </c>
      <c r="M2415" t="n">
        <v>9</v>
      </c>
      <c r="N2415" t="n">
        <v>118.26</v>
      </c>
      <c r="O2415" t="n">
        <v>44289.53</v>
      </c>
      <c r="P2415" t="n">
        <v>437.42</v>
      </c>
      <c r="Q2415" t="n">
        <v>452.55</v>
      </c>
      <c r="R2415" t="n">
        <v>71.48999999999999</v>
      </c>
      <c r="S2415" t="n">
        <v>57.64</v>
      </c>
      <c r="T2415" t="n">
        <v>4829.3</v>
      </c>
      <c r="U2415" t="n">
        <v>0.8100000000000001</v>
      </c>
      <c r="V2415" t="n">
        <v>0.88</v>
      </c>
      <c r="W2415" t="n">
        <v>6.81</v>
      </c>
      <c r="X2415" t="n">
        <v>0.28</v>
      </c>
      <c r="Y2415" t="n">
        <v>1</v>
      </c>
      <c r="Z2415" t="n">
        <v>10</v>
      </c>
    </row>
    <row r="2416">
      <c r="A2416" t="n">
        <v>128</v>
      </c>
      <c r="B2416" t="n">
        <v>145</v>
      </c>
      <c r="C2416" t="inlineStr">
        <is>
          <t xml:space="preserve">CONCLUIDO	</t>
        </is>
      </c>
      <c r="D2416" t="n">
        <v>3.6303</v>
      </c>
      <c r="E2416" t="n">
        <v>27.55</v>
      </c>
      <c r="F2416" t="n">
        <v>24</v>
      </c>
      <c r="G2416" t="n">
        <v>130.93</v>
      </c>
      <c r="H2416" t="n">
        <v>1.64</v>
      </c>
      <c r="I2416" t="n">
        <v>11</v>
      </c>
      <c r="J2416" t="n">
        <v>357.86</v>
      </c>
      <c r="K2416" t="n">
        <v>61.2</v>
      </c>
      <c r="L2416" t="n">
        <v>33</v>
      </c>
      <c r="M2416" t="n">
        <v>9</v>
      </c>
      <c r="N2416" t="n">
        <v>118.66</v>
      </c>
      <c r="O2416" t="n">
        <v>44370.32</v>
      </c>
      <c r="P2416" t="n">
        <v>437.62</v>
      </c>
      <c r="Q2416" t="n">
        <v>452.57</v>
      </c>
      <c r="R2416" t="n">
        <v>71.47</v>
      </c>
      <c r="S2416" t="n">
        <v>57.64</v>
      </c>
      <c r="T2416" t="n">
        <v>4816.49</v>
      </c>
      <c r="U2416" t="n">
        <v>0.8100000000000001</v>
      </c>
      <c r="V2416" t="n">
        <v>0.88</v>
      </c>
      <c r="W2416" t="n">
        <v>6.81</v>
      </c>
      <c r="X2416" t="n">
        <v>0.28</v>
      </c>
      <c r="Y2416" t="n">
        <v>1</v>
      </c>
      <c r="Z2416" t="n">
        <v>10</v>
      </c>
    </row>
    <row r="2417">
      <c r="A2417" t="n">
        <v>129</v>
      </c>
      <c r="B2417" t="n">
        <v>145</v>
      </c>
      <c r="C2417" t="inlineStr">
        <is>
          <t xml:space="preserve">CONCLUIDO	</t>
        </is>
      </c>
      <c r="D2417" t="n">
        <v>3.629</v>
      </c>
      <c r="E2417" t="n">
        <v>27.56</v>
      </c>
      <c r="F2417" t="n">
        <v>24.01</v>
      </c>
      <c r="G2417" t="n">
        <v>130.98</v>
      </c>
      <c r="H2417" t="n">
        <v>1.65</v>
      </c>
      <c r="I2417" t="n">
        <v>11</v>
      </c>
      <c r="J2417" t="n">
        <v>358.52</v>
      </c>
      <c r="K2417" t="n">
        <v>61.2</v>
      </c>
      <c r="L2417" t="n">
        <v>33.25</v>
      </c>
      <c r="M2417" t="n">
        <v>9</v>
      </c>
      <c r="N2417" t="n">
        <v>119.07</v>
      </c>
      <c r="O2417" t="n">
        <v>44451.33</v>
      </c>
      <c r="P2417" t="n">
        <v>437.72</v>
      </c>
      <c r="Q2417" t="n">
        <v>452.56</v>
      </c>
      <c r="R2417" t="n">
        <v>71.84999999999999</v>
      </c>
      <c r="S2417" t="n">
        <v>57.64</v>
      </c>
      <c r="T2417" t="n">
        <v>5005.65</v>
      </c>
      <c r="U2417" t="n">
        <v>0.8</v>
      </c>
      <c r="V2417" t="n">
        <v>0.88</v>
      </c>
      <c r="W2417" t="n">
        <v>6.81</v>
      </c>
      <c r="X2417" t="n">
        <v>0.29</v>
      </c>
      <c r="Y2417" t="n">
        <v>1</v>
      </c>
      <c r="Z2417" t="n">
        <v>10</v>
      </c>
    </row>
    <row r="2418">
      <c r="A2418" t="n">
        <v>130</v>
      </c>
      <c r="B2418" t="n">
        <v>145</v>
      </c>
      <c r="C2418" t="inlineStr">
        <is>
          <t xml:space="preserve">CONCLUIDO	</t>
        </is>
      </c>
      <c r="D2418" t="n">
        <v>3.6297</v>
      </c>
      <c r="E2418" t="n">
        <v>27.55</v>
      </c>
      <c r="F2418" t="n">
        <v>24.01</v>
      </c>
      <c r="G2418" t="n">
        <v>130.96</v>
      </c>
      <c r="H2418" t="n">
        <v>1.66</v>
      </c>
      <c r="I2418" t="n">
        <v>11</v>
      </c>
      <c r="J2418" t="n">
        <v>359.17</v>
      </c>
      <c r="K2418" t="n">
        <v>61.2</v>
      </c>
      <c r="L2418" t="n">
        <v>33.5</v>
      </c>
      <c r="M2418" t="n">
        <v>9</v>
      </c>
      <c r="N2418" t="n">
        <v>119.48</v>
      </c>
      <c r="O2418" t="n">
        <v>44532.57</v>
      </c>
      <c r="P2418" t="n">
        <v>437.99</v>
      </c>
      <c r="Q2418" t="n">
        <v>452.61</v>
      </c>
      <c r="R2418" t="n">
        <v>71.67</v>
      </c>
      <c r="S2418" t="n">
        <v>57.64</v>
      </c>
      <c r="T2418" t="n">
        <v>4917.55</v>
      </c>
      <c r="U2418" t="n">
        <v>0.8</v>
      </c>
      <c r="V2418" t="n">
        <v>0.88</v>
      </c>
      <c r="W2418" t="n">
        <v>6.81</v>
      </c>
      <c r="X2418" t="n">
        <v>0.28</v>
      </c>
      <c r="Y2418" t="n">
        <v>1</v>
      </c>
      <c r="Z2418" t="n">
        <v>10</v>
      </c>
    </row>
    <row r="2419">
      <c r="A2419" t="n">
        <v>131</v>
      </c>
      <c r="B2419" t="n">
        <v>145</v>
      </c>
      <c r="C2419" t="inlineStr">
        <is>
          <t xml:space="preserve">CONCLUIDO	</t>
        </is>
      </c>
      <c r="D2419" t="n">
        <v>3.6307</v>
      </c>
      <c r="E2419" t="n">
        <v>27.54</v>
      </c>
      <c r="F2419" t="n">
        <v>24</v>
      </c>
      <c r="G2419" t="n">
        <v>130.91</v>
      </c>
      <c r="H2419" t="n">
        <v>1.67</v>
      </c>
      <c r="I2419" t="n">
        <v>11</v>
      </c>
      <c r="J2419" t="n">
        <v>359.84</v>
      </c>
      <c r="K2419" t="n">
        <v>61.2</v>
      </c>
      <c r="L2419" t="n">
        <v>33.75</v>
      </c>
      <c r="M2419" t="n">
        <v>9</v>
      </c>
      <c r="N2419" t="n">
        <v>119.89</v>
      </c>
      <c r="O2419" t="n">
        <v>44614.04</v>
      </c>
      <c r="P2419" t="n">
        <v>437.8</v>
      </c>
      <c r="Q2419" t="n">
        <v>452.56</v>
      </c>
      <c r="R2419" t="n">
        <v>71.2</v>
      </c>
      <c r="S2419" t="n">
        <v>57.64</v>
      </c>
      <c r="T2419" t="n">
        <v>4682.24</v>
      </c>
      <c r="U2419" t="n">
        <v>0.8100000000000001</v>
      </c>
      <c r="V2419" t="n">
        <v>0.88</v>
      </c>
      <c r="W2419" t="n">
        <v>6.82</v>
      </c>
      <c r="X2419" t="n">
        <v>0.28</v>
      </c>
      <c r="Y2419" t="n">
        <v>1</v>
      </c>
      <c r="Z2419" t="n">
        <v>10</v>
      </c>
    </row>
    <row r="2420">
      <c r="A2420" t="n">
        <v>132</v>
      </c>
      <c r="B2420" t="n">
        <v>145</v>
      </c>
      <c r="C2420" t="inlineStr">
        <is>
          <t xml:space="preserve">CONCLUIDO	</t>
        </is>
      </c>
      <c r="D2420" t="n">
        <v>3.63</v>
      </c>
      <c r="E2420" t="n">
        <v>27.55</v>
      </c>
      <c r="F2420" t="n">
        <v>24.01</v>
      </c>
      <c r="G2420" t="n">
        <v>130.94</v>
      </c>
      <c r="H2420" t="n">
        <v>1.68</v>
      </c>
      <c r="I2420" t="n">
        <v>11</v>
      </c>
      <c r="J2420" t="n">
        <v>360.5</v>
      </c>
      <c r="K2420" t="n">
        <v>61.2</v>
      </c>
      <c r="L2420" t="n">
        <v>34</v>
      </c>
      <c r="M2420" t="n">
        <v>9</v>
      </c>
      <c r="N2420" t="n">
        <v>120.3</v>
      </c>
      <c r="O2420" t="n">
        <v>44695.75</v>
      </c>
      <c r="P2420" t="n">
        <v>438.11</v>
      </c>
      <c r="Q2420" t="n">
        <v>452.56</v>
      </c>
      <c r="R2420" t="n">
        <v>71.59999999999999</v>
      </c>
      <c r="S2420" t="n">
        <v>57.64</v>
      </c>
      <c r="T2420" t="n">
        <v>4880.48</v>
      </c>
      <c r="U2420" t="n">
        <v>0.8100000000000001</v>
      </c>
      <c r="V2420" t="n">
        <v>0.88</v>
      </c>
      <c r="W2420" t="n">
        <v>6.81</v>
      </c>
      <c r="X2420" t="n">
        <v>0.28</v>
      </c>
      <c r="Y2420" t="n">
        <v>1</v>
      </c>
      <c r="Z2420" t="n">
        <v>10</v>
      </c>
    </row>
    <row r="2421">
      <c r="A2421" t="n">
        <v>133</v>
      </c>
      <c r="B2421" t="n">
        <v>145</v>
      </c>
      <c r="C2421" t="inlineStr">
        <is>
          <t xml:space="preserve">CONCLUIDO	</t>
        </is>
      </c>
      <c r="D2421" t="n">
        <v>3.63</v>
      </c>
      <c r="E2421" t="n">
        <v>27.55</v>
      </c>
      <c r="F2421" t="n">
        <v>24.01</v>
      </c>
      <c r="G2421" t="n">
        <v>130.94</v>
      </c>
      <c r="H2421" t="n">
        <v>1.69</v>
      </c>
      <c r="I2421" t="n">
        <v>11</v>
      </c>
      <c r="J2421" t="n">
        <v>361.16</v>
      </c>
      <c r="K2421" t="n">
        <v>61.2</v>
      </c>
      <c r="L2421" t="n">
        <v>34.25</v>
      </c>
      <c r="M2421" t="n">
        <v>9</v>
      </c>
      <c r="N2421" t="n">
        <v>120.71</v>
      </c>
      <c r="O2421" t="n">
        <v>44777.68</v>
      </c>
      <c r="P2421" t="n">
        <v>437.84</v>
      </c>
      <c r="Q2421" t="n">
        <v>452.58</v>
      </c>
      <c r="R2421" t="n">
        <v>71.5</v>
      </c>
      <c r="S2421" t="n">
        <v>57.64</v>
      </c>
      <c r="T2421" t="n">
        <v>4831.89</v>
      </c>
      <c r="U2421" t="n">
        <v>0.8100000000000001</v>
      </c>
      <c r="V2421" t="n">
        <v>0.88</v>
      </c>
      <c r="W2421" t="n">
        <v>6.81</v>
      </c>
      <c r="X2421" t="n">
        <v>0.28</v>
      </c>
      <c r="Y2421" t="n">
        <v>1</v>
      </c>
      <c r="Z2421" t="n">
        <v>10</v>
      </c>
    </row>
    <row r="2422">
      <c r="A2422" t="n">
        <v>134</v>
      </c>
      <c r="B2422" t="n">
        <v>145</v>
      </c>
      <c r="C2422" t="inlineStr">
        <is>
          <t xml:space="preserve">CONCLUIDO	</t>
        </is>
      </c>
      <c r="D2422" t="n">
        <v>3.6298</v>
      </c>
      <c r="E2422" t="n">
        <v>27.55</v>
      </c>
      <c r="F2422" t="n">
        <v>24.01</v>
      </c>
      <c r="G2422" t="n">
        <v>130.95</v>
      </c>
      <c r="H2422" t="n">
        <v>1.7</v>
      </c>
      <c r="I2422" t="n">
        <v>11</v>
      </c>
      <c r="J2422" t="n">
        <v>361.83</v>
      </c>
      <c r="K2422" t="n">
        <v>61.2</v>
      </c>
      <c r="L2422" t="n">
        <v>34.5</v>
      </c>
      <c r="M2422" t="n">
        <v>9</v>
      </c>
      <c r="N2422" t="n">
        <v>121.13</v>
      </c>
      <c r="O2422" t="n">
        <v>44859.98</v>
      </c>
      <c r="P2422" t="n">
        <v>437.35</v>
      </c>
      <c r="Q2422" t="n">
        <v>452.6</v>
      </c>
      <c r="R2422" t="n">
        <v>71.65000000000001</v>
      </c>
      <c r="S2422" t="n">
        <v>57.64</v>
      </c>
      <c r="T2422" t="n">
        <v>4910.16</v>
      </c>
      <c r="U2422" t="n">
        <v>0.8</v>
      </c>
      <c r="V2422" t="n">
        <v>0.88</v>
      </c>
      <c r="W2422" t="n">
        <v>6.81</v>
      </c>
      <c r="X2422" t="n">
        <v>0.28</v>
      </c>
      <c r="Y2422" t="n">
        <v>1</v>
      </c>
      <c r="Z2422" t="n">
        <v>10</v>
      </c>
    </row>
    <row r="2423">
      <c r="A2423" t="n">
        <v>135</v>
      </c>
      <c r="B2423" t="n">
        <v>145</v>
      </c>
      <c r="C2423" t="inlineStr">
        <is>
          <t xml:space="preserve">CONCLUIDO	</t>
        </is>
      </c>
      <c r="D2423" t="n">
        <v>3.6412</v>
      </c>
      <c r="E2423" t="n">
        <v>27.46</v>
      </c>
      <c r="F2423" t="n">
        <v>23.98</v>
      </c>
      <c r="G2423" t="n">
        <v>143.85</v>
      </c>
      <c r="H2423" t="n">
        <v>1.71</v>
      </c>
      <c r="I2423" t="n">
        <v>10</v>
      </c>
      <c r="J2423" t="n">
        <v>362.5</v>
      </c>
      <c r="K2423" t="n">
        <v>61.2</v>
      </c>
      <c r="L2423" t="n">
        <v>34.75</v>
      </c>
      <c r="M2423" t="n">
        <v>8</v>
      </c>
      <c r="N2423" t="n">
        <v>121.55</v>
      </c>
      <c r="O2423" t="n">
        <v>44942.4</v>
      </c>
      <c r="P2423" t="n">
        <v>436.7</v>
      </c>
      <c r="Q2423" t="n">
        <v>452.57</v>
      </c>
      <c r="R2423" t="n">
        <v>70.54000000000001</v>
      </c>
      <c r="S2423" t="n">
        <v>57.64</v>
      </c>
      <c r="T2423" t="n">
        <v>4357.98</v>
      </c>
      <c r="U2423" t="n">
        <v>0.82</v>
      </c>
      <c r="V2423" t="n">
        <v>0.88</v>
      </c>
      <c r="W2423" t="n">
        <v>6.81</v>
      </c>
      <c r="X2423" t="n">
        <v>0.25</v>
      </c>
      <c r="Y2423" t="n">
        <v>1</v>
      </c>
      <c r="Z2423" t="n">
        <v>10</v>
      </c>
    </row>
    <row r="2424">
      <c r="A2424" t="n">
        <v>136</v>
      </c>
      <c r="B2424" t="n">
        <v>145</v>
      </c>
      <c r="C2424" t="inlineStr">
        <is>
          <t xml:space="preserve">CONCLUIDO	</t>
        </is>
      </c>
      <c r="D2424" t="n">
        <v>3.6392</v>
      </c>
      <c r="E2424" t="n">
        <v>27.48</v>
      </c>
      <c r="F2424" t="n">
        <v>23.99</v>
      </c>
      <c r="G2424" t="n">
        <v>143.94</v>
      </c>
      <c r="H2424" t="n">
        <v>1.72</v>
      </c>
      <c r="I2424" t="n">
        <v>10</v>
      </c>
      <c r="J2424" t="n">
        <v>363.17</v>
      </c>
      <c r="K2424" t="n">
        <v>61.2</v>
      </c>
      <c r="L2424" t="n">
        <v>35</v>
      </c>
      <c r="M2424" t="n">
        <v>8</v>
      </c>
      <c r="N2424" t="n">
        <v>121.97</v>
      </c>
      <c r="O2424" t="n">
        <v>45025.06</v>
      </c>
      <c r="P2424" t="n">
        <v>437.49</v>
      </c>
      <c r="Q2424" t="n">
        <v>452.57</v>
      </c>
      <c r="R2424" t="n">
        <v>70.94</v>
      </c>
      <c r="S2424" t="n">
        <v>57.64</v>
      </c>
      <c r="T2424" t="n">
        <v>4558.44</v>
      </c>
      <c r="U2424" t="n">
        <v>0.8100000000000001</v>
      </c>
      <c r="V2424" t="n">
        <v>0.88</v>
      </c>
      <c r="W2424" t="n">
        <v>6.81</v>
      </c>
      <c r="X2424" t="n">
        <v>0.27</v>
      </c>
      <c r="Y2424" t="n">
        <v>1</v>
      </c>
      <c r="Z2424" t="n">
        <v>10</v>
      </c>
    </row>
    <row r="2425">
      <c r="A2425" t="n">
        <v>137</v>
      </c>
      <c r="B2425" t="n">
        <v>145</v>
      </c>
      <c r="C2425" t="inlineStr">
        <is>
          <t xml:space="preserve">CONCLUIDO	</t>
        </is>
      </c>
      <c r="D2425" t="n">
        <v>3.6396</v>
      </c>
      <c r="E2425" t="n">
        <v>27.48</v>
      </c>
      <c r="F2425" t="n">
        <v>23.99</v>
      </c>
      <c r="G2425" t="n">
        <v>143.92</v>
      </c>
      <c r="H2425" t="n">
        <v>1.73</v>
      </c>
      <c r="I2425" t="n">
        <v>10</v>
      </c>
      <c r="J2425" t="n">
        <v>363.84</v>
      </c>
      <c r="K2425" t="n">
        <v>61.2</v>
      </c>
      <c r="L2425" t="n">
        <v>35.25</v>
      </c>
      <c r="M2425" t="n">
        <v>8</v>
      </c>
      <c r="N2425" t="n">
        <v>122.39</v>
      </c>
      <c r="O2425" t="n">
        <v>45107.96</v>
      </c>
      <c r="P2425" t="n">
        <v>437.87</v>
      </c>
      <c r="Q2425" t="n">
        <v>452.57</v>
      </c>
      <c r="R2425" t="n">
        <v>70.90000000000001</v>
      </c>
      <c r="S2425" t="n">
        <v>57.64</v>
      </c>
      <c r="T2425" t="n">
        <v>4539.05</v>
      </c>
      <c r="U2425" t="n">
        <v>0.8100000000000001</v>
      </c>
      <c r="V2425" t="n">
        <v>0.88</v>
      </c>
      <c r="W2425" t="n">
        <v>6.81</v>
      </c>
      <c r="X2425" t="n">
        <v>0.26</v>
      </c>
      <c r="Y2425" t="n">
        <v>1</v>
      </c>
      <c r="Z2425" t="n">
        <v>10</v>
      </c>
    </row>
    <row r="2426">
      <c r="A2426" t="n">
        <v>138</v>
      </c>
      <c r="B2426" t="n">
        <v>145</v>
      </c>
      <c r="C2426" t="inlineStr">
        <is>
          <t xml:space="preserve">CONCLUIDO	</t>
        </is>
      </c>
      <c r="D2426" t="n">
        <v>3.642</v>
      </c>
      <c r="E2426" t="n">
        <v>27.46</v>
      </c>
      <c r="F2426" t="n">
        <v>23.97</v>
      </c>
      <c r="G2426" t="n">
        <v>143.82</v>
      </c>
      <c r="H2426" t="n">
        <v>1.74</v>
      </c>
      <c r="I2426" t="n">
        <v>10</v>
      </c>
      <c r="J2426" t="n">
        <v>364.51</v>
      </c>
      <c r="K2426" t="n">
        <v>61.2</v>
      </c>
      <c r="L2426" t="n">
        <v>35.5</v>
      </c>
      <c r="M2426" t="n">
        <v>8</v>
      </c>
      <c r="N2426" t="n">
        <v>122.82</v>
      </c>
      <c r="O2426" t="n">
        <v>45191.1</v>
      </c>
      <c r="P2426" t="n">
        <v>437.95</v>
      </c>
      <c r="Q2426" t="n">
        <v>452.57</v>
      </c>
      <c r="R2426" t="n">
        <v>70.33</v>
      </c>
      <c r="S2426" t="n">
        <v>57.64</v>
      </c>
      <c r="T2426" t="n">
        <v>4252.37</v>
      </c>
      <c r="U2426" t="n">
        <v>0.82</v>
      </c>
      <c r="V2426" t="n">
        <v>0.88</v>
      </c>
      <c r="W2426" t="n">
        <v>6.81</v>
      </c>
      <c r="X2426" t="n">
        <v>0.24</v>
      </c>
      <c r="Y2426" t="n">
        <v>1</v>
      </c>
      <c r="Z2426" t="n">
        <v>10</v>
      </c>
    </row>
    <row r="2427">
      <c r="A2427" t="n">
        <v>139</v>
      </c>
      <c r="B2427" t="n">
        <v>145</v>
      </c>
      <c r="C2427" t="inlineStr">
        <is>
          <t xml:space="preserve">CONCLUIDO	</t>
        </is>
      </c>
      <c r="D2427" t="n">
        <v>3.6415</v>
      </c>
      <c r="E2427" t="n">
        <v>27.46</v>
      </c>
      <c r="F2427" t="n">
        <v>23.97</v>
      </c>
      <c r="G2427" t="n">
        <v>143.84</v>
      </c>
      <c r="H2427" t="n">
        <v>1.75</v>
      </c>
      <c r="I2427" t="n">
        <v>10</v>
      </c>
      <c r="J2427" t="n">
        <v>365.19</v>
      </c>
      <c r="K2427" t="n">
        <v>61.2</v>
      </c>
      <c r="L2427" t="n">
        <v>35.75</v>
      </c>
      <c r="M2427" t="n">
        <v>8</v>
      </c>
      <c r="N2427" t="n">
        <v>123.24</v>
      </c>
      <c r="O2427" t="n">
        <v>45274.49</v>
      </c>
      <c r="P2427" t="n">
        <v>438.41</v>
      </c>
      <c r="Q2427" t="n">
        <v>452.55</v>
      </c>
      <c r="R2427" t="n">
        <v>70.34</v>
      </c>
      <c r="S2427" t="n">
        <v>57.64</v>
      </c>
      <c r="T2427" t="n">
        <v>4256.19</v>
      </c>
      <c r="U2427" t="n">
        <v>0.82</v>
      </c>
      <c r="V2427" t="n">
        <v>0.88</v>
      </c>
      <c r="W2427" t="n">
        <v>6.81</v>
      </c>
      <c r="X2427" t="n">
        <v>0.25</v>
      </c>
      <c r="Y2427" t="n">
        <v>1</v>
      </c>
      <c r="Z2427" t="n">
        <v>10</v>
      </c>
    </row>
    <row r="2428">
      <c r="A2428" t="n">
        <v>140</v>
      </c>
      <c r="B2428" t="n">
        <v>145</v>
      </c>
      <c r="C2428" t="inlineStr">
        <is>
          <t xml:space="preserve">CONCLUIDO	</t>
        </is>
      </c>
      <c r="D2428" t="n">
        <v>3.6395</v>
      </c>
      <c r="E2428" t="n">
        <v>27.48</v>
      </c>
      <c r="F2428" t="n">
        <v>23.99</v>
      </c>
      <c r="G2428" t="n">
        <v>143.93</v>
      </c>
      <c r="H2428" t="n">
        <v>1.75</v>
      </c>
      <c r="I2428" t="n">
        <v>10</v>
      </c>
      <c r="J2428" t="n">
        <v>365.87</v>
      </c>
      <c r="K2428" t="n">
        <v>61.2</v>
      </c>
      <c r="L2428" t="n">
        <v>36</v>
      </c>
      <c r="M2428" t="n">
        <v>8</v>
      </c>
      <c r="N2428" t="n">
        <v>123.67</v>
      </c>
      <c r="O2428" t="n">
        <v>45358.13</v>
      </c>
      <c r="P2428" t="n">
        <v>439.06</v>
      </c>
      <c r="Q2428" t="n">
        <v>452.57</v>
      </c>
      <c r="R2428" t="n">
        <v>70.78</v>
      </c>
      <c r="S2428" t="n">
        <v>57.64</v>
      </c>
      <c r="T2428" t="n">
        <v>4478.43</v>
      </c>
      <c r="U2428" t="n">
        <v>0.8100000000000001</v>
      </c>
      <c r="V2428" t="n">
        <v>0.88</v>
      </c>
      <c r="W2428" t="n">
        <v>6.82</v>
      </c>
      <c r="X2428" t="n">
        <v>0.26</v>
      </c>
      <c r="Y2428" t="n">
        <v>1</v>
      </c>
      <c r="Z2428" t="n">
        <v>10</v>
      </c>
    </row>
    <row r="2429">
      <c r="A2429" t="n">
        <v>141</v>
      </c>
      <c r="B2429" t="n">
        <v>145</v>
      </c>
      <c r="C2429" t="inlineStr">
        <is>
          <t xml:space="preserve">CONCLUIDO	</t>
        </is>
      </c>
      <c r="D2429" t="n">
        <v>3.6399</v>
      </c>
      <c r="E2429" t="n">
        <v>27.47</v>
      </c>
      <c r="F2429" t="n">
        <v>23.99</v>
      </c>
      <c r="G2429" t="n">
        <v>143.91</v>
      </c>
      <c r="H2429" t="n">
        <v>1.76</v>
      </c>
      <c r="I2429" t="n">
        <v>10</v>
      </c>
      <c r="J2429" t="n">
        <v>366.55</v>
      </c>
      <c r="K2429" t="n">
        <v>61.2</v>
      </c>
      <c r="L2429" t="n">
        <v>36.25</v>
      </c>
      <c r="M2429" t="n">
        <v>8</v>
      </c>
      <c r="N2429" t="n">
        <v>124.1</v>
      </c>
      <c r="O2429" t="n">
        <v>45442.03</v>
      </c>
      <c r="P2429" t="n">
        <v>439.32</v>
      </c>
      <c r="Q2429" t="n">
        <v>452.57</v>
      </c>
      <c r="R2429" t="n">
        <v>70.81999999999999</v>
      </c>
      <c r="S2429" t="n">
        <v>57.64</v>
      </c>
      <c r="T2429" t="n">
        <v>4499.36</v>
      </c>
      <c r="U2429" t="n">
        <v>0.8100000000000001</v>
      </c>
      <c r="V2429" t="n">
        <v>0.88</v>
      </c>
      <c r="W2429" t="n">
        <v>6.81</v>
      </c>
      <c r="X2429" t="n">
        <v>0.26</v>
      </c>
      <c r="Y2429" t="n">
        <v>1</v>
      </c>
      <c r="Z2429" t="n">
        <v>10</v>
      </c>
    </row>
    <row r="2430">
      <c r="A2430" t="n">
        <v>142</v>
      </c>
      <c r="B2430" t="n">
        <v>145</v>
      </c>
      <c r="C2430" t="inlineStr">
        <is>
          <t xml:space="preserve">CONCLUIDO	</t>
        </is>
      </c>
      <c r="D2430" t="n">
        <v>3.6401</v>
      </c>
      <c r="E2430" t="n">
        <v>27.47</v>
      </c>
      <c r="F2430" t="n">
        <v>23.98</v>
      </c>
      <c r="G2430" t="n">
        <v>143.9</v>
      </c>
      <c r="H2430" t="n">
        <v>1.77</v>
      </c>
      <c r="I2430" t="n">
        <v>10</v>
      </c>
      <c r="J2430" t="n">
        <v>367.23</v>
      </c>
      <c r="K2430" t="n">
        <v>61.2</v>
      </c>
      <c r="L2430" t="n">
        <v>36.5</v>
      </c>
      <c r="M2430" t="n">
        <v>8</v>
      </c>
      <c r="N2430" t="n">
        <v>124.53</v>
      </c>
      <c r="O2430" t="n">
        <v>45526.17</v>
      </c>
      <c r="P2430" t="n">
        <v>439.62</v>
      </c>
      <c r="Q2430" t="n">
        <v>452.56</v>
      </c>
      <c r="R2430" t="n">
        <v>70.81</v>
      </c>
      <c r="S2430" t="n">
        <v>57.64</v>
      </c>
      <c r="T2430" t="n">
        <v>4493.83</v>
      </c>
      <c r="U2430" t="n">
        <v>0.8100000000000001</v>
      </c>
      <c r="V2430" t="n">
        <v>0.88</v>
      </c>
      <c r="W2430" t="n">
        <v>6.81</v>
      </c>
      <c r="X2430" t="n">
        <v>0.26</v>
      </c>
      <c r="Y2430" t="n">
        <v>1</v>
      </c>
      <c r="Z2430" t="n">
        <v>10</v>
      </c>
    </row>
    <row r="2431">
      <c r="A2431" t="n">
        <v>143</v>
      </c>
      <c r="B2431" t="n">
        <v>145</v>
      </c>
      <c r="C2431" t="inlineStr">
        <is>
          <t xml:space="preserve">CONCLUIDO	</t>
        </is>
      </c>
      <c r="D2431" t="n">
        <v>3.6404</v>
      </c>
      <c r="E2431" t="n">
        <v>27.47</v>
      </c>
      <c r="F2431" t="n">
        <v>23.98</v>
      </c>
      <c r="G2431" t="n">
        <v>143.89</v>
      </c>
      <c r="H2431" t="n">
        <v>1.78</v>
      </c>
      <c r="I2431" t="n">
        <v>10</v>
      </c>
      <c r="J2431" t="n">
        <v>367.92</v>
      </c>
      <c r="K2431" t="n">
        <v>61.2</v>
      </c>
      <c r="L2431" t="n">
        <v>36.75</v>
      </c>
      <c r="M2431" t="n">
        <v>8</v>
      </c>
      <c r="N2431" t="n">
        <v>124.97</v>
      </c>
      <c r="O2431" t="n">
        <v>45610.57</v>
      </c>
      <c r="P2431" t="n">
        <v>439.82</v>
      </c>
      <c r="Q2431" t="n">
        <v>452.58</v>
      </c>
      <c r="R2431" t="n">
        <v>70.73999999999999</v>
      </c>
      <c r="S2431" t="n">
        <v>57.64</v>
      </c>
      <c r="T2431" t="n">
        <v>4455.79</v>
      </c>
      <c r="U2431" t="n">
        <v>0.8100000000000001</v>
      </c>
      <c r="V2431" t="n">
        <v>0.88</v>
      </c>
      <c r="W2431" t="n">
        <v>6.81</v>
      </c>
      <c r="X2431" t="n">
        <v>0.26</v>
      </c>
      <c r="Y2431" t="n">
        <v>1</v>
      </c>
      <c r="Z2431" t="n">
        <v>10</v>
      </c>
    </row>
    <row r="2432">
      <c r="A2432" t="n">
        <v>144</v>
      </c>
      <c r="B2432" t="n">
        <v>145</v>
      </c>
      <c r="C2432" t="inlineStr">
        <is>
          <t xml:space="preserve">CONCLUIDO	</t>
        </is>
      </c>
      <c r="D2432" t="n">
        <v>3.6418</v>
      </c>
      <c r="E2432" t="n">
        <v>27.46</v>
      </c>
      <c r="F2432" t="n">
        <v>23.97</v>
      </c>
      <c r="G2432" t="n">
        <v>143.82</v>
      </c>
      <c r="H2432" t="n">
        <v>1.79</v>
      </c>
      <c r="I2432" t="n">
        <v>10</v>
      </c>
      <c r="J2432" t="n">
        <v>368.6</v>
      </c>
      <c r="K2432" t="n">
        <v>61.2</v>
      </c>
      <c r="L2432" t="n">
        <v>37</v>
      </c>
      <c r="M2432" t="n">
        <v>8</v>
      </c>
      <c r="N2432" t="n">
        <v>125.4</v>
      </c>
      <c r="O2432" t="n">
        <v>45695.24</v>
      </c>
      <c r="P2432" t="n">
        <v>439.72</v>
      </c>
      <c r="Q2432" t="n">
        <v>452.6</v>
      </c>
      <c r="R2432" t="n">
        <v>70.39</v>
      </c>
      <c r="S2432" t="n">
        <v>57.64</v>
      </c>
      <c r="T2432" t="n">
        <v>4285.31</v>
      </c>
      <c r="U2432" t="n">
        <v>0.82</v>
      </c>
      <c r="V2432" t="n">
        <v>0.88</v>
      </c>
      <c r="W2432" t="n">
        <v>6.81</v>
      </c>
      <c r="X2432" t="n">
        <v>0.25</v>
      </c>
      <c r="Y2432" t="n">
        <v>1</v>
      </c>
      <c r="Z2432" t="n">
        <v>10</v>
      </c>
    </row>
    <row r="2433">
      <c r="A2433" t="n">
        <v>145</v>
      </c>
      <c r="B2433" t="n">
        <v>145</v>
      </c>
      <c r="C2433" t="inlineStr">
        <is>
          <t xml:space="preserve">CONCLUIDO	</t>
        </is>
      </c>
      <c r="D2433" t="n">
        <v>3.6417</v>
      </c>
      <c r="E2433" t="n">
        <v>27.46</v>
      </c>
      <c r="F2433" t="n">
        <v>23.97</v>
      </c>
      <c r="G2433" t="n">
        <v>143.83</v>
      </c>
      <c r="H2433" t="n">
        <v>1.8</v>
      </c>
      <c r="I2433" t="n">
        <v>10</v>
      </c>
      <c r="J2433" t="n">
        <v>369.29</v>
      </c>
      <c r="K2433" t="n">
        <v>61.2</v>
      </c>
      <c r="L2433" t="n">
        <v>37.25</v>
      </c>
      <c r="M2433" t="n">
        <v>8</v>
      </c>
      <c r="N2433" t="n">
        <v>125.84</v>
      </c>
      <c r="O2433" t="n">
        <v>45780.16</v>
      </c>
      <c r="P2433" t="n">
        <v>439.97</v>
      </c>
      <c r="Q2433" t="n">
        <v>452.56</v>
      </c>
      <c r="R2433" t="n">
        <v>70.55</v>
      </c>
      <c r="S2433" t="n">
        <v>57.64</v>
      </c>
      <c r="T2433" t="n">
        <v>4364.17</v>
      </c>
      <c r="U2433" t="n">
        <v>0.82</v>
      </c>
      <c r="V2433" t="n">
        <v>0.88</v>
      </c>
      <c r="W2433" t="n">
        <v>6.81</v>
      </c>
      <c r="X2433" t="n">
        <v>0.25</v>
      </c>
      <c r="Y2433" t="n">
        <v>1</v>
      </c>
      <c r="Z2433" t="n">
        <v>10</v>
      </c>
    </row>
    <row r="2434">
      <c r="A2434" t="n">
        <v>146</v>
      </c>
      <c r="B2434" t="n">
        <v>145</v>
      </c>
      <c r="C2434" t="inlineStr">
        <is>
          <t xml:space="preserve">CONCLUIDO	</t>
        </is>
      </c>
      <c r="D2434" t="n">
        <v>3.6402</v>
      </c>
      <c r="E2434" t="n">
        <v>27.47</v>
      </c>
      <c r="F2434" t="n">
        <v>23.98</v>
      </c>
      <c r="G2434" t="n">
        <v>143.9</v>
      </c>
      <c r="H2434" t="n">
        <v>1.81</v>
      </c>
      <c r="I2434" t="n">
        <v>10</v>
      </c>
      <c r="J2434" t="n">
        <v>369.98</v>
      </c>
      <c r="K2434" t="n">
        <v>61.2</v>
      </c>
      <c r="L2434" t="n">
        <v>37.5</v>
      </c>
      <c r="M2434" t="n">
        <v>8</v>
      </c>
      <c r="N2434" t="n">
        <v>126.28</v>
      </c>
      <c r="O2434" t="n">
        <v>45865.47</v>
      </c>
      <c r="P2434" t="n">
        <v>440.47</v>
      </c>
      <c r="Q2434" t="n">
        <v>452.55</v>
      </c>
      <c r="R2434" t="n">
        <v>70.88</v>
      </c>
      <c r="S2434" t="n">
        <v>57.64</v>
      </c>
      <c r="T2434" t="n">
        <v>4525.73</v>
      </c>
      <c r="U2434" t="n">
        <v>0.8100000000000001</v>
      </c>
      <c r="V2434" t="n">
        <v>0.88</v>
      </c>
      <c r="W2434" t="n">
        <v>6.81</v>
      </c>
      <c r="X2434" t="n">
        <v>0.26</v>
      </c>
      <c r="Y2434" t="n">
        <v>1</v>
      </c>
      <c r="Z2434" t="n">
        <v>10</v>
      </c>
    </row>
    <row r="2435">
      <c r="A2435" t="n">
        <v>147</v>
      </c>
      <c r="B2435" t="n">
        <v>145</v>
      </c>
      <c r="C2435" t="inlineStr">
        <is>
          <t xml:space="preserve">CONCLUIDO	</t>
        </is>
      </c>
      <c r="D2435" t="n">
        <v>3.6392</v>
      </c>
      <c r="E2435" t="n">
        <v>27.48</v>
      </c>
      <c r="F2435" t="n">
        <v>23.99</v>
      </c>
      <c r="G2435" t="n">
        <v>143.94</v>
      </c>
      <c r="H2435" t="n">
        <v>1.82</v>
      </c>
      <c r="I2435" t="n">
        <v>10</v>
      </c>
      <c r="J2435" t="n">
        <v>370.67</v>
      </c>
      <c r="K2435" t="n">
        <v>61.2</v>
      </c>
      <c r="L2435" t="n">
        <v>37.75</v>
      </c>
      <c r="M2435" t="n">
        <v>8</v>
      </c>
      <c r="N2435" t="n">
        <v>126.73</v>
      </c>
      <c r="O2435" t="n">
        <v>45950.92</v>
      </c>
      <c r="P2435" t="n">
        <v>440.66</v>
      </c>
      <c r="Q2435" t="n">
        <v>452.55</v>
      </c>
      <c r="R2435" t="n">
        <v>71.09</v>
      </c>
      <c r="S2435" t="n">
        <v>57.64</v>
      </c>
      <c r="T2435" t="n">
        <v>4630.59</v>
      </c>
      <c r="U2435" t="n">
        <v>0.8100000000000001</v>
      </c>
      <c r="V2435" t="n">
        <v>0.88</v>
      </c>
      <c r="W2435" t="n">
        <v>6.81</v>
      </c>
      <c r="X2435" t="n">
        <v>0.27</v>
      </c>
      <c r="Y2435" t="n">
        <v>1</v>
      </c>
      <c r="Z2435" t="n">
        <v>10</v>
      </c>
    </row>
    <row r="2436">
      <c r="A2436" t="n">
        <v>148</v>
      </c>
      <c r="B2436" t="n">
        <v>145</v>
      </c>
      <c r="C2436" t="inlineStr">
        <is>
          <t xml:space="preserve">CONCLUIDO	</t>
        </is>
      </c>
      <c r="D2436" t="n">
        <v>3.6407</v>
      </c>
      <c r="E2436" t="n">
        <v>27.47</v>
      </c>
      <c r="F2436" t="n">
        <v>23.98</v>
      </c>
      <c r="G2436" t="n">
        <v>143.88</v>
      </c>
      <c r="H2436" t="n">
        <v>1.82</v>
      </c>
      <c r="I2436" t="n">
        <v>10</v>
      </c>
      <c r="J2436" t="n">
        <v>371.37</v>
      </c>
      <c r="K2436" t="n">
        <v>61.2</v>
      </c>
      <c r="L2436" t="n">
        <v>38</v>
      </c>
      <c r="M2436" t="n">
        <v>8</v>
      </c>
      <c r="N2436" t="n">
        <v>127.17</v>
      </c>
      <c r="O2436" t="n">
        <v>46036.65</v>
      </c>
      <c r="P2436" t="n">
        <v>440.26</v>
      </c>
      <c r="Q2436" t="n">
        <v>452.57</v>
      </c>
      <c r="R2436" t="n">
        <v>70.68000000000001</v>
      </c>
      <c r="S2436" t="n">
        <v>57.64</v>
      </c>
      <c r="T2436" t="n">
        <v>4428.43</v>
      </c>
      <c r="U2436" t="n">
        <v>0.82</v>
      </c>
      <c r="V2436" t="n">
        <v>0.88</v>
      </c>
      <c r="W2436" t="n">
        <v>6.81</v>
      </c>
      <c r="X2436" t="n">
        <v>0.26</v>
      </c>
      <c r="Y2436" t="n">
        <v>1</v>
      </c>
      <c r="Z2436" t="n">
        <v>10</v>
      </c>
    </row>
    <row r="2437">
      <c r="A2437" t="n">
        <v>149</v>
      </c>
      <c r="B2437" t="n">
        <v>145</v>
      </c>
      <c r="C2437" t="inlineStr">
        <is>
          <t xml:space="preserve">CONCLUIDO	</t>
        </is>
      </c>
      <c r="D2437" t="n">
        <v>3.6406</v>
      </c>
      <c r="E2437" t="n">
        <v>27.47</v>
      </c>
      <c r="F2437" t="n">
        <v>23.98</v>
      </c>
      <c r="G2437" t="n">
        <v>143.88</v>
      </c>
      <c r="H2437" t="n">
        <v>1.83</v>
      </c>
      <c r="I2437" t="n">
        <v>10</v>
      </c>
      <c r="J2437" t="n">
        <v>372.07</v>
      </c>
      <c r="K2437" t="n">
        <v>61.2</v>
      </c>
      <c r="L2437" t="n">
        <v>38.25</v>
      </c>
      <c r="M2437" t="n">
        <v>8</v>
      </c>
      <c r="N2437" t="n">
        <v>127.62</v>
      </c>
      <c r="O2437" t="n">
        <v>46122.64</v>
      </c>
      <c r="P2437" t="n">
        <v>440.44</v>
      </c>
      <c r="Q2437" t="n">
        <v>452.56</v>
      </c>
      <c r="R2437" t="n">
        <v>70.65000000000001</v>
      </c>
      <c r="S2437" t="n">
        <v>57.64</v>
      </c>
      <c r="T2437" t="n">
        <v>4412.72</v>
      </c>
      <c r="U2437" t="n">
        <v>0.82</v>
      </c>
      <c r="V2437" t="n">
        <v>0.88</v>
      </c>
      <c r="W2437" t="n">
        <v>6.81</v>
      </c>
      <c r="X2437" t="n">
        <v>0.26</v>
      </c>
      <c r="Y2437" t="n">
        <v>1</v>
      </c>
      <c r="Z2437" t="n">
        <v>10</v>
      </c>
    </row>
    <row r="2438">
      <c r="A2438" t="n">
        <v>150</v>
      </c>
      <c r="B2438" t="n">
        <v>145</v>
      </c>
      <c r="C2438" t="inlineStr">
        <is>
          <t xml:space="preserve">CONCLUIDO	</t>
        </is>
      </c>
      <c r="D2438" t="n">
        <v>3.6393</v>
      </c>
      <c r="E2438" t="n">
        <v>27.48</v>
      </c>
      <c r="F2438" t="n">
        <v>23.99</v>
      </c>
      <c r="G2438" t="n">
        <v>143.94</v>
      </c>
      <c r="H2438" t="n">
        <v>1.84</v>
      </c>
      <c r="I2438" t="n">
        <v>10</v>
      </c>
      <c r="J2438" t="n">
        <v>372.77</v>
      </c>
      <c r="K2438" t="n">
        <v>61.2</v>
      </c>
      <c r="L2438" t="n">
        <v>38.5</v>
      </c>
      <c r="M2438" t="n">
        <v>8</v>
      </c>
      <c r="N2438" t="n">
        <v>128.07</v>
      </c>
      <c r="O2438" t="n">
        <v>46208.91</v>
      </c>
      <c r="P2438" t="n">
        <v>440.43</v>
      </c>
      <c r="Q2438" t="n">
        <v>452.61</v>
      </c>
      <c r="R2438" t="n">
        <v>70.94</v>
      </c>
      <c r="S2438" t="n">
        <v>57.64</v>
      </c>
      <c r="T2438" t="n">
        <v>4557.76</v>
      </c>
      <c r="U2438" t="n">
        <v>0.8100000000000001</v>
      </c>
      <c r="V2438" t="n">
        <v>0.88</v>
      </c>
      <c r="W2438" t="n">
        <v>6.81</v>
      </c>
      <c r="X2438" t="n">
        <v>0.27</v>
      </c>
      <c r="Y2438" t="n">
        <v>1</v>
      </c>
      <c r="Z2438" t="n">
        <v>10</v>
      </c>
    </row>
    <row r="2439">
      <c r="A2439" t="n">
        <v>151</v>
      </c>
      <c r="B2439" t="n">
        <v>145</v>
      </c>
      <c r="C2439" t="inlineStr">
        <is>
          <t xml:space="preserve">CONCLUIDO	</t>
        </is>
      </c>
      <c r="D2439" t="n">
        <v>3.6403</v>
      </c>
      <c r="E2439" t="n">
        <v>27.47</v>
      </c>
      <c r="F2439" t="n">
        <v>23.98</v>
      </c>
      <c r="G2439" t="n">
        <v>143.9</v>
      </c>
      <c r="H2439" t="n">
        <v>1.85</v>
      </c>
      <c r="I2439" t="n">
        <v>10</v>
      </c>
      <c r="J2439" t="n">
        <v>373.47</v>
      </c>
      <c r="K2439" t="n">
        <v>61.2</v>
      </c>
      <c r="L2439" t="n">
        <v>38.75</v>
      </c>
      <c r="M2439" t="n">
        <v>8</v>
      </c>
      <c r="N2439" t="n">
        <v>128.52</v>
      </c>
      <c r="O2439" t="n">
        <v>46295.45</v>
      </c>
      <c r="P2439" t="n">
        <v>439.86</v>
      </c>
      <c r="Q2439" t="n">
        <v>452.56</v>
      </c>
      <c r="R2439" t="n">
        <v>70.68000000000001</v>
      </c>
      <c r="S2439" t="n">
        <v>57.64</v>
      </c>
      <c r="T2439" t="n">
        <v>4427.07</v>
      </c>
      <c r="U2439" t="n">
        <v>0.82</v>
      </c>
      <c r="V2439" t="n">
        <v>0.88</v>
      </c>
      <c r="W2439" t="n">
        <v>6.81</v>
      </c>
      <c r="X2439" t="n">
        <v>0.26</v>
      </c>
      <c r="Y2439" t="n">
        <v>1</v>
      </c>
      <c r="Z2439" t="n">
        <v>10</v>
      </c>
    </row>
    <row r="2440">
      <c r="A2440" t="n">
        <v>152</v>
      </c>
      <c r="B2440" t="n">
        <v>145</v>
      </c>
      <c r="C2440" t="inlineStr">
        <is>
          <t xml:space="preserve">CONCLUIDO	</t>
        </is>
      </c>
      <c r="D2440" t="n">
        <v>3.6404</v>
      </c>
      <c r="E2440" t="n">
        <v>27.47</v>
      </c>
      <c r="F2440" t="n">
        <v>23.98</v>
      </c>
      <c r="G2440" t="n">
        <v>143.89</v>
      </c>
      <c r="H2440" t="n">
        <v>1.86</v>
      </c>
      <c r="I2440" t="n">
        <v>10</v>
      </c>
      <c r="J2440" t="n">
        <v>374.17</v>
      </c>
      <c r="K2440" t="n">
        <v>61.2</v>
      </c>
      <c r="L2440" t="n">
        <v>39</v>
      </c>
      <c r="M2440" t="n">
        <v>8</v>
      </c>
      <c r="N2440" t="n">
        <v>128.97</v>
      </c>
      <c r="O2440" t="n">
        <v>46382.28</v>
      </c>
      <c r="P2440" t="n">
        <v>439.68</v>
      </c>
      <c r="Q2440" t="n">
        <v>452.56</v>
      </c>
      <c r="R2440" t="n">
        <v>70.65000000000001</v>
      </c>
      <c r="S2440" t="n">
        <v>57.64</v>
      </c>
      <c r="T2440" t="n">
        <v>4411.19</v>
      </c>
      <c r="U2440" t="n">
        <v>0.82</v>
      </c>
      <c r="V2440" t="n">
        <v>0.88</v>
      </c>
      <c r="W2440" t="n">
        <v>6.81</v>
      </c>
      <c r="X2440" t="n">
        <v>0.26</v>
      </c>
      <c r="Y2440" t="n">
        <v>1</v>
      </c>
      <c r="Z2440" t="n">
        <v>10</v>
      </c>
    </row>
    <row r="2441">
      <c r="A2441" t="n">
        <v>153</v>
      </c>
      <c r="B2441" t="n">
        <v>145</v>
      </c>
      <c r="C2441" t="inlineStr">
        <is>
          <t xml:space="preserve">CONCLUIDO	</t>
        </is>
      </c>
      <c r="D2441" t="n">
        <v>3.6522</v>
      </c>
      <c r="E2441" t="n">
        <v>27.38</v>
      </c>
      <c r="F2441" t="n">
        <v>23.95</v>
      </c>
      <c r="G2441" t="n">
        <v>159.64</v>
      </c>
      <c r="H2441" t="n">
        <v>1.87</v>
      </c>
      <c r="I2441" t="n">
        <v>9</v>
      </c>
      <c r="J2441" t="n">
        <v>374.88</v>
      </c>
      <c r="K2441" t="n">
        <v>61.2</v>
      </c>
      <c r="L2441" t="n">
        <v>39.25</v>
      </c>
      <c r="M2441" t="n">
        <v>7</v>
      </c>
      <c r="N2441" t="n">
        <v>129.43</v>
      </c>
      <c r="O2441" t="n">
        <v>46469.38</v>
      </c>
      <c r="P2441" t="n">
        <v>438.82</v>
      </c>
      <c r="Q2441" t="n">
        <v>452.57</v>
      </c>
      <c r="R2441" t="n">
        <v>69.48</v>
      </c>
      <c r="S2441" t="n">
        <v>57.64</v>
      </c>
      <c r="T2441" t="n">
        <v>3834.07</v>
      </c>
      <c r="U2441" t="n">
        <v>0.83</v>
      </c>
      <c r="V2441" t="n">
        <v>0.89</v>
      </c>
      <c r="W2441" t="n">
        <v>6.81</v>
      </c>
      <c r="X2441" t="n">
        <v>0.22</v>
      </c>
      <c r="Y2441" t="n">
        <v>1</v>
      </c>
      <c r="Z2441" t="n">
        <v>10</v>
      </c>
    </row>
    <row r="2442">
      <c r="A2442" t="n">
        <v>154</v>
      </c>
      <c r="B2442" t="n">
        <v>145</v>
      </c>
      <c r="C2442" t="inlineStr">
        <is>
          <t xml:space="preserve">CONCLUIDO	</t>
        </is>
      </c>
      <c r="D2442" t="n">
        <v>3.6511</v>
      </c>
      <c r="E2442" t="n">
        <v>27.39</v>
      </c>
      <c r="F2442" t="n">
        <v>23.95</v>
      </c>
      <c r="G2442" t="n">
        <v>159.7</v>
      </c>
      <c r="H2442" t="n">
        <v>1.88</v>
      </c>
      <c r="I2442" t="n">
        <v>9</v>
      </c>
      <c r="J2442" t="n">
        <v>375.59</v>
      </c>
      <c r="K2442" t="n">
        <v>61.2</v>
      </c>
      <c r="L2442" t="n">
        <v>39.5</v>
      </c>
      <c r="M2442" t="n">
        <v>7</v>
      </c>
      <c r="N2442" t="n">
        <v>129.89</v>
      </c>
      <c r="O2442" t="n">
        <v>46556.77</v>
      </c>
      <c r="P2442" t="n">
        <v>439.5</v>
      </c>
      <c r="Q2442" t="n">
        <v>452.55</v>
      </c>
      <c r="R2442" t="n">
        <v>69.78</v>
      </c>
      <c r="S2442" t="n">
        <v>57.64</v>
      </c>
      <c r="T2442" t="n">
        <v>3982.39</v>
      </c>
      <c r="U2442" t="n">
        <v>0.83</v>
      </c>
      <c r="V2442" t="n">
        <v>0.89</v>
      </c>
      <c r="W2442" t="n">
        <v>6.81</v>
      </c>
      <c r="X2442" t="n">
        <v>0.23</v>
      </c>
      <c r="Y2442" t="n">
        <v>1</v>
      </c>
      <c r="Z2442" t="n">
        <v>10</v>
      </c>
    </row>
    <row r="2443">
      <c r="A2443" t="n">
        <v>155</v>
      </c>
      <c r="B2443" t="n">
        <v>145</v>
      </c>
      <c r="C2443" t="inlineStr">
        <is>
          <t xml:space="preserve">CONCLUIDO	</t>
        </is>
      </c>
      <c r="D2443" t="n">
        <v>3.6514</v>
      </c>
      <c r="E2443" t="n">
        <v>27.39</v>
      </c>
      <c r="F2443" t="n">
        <v>23.95</v>
      </c>
      <c r="G2443" t="n">
        <v>159.69</v>
      </c>
      <c r="H2443" t="n">
        <v>1.88</v>
      </c>
      <c r="I2443" t="n">
        <v>9</v>
      </c>
      <c r="J2443" t="n">
        <v>376.3</v>
      </c>
      <c r="K2443" t="n">
        <v>61.2</v>
      </c>
      <c r="L2443" t="n">
        <v>39.75</v>
      </c>
      <c r="M2443" t="n">
        <v>7</v>
      </c>
      <c r="N2443" t="n">
        <v>130.35</v>
      </c>
      <c r="O2443" t="n">
        <v>46644.44</v>
      </c>
      <c r="P2443" t="n">
        <v>440.09</v>
      </c>
      <c r="Q2443" t="n">
        <v>452.59</v>
      </c>
      <c r="R2443" t="n">
        <v>69.81999999999999</v>
      </c>
      <c r="S2443" t="n">
        <v>57.64</v>
      </c>
      <c r="T2443" t="n">
        <v>4004.86</v>
      </c>
      <c r="U2443" t="n">
        <v>0.83</v>
      </c>
      <c r="V2443" t="n">
        <v>0.89</v>
      </c>
      <c r="W2443" t="n">
        <v>6.81</v>
      </c>
      <c r="X2443" t="n">
        <v>0.23</v>
      </c>
      <c r="Y2443" t="n">
        <v>1</v>
      </c>
      <c r="Z2443" t="n">
        <v>10</v>
      </c>
    </row>
    <row r="2444">
      <c r="A2444" t="n">
        <v>156</v>
      </c>
      <c r="B2444" t="n">
        <v>145</v>
      </c>
      <c r="C2444" t="inlineStr">
        <is>
          <t xml:space="preserve">CONCLUIDO	</t>
        </is>
      </c>
      <c r="D2444" t="n">
        <v>3.6523</v>
      </c>
      <c r="E2444" t="n">
        <v>27.38</v>
      </c>
      <c r="F2444" t="n">
        <v>23.95</v>
      </c>
      <c r="G2444" t="n">
        <v>159.64</v>
      </c>
      <c r="H2444" t="n">
        <v>1.89</v>
      </c>
      <c r="I2444" t="n">
        <v>9</v>
      </c>
      <c r="J2444" t="n">
        <v>377.01</v>
      </c>
      <c r="K2444" t="n">
        <v>61.2</v>
      </c>
      <c r="L2444" t="n">
        <v>40</v>
      </c>
      <c r="M2444" t="n">
        <v>7</v>
      </c>
      <c r="N2444" t="n">
        <v>130.81</v>
      </c>
      <c r="O2444" t="n">
        <v>46732.41</v>
      </c>
      <c r="P2444" t="n">
        <v>440.42</v>
      </c>
      <c r="Q2444" t="n">
        <v>452.55</v>
      </c>
      <c r="R2444" t="n">
        <v>69.5</v>
      </c>
      <c r="S2444" t="n">
        <v>57.64</v>
      </c>
      <c r="T2444" t="n">
        <v>3841.6</v>
      </c>
      <c r="U2444" t="n">
        <v>0.83</v>
      </c>
      <c r="V2444" t="n">
        <v>0.89</v>
      </c>
      <c r="W2444" t="n">
        <v>6.81</v>
      </c>
      <c r="X2444" t="n">
        <v>0.22</v>
      </c>
      <c r="Y2444" t="n">
        <v>1</v>
      </c>
      <c r="Z2444" t="n">
        <v>10</v>
      </c>
    </row>
    <row r="2445">
      <c r="A2445" t="n">
        <v>0</v>
      </c>
      <c r="B2445" t="n">
        <v>65</v>
      </c>
      <c r="C2445" t="inlineStr">
        <is>
          <t xml:space="preserve">CONCLUIDO	</t>
        </is>
      </c>
      <c r="D2445" t="n">
        <v>2.5002</v>
      </c>
      <c r="E2445" t="n">
        <v>40</v>
      </c>
      <c r="F2445" t="n">
        <v>31.07</v>
      </c>
      <c r="G2445" t="n">
        <v>7.52</v>
      </c>
      <c r="H2445" t="n">
        <v>0.13</v>
      </c>
      <c r="I2445" t="n">
        <v>248</v>
      </c>
      <c r="J2445" t="n">
        <v>133.21</v>
      </c>
      <c r="K2445" t="n">
        <v>46.47</v>
      </c>
      <c r="L2445" t="n">
        <v>1</v>
      </c>
      <c r="M2445" t="n">
        <v>246</v>
      </c>
      <c r="N2445" t="n">
        <v>20.75</v>
      </c>
      <c r="O2445" t="n">
        <v>16663.42</v>
      </c>
      <c r="P2445" t="n">
        <v>342.64</v>
      </c>
      <c r="Q2445" t="n">
        <v>453.29</v>
      </c>
      <c r="R2445" t="n">
        <v>301.29</v>
      </c>
      <c r="S2445" t="n">
        <v>57.64</v>
      </c>
      <c r="T2445" t="n">
        <v>118543.7</v>
      </c>
      <c r="U2445" t="n">
        <v>0.19</v>
      </c>
      <c r="V2445" t="n">
        <v>0.68</v>
      </c>
      <c r="W2445" t="n">
        <v>7.21</v>
      </c>
      <c r="X2445" t="n">
        <v>7.33</v>
      </c>
      <c r="Y2445" t="n">
        <v>1</v>
      </c>
      <c r="Z2445" t="n">
        <v>10</v>
      </c>
    </row>
    <row r="2446">
      <c r="A2446" t="n">
        <v>1</v>
      </c>
      <c r="B2446" t="n">
        <v>65</v>
      </c>
      <c r="C2446" t="inlineStr">
        <is>
          <t xml:space="preserve">CONCLUIDO	</t>
        </is>
      </c>
      <c r="D2446" t="n">
        <v>2.7465</v>
      </c>
      <c r="E2446" t="n">
        <v>36.41</v>
      </c>
      <c r="F2446" t="n">
        <v>29.17</v>
      </c>
      <c r="G2446" t="n">
        <v>9.41</v>
      </c>
      <c r="H2446" t="n">
        <v>0.17</v>
      </c>
      <c r="I2446" t="n">
        <v>186</v>
      </c>
      <c r="J2446" t="n">
        <v>133.55</v>
      </c>
      <c r="K2446" t="n">
        <v>46.47</v>
      </c>
      <c r="L2446" t="n">
        <v>1.25</v>
      </c>
      <c r="M2446" t="n">
        <v>184</v>
      </c>
      <c r="N2446" t="n">
        <v>20.83</v>
      </c>
      <c r="O2446" t="n">
        <v>16704.7</v>
      </c>
      <c r="P2446" t="n">
        <v>321.31</v>
      </c>
      <c r="Q2446" t="n">
        <v>453.04</v>
      </c>
      <c r="R2446" t="n">
        <v>239.34</v>
      </c>
      <c r="S2446" t="n">
        <v>57.64</v>
      </c>
      <c r="T2446" t="n">
        <v>87879.5</v>
      </c>
      <c r="U2446" t="n">
        <v>0.24</v>
      </c>
      <c r="V2446" t="n">
        <v>0.73</v>
      </c>
      <c r="W2446" t="n">
        <v>7.11</v>
      </c>
      <c r="X2446" t="n">
        <v>5.43</v>
      </c>
      <c r="Y2446" t="n">
        <v>1</v>
      </c>
      <c r="Z2446" t="n">
        <v>10</v>
      </c>
    </row>
    <row r="2447">
      <c r="A2447" t="n">
        <v>2</v>
      </c>
      <c r="B2447" t="n">
        <v>65</v>
      </c>
      <c r="C2447" t="inlineStr">
        <is>
          <t xml:space="preserve">CONCLUIDO	</t>
        </is>
      </c>
      <c r="D2447" t="n">
        <v>2.9147</v>
      </c>
      <c r="E2447" t="n">
        <v>34.31</v>
      </c>
      <c r="F2447" t="n">
        <v>28.07</v>
      </c>
      <c r="G2447" t="n">
        <v>11.3</v>
      </c>
      <c r="H2447" t="n">
        <v>0.2</v>
      </c>
      <c r="I2447" t="n">
        <v>149</v>
      </c>
      <c r="J2447" t="n">
        <v>133.88</v>
      </c>
      <c r="K2447" t="n">
        <v>46.47</v>
      </c>
      <c r="L2447" t="n">
        <v>1.5</v>
      </c>
      <c r="M2447" t="n">
        <v>147</v>
      </c>
      <c r="N2447" t="n">
        <v>20.91</v>
      </c>
      <c r="O2447" t="n">
        <v>16746.01</v>
      </c>
      <c r="P2447" t="n">
        <v>308.82</v>
      </c>
      <c r="Q2447" t="n">
        <v>452.92</v>
      </c>
      <c r="R2447" t="n">
        <v>203.56</v>
      </c>
      <c r="S2447" t="n">
        <v>57.64</v>
      </c>
      <c r="T2447" t="n">
        <v>70173.56</v>
      </c>
      <c r="U2447" t="n">
        <v>0.28</v>
      </c>
      <c r="V2447" t="n">
        <v>0.76</v>
      </c>
      <c r="W2447" t="n">
        <v>7.04</v>
      </c>
      <c r="X2447" t="n">
        <v>4.34</v>
      </c>
      <c r="Y2447" t="n">
        <v>1</v>
      </c>
      <c r="Z2447" t="n">
        <v>10</v>
      </c>
    </row>
    <row r="2448">
      <c r="A2448" t="n">
        <v>3</v>
      </c>
      <c r="B2448" t="n">
        <v>65</v>
      </c>
      <c r="C2448" t="inlineStr">
        <is>
          <t xml:space="preserve">CONCLUIDO	</t>
        </is>
      </c>
      <c r="D2448" t="n">
        <v>3.0355</v>
      </c>
      <c r="E2448" t="n">
        <v>32.94</v>
      </c>
      <c r="F2448" t="n">
        <v>27.36</v>
      </c>
      <c r="G2448" t="n">
        <v>13.13</v>
      </c>
      <c r="H2448" t="n">
        <v>0.23</v>
      </c>
      <c r="I2448" t="n">
        <v>125</v>
      </c>
      <c r="J2448" t="n">
        <v>134.22</v>
      </c>
      <c r="K2448" t="n">
        <v>46.47</v>
      </c>
      <c r="L2448" t="n">
        <v>1.75</v>
      </c>
      <c r="M2448" t="n">
        <v>123</v>
      </c>
      <c r="N2448" t="n">
        <v>21</v>
      </c>
      <c r="O2448" t="n">
        <v>16787.35</v>
      </c>
      <c r="P2448" t="n">
        <v>300.56</v>
      </c>
      <c r="Q2448" t="n">
        <v>453.15</v>
      </c>
      <c r="R2448" t="n">
        <v>180.35</v>
      </c>
      <c r="S2448" t="n">
        <v>57.64</v>
      </c>
      <c r="T2448" t="n">
        <v>58689.58</v>
      </c>
      <c r="U2448" t="n">
        <v>0.32</v>
      </c>
      <c r="V2448" t="n">
        <v>0.78</v>
      </c>
      <c r="W2448" t="n">
        <v>7.01</v>
      </c>
      <c r="X2448" t="n">
        <v>3.63</v>
      </c>
      <c r="Y2448" t="n">
        <v>1</v>
      </c>
      <c r="Z2448" t="n">
        <v>10</v>
      </c>
    </row>
    <row r="2449">
      <c r="A2449" t="n">
        <v>4</v>
      </c>
      <c r="B2449" t="n">
        <v>65</v>
      </c>
      <c r="C2449" t="inlineStr">
        <is>
          <t xml:space="preserve">CONCLUIDO	</t>
        </is>
      </c>
      <c r="D2449" t="n">
        <v>3.1353</v>
      </c>
      <c r="E2449" t="n">
        <v>31.89</v>
      </c>
      <c r="F2449" t="n">
        <v>26.8</v>
      </c>
      <c r="G2449" t="n">
        <v>15.03</v>
      </c>
      <c r="H2449" t="n">
        <v>0.26</v>
      </c>
      <c r="I2449" t="n">
        <v>107</v>
      </c>
      <c r="J2449" t="n">
        <v>134.55</v>
      </c>
      <c r="K2449" t="n">
        <v>46.47</v>
      </c>
      <c r="L2449" t="n">
        <v>2</v>
      </c>
      <c r="M2449" t="n">
        <v>105</v>
      </c>
      <c r="N2449" t="n">
        <v>21.09</v>
      </c>
      <c r="O2449" t="n">
        <v>16828.84</v>
      </c>
      <c r="P2449" t="n">
        <v>293.98</v>
      </c>
      <c r="Q2449" t="n">
        <v>452.78</v>
      </c>
      <c r="R2449" t="n">
        <v>162.2</v>
      </c>
      <c r="S2449" t="n">
        <v>57.64</v>
      </c>
      <c r="T2449" t="n">
        <v>49702.79</v>
      </c>
      <c r="U2449" t="n">
        <v>0.36</v>
      </c>
      <c r="V2449" t="n">
        <v>0.79</v>
      </c>
      <c r="W2449" t="n">
        <v>6.98</v>
      </c>
      <c r="X2449" t="n">
        <v>3.07</v>
      </c>
      <c r="Y2449" t="n">
        <v>1</v>
      </c>
      <c r="Z2449" t="n">
        <v>10</v>
      </c>
    </row>
    <row r="2450">
      <c r="A2450" t="n">
        <v>5</v>
      </c>
      <c r="B2450" t="n">
        <v>65</v>
      </c>
      <c r="C2450" t="inlineStr">
        <is>
          <t xml:space="preserve">CONCLUIDO	</t>
        </is>
      </c>
      <c r="D2450" t="n">
        <v>3.2113</v>
      </c>
      <c r="E2450" t="n">
        <v>31.14</v>
      </c>
      <c r="F2450" t="n">
        <v>26.4</v>
      </c>
      <c r="G2450" t="n">
        <v>16.85</v>
      </c>
      <c r="H2450" t="n">
        <v>0.29</v>
      </c>
      <c r="I2450" t="n">
        <v>94</v>
      </c>
      <c r="J2450" t="n">
        <v>134.89</v>
      </c>
      <c r="K2450" t="n">
        <v>46.47</v>
      </c>
      <c r="L2450" t="n">
        <v>2.25</v>
      </c>
      <c r="M2450" t="n">
        <v>92</v>
      </c>
      <c r="N2450" t="n">
        <v>21.17</v>
      </c>
      <c r="O2450" t="n">
        <v>16870.25</v>
      </c>
      <c r="P2450" t="n">
        <v>289.07</v>
      </c>
      <c r="Q2450" t="n">
        <v>452.92</v>
      </c>
      <c r="R2450" t="n">
        <v>149.32</v>
      </c>
      <c r="S2450" t="n">
        <v>57.64</v>
      </c>
      <c r="T2450" t="n">
        <v>43325.69</v>
      </c>
      <c r="U2450" t="n">
        <v>0.39</v>
      </c>
      <c r="V2450" t="n">
        <v>0.8</v>
      </c>
      <c r="W2450" t="n">
        <v>6.95</v>
      </c>
      <c r="X2450" t="n">
        <v>2.67</v>
      </c>
      <c r="Y2450" t="n">
        <v>1</v>
      </c>
      <c r="Z2450" t="n">
        <v>10</v>
      </c>
    </row>
    <row r="2451">
      <c r="A2451" t="n">
        <v>6</v>
      </c>
      <c r="B2451" t="n">
        <v>65</v>
      </c>
      <c r="C2451" t="inlineStr">
        <is>
          <t xml:space="preserve">CONCLUIDO	</t>
        </is>
      </c>
      <c r="D2451" t="n">
        <v>3.2739</v>
      </c>
      <c r="E2451" t="n">
        <v>30.54</v>
      </c>
      <c r="F2451" t="n">
        <v>26.11</v>
      </c>
      <c r="G2451" t="n">
        <v>18.87</v>
      </c>
      <c r="H2451" t="n">
        <v>0.33</v>
      </c>
      <c r="I2451" t="n">
        <v>83</v>
      </c>
      <c r="J2451" t="n">
        <v>135.22</v>
      </c>
      <c r="K2451" t="n">
        <v>46.47</v>
      </c>
      <c r="L2451" t="n">
        <v>2.5</v>
      </c>
      <c r="M2451" t="n">
        <v>81</v>
      </c>
      <c r="N2451" t="n">
        <v>21.26</v>
      </c>
      <c r="O2451" t="n">
        <v>16911.68</v>
      </c>
      <c r="P2451" t="n">
        <v>285.43</v>
      </c>
      <c r="Q2451" t="n">
        <v>452.81</v>
      </c>
      <c r="R2451" t="n">
        <v>139.57</v>
      </c>
      <c r="S2451" t="n">
        <v>57.64</v>
      </c>
      <c r="T2451" t="n">
        <v>38505.81</v>
      </c>
      <c r="U2451" t="n">
        <v>0.41</v>
      </c>
      <c r="V2451" t="n">
        <v>0.8100000000000001</v>
      </c>
      <c r="W2451" t="n">
        <v>6.94</v>
      </c>
      <c r="X2451" t="n">
        <v>2.37</v>
      </c>
      <c r="Y2451" t="n">
        <v>1</v>
      </c>
      <c r="Z2451" t="n">
        <v>10</v>
      </c>
    </row>
    <row r="2452">
      <c r="A2452" t="n">
        <v>7</v>
      </c>
      <c r="B2452" t="n">
        <v>65</v>
      </c>
      <c r="C2452" t="inlineStr">
        <is>
          <t xml:space="preserve">CONCLUIDO	</t>
        </is>
      </c>
      <c r="D2452" t="n">
        <v>3.3247</v>
      </c>
      <c r="E2452" t="n">
        <v>30.08</v>
      </c>
      <c r="F2452" t="n">
        <v>25.86</v>
      </c>
      <c r="G2452" t="n">
        <v>20.68</v>
      </c>
      <c r="H2452" t="n">
        <v>0.36</v>
      </c>
      <c r="I2452" t="n">
        <v>75</v>
      </c>
      <c r="J2452" t="n">
        <v>135.56</v>
      </c>
      <c r="K2452" t="n">
        <v>46.47</v>
      </c>
      <c r="L2452" t="n">
        <v>2.75</v>
      </c>
      <c r="M2452" t="n">
        <v>73</v>
      </c>
      <c r="N2452" t="n">
        <v>21.34</v>
      </c>
      <c r="O2452" t="n">
        <v>16953.14</v>
      </c>
      <c r="P2452" t="n">
        <v>282.21</v>
      </c>
      <c r="Q2452" t="n">
        <v>452.78</v>
      </c>
      <c r="R2452" t="n">
        <v>131.89</v>
      </c>
      <c r="S2452" t="n">
        <v>57.64</v>
      </c>
      <c r="T2452" t="n">
        <v>34705.52</v>
      </c>
      <c r="U2452" t="n">
        <v>0.44</v>
      </c>
      <c r="V2452" t="n">
        <v>0.82</v>
      </c>
      <c r="W2452" t="n">
        <v>6.91</v>
      </c>
      <c r="X2452" t="n">
        <v>2.13</v>
      </c>
      <c r="Y2452" t="n">
        <v>1</v>
      </c>
      <c r="Z2452" t="n">
        <v>10</v>
      </c>
    </row>
    <row r="2453">
      <c r="A2453" t="n">
        <v>8</v>
      </c>
      <c r="B2453" t="n">
        <v>65</v>
      </c>
      <c r="C2453" t="inlineStr">
        <is>
          <t xml:space="preserve">CONCLUIDO	</t>
        </is>
      </c>
      <c r="D2453" t="n">
        <v>3.367</v>
      </c>
      <c r="E2453" t="n">
        <v>29.7</v>
      </c>
      <c r="F2453" t="n">
        <v>25.67</v>
      </c>
      <c r="G2453" t="n">
        <v>22.65</v>
      </c>
      <c r="H2453" t="n">
        <v>0.39</v>
      </c>
      <c r="I2453" t="n">
        <v>68</v>
      </c>
      <c r="J2453" t="n">
        <v>135.9</v>
      </c>
      <c r="K2453" t="n">
        <v>46.47</v>
      </c>
      <c r="L2453" t="n">
        <v>3</v>
      </c>
      <c r="M2453" t="n">
        <v>66</v>
      </c>
      <c r="N2453" t="n">
        <v>21.43</v>
      </c>
      <c r="O2453" t="n">
        <v>16994.64</v>
      </c>
      <c r="P2453" t="n">
        <v>279.73</v>
      </c>
      <c r="Q2453" t="n">
        <v>452.8</v>
      </c>
      <c r="R2453" t="n">
        <v>125.75</v>
      </c>
      <c r="S2453" t="n">
        <v>57.64</v>
      </c>
      <c r="T2453" t="n">
        <v>31673.89</v>
      </c>
      <c r="U2453" t="n">
        <v>0.46</v>
      </c>
      <c r="V2453" t="n">
        <v>0.83</v>
      </c>
      <c r="W2453" t="n">
        <v>6.9</v>
      </c>
      <c r="X2453" t="n">
        <v>1.94</v>
      </c>
      <c r="Y2453" t="n">
        <v>1</v>
      </c>
      <c r="Z2453" t="n">
        <v>10</v>
      </c>
    </row>
    <row r="2454">
      <c r="A2454" t="n">
        <v>9</v>
      </c>
      <c r="B2454" t="n">
        <v>65</v>
      </c>
      <c r="C2454" t="inlineStr">
        <is>
          <t xml:space="preserve">CONCLUIDO	</t>
        </is>
      </c>
      <c r="D2454" t="n">
        <v>3.3976</v>
      </c>
      <c r="E2454" t="n">
        <v>29.43</v>
      </c>
      <c r="F2454" t="n">
        <v>25.54</v>
      </c>
      <c r="G2454" t="n">
        <v>24.32</v>
      </c>
      <c r="H2454" t="n">
        <v>0.42</v>
      </c>
      <c r="I2454" t="n">
        <v>63</v>
      </c>
      <c r="J2454" t="n">
        <v>136.23</v>
      </c>
      <c r="K2454" t="n">
        <v>46.47</v>
      </c>
      <c r="L2454" t="n">
        <v>3.25</v>
      </c>
      <c r="M2454" t="n">
        <v>61</v>
      </c>
      <c r="N2454" t="n">
        <v>21.52</v>
      </c>
      <c r="O2454" t="n">
        <v>17036.16</v>
      </c>
      <c r="P2454" t="n">
        <v>277.81</v>
      </c>
      <c r="Q2454" t="n">
        <v>452.72</v>
      </c>
      <c r="R2454" t="n">
        <v>121.32</v>
      </c>
      <c r="S2454" t="n">
        <v>57.64</v>
      </c>
      <c r="T2454" t="n">
        <v>29480.83</v>
      </c>
      <c r="U2454" t="n">
        <v>0.48</v>
      </c>
      <c r="V2454" t="n">
        <v>0.83</v>
      </c>
      <c r="W2454" t="n">
        <v>6.9</v>
      </c>
      <c r="X2454" t="n">
        <v>1.81</v>
      </c>
      <c r="Y2454" t="n">
        <v>1</v>
      </c>
      <c r="Z2454" t="n">
        <v>10</v>
      </c>
    </row>
    <row r="2455">
      <c r="A2455" t="n">
        <v>10</v>
      </c>
      <c r="B2455" t="n">
        <v>65</v>
      </c>
      <c r="C2455" t="inlineStr">
        <is>
          <t xml:space="preserve">CONCLUIDO	</t>
        </is>
      </c>
      <c r="D2455" t="n">
        <v>3.4325</v>
      </c>
      <c r="E2455" t="n">
        <v>29.13</v>
      </c>
      <c r="F2455" t="n">
        <v>25.37</v>
      </c>
      <c r="G2455" t="n">
        <v>26.25</v>
      </c>
      <c r="H2455" t="n">
        <v>0.45</v>
      </c>
      <c r="I2455" t="n">
        <v>58</v>
      </c>
      <c r="J2455" t="n">
        <v>136.57</v>
      </c>
      <c r="K2455" t="n">
        <v>46.47</v>
      </c>
      <c r="L2455" t="n">
        <v>3.5</v>
      </c>
      <c r="M2455" t="n">
        <v>56</v>
      </c>
      <c r="N2455" t="n">
        <v>21.6</v>
      </c>
      <c r="O2455" t="n">
        <v>17077.72</v>
      </c>
      <c r="P2455" t="n">
        <v>275.42</v>
      </c>
      <c r="Q2455" t="n">
        <v>452.68</v>
      </c>
      <c r="R2455" t="n">
        <v>115.62</v>
      </c>
      <c r="S2455" t="n">
        <v>57.64</v>
      </c>
      <c r="T2455" t="n">
        <v>26658.41</v>
      </c>
      <c r="U2455" t="n">
        <v>0.5</v>
      </c>
      <c r="V2455" t="n">
        <v>0.84</v>
      </c>
      <c r="W2455" t="n">
        <v>6.9</v>
      </c>
      <c r="X2455" t="n">
        <v>1.65</v>
      </c>
      <c r="Y2455" t="n">
        <v>1</v>
      </c>
      <c r="Z2455" t="n">
        <v>10</v>
      </c>
    </row>
    <row r="2456">
      <c r="A2456" t="n">
        <v>11</v>
      </c>
      <c r="B2456" t="n">
        <v>65</v>
      </c>
      <c r="C2456" t="inlineStr">
        <is>
          <t xml:space="preserve">CONCLUIDO	</t>
        </is>
      </c>
      <c r="D2456" t="n">
        <v>3.46</v>
      </c>
      <c r="E2456" t="n">
        <v>28.9</v>
      </c>
      <c r="F2456" t="n">
        <v>25.25</v>
      </c>
      <c r="G2456" t="n">
        <v>28.06</v>
      </c>
      <c r="H2456" t="n">
        <v>0.48</v>
      </c>
      <c r="I2456" t="n">
        <v>54</v>
      </c>
      <c r="J2456" t="n">
        <v>136.91</v>
      </c>
      <c r="K2456" t="n">
        <v>46.47</v>
      </c>
      <c r="L2456" t="n">
        <v>3.75</v>
      </c>
      <c r="M2456" t="n">
        <v>52</v>
      </c>
      <c r="N2456" t="n">
        <v>21.69</v>
      </c>
      <c r="O2456" t="n">
        <v>17119.3</v>
      </c>
      <c r="P2456" t="n">
        <v>273.72</v>
      </c>
      <c r="Q2456" t="n">
        <v>452.7</v>
      </c>
      <c r="R2456" t="n">
        <v>112.21</v>
      </c>
      <c r="S2456" t="n">
        <v>57.64</v>
      </c>
      <c r="T2456" t="n">
        <v>24972.19</v>
      </c>
      <c r="U2456" t="n">
        <v>0.51</v>
      </c>
      <c r="V2456" t="n">
        <v>0.84</v>
      </c>
      <c r="W2456" t="n">
        <v>6.87</v>
      </c>
      <c r="X2456" t="n">
        <v>1.52</v>
      </c>
      <c r="Y2456" t="n">
        <v>1</v>
      </c>
      <c r="Z2456" t="n">
        <v>10</v>
      </c>
    </row>
    <row r="2457">
      <c r="A2457" t="n">
        <v>12</v>
      </c>
      <c r="B2457" t="n">
        <v>65</v>
      </c>
      <c r="C2457" t="inlineStr">
        <is>
          <t xml:space="preserve">CONCLUIDO	</t>
        </is>
      </c>
      <c r="D2457" t="n">
        <v>3.4851</v>
      </c>
      <c r="E2457" t="n">
        <v>28.69</v>
      </c>
      <c r="F2457" t="n">
        <v>25.15</v>
      </c>
      <c r="G2457" t="n">
        <v>30.18</v>
      </c>
      <c r="H2457" t="n">
        <v>0.52</v>
      </c>
      <c r="I2457" t="n">
        <v>50</v>
      </c>
      <c r="J2457" t="n">
        <v>137.25</v>
      </c>
      <c r="K2457" t="n">
        <v>46.47</v>
      </c>
      <c r="L2457" t="n">
        <v>4</v>
      </c>
      <c r="M2457" t="n">
        <v>48</v>
      </c>
      <c r="N2457" t="n">
        <v>21.78</v>
      </c>
      <c r="O2457" t="n">
        <v>17160.92</v>
      </c>
      <c r="P2457" t="n">
        <v>272.07</v>
      </c>
      <c r="Q2457" t="n">
        <v>452.65</v>
      </c>
      <c r="R2457" t="n">
        <v>108.45</v>
      </c>
      <c r="S2457" t="n">
        <v>57.64</v>
      </c>
      <c r="T2457" t="n">
        <v>23114.96</v>
      </c>
      <c r="U2457" t="n">
        <v>0.53</v>
      </c>
      <c r="V2457" t="n">
        <v>0.84</v>
      </c>
      <c r="W2457" t="n">
        <v>6.89</v>
      </c>
      <c r="X2457" t="n">
        <v>1.42</v>
      </c>
      <c r="Y2457" t="n">
        <v>1</v>
      </c>
      <c r="Z2457" t="n">
        <v>10</v>
      </c>
    </row>
    <row r="2458">
      <c r="A2458" t="n">
        <v>13</v>
      </c>
      <c r="B2458" t="n">
        <v>65</v>
      </c>
      <c r="C2458" t="inlineStr">
        <is>
          <t xml:space="preserve">CONCLUIDO	</t>
        </is>
      </c>
      <c r="D2458" t="n">
        <v>3.5079</v>
      </c>
      <c r="E2458" t="n">
        <v>28.51</v>
      </c>
      <c r="F2458" t="n">
        <v>25.05</v>
      </c>
      <c r="G2458" t="n">
        <v>31.98</v>
      </c>
      <c r="H2458" t="n">
        <v>0.55</v>
      </c>
      <c r="I2458" t="n">
        <v>47</v>
      </c>
      <c r="J2458" t="n">
        <v>137.58</v>
      </c>
      <c r="K2458" t="n">
        <v>46.47</v>
      </c>
      <c r="L2458" t="n">
        <v>4.25</v>
      </c>
      <c r="M2458" t="n">
        <v>45</v>
      </c>
      <c r="N2458" t="n">
        <v>21.87</v>
      </c>
      <c r="O2458" t="n">
        <v>17202.57</v>
      </c>
      <c r="P2458" t="n">
        <v>270.56</v>
      </c>
      <c r="Q2458" t="n">
        <v>452.69</v>
      </c>
      <c r="R2458" t="n">
        <v>105.32</v>
      </c>
      <c r="S2458" t="n">
        <v>57.64</v>
      </c>
      <c r="T2458" t="n">
        <v>21561.75</v>
      </c>
      <c r="U2458" t="n">
        <v>0.55</v>
      </c>
      <c r="V2458" t="n">
        <v>0.85</v>
      </c>
      <c r="W2458" t="n">
        <v>6.87</v>
      </c>
      <c r="X2458" t="n">
        <v>1.32</v>
      </c>
      <c r="Y2458" t="n">
        <v>1</v>
      </c>
      <c r="Z2458" t="n">
        <v>10</v>
      </c>
    </row>
    <row r="2459">
      <c r="A2459" t="n">
        <v>14</v>
      </c>
      <c r="B2459" t="n">
        <v>65</v>
      </c>
      <c r="C2459" t="inlineStr">
        <is>
          <t xml:space="preserve">CONCLUIDO	</t>
        </is>
      </c>
      <c r="D2459" t="n">
        <v>3.531</v>
      </c>
      <c r="E2459" t="n">
        <v>28.32</v>
      </c>
      <c r="F2459" t="n">
        <v>24.94</v>
      </c>
      <c r="G2459" t="n">
        <v>34.01</v>
      </c>
      <c r="H2459" t="n">
        <v>0.58</v>
      </c>
      <c r="I2459" t="n">
        <v>44</v>
      </c>
      <c r="J2459" t="n">
        <v>137.92</v>
      </c>
      <c r="K2459" t="n">
        <v>46.47</v>
      </c>
      <c r="L2459" t="n">
        <v>4.5</v>
      </c>
      <c r="M2459" t="n">
        <v>42</v>
      </c>
      <c r="N2459" t="n">
        <v>21.95</v>
      </c>
      <c r="O2459" t="n">
        <v>17244.24</v>
      </c>
      <c r="P2459" t="n">
        <v>269.02</v>
      </c>
      <c r="Q2459" t="n">
        <v>452.7</v>
      </c>
      <c r="R2459" t="n">
        <v>101.85</v>
      </c>
      <c r="S2459" t="n">
        <v>57.64</v>
      </c>
      <c r="T2459" t="n">
        <v>19843.09</v>
      </c>
      <c r="U2459" t="n">
        <v>0.57</v>
      </c>
      <c r="V2459" t="n">
        <v>0.85</v>
      </c>
      <c r="W2459" t="n">
        <v>6.87</v>
      </c>
      <c r="X2459" t="n">
        <v>1.22</v>
      </c>
      <c r="Y2459" t="n">
        <v>1</v>
      </c>
      <c r="Z2459" t="n">
        <v>10</v>
      </c>
    </row>
    <row r="2460">
      <c r="A2460" t="n">
        <v>15</v>
      </c>
      <c r="B2460" t="n">
        <v>65</v>
      </c>
      <c r="C2460" t="inlineStr">
        <is>
          <t xml:space="preserve">CONCLUIDO	</t>
        </is>
      </c>
      <c r="D2460" t="n">
        <v>3.5439</v>
      </c>
      <c r="E2460" t="n">
        <v>28.22</v>
      </c>
      <c r="F2460" t="n">
        <v>24.89</v>
      </c>
      <c r="G2460" t="n">
        <v>35.56</v>
      </c>
      <c r="H2460" t="n">
        <v>0.61</v>
      </c>
      <c r="I2460" t="n">
        <v>42</v>
      </c>
      <c r="J2460" t="n">
        <v>138.26</v>
      </c>
      <c r="K2460" t="n">
        <v>46.47</v>
      </c>
      <c r="L2460" t="n">
        <v>4.75</v>
      </c>
      <c r="M2460" t="n">
        <v>40</v>
      </c>
      <c r="N2460" t="n">
        <v>22.04</v>
      </c>
      <c r="O2460" t="n">
        <v>17285.95</v>
      </c>
      <c r="P2460" t="n">
        <v>268.1</v>
      </c>
      <c r="Q2460" t="n">
        <v>452.59</v>
      </c>
      <c r="R2460" t="n">
        <v>100.61</v>
      </c>
      <c r="S2460" t="n">
        <v>57.64</v>
      </c>
      <c r="T2460" t="n">
        <v>19232.16</v>
      </c>
      <c r="U2460" t="n">
        <v>0.57</v>
      </c>
      <c r="V2460" t="n">
        <v>0.85</v>
      </c>
      <c r="W2460" t="n">
        <v>6.86</v>
      </c>
      <c r="X2460" t="n">
        <v>1.17</v>
      </c>
      <c r="Y2460" t="n">
        <v>1</v>
      </c>
      <c r="Z2460" t="n">
        <v>10</v>
      </c>
    </row>
    <row r="2461">
      <c r="A2461" t="n">
        <v>16</v>
      </c>
      <c r="B2461" t="n">
        <v>65</v>
      </c>
      <c r="C2461" t="inlineStr">
        <is>
          <t xml:space="preserve">CONCLUIDO	</t>
        </is>
      </c>
      <c r="D2461" t="n">
        <v>3.5578</v>
      </c>
      <c r="E2461" t="n">
        <v>28.11</v>
      </c>
      <c r="F2461" t="n">
        <v>24.84</v>
      </c>
      <c r="G2461" t="n">
        <v>37.26</v>
      </c>
      <c r="H2461" t="n">
        <v>0.64</v>
      </c>
      <c r="I2461" t="n">
        <v>40</v>
      </c>
      <c r="J2461" t="n">
        <v>138.6</v>
      </c>
      <c r="K2461" t="n">
        <v>46.47</v>
      </c>
      <c r="L2461" t="n">
        <v>5</v>
      </c>
      <c r="M2461" t="n">
        <v>38</v>
      </c>
      <c r="N2461" t="n">
        <v>22.13</v>
      </c>
      <c r="O2461" t="n">
        <v>17327.69</v>
      </c>
      <c r="P2461" t="n">
        <v>266.61</v>
      </c>
      <c r="Q2461" t="n">
        <v>452.6</v>
      </c>
      <c r="R2461" t="n">
        <v>98.47</v>
      </c>
      <c r="S2461" t="n">
        <v>57.64</v>
      </c>
      <c r="T2461" t="n">
        <v>18174.23</v>
      </c>
      <c r="U2461" t="n">
        <v>0.59</v>
      </c>
      <c r="V2461" t="n">
        <v>0.85</v>
      </c>
      <c r="W2461" t="n">
        <v>6.86</v>
      </c>
      <c r="X2461" t="n">
        <v>1.11</v>
      </c>
      <c r="Y2461" t="n">
        <v>1</v>
      </c>
      <c r="Z2461" t="n">
        <v>10</v>
      </c>
    </row>
    <row r="2462">
      <c r="A2462" t="n">
        <v>17</v>
      </c>
      <c r="B2462" t="n">
        <v>65</v>
      </c>
      <c r="C2462" t="inlineStr">
        <is>
          <t xml:space="preserve">CONCLUIDO	</t>
        </is>
      </c>
      <c r="D2462" t="n">
        <v>3.5698</v>
      </c>
      <c r="E2462" t="n">
        <v>28.01</v>
      </c>
      <c r="F2462" t="n">
        <v>24.8</v>
      </c>
      <c r="G2462" t="n">
        <v>39.15</v>
      </c>
      <c r="H2462" t="n">
        <v>0.67</v>
      </c>
      <c r="I2462" t="n">
        <v>38</v>
      </c>
      <c r="J2462" t="n">
        <v>138.94</v>
      </c>
      <c r="K2462" t="n">
        <v>46.47</v>
      </c>
      <c r="L2462" t="n">
        <v>5.25</v>
      </c>
      <c r="M2462" t="n">
        <v>36</v>
      </c>
      <c r="N2462" t="n">
        <v>22.22</v>
      </c>
      <c r="O2462" t="n">
        <v>17369.47</v>
      </c>
      <c r="P2462" t="n">
        <v>265.63</v>
      </c>
      <c r="Q2462" t="n">
        <v>452.67</v>
      </c>
      <c r="R2462" t="n">
        <v>97.27</v>
      </c>
      <c r="S2462" t="n">
        <v>57.64</v>
      </c>
      <c r="T2462" t="n">
        <v>17582.48</v>
      </c>
      <c r="U2462" t="n">
        <v>0.59</v>
      </c>
      <c r="V2462" t="n">
        <v>0.86</v>
      </c>
      <c r="W2462" t="n">
        <v>6.85</v>
      </c>
      <c r="X2462" t="n">
        <v>1.07</v>
      </c>
      <c r="Y2462" t="n">
        <v>1</v>
      </c>
      <c r="Z2462" t="n">
        <v>10</v>
      </c>
    </row>
    <row r="2463">
      <c r="A2463" t="n">
        <v>18</v>
      </c>
      <c r="B2463" t="n">
        <v>65</v>
      </c>
      <c r="C2463" t="inlineStr">
        <is>
          <t xml:space="preserve">CONCLUIDO	</t>
        </is>
      </c>
      <c r="D2463" t="n">
        <v>3.5826</v>
      </c>
      <c r="E2463" t="n">
        <v>27.91</v>
      </c>
      <c r="F2463" t="n">
        <v>24.75</v>
      </c>
      <c r="G2463" t="n">
        <v>41.25</v>
      </c>
      <c r="H2463" t="n">
        <v>0.7</v>
      </c>
      <c r="I2463" t="n">
        <v>36</v>
      </c>
      <c r="J2463" t="n">
        <v>139.28</v>
      </c>
      <c r="K2463" t="n">
        <v>46.47</v>
      </c>
      <c r="L2463" t="n">
        <v>5.5</v>
      </c>
      <c r="M2463" t="n">
        <v>34</v>
      </c>
      <c r="N2463" t="n">
        <v>22.31</v>
      </c>
      <c r="O2463" t="n">
        <v>17411.27</v>
      </c>
      <c r="P2463" t="n">
        <v>265.04</v>
      </c>
      <c r="Q2463" t="n">
        <v>452.7</v>
      </c>
      <c r="R2463" t="n">
        <v>95.69</v>
      </c>
      <c r="S2463" t="n">
        <v>57.64</v>
      </c>
      <c r="T2463" t="n">
        <v>16802.43</v>
      </c>
      <c r="U2463" t="n">
        <v>0.6</v>
      </c>
      <c r="V2463" t="n">
        <v>0.86</v>
      </c>
      <c r="W2463" t="n">
        <v>6.86</v>
      </c>
      <c r="X2463" t="n">
        <v>1.03</v>
      </c>
      <c r="Y2463" t="n">
        <v>1</v>
      </c>
      <c r="Z2463" t="n">
        <v>10</v>
      </c>
    </row>
    <row r="2464">
      <c r="A2464" t="n">
        <v>19</v>
      </c>
      <c r="B2464" t="n">
        <v>65</v>
      </c>
      <c r="C2464" t="inlineStr">
        <is>
          <t xml:space="preserve">CONCLUIDO	</t>
        </is>
      </c>
      <c r="D2464" t="n">
        <v>3.6015</v>
      </c>
      <c r="E2464" t="n">
        <v>27.77</v>
      </c>
      <c r="F2464" t="n">
        <v>24.66</v>
      </c>
      <c r="G2464" t="n">
        <v>43.52</v>
      </c>
      <c r="H2464" t="n">
        <v>0.73</v>
      </c>
      <c r="I2464" t="n">
        <v>34</v>
      </c>
      <c r="J2464" t="n">
        <v>139.61</v>
      </c>
      <c r="K2464" t="n">
        <v>46.47</v>
      </c>
      <c r="L2464" t="n">
        <v>5.75</v>
      </c>
      <c r="M2464" t="n">
        <v>32</v>
      </c>
      <c r="N2464" t="n">
        <v>22.4</v>
      </c>
      <c r="O2464" t="n">
        <v>17453.1</v>
      </c>
      <c r="P2464" t="n">
        <v>263.36</v>
      </c>
      <c r="Q2464" t="n">
        <v>452.63</v>
      </c>
      <c r="R2464" t="n">
        <v>92.86</v>
      </c>
      <c r="S2464" t="n">
        <v>57.64</v>
      </c>
      <c r="T2464" t="n">
        <v>15397.56</v>
      </c>
      <c r="U2464" t="n">
        <v>0.62</v>
      </c>
      <c r="V2464" t="n">
        <v>0.86</v>
      </c>
      <c r="W2464" t="n">
        <v>6.84</v>
      </c>
      <c r="X2464" t="n">
        <v>0.93</v>
      </c>
      <c r="Y2464" t="n">
        <v>1</v>
      </c>
      <c r="Z2464" t="n">
        <v>10</v>
      </c>
    </row>
    <row r="2465">
      <c r="A2465" t="n">
        <v>20</v>
      </c>
      <c r="B2465" t="n">
        <v>65</v>
      </c>
      <c r="C2465" t="inlineStr">
        <is>
          <t xml:space="preserve">CONCLUIDO	</t>
        </is>
      </c>
      <c r="D2465" t="n">
        <v>3.6075</v>
      </c>
      <c r="E2465" t="n">
        <v>27.72</v>
      </c>
      <c r="F2465" t="n">
        <v>24.64</v>
      </c>
      <c r="G2465" t="n">
        <v>44.8</v>
      </c>
      <c r="H2465" t="n">
        <v>0.76</v>
      </c>
      <c r="I2465" t="n">
        <v>33</v>
      </c>
      <c r="J2465" t="n">
        <v>139.95</v>
      </c>
      <c r="K2465" t="n">
        <v>46.47</v>
      </c>
      <c r="L2465" t="n">
        <v>6</v>
      </c>
      <c r="M2465" t="n">
        <v>31</v>
      </c>
      <c r="N2465" t="n">
        <v>22.49</v>
      </c>
      <c r="O2465" t="n">
        <v>17494.97</v>
      </c>
      <c r="P2465" t="n">
        <v>262.92</v>
      </c>
      <c r="Q2465" t="n">
        <v>452.61</v>
      </c>
      <c r="R2465" t="n">
        <v>92.06999999999999</v>
      </c>
      <c r="S2465" t="n">
        <v>57.64</v>
      </c>
      <c r="T2465" t="n">
        <v>15009.91</v>
      </c>
      <c r="U2465" t="n">
        <v>0.63</v>
      </c>
      <c r="V2465" t="n">
        <v>0.86</v>
      </c>
      <c r="W2465" t="n">
        <v>6.85</v>
      </c>
      <c r="X2465" t="n">
        <v>0.92</v>
      </c>
      <c r="Y2465" t="n">
        <v>1</v>
      </c>
      <c r="Z2465" t="n">
        <v>10</v>
      </c>
    </row>
    <row r="2466">
      <c r="A2466" t="n">
        <v>21</v>
      </c>
      <c r="B2466" t="n">
        <v>65</v>
      </c>
      <c r="C2466" t="inlineStr">
        <is>
          <t xml:space="preserve">CONCLUIDO	</t>
        </is>
      </c>
      <c r="D2466" t="n">
        <v>3.6202</v>
      </c>
      <c r="E2466" t="n">
        <v>27.62</v>
      </c>
      <c r="F2466" t="n">
        <v>24.6</v>
      </c>
      <c r="G2466" t="n">
        <v>47.61</v>
      </c>
      <c r="H2466" t="n">
        <v>0.79</v>
      </c>
      <c r="I2466" t="n">
        <v>31</v>
      </c>
      <c r="J2466" t="n">
        <v>140.29</v>
      </c>
      <c r="K2466" t="n">
        <v>46.47</v>
      </c>
      <c r="L2466" t="n">
        <v>6.25</v>
      </c>
      <c r="M2466" t="n">
        <v>29</v>
      </c>
      <c r="N2466" t="n">
        <v>22.58</v>
      </c>
      <c r="O2466" t="n">
        <v>17536.87</v>
      </c>
      <c r="P2466" t="n">
        <v>261.93</v>
      </c>
      <c r="Q2466" t="n">
        <v>452.68</v>
      </c>
      <c r="R2466" t="n">
        <v>90.88</v>
      </c>
      <c r="S2466" t="n">
        <v>57.64</v>
      </c>
      <c r="T2466" t="n">
        <v>14423.96</v>
      </c>
      <c r="U2466" t="n">
        <v>0.63</v>
      </c>
      <c r="V2466" t="n">
        <v>0.86</v>
      </c>
      <c r="W2466" t="n">
        <v>6.84</v>
      </c>
      <c r="X2466" t="n">
        <v>0.87</v>
      </c>
      <c r="Y2466" t="n">
        <v>1</v>
      </c>
      <c r="Z2466" t="n">
        <v>10</v>
      </c>
    </row>
    <row r="2467">
      <c r="A2467" t="n">
        <v>22</v>
      </c>
      <c r="B2467" t="n">
        <v>65</v>
      </c>
      <c r="C2467" t="inlineStr">
        <is>
          <t xml:space="preserve">CONCLUIDO	</t>
        </is>
      </c>
      <c r="D2467" t="n">
        <v>3.6289</v>
      </c>
      <c r="E2467" t="n">
        <v>27.56</v>
      </c>
      <c r="F2467" t="n">
        <v>24.56</v>
      </c>
      <c r="G2467" t="n">
        <v>49.12</v>
      </c>
      <c r="H2467" t="n">
        <v>0.82</v>
      </c>
      <c r="I2467" t="n">
        <v>30</v>
      </c>
      <c r="J2467" t="n">
        <v>140.63</v>
      </c>
      <c r="K2467" t="n">
        <v>46.47</v>
      </c>
      <c r="L2467" t="n">
        <v>6.5</v>
      </c>
      <c r="M2467" t="n">
        <v>28</v>
      </c>
      <c r="N2467" t="n">
        <v>22.67</v>
      </c>
      <c r="O2467" t="n">
        <v>17578.8</v>
      </c>
      <c r="P2467" t="n">
        <v>261.13</v>
      </c>
      <c r="Q2467" t="n">
        <v>452.62</v>
      </c>
      <c r="R2467" t="n">
        <v>89.53</v>
      </c>
      <c r="S2467" t="n">
        <v>57.64</v>
      </c>
      <c r="T2467" t="n">
        <v>13754.9</v>
      </c>
      <c r="U2467" t="n">
        <v>0.64</v>
      </c>
      <c r="V2467" t="n">
        <v>0.86</v>
      </c>
      <c r="W2467" t="n">
        <v>6.84</v>
      </c>
      <c r="X2467" t="n">
        <v>0.83</v>
      </c>
      <c r="Y2467" t="n">
        <v>1</v>
      </c>
      <c r="Z2467" t="n">
        <v>10</v>
      </c>
    </row>
    <row r="2468">
      <c r="A2468" t="n">
        <v>23</v>
      </c>
      <c r="B2468" t="n">
        <v>65</v>
      </c>
      <c r="C2468" t="inlineStr">
        <is>
          <t xml:space="preserve">CONCLUIDO	</t>
        </is>
      </c>
      <c r="D2468" t="n">
        <v>3.6351</v>
      </c>
      <c r="E2468" t="n">
        <v>27.51</v>
      </c>
      <c r="F2468" t="n">
        <v>24.54</v>
      </c>
      <c r="G2468" t="n">
        <v>50.77</v>
      </c>
      <c r="H2468" t="n">
        <v>0.85</v>
      </c>
      <c r="I2468" t="n">
        <v>29</v>
      </c>
      <c r="J2468" t="n">
        <v>140.97</v>
      </c>
      <c r="K2468" t="n">
        <v>46.47</v>
      </c>
      <c r="L2468" t="n">
        <v>6.75</v>
      </c>
      <c r="M2468" t="n">
        <v>27</v>
      </c>
      <c r="N2468" t="n">
        <v>22.76</v>
      </c>
      <c r="O2468" t="n">
        <v>17620.76</v>
      </c>
      <c r="P2468" t="n">
        <v>260.14</v>
      </c>
      <c r="Q2468" t="n">
        <v>452.59</v>
      </c>
      <c r="R2468" t="n">
        <v>89.14</v>
      </c>
      <c r="S2468" t="n">
        <v>57.64</v>
      </c>
      <c r="T2468" t="n">
        <v>13560.56</v>
      </c>
      <c r="U2468" t="n">
        <v>0.65</v>
      </c>
      <c r="V2468" t="n">
        <v>0.86</v>
      </c>
      <c r="W2468" t="n">
        <v>6.84</v>
      </c>
      <c r="X2468" t="n">
        <v>0.82</v>
      </c>
      <c r="Y2468" t="n">
        <v>1</v>
      </c>
      <c r="Z2468" t="n">
        <v>10</v>
      </c>
    </row>
    <row r="2469">
      <c r="A2469" t="n">
        <v>24</v>
      </c>
      <c r="B2469" t="n">
        <v>65</v>
      </c>
      <c r="C2469" t="inlineStr">
        <is>
          <t xml:space="preserve">CONCLUIDO	</t>
        </is>
      </c>
      <c r="D2469" t="n">
        <v>3.6451</v>
      </c>
      <c r="E2469" t="n">
        <v>27.43</v>
      </c>
      <c r="F2469" t="n">
        <v>24.49</v>
      </c>
      <c r="G2469" t="n">
        <v>52.48</v>
      </c>
      <c r="H2469" t="n">
        <v>0.88</v>
      </c>
      <c r="I2469" t="n">
        <v>28</v>
      </c>
      <c r="J2469" t="n">
        <v>141.31</v>
      </c>
      <c r="K2469" t="n">
        <v>46.47</v>
      </c>
      <c r="L2469" t="n">
        <v>7</v>
      </c>
      <c r="M2469" t="n">
        <v>26</v>
      </c>
      <c r="N2469" t="n">
        <v>22.85</v>
      </c>
      <c r="O2469" t="n">
        <v>17662.75</v>
      </c>
      <c r="P2469" t="n">
        <v>259.17</v>
      </c>
      <c r="Q2469" t="n">
        <v>452.61</v>
      </c>
      <c r="R2469" t="n">
        <v>86.98</v>
      </c>
      <c r="S2469" t="n">
        <v>57.64</v>
      </c>
      <c r="T2469" t="n">
        <v>12488.71</v>
      </c>
      <c r="U2469" t="n">
        <v>0.66</v>
      </c>
      <c r="V2469" t="n">
        <v>0.87</v>
      </c>
      <c r="W2469" t="n">
        <v>6.85</v>
      </c>
      <c r="X2469" t="n">
        <v>0.77</v>
      </c>
      <c r="Y2469" t="n">
        <v>1</v>
      </c>
      <c r="Z2469" t="n">
        <v>10</v>
      </c>
    </row>
    <row r="2470">
      <c r="A2470" t="n">
        <v>25</v>
      </c>
      <c r="B2470" t="n">
        <v>65</v>
      </c>
      <c r="C2470" t="inlineStr">
        <is>
          <t xml:space="preserve">CONCLUIDO	</t>
        </is>
      </c>
      <c r="D2470" t="n">
        <v>3.6527</v>
      </c>
      <c r="E2470" t="n">
        <v>27.38</v>
      </c>
      <c r="F2470" t="n">
        <v>24.46</v>
      </c>
      <c r="G2470" t="n">
        <v>54.36</v>
      </c>
      <c r="H2470" t="n">
        <v>0.91</v>
      </c>
      <c r="I2470" t="n">
        <v>27</v>
      </c>
      <c r="J2470" t="n">
        <v>141.66</v>
      </c>
      <c r="K2470" t="n">
        <v>46.47</v>
      </c>
      <c r="L2470" t="n">
        <v>7.25</v>
      </c>
      <c r="M2470" t="n">
        <v>25</v>
      </c>
      <c r="N2470" t="n">
        <v>22.94</v>
      </c>
      <c r="O2470" t="n">
        <v>17704.77</v>
      </c>
      <c r="P2470" t="n">
        <v>258.39</v>
      </c>
      <c r="Q2470" t="n">
        <v>452.6</v>
      </c>
      <c r="R2470" t="n">
        <v>86.29000000000001</v>
      </c>
      <c r="S2470" t="n">
        <v>57.64</v>
      </c>
      <c r="T2470" t="n">
        <v>12148.43</v>
      </c>
      <c r="U2470" t="n">
        <v>0.67</v>
      </c>
      <c r="V2470" t="n">
        <v>0.87</v>
      </c>
      <c r="W2470" t="n">
        <v>6.84</v>
      </c>
      <c r="X2470" t="n">
        <v>0.74</v>
      </c>
      <c r="Y2470" t="n">
        <v>1</v>
      </c>
      <c r="Z2470" t="n">
        <v>10</v>
      </c>
    </row>
    <row r="2471">
      <c r="A2471" t="n">
        <v>26</v>
      </c>
      <c r="B2471" t="n">
        <v>65</v>
      </c>
      <c r="C2471" t="inlineStr">
        <is>
          <t xml:space="preserve">CONCLUIDO	</t>
        </is>
      </c>
      <c r="D2471" t="n">
        <v>3.6575</v>
      </c>
      <c r="E2471" t="n">
        <v>27.34</v>
      </c>
      <c r="F2471" t="n">
        <v>24.45</v>
      </c>
      <c r="G2471" t="n">
        <v>56.43</v>
      </c>
      <c r="H2471" t="n">
        <v>0.93</v>
      </c>
      <c r="I2471" t="n">
        <v>26</v>
      </c>
      <c r="J2471" t="n">
        <v>142</v>
      </c>
      <c r="K2471" t="n">
        <v>46.47</v>
      </c>
      <c r="L2471" t="n">
        <v>7.5</v>
      </c>
      <c r="M2471" t="n">
        <v>24</v>
      </c>
      <c r="N2471" t="n">
        <v>23.03</v>
      </c>
      <c r="O2471" t="n">
        <v>17746.83</v>
      </c>
      <c r="P2471" t="n">
        <v>257.81</v>
      </c>
      <c r="Q2471" t="n">
        <v>452.59</v>
      </c>
      <c r="R2471" t="n">
        <v>86.09</v>
      </c>
      <c r="S2471" t="n">
        <v>57.64</v>
      </c>
      <c r="T2471" t="n">
        <v>12055.24</v>
      </c>
      <c r="U2471" t="n">
        <v>0.67</v>
      </c>
      <c r="V2471" t="n">
        <v>0.87</v>
      </c>
      <c r="W2471" t="n">
        <v>6.84</v>
      </c>
      <c r="X2471" t="n">
        <v>0.73</v>
      </c>
      <c r="Y2471" t="n">
        <v>1</v>
      </c>
      <c r="Z2471" t="n">
        <v>10</v>
      </c>
    </row>
    <row r="2472">
      <c r="A2472" t="n">
        <v>27</v>
      </c>
      <c r="B2472" t="n">
        <v>65</v>
      </c>
      <c r="C2472" t="inlineStr">
        <is>
          <t xml:space="preserve">CONCLUIDO	</t>
        </is>
      </c>
      <c r="D2472" t="n">
        <v>3.6632</v>
      </c>
      <c r="E2472" t="n">
        <v>27.3</v>
      </c>
      <c r="F2472" t="n">
        <v>24.44</v>
      </c>
      <c r="G2472" t="n">
        <v>58.65</v>
      </c>
      <c r="H2472" t="n">
        <v>0.96</v>
      </c>
      <c r="I2472" t="n">
        <v>25</v>
      </c>
      <c r="J2472" t="n">
        <v>142.34</v>
      </c>
      <c r="K2472" t="n">
        <v>46.47</v>
      </c>
      <c r="L2472" t="n">
        <v>7.75</v>
      </c>
      <c r="M2472" t="n">
        <v>23</v>
      </c>
      <c r="N2472" t="n">
        <v>23.12</v>
      </c>
      <c r="O2472" t="n">
        <v>17788.92</v>
      </c>
      <c r="P2472" t="n">
        <v>257.26</v>
      </c>
      <c r="Q2472" t="n">
        <v>452.59</v>
      </c>
      <c r="R2472" t="n">
        <v>85.54000000000001</v>
      </c>
      <c r="S2472" t="n">
        <v>57.64</v>
      </c>
      <c r="T2472" t="n">
        <v>11782.02</v>
      </c>
      <c r="U2472" t="n">
        <v>0.67</v>
      </c>
      <c r="V2472" t="n">
        <v>0.87</v>
      </c>
      <c r="W2472" t="n">
        <v>6.84</v>
      </c>
      <c r="X2472" t="n">
        <v>0.71</v>
      </c>
      <c r="Y2472" t="n">
        <v>1</v>
      </c>
      <c r="Z2472" t="n">
        <v>10</v>
      </c>
    </row>
    <row r="2473">
      <c r="A2473" t="n">
        <v>28</v>
      </c>
      <c r="B2473" t="n">
        <v>65</v>
      </c>
      <c r="C2473" t="inlineStr">
        <is>
          <t xml:space="preserve">CONCLUIDO	</t>
        </is>
      </c>
      <c r="D2473" t="n">
        <v>3.6757</v>
      </c>
      <c r="E2473" t="n">
        <v>27.21</v>
      </c>
      <c r="F2473" t="n">
        <v>24.37</v>
      </c>
      <c r="G2473" t="n">
        <v>60.93</v>
      </c>
      <c r="H2473" t="n">
        <v>0.99</v>
      </c>
      <c r="I2473" t="n">
        <v>24</v>
      </c>
      <c r="J2473" t="n">
        <v>142.68</v>
      </c>
      <c r="K2473" t="n">
        <v>46.47</v>
      </c>
      <c r="L2473" t="n">
        <v>8</v>
      </c>
      <c r="M2473" t="n">
        <v>22</v>
      </c>
      <c r="N2473" t="n">
        <v>23.21</v>
      </c>
      <c r="O2473" t="n">
        <v>17831.04</v>
      </c>
      <c r="P2473" t="n">
        <v>256.18</v>
      </c>
      <c r="Q2473" t="n">
        <v>452.64</v>
      </c>
      <c r="R2473" t="n">
        <v>83.48999999999999</v>
      </c>
      <c r="S2473" t="n">
        <v>57.64</v>
      </c>
      <c r="T2473" t="n">
        <v>10763.74</v>
      </c>
      <c r="U2473" t="n">
        <v>0.6899999999999999</v>
      </c>
      <c r="V2473" t="n">
        <v>0.87</v>
      </c>
      <c r="W2473" t="n">
        <v>6.83</v>
      </c>
      <c r="X2473" t="n">
        <v>0.65</v>
      </c>
      <c r="Y2473" t="n">
        <v>1</v>
      </c>
      <c r="Z2473" t="n">
        <v>10</v>
      </c>
    </row>
    <row r="2474">
      <c r="A2474" t="n">
        <v>29</v>
      </c>
      <c r="B2474" t="n">
        <v>65</v>
      </c>
      <c r="C2474" t="inlineStr">
        <is>
          <t xml:space="preserve">CONCLUIDO	</t>
        </is>
      </c>
      <c r="D2474" t="n">
        <v>3.6735</v>
      </c>
      <c r="E2474" t="n">
        <v>27.22</v>
      </c>
      <c r="F2474" t="n">
        <v>24.39</v>
      </c>
      <c r="G2474" t="n">
        <v>60.97</v>
      </c>
      <c r="H2474" t="n">
        <v>1.02</v>
      </c>
      <c r="I2474" t="n">
        <v>24</v>
      </c>
      <c r="J2474" t="n">
        <v>143.02</v>
      </c>
      <c r="K2474" t="n">
        <v>46.47</v>
      </c>
      <c r="L2474" t="n">
        <v>8.25</v>
      </c>
      <c r="M2474" t="n">
        <v>22</v>
      </c>
      <c r="N2474" t="n">
        <v>23.3</v>
      </c>
      <c r="O2474" t="n">
        <v>17873.19</v>
      </c>
      <c r="P2474" t="n">
        <v>255.5</v>
      </c>
      <c r="Q2474" t="n">
        <v>452.62</v>
      </c>
      <c r="R2474" t="n">
        <v>84.03</v>
      </c>
      <c r="S2474" t="n">
        <v>57.64</v>
      </c>
      <c r="T2474" t="n">
        <v>11033.19</v>
      </c>
      <c r="U2474" t="n">
        <v>0.6899999999999999</v>
      </c>
      <c r="V2474" t="n">
        <v>0.87</v>
      </c>
      <c r="W2474" t="n">
        <v>6.83</v>
      </c>
      <c r="X2474" t="n">
        <v>0.66</v>
      </c>
      <c r="Y2474" t="n">
        <v>1</v>
      </c>
      <c r="Z2474" t="n">
        <v>10</v>
      </c>
    </row>
    <row r="2475">
      <c r="A2475" t="n">
        <v>30</v>
      </c>
      <c r="B2475" t="n">
        <v>65</v>
      </c>
      <c r="C2475" t="inlineStr">
        <is>
          <t xml:space="preserve">CONCLUIDO	</t>
        </is>
      </c>
      <c r="D2475" t="n">
        <v>3.6846</v>
      </c>
      <c r="E2475" t="n">
        <v>27.14</v>
      </c>
      <c r="F2475" t="n">
        <v>24.33</v>
      </c>
      <c r="G2475" t="n">
        <v>63.48</v>
      </c>
      <c r="H2475" t="n">
        <v>1.05</v>
      </c>
      <c r="I2475" t="n">
        <v>23</v>
      </c>
      <c r="J2475" t="n">
        <v>143.36</v>
      </c>
      <c r="K2475" t="n">
        <v>46.47</v>
      </c>
      <c r="L2475" t="n">
        <v>8.5</v>
      </c>
      <c r="M2475" t="n">
        <v>21</v>
      </c>
      <c r="N2475" t="n">
        <v>23.4</v>
      </c>
      <c r="O2475" t="n">
        <v>17915.37</v>
      </c>
      <c r="P2475" t="n">
        <v>254.54</v>
      </c>
      <c r="Q2475" t="n">
        <v>452.56</v>
      </c>
      <c r="R2475" t="n">
        <v>82.23999999999999</v>
      </c>
      <c r="S2475" t="n">
        <v>57.64</v>
      </c>
      <c r="T2475" t="n">
        <v>10141.31</v>
      </c>
      <c r="U2475" t="n">
        <v>0.7</v>
      </c>
      <c r="V2475" t="n">
        <v>0.87</v>
      </c>
      <c r="W2475" t="n">
        <v>6.83</v>
      </c>
      <c r="X2475" t="n">
        <v>0.61</v>
      </c>
      <c r="Y2475" t="n">
        <v>1</v>
      </c>
      <c r="Z2475" t="n">
        <v>10</v>
      </c>
    </row>
    <row r="2476">
      <c r="A2476" t="n">
        <v>31</v>
      </c>
      <c r="B2476" t="n">
        <v>65</v>
      </c>
      <c r="C2476" t="inlineStr">
        <is>
          <t xml:space="preserve">CONCLUIDO	</t>
        </is>
      </c>
      <c r="D2476" t="n">
        <v>3.6904</v>
      </c>
      <c r="E2476" t="n">
        <v>27.1</v>
      </c>
      <c r="F2476" t="n">
        <v>24.32</v>
      </c>
      <c r="G2476" t="n">
        <v>66.31999999999999</v>
      </c>
      <c r="H2476" t="n">
        <v>1.08</v>
      </c>
      <c r="I2476" t="n">
        <v>22</v>
      </c>
      <c r="J2476" t="n">
        <v>143.7</v>
      </c>
      <c r="K2476" t="n">
        <v>46.47</v>
      </c>
      <c r="L2476" t="n">
        <v>8.75</v>
      </c>
      <c r="M2476" t="n">
        <v>20</v>
      </c>
      <c r="N2476" t="n">
        <v>23.49</v>
      </c>
      <c r="O2476" t="n">
        <v>17957.59</v>
      </c>
      <c r="P2476" t="n">
        <v>254.13</v>
      </c>
      <c r="Q2476" t="n">
        <v>452.57</v>
      </c>
      <c r="R2476" t="n">
        <v>81.56</v>
      </c>
      <c r="S2476" t="n">
        <v>57.64</v>
      </c>
      <c r="T2476" t="n">
        <v>9806.23</v>
      </c>
      <c r="U2476" t="n">
        <v>0.71</v>
      </c>
      <c r="V2476" t="n">
        <v>0.87</v>
      </c>
      <c r="W2476" t="n">
        <v>6.83</v>
      </c>
      <c r="X2476" t="n">
        <v>0.59</v>
      </c>
      <c r="Y2476" t="n">
        <v>1</v>
      </c>
      <c r="Z2476" t="n">
        <v>10</v>
      </c>
    </row>
    <row r="2477">
      <c r="A2477" t="n">
        <v>32</v>
      </c>
      <c r="B2477" t="n">
        <v>65</v>
      </c>
      <c r="C2477" t="inlineStr">
        <is>
          <t xml:space="preserve">CONCLUIDO	</t>
        </is>
      </c>
      <c r="D2477" t="n">
        <v>3.6899</v>
      </c>
      <c r="E2477" t="n">
        <v>27.1</v>
      </c>
      <c r="F2477" t="n">
        <v>24.32</v>
      </c>
      <c r="G2477" t="n">
        <v>66.33</v>
      </c>
      <c r="H2477" t="n">
        <v>1.11</v>
      </c>
      <c r="I2477" t="n">
        <v>22</v>
      </c>
      <c r="J2477" t="n">
        <v>144.05</v>
      </c>
      <c r="K2477" t="n">
        <v>46.47</v>
      </c>
      <c r="L2477" t="n">
        <v>9</v>
      </c>
      <c r="M2477" t="n">
        <v>20</v>
      </c>
      <c r="N2477" t="n">
        <v>23.58</v>
      </c>
      <c r="O2477" t="n">
        <v>17999.83</v>
      </c>
      <c r="P2477" t="n">
        <v>253.43</v>
      </c>
      <c r="Q2477" t="n">
        <v>452.58</v>
      </c>
      <c r="R2477" t="n">
        <v>81.92</v>
      </c>
      <c r="S2477" t="n">
        <v>57.64</v>
      </c>
      <c r="T2477" t="n">
        <v>9989.59</v>
      </c>
      <c r="U2477" t="n">
        <v>0.7</v>
      </c>
      <c r="V2477" t="n">
        <v>0.87</v>
      </c>
      <c r="W2477" t="n">
        <v>6.83</v>
      </c>
      <c r="X2477" t="n">
        <v>0.6</v>
      </c>
      <c r="Y2477" t="n">
        <v>1</v>
      </c>
      <c r="Z2477" t="n">
        <v>10</v>
      </c>
    </row>
    <row r="2478">
      <c r="A2478" t="n">
        <v>33</v>
      </c>
      <c r="B2478" t="n">
        <v>65</v>
      </c>
      <c r="C2478" t="inlineStr">
        <is>
          <t xml:space="preserve">CONCLUIDO	</t>
        </is>
      </c>
      <c r="D2478" t="n">
        <v>3.6975</v>
      </c>
      <c r="E2478" t="n">
        <v>27.05</v>
      </c>
      <c r="F2478" t="n">
        <v>24.29</v>
      </c>
      <c r="G2478" t="n">
        <v>69.41</v>
      </c>
      <c r="H2478" t="n">
        <v>1.13</v>
      </c>
      <c r="I2478" t="n">
        <v>21</v>
      </c>
      <c r="J2478" t="n">
        <v>144.39</v>
      </c>
      <c r="K2478" t="n">
        <v>46.47</v>
      </c>
      <c r="L2478" t="n">
        <v>9.25</v>
      </c>
      <c r="M2478" t="n">
        <v>19</v>
      </c>
      <c r="N2478" t="n">
        <v>23.67</v>
      </c>
      <c r="O2478" t="n">
        <v>18042.12</v>
      </c>
      <c r="P2478" t="n">
        <v>252.93</v>
      </c>
      <c r="Q2478" t="n">
        <v>452.59</v>
      </c>
      <c r="R2478" t="n">
        <v>80.76000000000001</v>
      </c>
      <c r="S2478" t="n">
        <v>57.64</v>
      </c>
      <c r="T2478" t="n">
        <v>9411.389999999999</v>
      </c>
      <c r="U2478" t="n">
        <v>0.71</v>
      </c>
      <c r="V2478" t="n">
        <v>0.87</v>
      </c>
      <c r="W2478" t="n">
        <v>6.83</v>
      </c>
      <c r="X2478" t="n">
        <v>0.57</v>
      </c>
      <c r="Y2478" t="n">
        <v>1</v>
      </c>
      <c r="Z2478" t="n">
        <v>10</v>
      </c>
    </row>
    <row r="2479">
      <c r="A2479" t="n">
        <v>34</v>
      </c>
      <c r="B2479" t="n">
        <v>65</v>
      </c>
      <c r="C2479" t="inlineStr">
        <is>
          <t xml:space="preserve">CONCLUIDO	</t>
        </is>
      </c>
      <c r="D2479" t="n">
        <v>3.7052</v>
      </c>
      <c r="E2479" t="n">
        <v>26.99</v>
      </c>
      <c r="F2479" t="n">
        <v>24.26</v>
      </c>
      <c r="G2479" t="n">
        <v>72.79000000000001</v>
      </c>
      <c r="H2479" t="n">
        <v>1.16</v>
      </c>
      <c r="I2479" t="n">
        <v>20</v>
      </c>
      <c r="J2479" t="n">
        <v>144.73</v>
      </c>
      <c r="K2479" t="n">
        <v>46.47</v>
      </c>
      <c r="L2479" t="n">
        <v>9.5</v>
      </c>
      <c r="M2479" t="n">
        <v>18</v>
      </c>
      <c r="N2479" t="n">
        <v>23.77</v>
      </c>
      <c r="O2479" t="n">
        <v>18084.43</v>
      </c>
      <c r="P2479" t="n">
        <v>251.4</v>
      </c>
      <c r="Q2479" t="n">
        <v>452.6</v>
      </c>
      <c r="R2479" t="n">
        <v>80.03</v>
      </c>
      <c r="S2479" t="n">
        <v>57.64</v>
      </c>
      <c r="T2479" t="n">
        <v>9052.709999999999</v>
      </c>
      <c r="U2479" t="n">
        <v>0.72</v>
      </c>
      <c r="V2479" t="n">
        <v>0.87</v>
      </c>
      <c r="W2479" t="n">
        <v>6.82</v>
      </c>
      <c r="X2479" t="n">
        <v>0.54</v>
      </c>
      <c r="Y2479" t="n">
        <v>1</v>
      </c>
      <c r="Z2479" t="n">
        <v>10</v>
      </c>
    </row>
    <row r="2480">
      <c r="A2480" t="n">
        <v>35</v>
      </c>
      <c r="B2480" t="n">
        <v>65</v>
      </c>
      <c r="C2480" t="inlineStr">
        <is>
          <t xml:space="preserve">CONCLUIDO	</t>
        </is>
      </c>
      <c r="D2480" t="n">
        <v>3.7047</v>
      </c>
      <c r="E2480" t="n">
        <v>26.99</v>
      </c>
      <c r="F2480" t="n">
        <v>24.27</v>
      </c>
      <c r="G2480" t="n">
        <v>72.81</v>
      </c>
      <c r="H2480" t="n">
        <v>1.19</v>
      </c>
      <c r="I2480" t="n">
        <v>20</v>
      </c>
      <c r="J2480" t="n">
        <v>145.08</v>
      </c>
      <c r="K2480" t="n">
        <v>46.47</v>
      </c>
      <c r="L2480" t="n">
        <v>9.75</v>
      </c>
      <c r="M2480" t="n">
        <v>18</v>
      </c>
      <c r="N2480" t="n">
        <v>23.86</v>
      </c>
      <c r="O2480" t="n">
        <v>18126.77</v>
      </c>
      <c r="P2480" t="n">
        <v>251.77</v>
      </c>
      <c r="Q2480" t="n">
        <v>452.63</v>
      </c>
      <c r="R2480" t="n">
        <v>80.11</v>
      </c>
      <c r="S2480" t="n">
        <v>57.64</v>
      </c>
      <c r="T2480" t="n">
        <v>9095.280000000001</v>
      </c>
      <c r="U2480" t="n">
        <v>0.72</v>
      </c>
      <c r="V2480" t="n">
        <v>0.87</v>
      </c>
      <c r="W2480" t="n">
        <v>6.82</v>
      </c>
      <c r="X2480" t="n">
        <v>0.54</v>
      </c>
      <c r="Y2480" t="n">
        <v>1</v>
      </c>
      <c r="Z2480" t="n">
        <v>10</v>
      </c>
    </row>
    <row r="2481">
      <c r="A2481" t="n">
        <v>36</v>
      </c>
      <c r="B2481" t="n">
        <v>65</v>
      </c>
      <c r="C2481" t="inlineStr">
        <is>
          <t xml:space="preserve">CONCLUIDO	</t>
        </is>
      </c>
      <c r="D2481" t="n">
        <v>3.7099</v>
      </c>
      <c r="E2481" t="n">
        <v>26.95</v>
      </c>
      <c r="F2481" t="n">
        <v>24.26</v>
      </c>
      <c r="G2481" t="n">
        <v>76.59999999999999</v>
      </c>
      <c r="H2481" t="n">
        <v>1.22</v>
      </c>
      <c r="I2481" t="n">
        <v>19</v>
      </c>
      <c r="J2481" t="n">
        <v>145.42</v>
      </c>
      <c r="K2481" t="n">
        <v>46.47</v>
      </c>
      <c r="L2481" t="n">
        <v>10</v>
      </c>
      <c r="M2481" t="n">
        <v>17</v>
      </c>
      <c r="N2481" t="n">
        <v>23.95</v>
      </c>
      <c r="O2481" t="n">
        <v>18169.15</v>
      </c>
      <c r="P2481" t="n">
        <v>250.14</v>
      </c>
      <c r="Q2481" t="n">
        <v>452.69</v>
      </c>
      <c r="R2481" t="n">
        <v>79.5</v>
      </c>
      <c r="S2481" t="n">
        <v>57.64</v>
      </c>
      <c r="T2481" t="n">
        <v>8795.450000000001</v>
      </c>
      <c r="U2481" t="n">
        <v>0.73</v>
      </c>
      <c r="V2481" t="n">
        <v>0.87</v>
      </c>
      <c r="W2481" t="n">
        <v>6.83</v>
      </c>
      <c r="X2481" t="n">
        <v>0.53</v>
      </c>
      <c r="Y2481" t="n">
        <v>1</v>
      </c>
      <c r="Z2481" t="n">
        <v>10</v>
      </c>
    </row>
    <row r="2482">
      <c r="A2482" t="n">
        <v>37</v>
      </c>
      <c r="B2482" t="n">
        <v>65</v>
      </c>
      <c r="C2482" t="inlineStr">
        <is>
          <t xml:space="preserve">CONCLUIDO	</t>
        </is>
      </c>
      <c r="D2482" t="n">
        <v>3.7121</v>
      </c>
      <c r="E2482" t="n">
        <v>26.94</v>
      </c>
      <c r="F2482" t="n">
        <v>24.24</v>
      </c>
      <c r="G2482" t="n">
        <v>76.55</v>
      </c>
      <c r="H2482" t="n">
        <v>1.24</v>
      </c>
      <c r="I2482" t="n">
        <v>19</v>
      </c>
      <c r="J2482" t="n">
        <v>145.76</v>
      </c>
      <c r="K2482" t="n">
        <v>46.47</v>
      </c>
      <c r="L2482" t="n">
        <v>10.25</v>
      </c>
      <c r="M2482" t="n">
        <v>17</v>
      </c>
      <c r="N2482" t="n">
        <v>24.05</v>
      </c>
      <c r="O2482" t="n">
        <v>18211.56</v>
      </c>
      <c r="P2482" t="n">
        <v>250.01</v>
      </c>
      <c r="Q2482" t="n">
        <v>452.6</v>
      </c>
      <c r="R2482" t="n">
        <v>78.92</v>
      </c>
      <c r="S2482" t="n">
        <v>57.64</v>
      </c>
      <c r="T2482" t="n">
        <v>8501.59</v>
      </c>
      <c r="U2482" t="n">
        <v>0.73</v>
      </c>
      <c r="V2482" t="n">
        <v>0.87</v>
      </c>
      <c r="W2482" t="n">
        <v>6.83</v>
      </c>
      <c r="X2482" t="n">
        <v>0.52</v>
      </c>
      <c r="Y2482" t="n">
        <v>1</v>
      </c>
      <c r="Z2482" t="n">
        <v>10</v>
      </c>
    </row>
    <row r="2483">
      <c r="A2483" t="n">
        <v>38</v>
      </c>
      <c r="B2483" t="n">
        <v>65</v>
      </c>
      <c r="C2483" t="inlineStr">
        <is>
          <t xml:space="preserve">CONCLUIDO	</t>
        </is>
      </c>
      <c r="D2483" t="n">
        <v>3.7207</v>
      </c>
      <c r="E2483" t="n">
        <v>26.88</v>
      </c>
      <c r="F2483" t="n">
        <v>24.21</v>
      </c>
      <c r="G2483" t="n">
        <v>80.69</v>
      </c>
      <c r="H2483" t="n">
        <v>1.27</v>
      </c>
      <c r="I2483" t="n">
        <v>18</v>
      </c>
      <c r="J2483" t="n">
        <v>146.11</v>
      </c>
      <c r="K2483" t="n">
        <v>46.47</v>
      </c>
      <c r="L2483" t="n">
        <v>10.5</v>
      </c>
      <c r="M2483" t="n">
        <v>16</v>
      </c>
      <c r="N2483" t="n">
        <v>24.14</v>
      </c>
      <c r="O2483" t="n">
        <v>18254.01</v>
      </c>
      <c r="P2483" t="n">
        <v>248.95</v>
      </c>
      <c r="Q2483" t="n">
        <v>452.58</v>
      </c>
      <c r="R2483" t="n">
        <v>77.98999999999999</v>
      </c>
      <c r="S2483" t="n">
        <v>57.64</v>
      </c>
      <c r="T2483" t="n">
        <v>8044.08</v>
      </c>
      <c r="U2483" t="n">
        <v>0.74</v>
      </c>
      <c r="V2483" t="n">
        <v>0.88</v>
      </c>
      <c r="W2483" t="n">
        <v>6.82</v>
      </c>
      <c r="X2483" t="n">
        <v>0.48</v>
      </c>
      <c r="Y2483" t="n">
        <v>1</v>
      </c>
      <c r="Z2483" t="n">
        <v>10</v>
      </c>
    </row>
    <row r="2484">
      <c r="A2484" t="n">
        <v>39</v>
      </c>
      <c r="B2484" t="n">
        <v>65</v>
      </c>
      <c r="C2484" t="inlineStr">
        <is>
          <t xml:space="preserve">CONCLUIDO	</t>
        </is>
      </c>
      <c r="D2484" t="n">
        <v>3.7176</v>
      </c>
      <c r="E2484" t="n">
        <v>26.9</v>
      </c>
      <c r="F2484" t="n">
        <v>24.23</v>
      </c>
      <c r="G2484" t="n">
        <v>80.76000000000001</v>
      </c>
      <c r="H2484" t="n">
        <v>1.3</v>
      </c>
      <c r="I2484" t="n">
        <v>18</v>
      </c>
      <c r="J2484" t="n">
        <v>146.45</v>
      </c>
      <c r="K2484" t="n">
        <v>46.47</v>
      </c>
      <c r="L2484" t="n">
        <v>10.75</v>
      </c>
      <c r="M2484" t="n">
        <v>16</v>
      </c>
      <c r="N2484" t="n">
        <v>24.24</v>
      </c>
      <c r="O2484" t="n">
        <v>18296.48</v>
      </c>
      <c r="P2484" t="n">
        <v>249.42</v>
      </c>
      <c r="Q2484" t="n">
        <v>452.59</v>
      </c>
      <c r="R2484" t="n">
        <v>78.81999999999999</v>
      </c>
      <c r="S2484" t="n">
        <v>57.64</v>
      </c>
      <c r="T2484" t="n">
        <v>8456.969999999999</v>
      </c>
      <c r="U2484" t="n">
        <v>0.73</v>
      </c>
      <c r="V2484" t="n">
        <v>0.88</v>
      </c>
      <c r="W2484" t="n">
        <v>6.82</v>
      </c>
      <c r="X2484" t="n">
        <v>0.5</v>
      </c>
      <c r="Y2484" t="n">
        <v>1</v>
      </c>
      <c r="Z2484" t="n">
        <v>10</v>
      </c>
    </row>
    <row r="2485">
      <c r="A2485" t="n">
        <v>40</v>
      </c>
      <c r="B2485" t="n">
        <v>65</v>
      </c>
      <c r="C2485" t="inlineStr">
        <is>
          <t xml:space="preserve">CONCLUIDO	</t>
        </is>
      </c>
      <c r="D2485" t="n">
        <v>3.7207</v>
      </c>
      <c r="E2485" t="n">
        <v>26.88</v>
      </c>
      <c r="F2485" t="n">
        <v>24.21</v>
      </c>
      <c r="G2485" t="n">
        <v>80.69</v>
      </c>
      <c r="H2485" t="n">
        <v>1.33</v>
      </c>
      <c r="I2485" t="n">
        <v>18</v>
      </c>
      <c r="J2485" t="n">
        <v>146.8</v>
      </c>
      <c r="K2485" t="n">
        <v>46.47</v>
      </c>
      <c r="L2485" t="n">
        <v>11</v>
      </c>
      <c r="M2485" t="n">
        <v>16</v>
      </c>
      <c r="N2485" t="n">
        <v>24.33</v>
      </c>
      <c r="O2485" t="n">
        <v>18338.99</v>
      </c>
      <c r="P2485" t="n">
        <v>247.84</v>
      </c>
      <c r="Q2485" t="n">
        <v>452.64</v>
      </c>
      <c r="R2485" t="n">
        <v>78.11</v>
      </c>
      <c r="S2485" t="n">
        <v>57.64</v>
      </c>
      <c r="T2485" t="n">
        <v>8101.89</v>
      </c>
      <c r="U2485" t="n">
        <v>0.74</v>
      </c>
      <c r="V2485" t="n">
        <v>0.88</v>
      </c>
      <c r="W2485" t="n">
        <v>6.82</v>
      </c>
      <c r="X2485" t="n">
        <v>0.48</v>
      </c>
      <c r="Y2485" t="n">
        <v>1</v>
      </c>
      <c r="Z2485" t="n">
        <v>10</v>
      </c>
    </row>
    <row r="2486">
      <c r="A2486" t="n">
        <v>41</v>
      </c>
      <c r="B2486" t="n">
        <v>65</v>
      </c>
      <c r="C2486" t="inlineStr">
        <is>
          <t xml:space="preserve">CONCLUIDO	</t>
        </is>
      </c>
      <c r="D2486" t="n">
        <v>3.7295</v>
      </c>
      <c r="E2486" t="n">
        <v>26.81</v>
      </c>
      <c r="F2486" t="n">
        <v>24.17</v>
      </c>
      <c r="G2486" t="n">
        <v>85.31</v>
      </c>
      <c r="H2486" t="n">
        <v>1.35</v>
      </c>
      <c r="I2486" t="n">
        <v>17</v>
      </c>
      <c r="J2486" t="n">
        <v>147.14</v>
      </c>
      <c r="K2486" t="n">
        <v>46.47</v>
      </c>
      <c r="L2486" t="n">
        <v>11.25</v>
      </c>
      <c r="M2486" t="n">
        <v>15</v>
      </c>
      <c r="N2486" t="n">
        <v>24.43</v>
      </c>
      <c r="O2486" t="n">
        <v>18381.53</v>
      </c>
      <c r="P2486" t="n">
        <v>247.41</v>
      </c>
      <c r="Q2486" t="n">
        <v>452.58</v>
      </c>
      <c r="R2486" t="n">
        <v>76.94</v>
      </c>
      <c r="S2486" t="n">
        <v>57.64</v>
      </c>
      <c r="T2486" t="n">
        <v>7523.85</v>
      </c>
      <c r="U2486" t="n">
        <v>0.75</v>
      </c>
      <c r="V2486" t="n">
        <v>0.88</v>
      </c>
      <c r="W2486" t="n">
        <v>6.82</v>
      </c>
      <c r="X2486" t="n">
        <v>0.45</v>
      </c>
      <c r="Y2486" t="n">
        <v>1</v>
      </c>
      <c r="Z2486" t="n">
        <v>10</v>
      </c>
    </row>
    <row r="2487">
      <c r="A2487" t="n">
        <v>42</v>
      </c>
      <c r="B2487" t="n">
        <v>65</v>
      </c>
      <c r="C2487" t="inlineStr">
        <is>
          <t xml:space="preserve">CONCLUIDO	</t>
        </is>
      </c>
      <c r="D2487" t="n">
        <v>3.7303</v>
      </c>
      <c r="E2487" t="n">
        <v>26.81</v>
      </c>
      <c r="F2487" t="n">
        <v>24.16</v>
      </c>
      <c r="G2487" t="n">
        <v>85.29000000000001</v>
      </c>
      <c r="H2487" t="n">
        <v>1.38</v>
      </c>
      <c r="I2487" t="n">
        <v>17</v>
      </c>
      <c r="J2487" t="n">
        <v>147.49</v>
      </c>
      <c r="K2487" t="n">
        <v>46.47</v>
      </c>
      <c r="L2487" t="n">
        <v>11.5</v>
      </c>
      <c r="M2487" t="n">
        <v>15</v>
      </c>
      <c r="N2487" t="n">
        <v>24.52</v>
      </c>
      <c r="O2487" t="n">
        <v>18424.11</v>
      </c>
      <c r="P2487" t="n">
        <v>247.42</v>
      </c>
      <c r="Q2487" t="n">
        <v>452.58</v>
      </c>
      <c r="R2487" t="n">
        <v>76.79000000000001</v>
      </c>
      <c r="S2487" t="n">
        <v>57.64</v>
      </c>
      <c r="T2487" t="n">
        <v>7447.03</v>
      </c>
      <c r="U2487" t="n">
        <v>0.75</v>
      </c>
      <c r="V2487" t="n">
        <v>0.88</v>
      </c>
      <c r="W2487" t="n">
        <v>6.82</v>
      </c>
      <c r="X2487" t="n">
        <v>0.44</v>
      </c>
      <c r="Y2487" t="n">
        <v>1</v>
      </c>
      <c r="Z2487" t="n">
        <v>10</v>
      </c>
    </row>
    <row r="2488">
      <c r="A2488" t="n">
        <v>43</v>
      </c>
      <c r="B2488" t="n">
        <v>65</v>
      </c>
      <c r="C2488" t="inlineStr">
        <is>
          <t xml:space="preserve">CONCLUIDO	</t>
        </is>
      </c>
      <c r="D2488" t="n">
        <v>3.7271</v>
      </c>
      <c r="E2488" t="n">
        <v>26.83</v>
      </c>
      <c r="F2488" t="n">
        <v>24.19</v>
      </c>
      <c r="G2488" t="n">
        <v>85.37</v>
      </c>
      <c r="H2488" t="n">
        <v>1.41</v>
      </c>
      <c r="I2488" t="n">
        <v>17</v>
      </c>
      <c r="J2488" t="n">
        <v>147.83</v>
      </c>
      <c r="K2488" t="n">
        <v>46.47</v>
      </c>
      <c r="L2488" t="n">
        <v>11.75</v>
      </c>
      <c r="M2488" t="n">
        <v>15</v>
      </c>
      <c r="N2488" t="n">
        <v>24.62</v>
      </c>
      <c r="O2488" t="n">
        <v>18466.71</v>
      </c>
      <c r="P2488" t="n">
        <v>246.79</v>
      </c>
      <c r="Q2488" t="n">
        <v>452.63</v>
      </c>
      <c r="R2488" t="n">
        <v>77.69</v>
      </c>
      <c r="S2488" t="n">
        <v>57.64</v>
      </c>
      <c r="T2488" t="n">
        <v>7899.56</v>
      </c>
      <c r="U2488" t="n">
        <v>0.74</v>
      </c>
      <c r="V2488" t="n">
        <v>0.88</v>
      </c>
      <c r="W2488" t="n">
        <v>6.81</v>
      </c>
      <c r="X2488" t="n">
        <v>0.46</v>
      </c>
      <c r="Y2488" t="n">
        <v>1</v>
      </c>
      <c r="Z2488" t="n">
        <v>10</v>
      </c>
    </row>
    <row r="2489">
      <c r="A2489" t="n">
        <v>44</v>
      </c>
      <c r="B2489" t="n">
        <v>65</v>
      </c>
      <c r="C2489" t="inlineStr">
        <is>
          <t xml:space="preserve">CONCLUIDO	</t>
        </is>
      </c>
      <c r="D2489" t="n">
        <v>3.7359</v>
      </c>
      <c r="E2489" t="n">
        <v>26.77</v>
      </c>
      <c r="F2489" t="n">
        <v>24.15</v>
      </c>
      <c r="G2489" t="n">
        <v>90.56999999999999</v>
      </c>
      <c r="H2489" t="n">
        <v>1.43</v>
      </c>
      <c r="I2489" t="n">
        <v>16</v>
      </c>
      <c r="J2489" t="n">
        <v>148.18</v>
      </c>
      <c r="K2489" t="n">
        <v>46.47</v>
      </c>
      <c r="L2489" t="n">
        <v>12</v>
      </c>
      <c r="M2489" t="n">
        <v>14</v>
      </c>
      <c r="N2489" t="n">
        <v>24.71</v>
      </c>
      <c r="O2489" t="n">
        <v>18509.36</v>
      </c>
      <c r="P2489" t="n">
        <v>245.96</v>
      </c>
      <c r="Q2489" t="n">
        <v>452.58</v>
      </c>
      <c r="R2489" t="n">
        <v>76.27</v>
      </c>
      <c r="S2489" t="n">
        <v>57.64</v>
      </c>
      <c r="T2489" t="n">
        <v>7192.02</v>
      </c>
      <c r="U2489" t="n">
        <v>0.76</v>
      </c>
      <c r="V2489" t="n">
        <v>0.88</v>
      </c>
      <c r="W2489" t="n">
        <v>6.82</v>
      </c>
      <c r="X2489" t="n">
        <v>0.43</v>
      </c>
      <c r="Y2489" t="n">
        <v>1</v>
      </c>
      <c r="Z2489" t="n">
        <v>10</v>
      </c>
    </row>
    <row r="2490">
      <c r="A2490" t="n">
        <v>45</v>
      </c>
      <c r="B2490" t="n">
        <v>65</v>
      </c>
      <c r="C2490" t="inlineStr">
        <is>
          <t xml:space="preserve">CONCLUIDO	</t>
        </is>
      </c>
      <c r="D2490" t="n">
        <v>3.7329</v>
      </c>
      <c r="E2490" t="n">
        <v>26.79</v>
      </c>
      <c r="F2490" t="n">
        <v>24.17</v>
      </c>
      <c r="G2490" t="n">
        <v>90.65000000000001</v>
      </c>
      <c r="H2490" t="n">
        <v>1.46</v>
      </c>
      <c r="I2490" t="n">
        <v>16</v>
      </c>
      <c r="J2490" t="n">
        <v>148.52</v>
      </c>
      <c r="K2490" t="n">
        <v>46.47</v>
      </c>
      <c r="L2490" t="n">
        <v>12.25</v>
      </c>
      <c r="M2490" t="n">
        <v>14</v>
      </c>
      <c r="N2490" t="n">
        <v>24.81</v>
      </c>
      <c r="O2490" t="n">
        <v>18552.03</v>
      </c>
      <c r="P2490" t="n">
        <v>245.83</v>
      </c>
      <c r="Q2490" t="n">
        <v>452.65</v>
      </c>
      <c r="R2490" t="n">
        <v>76.84</v>
      </c>
      <c r="S2490" t="n">
        <v>57.64</v>
      </c>
      <c r="T2490" t="n">
        <v>7479.54</v>
      </c>
      <c r="U2490" t="n">
        <v>0.75</v>
      </c>
      <c r="V2490" t="n">
        <v>0.88</v>
      </c>
      <c r="W2490" t="n">
        <v>6.82</v>
      </c>
      <c r="X2490" t="n">
        <v>0.45</v>
      </c>
      <c r="Y2490" t="n">
        <v>1</v>
      </c>
      <c r="Z2490" t="n">
        <v>10</v>
      </c>
    </row>
    <row r="2491">
      <c r="A2491" t="n">
        <v>46</v>
      </c>
      <c r="B2491" t="n">
        <v>65</v>
      </c>
      <c r="C2491" t="inlineStr">
        <is>
          <t xml:space="preserve">CONCLUIDO	</t>
        </is>
      </c>
      <c r="D2491" t="n">
        <v>3.7413</v>
      </c>
      <c r="E2491" t="n">
        <v>26.73</v>
      </c>
      <c r="F2491" t="n">
        <v>24.14</v>
      </c>
      <c r="G2491" t="n">
        <v>96.56</v>
      </c>
      <c r="H2491" t="n">
        <v>1.49</v>
      </c>
      <c r="I2491" t="n">
        <v>15</v>
      </c>
      <c r="J2491" t="n">
        <v>148.87</v>
      </c>
      <c r="K2491" t="n">
        <v>46.47</v>
      </c>
      <c r="L2491" t="n">
        <v>12.5</v>
      </c>
      <c r="M2491" t="n">
        <v>13</v>
      </c>
      <c r="N2491" t="n">
        <v>24.9</v>
      </c>
      <c r="O2491" t="n">
        <v>18594.74</v>
      </c>
      <c r="P2491" t="n">
        <v>244.39</v>
      </c>
      <c r="Q2491" t="n">
        <v>452.59</v>
      </c>
      <c r="R2491" t="n">
        <v>75.98</v>
      </c>
      <c r="S2491" t="n">
        <v>57.64</v>
      </c>
      <c r="T2491" t="n">
        <v>7052.67</v>
      </c>
      <c r="U2491" t="n">
        <v>0.76</v>
      </c>
      <c r="V2491" t="n">
        <v>0.88</v>
      </c>
      <c r="W2491" t="n">
        <v>6.82</v>
      </c>
      <c r="X2491" t="n">
        <v>0.42</v>
      </c>
      <c r="Y2491" t="n">
        <v>1</v>
      </c>
      <c r="Z2491" t="n">
        <v>10</v>
      </c>
    </row>
    <row r="2492">
      <c r="A2492" t="n">
        <v>47</v>
      </c>
      <c r="B2492" t="n">
        <v>65</v>
      </c>
      <c r="C2492" t="inlineStr">
        <is>
          <t xml:space="preserve">CONCLUIDO	</t>
        </is>
      </c>
      <c r="D2492" t="n">
        <v>3.7427</v>
      </c>
      <c r="E2492" t="n">
        <v>26.72</v>
      </c>
      <c r="F2492" t="n">
        <v>24.13</v>
      </c>
      <c r="G2492" t="n">
        <v>96.52</v>
      </c>
      <c r="H2492" t="n">
        <v>1.51</v>
      </c>
      <c r="I2492" t="n">
        <v>15</v>
      </c>
      <c r="J2492" t="n">
        <v>149.22</v>
      </c>
      <c r="K2492" t="n">
        <v>46.47</v>
      </c>
      <c r="L2492" t="n">
        <v>12.75</v>
      </c>
      <c r="M2492" t="n">
        <v>13</v>
      </c>
      <c r="N2492" t="n">
        <v>25</v>
      </c>
      <c r="O2492" t="n">
        <v>18637.48</v>
      </c>
      <c r="P2492" t="n">
        <v>244.1</v>
      </c>
      <c r="Q2492" t="n">
        <v>452.58</v>
      </c>
      <c r="R2492" t="n">
        <v>75.42</v>
      </c>
      <c r="S2492" t="n">
        <v>57.64</v>
      </c>
      <c r="T2492" t="n">
        <v>6774.52</v>
      </c>
      <c r="U2492" t="n">
        <v>0.76</v>
      </c>
      <c r="V2492" t="n">
        <v>0.88</v>
      </c>
      <c r="W2492" t="n">
        <v>6.82</v>
      </c>
      <c r="X2492" t="n">
        <v>0.41</v>
      </c>
      <c r="Y2492" t="n">
        <v>1</v>
      </c>
      <c r="Z2492" t="n">
        <v>10</v>
      </c>
    </row>
    <row r="2493">
      <c r="A2493" t="n">
        <v>48</v>
      </c>
      <c r="B2493" t="n">
        <v>65</v>
      </c>
      <c r="C2493" t="inlineStr">
        <is>
          <t xml:space="preserve">CONCLUIDO	</t>
        </is>
      </c>
      <c r="D2493" t="n">
        <v>3.7431</v>
      </c>
      <c r="E2493" t="n">
        <v>26.72</v>
      </c>
      <c r="F2493" t="n">
        <v>24.13</v>
      </c>
      <c r="G2493" t="n">
        <v>96.51000000000001</v>
      </c>
      <c r="H2493" t="n">
        <v>1.54</v>
      </c>
      <c r="I2493" t="n">
        <v>15</v>
      </c>
      <c r="J2493" t="n">
        <v>149.56</v>
      </c>
      <c r="K2493" t="n">
        <v>46.47</v>
      </c>
      <c r="L2493" t="n">
        <v>13</v>
      </c>
      <c r="M2493" t="n">
        <v>13</v>
      </c>
      <c r="N2493" t="n">
        <v>25.1</v>
      </c>
      <c r="O2493" t="n">
        <v>18680.25</v>
      </c>
      <c r="P2493" t="n">
        <v>243.3</v>
      </c>
      <c r="Q2493" t="n">
        <v>452.61</v>
      </c>
      <c r="R2493" t="n">
        <v>75.40000000000001</v>
      </c>
      <c r="S2493" t="n">
        <v>57.64</v>
      </c>
      <c r="T2493" t="n">
        <v>6764.83</v>
      </c>
      <c r="U2493" t="n">
        <v>0.76</v>
      </c>
      <c r="V2493" t="n">
        <v>0.88</v>
      </c>
      <c r="W2493" t="n">
        <v>6.82</v>
      </c>
      <c r="X2493" t="n">
        <v>0.4</v>
      </c>
      <c r="Y2493" t="n">
        <v>1</v>
      </c>
      <c r="Z2493" t="n">
        <v>10</v>
      </c>
    </row>
    <row r="2494">
      <c r="A2494" t="n">
        <v>49</v>
      </c>
      <c r="B2494" t="n">
        <v>65</v>
      </c>
      <c r="C2494" t="inlineStr">
        <is>
          <t xml:space="preserve">CONCLUIDO	</t>
        </is>
      </c>
      <c r="D2494" t="n">
        <v>3.7439</v>
      </c>
      <c r="E2494" t="n">
        <v>26.71</v>
      </c>
      <c r="F2494" t="n">
        <v>24.12</v>
      </c>
      <c r="G2494" t="n">
        <v>96.48999999999999</v>
      </c>
      <c r="H2494" t="n">
        <v>1.56</v>
      </c>
      <c r="I2494" t="n">
        <v>15</v>
      </c>
      <c r="J2494" t="n">
        <v>149.91</v>
      </c>
      <c r="K2494" t="n">
        <v>46.47</v>
      </c>
      <c r="L2494" t="n">
        <v>13.25</v>
      </c>
      <c r="M2494" t="n">
        <v>13</v>
      </c>
      <c r="N2494" t="n">
        <v>25.19</v>
      </c>
      <c r="O2494" t="n">
        <v>18723.06</v>
      </c>
      <c r="P2494" t="n">
        <v>242.54</v>
      </c>
      <c r="Q2494" t="n">
        <v>452.58</v>
      </c>
      <c r="R2494" t="n">
        <v>75.2</v>
      </c>
      <c r="S2494" t="n">
        <v>57.64</v>
      </c>
      <c r="T2494" t="n">
        <v>6664.1</v>
      </c>
      <c r="U2494" t="n">
        <v>0.77</v>
      </c>
      <c r="V2494" t="n">
        <v>0.88</v>
      </c>
      <c r="W2494" t="n">
        <v>6.82</v>
      </c>
      <c r="X2494" t="n">
        <v>0.4</v>
      </c>
      <c r="Y2494" t="n">
        <v>1</v>
      </c>
      <c r="Z2494" t="n">
        <v>10</v>
      </c>
    </row>
    <row r="2495">
      <c r="A2495" t="n">
        <v>50</v>
      </c>
      <c r="B2495" t="n">
        <v>65</v>
      </c>
      <c r="C2495" t="inlineStr">
        <is>
          <t xml:space="preserve">CONCLUIDO	</t>
        </is>
      </c>
      <c r="D2495" t="n">
        <v>3.7502</v>
      </c>
      <c r="E2495" t="n">
        <v>26.66</v>
      </c>
      <c r="F2495" t="n">
        <v>24.1</v>
      </c>
      <c r="G2495" t="n">
        <v>103.3</v>
      </c>
      <c r="H2495" t="n">
        <v>1.59</v>
      </c>
      <c r="I2495" t="n">
        <v>14</v>
      </c>
      <c r="J2495" t="n">
        <v>150.26</v>
      </c>
      <c r="K2495" t="n">
        <v>46.47</v>
      </c>
      <c r="L2495" t="n">
        <v>13.5</v>
      </c>
      <c r="M2495" t="n">
        <v>12</v>
      </c>
      <c r="N2495" t="n">
        <v>25.29</v>
      </c>
      <c r="O2495" t="n">
        <v>18765.9</v>
      </c>
      <c r="P2495" t="n">
        <v>242.79</v>
      </c>
      <c r="Q2495" t="n">
        <v>452.59</v>
      </c>
      <c r="R2495" t="n">
        <v>74.56999999999999</v>
      </c>
      <c r="S2495" t="n">
        <v>57.64</v>
      </c>
      <c r="T2495" t="n">
        <v>6352.75</v>
      </c>
      <c r="U2495" t="n">
        <v>0.77</v>
      </c>
      <c r="V2495" t="n">
        <v>0.88</v>
      </c>
      <c r="W2495" t="n">
        <v>6.82</v>
      </c>
      <c r="X2495" t="n">
        <v>0.38</v>
      </c>
      <c r="Y2495" t="n">
        <v>1</v>
      </c>
      <c r="Z2495" t="n">
        <v>10</v>
      </c>
    </row>
    <row r="2496">
      <c r="A2496" t="n">
        <v>51</v>
      </c>
      <c r="B2496" t="n">
        <v>65</v>
      </c>
      <c r="C2496" t="inlineStr">
        <is>
          <t xml:space="preserve">CONCLUIDO	</t>
        </is>
      </c>
      <c r="D2496" t="n">
        <v>3.7515</v>
      </c>
      <c r="E2496" t="n">
        <v>26.66</v>
      </c>
      <c r="F2496" t="n">
        <v>24.09</v>
      </c>
      <c r="G2496" t="n">
        <v>103.26</v>
      </c>
      <c r="H2496" t="n">
        <v>1.62</v>
      </c>
      <c r="I2496" t="n">
        <v>14</v>
      </c>
      <c r="J2496" t="n">
        <v>150.61</v>
      </c>
      <c r="K2496" t="n">
        <v>46.47</v>
      </c>
      <c r="L2496" t="n">
        <v>13.75</v>
      </c>
      <c r="M2496" t="n">
        <v>12</v>
      </c>
      <c r="N2496" t="n">
        <v>25.39</v>
      </c>
      <c r="O2496" t="n">
        <v>18808.78</v>
      </c>
      <c r="P2496" t="n">
        <v>241.98</v>
      </c>
      <c r="Q2496" t="n">
        <v>452.59</v>
      </c>
      <c r="R2496" t="n">
        <v>74.31</v>
      </c>
      <c r="S2496" t="n">
        <v>57.64</v>
      </c>
      <c r="T2496" t="n">
        <v>6225.03</v>
      </c>
      <c r="U2496" t="n">
        <v>0.78</v>
      </c>
      <c r="V2496" t="n">
        <v>0.88</v>
      </c>
      <c r="W2496" t="n">
        <v>6.82</v>
      </c>
      <c r="X2496" t="n">
        <v>0.37</v>
      </c>
      <c r="Y2496" t="n">
        <v>1</v>
      </c>
      <c r="Z2496" t="n">
        <v>10</v>
      </c>
    </row>
    <row r="2497">
      <c r="A2497" t="n">
        <v>52</v>
      </c>
      <c r="B2497" t="n">
        <v>65</v>
      </c>
      <c r="C2497" t="inlineStr">
        <is>
          <t xml:space="preserve">CONCLUIDO	</t>
        </is>
      </c>
      <c r="D2497" t="n">
        <v>3.7522</v>
      </c>
      <c r="E2497" t="n">
        <v>26.65</v>
      </c>
      <c r="F2497" t="n">
        <v>24.09</v>
      </c>
      <c r="G2497" t="n">
        <v>103.24</v>
      </c>
      <c r="H2497" t="n">
        <v>1.64</v>
      </c>
      <c r="I2497" t="n">
        <v>14</v>
      </c>
      <c r="J2497" t="n">
        <v>150.95</v>
      </c>
      <c r="K2497" t="n">
        <v>46.47</v>
      </c>
      <c r="L2497" t="n">
        <v>14</v>
      </c>
      <c r="M2497" t="n">
        <v>12</v>
      </c>
      <c r="N2497" t="n">
        <v>25.49</v>
      </c>
      <c r="O2497" t="n">
        <v>18851.69</v>
      </c>
      <c r="P2497" t="n">
        <v>240.84</v>
      </c>
      <c r="Q2497" t="n">
        <v>452.56</v>
      </c>
      <c r="R2497" t="n">
        <v>74.34</v>
      </c>
      <c r="S2497" t="n">
        <v>57.64</v>
      </c>
      <c r="T2497" t="n">
        <v>6237.96</v>
      </c>
      <c r="U2497" t="n">
        <v>0.78</v>
      </c>
      <c r="V2497" t="n">
        <v>0.88</v>
      </c>
      <c r="W2497" t="n">
        <v>6.82</v>
      </c>
      <c r="X2497" t="n">
        <v>0.37</v>
      </c>
      <c r="Y2497" t="n">
        <v>1</v>
      </c>
      <c r="Z2497" t="n">
        <v>10</v>
      </c>
    </row>
    <row r="2498">
      <c r="A2498" t="n">
        <v>53</v>
      </c>
      <c r="B2498" t="n">
        <v>65</v>
      </c>
      <c r="C2498" t="inlineStr">
        <is>
          <t xml:space="preserve">CONCLUIDO	</t>
        </is>
      </c>
      <c r="D2498" t="n">
        <v>3.7585</v>
      </c>
      <c r="E2498" t="n">
        <v>26.61</v>
      </c>
      <c r="F2498" t="n">
        <v>24.07</v>
      </c>
      <c r="G2498" t="n">
        <v>111.1</v>
      </c>
      <c r="H2498" t="n">
        <v>1.67</v>
      </c>
      <c r="I2498" t="n">
        <v>13</v>
      </c>
      <c r="J2498" t="n">
        <v>151.3</v>
      </c>
      <c r="K2498" t="n">
        <v>46.47</v>
      </c>
      <c r="L2498" t="n">
        <v>14.25</v>
      </c>
      <c r="M2498" t="n">
        <v>11</v>
      </c>
      <c r="N2498" t="n">
        <v>25.59</v>
      </c>
      <c r="O2498" t="n">
        <v>18894.63</v>
      </c>
      <c r="P2498" t="n">
        <v>238.9</v>
      </c>
      <c r="Q2498" t="n">
        <v>452.57</v>
      </c>
      <c r="R2498" t="n">
        <v>73.67</v>
      </c>
      <c r="S2498" t="n">
        <v>57.64</v>
      </c>
      <c r="T2498" t="n">
        <v>5907.7</v>
      </c>
      <c r="U2498" t="n">
        <v>0.78</v>
      </c>
      <c r="V2498" t="n">
        <v>0.88</v>
      </c>
      <c r="W2498" t="n">
        <v>6.82</v>
      </c>
      <c r="X2498" t="n">
        <v>0.35</v>
      </c>
      <c r="Y2498" t="n">
        <v>1</v>
      </c>
      <c r="Z2498" t="n">
        <v>10</v>
      </c>
    </row>
    <row r="2499">
      <c r="A2499" t="n">
        <v>54</v>
      </c>
      <c r="B2499" t="n">
        <v>65</v>
      </c>
      <c r="C2499" t="inlineStr">
        <is>
          <t xml:space="preserve">CONCLUIDO	</t>
        </is>
      </c>
      <c r="D2499" t="n">
        <v>3.7583</v>
      </c>
      <c r="E2499" t="n">
        <v>26.61</v>
      </c>
      <c r="F2499" t="n">
        <v>24.07</v>
      </c>
      <c r="G2499" t="n">
        <v>111.11</v>
      </c>
      <c r="H2499" t="n">
        <v>1.69</v>
      </c>
      <c r="I2499" t="n">
        <v>13</v>
      </c>
      <c r="J2499" t="n">
        <v>151.65</v>
      </c>
      <c r="K2499" t="n">
        <v>46.47</v>
      </c>
      <c r="L2499" t="n">
        <v>14.5</v>
      </c>
      <c r="M2499" t="n">
        <v>11</v>
      </c>
      <c r="N2499" t="n">
        <v>25.68</v>
      </c>
      <c r="O2499" t="n">
        <v>18937.61</v>
      </c>
      <c r="P2499" t="n">
        <v>239.83</v>
      </c>
      <c r="Q2499" t="n">
        <v>452.61</v>
      </c>
      <c r="R2499" t="n">
        <v>73.79000000000001</v>
      </c>
      <c r="S2499" t="n">
        <v>57.64</v>
      </c>
      <c r="T2499" t="n">
        <v>5968.95</v>
      </c>
      <c r="U2499" t="n">
        <v>0.78</v>
      </c>
      <c r="V2499" t="n">
        <v>0.88</v>
      </c>
      <c r="W2499" t="n">
        <v>6.81</v>
      </c>
      <c r="X2499" t="n">
        <v>0.35</v>
      </c>
      <c r="Y2499" t="n">
        <v>1</v>
      </c>
      <c r="Z2499" t="n">
        <v>10</v>
      </c>
    </row>
    <row r="2500">
      <c r="A2500" t="n">
        <v>55</v>
      </c>
      <c r="B2500" t="n">
        <v>65</v>
      </c>
      <c r="C2500" t="inlineStr">
        <is>
          <t xml:space="preserve">CONCLUIDO	</t>
        </is>
      </c>
      <c r="D2500" t="n">
        <v>3.7605</v>
      </c>
      <c r="E2500" t="n">
        <v>26.59</v>
      </c>
      <c r="F2500" t="n">
        <v>24.06</v>
      </c>
      <c r="G2500" t="n">
        <v>111.04</v>
      </c>
      <c r="H2500" t="n">
        <v>1.72</v>
      </c>
      <c r="I2500" t="n">
        <v>13</v>
      </c>
      <c r="J2500" t="n">
        <v>152</v>
      </c>
      <c r="K2500" t="n">
        <v>46.47</v>
      </c>
      <c r="L2500" t="n">
        <v>14.75</v>
      </c>
      <c r="M2500" t="n">
        <v>11</v>
      </c>
      <c r="N2500" t="n">
        <v>25.78</v>
      </c>
      <c r="O2500" t="n">
        <v>18980.62</v>
      </c>
      <c r="P2500" t="n">
        <v>240.14</v>
      </c>
      <c r="Q2500" t="n">
        <v>452.59</v>
      </c>
      <c r="R2500" t="n">
        <v>73.22</v>
      </c>
      <c r="S2500" t="n">
        <v>57.64</v>
      </c>
      <c r="T2500" t="n">
        <v>5685.19</v>
      </c>
      <c r="U2500" t="n">
        <v>0.79</v>
      </c>
      <c r="V2500" t="n">
        <v>0.88</v>
      </c>
      <c r="W2500" t="n">
        <v>6.81</v>
      </c>
      <c r="X2500" t="n">
        <v>0.33</v>
      </c>
      <c r="Y2500" t="n">
        <v>1</v>
      </c>
      <c r="Z2500" t="n">
        <v>10</v>
      </c>
    </row>
    <row r="2501">
      <c r="A2501" t="n">
        <v>56</v>
      </c>
      <c r="B2501" t="n">
        <v>65</v>
      </c>
      <c r="C2501" t="inlineStr">
        <is>
          <t xml:space="preserve">CONCLUIDO	</t>
        </is>
      </c>
      <c r="D2501" t="n">
        <v>3.7589</v>
      </c>
      <c r="E2501" t="n">
        <v>26.6</v>
      </c>
      <c r="F2501" t="n">
        <v>24.07</v>
      </c>
      <c r="G2501" t="n">
        <v>111.09</v>
      </c>
      <c r="H2501" t="n">
        <v>1.74</v>
      </c>
      <c r="I2501" t="n">
        <v>13</v>
      </c>
      <c r="J2501" t="n">
        <v>152.35</v>
      </c>
      <c r="K2501" t="n">
        <v>46.47</v>
      </c>
      <c r="L2501" t="n">
        <v>15</v>
      </c>
      <c r="M2501" t="n">
        <v>11</v>
      </c>
      <c r="N2501" t="n">
        <v>25.88</v>
      </c>
      <c r="O2501" t="n">
        <v>19023.66</v>
      </c>
      <c r="P2501" t="n">
        <v>239.74</v>
      </c>
      <c r="Q2501" t="n">
        <v>452.61</v>
      </c>
      <c r="R2501" t="n">
        <v>73.66</v>
      </c>
      <c r="S2501" t="n">
        <v>57.64</v>
      </c>
      <c r="T2501" t="n">
        <v>5901.71</v>
      </c>
      <c r="U2501" t="n">
        <v>0.78</v>
      </c>
      <c r="V2501" t="n">
        <v>0.88</v>
      </c>
      <c r="W2501" t="n">
        <v>6.81</v>
      </c>
      <c r="X2501" t="n">
        <v>0.34</v>
      </c>
      <c r="Y2501" t="n">
        <v>1</v>
      </c>
      <c r="Z2501" t="n">
        <v>10</v>
      </c>
    </row>
    <row r="2502">
      <c r="A2502" t="n">
        <v>57</v>
      </c>
      <c r="B2502" t="n">
        <v>65</v>
      </c>
      <c r="C2502" t="inlineStr">
        <is>
          <t xml:space="preserve">CONCLUIDO	</t>
        </is>
      </c>
      <c r="D2502" t="n">
        <v>3.7576</v>
      </c>
      <c r="E2502" t="n">
        <v>26.61</v>
      </c>
      <c r="F2502" t="n">
        <v>24.08</v>
      </c>
      <c r="G2502" t="n">
        <v>111.13</v>
      </c>
      <c r="H2502" t="n">
        <v>1.77</v>
      </c>
      <c r="I2502" t="n">
        <v>13</v>
      </c>
      <c r="J2502" t="n">
        <v>152.7</v>
      </c>
      <c r="K2502" t="n">
        <v>46.47</v>
      </c>
      <c r="L2502" t="n">
        <v>15.25</v>
      </c>
      <c r="M2502" t="n">
        <v>11</v>
      </c>
      <c r="N2502" t="n">
        <v>25.98</v>
      </c>
      <c r="O2502" t="n">
        <v>19066.74</v>
      </c>
      <c r="P2502" t="n">
        <v>238.29</v>
      </c>
      <c r="Q2502" t="n">
        <v>452.61</v>
      </c>
      <c r="R2502" t="n">
        <v>73.76000000000001</v>
      </c>
      <c r="S2502" t="n">
        <v>57.64</v>
      </c>
      <c r="T2502" t="n">
        <v>5955.05</v>
      </c>
      <c r="U2502" t="n">
        <v>0.78</v>
      </c>
      <c r="V2502" t="n">
        <v>0.88</v>
      </c>
      <c r="W2502" t="n">
        <v>6.82</v>
      </c>
      <c r="X2502" t="n">
        <v>0.35</v>
      </c>
      <c r="Y2502" t="n">
        <v>1</v>
      </c>
      <c r="Z2502" t="n">
        <v>10</v>
      </c>
    </row>
    <row r="2503">
      <c r="A2503" t="n">
        <v>58</v>
      </c>
      <c r="B2503" t="n">
        <v>65</v>
      </c>
      <c r="C2503" t="inlineStr">
        <is>
          <t xml:space="preserve">CONCLUIDO	</t>
        </is>
      </c>
      <c r="D2503" t="n">
        <v>3.7701</v>
      </c>
      <c r="E2503" t="n">
        <v>26.52</v>
      </c>
      <c r="F2503" t="n">
        <v>24.02</v>
      </c>
      <c r="G2503" t="n">
        <v>120.09</v>
      </c>
      <c r="H2503" t="n">
        <v>1.79</v>
      </c>
      <c r="I2503" t="n">
        <v>12</v>
      </c>
      <c r="J2503" t="n">
        <v>153.05</v>
      </c>
      <c r="K2503" t="n">
        <v>46.47</v>
      </c>
      <c r="L2503" t="n">
        <v>15.5</v>
      </c>
      <c r="M2503" t="n">
        <v>10</v>
      </c>
      <c r="N2503" t="n">
        <v>26.08</v>
      </c>
      <c r="O2503" t="n">
        <v>19109.85</v>
      </c>
      <c r="P2503" t="n">
        <v>236.42</v>
      </c>
      <c r="Q2503" t="n">
        <v>452.6</v>
      </c>
      <c r="R2503" t="n">
        <v>71.98999999999999</v>
      </c>
      <c r="S2503" t="n">
        <v>57.64</v>
      </c>
      <c r="T2503" t="n">
        <v>5072.53</v>
      </c>
      <c r="U2503" t="n">
        <v>0.8</v>
      </c>
      <c r="V2503" t="n">
        <v>0.88</v>
      </c>
      <c r="W2503" t="n">
        <v>6.81</v>
      </c>
      <c r="X2503" t="n">
        <v>0.29</v>
      </c>
      <c r="Y2503" t="n">
        <v>1</v>
      </c>
      <c r="Z2503" t="n">
        <v>10</v>
      </c>
    </row>
    <row r="2504">
      <c r="A2504" t="n">
        <v>59</v>
      </c>
      <c r="B2504" t="n">
        <v>65</v>
      </c>
      <c r="C2504" t="inlineStr">
        <is>
          <t xml:space="preserve">CONCLUIDO	</t>
        </is>
      </c>
      <c r="D2504" t="n">
        <v>3.7693</v>
      </c>
      <c r="E2504" t="n">
        <v>26.53</v>
      </c>
      <c r="F2504" t="n">
        <v>24.02</v>
      </c>
      <c r="G2504" t="n">
        <v>120.12</v>
      </c>
      <c r="H2504" t="n">
        <v>1.82</v>
      </c>
      <c r="I2504" t="n">
        <v>12</v>
      </c>
      <c r="J2504" t="n">
        <v>153.4</v>
      </c>
      <c r="K2504" t="n">
        <v>46.47</v>
      </c>
      <c r="L2504" t="n">
        <v>15.75</v>
      </c>
      <c r="M2504" t="n">
        <v>10</v>
      </c>
      <c r="N2504" t="n">
        <v>26.18</v>
      </c>
      <c r="O2504" t="n">
        <v>19153</v>
      </c>
      <c r="P2504" t="n">
        <v>236.72</v>
      </c>
      <c r="Q2504" t="n">
        <v>452.65</v>
      </c>
      <c r="R2504" t="n">
        <v>72.05</v>
      </c>
      <c r="S2504" t="n">
        <v>57.64</v>
      </c>
      <c r="T2504" t="n">
        <v>5102.84</v>
      </c>
      <c r="U2504" t="n">
        <v>0.8</v>
      </c>
      <c r="V2504" t="n">
        <v>0.88</v>
      </c>
      <c r="W2504" t="n">
        <v>6.81</v>
      </c>
      <c r="X2504" t="n">
        <v>0.3</v>
      </c>
      <c r="Y2504" t="n">
        <v>1</v>
      </c>
      <c r="Z2504" t="n">
        <v>10</v>
      </c>
    </row>
    <row r="2505">
      <c r="A2505" t="n">
        <v>60</v>
      </c>
      <c r="B2505" t="n">
        <v>65</v>
      </c>
      <c r="C2505" t="inlineStr">
        <is>
          <t xml:space="preserve">CONCLUIDO	</t>
        </is>
      </c>
      <c r="D2505" t="n">
        <v>3.7681</v>
      </c>
      <c r="E2505" t="n">
        <v>26.54</v>
      </c>
      <c r="F2505" t="n">
        <v>24.03</v>
      </c>
      <c r="G2505" t="n">
        <v>120.16</v>
      </c>
      <c r="H2505" t="n">
        <v>1.84</v>
      </c>
      <c r="I2505" t="n">
        <v>12</v>
      </c>
      <c r="J2505" t="n">
        <v>153.75</v>
      </c>
      <c r="K2505" t="n">
        <v>46.47</v>
      </c>
      <c r="L2505" t="n">
        <v>16</v>
      </c>
      <c r="M2505" t="n">
        <v>10</v>
      </c>
      <c r="N2505" t="n">
        <v>26.28</v>
      </c>
      <c r="O2505" t="n">
        <v>19196.18</v>
      </c>
      <c r="P2505" t="n">
        <v>236.93</v>
      </c>
      <c r="Q2505" t="n">
        <v>452.56</v>
      </c>
      <c r="R2505" t="n">
        <v>72.43000000000001</v>
      </c>
      <c r="S2505" t="n">
        <v>57.64</v>
      </c>
      <c r="T2505" t="n">
        <v>5293.26</v>
      </c>
      <c r="U2505" t="n">
        <v>0.8</v>
      </c>
      <c r="V2505" t="n">
        <v>0.88</v>
      </c>
      <c r="W2505" t="n">
        <v>6.81</v>
      </c>
      <c r="X2505" t="n">
        <v>0.31</v>
      </c>
      <c r="Y2505" t="n">
        <v>1</v>
      </c>
      <c r="Z2505" t="n">
        <v>10</v>
      </c>
    </row>
    <row r="2506">
      <c r="A2506" t="n">
        <v>61</v>
      </c>
      <c r="B2506" t="n">
        <v>65</v>
      </c>
      <c r="C2506" t="inlineStr">
        <is>
          <t xml:space="preserve">CONCLUIDO	</t>
        </is>
      </c>
      <c r="D2506" t="n">
        <v>3.7679</v>
      </c>
      <c r="E2506" t="n">
        <v>26.54</v>
      </c>
      <c r="F2506" t="n">
        <v>24.03</v>
      </c>
      <c r="G2506" t="n">
        <v>120.16</v>
      </c>
      <c r="H2506" t="n">
        <v>1.87</v>
      </c>
      <c r="I2506" t="n">
        <v>12</v>
      </c>
      <c r="J2506" t="n">
        <v>154.1</v>
      </c>
      <c r="K2506" t="n">
        <v>46.47</v>
      </c>
      <c r="L2506" t="n">
        <v>16.25</v>
      </c>
      <c r="M2506" t="n">
        <v>10</v>
      </c>
      <c r="N2506" t="n">
        <v>26.38</v>
      </c>
      <c r="O2506" t="n">
        <v>19239.4</v>
      </c>
      <c r="P2506" t="n">
        <v>236.63</v>
      </c>
      <c r="Q2506" t="n">
        <v>452.59</v>
      </c>
      <c r="R2506" t="n">
        <v>72.44</v>
      </c>
      <c r="S2506" t="n">
        <v>57.64</v>
      </c>
      <c r="T2506" t="n">
        <v>5297.32</v>
      </c>
      <c r="U2506" t="n">
        <v>0.8</v>
      </c>
      <c r="V2506" t="n">
        <v>0.88</v>
      </c>
      <c r="W2506" t="n">
        <v>6.81</v>
      </c>
      <c r="X2506" t="n">
        <v>0.31</v>
      </c>
      <c r="Y2506" t="n">
        <v>1</v>
      </c>
      <c r="Z2506" t="n">
        <v>10</v>
      </c>
    </row>
    <row r="2507">
      <c r="A2507" t="n">
        <v>62</v>
      </c>
      <c r="B2507" t="n">
        <v>65</v>
      </c>
      <c r="C2507" t="inlineStr">
        <is>
          <t xml:space="preserve">CONCLUIDO	</t>
        </is>
      </c>
      <c r="D2507" t="n">
        <v>3.766</v>
      </c>
      <c r="E2507" t="n">
        <v>26.55</v>
      </c>
      <c r="F2507" t="n">
        <v>24.05</v>
      </c>
      <c r="G2507" t="n">
        <v>120.23</v>
      </c>
      <c r="H2507" t="n">
        <v>1.89</v>
      </c>
      <c r="I2507" t="n">
        <v>12</v>
      </c>
      <c r="J2507" t="n">
        <v>154.45</v>
      </c>
      <c r="K2507" t="n">
        <v>46.47</v>
      </c>
      <c r="L2507" t="n">
        <v>16.5</v>
      </c>
      <c r="M2507" t="n">
        <v>10</v>
      </c>
      <c r="N2507" t="n">
        <v>26.48</v>
      </c>
      <c r="O2507" t="n">
        <v>19282.65</v>
      </c>
      <c r="P2507" t="n">
        <v>235.51</v>
      </c>
      <c r="Q2507" t="n">
        <v>452.58</v>
      </c>
      <c r="R2507" t="n">
        <v>72.84</v>
      </c>
      <c r="S2507" t="n">
        <v>57.64</v>
      </c>
      <c r="T2507" t="n">
        <v>5497.95</v>
      </c>
      <c r="U2507" t="n">
        <v>0.79</v>
      </c>
      <c r="V2507" t="n">
        <v>0.88</v>
      </c>
      <c r="W2507" t="n">
        <v>6.82</v>
      </c>
      <c r="X2507" t="n">
        <v>0.32</v>
      </c>
      <c r="Y2507" t="n">
        <v>1</v>
      </c>
      <c r="Z2507" t="n">
        <v>10</v>
      </c>
    </row>
    <row r="2508">
      <c r="A2508" t="n">
        <v>63</v>
      </c>
      <c r="B2508" t="n">
        <v>65</v>
      </c>
      <c r="C2508" t="inlineStr">
        <is>
          <t xml:space="preserve">CONCLUIDO	</t>
        </is>
      </c>
      <c r="D2508" t="n">
        <v>3.7752</v>
      </c>
      <c r="E2508" t="n">
        <v>26.49</v>
      </c>
      <c r="F2508" t="n">
        <v>24.01</v>
      </c>
      <c r="G2508" t="n">
        <v>130.96</v>
      </c>
      <c r="H2508" t="n">
        <v>1.92</v>
      </c>
      <c r="I2508" t="n">
        <v>11</v>
      </c>
      <c r="J2508" t="n">
        <v>154.8</v>
      </c>
      <c r="K2508" t="n">
        <v>46.47</v>
      </c>
      <c r="L2508" t="n">
        <v>16.75</v>
      </c>
      <c r="M2508" t="n">
        <v>9</v>
      </c>
      <c r="N2508" t="n">
        <v>26.58</v>
      </c>
      <c r="O2508" t="n">
        <v>19325.94</v>
      </c>
      <c r="P2508" t="n">
        <v>233.67</v>
      </c>
      <c r="Q2508" t="n">
        <v>452.56</v>
      </c>
      <c r="R2508" t="n">
        <v>71.56</v>
      </c>
      <c r="S2508" t="n">
        <v>57.64</v>
      </c>
      <c r="T2508" t="n">
        <v>4864.97</v>
      </c>
      <c r="U2508" t="n">
        <v>0.8100000000000001</v>
      </c>
      <c r="V2508" t="n">
        <v>0.88</v>
      </c>
      <c r="W2508" t="n">
        <v>6.81</v>
      </c>
      <c r="X2508" t="n">
        <v>0.28</v>
      </c>
      <c r="Y2508" t="n">
        <v>1</v>
      </c>
      <c r="Z2508" t="n">
        <v>10</v>
      </c>
    </row>
    <row r="2509">
      <c r="A2509" t="n">
        <v>64</v>
      </c>
      <c r="B2509" t="n">
        <v>65</v>
      </c>
      <c r="C2509" t="inlineStr">
        <is>
          <t xml:space="preserve">CONCLUIDO	</t>
        </is>
      </c>
      <c r="D2509" t="n">
        <v>3.7757</v>
      </c>
      <c r="E2509" t="n">
        <v>26.48</v>
      </c>
      <c r="F2509" t="n">
        <v>24.01</v>
      </c>
      <c r="G2509" t="n">
        <v>130.94</v>
      </c>
      <c r="H2509" t="n">
        <v>1.94</v>
      </c>
      <c r="I2509" t="n">
        <v>11</v>
      </c>
      <c r="J2509" t="n">
        <v>155.15</v>
      </c>
      <c r="K2509" t="n">
        <v>46.47</v>
      </c>
      <c r="L2509" t="n">
        <v>17</v>
      </c>
      <c r="M2509" t="n">
        <v>9</v>
      </c>
      <c r="N2509" t="n">
        <v>26.68</v>
      </c>
      <c r="O2509" t="n">
        <v>19369.26</v>
      </c>
      <c r="P2509" t="n">
        <v>233.72</v>
      </c>
      <c r="Q2509" t="n">
        <v>452.56</v>
      </c>
      <c r="R2509" t="n">
        <v>71.41</v>
      </c>
      <c r="S2509" t="n">
        <v>57.64</v>
      </c>
      <c r="T2509" t="n">
        <v>4787.06</v>
      </c>
      <c r="U2509" t="n">
        <v>0.8100000000000001</v>
      </c>
      <c r="V2509" t="n">
        <v>0.88</v>
      </c>
      <c r="W2509" t="n">
        <v>6.81</v>
      </c>
      <c r="X2509" t="n">
        <v>0.28</v>
      </c>
      <c r="Y2509" t="n">
        <v>1</v>
      </c>
      <c r="Z2509" t="n">
        <v>10</v>
      </c>
    </row>
    <row r="2510">
      <c r="A2510" t="n">
        <v>65</v>
      </c>
      <c r="B2510" t="n">
        <v>65</v>
      </c>
      <c r="C2510" t="inlineStr">
        <is>
          <t xml:space="preserve">CONCLUIDO	</t>
        </is>
      </c>
      <c r="D2510" t="n">
        <v>3.7758</v>
      </c>
      <c r="E2510" t="n">
        <v>26.48</v>
      </c>
      <c r="F2510" t="n">
        <v>24</v>
      </c>
      <c r="G2510" t="n">
        <v>130.94</v>
      </c>
      <c r="H2510" t="n">
        <v>1.96</v>
      </c>
      <c r="I2510" t="n">
        <v>11</v>
      </c>
      <c r="J2510" t="n">
        <v>155.5</v>
      </c>
      <c r="K2510" t="n">
        <v>46.47</v>
      </c>
      <c r="L2510" t="n">
        <v>17.25</v>
      </c>
      <c r="M2510" t="n">
        <v>9</v>
      </c>
      <c r="N2510" t="n">
        <v>26.79</v>
      </c>
      <c r="O2510" t="n">
        <v>19412.61</v>
      </c>
      <c r="P2510" t="n">
        <v>233.81</v>
      </c>
      <c r="Q2510" t="n">
        <v>452.58</v>
      </c>
      <c r="R2510" t="n">
        <v>71.5</v>
      </c>
      <c r="S2510" t="n">
        <v>57.64</v>
      </c>
      <c r="T2510" t="n">
        <v>4833.81</v>
      </c>
      <c r="U2510" t="n">
        <v>0.8100000000000001</v>
      </c>
      <c r="V2510" t="n">
        <v>0.88</v>
      </c>
      <c r="W2510" t="n">
        <v>6.81</v>
      </c>
      <c r="X2510" t="n">
        <v>0.28</v>
      </c>
      <c r="Y2510" t="n">
        <v>1</v>
      </c>
      <c r="Z2510" t="n">
        <v>10</v>
      </c>
    </row>
    <row r="2511">
      <c r="A2511" t="n">
        <v>66</v>
      </c>
      <c r="B2511" t="n">
        <v>65</v>
      </c>
      <c r="C2511" t="inlineStr">
        <is>
          <t xml:space="preserve">CONCLUIDO	</t>
        </is>
      </c>
      <c r="D2511" t="n">
        <v>3.7763</v>
      </c>
      <c r="E2511" t="n">
        <v>26.48</v>
      </c>
      <c r="F2511" t="n">
        <v>24</v>
      </c>
      <c r="G2511" t="n">
        <v>130.92</v>
      </c>
      <c r="H2511" t="n">
        <v>1.99</v>
      </c>
      <c r="I2511" t="n">
        <v>11</v>
      </c>
      <c r="J2511" t="n">
        <v>155.85</v>
      </c>
      <c r="K2511" t="n">
        <v>46.47</v>
      </c>
      <c r="L2511" t="n">
        <v>17.5</v>
      </c>
      <c r="M2511" t="n">
        <v>9</v>
      </c>
      <c r="N2511" t="n">
        <v>26.89</v>
      </c>
      <c r="O2511" t="n">
        <v>19456</v>
      </c>
      <c r="P2511" t="n">
        <v>233.23</v>
      </c>
      <c r="Q2511" t="n">
        <v>452.58</v>
      </c>
      <c r="R2511" t="n">
        <v>71.5</v>
      </c>
      <c r="S2511" t="n">
        <v>57.64</v>
      </c>
      <c r="T2511" t="n">
        <v>4835.36</v>
      </c>
      <c r="U2511" t="n">
        <v>0.8100000000000001</v>
      </c>
      <c r="V2511" t="n">
        <v>0.88</v>
      </c>
      <c r="W2511" t="n">
        <v>6.81</v>
      </c>
      <c r="X2511" t="n">
        <v>0.28</v>
      </c>
      <c r="Y2511" t="n">
        <v>1</v>
      </c>
      <c r="Z2511" t="n">
        <v>10</v>
      </c>
    </row>
    <row r="2512">
      <c r="A2512" t="n">
        <v>67</v>
      </c>
      <c r="B2512" t="n">
        <v>65</v>
      </c>
      <c r="C2512" t="inlineStr">
        <is>
          <t xml:space="preserve">CONCLUIDO	</t>
        </is>
      </c>
      <c r="D2512" t="n">
        <v>3.776</v>
      </c>
      <c r="E2512" t="n">
        <v>26.48</v>
      </c>
      <c r="F2512" t="n">
        <v>24</v>
      </c>
      <c r="G2512" t="n">
        <v>130.93</v>
      </c>
      <c r="H2512" t="n">
        <v>2.01</v>
      </c>
      <c r="I2512" t="n">
        <v>11</v>
      </c>
      <c r="J2512" t="n">
        <v>156.21</v>
      </c>
      <c r="K2512" t="n">
        <v>46.47</v>
      </c>
      <c r="L2512" t="n">
        <v>17.75</v>
      </c>
      <c r="M2512" t="n">
        <v>9</v>
      </c>
      <c r="N2512" t="n">
        <v>26.99</v>
      </c>
      <c r="O2512" t="n">
        <v>19499.43</v>
      </c>
      <c r="P2512" t="n">
        <v>232.94</v>
      </c>
      <c r="Q2512" t="n">
        <v>452.64</v>
      </c>
      <c r="R2512" t="n">
        <v>71.31</v>
      </c>
      <c r="S2512" t="n">
        <v>57.64</v>
      </c>
      <c r="T2512" t="n">
        <v>4740.26</v>
      </c>
      <c r="U2512" t="n">
        <v>0.8100000000000001</v>
      </c>
      <c r="V2512" t="n">
        <v>0.88</v>
      </c>
      <c r="W2512" t="n">
        <v>6.81</v>
      </c>
      <c r="X2512" t="n">
        <v>0.28</v>
      </c>
      <c r="Y2512" t="n">
        <v>1</v>
      </c>
      <c r="Z2512" t="n">
        <v>10</v>
      </c>
    </row>
    <row r="2513">
      <c r="A2513" t="n">
        <v>68</v>
      </c>
      <c r="B2513" t="n">
        <v>65</v>
      </c>
      <c r="C2513" t="inlineStr">
        <is>
          <t xml:space="preserve">CONCLUIDO	</t>
        </is>
      </c>
      <c r="D2513" t="n">
        <v>3.7743</v>
      </c>
      <c r="E2513" t="n">
        <v>26.5</v>
      </c>
      <c r="F2513" t="n">
        <v>24.02</v>
      </c>
      <c r="G2513" t="n">
        <v>130.99</v>
      </c>
      <c r="H2513" t="n">
        <v>2.04</v>
      </c>
      <c r="I2513" t="n">
        <v>11</v>
      </c>
      <c r="J2513" t="n">
        <v>156.56</v>
      </c>
      <c r="K2513" t="n">
        <v>46.47</v>
      </c>
      <c r="L2513" t="n">
        <v>18</v>
      </c>
      <c r="M2513" t="n">
        <v>9</v>
      </c>
      <c r="N2513" t="n">
        <v>27.09</v>
      </c>
      <c r="O2513" t="n">
        <v>19542.89</v>
      </c>
      <c r="P2513" t="n">
        <v>232.34</v>
      </c>
      <c r="Q2513" t="n">
        <v>452.57</v>
      </c>
      <c r="R2513" t="n">
        <v>71.95</v>
      </c>
      <c r="S2513" t="n">
        <v>57.64</v>
      </c>
      <c r="T2513" t="n">
        <v>5056.36</v>
      </c>
      <c r="U2513" t="n">
        <v>0.8</v>
      </c>
      <c r="V2513" t="n">
        <v>0.88</v>
      </c>
      <c r="W2513" t="n">
        <v>6.81</v>
      </c>
      <c r="X2513" t="n">
        <v>0.29</v>
      </c>
      <c r="Y2513" t="n">
        <v>1</v>
      </c>
      <c r="Z2513" t="n">
        <v>10</v>
      </c>
    </row>
    <row r="2514">
      <c r="A2514" t="n">
        <v>69</v>
      </c>
      <c r="B2514" t="n">
        <v>65</v>
      </c>
      <c r="C2514" t="inlineStr">
        <is>
          <t xml:space="preserve">CONCLUIDO	</t>
        </is>
      </c>
      <c r="D2514" t="n">
        <v>3.7747</v>
      </c>
      <c r="E2514" t="n">
        <v>26.49</v>
      </c>
      <c r="F2514" t="n">
        <v>24.01</v>
      </c>
      <c r="G2514" t="n">
        <v>130.98</v>
      </c>
      <c r="H2514" t="n">
        <v>2.06</v>
      </c>
      <c r="I2514" t="n">
        <v>11</v>
      </c>
      <c r="J2514" t="n">
        <v>156.91</v>
      </c>
      <c r="K2514" t="n">
        <v>46.47</v>
      </c>
      <c r="L2514" t="n">
        <v>18.25</v>
      </c>
      <c r="M2514" t="n">
        <v>9</v>
      </c>
      <c r="N2514" t="n">
        <v>27.19</v>
      </c>
      <c r="O2514" t="n">
        <v>19586.39</v>
      </c>
      <c r="P2514" t="n">
        <v>230.46</v>
      </c>
      <c r="Q2514" t="n">
        <v>452.55</v>
      </c>
      <c r="R2514" t="n">
        <v>71.68000000000001</v>
      </c>
      <c r="S2514" t="n">
        <v>57.64</v>
      </c>
      <c r="T2514" t="n">
        <v>4925.33</v>
      </c>
      <c r="U2514" t="n">
        <v>0.8</v>
      </c>
      <c r="V2514" t="n">
        <v>0.88</v>
      </c>
      <c r="W2514" t="n">
        <v>6.81</v>
      </c>
      <c r="X2514" t="n">
        <v>0.29</v>
      </c>
      <c r="Y2514" t="n">
        <v>1</v>
      </c>
      <c r="Z2514" t="n">
        <v>10</v>
      </c>
    </row>
    <row r="2515">
      <c r="A2515" t="n">
        <v>70</v>
      </c>
      <c r="B2515" t="n">
        <v>65</v>
      </c>
      <c r="C2515" t="inlineStr">
        <is>
          <t xml:space="preserve">CONCLUIDO	</t>
        </is>
      </c>
      <c r="D2515" t="n">
        <v>3.7834</v>
      </c>
      <c r="E2515" t="n">
        <v>26.43</v>
      </c>
      <c r="F2515" t="n">
        <v>23.98</v>
      </c>
      <c r="G2515" t="n">
        <v>143.87</v>
      </c>
      <c r="H2515" t="n">
        <v>2.08</v>
      </c>
      <c r="I2515" t="n">
        <v>10</v>
      </c>
      <c r="J2515" t="n">
        <v>157.26</v>
      </c>
      <c r="K2515" t="n">
        <v>46.47</v>
      </c>
      <c r="L2515" t="n">
        <v>18.5</v>
      </c>
      <c r="M2515" t="n">
        <v>8</v>
      </c>
      <c r="N2515" t="n">
        <v>27.3</v>
      </c>
      <c r="O2515" t="n">
        <v>19629.92</v>
      </c>
      <c r="P2515" t="n">
        <v>229.83</v>
      </c>
      <c r="Q2515" t="n">
        <v>452.57</v>
      </c>
      <c r="R2515" t="n">
        <v>70.53</v>
      </c>
      <c r="S2515" t="n">
        <v>57.64</v>
      </c>
      <c r="T2515" t="n">
        <v>4355.07</v>
      </c>
      <c r="U2515" t="n">
        <v>0.82</v>
      </c>
      <c r="V2515" t="n">
        <v>0.88</v>
      </c>
      <c r="W2515" t="n">
        <v>6.81</v>
      </c>
      <c r="X2515" t="n">
        <v>0.25</v>
      </c>
      <c r="Y2515" t="n">
        <v>1</v>
      </c>
      <c r="Z2515" t="n">
        <v>10</v>
      </c>
    </row>
    <row r="2516">
      <c r="A2516" t="n">
        <v>71</v>
      </c>
      <c r="B2516" t="n">
        <v>65</v>
      </c>
      <c r="C2516" t="inlineStr">
        <is>
          <t xml:space="preserve">CONCLUIDO	</t>
        </is>
      </c>
      <c r="D2516" t="n">
        <v>3.7829</v>
      </c>
      <c r="E2516" t="n">
        <v>26.43</v>
      </c>
      <c r="F2516" t="n">
        <v>23.98</v>
      </c>
      <c r="G2516" t="n">
        <v>143.89</v>
      </c>
      <c r="H2516" t="n">
        <v>2.11</v>
      </c>
      <c r="I2516" t="n">
        <v>10</v>
      </c>
      <c r="J2516" t="n">
        <v>157.62</v>
      </c>
      <c r="K2516" t="n">
        <v>46.47</v>
      </c>
      <c r="L2516" t="n">
        <v>18.75</v>
      </c>
      <c r="M2516" t="n">
        <v>8</v>
      </c>
      <c r="N2516" t="n">
        <v>27.4</v>
      </c>
      <c r="O2516" t="n">
        <v>19673.48</v>
      </c>
      <c r="P2516" t="n">
        <v>229.89</v>
      </c>
      <c r="Q2516" t="n">
        <v>452.64</v>
      </c>
      <c r="R2516" t="n">
        <v>70.69</v>
      </c>
      <c r="S2516" t="n">
        <v>57.64</v>
      </c>
      <c r="T2516" t="n">
        <v>4431.34</v>
      </c>
      <c r="U2516" t="n">
        <v>0.82</v>
      </c>
      <c r="V2516" t="n">
        <v>0.88</v>
      </c>
      <c r="W2516" t="n">
        <v>6.81</v>
      </c>
      <c r="X2516" t="n">
        <v>0.26</v>
      </c>
      <c r="Y2516" t="n">
        <v>1</v>
      </c>
      <c r="Z2516" t="n">
        <v>10</v>
      </c>
    </row>
    <row r="2517">
      <c r="A2517" t="n">
        <v>72</v>
      </c>
      <c r="B2517" t="n">
        <v>65</v>
      </c>
      <c r="C2517" t="inlineStr">
        <is>
          <t xml:space="preserve">CONCLUIDO	</t>
        </is>
      </c>
      <c r="D2517" t="n">
        <v>3.7831</v>
      </c>
      <c r="E2517" t="n">
        <v>26.43</v>
      </c>
      <c r="F2517" t="n">
        <v>23.98</v>
      </c>
      <c r="G2517" t="n">
        <v>143.88</v>
      </c>
      <c r="H2517" t="n">
        <v>2.13</v>
      </c>
      <c r="I2517" t="n">
        <v>10</v>
      </c>
      <c r="J2517" t="n">
        <v>157.97</v>
      </c>
      <c r="K2517" t="n">
        <v>46.47</v>
      </c>
      <c r="L2517" t="n">
        <v>19</v>
      </c>
      <c r="M2517" t="n">
        <v>8</v>
      </c>
      <c r="N2517" t="n">
        <v>27.5</v>
      </c>
      <c r="O2517" t="n">
        <v>19717.08</v>
      </c>
      <c r="P2517" t="n">
        <v>229.89</v>
      </c>
      <c r="Q2517" t="n">
        <v>452.57</v>
      </c>
      <c r="R2517" t="n">
        <v>70.83</v>
      </c>
      <c r="S2517" t="n">
        <v>57.64</v>
      </c>
      <c r="T2517" t="n">
        <v>4500.72</v>
      </c>
      <c r="U2517" t="n">
        <v>0.8100000000000001</v>
      </c>
      <c r="V2517" t="n">
        <v>0.88</v>
      </c>
      <c r="W2517" t="n">
        <v>6.81</v>
      </c>
      <c r="X2517" t="n">
        <v>0.26</v>
      </c>
      <c r="Y2517" t="n">
        <v>1</v>
      </c>
      <c r="Z2517" t="n">
        <v>10</v>
      </c>
    </row>
    <row r="2518">
      <c r="A2518" t="n">
        <v>73</v>
      </c>
      <c r="B2518" t="n">
        <v>65</v>
      </c>
      <c r="C2518" t="inlineStr">
        <is>
          <t xml:space="preserve">CONCLUIDO	</t>
        </is>
      </c>
      <c r="D2518" t="n">
        <v>3.7837</v>
      </c>
      <c r="E2518" t="n">
        <v>26.43</v>
      </c>
      <c r="F2518" t="n">
        <v>23.98</v>
      </c>
      <c r="G2518" t="n">
        <v>143.86</v>
      </c>
      <c r="H2518" t="n">
        <v>2.15</v>
      </c>
      <c r="I2518" t="n">
        <v>10</v>
      </c>
      <c r="J2518" t="n">
        <v>158.32</v>
      </c>
      <c r="K2518" t="n">
        <v>46.47</v>
      </c>
      <c r="L2518" t="n">
        <v>19.25</v>
      </c>
      <c r="M2518" t="n">
        <v>8</v>
      </c>
      <c r="N2518" t="n">
        <v>27.61</v>
      </c>
      <c r="O2518" t="n">
        <v>19760.72</v>
      </c>
      <c r="P2518" t="n">
        <v>229.24</v>
      </c>
      <c r="Q2518" t="n">
        <v>452.57</v>
      </c>
      <c r="R2518" t="n">
        <v>70.59</v>
      </c>
      <c r="S2518" t="n">
        <v>57.64</v>
      </c>
      <c r="T2518" t="n">
        <v>4382.41</v>
      </c>
      <c r="U2518" t="n">
        <v>0.82</v>
      </c>
      <c r="V2518" t="n">
        <v>0.88</v>
      </c>
      <c r="W2518" t="n">
        <v>6.81</v>
      </c>
      <c r="X2518" t="n">
        <v>0.25</v>
      </c>
      <c r="Y2518" t="n">
        <v>1</v>
      </c>
      <c r="Z2518" t="n">
        <v>10</v>
      </c>
    </row>
    <row r="2519">
      <c r="A2519" t="n">
        <v>74</v>
      </c>
      <c r="B2519" t="n">
        <v>65</v>
      </c>
      <c r="C2519" t="inlineStr">
        <is>
          <t xml:space="preserve">CONCLUIDO	</t>
        </is>
      </c>
      <c r="D2519" t="n">
        <v>3.7824</v>
      </c>
      <c r="E2519" t="n">
        <v>26.44</v>
      </c>
      <c r="F2519" t="n">
        <v>23.99</v>
      </c>
      <c r="G2519" t="n">
        <v>143.91</v>
      </c>
      <c r="H2519" t="n">
        <v>2.18</v>
      </c>
      <c r="I2519" t="n">
        <v>10</v>
      </c>
      <c r="J2519" t="n">
        <v>158.68</v>
      </c>
      <c r="K2519" t="n">
        <v>46.47</v>
      </c>
      <c r="L2519" t="n">
        <v>19.5</v>
      </c>
      <c r="M2519" t="n">
        <v>8</v>
      </c>
      <c r="N2519" t="n">
        <v>27.71</v>
      </c>
      <c r="O2519" t="n">
        <v>19804.39</v>
      </c>
      <c r="P2519" t="n">
        <v>228.52</v>
      </c>
      <c r="Q2519" t="n">
        <v>452.6</v>
      </c>
      <c r="R2519" t="n">
        <v>70.92</v>
      </c>
      <c r="S2519" t="n">
        <v>57.64</v>
      </c>
      <c r="T2519" t="n">
        <v>4548.78</v>
      </c>
      <c r="U2519" t="n">
        <v>0.8100000000000001</v>
      </c>
      <c r="V2519" t="n">
        <v>0.88</v>
      </c>
      <c r="W2519" t="n">
        <v>6.81</v>
      </c>
      <c r="X2519" t="n">
        <v>0.26</v>
      </c>
      <c r="Y2519" t="n">
        <v>1</v>
      </c>
      <c r="Z2519" t="n">
        <v>10</v>
      </c>
    </row>
    <row r="2520">
      <c r="A2520" t="n">
        <v>75</v>
      </c>
      <c r="B2520" t="n">
        <v>65</v>
      </c>
      <c r="C2520" t="inlineStr">
        <is>
          <t xml:space="preserve">CONCLUIDO	</t>
        </is>
      </c>
      <c r="D2520" t="n">
        <v>3.7825</v>
      </c>
      <c r="E2520" t="n">
        <v>26.44</v>
      </c>
      <c r="F2520" t="n">
        <v>23.99</v>
      </c>
      <c r="G2520" t="n">
        <v>143.91</v>
      </c>
      <c r="H2520" t="n">
        <v>2.2</v>
      </c>
      <c r="I2520" t="n">
        <v>10</v>
      </c>
      <c r="J2520" t="n">
        <v>159.03</v>
      </c>
      <c r="K2520" t="n">
        <v>46.47</v>
      </c>
      <c r="L2520" t="n">
        <v>19.75</v>
      </c>
      <c r="M2520" t="n">
        <v>8</v>
      </c>
      <c r="N2520" t="n">
        <v>27.82</v>
      </c>
      <c r="O2520" t="n">
        <v>19848.23</v>
      </c>
      <c r="P2520" t="n">
        <v>227.16</v>
      </c>
      <c r="Q2520" t="n">
        <v>452.6</v>
      </c>
      <c r="R2520" t="n">
        <v>71.01000000000001</v>
      </c>
      <c r="S2520" t="n">
        <v>57.64</v>
      </c>
      <c r="T2520" t="n">
        <v>4594.12</v>
      </c>
      <c r="U2520" t="n">
        <v>0.8100000000000001</v>
      </c>
      <c r="V2520" t="n">
        <v>0.88</v>
      </c>
      <c r="W2520" t="n">
        <v>6.81</v>
      </c>
      <c r="X2520" t="n">
        <v>0.26</v>
      </c>
      <c r="Y2520" t="n">
        <v>1</v>
      </c>
      <c r="Z2520" t="n">
        <v>10</v>
      </c>
    </row>
    <row r="2521">
      <c r="A2521" t="n">
        <v>76</v>
      </c>
      <c r="B2521" t="n">
        <v>65</v>
      </c>
      <c r="C2521" t="inlineStr">
        <is>
          <t xml:space="preserve">CONCLUIDO	</t>
        </is>
      </c>
      <c r="D2521" t="n">
        <v>3.7833</v>
      </c>
      <c r="E2521" t="n">
        <v>26.43</v>
      </c>
      <c r="F2521" t="n">
        <v>23.98</v>
      </c>
      <c r="G2521" t="n">
        <v>143.88</v>
      </c>
      <c r="H2521" t="n">
        <v>2.22</v>
      </c>
      <c r="I2521" t="n">
        <v>10</v>
      </c>
      <c r="J2521" t="n">
        <v>159.39</v>
      </c>
      <c r="K2521" t="n">
        <v>46.47</v>
      </c>
      <c r="L2521" t="n">
        <v>20</v>
      </c>
      <c r="M2521" t="n">
        <v>8</v>
      </c>
      <c r="N2521" t="n">
        <v>27.92</v>
      </c>
      <c r="O2521" t="n">
        <v>19891.97</v>
      </c>
      <c r="P2521" t="n">
        <v>224.99</v>
      </c>
      <c r="Q2521" t="n">
        <v>452.61</v>
      </c>
      <c r="R2521" t="n">
        <v>70.64</v>
      </c>
      <c r="S2521" t="n">
        <v>57.64</v>
      </c>
      <c r="T2521" t="n">
        <v>4409.99</v>
      </c>
      <c r="U2521" t="n">
        <v>0.82</v>
      </c>
      <c r="V2521" t="n">
        <v>0.88</v>
      </c>
      <c r="W2521" t="n">
        <v>6.81</v>
      </c>
      <c r="X2521" t="n">
        <v>0.26</v>
      </c>
      <c r="Y2521" t="n">
        <v>1</v>
      </c>
      <c r="Z2521" t="n">
        <v>10</v>
      </c>
    </row>
    <row r="2522">
      <c r="A2522" t="n">
        <v>77</v>
      </c>
      <c r="B2522" t="n">
        <v>65</v>
      </c>
      <c r="C2522" t="inlineStr">
        <is>
          <t xml:space="preserve">CONCLUIDO	</t>
        </is>
      </c>
      <c r="D2522" t="n">
        <v>3.7909</v>
      </c>
      <c r="E2522" t="n">
        <v>26.38</v>
      </c>
      <c r="F2522" t="n">
        <v>23.95</v>
      </c>
      <c r="G2522" t="n">
        <v>159.69</v>
      </c>
      <c r="H2522" t="n">
        <v>2.25</v>
      </c>
      <c r="I2522" t="n">
        <v>9</v>
      </c>
      <c r="J2522" t="n">
        <v>159.74</v>
      </c>
      <c r="K2522" t="n">
        <v>46.47</v>
      </c>
      <c r="L2522" t="n">
        <v>20.25</v>
      </c>
      <c r="M2522" t="n">
        <v>7</v>
      </c>
      <c r="N2522" t="n">
        <v>28.03</v>
      </c>
      <c r="O2522" t="n">
        <v>19935.76</v>
      </c>
      <c r="P2522" t="n">
        <v>224.81</v>
      </c>
      <c r="Q2522" t="n">
        <v>452.58</v>
      </c>
      <c r="R2522" t="n">
        <v>69.83</v>
      </c>
      <c r="S2522" t="n">
        <v>57.64</v>
      </c>
      <c r="T2522" t="n">
        <v>4009.81</v>
      </c>
      <c r="U2522" t="n">
        <v>0.83</v>
      </c>
      <c r="V2522" t="n">
        <v>0.89</v>
      </c>
      <c r="W2522" t="n">
        <v>6.81</v>
      </c>
      <c r="X2522" t="n">
        <v>0.23</v>
      </c>
      <c r="Y2522" t="n">
        <v>1</v>
      </c>
      <c r="Z2522" t="n">
        <v>10</v>
      </c>
    </row>
    <row r="2523">
      <c r="A2523" t="n">
        <v>78</v>
      </c>
      <c r="B2523" t="n">
        <v>65</v>
      </c>
      <c r="C2523" t="inlineStr">
        <is>
          <t xml:space="preserve">CONCLUIDO	</t>
        </is>
      </c>
      <c r="D2523" t="n">
        <v>3.7912</v>
      </c>
      <c r="E2523" t="n">
        <v>26.38</v>
      </c>
      <c r="F2523" t="n">
        <v>23.95</v>
      </c>
      <c r="G2523" t="n">
        <v>159.68</v>
      </c>
      <c r="H2523" t="n">
        <v>2.27</v>
      </c>
      <c r="I2523" t="n">
        <v>9</v>
      </c>
      <c r="J2523" t="n">
        <v>160.1</v>
      </c>
      <c r="K2523" t="n">
        <v>46.47</v>
      </c>
      <c r="L2523" t="n">
        <v>20.5</v>
      </c>
      <c r="M2523" t="n">
        <v>7</v>
      </c>
      <c r="N2523" t="n">
        <v>28.13</v>
      </c>
      <c r="O2523" t="n">
        <v>19979.57</v>
      </c>
      <c r="P2523" t="n">
        <v>224.89</v>
      </c>
      <c r="Q2523" t="n">
        <v>452.56</v>
      </c>
      <c r="R2523" t="n">
        <v>69.64</v>
      </c>
      <c r="S2523" t="n">
        <v>57.64</v>
      </c>
      <c r="T2523" t="n">
        <v>3915.19</v>
      </c>
      <c r="U2523" t="n">
        <v>0.83</v>
      </c>
      <c r="V2523" t="n">
        <v>0.89</v>
      </c>
      <c r="W2523" t="n">
        <v>6.81</v>
      </c>
      <c r="X2523" t="n">
        <v>0.23</v>
      </c>
      <c r="Y2523" t="n">
        <v>1</v>
      </c>
      <c r="Z2523" t="n">
        <v>10</v>
      </c>
    </row>
    <row r="2524">
      <c r="A2524" t="n">
        <v>79</v>
      </c>
      <c r="B2524" t="n">
        <v>65</v>
      </c>
      <c r="C2524" t="inlineStr">
        <is>
          <t xml:space="preserve">CONCLUIDO	</t>
        </is>
      </c>
      <c r="D2524" t="n">
        <v>3.7921</v>
      </c>
      <c r="E2524" t="n">
        <v>26.37</v>
      </c>
      <c r="F2524" t="n">
        <v>23.95</v>
      </c>
      <c r="G2524" t="n">
        <v>159.63</v>
      </c>
      <c r="H2524" t="n">
        <v>2.29</v>
      </c>
      <c r="I2524" t="n">
        <v>9</v>
      </c>
      <c r="J2524" t="n">
        <v>160.45</v>
      </c>
      <c r="K2524" t="n">
        <v>46.47</v>
      </c>
      <c r="L2524" t="n">
        <v>20.75</v>
      </c>
      <c r="M2524" t="n">
        <v>7</v>
      </c>
      <c r="N2524" t="n">
        <v>28.24</v>
      </c>
      <c r="O2524" t="n">
        <v>20023.43</v>
      </c>
      <c r="P2524" t="n">
        <v>225.47</v>
      </c>
      <c r="Q2524" t="n">
        <v>452.58</v>
      </c>
      <c r="R2524" t="n">
        <v>69.54000000000001</v>
      </c>
      <c r="S2524" t="n">
        <v>57.64</v>
      </c>
      <c r="T2524" t="n">
        <v>3863.96</v>
      </c>
      <c r="U2524" t="n">
        <v>0.83</v>
      </c>
      <c r="V2524" t="n">
        <v>0.89</v>
      </c>
      <c r="W2524" t="n">
        <v>6.81</v>
      </c>
      <c r="X2524" t="n">
        <v>0.22</v>
      </c>
      <c r="Y2524" t="n">
        <v>1</v>
      </c>
      <c r="Z2524" t="n">
        <v>10</v>
      </c>
    </row>
    <row r="2525">
      <c r="A2525" t="n">
        <v>80</v>
      </c>
      <c r="B2525" t="n">
        <v>65</v>
      </c>
      <c r="C2525" t="inlineStr">
        <is>
          <t xml:space="preserve">CONCLUIDO	</t>
        </is>
      </c>
      <c r="D2525" t="n">
        <v>3.7925</v>
      </c>
      <c r="E2525" t="n">
        <v>26.37</v>
      </c>
      <c r="F2525" t="n">
        <v>23.94</v>
      </c>
      <c r="G2525" t="n">
        <v>159.62</v>
      </c>
      <c r="H2525" t="n">
        <v>2.31</v>
      </c>
      <c r="I2525" t="n">
        <v>9</v>
      </c>
      <c r="J2525" t="n">
        <v>160.81</v>
      </c>
      <c r="K2525" t="n">
        <v>46.47</v>
      </c>
      <c r="L2525" t="n">
        <v>21</v>
      </c>
      <c r="M2525" t="n">
        <v>7</v>
      </c>
      <c r="N2525" t="n">
        <v>28.34</v>
      </c>
      <c r="O2525" t="n">
        <v>20067.32</v>
      </c>
      <c r="P2525" t="n">
        <v>225.35</v>
      </c>
      <c r="Q2525" t="n">
        <v>452.55</v>
      </c>
      <c r="R2525" t="n">
        <v>69.47</v>
      </c>
      <c r="S2525" t="n">
        <v>57.64</v>
      </c>
      <c r="T2525" t="n">
        <v>3827.58</v>
      </c>
      <c r="U2525" t="n">
        <v>0.83</v>
      </c>
      <c r="V2525" t="n">
        <v>0.89</v>
      </c>
      <c r="W2525" t="n">
        <v>6.81</v>
      </c>
      <c r="X2525" t="n">
        <v>0.22</v>
      </c>
      <c r="Y2525" t="n">
        <v>1</v>
      </c>
      <c r="Z2525" t="n">
        <v>10</v>
      </c>
    </row>
    <row r="2526">
      <c r="A2526" t="n">
        <v>81</v>
      </c>
      <c r="B2526" t="n">
        <v>65</v>
      </c>
      <c r="C2526" t="inlineStr">
        <is>
          <t xml:space="preserve">CONCLUIDO	</t>
        </is>
      </c>
      <c r="D2526" t="n">
        <v>3.7898</v>
      </c>
      <c r="E2526" t="n">
        <v>26.39</v>
      </c>
      <c r="F2526" t="n">
        <v>23.96</v>
      </c>
      <c r="G2526" t="n">
        <v>159.74</v>
      </c>
      <c r="H2526" t="n">
        <v>2.34</v>
      </c>
      <c r="I2526" t="n">
        <v>9</v>
      </c>
      <c r="J2526" t="n">
        <v>161.17</v>
      </c>
      <c r="K2526" t="n">
        <v>46.47</v>
      </c>
      <c r="L2526" t="n">
        <v>21.25</v>
      </c>
      <c r="M2526" t="n">
        <v>6</v>
      </c>
      <c r="N2526" t="n">
        <v>28.45</v>
      </c>
      <c r="O2526" t="n">
        <v>20111.25</v>
      </c>
      <c r="P2526" t="n">
        <v>225.38</v>
      </c>
      <c r="Q2526" t="n">
        <v>452.57</v>
      </c>
      <c r="R2526" t="n">
        <v>69.97</v>
      </c>
      <c r="S2526" t="n">
        <v>57.64</v>
      </c>
      <c r="T2526" t="n">
        <v>4075.63</v>
      </c>
      <c r="U2526" t="n">
        <v>0.82</v>
      </c>
      <c r="V2526" t="n">
        <v>0.88</v>
      </c>
      <c r="W2526" t="n">
        <v>6.81</v>
      </c>
      <c r="X2526" t="n">
        <v>0.24</v>
      </c>
      <c r="Y2526" t="n">
        <v>1</v>
      </c>
      <c r="Z2526" t="n">
        <v>10</v>
      </c>
    </row>
    <row r="2527">
      <c r="A2527" t="n">
        <v>82</v>
      </c>
      <c r="B2527" t="n">
        <v>65</v>
      </c>
      <c r="C2527" t="inlineStr">
        <is>
          <t xml:space="preserve">CONCLUIDO	</t>
        </is>
      </c>
      <c r="D2527" t="n">
        <v>3.7906</v>
      </c>
      <c r="E2527" t="n">
        <v>26.38</v>
      </c>
      <c r="F2527" t="n">
        <v>23.96</v>
      </c>
      <c r="G2527" t="n">
        <v>159.71</v>
      </c>
      <c r="H2527" t="n">
        <v>2.36</v>
      </c>
      <c r="I2527" t="n">
        <v>9</v>
      </c>
      <c r="J2527" t="n">
        <v>161.52</v>
      </c>
      <c r="K2527" t="n">
        <v>46.47</v>
      </c>
      <c r="L2527" t="n">
        <v>21.5</v>
      </c>
      <c r="M2527" t="n">
        <v>6</v>
      </c>
      <c r="N2527" t="n">
        <v>28.56</v>
      </c>
      <c r="O2527" t="n">
        <v>20155.21</v>
      </c>
      <c r="P2527" t="n">
        <v>224.55</v>
      </c>
      <c r="Q2527" t="n">
        <v>452.59</v>
      </c>
      <c r="R2527" t="n">
        <v>69.89</v>
      </c>
      <c r="S2527" t="n">
        <v>57.64</v>
      </c>
      <c r="T2527" t="n">
        <v>4039.88</v>
      </c>
      <c r="U2527" t="n">
        <v>0.82</v>
      </c>
      <c r="V2527" t="n">
        <v>0.89</v>
      </c>
      <c r="W2527" t="n">
        <v>6.81</v>
      </c>
      <c r="X2527" t="n">
        <v>0.23</v>
      </c>
      <c r="Y2527" t="n">
        <v>1</v>
      </c>
      <c r="Z2527" t="n">
        <v>10</v>
      </c>
    </row>
    <row r="2528">
      <c r="A2528" t="n">
        <v>83</v>
      </c>
      <c r="B2528" t="n">
        <v>65</v>
      </c>
      <c r="C2528" t="inlineStr">
        <is>
          <t xml:space="preserve">CONCLUIDO	</t>
        </is>
      </c>
      <c r="D2528" t="n">
        <v>3.7906</v>
      </c>
      <c r="E2528" t="n">
        <v>26.38</v>
      </c>
      <c r="F2528" t="n">
        <v>23.96</v>
      </c>
      <c r="G2528" t="n">
        <v>159.71</v>
      </c>
      <c r="H2528" t="n">
        <v>2.38</v>
      </c>
      <c r="I2528" t="n">
        <v>9</v>
      </c>
      <c r="J2528" t="n">
        <v>161.88</v>
      </c>
      <c r="K2528" t="n">
        <v>46.47</v>
      </c>
      <c r="L2528" t="n">
        <v>21.75</v>
      </c>
      <c r="M2528" t="n">
        <v>6</v>
      </c>
      <c r="N2528" t="n">
        <v>28.66</v>
      </c>
      <c r="O2528" t="n">
        <v>20199.21</v>
      </c>
      <c r="P2528" t="n">
        <v>224</v>
      </c>
      <c r="Q2528" t="n">
        <v>452.56</v>
      </c>
      <c r="R2528" t="n">
        <v>69.93000000000001</v>
      </c>
      <c r="S2528" t="n">
        <v>57.64</v>
      </c>
      <c r="T2528" t="n">
        <v>4055.52</v>
      </c>
      <c r="U2528" t="n">
        <v>0.82</v>
      </c>
      <c r="V2528" t="n">
        <v>0.89</v>
      </c>
      <c r="W2528" t="n">
        <v>6.81</v>
      </c>
      <c r="X2528" t="n">
        <v>0.23</v>
      </c>
      <c r="Y2528" t="n">
        <v>1</v>
      </c>
      <c r="Z2528" t="n">
        <v>10</v>
      </c>
    </row>
    <row r="2529">
      <c r="A2529" t="n">
        <v>84</v>
      </c>
      <c r="B2529" t="n">
        <v>65</v>
      </c>
      <c r="C2529" t="inlineStr">
        <is>
          <t xml:space="preserve">CONCLUIDO	</t>
        </is>
      </c>
      <c r="D2529" t="n">
        <v>3.7913</v>
      </c>
      <c r="E2529" t="n">
        <v>26.38</v>
      </c>
      <c r="F2529" t="n">
        <v>23.95</v>
      </c>
      <c r="G2529" t="n">
        <v>159.67</v>
      </c>
      <c r="H2529" t="n">
        <v>2.4</v>
      </c>
      <c r="I2529" t="n">
        <v>9</v>
      </c>
      <c r="J2529" t="n">
        <v>162.24</v>
      </c>
      <c r="K2529" t="n">
        <v>46.47</v>
      </c>
      <c r="L2529" t="n">
        <v>22</v>
      </c>
      <c r="M2529" t="n">
        <v>6</v>
      </c>
      <c r="N2529" t="n">
        <v>28.77</v>
      </c>
      <c r="O2529" t="n">
        <v>20243.25</v>
      </c>
      <c r="P2529" t="n">
        <v>222.68</v>
      </c>
      <c r="Q2529" t="n">
        <v>452.56</v>
      </c>
      <c r="R2529" t="n">
        <v>69.67</v>
      </c>
      <c r="S2529" t="n">
        <v>57.64</v>
      </c>
      <c r="T2529" t="n">
        <v>3926.37</v>
      </c>
      <c r="U2529" t="n">
        <v>0.83</v>
      </c>
      <c r="V2529" t="n">
        <v>0.89</v>
      </c>
      <c r="W2529" t="n">
        <v>6.81</v>
      </c>
      <c r="X2529" t="n">
        <v>0.23</v>
      </c>
      <c r="Y2529" t="n">
        <v>1</v>
      </c>
      <c r="Z2529" t="n">
        <v>10</v>
      </c>
    </row>
    <row r="2530">
      <c r="A2530" t="n">
        <v>85</v>
      </c>
      <c r="B2530" t="n">
        <v>65</v>
      </c>
      <c r="C2530" t="inlineStr">
        <is>
          <t xml:space="preserve">CONCLUIDO	</t>
        </is>
      </c>
      <c r="D2530" t="n">
        <v>3.7906</v>
      </c>
      <c r="E2530" t="n">
        <v>26.38</v>
      </c>
      <c r="F2530" t="n">
        <v>23.96</v>
      </c>
      <c r="G2530" t="n">
        <v>159.7</v>
      </c>
      <c r="H2530" t="n">
        <v>2.42</v>
      </c>
      <c r="I2530" t="n">
        <v>9</v>
      </c>
      <c r="J2530" t="n">
        <v>162.59</v>
      </c>
      <c r="K2530" t="n">
        <v>46.47</v>
      </c>
      <c r="L2530" t="n">
        <v>22.25</v>
      </c>
      <c r="M2530" t="n">
        <v>5</v>
      </c>
      <c r="N2530" t="n">
        <v>28.88</v>
      </c>
      <c r="O2530" t="n">
        <v>20287.32</v>
      </c>
      <c r="P2530" t="n">
        <v>222.52</v>
      </c>
      <c r="Q2530" t="n">
        <v>452.57</v>
      </c>
      <c r="R2530" t="n">
        <v>69.89</v>
      </c>
      <c r="S2530" t="n">
        <v>57.64</v>
      </c>
      <c r="T2530" t="n">
        <v>4037.42</v>
      </c>
      <c r="U2530" t="n">
        <v>0.82</v>
      </c>
      <c r="V2530" t="n">
        <v>0.89</v>
      </c>
      <c r="W2530" t="n">
        <v>6.81</v>
      </c>
      <c r="X2530" t="n">
        <v>0.23</v>
      </c>
      <c r="Y2530" t="n">
        <v>1</v>
      </c>
      <c r="Z2530" t="n">
        <v>10</v>
      </c>
    </row>
    <row r="2531">
      <c r="A2531" t="n">
        <v>86</v>
      </c>
      <c r="B2531" t="n">
        <v>65</v>
      </c>
      <c r="C2531" t="inlineStr">
        <is>
          <t xml:space="preserve">CONCLUIDO	</t>
        </is>
      </c>
      <c r="D2531" t="n">
        <v>3.7896</v>
      </c>
      <c r="E2531" t="n">
        <v>26.39</v>
      </c>
      <c r="F2531" t="n">
        <v>23.96</v>
      </c>
      <c r="G2531" t="n">
        <v>159.75</v>
      </c>
      <c r="H2531" t="n">
        <v>2.45</v>
      </c>
      <c r="I2531" t="n">
        <v>9</v>
      </c>
      <c r="J2531" t="n">
        <v>162.95</v>
      </c>
      <c r="K2531" t="n">
        <v>46.47</v>
      </c>
      <c r="L2531" t="n">
        <v>22.5</v>
      </c>
      <c r="M2531" t="n">
        <v>5</v>
      </c>
      <c r="N2531" t="n">
        <v>28.98</v>
      </c>
      <c r="O2531" t="n">
        <v>20331.43</v>
      </c>
      <c r="P2531" t="n">
        <v>222.22</v>
      </c>
      <c r="Q2531" t="n">
        <v>452.62</v>
      </c>
      <c r="R2531" t="n">
        <v>69.98999999999999</v>
      </c>
      <c r="S2531" t="n">
        <v>57.64</v>
      </c>
      <c r="T2531" t="n">
        <v>4087.93</v>
      </c>
      <c r="U2531" t="n">
        <v>0.82</v>
      </c>
      <c r="V2531" t="n">
        <v>0.88</v>
      </c>
      <c r="W2531" t="n">
        <v>6.81</v>
      </c>
      <c r="X2531" t="n">
        <v>0.24</v>
      </c>
      <c r="Y2531" t="n">
        <v>1</v>
      </c>
      <c r="Z2531" t="n">
        <v>10</v>
      </c>
    </row>
    <row r="2532">
      <c r="A2532" t="n">
        <v>87</v>
      </c>
      <c r="B2532" t="n">
        <v>65</v>
      </c>
      <c r="C2532" t="inlineStr">
        <is>
          <t xml:space="preserve">CONCLUIDO	</t>
        </is>
      </c>
      <c r="D2532" t="n">
        <v>3.7899</v>
      </c>
      <c r="E2532" t="n">
        <v>26.39</v>
      </c>
      <c r="F2532" t="n">
        <v>23.96</v>
      </c>
      <c r="G2532" t="n">
        <v>159.74</v>
      </c>
      <c r="H2532" t="n">
        <v>2.47</v>
      </c>
      <c r="I2532" t="n">
        <v>9</v>
      </c>
      <c r="J2532" t="n">
        <v>163.31</v>
      </c>
      <c r="K2532" t="n">
        <v>46.47</v>
      </c>
      <c r="L2532" t="n">
        <v>22.75</v>
      </c>
      <c r="M2532" t="n">
        <v>3</v>
      </c>
      <c r="N2532" t="n">
        <v>29.09</v>
      </c>
      <c r="O2532" t="n">
        <v>20375.57</v>
      </c>
      <c r="P2532" t="n">
        <v>221.05</v>
      </c>
      <c r="Q2532" t="n">
        <v>452.57</v>
      </c>
      <c r="R2532" t="n">
        <v>69.92</v>
      </c>
      <c r="S2532" t="n">
        <v>57.64</v>
      </c>
      <c r="T2532" t="n">
        <v>4050.5</v>
      </c>
      <c r="U2532" t="n">
        <v>0.82</v>
      </c>
      <c r="V2532" t="n">
        <v>0.88</v>
      </c>
      <c r="W2532" t="n">
        <v>6.81</v>
      </c>
      <c r="X2532" t="n">
        <v>0.24</v>
      </c>
      <c r="Y2532" t="n">
        <v>1</v>
      </c>
      <c r="Z2532" t="n">
        <v>10</v>
      </c>
    </row>
    <row r="2533">
      <c r="A2533" t="n">
        <v>88</v>
      </c>
      <c r="B2533" t="n">
        <v>65</v>
      </c>
      <c r="C2533" t="inlineStr">
        <is>
          <t xml:space="preserve">CONCLUIDO	</t>
        </is>
      </c>
      <c r="D2533" t="n">
        <v>3.7893</v>
      </c>
      <c r="E2533" t="n">
        <v>26.39</v>
      </c>
      <c r="F2533" t="n">
        <v>23.96</v>
      </c>
      <c r="G2533" t="n">
        <v>159.76</v>
      </c>
      <c r="H2533" t="n">
        <v>2.49</v>
      </c>
      <c r="I2533" t="n">
        <v>9</v>
      </c>
      <c r="J2533" t="n">
        <v>163.67</v>
      </c>
      <c r="K2533" t="n">
        <v>46.47</v>
      </c>
      <c r="L2533" t="n">
        <v>23</v>
      </c>
      <c r="M2533" t="n">
        <v>1</v>
      </c>
      <c r="N2533" t="n">
        <v>29.2</v>
      </c>
      <c r="O2533" t="n">
        <v>20419.76</v>
      </c>
      <c r="P2533" t="n">
        <v>221.13</v>
      </c>
      <c r="Q2533" t="n">
        <v>452.6</v>
      </c>
      <c r="R2533" t="n">
        <v>69.94</v>
      </c>
      <c r="S2533" t="n">
        <v>57.64</v>
      </c>
      <c r="T2533" t="n">
        <v>4064.25</v>
      </c>
      <c r="U2533" t="n">
        <v>0.82</v>
      </c>
      <c r="V2533" t="n">
        <v>0.88</v>
      </c>
      <c r="W2533" t="n">
        <v>6.82</v>
      </c>
      <c r="X2533" t="n">
        <v>0.24</v>
      </c>
      <c r="Y2533" t="n">
        <v>1</v>
      </c>
      <c r="Z2533" t="n">
        <v>10</v>
      </c>
    </row>
    <row r="2534">
      <c r="A2534" t="n">
        <v>89</v>
      </c>
      <c r="B2534" t="n">
        <v>65</v>
      </c>
      <c r="C2534" t="inlineStr">
        <is>
          <t xml:space="preserve">CONCLUIDO	</t>
        </is>
      </c>
      <c r="D2534" t="n">
        <v>3.7983</v>
      </c>
      <c r="E2534" t="n">
        <v>26.33</v>
      </c>
      <c r="F2534" t="n">
        <v>23.93</v>
      </c>
      <c r="G2534" t="n">
        <v>179.47</v>
      </c>
      <c r="H2534" t="n">
        <v>2.51</v>
      </c>
      <c r="I2534" t="n">
        <v>8</v>
      </c>
      <c r="J2534" t="n">
        <v>164.03</v>
      </c>
      <c r="K2534" t="n">
        <v>46.47</v>
      </c>
      <c r="L2534" t="n">
        <v>23.25</v>
      </c>
      <c r="M2534" t="n">
        <v>1</v>
      </c>
      <c r="N2534" t="n">
        <v>29.31</v>
      </c>
      <c r="O2534" t="n">
        <v>20463.98</v>
      </c>
      <c r="P2534" t="n">
        <v>221.18</v>
      </c>
      <c r="Q2534" t="n">
        <v>452.59</v>
      </c>
      <c r="R2534" t="n">
        <v>68.84999999999999</v>
      </c>
      <c r="S2534" t="n">
        <v>57.64</v>
      </c>
      <c r="T2534" t="n">
        <v>3520.85</v>
      </c>
      <c r="U2534" t="n">
        <v>0.84</v>
      </c>
      <c r="V2534" t="n">
        <v>0.89</v>
      </c>
      <c r="W2534" t="n">
        <v>6.81</v>
      </c>
      <c r="X2534" t="n">
        <v>0.2</v>
      </c>
      <c r="Y2534" t="n">
        <v>1</v>
      </c>
      <c r="Z2534" t="n">
        <v>10</v>
      </c>
    </row>
    <row r="2535">
      <c r="A2535" t="n">
        <v>90</v>
      </c>
      <c r="B2535" t="n">
        <v>65</v>
      </c>
      <c r="C2535" t="inlineStr">
        <is>
          <t xml:space="preserve">CONCLUIDO	</t>
        </is>
      </c>
      <c r="D2535" t="n">
        <v>3.7979</v>
      </c>
      <c r="E2535" t="n">
        <v>26.33</v>
      </c>
      <c r="F2535" t="n">
        <v>23.93</v>
      </c>
      <c r="G2535" t="n">
        <v>179.49</v>
      </c>
      <c r="H2535" t="n">
        <v>2.53</v>
      </c>
      <c r="I2535" t="n">
        <v>8</v>
      </c>
      <c r="J2535" t="n">
        <v>164.39</v>
      </c>
      <c r="K2535" t="n">
        <v>46.47</v>
      </c>
      <c r="L2535" t="n">
        <v>23.5</v>
      </c>
      <c r="M2535" t="n">
        <v>1</v>
      </c>
      <c r="N2535" t="n">
        <v>29.42</v>
      </c>
      <c r="O2535" t="n">
        <v>20508.24</v>
      </c>
      <c r="P2535" t="n">
        <v>221.66</v>
      </c>
      <c r="Q2535" t="n">
        <v>452.59</v>
      </c>
      <c r="R2535" t="n">
        <v>68.89</v>
      </c>
      <c r="S2535" t="n">
        <v>57.64</v>
      </c>
      <c r="T2535" t="n">
        <v>3541.53</v>
      </c>
      <c r="U2535" t="n">
        <v>0.84</v>
      </c>
      <c r="V2535" t="n">
        <v>0.89</v>
      </c>
      <c r="W2535" t="n">
        <v>6.81</v>
      </c>
      <c r="X2535" t="n">
        <v>0.21</v>
      </c>
      <c r="Y2535" t="n">
        <v>1</v>
      </c>
      <c r="Z2535" t="n">
        <v>10</v>
      </c>
    </row>
    <row r="2536">
      <c r="A2536" t="n">
        <v>91</v>
      </c>
      <c r="B2536" t="n">
        <v>65</v>
      </c>
      <c r="C2536" t="inlineStr">
        <is>
          <t xml:space="preserve">CONCLUIDO	</t>
        </is>
      </c>
      <c r="D2536" t="n">
        <v>3.7985</v>
      </c>
      <c r="E2536" t="n">
        <v>26.33</v>
      </c>
      <c r="F2536" t="n">
        <v>23.93</v>
      </c>
      <c r="G2536" t="n">
        <v>179.46</v>
      </c>
      <c r="H2536" t="n">
        <v>2.55</v>
      </c>
      <c r="I2536" t="n">
        <v>8</v>
      </c>
      <c r="J2536" t="n">
        <v>164.74</v>
      </c>
      <c r="K2536" t="n">
        <v>46.47</v>
      </c>
      <c r="L2536" t="n">
        <v>23.75</v>
      </c>
      <c r="M2536" t="n">
        <v>0</v>
      </c>
      <c r="N2536" t="n">
        <v>29.53</v>
      </c>
      <c r="O2536" t="n">
        <v>20552.53</v>
      </c>
      <c r="P2536" t="n">
        <v>222.03</v>
      </c>
      <c r="Q2536" t="n">
        <v>452.6</v>
      </c>
      <c r="R2536" t="n">
        <v>68.75</v>
      </c>
      <c r="S2536" t="n">
        <v>57.64</v>
      </c>
      <c r="T2536" t="n">
        <v>3472.58</v>
      </c>
      <c r="U2536" t="n">
        <v>0.84</v>
      </c>
      <c r="V2536" t="n">
        <v>0.89</v>
      </c>
      <c r="W2536" t="n">
        <v>6.81</v>
      </c>
      <c r="X2536" t="n">
        <v>0.2</v>
      </c>
      <c r="Y2536" t="n">
        <v>1</v>
      </c>
      <c r="Z2536" t="n">
        <v>10</v>
      </c>
    </row>
    <row r="2537">
      <c r="A2537" t="n">
        <v>0</v>
      </c>
      <c r="B2537" t="n">
        <v>130</v>
      </c>
      <c r="C2537" t="inlineStr">
        <is>
          <t xml:space="preserve">CONCLUIDO	</t>
        </is>
      </c>
      <c r="D2537" t="n">
        <v>1.6054</v>
      </c>
      <c r="E2537" t="n">
        <v>62.29</v>
      </c>
      <c r="F2537" t="n">
        <v>37.43</v>
      </c>
      <c r="G2537" t="n">
        <v>4.98</v>
      </c>
      <c r="H2537" t="n">
        <v>0.07000000000000001</v>
      </c>
      <c r="I2537" t="n">
        <v>451</v>
      </c>
      <c r="J2537" t="n">
        <v>252.85</v>
      </c>
      <c r="K2537" t="n">
        <v>59.19</v>
      </c>
      <c r="L2537" t="n">
        <v>1</v>
      </c>
      <c r="M2537" t="n">
        <v>449</v>
      </c>
      <c r="N2537" t="n">
        <v>62.65</v>
      </c>
      <c r="O2537" t="n">
        <v>31418.63</v>
      </c>
      <c r="P2537" t="n">
        <v>621.23</v>
      </c>
      <c r="Q2537" t="n">
        <v>453.87</v>
      </c>
      <c r="R2537" t="n">
        <v>509.92</v>
      </c>
      <c r="S2537" t="n">
        <v>57.64</v>
      </c>
      <c r="T2537" t="n">
        <v>221841.89</v>
      </c>
      <c r="U2537" t="n">
        <v>0.11</v>
      </c>
      <c r="V2537" t="n">
        <v>0.57</v>
      </c>
      <c r="W2537" t="n">
        <v>7.54</v>
      </c>
      <c r="X2537" t="n">
        <v>13.68</v>
      </c>
      <c r="Y2537" t="n">
        <v>1</v>
      </c>
      <c r="Z2537" t="n">
        <v>10</v>
      </c>
    </row>
    <row r="2538">
      <c r="A2538" t="n">
        <v>1</v>
      </c>
      <c r="B2538" t="n">
        <v>130</v>
      </c>
      <c r="C2538" t="inlineStr">
        <is>
          <t xml:space="preserve">CONCLUIDO	</t>
        </is>
      </c>
      <c r="D2538" t="n">
        <v>1.9335</v>
      </c>
      <c r="E2538" t="n">
        <v>51.72</v>
      </c>
      <c r="F2538" t="n">
        <v>33.27</v>
      </c>
      <c r="G2538" t="n">
        <v>6.24</v>
      </c>
      <c r="H2538" t="n">
        <v>0.09</v>
      </c>
      <c r="I2538" t="n">
        <v>320</v>
      </c>
      <c r="J2538" t="n">
        <v>253.3</v>
      </c>
      <c r="K2538" t="n">
        <v>59.19</v>
      </c>
      <c r="L2538" t="n">
        <v>1.25</v>
      </c>
      <c r="M2538" t="n">
        <v>318</v>
      </c>
      <c r="N2538" t="n">
        <v>62.86</v>
      </c>
      <c r="O2538" t="n">
        <v>31474.5</v>
      </c>
      <c r="P2538" t="n">
        <v>552.35</v>
      </c>
      <c r="Q2538" t="n">
        <v>453.65</v>
      </c>
      <c r="R2538" t="n">
        <v>373.42</v>
      </c>
      <c r="S2538" t="n">
        <v>57.64</v>
      </c>
      <c r="T2538" t="n">
        <v>154250.14</v>
      </c>
      <c r="U2538" t="n">
        <v>0.15</v>
      </c>
      <c r="V2538" t="n">
        <v>0.64</v>
      </c>
      <c r="W2538" t="n">
        <v>7.33</v>
      </c>
      <c r="X2538" t="n">
        <v>9.52</v>
      </c>
      <c r="Y2538" t="n">
        <v>1</v>
      </c>
      <c r="Z2538" t="n">
        <v>10</v>
      </c>
    </row>
    <row r="2539">
      <c r="A2539" t="n">
        <v>2</v>
      </c>
      <c r="B2539" t="n">
        <v>130</v>
      </c>
      <c r="C2539" t="inlineStr">
        <is>
          <t xml:space="preserve">CONCLUIDO	</t>
        </is>
      </c>
      <c r="D2539" t="n">
        <v>2.1708</v>
      </c>
      <c r="E2539" t="n">
        <v>46.07</v>
      </c>
      <c r="F2539" t="n">
        <v>31.09</v>
      </c>
      <c r="G2539" t="n">
        <v>7.49</v>
      </c>
      <c r="H2539" t="n">
        <v>0.11</v>
      </c>
      <c r="I2539" t="n">
        <v>249</v>
      </c>
      <c r="J2539" t="n">
        <v>253.75</v>
      </c>
      <c r="K2539" t="n">
        <v>59.19</v>
      </c>
      <c r="L2539" t="n">
        <v>1.5</v>
      </c>
      <c r="M2539" t="n">
        <v>247</v>
      </c>
      <c r="N2539" t="n">
        <v>63.06</v>
      </c>
      <c r="O2539" t="n">
        <v>31530.44</v>
      </c>
      <c r="P2539" t="n">
        <v>516.16</v>
      </c>
      <c r="Q2539" t="n">
        <v>453.47</v>
      </c>
      <c r="R2539" t="n">
        <v>301.88</v>
      </c>
      <c r="S2539" t="n">
        <v>57.64</v>
      </c>
      <c r="T2539" t="n">
        <v>118831.24</v>
      </c>
      <c r="U2539" t="n">
        <v>0.19</v>
      </c>
      <c r="V2539" t="n">
        <v>0.68</v>
      </c>
      <c r="W2539" t="n">
        <v>7.21</v>
      </c>
      <c r="X2539" t="n">
        <v>7.34</v>
      </c>
      <c r="Y2539" t="n">
        <v>1</v>
      </c>
      <c r="Z2539" t="n">
        <v>10</v>
      </c>
    </row>
    <row r="2540">
      <c r="A2540" t="n">
        <v>3</v>
      </c>
      <c r="B2540" t="n">
        <v>130</v>
      </c>
      <c r="C2540" t="inlineStr">
        <is>
          <t xml:space="preserve">CONCLUIDO	</t>
        </is>
      </c>
      <c r="D2540" t="n">
        <v>2.3535</v>
      </c>
      <c r="E2540" t="n">
        <v>42.49</v>
      </c>
      <c r="F2540" t="n">
        <v>29.71</v>
      </c>
      <c r="G2540" t="n">
        <v>8.74</v>
      </c>
      <c r="H2540" t="n">
        <v>0.12</v>
      </c>
      <c r="I2540" t="n">
        <v>204</v>
      </c>
      <c r="J2540" t="n">
        <v>254.21</v>
      </c>
      <c r="K2540" t="n">
        <v>59.19</v>
      </c>
      <c r="L2540" t="n">
        <v>1.75</v>
      </c>
      <c r="M2540" t="n">
        <v>202</v>
      </c>
      <c r="N2540" t="n">
        <v>63.26</v>
      </c>
      <c r="O2540" t="n">
        <v>31586.46</v>
      </c>
      <c r="P2540" t="n">
        <v>493.32</v>
      </c>
      <c r="Q2540" t="n">
        <v>453.01</v>
      </c>
      <c r="R2540" t="n">
        <v>257.69</v>
      </c>
      <c r="S2540" t="n">
        <v>57.64</v>
      </c>
      <c r="T2540" t="n">
        <v>96963.23</v>
      </c>
      <c r="U2540" t="n">
        <v>0.22</v>
      </c>
      <c r="V2540" t="n">
        <v>0.71</v>
      </c>
      <c r="W2540" t="n">
        <v>7.12</v>
      </c>
      <c r="X2540" t="n">
        <v>5.97</v>
      </c>
      <c r="Y2540" t="n">
        <v>1</v>
      </c>
      <c r="Z2540" t="n">
        <v>10</v>
      </c>
    </row>
    <row r="2541">
      <c r="A2541" t="n">
        <v>4</v>
      </c>
      <c r="B2541" t="n">
        <v>130</v>
      </c>
      <c r="C2541" t="inlineStr">
        <is>
          <t xml:space="preserve">CONCLUIDO	</t>
        </is>
      </c>
      <c r="D2541" t="n">
        <v>2.4982</v>
      </c>
      <c r="E2541" t="n">
        <v>40.03</v>
      </c>
      <c r="F2541" t="n">
        <v>28.77</v>
      </c>
      <c r="G2541" t="n">
        <v>9.98</v>
      </c>
      <c r="H2541" t="n">
        <v>0.14</v>
      </c>
      <c r="I2541" t="n">
        <v>173</v>
      </c>
      <c r="J2541" t="n">
        <v>254.66</v>
      </c>
      <c r="K2541" t="n">
        <v>59.19</v>
      </c>
      <c r="L2541" t="n">
        <v>2</v>
      </c>
      <c r="M2541" t="n">
        <v>171</v>
      </c>
      <c r="N2541" t="n">
        <v>63.47</v>
      </c>
      <c r="O2541" t="n">
        <v>31642.55</v>
      </c>
      <c r="P2541" t="n">
        <v>477.6</v>
      </c>
      <c r="Q2541" t="n">
        <v>453.05</v>
      </c>
      <c r="R2541" t="n">
        <v>226.7</v>
      </c>
      <c r="S2541" t="n">
        <v>57.64</v>
      </c>
      <c r="T2541" t="n">
        <v>81624.7</v>
      </c>
      <c r="U2541" t="n">
        <v>0.25</v>
      </c>
      <c r="V2541" t="n">
        <v>0.74</v>
      </c>
      <c r="W2541" t="n">
        <v>7.07</v>
      </c>
      <c r="X2541" t="n">
        <v>5.03</v>
      </c>
      <c r="Y2541" t="n">
        <v>1</v>
      </c>
      <c r="Z2541" t="n">
        <v>10</v>
      </c>
    </row>
    <row r="2542">
      <c r="A2542" t="n">
        <v>5</v>
      </c>
      <c r="B2542" t="n">
        <v>130</v>
      </c>
      <c r="C2542" t="inlineStr">
        <is>
          <t xml:space="preserve">CONCLUIDO	</t>
        </is>
      </c>
      <c r="D2542" t="n">
        <v>2.6162</v>
      </c>
      <c r="E2542" t="n">
        <v>38.22</v>
      </c>
      <c r="F2542" t="n">
        <v>28.08</v>
      </c>
      <c r="G2542" t="n">
        <v>11.23</v>
      </c>
      <c r="H2542" t="n">
        <v>0.16</v>
      </c>
      <c r="I2542" t="n">
        <v>150</v>
      </c>
      <c r="J2542" t="n">
        <v>255.12</v>
      </c>
      <c r="K2542" t="n">
        <v>59.19</v>
      </c>
      <c r="L2542" t="n">
        <v>2.25</v>
      </c>
      <c r="M2542" t="n">
        <v>148</v>
      </c>
      <c r="N2542" t="n">
        <v>63.67</v>
      </c>
      <c r="O2542" t="n">
        <v>31698.72</v>
      </c>
      <c r="P2542" t="n">
        <v>466.26</v>
      </c>
      <c r="Q2542" t="n">
        <v>453.14</v>
      </c>
      <c r="R2542" t="n">
        <v>204.21</v>
      </c>
      <c r="S2542" t="n">
        <v>57.64</v>
      </c>
      <c r="T2542" t="n">
        <v>70495.10000000001</v>
      </c>
      <c r="U2542" t="n">
        <v>0.28</v>
      </c>
      <c r="V2542" t="n">
        <v>0.76</v>
      </c>
      <c r="W2542" t="n">
        <v>7.04</v>
      </c>
      <c r="X2542" t="n">
        <v>4.35</v>
      </c>
      <c r="Y2542" t="n">
        <v>1</v>
      </c>
      <c r="Z2542" t="n">
        <v>10</v>
      </c>
    </row>
    <row r="2543">
      <c r="A2543" t="n">
        <v>6</v>
      </c>
      <c r="B2543" t="n">
        <v>130</v>
      </c>
      <c r="C2543" t="inlineStr">
        <is>
          <t xml:space="preserve">CONCLUIDO	</t>
        </is>
      </c>
      <c r="D2543" t="n">
        <v>2.7114</v>
      </c>
      <c r="E2543" t="n">
        <v>36.88</v>
      </c>
      <c r="F2543" t="n">
        <v>27.57</v>
      </c>
      <c r="G2543" t="n">
        <v>12.44</v>
      </c>
      <c r="H2543" t="n">
        <v>0.17</v>
      </c>
      <c r="I2543" t="n">
        <v>133</v>
      </c>
      <c r="J2543" t="n">
        <v>255.57</v>
      </c>
      <c r="K2543" t="n">
        <v>59.19</v>
      </c>
      <c r="L2543" t="n">
        <v>2.5</v>
      </c>
      <c r="M2543" t="n">
        <v>131</v>
      </c>
      <c r="N2543" t="n">
        <v>63.88</v>
      </c>
      <c r="O2543" t="n">
        <v>31754.97</v>
      </c>
      <c r="P2543" t="n">
        <v>457.74</v>
      </c>
      <c r="Q2543" t="n">
        <v>452.97</v>
      </c>
      <c r="R2543" t="n">
        <v>187.74</v>
      </c>
      <c r="S2543" t="n">
        <v>57.64</v>
      </c>
      <c r="T2543" t="n">
        <v>62343.16</v>
      </c>
      <c r="U2543" t="n">
        <v>0.31</v>
      </c>
      <c r="V2543" t="n">
        <v>0.77</v>
      </c>
      <c r="W2543" t="n">
        <v>7.01</v>
      </c>
      <c r="X2543" t="n">
        <v>3.84</v>
      </c>
      <c r="Y2543" t="n">
        <v>1</v>
      </c>
      <c r="Z2543" t="n">
        <v>10</v>
      </c>
    </row>
    <row r="2544">
      <c r="A2544" t="n">
        <v>7</v>
      </c>
      <c r="B2544" t="n">
        <v>130</v>
      </c>
      <c r="C2544" t="inlineStr">
        <is>
          <t xml:space="preserve">CONCLUIDO	</t>
        </is>
      </c>
      <c r="D2544" t="n">
        <v>2.7942</v>
      </c>
      <c r="E2544" t="n">
        <v>35.79</v>
      </c>
      <c r="F2544" t="n">
        <v>27.17</v>
      </c>
      <c r="G2544" t="n">
        <v>13.7</v>
      </c>
      <c r="H2544" t="n">
        <v>0.19</v>
      </c>
      <c r="I2544" t="n">
        <v>119</v>
      </c>
      <c r="J2544" t="n">
        <v>256.03</v>
      </c>
      <c r="K2544" t="n">
        <v>59.19</v>
      </c>
      <c r="L2544" t="n">
        <v>2.75</v>
      </c>
      <c r="M2544" t="n">
        <v>117</v>
      </c>
      <c r="N2544" t="n">
        <v>64.09</v>
      </c>
      <c r="O2544" t="n">
        <v>31811.29</v>
      </c>
      <c r="P2544" t="n">
        <v>450.86</v>
      </c>
      <c r="Q2544" t="n">
        <v>452.77</v>
      </c>
      <c r="R2544" t="n">
        <v>174.14</v>
      </c>
      <c r="S2544" t="n">
        <v>57.64</v>
      </c>
      <c r="T2544" t="n">
        <v>55614.33</v>
      </c>
      <c r="U2544" t="n">
        <v>0.33</v>
      </c>
      <c r="V2544" t="n">
        <v>0.78</v>
      </c>
      <c r="W2544" t="n">
        <v>7</v>
      </c>
      <c r="X2544" t="n">
        <v>3.44</v>
      </c>
      <c r="Y2544" t="n">
        <v>1</v>
      </c>
      <c r="Z2544" t="n">
        <v>10</v>
      </c>
    </row>
    <row r="2545">
      <c r="A2545" t="n">
        <v>8</v>
      </c>
      <c r="B2545" t="n">
        <v>130</v>
      </c>
      <c r="C2545" t="inlineStr">
        <is>
          <t xml:space="preserve">CONCLUIDO	</t>
        </is>
      </c>
      <c r="D2545" t="n">
        <v>2.8625</v>
      </c>
      <c r="E2545" t="n">
        <v>34.93</v>
      </c>
      <c r="F2545" t="n">
        <v>26.85</v>
      </c>
      <c r="G2545" t="n">
        <v>14.92</v>
      </c>
      <c r="H2545" t="n">
        <v>0.21</v>
      </c>
      <c r="I2545" t="n">
        <v>108</v>
      </c>
      <c r="J2545" t="n">
        <v>256.49</v>
      </c>
      <c r="K2545" t="n">
        <v>59.19</v>
      </c>
      <c r="L2545" t="n">
        <v>3</v>
      </c>
      <c r="M2545" t="n">
        <v>106</v>
      </c>
      <c r="N2545" t="n">
        <v>64.29000000000001</v>
      </c>
      <c r="O2545" t="n">
        <v>31867.69</v>
      </c>
      <c r="P2545" t="n">
        <v>445.6</v>
      </c>
      <c r="Q2545" t="n">
        <v>452.85</v>
      </c>
      <c r="R2545" t="n">
        <v>163.79</v>
      </c>
      <c r="S2545" t="n">
        <v>57.64</v>
      </c>
      <c r="T2545" t="n">
        <v>50492.41</v>
      </c>
      <c r="U2545" t="n">
        <v>0.35</v>
      </c>
      <c r="V2545" t="n">
        <v>0.79</v>
      </c>
      <c r="W2545" t="n">
        <v>6.98</v>
      </c>
      <c r="X2545" t="n">
        <v>3.12</v>
      </c>
      <c r="Y2545" t="n">
        <v>1</v>
      </c>
      <c r="Z2545" t="n">
        <v>10</v>
      </c>
    </row>
    <row r="2546">
      <c r="A2546" t="n">
        <v>9</v>
      </c>
      <c r="B2546" t="n">
        <v>130</v>
      </c>
      <c r="C2546" t="inlineStr">
        <is>
          <t xml:space="preserve">CONCLUIDO	</t>
        </is>
      </c>
      <c r="D2546" t="n">
        <v>2.922</v>
      </c>
      <c r="E2546" t="n">
        <v>34.22</v>
      </c>
      <c r="F2546" t="n">
        <v>26.58</v>
      </c>
      <c r="G2546" t="n">
        <v>16.11</v>
      </c>
      <c r="H2546" t="n">
        <v>0.23</v>
      </c>
      <c r="I2546" t="n">
        <v>99</v>
      </c>
      <c r="J2546" t="n">
        <v>256.95</v>
      </c>
      <c r="K2546" t="n">
        <v>59.19</v>
      </c>
      <c r="L2546" t="n">
        <v>3.25</v>
      </c>
      <c r="M2546" t="n">
        <v>97</v>
      </c>
      <c r="N2546" t="n">
        <v>64.5</v>
      </c>
      <c r="O2546" t="n">
        <v>31924.29</v>
      </c>
      <c r="P2546" t="n">
        <v>440.99</v>
      </c>
      <c r="Q2546" t="n">
        <v>452.74</v>
      </c>
      <c r="R2546" t="n">
        <v>155.5</v>
      </c>
      <c r="S2546" t="n">
        <v>57.64</v>
      </c>
      <c r="T2546" t="n">
        <v>46391.42</v>
      </c>
      <c r="U2546" t="n">
        <v>0.37</v>
      </c>
      <c r="V2546" t="n">
        <v>0.8</v>
      </c>
      <c r="W2546" t="n">
        <v>6.95</v>
      </c>
      <c r="X2546" t="n">
        <v>2.85</v>
      </c>
      <c r="Y2546" t="n">
        <v>1</v>
      </c>
      <c r="Z2546" t="n">
        <v>10</v>
      </c>
    </row>
    <row r="2547">
      <c r="A2547" t="n">
        <v>10</v>
      </c>
      <c r="B2547" t="n">
        <v>130</v>
      </c>
      <c r="C2547" t="inlineStr">
        <is>
          <t xml:space="preserve">CONCLUIDO	</t>
        </is>
      </c>
      <c r="D2547" t="n">
        <v>2.9754</v>
      </c>
      <c r="E2547" t="n">
        <v>33.61</v>
      </c>
      <c r="F2547" t="n">
        <v>26.36</v>
      </c>
      <c r="G2547" t="n">
        <v>17.38</v>
      </c>
      <c r="H2547" t="n">
        <v>0.24</v>
      </c>
      <c r="I2547" t="n">
        <v>91</v>
      </c>
      <c r="J2547" t="n">
        <v>257.41</v>
      </c>
      <c r="K2547" t="n">
        <v>59.19</v>
      </c>
      <c r="L2547" t="n">
        <v>3.5</v>
      </c>
      <c r="M2547" t="n">
        <v>89</v>
      </c>
      <c r="N2547" t="n">
        <v>64.70999999999999</v>
      </c>
      <c r="O2547" t="n">
        <v>31980.84</v>
      </c>
      <c r="P2547" t="n">
        <v>437.24</v>
      </c>
      <c r="Q2547" t="n">
        <v>452.77</v>
      </c>
      <c r="R2547" t="n">
        <v>148.09</v>
      </c>
      <c r="S2547" t="n">
        <v>57.64</v>
      </c>
      <c r="T2547" t="n">
        <v>42728.1</v>
      </c>
      <c r="U2547" t="n">
        <v>0.39</v>
      </c>
      <c r="V2547" t="n">
        <v>0.8</v>
      </c>
      <c r="W2547" t="n">
        <v>6.94</v>
      </c>
      <c r="X2547" t="n">
        <v>2.63</v>
      </c>
      <c r="Y2547" t="n">
        <v>1</v>
      </c>
      <c r="Z2547" t="n">
        <v>10</v>
      </c>
    </row>
    <row r="2548">
      <c r="A2548" t="n">
        <v>11</v>
      </c>
      <c r="B2548" t="n">
        <v>130</v>
      </c>
      <c r="C2548" t="inlineStr">
        <is>
          <t xml:space="preserve">CONCLUIDO	</t>
        </is>
      </c>
      <c r="D2548" t="n">
        <v>3.0271</v>
      </c>
      <c r="E2548" t="n">
        <v>33.03</v>
      </c>
      <c r="F2548" t="n">
        <v>26.12</v>
      </c>
      <c r="G2548" t="n">
        <v>18.66</v>
      </c>
      <c r="H2548" t="n">
        <v>0.26</v>
      </c>
      <c r="I2548" t="n">
        <v>84</v>
      </c>
      <c r="J2548" t="n">
        <v>257.86</v>
      </c>
      <c r="K2548" t="n">
        <v>59.19</v>
      </c>
      <c r="L2548" t="n">
        <v>3.75</v>
      </c>
      <c r="M2548" t="n">
        <v>82</v>
      </c>
      <c r="N2548" t="n">
        <v>64.92</v>
      </c>
      <c r="O2548" t="n">
        <v>32037.48</v>
      </c>
      <c r="P2548" t="n">
        <v>433.32</v>
      </c>
      <c r="Q2548" t="n">
        <v>452.7</v>
      </c>
      <c r="R2548" t="n">
        <v>140.28</v>
      </c>
      <c r="S2548" t="n">
        <v>57.64</v>
      </c>
      <c r="T2548" t="n">
        <v>38859.99</v>
      </c>
      <c r="U2548" t="n">
        <v>0.41</v>
      </c>
      <c r="V2548" t="n">
        <v>0.8100000000000001</v>
      </c>
      <c r="W2548" t="n">
        <v>6.93</v>
      </c>
      <c r="X2548" t="n">
        <v>2.39</v>
      </c>
      <c r="Y2548" t="n">
        <v>1</v>
      </c>
      <c r="Z2548" t="n">
        <v>10</v>
      </c>
    </row>
    <row r="2549">
      <c r="A2549" t="n">
        <v>12</v>
      </c>
      <c r="B2549" t="n">
        <v>130</v>
      </c>
      <c r="C2549" t="inlineStr">
        <is>
          <t xml:space="preserve">CONCLUIDO	</t>
        </is>
      </c>
      <c r="D2549" t="n">
        <v>3.0609</v>
      </c>
      <c r="E2549" t="n">
        <v>32.67</v>
      </c>
      <c r="F2549" t="n">
        <v>26</v>
      </c>
      <c r="G2549" t="n">
        <v>19.75</v>
      </c>
      <c r="H2549" t="n">
        <v>0.28</v>
      </c>
      <c r="I2549" t="n">
        <v>79</v>
      </c>
      <c r="J2549" t="n">
        <v>258.32</v>
      </c>
      <c r="K2549" t="n">
        <v>59.19</v>
      </c>
      <c r="L2549" t="n">
        <v>4</v>
      </c>
      <c r="M2549" t="n">
        <v>77</v>
      </c>
      <c r="N2549" t="n">
        <v>65.13</v>
      </c>
      <c r="O2549" t="n">
        <v>32094.19</v>
      </c>
      <c r="P2549" t="n">
        <v>431.16</v>
      </c>
      <c r="Q2549" t="n">
        <v>452.7</v>
      </c>
      <c r="R2549" t="n">
        <v>136.43</v>
      </c>
      <c r="S2549" t="n">
        <v>57.64</v>
      </c>
      <c r="T2549" t="n">
        <v>36956.24</v>
      </c>
      <c r="U2549" t="n">
        <v>0.42</v>
      </c>
      <c r="V2549" t="n">
        <v>0.82</v>
      </c>
      <c r="W2549" t="n">
        <v>6.93</v>
      </c>
      <c r="X2549" t="n">
        <v>2.27</v>
      </c>
      <c r="Y2549" t="n">
        <v>1</v>
      </c>
      <c r="Z2549" t="n">
        <v>10</v>
      </c>
    </row>
    <row r="2550">
      <c r="A2550" t="n">
        <v>13</v>
      </c>
      <c r="B2550" t="n">
        <v>130</v>
      </c>
      <c r="C2550" t="inlineStr">
        <is>
          <t xml:space="preserve">CONCLUIDO	</t>
        </is>
      </c>
      <c r="D2550" t="n">
        <v>3.101</v>
      </c>
      <c r="E2550" t="n">
        <v>32.25</v>
      </c>
      <c r="F2550" t="n">
        <v>25.82</v>
      </c>
      <c r="G2550" t="n">
        <v>20.94</v>
      </c>
      <c r="H2550" t="n">
        <v>0.29</v>
      </c>
      <c r="I2550" t="n">
        <v>74</v>
      </c>
      <c r="J2550" t="n">
        <v>258.78</v>
      </c>
      <c r="K2550" t="n">
        <v>59.19</v>
      </c>
      <c r="L2550" t="n">
        <v>4.25</v>
      </c>
      <c r="M2550" t="n">
        <v>72</v>
      </c>
      <c r="N2550" t="n">
        <v>65.34</v>
      </c>
      <c r="O2550" t="n">
        <v>32150.98</v>
      </c>
      <c r="P2550" t="n">
        <v>428.16</v>
      </c>
      <c r="Q2550" t="n">
        <v>452.8</v>
      </c>
      <c r="R2550" t="n">
        <v>130.91</v>
      </c>
      <c r="S2550" t="n">
        <v>57.64</v>
      </c>
      <c r="T2550" t="n">
        <v>34222.46</v>
      </c>
      <c r="U2550" t="n">
        <v>0.44</v>
      </c>
      <c r="V2550" t="n">
        <v>0.82</v>
      </c>
      <c r="W2550" t="n">
        <v>6.91</v>
      </c>
      <c r="X2550" t="n">
        <v>2.1</v>
      </c>
      <c r="Y2550" t="n">
        <v>1</v>
      </c>
      <c r="Z2550" t="n">
        <v>10</v>
      </c>
    </row>
    <row r="2551">
      <c r="A2551" t="n">
        <v>14</v>
      </c>
      <c r="B2551" t="n">
        <v>130</v>
      </c>
      <c r="C2551" t="inlineStr">
        <is>
          <t xml:space="preserve">CONCLUIDO	</t>
        </is>
      </c>
      <c r="D2551" t="n">
        <v>3.1383</v>
      </c>
      <c r="E2551" t="n">
        <v>31.86</v>
      </c>
      <c r="F2551" t="n">
        <v>25.69</v>
      </c>
      <c r="G2551" t="n">
        <v>22.34</v>
      </c>
      <c r="H2551" t="n">
        <v>0.31</v>
      </c>
      <c r="I2551" t="n">
        <v>69</v>
      </c>
      <c r="J2551" t="n">
        <v>259.25</v>
      </c>
      <c r="K2551" t="n">
        <v>59.19</v>
      </c>
      <c r="L2551" t="n">
        <v>4.5</v>
      </c>
      <c r="M2551" t="n">
        <v>67</v>
      </c>
      <c r="N2551" t="n">
        <v>65.55</v>
      </c>
      <c r="O2551" t="n">
        <v>32207.85</v>
      </c>
      <c r="P2551" t="n">
        <v>425.82</v>
      </c>
      <c r="Q2551" t="n">
        <v>452.71</v>
      </c>
      <c r="R2551" t="n">
        <v>126.26</v>
      </c>
      <c r="S2551" t="n">
        <v>57.64</v>
      </c>
      <c r="T2551" t="n">
        <v>31922.87</v>
      </c>
      <c r="U2551" t="n">
        <v>0.46</v>
      </c>
      <c r="V2551" t="n">
        <v>0.83</v>
      </c>
      <c r="W2551" t="n">
        <v>6.9</v>
      </c>
      <c r="X2551" t="n">
        <v>1.96</v>
      </c>
      <c r="Y2551" t="n">
        <v>1</v>
      </c>
      <c r="Z2551" t="n">
        <v>10</v>
      </c>
    </row>
    <row r="2552">
      <c r="A2552" t="n">
        <v>15</v>
      </c>
      <c r="B2552" t="n">
        <v>130</v>
      </c>
      <c r="C2552" t="inlineStr">
        <is>
          <t xml:space="preserve">CONCLUIDO	</t>
        </is>
      </c>
      <c r="D2552" t="n">
        <v>3.1691</v>
      </c>
      <c r="E2552" t="n">
        <v>31.55</v>
      </c>
      <c r="F2552" t="n">
        <v>25.57</v>
      </c>
      <c r="G2552" t="n">
        <v>23.6</v>
      </c>
      <c r="H2552" t="n">
        <v>0.33</v>
      </c>
      <c r="I2552" t="n">
        <v>65</v>
      </c>
      <c r="J2552" t="n">
        <v>259.71</v>
      </c>
      <c r="K2552" t="n">
        <v>59.19</v>
      </c>
      <c r="L2552" t="n">
        <v>4.75</v>
      </c>
      <c r="M2552" t="n">
        <v>63</v>
      </c>
      <c r="N2552" t="n">
        <v>65.76000000000001</v>
      </c>
      <c r="O2552" t="n">
        <v>32264.79</v>
      </c>
      <c r="P2552" t="n">
        <v>423.83</v>
      </c>
      <c r="Q2552" t="n">
        <v>452.65</v>
      </c>
      <c r="R2552" t="n">
        <v>122.27</v>
      </c>
      <c r="S2552" t="n">
        <v>57.64</v>
      </c>
      <c r="T2552" t="n">
        <v>29949.17</v>
      </c>
      <c r="U2552" t="n">
        <v>0.47</v>
      </c>
      <c r="V2552" t="n">
        <v>0.83</v>
      </c>
      <c r="W2552" t="n">
        <v>6.9</v>
      </c>
      <c r="X2552" t="n">
        <v>1.84</v>
      </c>
      <c r="Y2552" t="n">
        <v>1</v>
      </c>
      <c r="Z2552" t="n">
        <v>10</v>
      </c>
    </row>
    <row r="2553">
      <c r="A2553" t="n">
        <v>16</v>
      </c>
      <c r="B2553" t="n">
        <v>130</v>
      </c>
      <c r="C2553" t="inlineStr">
        <is>
          <t xml:space="preserve">CONCLUIDO	</t>
        </is>
      </c>
      <c r="D2553" t="n">
        <v>3.193</v>
      </c>
      <c r="E2553" t="n">
        <v>31.32</v>
      </c>
      <c r="F2553" t="n">
        <v>25.48</v>
      </c>
      <c r="G2553" t="n">
        <v>24.66</v>
      </c>
      <c r="H2553" t="n">
        <v>0.34</v>
      </c>
      <c r="I2553" t="n">
        <v>62</v>
      </c>
      <c r="J2553" t="n">
        <v>260.17</v>
      </c>
      <c r="K2553" t="n">
        <v>59.19</v>
      </c>
      <c r="L2553" t="n">
        <v>5</v>
      </c>
      <c r="M2553" t="n">
        <v>60</v>
      </c>
      <c r="N2553" t="n">
        <v>65.98</v>
      </c>
      <c r="O2553" t="n">
        <v>32321.82</v>
      </c>
      <c r="P2553" t="n">
        <v>422.26</v>
      </c>
      <c r="Q2553" t="n">
        <v>452.62</v>
      </c>
      <c r="R2553" t="n">
        <v>119.19</v>
      </c>
      <c r="S2553" t="n">
        <v>57.64</v>
      </c>
      <c r="T2553" t="n">
        <v>28424.92</v>
      </c>
      <c r="U2553" t="n">
        <v>0.48</v>
      </c>
      <c r="V2553" t="n">
        <v>0.83</v>
      </c>
      <c r="W2553" t="n">
        <v>6.9</v>
      </c>
      <c r="X2553" t="n">
        <v>1.75</v>
      </c>
      <c r="Y2553" t="n">
        <v>1</v>
      </c>
      <c r="Z2553" t="n">
        <v>10</v>
      </c>
    </row>
    <row r="2554">
      <c r="A2554" t="n">
        <v>17</v>
      </c>
      <c r="B2554" t="n">
        <v>130</v>
      </c>
      <c r="C2554" t="inlineStr">
        <is>
          <t xml:space="preserve">CONCLUIDO	</t>
        </is>
      </c>
      <c r="D2554" t="n">
        <v>3.215</v>
      </c>
      <c r="E2554" t="n">
        <v>31.1</v>
      </c>
      <c r="F2554" t="n">
        <v>25.41</v>
      </c>
      <c r="G2554" t="n">
        <v>25.85</v>
      </c>
      <c r="H2554" t="n">
        <v>0.36</v>
      </c>
      <c r="I2554" t="n">
        <v>59</v>
      </c>
      <c r="J2554" t="n">
        <v>260.63</v>
      </c>
      <c r="K2554" t="n">
        <v>59.19</v>
      </c>
      <c r="L2554" t="n">
        <v>5.25</v>
      </c>
      <c r="M2554" t="n">
        <v>57</v>
      </c>
      <c r="N2554" t="n">
        <v>66.19</v>
      </c>
      <c r="O2554" t="n">
        <v>32378.93</v>
      </c>
      <c r="P2554" t="n">
        <v>421.07</v>
      </c>
      <c r="Q2554" t="n">
        <v>452.67</v>
      </c>
      <c r="R2554" t="n">
        <v>116.94</v>
      </c>
      <c r="S2554" t="n">
        <v>57.64</v>
      </c>
      <c r="T2554" t="n">
        <v>27311.1</v>
      </c>
      <c r="U2554" t="n">
        <v>0.49</v>
      </c>
      <c r="V2554" t="n">
        <v>0.83</v>
      </c>
      <c r="W2554" t="n">
        <v>6.9</v>
      </c>
      <c r="X2554" t="n">
        <v>1.69</v>
      </c>
      <c r="Y2554" t="n">
        <v>1</v>
      </c>
      <c r="Z2554" t="n">
        <v>10</v>
      </c>
    </row>
    <row r="2555">
      <c r="A2555" t="n">
        <v>18</v>
      </c>
      <c r="B2555" t="n">
        <v>130</v>
      </c>
      <c r="C2555" t="inlineStr">
        <is>
          <t xml:space="preserve">CONCLUIDO	</t>
        </is>
      </c>
      <c r="D2555" t="n">
        <v>3.2424</v>
      </c>
      <c r="E2555" t="n">
        <v>30.84</v>
      </c>
      <c r="F2555" t="n">
        <v>25.3</v>
      </c>
      <c r="G2555" t="n">
        <v>27.11</v>
      </c>
      <c r="H2555" t="n">
        <v>0.37</v>
      </c>
      <c r="I2555" t="n">
        <v>56</v>
      </c>
      <c r="J2555" t="n">
        <v>261.1</v>
      </c>
      <c r="K2555" t="n">
        <v>59.19</v>
      </c>
      <c r="L2555" t="n">
        <v>5.5</v>
      </c>
      <c r="M2555" t="n">
        <v>54</v>
      </c>
      <c r="N2555" t="n">
        <v>66.40000000000001</v>
      </c>
      <c r="O2555" t="n">
        <v>32436.11</v>
      </c>
      <c r="P2555" t="n">
        <v>419.02</v>
      </c>
      <c r="Q2555" t="n">
        <v>452.8</v>
      </c>
      <c r="R2555" t="n">
        <v>113.74</v>
      </c>
      <c r="S2555" t="n">
        <v>57.64</v>
      </c>
      <c r="T2555" t="n">
        <v>25729.04</v>
      </c>
      <c r="U2555" t="n">
        <v>0.51</v>
      </c>
      <c r="V2555" t="n">
        <v>0.84</v>
      </c>
      <c r="W2555" t="n">
        <v>6.88</v>
      </c>
      <c r="X2555" t="n">
        <v>1.57</v>
      </c>
      <c r="Y2555" t="n">
        <v>1</v>
      </c>
      <c r="Z2555" t="n">
        <v>10</v>
      </c>
    </row>
    <row r="2556">
      <c r="A2556" t="n">
        <v>19</v>
      </c>
      <c r="B2556" t="n">
        <v>130</v>
      </c>
      <c r="C2556" t="inlineStr">
        <is>
          <t xml:space="preserve">CONCLUIDO	</t>
        </is>
      </c>
      <c r="D2556" t="n">
        <v>3.256</v>
      </c>
      <c r="E2556" t="n">
        <v>30.71</v>
      </c>
      <c r="F2556" t="n">
        <v>25.27</v>
      </c>
      <c r="G2556" t="n">
        <v>28.08</v>
      </c>
      <c r="H2556" t="n">
        <v>0.39</v>
      </c>
      <c r="I2556" t="n">
        <v>54</v>
      </c>
      <c r="J2556" t="n">
        <v>261.56</v>
      </c>
      <c r="K2556" t="n">
        <v>59.19</v>
      </c>
      <c r="L2556" t="n">
        <v>5.75</v>
      </c>
      <c r="M2556" t="n">
        <v>52</v>
      </c>
      <c r="N2556" t="n">
        <v>66.62</v>
      </c>
      <c r="O2556" t="n">
        <v>32493.38</v>
      </c>
      <c r="P2556" t="n">
        <v>418.51</v>
      </c>
      <c r="Q2556" t="n">
        <v>452.67</v>
      </c>
      <c r="R2556" t="n">
        <v>112.46</v>
      </c>
      <c r="S2556" t="n">
        <v>57.64</v>
      </c>
      <c r="T2556" t="n">
        <v>25097.58</v>
      </c>
      <c r="U2556" t="n">
        <v>0.51</v>
      </c>
      <c r="V2556" t="n">
        <v>0.84</v>
      </c>
      <c r="W2556" t="n">
        <v>6.89</v>
      </c>
      <c r="X2556" t="n">
        <v>1.54</v>
      </c>
      <c r="Y2556" t="n">
        <v>1</v>
      </c>
      <c r="Z2556" t="n">
        <v>10</v>
      </c>
    </row>
    <row r="2557">
      <c r="A2557" t="n">
        <v>20</v>
      </c>
      <c r="B2557" t="n">
        <v>130</v>
      </c>
      <c r="C2557" t="inlineStr">
        <is>
          <t xml:space="preserve">CONCLUIDO	</t>
        </is>
      </c>
      <c r="D2557" t="n">
        <v>3.2803</v>
      </c>
      <c r="E2557" t="n">
        <v>30.49</v>
      </c>
      <c r="F2557" t="n">
        <v>25.19</v>
      </c>
      <c r="G2557" t="n">
        <v>29.63</v>
      </c>
      <c r="H2557" t="n">
        <v>0.41</v>
      </c>
      <c r="I2557" t="n">
        <v>51</v>
      </c>
      <c r="J2557" t="n">
        <v>262.03</v>
      </c>
      <c r="K2557" t="n">
        <v>59.19</v>
      </c>
      <c r="L2557" t="n">
        <v>6</v>
      </c>
      <c r="M2557" t="n">
        <v>49</v>
      </c>
      <c r="N2557" t="n">
        <v>66.83</v>
      </c>
      <c r="O2557" t="n">
        <v>32550.72</v>
      </c>
      <c r="P2557" t="n">
        <v>417.02</v>
      </c>
      <c r="Q2557" t="n">
        <v>452.65</v>
      </c>
      <c r="R2557" t="n">
        <v>109.51</v>
      </c>
      <c r="S2557" t="n">
        <v>57.64</v>
      </c>
      <c r="T2557" t="n">
        <v>23636.7</v>
      </c>
      <c r="U2557" t="n">
        <v>0.53</v>
      </c>
      <c r="V2557" t="n">
        <v>0.84</v>
      </c>
      <c r="W2557" t="n">
        <v>6.89</v>
      </c>
      <c r="X2557" t="n">
        <v>1.46</v>
      </c>
      <c r="Y2557" t="n">
        <v>1</v>
      </c>
      <c r="Z2557" t="n">
        <v>10</v>
      </c>
    </row>
    <row r="2558">
      <c r="A2558" t="n">
        <v>21</v>
      </c>
      <c r="B2558" t="n">
        <v>130</v>
      </c>
      <c r="C2558" t="inlineStr">
        <is>
          <t xml:space="preserve">CONCLUIDO	</t>
        </is>
      </c>
      <c r="D2558" t="n">
        <v>3.2995</v>
      </c>
      <c r="E2558" t="n">
        <v>30.31</v>
      </c>
      <c r="F2558" t="n">
        <v>25.11</v>
      </c>
      <c r="G2558" t="n">
        <v>30.74</v>
      </c>
      <c r="H2558" t="n">
        <v>0.42</v>
      </c>
      <c r="I2558" t="n">
        <v>49</v>
      </c>
      <c r="J2558" t="n">
        <v>262.49</v>
      </c>
      <c r="K2558" t="n">
        <v>59.19</v>
      </c>
      <c r="L2558" t="n">
        <v>6.25</v>
      </c>
      <c r="M2558" t="n">
        <v>47</v>
      </c>
      <c r="N2558" t="n">
        <v>67.05</v>
      </c>
      <c r="O2558" t="n">
        <v>32608.15</v>
      </c>
      <c r="P2558" t="n">
        <v>415.62</v>
      </c>
      <c r="Q2558" t="n">
        <v>452.62</v>
      </c>
      <c r="R2558" t="n">
        <v>106.96</v>
      </c>
      <c r="S2558" t="n">
        <v>57.64</v>
      </c>
      <c r="T2558" t="n">
        <v>22374.55</v>
      </c>
      <c r="U2558" t="n">
        <v>0.54</v>
      </c>
      <c r="V2558" t="n">
        <v>0.84</v>
      </c>
      <c r="W2558" t="n">
        <v>6.88</v>
      </c>
      <c r="X2558" t="n">
        <v>1.38</v>
      </c>
      <c r="Y2558" t="n">
        <v>1</v>
      </c>
      <c r="Z2558" t="n">
        <v>10</v>
      </c>
    </row>
    <row r="2559">
      <c r="A2559" t="n">
        <v>22</v>
      </c>
      <c r="B2559" t="n">
        <v>130</v>
      </c>
      <c r="C2559" t="inlineStr">
        <is>
          <t xml:space="preserve">CONCLUIDO	</t>
        </is>
      </c>
      <c r="D2559" t="n">
        <v>3.3178</v>
      </c>
      <c r="E2559" t="n">
        <v>30.14</v>
      </c>
      <c r="F2559" t="n">
        <v>25.04</v>
      </c>
      <c r="G2559" t="n">
        <v>31.96</v>
      </c>
      <c r="H2559" t="n">
        <v>0.44</v>
      </c>
      <c r="I2559" t="n">
        <v>47</v>
      </c>
      <c r="J2559" t="n">
        <v>262.96</v>
      </c>
      <c r="K2559" t="n">
        <v>59.19</v>
      </c>
      <c r="L2559" t="n">
        <v>6.5</v>
      </c>
      <c r="M2559" t="n">
        <v>45</v>
      </c>
      <c r="N2559" t="n">
        <v>67.26000000000001</v>
      </c>
      <c r="O2559" t="n">
        <v>32665.66</v>
      </c>
      <c r="P2559" t="n">
        <v>414.43</v>
      </c>
      <c r="Q2559" t="n">
        <v>452.7</v>
      </c>
      <c r="R2559" t="n">
        <v>104.97</v>
      </c>
      <c r="S2559" t="n">
        <v>57.64</v>
      </c>
      <c r="T2559" t="n">
        <v>21386.42</v>
      </c>
      <c r="U2559" t="n">
        <v>0.55</v>
      </c>
      <c r="V2559" t="n">
        <v>0.85</v>
      </c>
      <c r="W2559" t="n">
        <v>6.87</v>
      </c>
      <c r="X2559" t="n">
        <v>1.31</v>
      </c>
      <c r="Y2559" t="n">
        <v>1</v>
      </c>
      <c r="Z2559" t="n">
        <v>10</v>
      </c>
    </row>
    <row r="2560">
      <c r="A2560" t="n">
        <v>23</v>
      </c>
      <c r="B2560" t="n">
        <v>130</v>
      </c>
      <c r="C2560" t="inlineStr">
        <is>
          <t xml:space="preserve">CONCLUIDO	</t>
        </is>
      </c>
      <c r="D2560" t="n">
        <v>3.3337</v>
      </c>
      <c r="E2560" t="n">
        <v>30</v>
      </c>
      <c r="F2560" t="n">
        <v>24.99</v>
      </c>
      <c r="G2560" t="n">
        <v>33.32</v>
      </c>
      <c r="H2560" t="n">
        <v>0.46</v>
      </c>
      <c r="I2560" t="n">
        <v>45</v>
      </c>
      <c r="J2560" t="n">
        <v>263.42</v>
      </c>
      <c r="K2560" t="n">
        <v>59.19</v>
      </c>
      <c r="L2560" t="n">
        <v>6.75</v>
      </c>
      <c r="M2560" t="n">
        <v>43</v>
      </c>
      <c r="N2560" t="n">
        <v>67.48</v>
      </c>
      <c r="O2560" t="n">
        <v>32723.25</v>
      </c>
      <c r="P2560" t="n">
        <v>413.54</v>
      </c>
      <c r="Q2560" t="n">
        <v>452.65</v>
      </c>
      <c r="R2560" t="n">
        <v>103.41</v>
      </c>
      <c r="S2560" t="n">
        <v>57.64</v>
      </c>
      <c r="T2560" t="n">
        <v>20615.78</v>
      </c>
      <c r="U2560" t="n">
        <v>0.5600000000000001</v>
      </c>
      <c r="V2560" t="n">
        <v>0.85</v>
      </c>
      <c r="W2560" t="n">
        <v>6.87</v>
      </c>
      <c r="X2560" t="n">
        <v>1.27</v>
      </c>
      <c r="Y2560" t="n">
        <v>1</v>
      </c>
      <c r="Z2560" t="n">
        <v>10</v>
      </c>
    </row>
    <row r="2561">
      <c r="A2561" t="n">
        <v>24</v>
      </c>
      <c r="B2561" t="n">
        <v>130</v>
      </c>
      <c r="C2561" t="inlineStr">
        <is>
          <t xml:space="preserve">CONCLUIDO	</t>
        </is>
      </c>
      <c r="D2561" t="n">
        <v>3.3389</v>
      </c>
      <c r="E2561" t="n">
        <v>29.95</v>
      </c>
      <c r="F2561" t="n">
        <v>24.99</v>
      </c>
      <c r="G2561" t="n">
        <v>34.08</v>
      </c>
      <c r="H2561" t="n">
        <v>0.47</v>
      </c>
      <c r="I2561" t="n">
        <v>44</v>
      </c>
      <c r="J2561" t="n">
        <v>263.89</v>
      </c>
      <c r="K2561" t="n">
        <v>59.19</v>
      </c>
      <c r="L2561" t="n">
        <v>7</v>
      </c>
      <c r="M2561" t="n">
        <v>42</v>
      </c>
      <c r="N2561" t="n">
        <v>67.7</v>
      </c>
      <c r="O2561" t="n">
        <v>32780.92</v>
      </c>
      <c r="P2561" t="n">
        <v>413.58</v>
      </c>
      <c r="Q2561" t="n">
        <v>452.77</v>
      </c>
      <c r="R2561" t="n">
        <v>103.19</v>
      </c>
      <c r="S2561" t="n">
        <v>57.64</v>
      </c>
      <c r="T2561" t="n">
        <v>20514.66</v>
      </c>
      <c r="U2561" t="n">
        <v>0.5600000000000001</v>
      </c>
      <c r="V2561" t="n">
        <v>0.85</v>
      </c>
      <c r="W2561" t="n">
        <v>6.88</v>
      </c>
      <c r="X2561" t="n">
        <v>1.27</v>
      </c>
      <c r="Y2561" t="n">
        <v>1</v>
      </c>
      <c r="Z2561" t="n">
        <v>10</v>
      </c>
    </row>
    <row r="2562">
      <c r="A2562" t="n">
        <v>25</v>
      </c>
      <c r="B2562" t="n">
        <v>130</v>
      </c>
      <c r="C2562" t="inlineStr">
        <is>
          <t xml:space="preserve">CONCLUIDO	</t>
        </is>
      </c>
      <c r="D2562" t="n">
        <v>3.3621</v>
      </c>
      <c r="E2562" t="n">
        <v>29.74</v>
      </c>
      <c r="F2562" t="n">
        <v>24.89</v>
      </c>
      <c r="G2562" t="n">
        <v>35.55</v>
      </c>
      <c r="H2562" t="n">
        <v>0.49</v>
      </c>
      <c r="I2562" t="n">
        <v>42</v>
      </c>
      <c r="J2562" t="n">
        <v>264.36</v>
      </c>
      <c r="K2562" t="n">
        <v>59.19</v>
      </c>
      <c r="L2562" t="n">
        <v>7.25</v>
      </c>
      <c r="M2562" t="n">
        <v>40</v>
      </c>
      <c r="N2562" t="n">
        <v>67.92</v>
      </c>
      <c r="O2562" t="n">
        <v>32838.68</v>
      </c>
      <c r="P2562" t="n">
        <v>411.79</v>
      </c>
      <c r="Q2562" t="n">
        <v>452.79</v>
      </c>
      <c r="R2562" t="n">
        <v>99.95</v>
      </c>
      <c r="S2562" t="n">
        <v>57.64</v>
      </c>
      <c r="T2562" t="n">
        <v>18901.1</v>
      </c>
      <c r="U2562" t="n">
        <v>0.58</v>
      </c>
      <c r="V2562" t="n">
        <v>0.85</v>
      </c>
      <c r="W2562" t="n">
        <v>6.86</v>
      </c>
      <c r="X2562" t="n">
        <v>1.16</v>
      </c>
      <c r="Y2562" t="n">
        <v>1</v>
      </c>
      <c r="Z2562" t="n">
        <v>10</v>
      </c>
    </row>
    <row r="2563">
      <c r="A2563" t="n">
        <v>26</v>
      </c>
      <c r="B2563" t="n">
        <v>130</v>
      </c>
      <c r="C2563" t="inlineStr">
        <is>
          <t xml:space="preserve">CONCLUIDO	</t>
        </is>
      </c>
      <c r="D2563" t="n">
        <v>3.3677</v>
      </c>
      <c r="E2563" t="n">
        <v>29.69</v>
      </c>
      <c r="F2563" t="n">
        <v>24.88</v>
      </c>
      <c r="G2563" t="n">
        <v>36.42</v>
      </c>
      <c r="H2563" t="n">
        <v>0.5</v>
      </c>
      <c r="I2563" t="n">
        <v>41</v>
      </c>
      <c r="J2563" t="n">
        <v>264.83</v>
      </c>
      <c r="K2563" t="n">
        <v>59.19</v>
      </c>
      <c r="L2563" t="n">
        <v>7.5</v>
      </c>
      <c r="M2563" t="n">
        <v>39</v>
      </c>
      <c r="N2563" t="n">
        <v>68.14</v>
      </c>
      <c r="O2563" t="n">
        <v>32896.51</v>
      </c>
      <c r="P2563" t="n">
        <v>411.54</v>
      </c>
      <c r="Q2563" t="n">
        <v>452.66</v>
      </c>
      <c r="R2563" t="n">
        <v>99.78</v>
      </c>
      <c r="S2563" t="n">
        <v>57.64</v>
      </c>
      <c r="T2563" t="n">
        <v>18823.85</v>
      </c>
      <c r="U2563" t="n">
        <v>0.58</v>
      </c>
      <c r="V2563" t="n">
        <v>0.85</v>
      </c>
      <c r="W2563" t="n">
        <v>6.87</v>
      </c>
      <c r="X2563" t="n">
        <v>1.16</v>
      </c>
      <c r="Y2563" t="n">
        <v>1</v>
      </c>
      <c r="Z2563" t="n">
        <v>10</v>
      </c>
    </row>
    <row r="2564">
      <c r="A2564" t="n">
        <v>27</v>
      </c>
      <c r="B2564" t="n">
        <v>130</v>
      </c>
      <c r="C2564" t="inlineStr">
        <is>
          <t xml:space="preserve">CONCLUIDO	</t>
        </is>
      </c>
      <c r="D2564" t="n">
        <v>3.3884</v>
      </c>
      <c r="E2564" t="n">
        <v>29.51</v>
      </c>
      <c r="F2564" t="n">
        <v>24.8</v>
      </c>
      <c r="G2564" t="n">
        <v>38.15</v>
      </c>
      <c r="H2564" t="n">
        <v>0.52</v>
      </c>
      <c r="I2564" t="n">
        <v>39</v>
      </c>
      <c r="J2564" t="n">
        <v>265.3</v>
      </c>
      <c r="K2564" t="n">
        <v>59.19</v>
      </c>
      <c r="L2564" t="n">
        <v>7.75</v>
      </c>
      <c r="M2564" t="n">
        <v>37</v>
      </c>
      <c r="N2564" t="n">
        <v>68.36</v>
      </c>
      <c r="O2564" t="n">
        <v>32954.43</v>
      </c>
      <c r="P2564" t="n">
        <v>409.97</v>
      </c>
      <c r="Q2564" t="n">
        <v>452.72</v>
      </c>
      <c r="R2564" t="n">
        <v>97.63</v>
      </c>
      <c r="S2564" t="n">
        <v>57.64</v>
      </c>
      <c r="T2564" t="n">
        <v>17757.22</v>
      </c>
      <c r="U2564" t="n">
        <v>0.59</v>
      </c>
      <c r="V2564" t="n">
        <v>0.86</v>
      </c>
      <c r="W2564" t="n">
        <v>6.85</v>
      </c>
      <c r="X2564" t="n">
        <v>1.07</v>
      </c>
      <c r="Y2564" t="n">
        <v>1</v>
      </c>
      <c r="Z2564" t="n">
        <v>10</v>
      </c>
    </row>
    <row r="2565">
      <c r="A2565" t="n">
        <v>28</v>
      </c>
      <c r="B2565" t="n">
        <v>130</v>
      </c>
      <c r="C2565" t="inlineStr">
        <is>
          <t xml:space="preserve">CONCLUIDO	</t>
        </is>
      </c>
      <c r="D2565" t="n">
        <v>3.3959</v>
      </c>
      <c r="E2565" t="n">
        <v>29.45</v>
      </c>
      <c r="F2565" t="n">
        <v>24.78</v>
      </c>
      <c r="G2565" t="n">
        <v>39.13</v>
      </c>
      <c r="H2565" t="n">
        <v>0.54</v>
      </c>
      <c r="I2565" t="n">
        <v>38</v>
      </c>
      <c r="J2565" t="n">
        <v>265.77</v>
      </c>
      <c r="K2565" t="n">
        <v>59.19</v>
      </c>
      <c r="L2565" t="n">
        <v>8</v>
      </c>
      <c r="M2565" t="n">
        <v>36</v>
      </c>
      <c r="N2565" t="n">
        <v>68.58</v>
      </c>
      <c r="O2565" t="n">
        <v>33012.44</v>
      </c>
      <c r="P2565" t="n">
        <v>409.78</v>
      </c>
      <c r="Q2565" t="n">
        <v>452.63</v>
      </c>
      <c r="R2565" t="n">
        <v>96.68000000000001</v>
      </c>
      <c r="S2565" t="n">
        <v>57.64</v>
      </c>
      <c r="T2565" t="n">
        <v>17289.03</v>
      </c>
      <c r="U2565" t="n">
        <v>0.6</v>
      </c>
      <c r="V2565" t="n">
        <v>0.86</v>
      </c>
      <c r="W2565" t="n">
        <v>6.86</v>
      </c>
      <c r="X2565" t="n">
        <v>1.06</v>
      </c>
      <c r="Y2565" t="n">
        <v>1</v>
      </c>
      <c r="Z2565" t="n">
        <v>10</v>
      </c>
    </row>
    <row r="2566">
      <c r="A2566" t="n">
        <v>29</v>
      </c>
      <c r="B2566" t="n">
        <v>130</v>
      </c>
      <c r="C2566" t="inlineStr">
        <is>
          <t xml:space="preserve">CONCLUIDO	</t>
        </is>
      </c>
      <c r="D2566" t="n">
        <v>3.4019</v>
      </c>
      <c r="E2566" t="n">
        <v>29.4</v>
      </c>
      <c r="F2566" t="n">
        <v>24.78</v>
      </c>
      <c r="G2566" t="n">
        <v>40.19</v>
      </c>
      <c r="H2566" t="n">
        <v>0.55</v>
      </c>
      <c r="I2566" t="n">
        <v>37</v>
      </c>
      <c r="J2566" t="n">
        <v>266.24</v>
      </c>
      <c r="K2566" t="n">
        <v>59.19</v>
      </c>
      <c r="L2566" t="n">
        <v>8.25</v>
      </c>
      <c r="M2566" t="n">
        <v>35</v>
      </c>
      <c r="N2566" t="n">
        <v>68.8</v>
      </c>
      <c r="O2566" t="n">
        <v>33070.52</v>
      </c>
      <c r="P2566" t="n">
        <v>409.64</v>
      </c>
      <c r="Q2566" t="n">
        <v>452.62</v>
      </c>
      <c r="R2566" t="n">
        <v>96.8</v>
      </c>
      <c r="S2566" t="n">
        <v>57.64</v>
      </c>
      <c r="T2566" t="n">
        <v>17354.01</v>
      </c>
      <c r="U2566" t="n">
        <v>0.6</v>
      </c>
      <c r="V2566" t="n">
        <v>0.86</v>
      </c>
      <c r="W2566" t="n">
        <v>6.85</v>
      </c>
      <c r="X2566" t="n">
        <v>1.06</v>
      </c>
      <c r="Y2566" t="n">
        <v>1</v>
      </c>
      <c r="Z2566" t="n">
        <v>10</v>
      </c>
    </row>
    <row r="2567">
      <c r="A2567" t="n">
        <v>30</v>
      </c>
      <c r="B2567" t="n">
        <v>130</v>
      </c>
      <c r="C2567" t="inlineStr">
        <is>
          <t xml:space="preserve">CONCLUIDO	</t>
        </is>
      </c>
      <c r="D2567" t="n">
        <v>3.411</v>
      </c>
      <c r="E2567" t="n">
        <v>29.32</v>
      </c>
      <c r="F2567" t="n">
        <v>24.75</v>
      </c>
      <c r="G2567" t="n">
        <v>41.25</v>
      </c>
      <c r="H2567" t="n">
        <v>0.57</v>
      </c>
      <c r="I2567" t="n">
        <v>36</v>
      </c>
      <c r="J2567" t="n">
        <v>266.71</v>
      </c>
      <c r="K2567" t="n">
        <v>59.19</v>
      </c>
      <c r="L2567" t="n">
        <v>8.5</v>
      </c>
      <c r="M2567" t="n">
        <v>34</v>
      </c>
      <c r="N2567" t="n">
        <v>69.02</v>
      </c>
      <c r="O2567" t="n">
        <v>33128.7</v>
      </c>
      <c r="P2567" t="n">
        <v>409.18</v>
      </c>
      <c r="Q2567" t="n">
        <v>452.7</v>
      </c>
      <c r="R2567" t="n">
        <v>95.72</v>
      </c>
      <c r="S2567" t="n">
        <v>57.64</v>
      </c>
      <c r="T2567" t="n">
        <v>16816.63</v>
      </c>
      <c r="U2567" t="n">
        <v>0.6</v>
      </c>
      <c r="V2567" t="n">
        <v>0.86</v>
      </c>
      <c r="W2567" t="n">
        <v>6.86</v>
      </c>
      <c r="X2567" t="n">
        <v>1.02</v>
      </c>
      <c r="Y2567" t="n">
        <v>1</v>
      </c>
      <c r="Z2567" t="n">
        <v>10</v>
      </c>
    </row>
    <row r="2568">
      <c r="A2568" t="n">
        <v>31</v>
      </c>
      <c r="B2568" t="n">
        <v>130</v>
      </c>
      <c r="C2568" t="inlineStr">
        <is>
          <t xml:space="preserve">CONCLUIDO	</t>
        </is>
      </c>
      <c r="D2568" t="n">
        <v>3.4201</v>
      </c>
      <c r="E2568" t="n">
        <v>29.24</v>
      </c>
      <c r="F2568" t="n">
        <v>24.72</v>
      </c>
      <c r="G2568" t="n">
        <v>42.38</v>
      </c>
      <c r="H2568" t="n">
        <v>0.58</v>
      </c>
      <c r="I2568" t="n">
        <v>35</v>
      </c>
      <c r="J2568" t="n">
        <v>267.18</v>
      </c>
      <c r="K2568" t="n">
        <v>59.19</v>
      </c>
      <c r="L2568" t="n">
        <v>8.75</v>
      </c>
      <c r="M2568" t="n">
        <v>33</v>
      </c>
      <c r="N2568" t="n">
        <v>69.23999999999999</v>
      </c>
      <c r="O2568" t="n">
        <v>33186.95</v>
      </c>
      <c r="P2568" t="n">
        <v>408.72</v>
      </c>
      <c r="Q2568" t="n">
        <v>452.61</v>
      </c>
      <c r="R2568" t="n">
        <v>95</v>
      </c>
      <c r="S2568" t="n">
        <v>57.64</v>
      </c>
      <c r="T2568" t="n">
        <v>16464.68</v>
      </c>
      <c r="U2568" t="n">
        <v>0.61</v>
      </c>
      <c r="V2568" t="n">
        <v>0.86</v>
      </c>
      <c r="W2568" t="n">
        <v>6.85</v>
      </c>
      <c r="X2568" t="n">
        <v>1</v>
      </c>
      <c r="Y2568" t="n">
        <v>1</v>
      </c>
      <c r="Z2568" t="n">
        <v>10</v>
      </c>
    </row>
    <row r="2569">
      <c r="A2569" t="n">
        <v>32</v>
      </c>
      <c r="B2569" t="n">
        <v>130</v>
      </c>
      <c r="C2569" t="inlineStr">
        <is>
          <t xml:space="preserve">CONCLUIDO	</t>
        </is>
      </c>
      <c r="D2569" t="n">
        <v>3.4343</v>
      </c>
      <c r="E2569" t="n">
        <v>29.12</v>
      </c>
      <c r="F2569" t="n">
        <v>24.65</v>
      </c>
      <c r="G2569" t="n">
        <v>43.5</v>
      </c>
      <c r="H2569" t="n">
        <v>0.6</v>
      </c>
      <c r="I2569" t="n">
        <v>34</v>
      </c>
      <c r="J2569" t="n">
        <v>267.66</v>
      </c>
      <c r="K2569" t="n">
        <v>59.19</v>
      </c>
      <c r="L2569" t="n">
        <v>9</v>
      </c>
      <c r="M2569" t="n">
        <v>32</v>
      </c>
      <c r="N2569" t="n">
        <v>69.45999999999999</v>
      </c>
      <c r="O2569" t="n">
        <v>33245.29</v>
      </c>
      <c r="P2569" t="n">
        <v>407.06</v>
      </c>
      <c r="Q2569" t="n">
        <v>452.64</v>
      </c>
      <c r="R2569" t="n">
        <v>92.48999999999999</v>
      </c>
      <c r="S2569" t="n">
        <v>57.64</v>
      </c>
      <c r="T2569" t="n">
        <v>15214.82</v>
      </c>
      <c r="U2569" t="n">
        <v>0.62</v>
      </c>
      <c r="V2569" t="n">
        <v>0.86</v>
      </c>
      <c r="W2569" t="n">
        <v>6.85</v>
      </c>
      <c r="X2569" t="n">
        <v>0.93</v>
      </c>
      <c r="Y2569" t="n">
        <v>1</v>
      </c>
      <c r="Z2569" t="n">
        <v>10</v>
      </c>
    </row>
    <row r="2570">
      <c r="A2570" t="n">
        <v>33</v>
      </c>
      <c r="B2570" t="n">
        <v>130</v>
      </c>
      <c r="C2570" t="inlineStr">
        <is>
          <t xml:space="preserve">CONCLUIDO	</t>
        </is>
      </c>
      <c r="D2570" t="n">
        <v>3.441</v>
      </c>
      <c r="E2570" t="n">
        <v>29.06</v>
      </c>
      <c r="F2570" t="n">
        <v>24.64</v>
      </c>
      <c r="G2570" t="n">
        <v>44.81</v>
      </c>
      <c r="H2570" t="n">
        <v>0.61</v>
      </c>
      <c r="I2570" t="n">
        <v>33</v>
      </c>
      <c r="J2570" t="n">
        <v>268.13</v>
      </c>
      <c r="K2570" t="n">
        <v>59.19</v>
      </c>
      <c r="L2570" t="n">
        <v>9.25</v>
      </c>
      <c r="M2570" t="n">
        <v>31</v>
      </c>
      <c r="N2570" t="n">
        <v>69.69</v>
      </c>
      <c r="O2570" t="n">
        <v>33303.72</v>
      </c>
      <c r="P2570" t="n">
        <v>407.23</v>
      </c>
      <c r="Q2570" t="n">
        <v>452.62</v>
      </c>
      <c r="R2570" t="n">
        <v>92.23999999999999</v>
      </c>
      <c r="S2570" t="n">
        <v>57.64</v>
      </c>
      <c r="T2570" t="n">
        <v>15094.91</v>
      </c>
      <c r="U2570" t="n">
        <v>0.62</v>
      </c>
      <c r="V2570" t="n">
        <v>0.86</v>
      </c>
      <c r="W2570" t="n">
        <v>6.85</v>
      </c>
      <c r="X2570" t="n">
        <v>0.92</v>
      </c>
      <c r="Y2570" t="n">
        <v>1</v>
      </c>
      <c r="Z2570" t="n">
        <v>10</v>
      </c>
    </row>
    <row r="2571">
      <c r="A2571" t="n">
        <v>34</v>
      </c>
      <c r="B2571" t="n">
        <v>130</v>
      </c>
      <c r="C2571" t="inlineStr">
        <is>
          <t xml:space="preserve">CONCLUIDO	</t>
        </is>
      </c>
      <c r="D2571" t="n">
        <v>3.448</v>
      </c>
      <c r="E2571" t="n">
        <v>29</v>
      </c>
      <c r="F2571" t="n">
        <v>24.63</v>
      </c>
      <c r="G2571" t="n">
        <v>46.19</v>
      </c>
      <c r="H2571" t="n">
        <v>0.63</v>
      </c>
      <c r="I2571" t="n">
        <v>32</v>
      </c>
      <c r="J2571" t="n">
        <v>268.61</v>
      </c>
      <c r="K2571" t="n">
        <v>59.19</v>
      </c>
      <c r="L2571" t="n">
        <v>9.5</v>
      </c>
      <c r="M2571" t="n">
        <v>30</v>
      </c>
      <c r="N2571" t="n">
        <v>69.91</v>
      </c>
      <c r="O2571" t="n">
        <v>33362.23</v>
      </c>
      <c r="P2571" t="n">
        <v>406.92</v>
      </c>
      <c r="Q2571" t="n">
        <v>452.6</v>
      </c>
      <c r="R2571" t="n">
        <v>91.86</v>
      </c>
      <c r="S2571" t="n">
        <v>57.64</v>
      </c>
      <c r="T2571" t="n">
        <v>14910.09</v>
      </c>
      <c r="U2571" t="n">
        <v>0.63</v>
      </c>
      <c r="V2571" t="n">
        <v>0.86</v>
      </c>
      <c r="W2571" t="n">
        <v>6.85</v>
      </c>
      <c r="X2571" t="n">
        <v>0.91</v>
      </c>
      <c r="Y2571" t="n">
        <v>1</v>
      </c>
      <c r="Z2571" t="n">
        <v>10</v>
      </c>
    </row>
    <row r="2572">
      <c r="A2572" t="n">
        <v>35</v>
      </c>
      <c r="B2572" t="n">
        <v>130</v>
      </c>
      <c r="C2572" t="inlineStr">
        <is>
          <t xml:space="preserve">CONCLUIDO	</t>
        </is>
      </c>
      <c r="D2572" t="n">
        <v>3.4597</v>
      </c>
      <c r="E2572" t="n">
        <v>28.9</v>
      </c>
      <c r="F2572" t="n">
        <v>24.58</v>
      </c>
      <c r="G2572" t="n">
        <v>47.58</v>
      </c>
      <c r="H2572" t="n">
        <v>0.64</v>
      </c>
      <c r="I2572" t="n">
        <v>31</v>
      </c>
      <c r="J2572" t="n">
        <v>269.08</v>
      </c>
      <c r="K2572" t="n">
        <v>59.19</v>
      </c>
      <c r="L2572" t="n">
        <v>9.75</v>
      </c>
      <c r="M2572" t="n">
        <v>29</v>
      </c>
      <c r="N2572" t="n">
        <v>70.14</v>
      </c>
      <c r="O2572" t="n">
        <v>33420.83</v>
      </c>
      <c r="P2572" t="n">
        <v>406</v>
      </c>
      <c r="Q2572" t="n">
        <v>452.71</v>
      </c>
      <c r="R2572" t="n">
        <v>90.27</v>
      </c>
      <c r="S2572" t="n">
        <v>57.64</v>
      </c>
      <c r="T2572" t="n">
        <v>14118.33</v>
      </c>
      <c r="U2572" t="n">
        <v>0.64</v>
      </c>
      <c r="V2572" t="n">
        <v>0.86</v>
      </c>
      <c r="W2572" t="n">
        <v>6.84</v>
      </c>
      <c r="X2572" t="n">
        <v>0.86</v>
      </c>
      <c r="Y2572" t="n">
        <v>1</v>
      </c>
      <c r="Z2572" t="n">
        <v>10</v>
      </c>
    </row>
    <row r="2573">
      <c r="A2573" t="n">
        <v>36</v>
      </c>
      <c r="B2573" t="n">
        <v>130</v>
      </c>
      <c r="C2573" t="inlineStr">
        <is>
          <t xml:space="preserve">CONCLUIDO	</t>
        </is>
      </c>
      <c r="D2573" t="n">
        <v>3.4712</v>
      </c>
      <c r="E2573" t="n">
        <v>28.81</v>
      </c>
      <c r="F2573" t="n">
        <v>24.54</v>
      </c>
      <c r="G2573" t="n">
        <v>49.07</v>
      </c>
      <c r="H2573" t="n">
        <v>0.66</v>
      </c>
      <c r="I2573" t="n">
        <v>30</v>
      </c>
      <c r="J2573" t="n">
        <v>269.56</v>
      </c>
      <c r="K2573" t="n">
        <v>59.19</v>
      </c>
      <c r="L2573" t="n">
        <v>10</v>
      </c>
      <c r="M2573" t="n">
        <v>28</v>
      </c>
      <c r="N2573" t="n">
        <v>70.36</v>
      </c>
      <c r="O2573" t="n">
        <v>33479.51</v>
      </c>
      <c r="P2573" t="n">
        <v>405.06</v>
      </c>
      <c r="Q2573" t="n">
        <v>452.64</v>
      </c>
      <c r="R2573" t="n">
        <v>88.81999999999999</v>
      </c>
      <c r="S2573" t="n">
        <v>57.64</v>
      </c>
      <c r="T2573" t="n">
        <v>13398.01</v>
      </c>
      <c r="U2573" t="n">
        <v>0.65</v>
      </c>
      <c r="V2573" t="n">
        <v>0.86</v>
      </c>
      <c r="W2573" t="n">
        <v>6.84</v>
      </c>
      <c r="X2573" t="n">
        <v>0.8100000000000001</v>
      </c>
      <c r="Y2573" t="n">
        <v>1</v>
      </c>
      <c r="Z2573" t="n">
        <v>10</v>
      </c>
    </row>
    <row r="2574">
      <c r="A2574" t="n">
        <v>37</v>
      </c>
      <c r="B2574" t="n">
        <v>130</v>
      </c>
      <c r="C2574" t="inlineStr">
        <is>
          <t xml:space="preserve">CONCLUIDO	</t>
        </is>
      </c>
      <c r="D2574" t="n">
        <v>3.4672</v>
      </c>
      <c r="E2574" t="n">
        <v>28.84</v>
      </c>
      <c r="F2574" t="n">
        <v>24.57</v>
      </c>
      <c r="G2574" t="n">
        <v>49.14</v>
      </c>
      <c r="H2574" t="n">
        <v>0.68</v>
      </c>
      <c r="I2574" t="n">
        <v>30</v>
      </c>
      <c r="J2574" t="n">
        <v>270.03</v>
      </c>
      <c r="K2574" t="n">
        <v>59.19</v>
      </c>
      <c r="L2574" t="n">
        <v>10.25</v>
      </c>
      <c r="M2574" t="n">
        <v>28</v>
      </c>
      <c r="N2574" t="n">
        <v>70.59</v>
      </c>
      <c r="O2574" t="n">
        <v>33538.28</v>
      </c>
      <c r="P2574" t="n">
        <v>405.69</v>
      </c>
      <c r="Q2574" t="n">
        <v>452.62</v>
      </c>
      <c r="R2574" t="n">
        <v>90.09999999999999</v>
      </c>
      <c r="S2574" t="n">
        <v>57.64</v>
      </c>
      <c r="T2574" t="n">
        <v>14035.78</v>
      </c>
      <c r="U2574" t="n">
        <v>0.64</v>
      </c>
      <c r="V2574" t="n">
        <v>0.86</v>
      </c>
      <c r="W2574" t="n">
        <v>6.84</v>
      </c>
      <c r="X2574" t="n">
        <v>0.84</v>
      </c>
      <c r="Y2574" t="n">
        <v>1</v>
      </c>
      <c r="Z2574" t="n">
        <v>10</v>
      </c>
    </row>
    <row r="2575">
      <c r="A2575" t="n">
        <v>38</v>
      </c>
      <c r="B2575" t="n">
        <v>130</v>
      </c>
      <c r="C2575" t="inlineStr">
        <is>
          <t xml:space="preserve">CONCLUIDO	</t>
        </is>
      </c>
      <c r="D2575" t="n">
        <v>3.4758</v>
      </c>
      <c r="E2575" t="n">
        <v>28.77</v>
      </c>
      <c r="F2575" t="n">
        <v>24.55</v>
      </c>
      <c r="G2575" t="n">
        <v>50.79</v>
      </c>
      <c r="H2575" t="n">
        <v>0.6899999999999999</v>
      </c>
      <c r="I2575" t="n">
        <v>29</v>
      </c>
      <c r="J2575" t="n">
        <v>270.51</v>
      </c>
      <c r="K2575" t="n">
        <v>59.19</v>
      </c>
      <c r="L2575" t="n">
        <v>10.5</v>
      </c>
      <c r="M2575" t="n">
        <v>27</v>
      </c>
      <c r="N2575" t="n">
        <v>70.81999999999999</v>
      </c>
      <c r="O2575" t="n">
        <v>33597.14</v>
      </c>
      <c r="P2575" t="n">
        <v>405.13</v>
      </c>
      <c r="Q2575" t="n">
        <v>452.61</v>
      </c>
      <c r="R2575" t="n">
        <v>88.88</v>
      </c>
      <c r="S2575" t="n">
        <v>57.64</v>
      </c>
      <c r="T2575" t="n">
        <v>13431.07</v>
      </c>
      <c r="U2575" t="n">
        <v>0.65</v>
      </c>
      <c r="V2575" t="n">
        <v>0.86</v>
      </c>
      <c r="W2575" t="n">
        <v>6.85</v>
      </c>
      <c r="X2575" t="n">
        <v>0.82</v>
      </c>
      <c r="Y2575" t="n">
        <v>1</v>
      </c>
      <c r="Z2575" t="n">
        <v>10</v>
      </c>
    </row>
    <row r="2576">
      <c r="A2576" t="n">
        <v>39</v>
      </c>
      <c r="B2576" t="n">
        <v>130</v>
      </c>
      <c r="C2576" t="inlineStr">
        <is>
          <t xml:space="preserve">CONCLUIDO	</t>
        </is>
      </c>
      <c r="D2576" t="n">
        <v>3.4879</v>
      </c>
      <c r="E2576" t="n">
        <v>28.67</v>
      </c>
      <c r="F2576" t="n">
        <v>24.5</v>
      </c>
      <c r="G2576" t="n">
        <v>52.49</v>
      </c>
      <c r="H2576" t="n">
        <v>0.71</v>
      </c>
      <c r="I2576" t="n">
        <v>28</v>
      </c>
      <c r="J2576" t="n">
        <v>270.99</v>
      </c>
      <c r="K2576" t="n">
        <v>59.19</v>
      </c>
      <c r="L2576" t="n">
        <v>10.75</v>
      </c>
      <c r="M2576" t="n">
        <v>26</v>
      </c>
      <c r="N2576" t="n">
        <v>71.04000000000001</v>
      </c>
      <c r="O2576" t="n">
        <v>33656.08</v>
      </c>
      <c r="P2576" t="n">
        <v>404.33</v>
      </c>
      <c r="Q2576" t="n">
        <v>452.62</v>
      </c>
      <c r="R2576" t="n">
        <v>87.54000000000001</v>
      </c>
      <c r="S2576" t="n">
        <v>57.64</v>
      </c>
      <c r="T2576" t="n">
        <v>12766.08</v>
      </c>
      <c r="U2576" t="n">
        <v>0.66</v>
      </c>
      <c r="V2576" t="n">
        <v>0.87</v>
      </c>
      <c r="W2576" t="n">
        <v>6.84</v>
      </c>
      <c r="X2576" t="n">
        <v>0.77</v>
      </c>
      <c r="Y2576" t="n">
        <v>1</v>
      </c>
      <c r="Z2576" t="n">
        <v>10</v>
      </c>
    </row>
    <row r="2577">
      <c r="A2577" t="n">
        <v>40</v>
      </c>
      <c r="B2577" t="n">
        <v>130</v>
      </c>
      <c r="C2577" t="inlineStr">
        <is>
          <t xml:space="preserve">CONCLUIDO	</t>
        </is>
      </c>
      <c r="D2577" t="n">
        <v>3.4894</v>
      </c>
      <c r="E2577" t="n">
        <v>28.66</v>
      </c>
      <c r="F2577" t="n">
        <v>24.48</v>
      </c>
      <c r="G2577" t="n">
        <v>52.47</v>
      </c>
      <c r="H2577" t="n">
        <v>0.72</v>
      </c>
      <c r="I2577" t="n">
        <v>28</v>
      </c>
      <c r="J2577" t="n">
        <v>271.47</v>
      </c>
      <c r="K2577" t="n">
        <v>59.19</v>
      </c>
      <c r="L2577" t="n">
        <v>11</v>
      </c>
      <c r="M2577" t="n">
        <v>26</v>
      </c>
      <c r="N2577" t="n">
        <v>71.27</v>
      </c>
      <c r="O2577" t="n">
        <v>33715.11</v>
      </c>
      <c r="P2577" t="n">
        <v>403.99</v>
      </c>
      <c r="Q2577" t="n">
        <v>452.61</v>
      </c>
      <c r="R2577" t="n">
        <v>87.11</v>
      </c>
      <c r="S2577" t="n">
        <v>57.64</v>
      </c>
      <c r="T2577" t="n">
        <v>12551.15</v>
      </c>
      <c r="U2577" t="n">
        <v>0.66</v>
      </c>
      <c r="V2577" t="n">
        <v>0.87</v>
      </c>
      <c r="W2577" t="n">
        <v>6.84</v>
      </c>
      <c r="X2577" t="n">
        <v>0.76</v>
      </c>
      <c r="Y2577" t="n">
        <v>1</v>
      </c>
      <c r="Z2577" t="n">
        <v>10</v>
      </c>
    </row>
    <row r="2578">
      <c r="A2578" t="n">
        <v>41</v>
      </c>
      <c r="B2578" t="n">
        <v>130</v>
      </c>
      <c r="C2578" t="inlineStr">
        <is>
          <t xml:space="preserve">CONCLUIDO	</t>
        </is>
      </c>
      <c r="D2578" t="n">
        <v>3.496</v>
      </c>
      <c r="E2578" t="n">
        <v>28.6</v>
      </c>
      <c r="F2578" t="n">
        <v>24.48</v>
      </c>
      <c r="G2578" t="n">
        <v>54.4</v>
      </c>
      <c r="H2578" t="n">
        <v>0.74</v>
      </c>
      <c r="I2578" t="n">
        <v>27</v>
      </c>
      <c r="J2578" t="n">
        <v>271.95</v>
      </c>
      <c r="K2578" t="n">
        <v>59.19</v>
      </c>
      <c r="L2578" t="n">
        <v>11.25</v>
      </c>
      <c r="M2578" t="n">
        <v>25</v>
      </c>
      <c r="N2578" t="n">
        <v>71.5</v>
      </c>
      <c r="O2578" t="n">
        <v>33774.23</v>
      </c>
      <c r="P2578" t="n">
        <v>403.91</v>
      </c>
      <c r="Q2578" t="n">
        <v>452.63</v>
      </c>
      <c r="R2578" t="n">
        <v>87.01000000000001</v>
      </c>
      <c r="S2578" t="n">
        <v>57.64</v>
      </c>
      <c r="T2578" t="n">
        <v>12506.23</v>
      </c>
      <c r="U2578" t="n">
        <v>0.66</v>
      </c>
      <c r="V2578" t="n">
        <v>0.87</v>
      </c>
      <c r="W2578" t="n">
        <v>6.84</v>
      </c>
      <c r="X2578" t="n">
        <v>0.75</v>
      </c>
      <c r="Y2578" t="n">
        <v>1</v>
      </c>
      <c r="Z2578" t="n">
        <v>10</v>
      </c>
    </row>
    <row r="2579">
      <c r="A2579" t="n">
        <v>42</v>
      </c>
      <c r="B2579" t="n">
        <v>130</v>
      </c>
      <c r="C2579" t="inlineStr">
        <is>
          <t xml:space="preserve">CONCLUIDO	</t>
        </is>
      </c>
      <c r="D2579" t="n">
        <v>3.4975</v>
      </c>
      <c r="E2579" t="n">
        <v>28.59</v>
      </c>
      <c r="F2579" t="n">
        <v>24.47</v>
      </c>
      <c r="G2579" t="n">
        <v>54.37</v>
      </c>
      <c r="H2579" t="n">
        <v>0.75</v>
      </c>
      <c r="I2579" t="n">
        <v>27</v>
      </c>
      <c r="J2579" t="n">
        <v>272.43</v>
      </c>
      <c r="K2579" t="n">
        <v>59.19</v>
      </c>
      <c r="L2579" t="n">
        <v>11.5</v>
      </c>
      <c r="M2579" t="n">
        <v>25</v>
      </c>
      <c r="N2579" t="n">
        <v>71.73</v>
      </c>
      <c r="O2579" t="n">
        <v>33833.57</v>
      </c>
      <c r="P2579" t="n">
        <v>403.45</v>
      </c>
      <c r="Q2579" t="n">
        <v>452.59</v>
      </c>
      <c r="R2579" t="n">
        <v>86.58</v>
      </c>
      <c r="S2579" t="n">
        <v>57.64</v>
      </c>
      <c r="T2579" t="n">
        <v>12290.72</v>
      </c>
      <c r="U2579" t="n">
        <v>0.67</v>
      </c>
      <c r="V2579" t="n">
        <v>0.87</v>
      </c>
      <c r="W2579" t="n">
        <v>6.84</v>
      </c>
      <c r="X2579" t="n">
        <v>0.74</v>
      </c>
      <c r="Y2579" t="n">
        <v>1</v>
      </c>
      <c r="Z2579" t="n">
        <v>10</v>
      </c>
    </row>
    <row r="2580">
      <c r="A2580" t="n">
        <v>43</v>
      </c>
      <c r="B2580" t="n">
        <v>130</v>
      </c>
      <c r="C2580" t="inlineStr">
        <is>
          <t xml:space="preserve">CONCLUIDO	</t>
        </is>
      </c>
      <c r="D2580" t="n">
        <v>3.5057</v>
      </c>
      <c r="E2580" t="n">
        <v>28.53</v>
      </c>
      <c r="F2580" t="n">
        <v>24.45</v>
      </c>
      <c r="G2580" t="n">
        <v>56.42</v>
      </c>
      <c r="H2580" t="n">
        <v>0.77</v>
      </c>
      <c r="I2580" t="n">
        <v>26</v>
      </c>
      <c r="J2580" t="n">
        <v>272.91</v>
      </c>
      <c r="K2580" t="n">
        <v>59.19</v>
      </c>
      <c r="L2580" t="n">
        <v>11.75</v>
      </c>
      <c r="M2580" t="n">
        <v>24</v>
      </c>
      <c r="N2580" t="n">
        <v>71.95999999999999</v>
      </c>
      <c r="O2580" t="n">
        <v>33892.87</v>
      </c>
      <c r="P2580" t="n">
        <v>403.16</v>
      </c>
      <c r="Q2580" t="n">
        <v>452.57</v>
      </c>
      <c r="R2580" t="n">
        <v>86.08</v>
      </c>
      <c r="S2580" t="n">
        <v>57.64</v>
      </c>
      <c r="T2580" t="n">
        <v>12049.45</v>
      </c>
      <c r="U2580" t="n">
        <v>0.67</v>
      </c>
      <c r="V2580" t="n">
        <v>0.87</v>
      </c>
      <c r="W2580" t="n">
        <v>6.83</v>
      </c>
      <c r="X2580" t="n">
        <v>0.72</v>
      </c>
      <c r="Y2580" t="n">
        <v>1</v>
      </c>
      <c r="Z2580" t="n">
        <v>10</v>
      </c>
    </row>
    <row r="2581">
      <c r="A2581" t="n">
        <v>44</v>
      </c>
      <c r="B2581" t="n">
        <v>130</v>
      </c>
      <c r="C2581" t="inlineStr">
        <is>
          <t xml:space="preserve">CONCLUIDO	</t>
        </is>
      </c>
      <c r="D2581" t="n">
        <v>3.5046</v>
      </c>
      <c r="E2581" t="n">
        <v>28.53</v>
      </c>
      <c r="F2581" t="n">
        <v>24.46</v>
      </c>
      <c r="G2581" t="n">
        <v>56.44</v>
      </c>
      <c r="H2581" t="n">
        <v>0.78</v>
      </c>
      <c r="I2581" t="n">
        <v>26</v>
      </c>
      <c r="J2581" t="n">
        <v>273.39</v>
      </c>
      <c r="K2581" t="n">
        <v>59.19</v>
      </c>
      <c r="L2581" t="n">
        <v>12</v>
      </c>
      <c r="M2581" t="n">
        <v>24</v>
      </c>
      <c r="N2581" t="n">
        <v>72.2</v>
      </c>
      <c r="O2581" t="n">
        <v>33952.26</v>
      </c>
      <c r="P2581" t="n">
        <v>403.03</v>
      </c>
      <c r="Q2581" t="n">
        <v>452.59</v>
      </c>
      <c r="R2581" t="n">
        <v>86.20999999999999</v>
      </c>
      <c r="S2581" t="n">
        <v>57.64</v>
      </c>
      <c r="T2581" t="n">
        <v>12113.1</v>
      </c>
      <c r="U2581" t="n">
        <v>0.67</v>
      </c>
      <c r="V2581" t="n">
        <v>0.87</v>
      </c>
      <c r="W2581" t="n">
        <v>6.84</v>
      </c>
      <c r="X2581" t="n">
        <v>0.73</v>
      </c>
      <c r="Y2581" t="n">
        <v>1</v>
      </c>
      <c r="Z2581" t="n">
        <v>10</v>
      </c>
    </row>
    <row r="2582">
      <c r="A2582" t="n">
        <v>45</v>
      </c>
      <c r="B2582" t="n">
        <v>130</v>
      </c>
      <c r="C2582" t="inlineStr">
        <is>
          <t xml:space="preserve">CONCLUIDO	</t>
        </is>
      </c>
      <c r="D2582" t="n">
        <v>3.5134</v>
      </c>
      <c r="E2582" t="n">
        <v>28.46</v>
      </c>
      <c r="F2582" t="n">
        <v>24.44</v>
      </c>
      <c r="G2582" t="n">
        <v>58.65</v>
      </c>
      <c r="H2582" t="n">
        <v>0.8</v>
      </c>
      <c r="I2582" t="n">
        <v>25</v>
      </c>
      <c r="J2582" t="n">
        <v>273.87</v>
      </c>
      <c r="K2582" t="n">
        <v>59.19</v>
      </c>
      <c r="L2582" t="n">
        <v>12.25</v>
      </c>
      <c r="M2582" t="n">
        <v>23</v>
      </c>
      <c r="N2582" t="n">
        <v>72.43000000000001</v>
      </c>
      <c r="O2582" t="n">
        <v>34011.74</v>
      </c>
      <c r="P2582" t="n">
        <v>402.71</v>
      </c>
      <c r="Q2582" t="n">
        <v>452.57</v>
      </c>
      <c r="R2582" t="n">
        <v>85.34999999999999</v>
      </c>
      <c r="S2582" t="n">
        <v>57.64</v>
      </c>
      <c r="T2582" t="n">
        <v>11688.45</v>
      </c>
      <c r="U2582" t="n">
        <v>0.68</v>
      </c>
      <c r="V2582" t="n">
        <v>0.87</v>
      </c>
      <c r="W2582" t="n">
        <v>6.84</v>
      </c>
      <c r="X2582" t="n">
        <v>0.71</v>
      </c>
      <c r="Y2582" t="n">
        <v>1</v>
      </c>
      <c r="Z2582" t="n">
        <v>10</v>
      </c>
    </row>
    <row r="2583">
      <c r="A2583" t="n">
        <v>46</v>
      </c>
      <c r="B2583" t="n">
        <v>130</v>
      </c>
      <c r="C2583" t="inlineStr">
        <is>
          <t xml:space="preserve">CONCLUIDO	</t>
        </is>
      </c>
      <c r="D2583" t="n">
        <v>3.5278</v>
      </c>
      <c r="E2583" t="n">
        <v>28.35</v>
      </c>
      <c r="F2583" t="n">
        <v>24.37</v>
      </c>
      <c r="G2583" t="n">
        <v>60.92</v>
      </c>
      <c r="H2583" t="n">
        <v>0.8100000000000001</v>
      </c>
      <c r="I2583" t="n">
        <v>24</v>
      </c>
      <c r="J2583" t="n">
        <v>274.35</v>
      </c>
      <c r="K2583" t="n">
        <v>59.19</v>
      </c>
      <c r="L2583" t="n">
        <v>12.5</v>
      </c>
      <c r="M2583" t="n">
        <v>22</v>
      </c>
      <c r="N2583" t="n">
        <v>72.66</v>
      </c>
      <c r="O2583" t="n">
        <v>34071.31</v>
      </c>
      <c r="P2583" t="n">
        <v>401.66</v>
      </c>
      <c r="Q2583" t="n">
        <v>452.59</v>
      </c>
      <c r="R2583" t="n">
        <v>83.18000000000001</v>
      </c>
      <c r="S2583" t="n">
        <v>57.64</v>
      </c>
      <c r="T2583" t="n">
        <v>10606</v>
      </c>
      <c r="U2583" t="n">
        <v>0.6899999999999999</v>
      </c>
      <c r="V2583" t="n">
        <v>0.87</v>
      </c>
      <c r="W2583" t="n">
        <v>6.84</v>
      </c>
      <c r="X2583" t="n">
        <v>0.64</v>
      </c>
      <c r="Y2583" t="n">
        <v>1</v>
      </c>
      <c r="Z2583" t="n">
        <v>10</v>
      </c>
    </row>
    <row r="2584">
      <c r="A2584" t="n">
        <v>47</v>
      </c>
      <c r="B2584" t="n">
        <v>130</v>
      </c>
      <c r="C2584" t="inlineStr">
        <is>
          <t xml:space="preserve">CONCLUIDO	</t>
        </is>
      </c>
      <c r="D2584" t="n">
        <v>3.5265</v>
      </c>
      <c r="E2584" t="n">
        <v>28.36</v>
      </c>
      <c r="F2584" t="n">
        <v>24.38</v>
      </c>
      <c r="G2584" t="n">
        <v>60.95</v>
      </c>
      <c r="H2584" t="n">
        <v>0.83</v>
      </c>
      <c r="I2584" t="n">
        <v>24</v>
      </c>
      <c r="J2584" t="n">
        <v>274.84</v>
      </c>
      <c r="K2584" t="n">
        <v>59.19</v>
      </c>
      <c r="L2584" t="n">
        <v>12.75</v>
      </c>
      <c r="M2584" t="n">
        <v>22</v>
      </c>
      <c r="N2584" t="n">
        <v>72.89</v>
      </c>
      <c r="O2584" t="n">
        <v>34130.98</v>
      </c>
      <c r="P2584" t="n">
        <v>402.13</v>
      </c>
      <c r="Q2584" t="n">
        <v>452.59</v>
      </c>
      <c r="R2584" t="n">
        <v>83.78</v>
      </c>
      <c r="S2584" t="n">
        <v>57.64</v>
      </c>
      <c r="T2584" t="n">
        <v>10907.38</v>
      </c>
      <c r="U2584" t="n">
        <v>0.6899999999999999</v>
      </c>
      <c r="V2584" t="n">
        <v>0.87</v>
      </c>
      <c r="W2584" t="n">
        <v>6.83</v>
      </c>
      <c r="X2584" t="n">
        <v>0.65</v>
      </c>
      <c r="Y2584" t="n">
        <v>1</v>
      </c>
      <c r="Z2584" t="n">
        <v>10</v>
      </c>
    </row>
    <row r="2585">
      <c r="A2585" t="n">
        <v>48</v>
      </c>
      <c r="B2585" t="n">
        <v>130</v>
      </c>
      <c r="C2585" t="inlineStr">
        <is>
          <t xml:space="preserve">CONCLUIDO	</t>
        </is>
      </c>
      <c r="D2585" t="n">
        <v>3.5245</v>
      </c>
      <c r="E2585" t="n">
        <v>28.37</v>
      </c>
      <c r="F2585" t="n">
        <v>24.39</v>
      </c>
      <c r="G2585" t="n">
        <v>60.99</v>
      </c>
      <c r="H2585" t="n">
        <v>0.84</v>
      </c>
      <c r="I2585" t="n">
        <v>24</v>
      </c>
      <c r="J2585" t="n">
        <v>275.32</v>
      </c>
      <c r="K2585" t="n">
        <v>59.19</v>
      </c>
      <c r="L2585" t="n">
        <v>13</v>
      </c>
      <c r="M2585" t="n">
        <v>22</v>
      </c>
      <c r="N2585" t="n">
        <v>73.13</v>
      </c>
      <c r="O2585" t="n">
        <v>34190.73</v>
      </c>
      <c r="P2585" t="n">
        <v>401.86</v>
      </c>
      <c r="Q2585" t="n">
        <v>452.56</v>
      </c>
      <c r="R2585" t="n">
        <v>84.06999999999999</v>
      </c>
      <c r="S2585" t="n">
        <v>57.64</v>
      </c>
      <c r="T2585" t="n">
        <v>11054.5</v>
      </c>
      <c r="U2585" t="n">
        <v>0.6899999999999999</v>
      </c>
      <c r="V2585" t="n">
        <v>0.87</v>
      </c>
      <c r="W2585" t="n">
        <v>6.84</v>
      </c>
      <c r="X2585" t="n">
        <v>0.67</v>
      </c>
      <c r="Y2585" t="n">
        <v>1</v>
      </c>
      <c r="Z2585" t="n">
        <v>10</v>
      </c>
    </row>
    <row r="2586">
      <c r="A2586" t="n">
        <v>49</v>
      </c>
      <c r="B2586" t="n">
        <v>130</v>
      </c>
      <c r="C2586" t="inlineStr">
        <is>
          <t xml:space="preserve">CONCLUIDO	</t>
        </is>
      </c>
      <c r="D2586" t="n">
        <v>3.5356</v>
      </c>
      <c r="E2586" t="n">
        <v>28.28</v>
      </c>
      <c r="F2586" t="n">
        <v>24.35</v>
      </c>
      <c r="G2586" t="n">
        <v>63.53</v>
      </c>
      <c r="H2586" t="n">
        <v>0.86</v>
      </c>
      <c r="I2586" t="n">
        <v>23</v>
      </c>
      <c r="J2586" t="n">
        <v>275.81</v>
      </c>
      <c r="K2586" t="n">
        <v>59.19</v>
      </c>
      <c r="L2586" t="n">
        <v>13.25</v>
      </c>
      <c r="M2586" t="n">
        <v>21</v>
      </c>
      <c r="N2586" t="n">
        <v>73.36</v>
      </c>
      <c r="O2586" t="n">
        <v>34250.57</v>
      </c>
      <c r="P2586" t="n">
        <v>401.26</v>
      </c>
      <c r="Q2586" t="n">
        <v>452.62</v>
      </c>
      <c r="R2586" t="n">
        <v>82.73999999999999</v>
      </c>
      <c r="S2586" t="n">
        <v>57.64</v>
      </c>
      <c r="T2586" t="n">
        <v>10394.93</v>
      </c>
      <c r="U2586" t="n">
        <v>0.7</v>
      </c>
      <c r="V2586" t="n">
        <v>0.87</v>
      </c>
      <c r="W2586" t="n">
        <v>6.83</v>
      </c>
      <c r="X2586" t="n">
        <v>0.63</v>
      </c>
      <c r="Y2586" t="n">
        <v>1</v>
      </c>
      <c r="Z2586" t="n">
        <v>10</v>
      </c>
    </row>
    <row r="2587">
      <c r="A2587" t="n">
        <v>50</v>
      </c>
      <c r="B2587" t="n">
        <v>130</v>
      </c>
      <c r="C2587" t="inlineStr">
        <is>
          <t xml:space="preserve">CONCLUIDO	</t>
        </is>
      </c>
      <c r="D2587" t="n">
        <v>3.5373</v>
      </c>
      <c r="E2587" t="n">
        <v>28.27</v>
      </c>
      <c r="F2587" t="n">
        <v>24.34</v>
      </c>
      <c r="G2587" t="n">
        <v>63.5</v>
      </c>
      <c r="H2587" t="n">
        <v>0.87</v>
      </c>
      <c r="I2587" t="n">
        <v>23</v>
      </c>
      <c r="J2587" t="n">
        <v>276.29</v>
      </c>
      <c r="K2587" t="n">
        <v>59.19</v>
      </c>
      <c r="L2587" t="n">
        <v>13.5</v>
      </c>
      <c r="M2587" t="n">
        <v>21</v>
      </c>
      <c r="N2587" t="n">
        <v>73.59999999999999</v>
      </c>
      <c r="O2587" t="n">
        <v>34310.51</v>
      </c>
      <c r="P2587" t="n">
        <v>400.91</v>
      </c>
      <c r="Q2587" t="n">
        <v>452.61</v>
      </c>
      <c r="R2587" t="n">
        <v>82.31</v>
      </c>
      <c r="S2587" t="n">
        <v>57.64</v>
      </c>
      <c r="T2587" t="n">
        <v>10175.6</v>
      </c>
      <c r="U2587" t="n">
        <v>0.7</v>
      </c>
      <c r="V2587" t="n">
        <v>0.87</v>
      </c>
      <c r="W2587" t="n">
        <v>6.83</v>
      </c>
      <c r="X2587" t="n">
        <v>0.62</v>
      </c>
      <c r="Y2587" t="n">
        <v>1</v>
      </c>
      <c r="Z2587" t="n">
        <v>10</v>
      </c>
    </row>
    <row r="2588">
      <c r="A2588" t="n">
        <v>51</v>
      </c>
      <c r="B2588" t="n">
        <v>130</v>
      </c>
      <c r="C2588" t="inlineStr">
        <is>
          <t xml:space="preserve">CONCLUIDO	</t>
        </is>
      </c>
      <c r="D2588" t="n">
        <v>3.5447</v>
      </c>
      <c r="E2588" t="n">
        <v>28.21</v>
      </c>
      <c r="F2588" t="n">
        <v>24.33</v>
      </c>
      <c r="G2588" t="n">
        <v>66.36</v>
      </c>
      <c r="H2588" t="n">
        <v>0.88</v>
      </c>
      <c r="I2588" t="n">
        <v>22</v>
      </c>
      <c r="J2588" t="n">
        <v>276.78</v>
      </c>
      <c r="K2588" t="n">
        <v>59.19</v>
      </c>
      <c r="L2588" t="n">
        <v>13.75</v>
      </c>
      <c r="M2588" t="n">
        <v>20</v>
      </c>
      <c r="N2588" t="n">
        <v>73.84</v>
      </c>
      <c r="O2588" t="n">
        <v>34370.54</v>
      </c>
      <c r="P2588" t="n">
        <v>400.72</v>
      </c>
      <c r="Q2588" t="n">
        <v>452.58</v>
      </c>
      <c r="R2588" t="n">
        <v>81.92</v>
      </c>
      <c r="S2588" t="n">
        <v>57.64</v>
      </c>
      <c r="T2588" t="n">
        <v>9989.389999999999</v>
      </c>
      <c r="U2588" t="n">
        <v>0.7</v>
      </c>
      <c r="V2588" t="n">
        <v>0.87</v>
      </c>
      <c r="W2588" t="n">
        <v>6.83</v>
      </c>
      <c r="X2588" t="n">
        <v>0.61</v>
      </c>
      <c r="Y2588" t="n">
        <v>1</v>
      </c>
      <c r="Z2588" t="n">
        <v>10</v>
      </c>
    </row>
    <row r="2589">
      <c r="A2589" t="n">
        <v>52</v>
      </c>
      <c r="B2589" t="n">
        <v>130</v>
      </c>
      <c r="C2589" t="inlineStr">
        <is>
          <t xml:space="preserve">CONCLUIDO	</t>
        </is>
      </c>
      <c r="D2589" t="n">
        <v>3.5461</v>
      </c>
      <c r="E2589" t="n">
        <v>28.2</v>
      </c>
      <c r="F2589" t="n">
        <v>24.32</v>
      </c>
      <c r="G2589" t="n">
        <v>66.33</v>
      </c>
      <c r="H2589" t="n">
        <v>0.9</v>
      </c>
      <c r="I2589" t="n">
        <v>22</v>
      </c>
      <c r="J2589" t="n">
        <v>277.27</v>
      </c>
      <c r="K2589" t="n">
        <v>59.19</v>
      </c>
      <c r="L2589" t="n">
        <v>14</v>
      </c>
      <c r="M2589" t="n">
        <v>20</v>
      </c>
      <c r="N2589" t="n">
        <v>74.06999999999999</v>
      </c>
      <c r="O2589" t="n">
        <v>34430.66</v>
      </c>
      <c r="P2589" t="n">
        <v>400.57</v>
      </c>
      <c r="Q2589" t="n">
        <v>452.63</v>
      </c>
      <c r="R2589" t="n">
        <v>81.84</v>
      </c>
      <c r="S2589" t="n">
        <v>57.64</v>
      </c>
      <c r="T2589" t="n">
        <v>9947.889999999999</v>
      </c>
      <c r="U2589" t="n">
        <v>0.7</v>
      </c>
      <c r="V2589" t="n">
        <v>0.87</v>
      </c>
      <c r="W2589" t="n">
        <v>6.83</v>
      </c>
      <c r="X2589" t="n">
        <v>0.59</v>
      </c>
      <c r="Y2589" t="n">
        <v>1</v>
      </c>
      <c r="Z2589" t="n">
        <v>10</v>
      </c>
    </row>
    <row r="2590">
      <c r="A2590" t="n">
        <v>53</v>
      </c>
      <c r="B2590" t="n">
        <v>130</v>
      </c>
      <c r="C2590" t="inlineStr">
        <is>
          <t xml:space="preserve">CONCLUIDO	</t>
        </is>
      </c>
      <c r="D2590" t="n">
        <v>3.5458</v>
      </c>
      <c r="E2590" t="n">
        <v>28.2</v>
      </c>
      <c r="F2590" t="n">
        <v>24.32</v>
      </c>
      <c r="G2590" t="n">
        <v>66.33</v>
      </c>
      <c r="H2590" t="n">
        <v>0.91</v>
      </c>
      <c r="I2590" t="n">
        <v>22</v>
      </c>
      <c r="J2590" t="n">
        <v>277.76</v>
      </c>
      <c r="K2590" t="n">
        <v>59.19</v>
      </c>
      <c r="L2590" t="n">
        <v>14.25</v>
      </c>
      <c r="M2590" t="n">
        <v>20</v>
      </c>
      <c r="N2590" t="n">
        <v>74.31</v>
      </c>
      <c r="O2590" t="n">
        <v>34490.87</v>
      </c>
      <c r="P2590" t="n">
        <v>400.36</v>
      </c>
      <c r="Q2590" t="n">
        <v>452.62</v>
      </c>
      <c r="R2590" t="n">
        <v>81.89</v>
      </c>
      <c r="S2590" t="n">
        <v>57.64</v>
      </c>
      <c r="T2590" t="n">
        <v>9973.6</v>
      </c>
      <c r="U2590" t="n">
        <v>0.7</v>
      </c>
      <c r="V2590" t="n">
        <v>0.87</v>
      </c>
      <c r="W2590" t="n">
        <v>6.83</v>
      </c>
      <c r="X2590" t="n">
        <v>0.6</v>
      </c>
      <c r="Y2590" t="n">
        <v>1</v>
      </c>
      <c r="Z2590" t="n">
        <v>10</v>
      </c>
    </row>
    <row r="2591">
      <c r="A2591" t="n">
        <v>54</v>
      </c>
      <c r="B2591" t="n">
        <v>130</v>
      </c>
      <c r="C2591" t="inlineStr">
        <is>
          <t xml:space="preserve">CONCLUIDO	</t>
        </is>
      </c>
      <c r="D2591" t="n">
        <v>3.5574</v>
      </c>
      <c r="E2591" t="n">
        <v>28.11</v>
      </c>
      <c r="F2591" t="n">
        <v>24.28</v>
      </c>
      <c r="G2591" t="n">
        <v>69.37</v>
      </c>
      <c r="H2591" t="n">
        <v>0.93</v>
      </c>
      <c r="I2591" t="n">
        <v>21</v>
      </c>
      <c r="J2591" t="n">
        <v>278.25</v>
      </c>
      <c r="K2591" t="n">
        <v>59.19</v>
      </c>
      <c r="L2591" t="n">
        <v>14.5</v>
      </c>
      <c r="M2591" t="n">
        <v>19</v>
      </c>
      <c r="N2591" t="n">
        <v>74.55</v>
      </c>
      <c r="O2591" t="n">
        <v>34551.18</v>
      </c>
      <c r="P2591" t="n">
        <v>399.89</v>
      </c>
      <c r="Q2591" t="n">
        <v>452.57</v>
      </c>
      <c r="R2591" t="n">
        <v>80.33</v>
      </c>
      <c r="S2591" t="n">
        <v>57.64</v>
      </c>
      <c r="T2591" t="n">
        <v>9198.450000000001</v>
      </c>
      <c r="U2591" t="n">
        <v>0.72</v>
      </c>
      <c r="V2591" t="n">
        <v>0.87</v>
      </c>
      <c r="W2591" t="n">
        <v>6.83</v>
      </c>
      <c r="X2591" t="n">
        <v>0.55</v>
      </c>
      <c r="Y2591" t="n">
        <v>1</v>
      </c>
      <c r="Z2591" t="n">
        <v>10</v>
      </c>
    </row>
    <row r="2592">
      <c r="A2592" t="n">
        <v>55</v>
      </c>
      <c r="B2592" t="n">
        <v>130</v>
      </c>
      <c r="C2592" t="inlineStr">
        <is>
          <t xml:space="preserve">CONCLUIDO	</t>
        </is>
      </c>
      <c r="D2592" t="n">
        <v>3.5555</v>
      </c>
      <c r="E2592" t="n">
        <v>28.13</v>
      </c>
      <c r="F2592" t="n">
        <v>24.29</v>
      </c>
      <c r="G2592" t="n">
        <v>69.41</v>
      </c>
      <c r="H2592" t="n">
        <v>0.9399999999999999</v>
      </c>
      <c r="I2592" t="n">
        <v>21</v>
      </c>
      <c r="J2592" t="n">
        <v>278.74</v>
      </c>
      <c r="K2592" t="n">
        <v>59.19</v>
      </c>
      <c r="L2592" t="n">
        <v>14.75</v>
      </c>
      <c r="M2592" t="n">
        <v>19</v>
      </c>
      <c r="N2592" t="n">
        <v>74.79000000000001</v>
      </c>
      <c r="O2592" t="n">
        <v>34611.59</v>
      </c>
      <c r="P2592" t="n">
        <v>400.06</v>
      </c>
      <c r="Q2592" t="n">
        <v>452.62</v>
      </c>
      <c r="R2592" t="n">
        <v>80.77</v>
      </c>
      <c r="S2592" t="n">
        <v>57.64</v>
      </c>
      <c r="T2592" t="n">
        <v>9416.18</v>
      </c>
      <c r="U2592" t="n">
        <v>0.71</v>
      </c>
      <c r="V2592" t="n">
        <v>0.87</v>
      </c>
      <c r="W2592" t="n">
        <v>6.83</v>
      </c>
      <c r="X2592" t="n">
        <v>0.57</v>
      </c>
      <c r="Y2592" t="n">
        <v>1</v>
      </c>
      <c r="Z2592" t="n">
        <v>10</v>
      </c>
    </row>
    <row r="2593">
      <c r="A2593" t="n">
        <v>56</v>
      </c>
      <c r="B2593" t="n">
        <v>130</v>
      </c>
      <c r="C2593" t="inlineStr">
        <is>
          <t xml:space="preserve">CONCLUIDO	</t>
        </is>
      </c>
      <c r="D2593" t="n">
        <v>3.5548</v>
      </c>
      <c r="E2593" t="n">
        <v>28.13</v>
      </c>
      <c r="F2593" t="n">
        <v>24.3</v>
      </c>
      <c r="G2593" t="n">
        <v>69.43000000000001</v>
      </c>
      <c r="H2593" t="n">
        <v>0.96</v>
      </c>
      <c r="I2593" t="n">
        <v>21</v>
      </c>
      <c r="J2593" t="n">
        <v>279.23</v>
      </c>
      <c r="K2593" t="n">
        <v>59.19</v>
      </c>
      <c r="L2593" t="n">
        <v>15</v>
      </c>
      <c r="M2593" t="n">
        <v>19</v>
      </c>
      <c r="N2593" t="n">
        <v>75.03</v>
      </c>
      <c r="O2593" t="n">
        <v>34672.08</v>
      </c>
      <c r="P2593" t="n">
        <v>399.66</v>
      </c>
      <c r="Q2593" t="n">
        <v>452.6</v>
      </c>
      <c r="R2593" t="n">
        <v>81.08</v>
      </c>
      <c r="S2593" t="n">
        <v>57.64</v>
      </c>
      <c r="T2593" t="n">
        <v>9571.290000000001</v>
      </c>
      <c r="U2593" t="n">
        <v>0.71</v>
      </c>
      <c r="V2593" t="n">
        <v>0.87</v>
      </c>
      <c r="W2593" t="n">
        <v>6.83</v>
      </c>
      <c r="X2593" t="n">
        <v>0.57</v>
      </c>
      <c r="Y2593" t="n">
        <v>1</v>
      </c>
      <c r="Z2593" t="n">
        <v>10</v>
      </c>
    </row>
    <row r="2594">
      <c r="A2594" t="n">
        <v>57</v>
      </c>
      <c r="B2594" t="n">
        <v>130</v>
      </c>
      <c r="C2594" t="inlineStr">
        <is>
          <t xml:space="preserve">CONCLUIDO	</t>
        </is>
      </c>
      <c r="D2594" t="n">
        <v>3.5633</v>
      </c>
      <c r="E2594" t="n">
        <v>28.06</v>
      </c>
      <c r="F2594" t="n">
        <v>24.28</v>
      </c>
      <c r="G2594" t="n">
        <v>72.84</v>
      </c>
      <c r="H2594" t="n">
        <v>0.97</v>
      </c>
      <c r="I2594" t="n">
        <v>20</v>
      </c>
      <c r="J2594" t="n">
        <v>279.72</v>
      </c>
      <c r="K2594" t="n">
        <v>59.19</v>
      </c>
      <c r="L2594" t="n">
        <v>15.25</v>
      </c>
      <c r="M2594" t="n">
        <v>18</v>
      </c>
      <c r="N2594" t="n">
        <v>75.27</v>
      </c>
      <c r="O2594" t="n">
        <v>34732.68</v>
      </c>
      <c r="P2594" t="n">
        <v>399.51</v>
      </c>
      <c r="Q2594" t="n">
        <v>452.65</v>
      </c>
      <c r="R2594" t="n">
        <v>80.44</v>
      </c>
      <c r="S2594" t="n">
        <v>57.64</v>
      </c>
      <c r="T2594" t="n">
        <v>9256.190000000001</v>
      </c>
      <c r="U2594" t="n">
        <v>0.72</v>
      </c>
      <c r="V2594" t="n">
        <v>0.87</v>
      </c>
      <c r="W2594" t="n">
        <v>6.83</v>
      </c>
      <c r="X2594" t="n">
        <v>0.5600000000000001</v>
      </c>
      <c r="Y2594" t="n">
        <v>1</v>
      </c>
      <c r="Z2594" t="n">
        <v>10</v>
      </c>
    </row>
    <row r="2595">
      <c r="A2595" t="n">
        <v>58</v>
      </c>
      <c r="B2595" t="n">
        <v>130</v>
      </c>
      <c r="C2595" t="inlineStr">
        <is>
          <t xml:space="preserve">CONCLUIDO	</t>
        </is>
      </c>
      <c r="D2595" t="n">
        <v>3.5655</v>
      </c>
      <c r="E2595" t="n">
        <v>28.05</v>
      </c>
      <c r="F2595" t="n">
        <v>24.26</v>
      </c>
      <c r="G2595" t="n">
        <v>72.79000000000001</v>
      </c>
      <c r="H2595" t="n">
        <v>0.98</v>
      </c>
      <c r="I2595" t="n">
        <v>20</v>
      </c>
      <c r="J2595" t="n">
        <v>280.21</v>
      </c>
      <c r="K2595" t="n">
        <v>59.19</v>
      </c>
      <c r="L2595" t="n">
        <v>15.5</v>
      </c>
      <c r="M2595" t="n">
        <v>18</v>
      </c>
      <c r="N2595" t="n">
        <v>75.52</v>
      </c>
      <c r="O2595" t="n">
        <v>34793.36</v>
      </c>
      <c r="P2595" t="n">
        <v>399.63</v>
      </c>
      <c r="Q2595" t="n">
        <v>452.59</v>
      </c>
      <c r="R2595" t="n">
        <v>80.05</v>
      </c>
      <c r="S2595" t="n">
        <v>57.64</v>
      </c>
      <c r="T2595" t="n">
        <v>9061.83</v>
      </c>
      <c r="U2595" t="n">
        <v>0.72</v>
      </c>
      <c r="V2595" t="n">
        <v>0.87</v>
      </c>
      <c r="W2595" t="n">
        <v>6.82</v>
      </c>
      <c r="X2595" t="n">
        <v>0.54</v>
      </c>
      <c r="Y2595" t="n">
        <v>1</v>
      </c>
      <c r="Z2595" t="n">
        <v>10</v>
      </c>
    </row>
    <row r="2596">
      <c r="A2596" t="n">
        <v>59</v>
      </c>
      <c r="B2596" t="n">
        <v>130</v>
      </c>
      <c r="C2596" t="inlineStr">
        <is>
          <t xml:space="preserve">CONCLUIDO	</t>
        </is>
      </c>
      <c r="D2596" t="n">
        <v>3.5639</v>
      </c>
      <c r="E2596" t="n">
        <v>28.06</v>
      </c>
      <c r="F2596" t="n">
        <v>24.28</v>
      </c>
      <c r="G2596" t="n">
        <v>72.83</v>
      </c>
      <c r="H2596" t="n">
        <v>1</v>
      </c>
      <c r="I2596" t="n">
        <v>20</v>
      </c>
      <c r="J2596" t="n">
        <v>280.7</v>
      </c>
      <c r="K2596" t="n">
        <v>59.19</v>
      </c>
      <c r="L2596" t="n">
        <v>15.75</v>
      </c>
      <c r="M2596" t="n">
        <v>18</v>
      </c>
      <c r="N2596" t="n">
        <v>75.76000000000001</v>
      </c>
      <c r="O2596" t="n">
        <v>34854.15</v>
      </c>
      <c r="P2596" t="n">
        <v>399.07</v>
      </c>
      <c r="Q2596" t="n">
        <v>452.58</v>
      </c>
      <c r="R2596" t="n">
        <v>80.05</v>
      </c>
      <c r="S2596" t="n">
        <v>57.64</v>
      </c>
      <c r="T2596" t="n">
        <v>9062.190000000001</v>
      </c>
      <c r="U2596" t="n">
        <v>0.72</v>
      </c>
      <c r="V2596" t="n">
        <v>0.87</v>
      </c>
      <c r="W2596" t="n">
        <v>6.83</v>
      </c>
      <c r="X2596" t="n">
        <v>0.55</v>
      </c>
      <c r="Y2596" t="n">
        <v>1</v>
      </c>
      <c r="Z2596" t="n">
        <v>10</v>
      </c>
    </row>
    <row r="2597">
      <c r="A2597" t="n">
        <v>60</v>
      </c>
      <c r="B2597" t="n">
        <v>130</v>
      </c>
      <c r="C2597" t="inlineStr">
        <is>
          <t xml:space="preserve">CONCLUIDO	</t>
        </is>
      </c>
      <c r="D2597" t="n">
        <v>3.5732</v>
      </c>
      <c r="E2597" t="n">
        <v>27.99</v>
      </c>
      <c r="F2597" t="n">
        <v>24.25</v>
      </c>
      <c r="G2597" t="n">
        <v>76.59</v>
      </c>
      <c r="H2597" t="n">
        <v>1.01</v>
      </c>
      <c r="I2597" t="n">
        <v>19</v>
      </c>
      <c r="J2597" t="n">
        <v>281.2</v>
      </c>
      <c r="K2597" t="n">
        <v>59.19</v>
      </c>
      <c r="L2597" t="n">
        <v>16</v>
      </c>
      <c r="M2597" t="n">
        <v>17</v>
      </c>
      <c r="N2597" t="n">
        <v>76</v>
      </c>
      <c r="O2597" t="n">
        <v>34915.03</v>
      </c>
      <c r="P2597" t="n">
        <v>398.75</v>
      </c>
      <c r="Q2597" t="n">
        <v>452.56</v>
      </c>
      <c r="R2597" t="n">
        <v>79.54000000000001</v>
      </c>
      <c r="S2597" t="n">
        <v>57.64</v>
      </c>
      <c r="T2597" t="n">
        <v>8811.959999999999</v>
      </c>
      <c r="U2597" t="n">
        <v>0.72</v>
      </c>
      <c r="V2597" t="n">
        <v>0.87</v>
      </c>
      <c r="W2597" t="n">
        <v>6.83</v>
      </c>
      <c r="X2597" t="n">
        <v>0.53</v>
      </c>
      <c r="Y2597" t="n">
        <v>1</v>
      </c>
      <c r="Z2597" t="n">
        <v>10</v>
      </c>
    </row>
    <row r="2598">
      <c r="A2598" t="n">
        <v>61</v>
      </c>
      <c r="B2598" t="n">
        <v>130</v>
      </c>
      <c r="C2598" t="inlineStr">
        <is>
          <t xml:space="preserve">CONCLUIDO	</t>
        </is>
      </c>
      <c r="D2598" t="n">
        <v>3.5757</v>
      </c>
      <c r="E2598" t="n">
        <v>27.97</v>
      </c>
      <c r="F2598" t="n">
        <v>24.23</v>
      </c>
      <c r="G2598" t="n">
        <v>76.52</v>
      </c>
      <c r="H2598" t="n">
        <v>1.03</v>
      </c>
      <c r="I2598" t="n">
        <v>19</v>
      </c>
      <c r="J2598" t="n">
        <v>281.69</v>
      </c>
      <c r="K2598" t="n">
        <v>59.19</v>
      </c>
      <c r="L2598" t="n">
        <v>16.25</v>
      </c>
      <c r="M2598" t="n">
        <v>17</v>
      </c>
      <c r="N2598" t="n">
        <v>76.25</v>
      </c>
      <c r="O2598" t="n">
        <v>34976</v>
      </c>
      <c r="P2598" t="n">
        <v>398.64</v>
      </c>
      <c r="Q2598" t="n">
        <v>452.58</v>
      </c>
      <c r="R2598" t="n">
        <v>79.02</v>
      </c>
      <c r="S2598" t="n">
        <v>57.64</v>
      </c>
      <c r="T2598" t="n">
        <v>8553.83</v>
      </c>
      <c r="U2598" t="n">
        <v>0.73</v>
      </c>
      <c r="V2598" t="n">
        <v>0.87</v>
      </c>
      <c r="W2598" t="n">
        <v>6.82</v>
      </c>
      <c r="X2598" t="n">
        <v>0.51</v>
      </c>
      <c r="Y2598" t="n">
        <v>1</v>
      </c>
      <c r="Z2598" t="n">
        <v>10</v>
      </c>
    </row>
    <row r="2599">
      <c r="A2599" t="n">
        <v>62</v>
      </c>
      <c r="B2599" t="n">
        <v>130</v>
      </c>
      <c r="C2599" t="inlineStr">
        <is>
          <t xml:space="preserve">CONCLUIDO	</t>
        </is>
      </c>
      <c r="D2599" t="n">
        <v>3.5748</v>
      </c>
      <c r="E2599" t="n">
        <v>27.97</v>
      </c>
      <c r="F2599" t="n">
        <v>24.24</v>
      </c>
      <c r="G2599" t="n">
        <v>76.55</v>
      </c>
      <c r="H2599" t="n">
        <v>1.04</v>
      </c>
      <c r="I2599" t="n">
        <v>19</v>
      </c>
      <c r="J2599" t="n">
        <v>282.19</v>
      </c>
      <c r="K2599" t="n">
        <v>59.19</v>
      </c>
      <c r="L2599" t="n">
        <v>16.5</v>
      </c>
      <c r="M2599" t="n">
        <v>17</v>
      </c>
      <c r="N2599" t="n">
        <v>76.48999999999999</v>
      </c>
      <c r="O2599" t="n">
        <v>35037.08</v>
      </c>
      <c r="P2599" t="n">
        <v>398.73</v>
      </c>
      <c r="Q2599" t="n">
        <v>452.63</v>
      </c>
      <c r="R2599" t="n">
        <v>79.16</v>
      </c>
      <c r="S2599" t="n">
        <v>57.64</v>
      </c>
      <c r="T2599" t="n">
        <v>8622.700000000001</v>
      </c>
      <c r="U2599" t="n">
        <v>0.73</v>
      </c>
      <c r="V2599" t="n">
        <v>0.87</v>
      </c>
      <c r="W2599" t="n">
        <v>6.82</v>
      </c>
      <c r="X2599" t="n">
        <v>0.51</v>
      </c>
      <c r="Y2599" t="n">
        <v>1</v>
      </c>
      <c r="Z2599" t="n">
        <v>10</v>
      </c>
    </row>
    <row r="2600">
      <c r="A2600" t="n">
        <v>63</v>
      </c>
      <c r="B2600" t="n">
        <v>130</v>
      </c>
      <c r="C2600" t="inlineStr">
        <is>
          <t xml:space="preserve">CONCLUIDO	</t>
        </is>
      </c>
      <c r="D2600" t="n">
        <v>3.5847</v>
      </c>
      <c r="E2600" t="n">
        <v>27.9</v>
      </c>
      <c r="F2600" t="n">
        <v>24.21</v>
      </c>
      <c r="G2600" t="n">
        <v>80.70999999999999</v>
      </c>
      <c r="H2600" t="n">
        <v>1.06</v>
      </c>
      <c r="I2600" t="n">
        <v>18</v>
      </c>
      <c r="J2600" t="n">
        <v>282.68</v>
      </c>
      <c r="K2600" t="n">
        <v>59.19</v>
      </c>
      <c r="L2600" t="n">
        <v>16.75</v>
      </c>
      <c r="M2600" t="n">
        <v>16</v>
      </c>
      <c r="N2600" t="n">
        <v>76.73999999999999</v>
      </c>
      <c r="O2600" t="n">
        <v>35098.25</v>
      </c>
      <c r="P2600" t="n">
        <v>397.96</v>
      </c>
      <c r="Q2600" t="n">
        <v>452.59</v>
      </c>
      <c r="R2600" t="n">
        <v>78.27</v>
      </c>
      <c r="S2600" t="n">
        <v>57.64</v>
      </c>
      <c r="T2600" t="n">
        <v>8183</v>
      </c>
      <c r="U2600" t="n">
        <v>0.74</v>
      </c>
      <c r="V2600" t="n">
        <v>0.88</v>
      </c>
      <c r="W2600" t="n">
        <v>6.82</v>
      </c>
      <c r="X2600" t="n">
        <v>0.49</v>
      </c>
      <c r="Y2600" t="n">
        <v>1</v>
      </c>
      <c r="Z2600" t="n">
        <v>10</v>
      </c>
    </row>
    <row r="2601">
      <c r="A2601" t="n">
        <v>64</v>
      </c>
      <c r="B2601" t="n">
        <v>130</v>
      </c>
      <c r="C2601" t="inlineStr">
        <is>
          <t xml:space="preserve">CONCLUIDO	</t>
        </is>
      </c>
      <c r="D2601" t="n">
        <v>3.5854</v>
      </c>
      <c r="E2601" t="n">
        <v>27.89</v>
      </c>
      <c r="F2601" t="n">
        <v>24.21</v>
      </c>
      <c r="G2601" t="n">
        <v>80.69</v>
      </c>
      <c r="H2601" t="n">
        <v>1.07</v>
      </c>
      <c r="I2601" t="n">
        <v>18</v>
      </c>
      <c r="J2601" t="n">
        <v>283.18</v>
      </c>
      <c r="K2601" t="n">
        <v>59.19</v>
      </c>
      <c r="L2601" t="n">
        <v>17</v>
      </c>
      <c r="M2601" t="n">
        <v>16</v>
      </c>
      <c r="N2601" t="n">
        <v>76.98</v>
      </c>
      <c r="O2601" t="n">
        <v>35159.52</v>
      </c>
      <c r="P2601" t="n">
        <v>398.34</v>
      </c>
      <c r="Q2601" t="n">
        <v>452.6</v>
      </c>
      <c r="R2601" t="n">
        <v>78.13</v>
      </c>
      <c r="S2601" t="n">
        <v>57.64</v>
      </c>
      <c r="T2601" t="n">
        <v>8111.19</v>
      </c>
      <c r="U2601" t="n">
        <v>0.74</v>
      </c>
      <c r="V2601" t="n">
        <v>0.88</v>
      </c>
      <c r="W2601" t="n">
        <v>6.82</v>
      </c>
      <c r="X2601" t="n">
        <v>0.48</v>
      </c>
      <c r="Y2601" t="n">
        <v>1</v>
      </c>
      <c r="Z2601" t="n">
        <v>10</v>
      </c>
    </row>
    <row r="2602">
      <c r="A2602" t="n">
        <v>65</v>
      </c>
      <c r="B2602" t="n">
        <v>130</v>
      </c>
      <c r="C2602" t="inlineStr">
        <is>
          <t xml:space="preserve">CONCLUIDO	</t>
        </is>
      </c>
      <c r="D2602" t="n">
        <v>3.5838</v>
      </c>
      <c r="E2602" t="n">
        <v>27.9</v>
      </c>
      <c r="F2602" t="n">
        <v>24.22</v>
      </c>
      <c r="G2602" t="n">
        <v>80.73</v>
      </c>
      <c r="H2602" t="n">
        <v>1.08</v>
      </c>
      <c r="I2602" t="n">
        <v>18</v>
      </c>
      <c r="J2602" t="n">
        <v>283.68</v>
      </c>
      <c r="K2602" t="n">
        <v>59.19</v>
      </c>
      <c r="L2602" t="n">
        <v>17.25</v>
      </c>
      <c r="M2602" t="n">
        <v>16</v>
      </c>
      <c r="N2602" t="n">
        <v>77.23</v>
      </c>
      <c r="O2602" t="n">
        <v>35220.89</v>
      </c>
      <c r="P2602" t="n">
        <v>398.54</v>
      </c>
      <c r="Q2602" t="n">
        <v>452.58</v>
      </c>
      <c r="R2602" t="n">
        <v>78.43000000000001</v>
      </c>
      <c r="S2602" t="n">
        <v>57.64</v>
      </c>
      <c r="T2602" t="n">
        <v>8260.57</v>
      </c>
      <c r="U2602" t="n">
        <v>0.74</v>
      </c>
      <c r="V2602" t="n">
        <v>0.88</v>
      </c>
      <c r="W2602" t="n">
        <v>6.82</v>
      </c>
      <c r="X2602" t="n">
        <v>0.49</v>
      </c>
      <c r="Y2602" t="n">
        <v>1</v>
      </c>
      <c r="Z2602" t="n">
        <v>10</v>
      </c>
    </row>
    <row r="2603">
      <c r="A2603" t="n">
        <v>66</v>
      </c>
      <c r="B2603" t="n">
        <v>130</v>
      </c>
      <c r="C2603" t="inlineStr">
        <is>
          <t xml:space="preserve">CONCLUIDO	</t>
        </is>
      </c>
      <c r="D2603" t="n">
        <v>3.5862</v>
      </c>
      <c r="E2603" t="n">
        <v>27.88</v>
      </c>
      <c r="F2603" t="n">
        <v>24.2</v>
      </c>
      <c r="G2603" t="n">
        <v>80.66</v>
      </c>
      <c r="H2603" t="n">
        <v>1.1</v>
      </c>
      <c r="I2603" t="n">
        <v>18</v>
      </c>
      <c r="J2603" t="n">
        <v>284.17</v>
      </c>
      <c r="K2603" t="n">
        <v>59.19</v>
      </c>
      <c r="L2603" t="n">
        <v>17.5</v>
      </c>
      <c r="M2603" t="n">
        <v>16</v>
      </c>
      <c r="N2603" t="n">
        <v>77.48</v>
      </c>
      <c r="O2603" t="n">
        <v>35282.36</v>
      </c>
      <c r="P2603" t="n">
        <v>398.01</v>
      </c>
      <c r="Q2603" t="n">
        <v>452.61</v>
      </c>
      <c r="R2603" t="n">
        <v>77.67</v>
      </c>
      <c r="S2603" t="n">
        <v>57.64</v>
      </c>
      <c r="T2603" t="n">
        <v>7881.24</v>
      </c>
      <c r="U2603" t="n">
        <v>0.74</v>
      </c>
      <c r="V2603" t="n">
        <v>0.88</v>
      </c>
      <c r="W2603" t="n">
        <v>6.83</v>
      </c>
      <c r="X2603" t="n">
        <v>0.47</v>
      </c>
      <c r="Y2603" t="n">
        <v>1</v>
      </c>
      <c r="Z2603" t="n">
        <v>10</v>
      </c>
    </row>
    <row r="2604">
      <c r="A2604" t="n">
        <v>67</v>
      </c>
      <c r="B2604" t="n">
        <v>130</v>
      </c>
      <c r="C2604" t="inlineStr">
        <is>
          <t xml:space="preserve">CONCLUIDO	</t>
        </is>
      </c>
      <c r="D2604" t="n">
        <v>3.5956</v>
      </c>
      <c r="E2604" t="n">
        <v>27.81</v>
      </c>
      <c r="F2604" t="n">
        <v>24.18</v>
      </c>
      <c r="G2604" t="n">
        <v>85.33</v>
      </c>
      <c r="H2604" t="n">
        <v>1.11</v>
      </c>
      <c r="I2604" t="n">
        <v>17</v>
      </c>
      <c r="J2604" t="n">
        <v>284.67</v>
      </c>
      <c r="K2604" t="n">
        <v>59.19</v>
      </c>
      <c r="L2604" t="n">
        <v>17.75</v>
      </c>
      <c r="M2604" t="n">
        <v>15</v>
      </c>
      <c r="N2604" t="n">
        <v>77.73</v>
      </c>
      <c r="O2604" t="n">
        <v>35343.92</v>
      </c>
      <c r="P2604" t="n">
        <v>396.98</v>
      </c>
      <c r="Q2604" t="n">
        <v>452.57</v>
      </c>
      <c r="R2604" t="n">
        <v>76.86</v>
      </c>
      <c r="S2604" t="n">
        <v>57.64</v>
      </c>
      <c r="T2604" t="n">
        <v>7484.53</v>
      </c>
      <c r="U2604" t="n">
        <v>0.75</v>
      </c>
      <c r="V2604" t="n">
        <v>0.88</v>
      </c>
      <c r="W2604" t="n">
        <v>6.83</v>
      </c>
      <c r="X2604" t="n">
        <v>0.45</v>
      </c>
      <c r="Y2604" t="n">
        <v>1</v>
      </c>
      <c r="Z2604" t="n">
        <v>10</v>
      </c>
    </row>
    <row r="2605">
      <c r="A2605" t="n">
        <v>68</v>
      </c>
      <c r="B2605" t="n">
        <v>130</v>
      </c>
      <c r="C2605" t="inlineStr">
        <is>
          <t xml:space="preserve">CONCLUIDO	</t>
        </is>
      </c>
      <c r="D2605" t="n">
        <v>3.596</v>
      </c>
      <c r="E2605" t="n">
        <v>27.81</v>
      </c>
      <c r="F2605" t="n">
        <v>24.17</v>
      </c>
      <c r="G2605" t="n">
        <v>85.31999999999999</v>
      </c>
      <c r="H2605" t="n">
        <v>1.12</v>
      </c>
      <c r="I2605" t="n">
        <v>17</v>
      </c>
      <c r="J2605" t="n">
        <v>285.17</v>
      </c>
      <c r="K2605" t="n">
        <v>59.19</v>
      </c>
      <c r="L2605" t="n">
        <v>18</v>
      </c>
      <c r="M2605" t="n">
        <v>15</v>
      </c>
      <c r="N2605" t="n">
        <v>77.98</v>
      </c>
      <c r="O2605" t="n">
        <v>35405.59</v>
      </c>
      <c r="P2605" t="n">
        <v>397.26</v>
      </c>
      <c r="Q2605" t="n">
        <v>452.62</v>
      </c>
      <c r="R2605" t="n">
        <v>76.7</v>
      </c>
      <c r="S2605" t="n">
        <v>57.64</v>
      </c>
      <c r="T2605" t="n">
        <v>7404.83</v>
      </c>
      <c r="U2605" t="n">
        <v>0.75</v>
      </c>
      <c r="V2605" t="n">
        <v>0.88</v>
      </c>
      <c r="W2605" t="n">
        <v>6.83</v>
      </c>
      <c r="X2605" t="n">
        <v>0.45</v>
      </c>
      <c r="Y2605" t="n">
        <v>1</v>
      </c>
      <c r="Z2605" t="n">
        <v>10</v>
      </c>
    </row>
    <row r="2606">
      <c r="A2606" t="n">
        <v>69</v>
      </c>
      <c r="B2606" t="n">
        <v>130</v>
      </c>
      <c r="C2606" t="inlineStr">
        <is>
          <t xml:space="preserve">CONCLUIDO	</t>
        </is>
      </c>
      <c r="D2606" t="n">
        <v>3.5963</v>
      </c>
      <c r="E2606" t="n">
        <v>27.81</v>
      </c>
      <c r="F2606" t="n">
        <v>24.17</v>
      </c>
      <c r="G2606" t="n">
        <v>85.31</v>
      </c>
      <c r="H2606" t="n">
        <v>1.14</v>
      </c>
      <c r="I2606" t="n">
        <v>17</v>
      </c>
      <c r="J2606" t="n">
        <v>285.67</v>
      </c>
      <c r="K2606" t="n">
        <v>59.19</v>
      </c>
      <c r="L2606" t="n">
        <v>18.25</v>
      </c>
      <c r="M2606" t="n">
        <v>15</v>
      </c>
      <c r="N2606" t="n">
        <v>78.23</v>
      </c>
      <c r="O2606" t="n">
        <v>35467.36</v>
      </c>
      <c r="P2606" t="n">
        <v>397.44</v>
      </c>
      <c r="Q2606" t="n">
        <v>452.55</v>
      </c>
      <c r="R2606" t="n">
        <v>76.86</v>
      </c>
      <c r="S2606" t="n">
        <v>57.64</v>
      </c>
      <c r="T2606" t="n">
        <v>7484.12</v>
      </c>
      <c r="U2606" t="n">
        <v>0.75</v>
      </c>
      <c r="V2606" t="n">
        <v>0.88</v>
      </c>
      <c r="W2606" t="n">
        <v>6.82</v>
      </c>
      <c r="X2606" t="n">
        <v>0.45</v>
      </c>
      <c r="Y2606" t="n">
        <v>1</v>
      </c>
      <c r="Z2606" t="n">
        <v>10</v>
      </c>
    </row>
    <row r="2607">
      <c r="A2607" t="n">
        <v>70</v>
      </c>
      <c r="B2607" t="n">
        <v>130</v>
      </c>
      <c r="C2607" t="inlineStr">
        <is>
          <t xml:space="preserve">CONCLUIDO	</t>
        </is>
      </c>
      <c r="D2607" t="n">
        <v>3.5964</v>
      </c>
      <c r="E2607" t="n">
        <v>27.81</v>
      </c>
      <c r="F2607" t="n">
        <v>24.17</v>
      </c>
      <c r="G2607" t="n">
        <v>85.3</v>
      </c>
      <c r="H2607" t="n">
        <v>1.15</v>
      </c>
      <c r="I2607" t="n">
        <v>17</v>
      </c>
      <c r="J2607" t="n">
        <v>286.18</v>
      </c>
      <c r="K2607" t="n">
        <v>59.19</v>
      </c>
      <c r="L2607" t="n">
        <v>18.5</v>
      </c>
      <c r="M2607" t="n">
        <v>15</v>
      </c>
      <c r="N2607" t="n">
        <v>78.48</v>
      </c>
      <c r="O2607" t="n">
        <v>35529.23</v>
      </c>
      <c r="P2607" t="n">
        <v>397.71</v>
      </c>
      <c r="Q2607" t="n">
        <v>452.55</v>
      </c>
      <c r="R2607" t="n">
        <v>76.89</v>
      </c>
      <c r="S2607" t="n">
        <v>57.64</v>
      </c>
      <c r="T2607" t="n">
        <v>7495.56</v>
      </c>
      <c r="U2607" t="n">
        <v>0.75</v>
      </c>
      <c r="V2607" t="n">
        <v>0.88</v>
      </c>
      <c r="W2607" t="n">
        <v>6.82</v>
      </c>
      <c r="X2607" t="n">
        <v>0.45</v>
      </c>
      <c r="Y2607" t="n">
        <v>1</v>
      </c>
      <c r="Z2607" t="n">
        <v>10</v>
      </c>
    </row>
    <row r="2608">
      <c r="A2608" t="n">
        <v>71</v>
      </c>
      <c r="B2608" t="n">
        <v>130</v>
      </c>
      <c r="C2608" t="inlineStr">
        <is>
          <t xml:space="preserve">CONCLUIDO	</t>
        </is>
      </c>
      <c r="D2608" t="n">
        <v>3.5938</v>
      </c>
      <c r="E2608" t="n">
        <v>27.83</v>
      </c>
      <c r="F2608" t="n">
        <v>24.19</v>
      </c>
      <c r="G2608" t="n">
        <v>85.37</v>
      </c>
      <c r="H2608" t="n">
        <v>1.16</v>
      </c>
      <c r="I2608" t="n">
        <v>17</v>
      </c>
      <c r="J2608" t="n">
        <v>286.68</v>
      </c>
      <c r="K2608" t="n">
        <v>59.19</v>
      </c>
      <c r="L2608" t="n">
        <v>18.75</v>
      </c>
      <c r="M2608" t="n">
        <v>15</v>
      </c>
      <c r="N2608" t="n">
        <v>78.73999999999999</v>
      </c>
      <c r="O2608" t="n">
        <v>35591.33</v>
      </c>
      <c r="P2608" t="n">
        <v>397.71</v>
      </c>
      <c r="Q2608" t="n">
        <v>452.6</v>
      </c>
      <c r="R2608" t="n">
        <v>77.54000000000001</v>
      </c>
      <c r="S2608" t="n">
        <v>57.64</v>
      </c>
      <c r="T2608" t="n">
        <v>7821.56</v>
      </c>
      <c r="U2608" t="n">
        <v>0.74</v>
      </c>
      <c r="V2608" t="n">
        <v>0.88</v>
      </c>
      <c r="W2608" t="n">
        <v>6.82</v>
      </c>
      <c r="X2608" t="n">
        <v>0.47</v>
      </c>
      <c r="Y2608" t="n">
        <v>1</v>
      </c>
      <c r="Z2608" t="n">
        <v>10</v>
      </c>
    </row>
    <row r="2609">
      <c r="A2609" t="n">
        <v>72</v>
      </c>
      <c r="B2609" t="n">
        <v>130</v>
      </c>
      <c r="C2609" t="inlineStr">
        <is>
          <t xml:space="preserve">CONCLUIDO	</t>
        </is>
      </c>
      <c r="D2609" t="n">
        <v>3.6027</v>
      </c>
      <c r="E2609" t="n">
        <v>27.76</v>
      </c>
      <c r="F2609" t="n">
        <v>24.17</v>
      </c>
      <c r="G2609" t="n">
        <v>90.64</v>
      </c>
      <c r="H2609" t="n">
        <v>1.18</v>
      </c>
      <c r="I2609" t="n">
        <v>16</v>
      </c>
      <c r="J2609" t="n">
        <v>287.18</v>
      </c>
      <c r="K2609" t="n">
        <v>59.19</v>
      </c>
      <c r="L2609" t="n">
        <v>19</v>
      </c>
      <c r="M2609" t="n">
        <v>14</v>
      </c>
      <c r="N2609" t="n">
        <v>78.98999999999999</v>
      </c>
      <c r="O2609" t="n">
        <v>35653.4</v>
      </c>
      <c r="P2609" t="n">
        <v>397.29</v>
      </c>
      <c r="Q2609" t="n">
        <v>452.57</v>
      </c>
      <c r="R2609" t="n">
        <v>76.8</v>
      </c>
      <c r="S2609" t="n">
        <v>57.64</v>
      </c>
      <c r="T2609" t="n">
        <v>7455.93</v>
      </c>
      <c r="U2609" t="n">
        <v>0.75</v>
      </c>
      <c r="V2609" t="n">
        <v>0.88</v>
      </c>
      <c r="W2609" t="n">
        <v>6.82</v>
      </c>
      <c r="X2609" t="n">
        <v>0.45</v>
      </c>
      <c r="Y2609" t="n">
        <v>1</v>
      </c>
      <c r="Z2609" t="n">
        <v>10</v>
      </c>
    </row>
    <row r="2610">
      <c r="A2610" t="n">
        <v>73</v>
      </c>
      <c r="B2610" t="n">
        <v>130</v>
      </c>
      <c r="C2610" t="inlineStr">
        <is>
          <t xml:space="preserve">CONCLUIDO	</t>
        </is>
      </c>
      <c r="D2610" t="n">
        <v>3.604</v>
      </c>
      <c r="E2610" t="n">
        <v>27.75</v>
      </c>
      <c r="F2610" t="n">
        <v>24.16</v>
      </c>
      <c r="G2610" t="n">
        <v>90.59999999999999</v>
      </c>
      <c r="H2610" t="n">
        <v>1.19</v>
      </c>
      <c r="I2610" t="n">
        <v>16</v>
      </c>
      <c r="J2610" t="n">
        <v>287.69</v>
      </c>
      <c r="K2610" t="n">
        <v>59.19</v>
      </c>
      <c r="L2610" t="n">
        <v>19.25</v>
      </c>
      <c r="M2610" t="n">
        <v>14</v>
      </c>
      <c r="N2610" t="n">
        <v>79.23999999999999</v>
      </c>
      <c r="O2610" t="n">
        <v>35715.58</v>
      </c>
      <c r="P2610" t="n">
        <v>397.06</v>
      </c>
      <c r="Q2610" t="n">
        <v>452.58</v>
      </c>
      <c r="R2610" t="n">
        <v>76.19</v>
      </c>
      <c r="S2610" t="n">
        <v>57.64</v>
      </c>
      <c r="T2610" t="n">
        <v>7155.46</v>
      </c>
      <c r="U2610" t="n">
        <v>0.76</v>
      </c>
      <c r="V2610" t="n">
        <v>0.88</v>
      </c>
      <c r="W2610" t="n">
        <v>6.83</v>
      </c>
      <c r="X2610" t="n">
        <v>0.43</v>
      </c>
      <c r="Y2610" t="n">
        <v>1</v>
      </c>
      <c r="Z2610" t="n">
        <v>10</v>
      </c>
    </row>
    <row r="2611">
      <c r="A2611" t="n">
        <v>74</v>
      </c>
      <c r="B2611" t="n">
        <v>130</v>
      </c>
      <c r="C2611" t="inlineStr">
        <is>
          <t xml:space="preserve">CONCLUIDO	</t>
        </is>
      </c>
      <c r="D2611" t="n">
        <v>3.605</v>
      </c>
      <c r="E2611" t="n">
        <v>27.74</v>
      </c>
      <c r="F2611" t="n">
        <v>24.15</v>
      </c>
      <c r="G2611" t="n">
        <v>90.56999999999999</v>
      </c>
      <c r="H2611" t="n">
        <v>1.2</v>
      </c>
      <c r="I2611" t="n">
        <v>16</v>
      </c>
      <c r="J2611" t="n">
        <v>288.19</v>
      </c>
      <c r="K2611" t="n">
        <v>59.19</v>
      </c>
      <c r="L2611" t="n">
        <v>19.5</v>
      </c>
      <c r="M2611" t="n">
        <v>14</v>
      </c>
      <c r="N2611" t="n">
        <v>79.5</v>
      </c>
      <c r="O2611" t="n">
        <v>35777.86</v>
      </c>
      <c r="P2611" t="n">
        <v>397.03</v>
      </c>
      <c r="Q2611" t="n">
        <v>452.57</v>
      </c>
      <c r="R2611" t="n">
        <v>76.39</v>
      </c>
      <c r="S2611" t="n">
        <v>57.64</v>
      </c>
      <c r="T2611" t="n">
        <v>7252.09</v>
      </c>
      <c r="U2611" t="n">
        <v>0.75</v>
      </c>
      <c r="V2611" t="n">
        <v>0.88</v>
      </c>
      <c r="W2611" t="n">
        <v>6.82</v>
      </c>
      <c r="X2611" t="n">
        <v>0.43</v>
      </c>
      <c r="Y2611" t="n">
        <v>1</v>
      </c>
      <c r="Z2611" t="n">
        <v>10</v>
      </c>
    </row>
    <row r="2612">
      <c r="A2612" t="n">
        <v>75</v>
      </c>
      <c r="B2612" t="n">
        <v>130</v>
      </c>
      <c r="C2612" t="inlineStr">
        <is>
          <t xml:space="preserve">CONCLUIDO	</t>
        </is>
      </c>
      <c r="D2612" t="n">
        <v>3.6046</v>
      </c>
      <c r="E2612" t="n">
        <v>27.74</v>
      </c>
      <c r="F2612" t="n">
        <v>24.16</v>
      </c>
      <c r="G2612" t="n">
        <v>90.58</v>
      </c>
      <c r="H2612" t="n">
        <v>1.22</v>
      </c>
      <c r="I2612" t="n">
        <v>16</v>
      </c>
      <c r="J2612" t="n">
        <v>288.7</v>
      </c>
      <c r="K2612" t="n">
        <v>59.19</v>
      </c>
      <c r="L2612" t="n">
        <v>19.75</v>
      </c>
      <c r="M2612" t="n">
        <v>14</v>
      </c>
      <c r="N2612" t="n">
        <v>79.75</v>
      </c>
      <c r="O2612" t="n">
        <v>35840.25</v>
      </c>
      <c r="P2612" t="n">
        <v>397.23</v>
      </c>
      <c r="Q2612" t="n">
        <v>452.61</v>
      </c>
      <c r="R2612" t="n">
        <v>76.37</v>
      </c>
      <c r="S2612" t="n">
        <v>57.64</v>
      </c>
      <c r="T2612" t="n">
        <v>7242.45</v>
      </c>
      <c r="U2612" t="n">
        <v>0.75</v>
      </c>
      <c r="V2612" t="n">
        <v>0.88</v>
      </c>
      <c r="W2612" t="n">
        <v>6.82</v>
      </c>
      <c r="X2612" t="n">
        <v>0.43</v>
      </c>
      <c r="Y2612" t="n">
        <v>1</v>
      </c>
      <c r="Z2612" t="n">
        <v>10</v>
      </c>
    </row>
    <row r="2613">
      <c r="A2613" t="n">
        <v>76</v>
      </c>
      <c r="B2613" t="n">
        <v>130</v>
      </c>
      <c r="C2613" t="inlineStr">
        <is>
          <t xml:space="preserve">CONCLUIDO	</t>
        </is>
      </c>
      <c r="D2613" t="n">
        <v>3.6045</v>
      </c>
      <c r="E2613" t="n">
        <v>27.74</v>
      </c>
      <c r="F2613" t="n">
        <v>24.16</v>
      </c>
      <c r="G2613" t="n">
        <v>90.59</v>
      </c>
      <c r="H2613" t="n">
        <v>1.23</v>
      </c>
      <c r="I2613" t="n">
        <v>16</v>
      </c>
      <c r="J2613" t="n">
        <v>289.2</v>
      </c>
      <c r="K2613" t="n">
        <v>59.19</v>
      </c>
      <c r="L2613" t="n">
        <v>20</v>
      </c>
      <c r="M2613" t="n">
        <v>14</v>
      </c>
      <c r="N2613" t="n">
        <v>80.01000000000001</v>
      </c>
      <c r="O2613" t="n">
        <v>35902.74</v>
      </c>
      <c r="P2613" t="n">
        <v>397.11</v>
      </c>
      <c r="Q2613" t="n">
        <v>452.58</v>
      </c>
      <c r="R2613" t="n">
        <v>76.48999999999999</v>
      </c>
      <c r="S2613" t="n">
        <v>57.64</v>
      </c>
      <c r="T2613" t="n">
        <v>7302.87</v>
      </c>
      <c r="U2613" t="n">
        <v>0.75</v>
      </c>
      <c r="V2613" t="n">
        <v>0.88</v>
      </c>
      <c r="W2613" t="n">
        <v>6.82</v>
      </c>
      <c r="X2613" t="n">
        <v>0.43</v>
      </c>
      <c r="Y2613" t="n">
        <v>1</v>
      </c>
      <c r="Z2613" t="n">
        <v>10</v>
      </c>
    </row>
    <row r="2614">
      <c r="A2614" t="n">
        <v>77</v>
      </c>
      <c r="B2614" t="n">
        <v>130</v>
      </c>
      <c r="C2614" t="inlineStr">
        <is>
          <t xml:space="preserve">CONCLUIDO	</t>
        </is>
      </c>
      <c r="D2614" t="n">
        <v>3.6021</v>
      </c>
      <c r="E2614" t="n">
        <v>27.76</v>
      </c>
      <c r="F2614" t="n">
        <v>24.17</v>
      </c>
      <c r="G2614" t="n">
        <v>90.65000000000001</v>
      </c>
      <c r="H2614" t="n">
        <v>1.24</v>
      </c>
      <c r="I2614" t="n">
        <v>16</v>
      </c>
      <c r="J2614" t="n">
        <v>289.71</v>
      </c>
      <c r="K2614" t="n">
        <v>59.19</v>
      </c>
      <c r="L2614" t="n">
        <v>20.25</v>
      </c>
      <c r="M2614" t="n">
        <v>14</v>
      </c>
      <c r="N2614" t="n">
        <v>80.27</v>
      </c>
      <c r="O2614" t="n">
        <v>35965.33</v>
      </c>
      <c r="P2614" t="n">
        <v>396.99</v>
      </c>
      <c r="Q2614" t="n">
        <v>452.59</v>
      </c>
      <c r="R2614" t="n">
        <v>76.95999999999999</v>
      </c>
      <c r="S2614" t="n">
        <v>57.64</v>
      </c>
      <c r="T2614" t="n">
        <v>7537.25</v>
      </c>
      <c r="U2614" t="n">
        <v>0.75</v>
      </c>
      <c r="V2614" t="n">
        <v>0.88</v>
      </c>
      <c r="W2614" t="n">
        <v>6.82</v>
      </c>
      <c r="X2614" t="n">
        <v>0.45</v>
      </c>
      <c r="Y2614" t="n">
        <v>1</v>
      </c>
      <c r="Z2614" t="n">
        <v>10</v>
      </c>
    </row>
    <row r="2615">
      <c r="A2615" t="n">
        <v>78</v>
      </c>
      <c r="B2615" t="n">
        <v>130</v>
      </c>
      <c r="C2615" t="inlineStr">
        <is>
          <t xml:space="preserve">CONCLUIDO	</t>
        </is>
      </c>
      <c r="D2615" t="n">
        <v>3.6161</v>
      </c>
      <c r="E2615" t="n">
        <v>27.65</v>
      </c>
      <c r="F2615" t="n">
        <v>24.12</v>
      </c>
      <c r="G2615" t="n">
        <v>96.45999999999999</v>
      </c>
      <c r="H2615" t="n">
        <v>1.26</v>
      </c>
      <c r="I2615" t="n">
        <v>15</v>
      </c>
      <c r="J2615" t="n">
        <v>290.22</v>
      </c>
      <c r="K2615" t="n">
        <v>59.19</v>
      </c>
      <c r="L2615" t="n">
        <v>20.5</v>
      </c>
      <c r="M2615" t="n">
        <v>13</v>
      </c>
      <c r="N2615" t="n">
        <v>80.53</v>
      </c>
      <c r="O2615" t="n">
        <v>36028.03</v>
      </c>
      <c r="P2615" t="n">
        <v>396.09</v>
      </c>
      <c r="Q2615" t="n">
        <v>452.67</v>
      </c>
      <c r="R2615" t="n">
        <v>75.02</v>
      </c>
      <c r="S2615" t="n">
        <v>57.64</v>
      </c>
      <c r="T2615" t="n">
        <v>6570.84</v>
      </c>
      <c r="U2615" t="n">
        <v>0.77</v>
      </c>
      <c r="V2615" t="n">
        <v>0.88</v>
      </c>
      <c r="W2615" t="n">
        <v>6.82</v>
      </c>
      <c r="X2615" t="n">
        <v>0.39</v>
      </c>
      <c r="Y2615" t="n">
        <v>1</v>
      </c>
      <c r="Z2615" t="n">
        <v>10</v>
      </c>
    </row>
    <row r="2616">
      <c r="A2616" t="n">
        <v>79</v>
      </c>
      <c r="B2616" t="n">
        <v>130</v>
      </c>
      <c r="C2616" t="inlineStr">
        <is>
          <t xml:space="preserve">CONCLUIDO	</t>
        </is>
      </c>
      <c r="D2616" t="n">
        <v>3.6149</v>
      </c>
      <c r="E2616" t="n">
        <v>27.66</v>
      </c>
      <c r="F2616" t="n">
        <v>24.12</v>
      </c>
      <c r="G2616" t="n">
        <v>96.5</v>
      </c>
      <c r="H2616" t="n">
        <v>1.27</v>
      </c>
      <c r="I2616" t="n">
        <v>15</v>
      </c>
      <c r="J2616" t="n">
        <v>290.73</v>
      </c>
      <c r="K2616" t="n">
        <v>59.19</v>
      </c>
      <c r="L2616" t="n">
        <v>20.75</v>
      </c>
      <c r="M2616" t="n">
        <v>13</v>
      </c>
      <c r="N2616" t="n">
        <v>80.79000000000001</v>
      </c>
      <c r="O2616" t="n">
        <v>36090.84</v>
      </c>
      <c r="P2616" t="n">
        <v>396.44</v>
      </c>
      <c r="Q2616" t="n">
        <v>452.59</v>
      </c>
      <c r="R2616" t="n">
        <v>75.37</v>
      </c>
      <c r="S2616" t="n">
        <v>57.64</v>
      </c>
      <c r="T2616" t="n">
        <v>6749.59</v>
      </c>
      <c r="U2616" t="n">
        <v>0.76</v>
      </c>
      <c r="V2616" t="n">
        <v>0.88</v>
      </c>
      <c r="W2616" t="n">
        <v>6.82</v>
      </c>
      <c r="X2616" t="n">
        <v>0.4</v>
      </c>
      <c r="Y2616" t="n">
        <v>1</v>
      </c>
      <c r="Z2616" t="n">
        <v>10</v>
      </c>
    </row>
    <row r="2617">
      <c r="A2617" t="n">
        <v>80</v>
      </c>
      <c r="B2617" t="n">
        <v>130</v>
      </c>
      <c r="C2617" t="inlineStr">
        <is>
          <t xml:space="preserve">CONCLUIDO	</t>
        </is>
      </c>
      <c r="D2617" t="n">
        <v>3.6155</v>
      </c>
      <c r="E2617" t="n">
        <v>27.66</v>
      </c>
      <c r="F2617" t="n">
        <v>24.12</v>
      </c>
      <c r="G2617" t="n">
        <v>96.48</v>
      </c>
      <c r="H2617" t="n">
        <v>1.28</v>
      </c>
      <c r="I2617" t="n">
        <v>15</v>
      </c>
      <c r="J2617" t="n">
        <v>291.24</v>
      </c>
      <c r="K2617" t="n">
        <v>59.19</v>
      </c>
      <c r="L2617" t="n">
        <v>21</v>
      </c>
      <c r="M2617" t="n">
        <v>13</v>
      </c>
      <c r="N2617" t="n">
        <v>81.05</v>
      </c>
      <c r="O2617" t="n">
        <v>36153.75</v>
      </c>
      <c r="P2617" t="n">
        <v>396.41</v>
      </c>
      <c r="Q2617" t="n">
        <v>452.56</v>
      </c>
      <c r="R2617" t="n">
        <v>75.22</v>
      </c>
      <c r="S2617" t="n">
        <v>57.64</v>
      </c>
      <c r="T2617" t="n">
        <v>6672.74</v>
      </c>
      <c r="U2617" t="n">
        <v>0.77</v>
      </c>
      <c r="V2617" t="n">
        <v>0.88</v>
      </c>
      <c r="W2617" t="n">
        <v>6.82</v>
      </c>
      <c r="X2617" t="n">
        <v>0.4</v>
      </c>
      <c r="Y2617" t="n">
        <v>1</v>
      </c>
      <c r="Z2617" t="n">
        <v>10</v>
      </c>
    </row>
    <row r="2618">
      <c r="A2618" t="n">
        <v>81</v>
      </c>
      <c r="B2618" t="n">
        <v>130</v>
      </c>
      <c r="C2618" t="inlineStr">
        <is>
          <t xml:space="preserve">CONCLUIDO	</t>
        </is>
      </c>
      <c r="D2618" t="n">
        <v>3.6144</v>
      </c>
      <c r="E2618" t="n">
        <v>27.67</v>
      </c>
      <c r="F2618" t="n">
        <v>24.13</v>
      </c>
      <c r="G2618" t="n">
        <v>96.51000000000001</v>
      </c>
      <c r="H2618" t="n">
        <v>1.3</v>
      </c>
      <c r="I2618" t="n">
        <v>15</v>
      </c>
      <c r="J2618" t="n">
        <v>291.75</v>
      </c>
      <c r="K2618" t="n">
        <v>59.19</v>
      </c>
      <c r="L2618" t="n">
        <v>21.25</v>
      </c>
      <c r="M2618" t="n">
        <v>13</v>
      </c>
      <c r="N2618" t="n">
        <v>81.31</v>
      </c>
      <c r="O2618" t="n">
        <v>36216.77</v>
      </c>
      <c r="P2618" t="n">
        <v>396.38</v>
      </c>
      <c r="Q2618" t="n">
        <v>452.57</v>
      </c>
      <c r="R2618" t="n">
        <v>75.58</v>
      </c>
      <c r="S2618" t="n">
        <v>57.64</v>
      </c>
      <c r="T2618" t="n">
        <v>6850.53</v>
      </c>
      <c r="U2618" t="n">
        <v>0.76</v>
      </c>
      <c r="V2618" t="n">
        <v>0.88</v>
      </c>
      <c r="W2618" t="n">
        <v>6.82</v>
      </c>
      <c r="X2618" t="n">
        <v>0.4</v>
      </c>
      <c r="Y2618" t="n">
        <v>1</v>
      </c>
      <c r="Z2618" t="n">
        <v>10</v>
      </c>
    </row>
    <row r="2619">
      <c r="A2619" t="n">
        <v>82</v>
      </c>
      <c r="B2619" t="n">
        <v>130</v>
      </c>
      <c r="C2619" t="inlineStr">
        <is>
          <t xml:space="preserve">CONCLUIDO	</t>
        </is>
      </c>
      <c r="D2619" t="n">
        <v>3.6152</v>
      </c>
      <c r="E2619" t="n">
        <v>27.66</v>
      </c>
      <c r="F2619" t="n">
        <v>24.12</v>
      </c>
      <c r="G2619" t="n">
        <v>96.48999999999999</v>
      </c>
      <c r="H2619" t="n">
        <v>1.31</v>
      </c>
      <c r="I2619" t="n">
        <v>15</v>
      </c>
      <c r="J2619" t="n">
        <v>292.26</v>
      </c>
      <c r="K2619" t="n">
        <v>59.19</v>
      </c>
      <c r="L2619" t="n">
        <v>21.5</v>
      </c>
      <c r="M2619" t="n">
        <v>13</v>
      </c>
      <c r="N2619" t="n">
        <v>81.56999999999999</v>
      </c>
      <c r="O2619" t="n">
        <v>36279.9</v>
      </c>
      <c r="P2619" t="n">
        <v>396.01</v>
      </c>
      <c r="Q2619" t="n">
        <v>452.57</v>
      </c>
      <c r="R2619" t="n">
        <v>75.33</v>
      </c>
      <c r="S2619" t="n">
        <v>57.64</v>
      </c>
      <c r="T2619" t="n">
        <v>6726.54</v>
      </c>
      <c r="U2619" t="n">
        <v>0.77</v>
      </c>
      <c r="V2619" t="n">
        <v>0.88</v>
      </c>
      <c r="W2619" t="n">
        <v>6.82</v>
      </c>
      <c r="X2619" t="n">
        <v>0.4</v>
      </c>
      <c r="Y2619" t="n">
        <v>1</v>
      </c>
      <c r="Z2619" t="n">
        <v>10</v>
      </c>
    </row>
    <row r="2620">
      <c r="A2620" t="n">
        <v>83</v>
      </c>
      <c r="B2620" t="n">
        <v>130</v>
      </c>
      <c r="C2620" t="inlineStr">
        <is>
          <t xml:space="preserve">CONCLUIDO	</t>
        </is>
      </c>
      <c r="D2620" t="n">
        <v>3.6153</v>
      </c>
      <c r="E2620" t="n">
        <v>27.66</v>
      </c>
      <c r="F2620" t="n">
        <v>24.12</v>
      </c>
      <c r="G2620" t="n">
        <v>96.48999999999999</v>
      </c>
      <c r="H2620" t="n">
        <v>1.32</v>
      </c>
      <c r="I2620" t="n">
        <v>15</v>
      </c>
      <c r="J2620" t="n">
        <v>292.77</v>
      </c>
      <c r="K2620" t="n">
        <v>59.19</v>
      </c>
      <c r="L2620" t="n">
        <v>21.75</v>
      </c>
      <c r="M2620" t="n">
        <v>13</v>
      </c>
      <c r="N2620" t="n">
        <v>81.83</v>
      </c>
      <c r="O2620" t="n">
        <v>36343.13</v>
      </c>
      <c r="P2620" t="n">
        <v>395.87</v>
      </c>
      <c r="Q2620" t="n">
        <v>452.6</v>
      </c>
      <c r="R2620" t="n">
        <v>75.27</v>
      </c>
      <c r="S2620" t="n">
        <v>57.64</v>
      </c>
      <c r="T2620" t="n">
        <v>6697.97</v>
      </c>
      <c r="U2620" t="n">
        <v>0.77</v>
      </c>
      <c r="V2620" t="n">
        <v>0.88</v>
      </c>
      <c r="W2620" t="n">
        <v>6.82</v>
      </c>
      <c r="X2620" t="n">
        <v>0.4</v>
      </c>
      <c r="Y2620" t="n">
        <v>1</v>
      </c>
      <c r="Z2620" t="n">
        <v>10</v>
      </c>
    </row>
    <row r="2621">
      <c r="A2621" t="n">
        <v>84</v>
      </c>
      <c r="B2621" t="n">
        <v>130</v>
      </c>
      <c r="C2621" t="inlineStr">
        <is>
          <t xml:space="preserve">CONCLUIDO	</t>
        </is>
      </c>
      <c r="D2621" t="n">
        <v>3.6245</v>
      </c>
      <c r="E2621" t="n">
        <v>27.59</v>
      </c>
      <c r="F2621" t="n">
        <v>24.1</v>
      </c>
      <c r="G2621" t="n">
        <v>103.29</v>
      </c>
      <c r="H2621" t="n">
        <v>1.34</v>
      </c>
      <c r="I2621" t="n">
        <v>14</v>
      </c>
      <c r="J2621" t="n">
        <v>293.29</v>
      </c>
      <c r="K2621" t="n">
        <v>59.19</v>
      </c>
      <c r="L2621" t="n">
        <v>22</v>
      </c>
      <c r="M2621" t="n">
        <v>12</v>
      </c>
      <c r="N2621" t="n">
        <v>82.09</v>
      </c>
      <c r="O2621" t="n">
        <v>36406.47</v>
      </c>
      <c r="P2621" t="n">
        <v>396.14</v>
      </c>
      <c r="Q2621" t="n">
        <v>452.56</v>
      </c>
      <c r="R2621" t="n">
        <v>74.78</v>
      </c>
      <c r="S2621" t="n">
        <v>57.64</v>
      </c>
      <c r="T2621" t="n">
        <v>6460.45</v>
      </c>
      <c r="U2621" t="n">
        <v>0.77</v>
      </c>
      <c r="V2621" t="n">
        <v>0.88</v>
      </c>
      <c r="W2621" t="n">
        <v>6.81</v>
      </c>
      <c r="X2621" t="n">
        <v>0.38</v>
      </c>
      <c r="Y2621" t="n">
        <v>1</v>
      </c>
      <c r="Z2621" t="n">
        <v>10</v>
      </c>
    </row>
    <row r="2622">
      <c r="A2622" t="n">
        <v>85</v>
      </c>
      <c r="B2622" t="n">
        <v>130</v>
      </c>
      <c r="C2622" t="inlineStr">
        <is>
          <t xml:space="preserve">CONCLUIDO	</t>
        </is>
      </c>
      <c r="D2622" t="n">
        <v>3.6265</v>
      </c>
      <c r="E2622" t="n">
        <v>27.58</v>
      </c>
      <c r="F2622" t="n">
        <v>24.09</v>
      </c>
      <c r="G2622" t="n">
        <v>103.22</v>
      </c>
      <c r="H2622" t="n">
        <v>1.35</v>
      </c>
      <c r="I2622" t="n">
        <v>14</v>
      </c>
      <c r="J2622" t="n">
        <v>293.8</v>
      </c>
      <c r="K2622" t="n">
        <v>59.19</v>
      </c>
      <c r="L2622" t="n">
        <v>22.25</v>
      </c>
      <c r="M2622" t="n">
        <v>12</v>
      </c>
      <c r="N2622" t="n">
        <v>82.36</v>
      </c>
      <c r="O2622" t="n">
        <v>36469.92</v>
      </c>
      <c r="P2622" t="n">
        <v>395.99</v>
      </c>
      <c r="Q2622" t="n">
        <v>452.59</v>
      </c>
      <c r="R2622" t="n">
        <v>74.08</v>
      </c>
      <c r="S2622" t="n">
        <v>57.64</v>
      </c>
      <c r="T2622" t="n">
        <v>6109.16</v>
      </c>
      <c r="U2622" t="n">
        <v>0.78</v>
      </c>
      <c r="V2622" t="n">
        <v>0.88</v>
      </c>
      <c r="W2622" t="n">
        <v>6.82</v>
      </c>
      <c r="X2622" t="n">
        <v>0.36</v>
      </c>
      <c r="Y2622" t="n">
        <v>1</v>
      </c>
      <c r="Z2622" t="n">
        <v>10</v>
      </c>
    </row>
    <row r="2623">
      <c r="A2623" t="n">
        <v>86</v>
      </c>
      <c r="B2623" t="n">
        <v>130</v>
      </c>
      <c r="C2623" t="inlineStr">
        <is>
          <t xml:space="preserve">CONCLUIDO	</t>
        </is>
      </c>
      <c r="D2623" t="n">
        <v>3.6261</v>
      </c>
      <c r="E2623" t="n">
        <v>27.58</v>
      </c>
      <c r="F2623" t="n">
        <v>24.09</v>
      </c>
      <c r="G2623" t="n">
        <v>103.23</v>
      </c>
      <c r="H2623" t="n">
        <v>1.36</v>
      </c>
      <c r="I2623" t="n">
        <v>14</v>
      </c>
      <c r="J2623" t="n">
        <v>294.32</v>
      </c>
      <c r="K2623" t="n">
        <v>59.19</v>
      </c>
      <c r="L2623" t="n">
        <v>22.5</v>
      </c>
      <c r="M2623" t="n">
        <v>12</v>
      </c>
      <c r="N2623" t="n">
        <v>82.62</v>
      </c>
      <c r="O2623" t="n">
        <v>36533.49</v>
      </c>
      <c r="P2623" t="n">
        <v>396.02</v>
      </c>
      <c r="Q2623" t="n">
        <v>452.6</v>
      </c>
      <c r="R2623" t="n">
        <v>73.95999999999999</v>
      </c>
      <c r="S2623" t="n">
        <v>57.64</v>
      </c>
      <c r="T2623" t="n">
        <v>6049.62</v>
      </c>
      <c r="U2623" t="n">
        <v>0.78</v>
      </c>
      <c r="V2623" t="n">
        <v>0.88</v>
      </c>
      <c r="W2623" t="n">
        <v>6.82</v>
      </c>
      <c r="X2623" t="n">
        <v>0.36</v>
      </c>
      <c r="Y2623" t="n">
        <v>1</v>
      </c>
      <c r="Z2623" t="n">
        <v>10</v>
      </c>
    </row>
    <row r="2624">
      <c r="A2624" t="n">
        <v>87</v>
      </c>
      <c r="B2624" t="n">
        <v>130</v>
      </c>
      <c r="C2624" t="inlineStr">
        <is>
          <t xml:space="preserve">CONCLUIDO	</t>
        </is>
      </c>
      <c r="D2624" t="n">
        <v>3.6239</v>
      </c>
      <c r="E2624" t="n">
        <v>27.59</v>
      </c>
      <c r="F2624" t="n">
        <v>24.11</v>
      </c>
      <c r="G2624" t="n">
        <v>103.31</v>
      </c>
      <c r="H2624" t="n">
        <v>1.37</v>
      </c>
      <c r="I2624" t="n">
        <v>14</v>
      </c>
      <c r="J2624" t="n">
        <v>294.83</v>
      </c>
      <c r="K2624" t="n">
        <v>59.19</v>
      </c>
      <c r="L2624" t="n">
        <v>22.75</v>
      </c>
      <c r="M2624" t="n">
        <v>12</v>
      </c>
      <c r="N2624" t="n">
        <v>82.89</v>
      </c>
      <c r="O2624" t="n">
        <v>36597.16</v>
      </c>
      <c r="P2624" t="n">
        <v>396.13</v>
      </c>
      <c r="Q2624" t="n">
        <v>452.56</v>
      </c>
      <c r="R2624" t="n">
        <v>74.83</v>
      </c>
      <c r="S2624" t="n">
        <v>57.64</v>
      </c>
      <c r="T2624" t="n">
        <v>6484.02</v>
      </c>
      <c r="U2624" t="n">
        <v>0.77</v>
      </c>
      <c r="V2624" t="n">
        <v>0.88</v>
      </c>
      <c r="W2624" t="n">
        <v>6.82</v>
      </c>
      <c r="X2624" t="n">
        <v>0.38</v>
      </c>
      <c r="Y2624" t="n">
        <v>1</v>
      </c>
      <c r="Z2624" t="n">
        <v>10</v>
      </c>
    </row>
    <row r="2625">
      <c r="A2625" t="n">
        <v>88</v>
      </c>
      <c r="B2625" t="n">
        <v>130</v>
      </c>
      <c r="C2625" t="inlineStr">
        <is>
          <t xml:space="preserve">CONCLUIDO	</t>
        </is>
      </c>
      <c r="D2625" t="n">
        <v>3.6263</v>
      </c>
      <c r="E2625" t="n">
        <v>27.58</v>
      </c>
      <c r="F2625" t="n">
        <v>24.09</v>
      </c>
      <c r="G2625" t="n">
        <v>103.23</v>
      </c>
      <c r="H2625" t="n">
        <v>1.39</v>
      </c>
      <c r="I2625" t="n">
        <v>14</v>
      </c>
      <c r="J2625" t="n">
        <v>295.35</v>
      </c>
      <c r="K2625" t="n">
        <v>59.19</v>
      </c>
      <c r="L2625" t="n">
        <v>23</v>
      </c>
      <c r="M2625" t="n">
        <v>12</v>
      </c>
      <c r="N2625" t="n">
        <v>83.16</v>
      </c>
      <c r="O2625" t="n">
        <v>36660.94</v>
      </c>
      <c r="P2625" t="n">
        <v>395.62</v>
      </c>
      <c r="Q2625" t="n">
        <v>452.6</v>
      </c>
      <c r="R2625" t="n">
        <v>74.05</v>
      </c>
      <c r="S2625" t="n">
        <v>57.64</v>
      </c>
      <c r="T2625" t="n">
        <v>6095.4</v>
      </c>
      <c r="U2625" t="n">
        <v>0.78</v>
      </c>
      <c r="V2625" t="n">
        <v>0.88</v>
      </c>
      <c r="W2625" t="n">
        <v>6.82</v>
      </c>
      <c r="X2625" t="n">
        <v>0.36</v>
      </c>
      <c r="Y2625" t="n">
        <v>1</v>
      </c>
      <c r="Z2625" t="n">
        <v>10</v>
      </c>
    </row>
    <row r="2626">
      <c r="A2626" t="n">
        <v>89</v>
      </c>
      <c r="B2626" t="n">
        <v>130</v>
      </c>
      <c r="C2626" t="inlineStr">
        <is>
          <t xml:space="preserve">CONCLUIDO	</t>
        </is>
      </c>
      <c r="D2626" t="n">
        <v>3.6244</v>
      </c>
      <c r="E2626" t="n">
        <v>27.59</v>
      </c>
      <c r="F2626" t="n">
        <v>24.1</v>
      </c>
      <c r="G2626" t="n">
        <v>103.29</v>
      </c>
      <c r="H2626" t="n">
        <v>1.4</v>
      </c>
      <c r="I2626" t="n">
        <v>14</v>
      </c>
      <c r="J2626" t="n">
        <v>295.87</v>
      </c>
      <c r="K2626" t="n">
        <v>59.19</v>
      </c>
      <c r="L2626" t="n">
        <v>23.25</v>
      </c>
      <c r="M2626" t="n">
        <v>12</v>
      </c>
      <c r="N2626" t="n">
        <v>83.43000000000001</v>
      </c>
      <c r="O2626" t="n">
        <v>36724.83</v>
      </c>
      <c r="P2626" t="n">
        <v>395.16</v>
      </c>
      <c r="Q2626" t="n">
        <v>452.56</v>
      </c>
      <c r="R2626" t="n">
        <v>74.54000000000001</v>
      </c>
      <c r="S2626" t="n">
        <v>57.64</v>
      </c>
      <c r="T2626" t="n">
        <v>6338.97</v>
      </c>
      <c r="U2626" t="n">
        <v>0.77</v>
      </c>
      <c r="V2626" t="n">
        <v>0.88</v>
      </c>
      <c r="W2626" t="n">
        <v>6.82</v>
      </c>
      <c r="X2626" t="n">
        <v>0.38</v>
      </c>
      <c r="Y2626" t="n">
        <v>1</v>
      </c>
      <c r="Z2626" t="n">
        <v>10</v>
      </c>
    </row>
    <row r="2627">
      <c r="A2627" t="n">
        <v>90</v>
      </c>
      <c r="B2627" t="n">
        <v>130</v>
      </c>
      <c r="C2627" t="inlineStr">
        <is>
          <t xml:space="preserve">CONCLUIDO	</t>
        </is>
      </c>
      <c r="D2627" t="n">
        <v>3.6352</v>
      </c>
      <c r="E2627" t="n">
        <v>27.51</v>
      </c>
      <c r="F2627" t="n">
        <v>24.07</v>
      </c>
      <c r="G2627" t="n">
        <v>111.08</v>
      </c>
      <c r="H2627" t="n">
        <v>1.41</v>
      </c>
      <c r="I2627" t="n">
        <v>13</v>
      </c>
      <c r="J2627" t="n">
        <v>296.39</v>
      </c>
      <c r="K2627" t="n">
        <v>59.19</v>
      </c>
      <c r="L2627" t="n">
        <v>23.5</v>
      </c>
      <c r="M2627" t="n">
        <v>11</v>
      </c>
      <c r="N2627" t="n">
        <v>83.69</v>
      </c>
      <c r="O2627" t="n">
        <v>36788.84</v>
      </c>
      <c r="P2627" t="n">
        <v>394.04</v>
      </c>
      <c r="Q2627" t="n">
        <v>452.63</v>
      </c>
      <c r="R2627" t="n">
        <v>73.59999999999999</v>
      </c>
      <c r="S2627" t="n">
        <v>57.64</v>
      </c>
      <c r="T2627" t="n">
        <v>5875.34</v>
      </c>
      <c r="U2627" t="n">
        <v>0.78</v>
      </c>
      <c r="V2627" t="n">
        <v>0.88</v>
      </c>
      <c r="W2627" t="n">
        <v>6.81</v>
      </c>
      <c r="X2627" t="n">
        <v>0.34</v>
      </c>
      <c r="Y2627" t="n">
        <v>1</v>
      </c>
      <c r="Z2627" t="n">
        <v>10</v>
      </c>
    </row>
    <row r="2628">
      <c r="A2628" t="n">
        <v>91</v>
      </c>
      <c r="B2628" t="n">
        <v>130</v>
      </c>
      <c r="C2628" t="inlineStr">
        <is>
          <t xml:space="preserve">CONCLUIDO	</t>
        </is>
      </c>
      <c r="D2628" t="n">
        <v>3.6333</v>
      </c>
      <c r="E2628" t="n">
        <v>27.52</v>
      </c>
      <c r="F2628" t="n">
        <v>24.08</v>
      </c>
      <c r="G2628" t="n">
        <v>111.15</v>
      </c>
      <c r="H2628" t="n">
        <v>1.42</v>
      </c>
      <c r="I2628" t="n">
        <v>13</v>
      </c>
      <c r="J2628" t="n">
        <v>296.91</v>
      </c>
      <c r="K2628" t="n">
        <v>59.19</v>
      </c>
      <c r="L2628" t="n">
        <v>23.75</v>
      </c>
      <c r="M2628" t="n">
        <v>11</v>
      </c>
      <c r="N2628" t="n">
        <v>83.95999999999999</v>
      </c>
      <c r="O2628" t="n">
        <v>36852.96</v>
      </c>
      <c r="P2628" t="n">
        <v>395.06</v>
      </c>
      <c r="Q2628" t="n">
        <v>452.59</v>
      </c>
      <c r="R2628" t="n">
        <v>74.06</v>
      </c>
      <c r="S2628" t="n">
        <v>57.64</v>
      </c>
      <c r="T2628" t="n">
        <v>6105.17</v>
      </c>
      <c r="U2628" t="n">
        <v>0.78</v>
      </c>
      <c r="V2628" t="n">
        <v>0.88</v>
      </c>
      <c r="W2628" t="n">
        <v>6.82</v>
      </c>
      <c r="X2628" t="n">
        <v>0.36</v>
      </c>
      <c r="Y2628" t="n">
        <v>1</v>
      </c>
      <c r="Z2628" t="n">
        <v>10</v>
      </c>
    </row>
    <row r="2629">
      <c r="A2629" t="n">
        <v>92</v>
      </c>
      <c r="B2629" t="n">
        <v>130</v>
      </c>
      <c r="C2629" t="inlineStr">
        <is>
          <t xml:space="preserve">CONCLUIDO	</t>
        </is>
      </c>
      <c r="D2629" t="n">
        <v>3.6339</v>
      </c>
      <c r="E2629" t="n">
        <v>27.52</v>
      </c>
      <c r="F2629" t="n">
        <v>24.08</v>
      </c>
      <c r="G2629" t="n">
        <v>111.13</v>
      </c>
      <c r="H2629" t="n">
        <v>1.44</v>
      </c>
      <c r="I2629" t="n">
        <v>13</v>
      </c>
      <c r="J2629" t="n">
        <v>297.43</v>
      </c>
      <c r="K2629" t="n">
        <v>59.19</v>
      </c>
      <c r="L2629" t="n">
        <v>24</v>
      </c>
      <c r="M2629" t="n">
        <v>11</v>
      </c>
      <c r="N2629" t="n">
        <v>84.23999999999999</v>
      </c>
      <c r="O2629" t="n">
        <v>36917.19</v>
      </c>
      <c r="P2629" t="n">
        <v>395.46</v>
      </c>
      <c r="Q2629" t="n">
        <v>452.56</v>
      </c>
      <c r="R2629" t="n">
        <v>73.7</v>
      </c>
      <c r="S2629" t="n">
        <v>57.64</v>
      </c>
      <c r="T2629" t="n">
        <v>5924.14</v>
      </c>
      <c r="U2629" t="n">
        <v>0.78</v>
      </c>
      <c r="V2629" t="n">
        <v>0.88</v>
      </c>
      <c r="W2629" t="n">
        <v>6.82</v>
      </c>
      <c r="X2629" t="n">
        <v>0.35</v>
      </c>
      <c r="Y2629" t="n">
        <v>1</v>
      </c>
      <c r="Z2629" t="n">
        <v>10</v>
      </c>
    </row>
    <row r="2630">
      <c r="A2630" t="n">
        <v>93</v>
      </c>
      <c r="B2630" t="n">
        <v>130</v>
      </c>
      <c r="C2630" t="inlineStr">
        <is>
          <t xml:space="preserve">CONCLUIDO	</t>
        </is>
      </c>
      <c r="D2630" t="n">
        <v>3.6344</v>
      </c>
      <c r="E2630" t="n">
        <v>27.52</v>
      </c>
      <c r="F2630" t="n">
        <v>24.07</v>
      </c>
      <c r="G2630" t="n">
        <v>111.11</v>
      </c>
      <c r="H2630" t="n">
        <v>1.45</v>
      </c>
      <c r="I2630" t="n">
        <v>13</v>
      </c>
      <c r="J2630" t="n">
        <v>297.95</v>
      </c>
      <c r="K2630" t="n">
        <v>59.19</v>
      </c>
      <c r="L2630" t="n">
        <v>24.25</v>
      </c>
      <c r="M2630" t="n">
        <v>11</v>
      </c>
      <c r="N2630" t="n">
        <v>84.51000000000001</v>
      </c>
      <c r="O2630" t="n">
        <v>36981.53</v>
      </c>
      <c r="P2630" t="n">
        <v>395.93</v>
      </c>
      <c r="Q2630" t="n">
        <v>452.58</v>
      </c>
      <c r="R2630" t="n">
        <v>73.75</v>
      </c>
      <c r="S2630" t="n">
        <v>57.64</v>
      </c>
      <c r="T2630" t="n">
        <v>5946.4</v>
      </c>
      <c r="U2630" t="n">
        <v>0.78</v>
      </c>
      <c r="V2630" t="n">
        <v>0.88</v>
      </c>
      <c r="W2630" t="n">
        <v>6.82</v>
      </c>
      <c r="X2630" t="n">
        <v>0.35</v>
      </c>
      <c r="Y2630" t="n">
        <v>1</v>
      </c>
      <c r="Z2630" t="n">
        <v>10</v>
      </c>
    </row>
    <row r="2631">
      <c r="A2631" t="n">
        <v>94</v>
      </c>
      <c r="B2631" t="n">
        <v>130</v>
      </c>
      <c r="C2631" t="inlineStr">
        <is>
          <t xml:space="preserve">CONCLUIDO	</t>
        </is>
      </c>
      <c r="D2631" t="n">
        <v>3.6358</v>
      </c>
      <c r="E2631" t="n">
        <v>27.5</v>
      </c>
      <c r="F2631" t="n">
        <v>24.06</v>
      </c>
      <c r="G2631" t="n">
        <v>111.06</v>
      </c>
      <c r="H2631" t="n">
        <v>1.46</v>
      </c>
      <c r="I2631" t="n">
        <v>13</v>
      </c>
      <c r="J2631" t="n">
        <v>298.47</v>
      </c>
      <c r="K2631" t="n">
        <v>59.19</v>
      </c>
      <c r="L2631" t="n">
        <v>24.5</v>
      </c>
      <c r="M2631" t="n">
        <v>11</v>
      </c>
      <c r="N2631" t="n">
        <v>84.78</v>
      </c>
      <c r="O2631" t="n">
        <v>37045.99</v>
      </c>
      <c r="P2631" t="n">
        <v>396.13</v>
      </c>
      <c r="Q2631" t="n">
        <v>452.59</v>
      </c>
      <c r="R2631" t="n">
        <v>73.22</v>
      </c>
      <c r="S2631" t="n">
        <v>57.64</v>
      </c>
      <c r="T2631" t="n">
        <v>5684.77</v>
      </c>
      <c r="U2631" t="n">
        <v>0.79</v>
      </c>
      <c r="V2631" t="n">
        <v>0.88</v>
      </c>
      <c r="W2631" t="n">
        <v>6.82</v>
      </c>
      <c r="X2631" t="n">
        <v>0.34</v>
      </c>
      <c r="Y2631" t="n">
        <v>1</v>
      </c>
      <c r="Z2631" t="n">
        <v>10</v>
      </c>
    </row>
    <row r="2632">
      <c r="A2632" t="n">
        <v>95</v>
      </c>
      <c r="B2632" t="n">
        <v>130</v>
      </c>
      <c r="C2632" t="inlineStr">
        <is>
          <t xml:space="preserve">CONCLUIDO	</t>
        </is>
      </c>
      <c r="D2632" t="n">
        <v>3.634</v>
      </c>
      <c r="E2632" t="n">
        <v>27.52</v>
      </c>
      <c r="F2632" t="n">
        <v>24.08</v>
      </c>
      <c r="G2632" t="n">
        <v>111.13</v>
      </c>
      <c r="H2632" t="n">
        <v>1.47</v>
      </c>
      <c r="I2632" t="n">
        <v>13</v>
      </c>
      <c r="J2632" t="n">
        <v>299</v>
      </c>
      <c r="K2632" t="n">
        <v>59.19</v>
      </c>
      <c r="L2632" t="n">
        <v>24.75</v>
      </c>
      <c r="M2632" t="n">
        <v>11</v>
      </c>
      <c r="N2632" t="n">
        <v>85.05</v>
      </c>
      <c r="O2632" t="n">
        <v>37110.57</v>
      </c>
      <c r="P2632" t="n">
        <v>396.22</v>
      </c>
      <c r="Q2632" t="n">
        <v>452.57</v>
      </c>
      <c r="R2632" t="n">
        <v>73.67</v>
      </c>
      <c r="S2632" t="n">
        <v>57.64</v>
      </c>
      <c r="T2632" t="n">
        <v>5906.79</v>
      </c>
      <c r="U2632" t="n">
        <v>0.78</v>
      </c>
      <c r="V2632" t="n">
        <v>0.88</v>
      </c>
      <c r="W2632" t="n">
        <v>6.82</v>
      </c>
      <c r="X2632" t="n">
        <v>0.35</v>
      </c>
      <c r="Y2632" t="n">
        <v>1</v>
      </c>
      <c r="Z2632" t="n">
        <v>10</v>
      </c>
    </row>
    <row r="2633">
      <c r="A2633" t="n">
        <v>96</v>
      </c>
      <c r="B2633" t="n">
        <v>130</v>
      </c>
      <c r="C2633" t="inlineStr">
        <is>
          <t xml:space="preserve">CONCLUIDO	</t>
        </is>
      </c>
      <c r="D2633" t="n">
        <v>3.6357</v>
      </c>
      <c r="E2633" t="n">
        <v>27.5</v>
      </c>
      <c r="F2633" t="n">
        <v>24.06</v>
      </c>
      <c r="G2633" t="n">
        <v>111.07</v>
      </c>
      <c r="H2633" t="n">
        <v>1.49</v>
      </c>
      <c r="I2633" t="n">
        <v>13</v>
      </c>
      <c r="J2633" t="n">
        <v>299.52</v>
      </c>
      <c r="K2633" t="n">
        <v>59.19</v>
      </c>
      <c r="L2633" t="n">
        <v>25</v>
      </c>
      <c r="M2633" t="n">
        <v>11</v>
      </c>
      <c r="N2633" t="n">
        <v>85.33</v>
      </c>
      <c r="O2633" t="n">
        <v>37175.38</v>
      </c>
      <c r="P2633" t="n">
        <v>395.8</v>
      </c>
      <c r="Q2633" t="n">
        <v>452.61</v>
      </c>
      <c r="R2633" t="n">
        <v>73.44</v>
      </c>
      <c r="S2633" t="n">
        <v>57.64</v>
      </c>
      <c r="T2633" t="n">
        <v>5790.61</v>
      </c>
      <c r="U2633" t="n">
        <v>0.78</v>
      </c>
      <c r="V2633" t="n">
        <v>0.88</v>
      </c>
      <c r="W2633" t="n">
        <v>6.81</v>
      </c>
      <c r="X2633" t="n">
        <v>0.34</v>
      </c>
      <c r="Y2633" t="n">
        <v>1</v>
      </c>
      <c r="Z2633" t="n">
        <v>10</v>
      </c>
    </row>
    <row r="2634">
      <c r="A2634" t="n">
        <v>97</v>
      </c>
      <c r="B2634" t="n">
        <v>130</v>
      </c>
      <c r="C2634" t="inlineStr">
        <is>
          <t xml:space="preserve">CONCLUIDO	</t>
        </is>
      </c>
      <c r="D2634" t="n">
        <v>3.6354</v>
      </c>
      <c r="E2634" t="n">
        <v>27.51</v>
      </c>
      <c r="F2634" t="n">
        <v>24.07</v>
      </c>
      <c r="G2634" t="n">
        <v>111.08</v>
      </c>
      <c r="H2634" t="n">
        <v>1.5</v>
      </c>
      <c r="I2634" t="n">
        <v>13</v>
      </c>
      <c r="J2634" t="n">
        <v>300.05</v>
      </c>
      <c r="K2634" t="n">
        <v>59.19</v>
      </c>
      <c r="L2634" t="n">
        <v>25.25</v>
      </c>
      <c r="M2634" t="n">
        <v>11</v>
      </c>
      <c r="N2634" t="n">
        <v>85.59999999999999</v>
      </c>
      <c r="O2634" t="n">
        <v>37240.19</v>
      </c>
      <c r="P2634" t="n">
        <v>395.26</v>
      </c>
      <c r="Q2634" t="n">
        <v>452.56</v>
      </c>
      <c r="R2634" t="n">
        <v>73.61</v>
      </c>
      <c r="S2634" t="n">
        <v>57.64</v>
      </c>
      <c r="T2634" t="n">
        <v>5876.37</v>
      </c>
      <c r="U2634" t="n">
        <v>0.78</v>
      </c>
      <c r="V2634" t="n">
        <v>0.88</v>
      </c>
      <c r="W2634" t="n">
        <v>6.81</v>
      </c>
      <c r="X2634" t="n">
        <v>0.34</v>
      </c>
      <c r="Y2634" t="n">
        <v>1</v>
      </c>
      <c r="Z2634" t="n">
        <v>10</v>
      </c>
    </row>
    <row r="2635">
      <c r="A2635" t="n">
        <v>98</v>
      </c>
      <c r="B2635" t="n">
        <v>130</v>
      </c>
      <c r="C2635" t="inlineStr">
        <is>
          <t xml:space="preserve">CONCLUIDO	</t>
        </is>
      </c>
      <c r="D2635" t="n">
        <v>3.6345</v>
      </c>
      <c r="E2635" t="n">
        <v>27.51</v>
      </c>
      <c r="F2635" t="n">
        <v>24.07</v>
      </c>
      <c r="G2635" t="n">
        <v>111.11</v>
      </c>
      <c r="H2635" t="n">
        <v>1.51</v>
      </c>
      <c r="I2635" t="n">
        <v>13</v>
      </c>
      <c r="J2635" t="n">
        <v>300.57</v>
      </c>
      <c r="K2635" t="n">
        <v>59.19</v>
      </c>
      <c r="L2635" t="n">
        <v>25.5</v>
      </c>
      <c r="M2635" t="n">
        <v>11</v>
      </c>
      <c r="N2635" t="n">
        <v>85.88</v>
      </c>
      <c r="O2635" t="n">
        <v>37305.12</v>
      </c>
      <c r="P2635" t="n">
        <v>394.84</v>
      </c>
      <c r="Q2635" t="n">
        <v>452.55</v>
      </c>
      <c r="R2635" t="n">
        <v>73.68000000000001</v>
      </c>
      <c r="S2635" t="n">
        <v>57.64</v>
      </c>
      <c r="T2635" t="n">
        <v>5910.87</v>
      </c>
      <c r="U2635" t="n">
        <v>0.78</v>
      </c>
      <c r="V2635" t="n">
        <v>0.88</v>
      </c>
      <c r="W2635" t="n">
        <v>6.82</v>
      </c>
      <c r="X2635" t="n">
        <v>0.35</v>
      </c>
      <c r="Y2635" t="n">
        <v>1</v>
      </c>
      <c r="Z2635" t="n">
        <v>10</v>
      </c>
    </row>
    <row r="2636">
      <c r="A2636" t="n">
        <v>99</v>
      </c>
      <c r="B2636" t="n">
        <v>130</v>
      </c>
      <c r="C2636" t="inlineStr">
        <is>
          <t xml:space="preserve">CONCLUIDO	</t>
        </is>
      </c>
      <c r="D2636" t="n">
        <v>3.6471</v>
      </c>
      <c r="E2636" t="n">
        <v>27.42</v>
      </c>
      <c r="F2636" t="n">
        <v>24.03</v>
      </c>
      <c r="G2636" t="n">
        <v>120.14</v>
      </c>
      <c r="H2636" t="n">
        <v>1.52</v>
      </c>
      <c r="I2636" t="n">
        <v>12</v>
      </c>
      <c r="J2636" t="n">
        <v>301.1</v>
      </c>
      <c r="K2636" t="n">
        <v>59.19</v>
      </c>
      <c r="L2636" t="n">
        <v>25.75</v>
      </c>
      <c r="M2636" t="n">
        <v>10</v>
      </c>
      <c r="N2636" t="n">
        <v>86.16</v>
      </c>
      <c r="O2636" t="n">
        <v>37370.16</v>
      </c>
      <c r="P2636" t="n">
        <v>393.89</v>
      </c>
      <c r="Q2636" t="n">
        <v>452.56</v>
      </c>
      <c r="R2636" t="n">
        <v>72.11</v>
      </c>
      <c r="S2636" t="n">
        <v>57.64</v>
      </c>
      <c r="T2636" t="n">
        <v>5132.89</v>
      </c>
      <c r="U2636" t="n">
        <v>0.8</v>
      </c>
      <c r="V2636" t="n">
        <v>0.88</v>
      </c>
      <c r="W2636" t="n">
        <v>6.82</v>
      </c>
      <c r="X2636" t="n">
        <v>0.3</v>
      </c>
      <c r="Y2636" t="n">
        <v>1</v>
      </c>
      <c r="Z2636" t="n">
        <v>10</v>
      </c>
    </row>
    <row r="2637">
      <c r="A2637" t="n">
        <v>100</v>
      </c>
      <c r="B2637" t="n">
        <v>130</v>
      </c>
      <c r="C2637" t="inlineStr">
        <is>
          <t xml:space="preserve">CONCLUIDO	</t>
        </is>
      </c>
      <c r="D2637" t="n">
        <v>3.647</v>
      </c>
      <c r="E2637" t="n">
        <v>27.42</v>
      </c>
      <c r="F2637" t="n">
        <v>24.03</v>
      </c>
      <c r="G2637" t="n">
        <v>120.14</v>
      </c>
      <c r="H2637" t="n">
        <v>1.54</v>
      </c>
      <c r="I2637" t="n">
        <v>12</v>
      </c>
      <c r="J2637" t="n">
        <v>301.63</v>
      </c>
      <c r="K2637" t="n">
        <v>59.19</v>
      </c>
      <c r="L2637" t="n">
        <v>26</v>
      </c>
      <c r="M2637" t="n">
        <v>10</v>
      </c>
      <c r="N2637" t="n">
        <v>86.44</v>
      </c>
      <c r="O2637" t="n">
        <v>37435.32</v>
      </c>
      <c r="P2637" t="n">
        <v>394.23</v>
      </c>
      <c r="Q2637" t="n">
        <v>452.57</v>
      </c>
      <c r="R2637" t="n">
        <v>72.2</v>
      </c>
      <c r="S2637" t="n">
        <v>57.64</v>
      </c>
      <c r="T2637" t="n">
        <v>5179.07</v>
      </c>
      <c r="U2637" t="n">
        <v>0.8</v>
      </c>
      <c r="V2637" t="n">
        <v>0.88</v>
      </c>
      <c r="W2637" t="n">
        <v>6.81</v>
      </c>
      <c r="X2637" t="n">
        <v>0.3</v>
      </c>
      <c r="Y2637" t="n">
        <v>1</v>
      </c>
      <c r="Z2637" t="n">
        <v>10</v>
      </c>
    </row>
    <row r="2638">
      <c r="A2638" t="n">
        <v>101</v>
      </c>
      <c r="B2638" t="n">
        <v>130</v>
      </c>
      <c r="C2638" t="inlineStr">
        <is>
          <t xml:space="preserve">CONCLUIDO	</t>
        </is>
      </c>
      <c r="D2638" t="n">
        <v>3.647</v>
      </c>
      <c r="E2638" t="n">
        <v>27.42</v>
      </c>
      <c r="F2638" t="n">
        <v>24.03</v>
      </c>
      <c r="G2638" t="n">
        <v>120.14</v>
      </c>
      <c r="H2638" t="n">
        <v>1.55</v>
      </c>
      <c r="I2638" t="n">
        <v>12</v>
      </c>
      <c r="J2638" t="n">
        <v>302.16</v>
      </c>
      <c r="K2638" t="n">
        <v>59.19</v>
      </c>
      <c r="L2638" t="n">
        <v>26.25</v>
      </c>
      <c r="M2638" t="n">
        <v>10</v>
      </c>
      <c r="N2638" t="n">
        <v>86.72</v>
      </c>
      <c r="O2638" t="n">
        <v>37500.6</v>
      </c>
      <c r="P2638" t="n">
        <v>394.52</v>
      </c>
      <c r="Q2638" t="n">
        <v>452.59</v>
      </c>
      <c r="R2638" t="n">
        <v>72.09</v>
      </c>
      <c r="S2638" t="n">
        <v>57.64</v>
      </c>
      <c r="T2638" t="n">
        <v>5122.91</v>
      </c>
      <c r="U2638" t="n">
        <v>0.8</v>
      </c>
      <c r="V2638" t="n">
        <v>0.88</v>
      </c>
      <c r="W2638" t="n">
        <v>6.82</v>
      </c>
      <c r="X2638" t="n">
        <v>0.3</v>
      </c>
      <c r="Y2638" t="n">
        <v>1</v>
      </c>
      <c r="Z2638" t="n">
        <v>10</v>
      </c>
    </row>
    <row r="2639">
      <c r="A2639" t="n">
        <v>102</v>
      </c>
      <c r="B2639" t="n">
        <v>130</v>
      </c>
      <c r="C2639" t="inlineStr">
        <is>
          <t xml:space="preserve">CONCLUIDO	</t>
        </is>
      </c>
      <c r="D2639" t="n">
        <v>3.6476</v>
      </c>
      <c r="E2639" t="n">
        <v>27.42</v>
      </c>
      <c r="F2639" t="n">
        <v>24.02</v>
      </c>
      <c r="G2639" t="n">
        <v>120.12</v>
      </c>
      <c r="H2639" t="n">
        <v>1.56</v>
      </c>
      <c r="I2639" t="n">
        <v>12</v>
      </c>
      <c r="J2639" t="n">
        <v>302.69</v>
      </c>
      <c r="K2639" t="n">
        <v>59.19</v>
      </c>
      <c r="L2639" t="n">
        <v>26.5</v>
      </c>
      <c r="M2639" t="n">
        <v>10</v>
      </c>
      <c r="N2639" t="n">
        <v>87</v>
      </c>
      <c r="O2639" t="n">
        <v>37566</v>
      </c>
      <c r="P2639" t="n">
        <v>395.04</v>
      </c>
      <c r="Q2639" t="n">
        <v>452.59</v>
      </c>
      <c r="R2639" t="n">
        <v>71.93000000000001</v>
      </c>
      <c r="S2639" t="n">
        <v>57.64</v>
      </c>
      <c r="T2639" t="n">
        <v>5044.09</v>
      </c>
      <c r="U2639" t="n">
        <v>0.8</v>
      </c>
      <c r="V2639" t="n">
        <v>0.88</v>
      </c>
      <c r="W2639" t="n">
        <v>6.82</v>
      </c>
      <c r="X2639" t="n">
        <v>0.3</v>
      </c>
      <c r="Y2639" t="n">
        <v>1</v>
      </c>
      <c r="Z2639" t="n">
        <v>10</v>
      </c>
    </row>
    <row r="2640">
      <c r="A2640" t="n">
        <v>103</v>
      </c>
      <c r="B2640" t="n">
        <v>130</v>
      </c>
      <c r="C2640" t="inlineStr">
        <is>
          <t xml:space="preserve">CONCLUIDO	</t>
        </is>
      </c>
      <c r="D2640" t="n">
        <v>3.6452</v>
      </c>
      <c r="E2640" t="n">
        <v>27.43</v>
      </c>
      <c r="F2640" t="n">
        <v>24.04</v>
      </c>
      <c r="G2640" t="n">
        <v>120.21</v>
      </c>
      <c r="H2640" t="n">
        <v>1.57</v>
      </c>
      <c r="I2640" t="n">
        <v>12</v>
      </c>
      <c r="J2640" t="n">
        <v>303.22</v>
      </c>
      <c r="K2640" t="n">
        <v>59.19</v>
      </c>
      <c r="L2640" t="n">
        <v>26.75</v>
      </c>
      <c r="M2640" t="n">
        <v>10</v>
      </c>
      <c r="N2640" t="n">
        <v>87.28</v>
      </c>
      <c r="O2640" t="n">
        <v>37631.52</v>
      </c>
      <c r="P2640" t="n">
        <v>395.39</v>
      </c>
      <c r="Q2640" t="n">
        <v>452.56</v>
      </c>
      <c r="R2640" t="n">
        <v>72.42</v>
      </c>
      <c r="S2640" t="n">
        <v>57.64</v>
      </c>
      <c r="T2640" t="n">
        <v>5286.12</v>
      </c>
      <c r="U2640" t="n">
        <v>0.8</v>
      </c>
      <c r="V2640" t="n">
        <v>0.88</v>
      </c>
      <c r="W2640" t="n">
        <v>6.82</v>
      </c>
      <c r="X2640" t="n">
        <v>0.32</v>
      </c>
      <c r="Y2640" t="n">
        <v>1</v>
      </c>
      <c r="Z2640" t="n">
        <v>10</v>
      </c>
    </row>
    <row r="2641">
      <c r="A2641" t="n">
        <v>104</v>
      </c>
      <c r="B2641" t="n">
        <v>130</v>
      </c>
      <c r="C2641" t="inlineStr">
        <is>
          <t xml:space="preserve">CONCLUIDO	</t>
        </is>
      </c>
      <c r="D2641" t="n">
        <v>3.6457</v>
      </c>
      <c r="E2641" t="n">
        <v>27.43</v>
      </c>
      <c r="F2641" t="n">
        <v>24.04</v>
      </c>
      <c r="G2641" t="n">
        <v>120.19</v>
      </c>
      <c r="H2641" t="n">
        <v>1.58</v>
      </c>
      <c r="I2641" t="n">
        <v>12</v>
      </c>
      <c r="J2641" t="n">
        <v>303.75</v>
      </c>
      <c r="K2641" t="n">
        <v>59.19</v>
      </c>
      <c r="L2641" t="n">
        <v>27</v>
      </c>
      <c r="M2641" t="n">
        <v>10</v>
      </c>
      <c r="N2641" t="n">
        <v>87.56</v>
      </c>
      <c r="O2641" t="n">
        <v>37697.16</v>
      </c>
      <c r="P2641" t="n">
        <v>395.26</v>
      </c>
      <c r="Q2641" t="n">
        <v>452.66</v>
      </c>
      <c r="R2641" t="n">
        <v>72.45</v>
      </c>
      <c r="S2641" t="n">
        <v>57.64</v>
      </c>
      <c r="T2641" t="n">
        <v>5305.02</v>
      </c>
      <c r="U2641" t="n">
        <v>0.8</v>
      </c>
      <c r="V2641" t="n">
        <v>0.88</v>
      </c>
      <c r="W2641" t="n">
        <v>6.82</v>
      </c>
      <c r="X2641" t="n">
        <v>0.31</v>
      </c>
      <c r="Y2641" t="n">
        <v>1</v>
      </c>
      <c r="Z2641" t="n">
        <v>10</v>
      </c>
    </row>
    <row r="2642">
      <c r="A2642" t="n">
        <v>105</v>
      </c>
      <c r="B2642" t="n">
        <v>130</v>
      </c>
      <c r="C2642" t="inlineStr">
        <is>
          <t xml:space="preserve">CONCLUIDO	</t>
        </is>
      </c>
      <c r="D2642" t="n">
        <v>3.6469</v>
      </c>
      <c r="E2642" t="n">
        <v>27.42</v>
      </c>
      <c r="F2642" t="n">
        <v>24.03</v>
      </c>
      <c r="G2642" t="n">
        <v>120.14</v>
      </c>
      <c r="H2642" t="n">
        <v>1.6</v>
      </c>
      <c r="I2642" t="n">
        <v>12</v>
      </c>
      <c r="J2642" t="n">
        <v>304.29</v>
      </c>
      <c r="K2642" t="n">
        <v>59.19</v>
      </c>
      <c r="L2642" t="n">
        <v>27.25</v>
      </c>
      <c r="M2642" t="n">
        <v>10</v>
      </c>
      <c r="N2642" t="n">
        <v>87.84</v>
      </c>
      <c r="O2642" t="n">
        <v>37762.92</v>
      </c>
      <c r="P2642" t="n">
        <v>395.25</v>
      </c>
      <c r="Q2642" t="n">
        <v>452.56</v>
      </c>
      <c r="R2642" t="n">
        <v>72.31</v>
      </c>
      <c r="S2642" t="n">
        <v>57.64</v>
      </c>
      <c r="T2642" t="n">
        <v>5235.45</v>
      </c>
      <c r="U2642" t="n">
        <v>0.8</v>
      </c>
      <c r="V2642" t="n">
        <v>0.88</v>
      </c>
      <c r="W2642" t="n">
        <v>6.81</v>
      </c>
      <c r="X2642" t="n">
        <v>0.3</v>
      </c>
      <c r="Y2642" t="n">
        <v>1</v>
      </c>
      <c r="Z2642" t="n">
        <v>10</v>
      </c>
    </row>
    <row r="2643">
      <c r="A2643" t="n">
        <v>106</v>
      </c>
      <c r="B2643" t="n">
        <v>130</v>
      </c>
      <c r="C2643" t="inlineStr">
        <is>
          <t xml:space="preserve">CONCLUIDO	</t>
        </is>
      </c>
      <c r="D2643" t="n">
        <v>3.6455</v>
      </c>
      <c r="E2643" t="n">
        <v>27.43</v>
      </c>
      <c r="F2643" t="n">
        <v>24.04</v>
      </c>
      <c r="G2643" t="n">
        <v>120.2</v>
      </c>
      <c r="H2643" t="n">
        <v>1.61</v>
      </c>
      <c r="I2643" t="n">
        <v>12</v>
      </c>
      <c r="J2643" t="n">
        <v>304.82</v>
      </c>
      <c r="K2643" t="n">
        <v>59.19</v>
      </c>
      <c r="L2643" t="n">
        <v>27.5</v>
      </c>
      <c r="M2643" t="n">
        <v>10</v>
      </c>
      <c r="N2643" t="n">
        <v>88.13</v>
      </c>
      <c r="O2643" t="n">
        <v>37828.81</v>
      </c>
      <c r="P2643" t="n">
        <v>395.08</v>
      </c>
      <c r="Q2643" t="n">
        <v>452.61</v>
      </c>
      <c r="R2643" t="n">
        <v>72.56999999999999</v>
      </c>
      <c r="S2643" t="n">
        <v>57.64</v>
      </c>
      <c r="T2643" t="n">
        <v>5362.84</v>
      </c>
      <c r="U2643" t="n">
        <v>0.79</v>
      </c>
      <c r="V2643" t="n">
        <v>0.88</v>
      </c>
      <c r="W2643" t="n">
        <v>6.81</v>
      </c>
      <c r="X2643" t="n">
        <v>0.31</v>
      </c>
      <c r="Y2643" t="n">
        <v>1</v>
      </c>
      <c r="Z2643" t="n">
        <v>10</v>
      </c>
    </row>
    <row r="2644">
      <c r="A2644" t="n">
        <v>107</v>
      </c>
      <c r="B2644" t="n">
        <v>130</v>
      </c>
      <c r="C2644" t="inlineStr">
        <is>
          <t xml:space="preserve">CONCLUIDO	</t>
        </is>
      </c>
      <c r="D2644" t="n">
        <v>3.6454</v>
      </c>
      <c r="E2644" t="n">
        <v>27.43</v>
      </c>
      <c r="F2644" t="n">
        <v>24.04</v>
      </c>
      <c r="G2644" t="n">
        <v>120.2</v>
      </c>
      <c r="H2644" t="n">
        <v>1.62</v>
      </c>
      <c r="I2644" t="n">
        <v>12</v>
      </c>
      <c r="J2644" t="n">
        <v>305.36</v>
      </c>
      <c r="K2644" t="n">
        <v>59.19</v>
      </c>
      <c r="L2644" t="n">
        <v>27.75</v>
      </c>
      <c r="M2644" t="n">
        <v>10</v>
      </c>
      <c r="N2644" t="n">
        <v>88.41</v>
      </c>
      <c r="O2644" t="n">
        <v>37894.82</v>
      </c>
      <c r="P2644" t="n">
        <v>394.73</v>
      </c>
      <c r="Q2644" t="n">
        <v>452.56</v>
      </c>
      <c r="R2644" t="n">
        <v>72.65000000000001</v>
      </c>
      <c r="S2644" t="n">
        <v>57.64</v>
      </c>
      <c r="T2644" t="n">
        <v>5403.28</v>
      </c>
      <c r="U2644" t="n">
        <v>0.79</v>
      </c>
      <c r="V2644" t="n">
        <v>0.88</v>
      </c>
      <c r="W2644" t="n">
        <v>6.81</v>
      </c>
      <c r="X2644" t="n">
        <v>0.32</v>
      </c>
      <c r="Y2644" t="n">
        <v>1</v>
      </c>
      <c r="Z2644" t="n">
        <v>10</v>
      </c>
    </row>
    <row r="2645">
      <c r="A2645" t="n">
        <v>108</v>
      </c>
      <c r="B2645" t="n">
        <v>130</v>
      </c>
      <c r="C2645" t="inlineStr">
        <is>
          <t xml:space="preserve">CONCLUIDO	</t>
        </is>
      </c>
      <c r="D2645" t="n">
        <v>3.6459</v>
      </c>
      <c r="E2645" t="n">
        <v>27.43</v>
      </c>
      <c r="F2645" t="n">
        <v>24.04</v>
      </c>
      <c r="G2645" t="n">
        <v>120.18</v>
      </c>
      <c r="H2645" t="n">
        <v>1.63</v>
      </c>
      <c r="I2645" t="n">
        <v>12</v>
      </c>
      <c r="J2645" t="n">
        <v>305.89</v>
      </c>
      <c r="K2645" t="n">
        <v>59.19</v>
      </c>
      <c r="L2645" t="n">
        <v>28</v>
      </c>
      <c r="M2645" t="n">
        <v>10</v>
      </c>
      <c r="N2645" t="n">
        <v>88.7</v>
      </c>
      <c r="O2645" t="n">
        <v>37960.95</v>
      </c>
      <c r="P2645" t="n">
        <v>394.18</v>
      </c>
      <c r="Q2645" t="n">
        <v>452.66</v>
      </c>
      <c r="R2645" t="n">
        <v>72.59</v>
      </c>
      <c r="S2645" t="n">
        <v>57.64</v>
      </c>
      <c r="T2645" t="n">
        <v>5370.77</v>
      </c>
      <c r="U2645" t="n">
        <v>0.79</v>
      </c>
      <c r="V2645" t="n">
        <v>0.88</v>
      </c>
      <c r="W2645" t="n">
        <v>6.81</v>
      </c>
      <c r="X2645" t="n">
        <v>0.31</v>
      </c>
      <c r="Y2645" t="n">
        <v>1</v>
      </c>
      <c r="Z2645" t="n">
        <v>10</v>
      </c>
    </row>
    <row r="2646">
      <c r="A2646" t="n">
        <v>109</v>
      </c>
      <c r="B2646" t="n">
        <v>130</v>
      </c>
      <c r="C2646" t="inlineStr">
        <is>
          <t xml:space="preserve">CONCLUIDO	</t>
        </is>
      </c>
      <c r="D2646" t="n">
        <v>3.6549</v>
      </c>
      <c r="E2646" t="n">
        <v>27.36</v>
      </c>
      <c r="F2646" t="n">
        <v>24.02</v>
      </c>
      <c r="G2646" t="n">
        <v>131</v>
      </c>
      <c r="H2646" t="n">
        <v>1.64</v>
      </c>
      <c r="I2646" t="n">
        <v>11</v>
      </c>
      <c r="J2646" t="n">
        <v>306.43</v>
      </c>
      <c r="K2646" t="n">
        <v>59.19</v>
      </c>
      <c r="L2646" t="n">
        <v>28.25</v>
      </c>
      <c r="M2646" t="n">
        <v>9</v>
      </c>
      <c r="N2646" t="n">
        <v>88.98999999999999</v>
      </c>
      <c r="O2646" t="n">
        <v>38027.2</v>
      </c>
      <c r="P2646" t="n">
        <v>393.79</v>
      </c>
      <c r="Q2646" t="n">
        <v>452.57</v>
      </c>
      <c r="R2646" t="n">
        <v>71.81</v>
      </c>
      <c r="S2646" t="n">
        <v>57.64</v>
      </c>
      <c r="T2646" t="n">
        <v>4989.68</v>
      </c>
      <c r="U2646" t="n">
        <v>0.8</v>
      </c>
      <c r="V2646" t="n">
        <v>0.88</v>
      </c>
      <c r="W2646" t="n">
        <v>6.81</v>
      </c>
      <c r="X2646" t="n">
        <v>0.29</v>
      </c>
      <c r="Y2646" t="n">
        <v>1</v>
      </c>
      <c r="Z2646" t="n">
        <v>10</v>
      </c>
    </row>
    <row r="2647">
      <c r="A2647" t="n">
        <v>110</v>
      </c>
      <c r="B2647" t="n">
        <v>130</v>
      </c>
      <c r="C2647" t="inlineStr">
        <is>
          <t xml:space="preserve">CONCLUIDO	</t>
        </is>
      </c>
      <c r="D2647" t="n">
        <v>3.6574</v>
      </c>
      <c r="E2647" t="n">
        <v>27.34</v>
      </c>
      <c r="F2647" t="n">
        <v>24</v>
      </c>
      <c r="G2647" t="n">
        <v>130.9</v>
      </c>
      <c r="H2647" t="n">
        <v>1.65</v>
      </c>
      <c r="I2647" t="n">
        <v>11</v>
      </c>
      <c r="J2647" t="n">
        <v>306.97</v>
      </c>
      <c r="K2647" t="n">
        <v>59.19</v>
      </c>
      <c r="L2647" t="n">
        <v>28.5</v>
      </c>
      <c r="M2647" t="n">
        <v>9</v>
      </c>
      <c r="N2647" t="n">
        <v>89.27</v>
      </c>
      <c r="O2647" t="n">
        <v>38093.58</v>
      </c>
      <c r="P2647" t="n">
        <v>393.74</v>
      </c>
      <c r="Q2647" t="n">
        <v>452.58</v>
      </c>
      <c r="R2647" t="n">
        <v>71.23</v>
      </c>
      <c r="S2647" t="n">
        <v>57.64</v>
      </c>
      <c r="T2647" t="n">
        <v>4699.98</v>
      </c>
      <c r="U2647" t="n">
        <v>0.8100000000000001</v>
      </c>
      <c r="V2647" t="n">
        <v>0.88</v>
      </c>
      <c r="W2647" t="n">
        <v>6.81</v>
      </c>
      <c r="X2647" t="n">
        <v>0.27</v>
      </c>
      <c r="Y2647" t="n">
        <v>1</v>
      </c>
      <c r="Z2647" t="n">
        <v>10</v>
      </c>
    </row>
    <row r="2648">
      <c r="A2648" t="n">
        <v>111</v>
      </c>
      <c r="B2648" t="n">
        <v>130</v>
      </c>
      <c r="C2648" t="inlineStr">
        <is>
          <t xml:space="preserve">CONCLUIDO	</t>
        </is>
      </c>
      <c r="D2648" t="n">
        <v>3.6569</v>
      </c>
      <c r="E2648" t="n">
        <v>27.35</v>
      </c>
      <c r="F2648" t="n">
        <v>24</v>
      </c>
      <c r="G2648" t="n">
        <v>130.92</v>
      </c>
      <c r="H2648" t="n">
        <v>1.67</v>
      </c>
      <c r="I2648" t="n">
        <v>11</v>
      </c>
      <c r="J2648" t="n">
        <v>307.51</v>
      </c>
      <c r="K2648" t="n">
        <v>59.19</v>
      </c>
      <c r="L2648" t="n">
        <v>28.75</v>
      </c>
      <c r="M2648" t="n">
        <v>9</v>
      </c>
      <c r="N2648" t="n">
        <v>89.56</v>
      </c>
      <c r="O2648" t="n">
        <v>38160.09</v>
      </c>
      <c r="P2648" t="n">
        <v>394.19</v>
      </c>
      <c r="Q2648" t="n">
        <v>452.56</v>
      </c>
      <c r="R2648" t="n">
        <v>71.34999999999999</v>
      </c>
      <c r="S2648" t="n">
        <v>57.64</v>
      </c>
      <c r="T2648" t="n">
        <v>4758.2</v>
      </c>
      <c r="U2648" t="n">
        <v>0.8100000000000001</v>
      </c>
      <c r="V2648" t="n">
        <v>0.88</v>
      </c>
      <c r="W2648" t="n">
        <v>6.81</v>
      </c>
      <c r="X2648" t="n">
        <v>0.28</v>
      </c>
      <c r="Y2648" t="n">
        <v>1</v>
      </c>
      <c r="Z2648" t="n">
        <v>10</v>
      </c>
    </row>
    <row r="2649">
      <c r="A2649" t="n">
        <v>112</v>
      </c>
      <c r="B2649" t="n">
        <v>130</v>
      </c>
      <c r="C2649" t="inlineStr">
        <is>
          <t xml:space="preserve">CONCLUIDO	</t>
        </is>
      </c>
      <c r="D2649" t="n">
        <v>3.6559</v>
      </c>
      <c r="E2649" t="n">
        <v>27.35</v>
      </c>
      <c r="F2649" t="n">
        <v>24.01</v>
      </c>
      <c r="G2649" t="n">
        <v>130.97</v>
      </c>
      <c r="H2649" t="n">
        <v>1.68</v>
      </c>
      <c r="I2649" t="n">
        <v>11</v>
      </c>
      <c r="J2649" t="n">
        <v>308.05</v>
      </c>
      <c r="K2649" t="n">
        <v>59.19</v>
      </c>
      <c r="L2649" t="n">
        <v>29</v>
      </c>
      <c r="M2649" t="n">
        <v>9</v>
      </c>
      <c r="N2649" t="n">
        <v>89.84999999999999</v>
      </c>
      <c r="O2649" t="n">
        <v>38226.72</v>
      </c>
      <c r="P2649" t="n">
        <v>394.52</v>
      </c>
      <c r="Q2649" t="n">
        <v>452.55</v>
      </c>
      <c r="R2649" t="n">
        <v>71.51000000000001</v>
      </c>
      <c r="S2649" t="n">
        <v>57.64</v>
      </c>
      <c r="T2649" t="n">
        <v>4837.32</v>
      </c>
      <c r="U2649" t="n">
        <v>0.8100000000000001</v>
      </c>
      <c r="V2649" t="n">
        <v>0.88</v>
      </c>
      <c r="W2649" t="n">
        <v>6.82</v>
      </c>
      <c r="X2649" t="n">
        <v>0.29</v>
      </c>
      <c r="Y2649" t="n">
        <v>1</v>
      </c>
      <c r="Z2649" t="n">
        <v>10</v>
      </c>
    </row>
    <row r="2650">
      <c r="A2650" t="n">
        <v>113</v>
      </c>
      <c r="B2650" t="n">
        <v>130</v>
      </c>
      <c r="C2650" t="inlineStr">
        <is>
          <t xml:space="preserve">CONCLUIDO	</t>
        </is>
      </c>
      <c r="D2650" t="n">
        <v>3.6566</v>
      </c>
      <c r="E2650" t="n">
        <v>27.35</v>
      </c>
      <c r="F2650" t="n">
        <v>24</v>
      </c>
      <c r="G2650" t="n">
        <v>130.93</v>
      </c>
      <c r="H2650" t="n">
        <v>1.69</v>
      </c>
      <c r="I2650" t="n">
        <v>11</v>
      </c>
      <c r="J2650" t="n">
        <v>308.59</v>
      </c>
      <c r="K2650" t="n">
        <v>59.19</v>
      </c>
      <c r="L2650" t="n">
        <v>29.25</v>
      </c>
      <c r="M2650" t="n">
        <v>9</v>
      </c>
      <c r="N2650" t="n">
        <v>90.14</v>
      </c>
      <c r="O2650" t="n">
        <v>38293.47</v>
      </c>
      <c r="P2650" t="n">
        <v>394.78</v>
      </c>
      <c r="Q2650" t="n">
        <v>452.59</v>
      </c>
      <c r="R2650" t="n">
        <v>71.47</v>
      </c>
      <c r="S2650" t="n">
        <v>57.64</v>
      </c>
      <c r="T2650" t="n">
        <v>4817.65</v>
      </c>
      <c r="U2650" t="n">
        <v>0.8100000000000001</v>
      </c>
      <c r="V2650" t="n">
        <v>0.88</v>
      </c>
      <c r="W2650" t="n">
        <v>6.81</v>
      </c>
      <c r="X2650" t="n">
        <v>0.28</v>
      </c>
      <c r="Y2650" t="n">
        <v>1</v>
      </c>
      <c r="Z2650" t="n">
        <v>10</v>
      </c>
    </row>
    <row r="2651">
      <c r="A2651" t="n">
        <v>114</v>
      </c>
      <c r="B2651" t="n">
        <v>130</v>
      </c>
      <c r="C2651" t="inlineStr">
        <is>
          <t xml:space="preserve">CONCLUIDO	</t>
        </is>
      </c>
      <c r="D2651" t="n">
        <v>3.6557</v>
      </c>
      <c r="E2651" t="n">
        <v>27.35</v>
      </c>
      <c r="F2651" t="n">
        <v>24.01</v>
      </c>
      <c r="G2651" t="n">
        <v>130.97</v>
      </c>
      <c r="H2651" t="n">
        <v>1.7</v>
      </c>
      <c r="I2651" t="n">
        <v>11</v>
      </c>
      <c r="J2651" t="n">
        <v>309.13</v>
      </c>
      <c r="K2651" t="n">
        <v>59.19</v>
      </c>
      <c r="L2651" t="n">
        <v>29.5</v>
      </c>
      <c r="M2651" t="n">
        <v>9</v>
      </c>
      <c r="N2651" t="n">
        <v>90.44</v>
      </c>
      <c r="O2651" t="n">
        <v>38360.36</v>
      </c>
      <c r="P2651" t="n">
        <v>395.17</v>
      </c>
      <c r="Q2651" t="n">
        <v>452.56</v>
      </c>
      <c r="R2651" t="n">
        <v>71.68000000000001</v>
      </c>
      <c r="S2651" t="n">
        <v>57.64</v>
      </c>
      <c r="T2651" t="n">
        <v>4920.89</v>
      </c>
      <c r="U2651" t="n">
        <v>0.8</v>
      </c>
      <c r="V2651" t="n">
        <v>0.88</v>
      </c>
      <c r="W2651" t="n">
        <v>6.81</v>
      </c>
      <c r="X2651" t="n">
        <v>0.29</v>
      </c>
      <c r="Y2651" t="n">
        <v>1</v>
      </c>
      <c r="Z2651" t="n">
        <v>10</v>
      </c>
    </row>
    <row r="2652">
      <c r="A2652" t="n">
        <v>115</v>
      </c>
      <c r="B2652" t="n">
        <v>130</v>
      </c>
      <c r="C2652" t="inlineStr">
        <is>
          <t xml:space="preserve">CONCLUIDO	</t>
        </is>
      </c>
      <c r="D2652" t="n">
        <v>3.6569</v>
      </c>
      <c r="E2652" t="n">
        <v>27.35</v>
      </c>
      <c r="F2652" t="n">
        <v>24</v>
      </c>
      <c r="G2652" t="n">
        <v>130.92</v>
      </c>
      <c r="H2652" t="n">
        <v>1.71</v>
      </c>
      <c r="I2652" t="n">
        <v>11</v>
      </c>
      <c r="J2652" t="n">
        <v>309.67</v>
      </c>
      <c r="K2652" t="n">
        <v>59.19</v>
      </c>
      <c r="L2652" t="n">
        <v>29.75</v>
      </c>
      <c r="M2652" t="n">
        <v>9</v>
      </c>
      <c r="N2652" t="n">
        <v>90.73</v>
      </c>
      <c r="O2652" t="n">
        <v>38427.37</v>
      </c>
      <c r="P2652" t="n">
        <v>394.9</v>
      </c>
      <c r="Q2652" t="n">
        <v>452.59</v>
      </c>
      <c r="R2652" t="n">
        <v>71.45999999999999</v>
      </c>
      <c r="S2652" t="n">
        <v>57.64</v>
      </c>
      <c r="T2652" t="n">
        <v>4812.41</v>
      </c>
      <c r="U2652" t="n">
        <v>0.8100000000000001</v>
      </c>
      <c r="V2652" t="n">
        <v>0.88</v>
      </c>
      <c r="W2652" t="n">
        <v>6.81</v>
      </c>
      <c r="X2652" t="n">
        <v>0.28</v>
      </c>
      <c r="Y2652" t="n">
        <v>1</v>
      </c>
      <c r="Z2652" t="n">
        <v>10</v>
      </c>
    </row>
    <row r="2653">
      <c r="A2653" t="n">
        <v>116</v>
      </c>
      <c r="B2653" t="n">
        <v>130</v>
      </c>
      <c r="C2653" t="inlineStr">
        <is>
          <t xml:space="preserve">CONCLUIDO	</t>
        </is>
      </c>
      <c r="D2653" t="n">
        <v>3.6547</v>
      </c>
      <c r="E2653" t="n">
        <v>27.36</v>
      </c>
      <c r="F2653" t="n">
        <v>24.02</v>
      </c>
      <c r="G2653" t="n">
        <v>131.01</v>
      </c>
      <c r="H2653" t="n">
        <v>1.72</v>
      </c>
      <c r="I2653" t="n">
        <v>11</v>
      </c>
      <c r="J2653" t="n">
        <v>310.22</v>
      </c>
      <c r="K2653" t="n">
        <v>59.19</v>
      </c>
      <c r="L2653" t="n">
        <v>30</v>
      </c>
      <c r="M2653" t="n">
        <v>9</v>
      </c>
      <c r="N2653" t="n">
        <v>91.02</v>
      </c>
      <c r="O2653" t="n">
        <v>38494.52</v>
      </c>
      <c r="P2653" t="n">
        <v>395.01</v>
      </c>
      <c r="Q2653" t="n">
        <v>452.55</v>
      </c>
      <c r="R2653" t="n">
        <v>71.89</v>
      </c>
      <c r="S2653" t="n">
        <v>57.64</v>
      </c>
      <c r="T2653" t="n">
        <v>5027.3</v>
      </c>
      <c r="U2653" t="n">
        <v>0.8</v>
      </c>
      <c r="V2653" t="n">
        <v>0.88</v>
      </c>
      <c r="W2653" t="n">
        <v>6.82</v>
      </c>
      <c r="X2653" t="n">
        <v>0.3</v>
      </c>
      <c r="Y2653" t="n">
        <v>1</v>
      </c>
      <c r="Z2653" t="n">
        <v>10</v>
      </c>
    </row>
    <row r="2654">
      <c r="A2654" t="n">
        <v>117</v>
      </c>
      <c r="B2654" t="n">
        <v>130</v>
      </c>
      <c r="C2654" t="inlineStr">
        <is>
          <t xml:space="preserve">CONCLUIDO	</t>
        </is>
      </c>
      <c r="D2654" t="n">
        <v>3.6567</v>
      </c>
      <c r="E2654" t="n">
        <v>27.35</v>
      </c>
      <c r="F2654" t="n">
        <v>24</v>
      </c>
      <c r="G2654" t="n">
        <v>130.93</v>
      </c>
      <c r="H2654" t="n">
        <v>1.73</v>
      </c>
      <c r="I2654" t="n">
        <v>11</v>
      </c>
      <c r="J2654" t="n">
        <v>310.76</v>
      </c>
      <c r="K2654" t="n">
        <v>59.19</v>
      </c>
      <c r="L2654" t="n">
        <v>30.25</v>
      </c>
      <c r="M2654" t="n">
        <v>9</v>
      </c>
      <c r="N2654" t="n">
        <v>91.31999999999999</v>
      </c>
      <c r="O2654" t="n">
        <v>38561.79</v>
      </c>
      <c r="P2654" t="n">
        <v>395.12</v>
      </c>
      <c r="Q2654" t="n">
        <v>452.56</v>
      </c>
      <c r="R2654" t="n">
        <v>71.45</v>
      </c>
      <c r="S2654" t="n">
        <v>57.64</v>
      </c>
      <c r="T2654" t="n">
        <v>4809.99</v>
      </c>
      <c r="U2654" t="n">
        <v>0.8100000000000001</v>
      </c>
      <c r="V2654" t="n">
        <v>0.88</v>
      </c>
      <c r="W2654" t="n">
        <v>6.81</v>
      </c>
      <c r="X2654" t="n">
        <v>0.28</v>
      </c>
      <c r="Y2654" t="n">
        <v>1</v>
      </c>
      <c r="Z2654" t="n">
        <v>10</v>
      </c>
    </row>
    <row r="2655">
      <c r="A2655" t="n">
        <v>118</v>
      </c>
      <c r="B2655" t="n">
        <v>130</v>
      </c>
      <c r="C2655" t="inlineStr">
        <is>
          <t xml:space="preserve">CONCLUIDO	</t>
        </is>
      </c>
      <c r="D2655" t="n">
        <v>3.6579</v>
      </c>
      <c r="E2655" t="n">
        <v>27.34</v>
      </c>
      <c r="F2655" t="n">
        <v>24</v>
      </c>
      <c r="G2655" t="n">
        <v>130.88</v>
      </c>
      <c r="H2655" t="n">
        <v>1.75</v>
      </c>
      <c r="I2655" t="n">
        <v>11</v>
      </c>
      <c r="J2655" t="n">
        <v>311.31</v>
      </c>
      <c r="K2655" t="n">
        <v>59.19</v>
      </c>
      <c r="L2655" t="n">
        <v>30.5</v>
      </c>
      <c r="M2655" t="n">
        <v>9</v>
      </c>
      <c r="N2655" t="n">
        <v>91.62</v>
      </c>
      <c r="O2655" t="n">
        <v>38629.19</v>
      </c>
      <c r="P2655" t="n">
        <v>394.78</v>
      </c>
      <c r="Q2655" t="n">
        <v>452.55</v>
      </c>
      <c r="R2655" t="n">
        <v>71.22</v>
      </c>
      <c r="S2655" t="n">
        <v>57.64</v>
      </c>
      <c r="T2655" t="n">
        <v>4692.4</v>
      </c>
      <c r="U2655" t="n">
        <v>0.8100000000000001</v>
      </c>
      <c r="V2655" t="n">
        <v>0.88</v>
      </c>
      <c r="W2655" t="n">
        <v>6.81</v>
      </c>
      <c r="X2655" t="n">
        <v>0.27</v>
      </c>
      <c r="Y2655" t="n">
        <v>1</v>
      </c>
      <c r="Z2655" t="n">
        <v>10</v>
      </c>
    </row>
    <row r="2656">
      <c r="A2656" t="n">
        <v>119</v>
      </c>
      <c r="B2656" t="n">
        <v>130</v>
      </c>
      <c r="C2656" t="inlineStr">
        <is>
          <t xml:space="preserve">CONCLUIDO	</t>
        </is>
      </c>
      <c r="D2656" t="n">
        <v>3.6552</v>
      </c>
      <c r="E2656" t="n">
        <v>27.36</v>
      </c>
      <c r="F2656" t="n">
        <v>24.02</v>
      </c>
      <c r="G2656" t="n">
        <v>130.99</v>
      </c>
      <c r="H2656" t="n">
        <v>1.76</v>
      </c>
      <c r="I2656" t="n">
        <v>11</v>
      </c>
      <c r="J2656" t="n">
        <v>311.86</v>
      </c>
      <c r="K2656" t="n">
        <v>59.19</v>
      </c>
      <c r="L2656" t="n">
        <v>30.75</v>
      </c>
      <c r="M2656" t="n">
        <v>9</v>
      </c>
      <c r="N2656" t="n">
        <v>91.91</v>
      </c>
      <c r="O2656" t="n">
        <v>38696.85</v>
      </c>
      <c r="P2656" t="n">
        <v>394.93</v>
      </c>
      <c r="Q2656" t="n">
        <v>452.59</v>
      </c>
      <c r="R2656" t="n">
        <v>71.72</v>
      </c>
      <c r="S2656" t="n">
        <v>57.64</v>
      </c>
      <c r="T2656" t="n">
        <v>4944.19</v>
      </c>
      <c r="U2656" t="n">
        <v>0.8</v>
      </c>
      <c r="V2656" t="n">
        <v>0.88</v>
      </c>
      <c r="W2656" t="n">
        <v>6.82</v>
      </c>
      <c r="X2656" t="n">
        <v>0.29</v>
      </c>
      <c r="Y2656" t="n">
        <v>1</v>
      </c>
      <c r="Z2656" t="n">
        <v>10</v>
      </c>
    </row>
    <row r="2657">
      <c r="A2657" t="n">
        <v>120</v>
      </c>
      <c r="B2657" t="n">
        <v>130</v>
      </c>
      <c r="C2657" t="inlineStr">
        <is>
          <t xml:space="preserve">CONCLUIDO	</t>
        </is>
      </c>
      <c r="D2657" t="n">
        <v>3.657</v>
      </c>
      <c r="E2657" t="n">
        <v>27.34</v>
      </c>
      <c r="F2657" t="n">
        <v>24</v>
      </c>
      <c r="G2657" t="n">
        <v>130.92</v>
      </c>
      <c r="H2657" t="n">
        <v>1.77</v>
      </c>
      <c r="I2657" t="n">
        <v>11</v>
      </c>
      <c r="J2657" t="n">
        <v>312.41</v>
      </c>
      <c r="K2657" t="n">
        <v>59.19</v>
      </c>
      <c r="L2657" t="n">
        <v>31</v>
      </c>
      <c r="M2657" t="n">
        <v>9</v>
      </c>
      <c r="N2657" t="n">
        <v>92.20999999999999</v>
      </c>
      <c r="O2657" t="n">
        <v>38764.53</v>
      </c>
      <c r="P2657" t="n">
        <v>394</v>
      </c>
      <c r="Q2657" t="n">
        <v>452.56</v>
      </c>
      <c r="R2657" t="n">
        <v>71.5</v>
      </c>
      <c r="S2657" t="n">
        <v>57.64</v>
      </c>
      <c r="T2657" t="n">
        <v>4833.9</v>
      </c>
      <c r="U2657" t="n">
        <v>0.8100000000000001</v>
      </c>
      <c r="V2657" t="n">
        <v>0.88</v>
      </c>
      <c r="W2657" t="n">
        <v>6.81</v>
      </c>
      <c r="X2657" t="n">
        <v>0.28</v>
      </c>
      <c r="Y2657" t="n">
        <v>1</v>
      </c>
      <c r="Z2657" t="n">
        <v>10</v>
      </c>
    </row>
    <row r="2658">
      <c r="A2658" t="n">
        <v>121</v>
      </c>
      <c r="B2658" t="n">
        <v>130</v>
      </c>
      <c r="C2658" t="inlineStr">
        <is>
          <t xml:space="preserve">CONCLUIDO	</t>
        </is>
      </c>
      <c r="D2658" t="n">
        <v>3.6673</v>
      </c>
      <c r="E2658" t="n">
        <v>27.27</v>
      </c>
      <c r="F2658" t="n">
        <v>23.97</v>
      </c>
      <c r="G2658" t="n">
        <v>143.84</v>
      </c>
      <c r="H2658" t="n">
        <v>1.78</v>
      </c>
      <c r="I2658" t="n">
        <v>10</v>
      </c>
      <c r="J2658" t="n">
        <v>312.96</v>
      </c>
      <c r="K2658" t="n">
        <v>59.19</v>
      </c>
      <c r="L2658" t="n">
        <v>31.25</v>
      </c>
      <c r="M2658" t="n">
        <v>8</v>
      </c>
      <c r="N2658" t="n">
        <v>92.51000000000001</v>
      </c>
      <c r="O2658" t="n">
        <v>38832.33</v>
      </c>
      <c r="P2658" t="n">
        <v>393.01</v>
      </c>
      <c r="Q2658" t="n">
        <v>452.56</v>
      </c>
      <c r="R2658" t="n">
        <v>70.43000000000001</v>
      </c>
      <c r="S2658" t="n">
        <v>57.64</v>
      </c>
      <c r="T2658" t="n">
        <v>4302.07</v>
      </c>
      <c r="U2658" t="n">
        <v>0.82</v>
      </c>
      <c r="V2658" t="n">
        <v>0.88</v>
      </c>
      <c r="W2658" t="n">
        <v>6.81</v>
      </c>
      <c r="X2658" t="n">
        <v>0.25</v>
      </c>
      <c r="Y2658" t="n">
        <v>1</v>
      </c>
      <c r="Z2658" t="n">
        <v>10</v>
      </c>
    </row>
    <row r="2659">
      <c r="A2659" t="n">
        <v>122</v>
      </c>
      <c r="B2659" t="n">
        <v>130</v>
      </c>
      <c r="C2659" t="inlineStr">
        <is>
          <t xml:space="preserve">CONCLUIDO	</t>
        </is>
      </c>
      <c r="D2659" t="n">
        <v>3.6652</v>
      </c>
      <c r="E2659" t="n">
        <v>27.28</v>
      </c>
      <c r="F2659" t="n">
        <v>23.99</v>
      </c>
      <c r="G2659" t="n">
        <v>143.94</v>
      </c>
      <c r="H2659" t="n">
        <v>1.79</v>
      </c>
      <c r="I2659" t="n">
        <v>10</v>
      </c>
      <c r="J2659" t="n">
        <v>313.51</v>
      </c>
      <c r="K2659" t="n">
        <v>59.19</v>
      </c>
      <c r="L2659" t="n">
        <v>31.5</v>
      </c>
      <c r="M2659" t="n">
        <v>8</v>
      </c>
      <c r="N2659" t="n">
        <v>92.81</v>
      </c>
      <c r="O2659" t="n">
        <v>38900.27</v>
      </c>
      <c r="P2659" t="n">
        <v>393.75</v>
      </c>
      <c r="Q2659" t="n">
        <v>452.57</v>
      </c>
      <c r="R2659" t="n">
        <v>70.93000000000001</v>
      </c>
      <c r="S2659" t="n">
        <v>57.64</v>
      </c>
      <c r="T2659" t="n">
        <v>4552.7</v>
      </c>
      <c r="U2659" t="n">
        <v>0.8100000000000001</v>
      </c>
      <c r="V2659" t="n">
        <v>0.88</v>
      </c>
      <c r="W2659" t="n">
        <v>6.81</v>
      </c>
      <c r="X2659" t="n">
        <v>0.27</v>
      </c>
      <c r="Y2659" t="n">
        <v>1</v>
      </c>
      <c r="Z2659" t="n">
        <v>10</v>
      </c>
    </row>
    <row r="2660">
      <c r="A2660" t="n">
        <v>123</v>
      </c>
      <c r="B2660" t="n">
        <v>130</v>
      </c>
      <c r="C2660" t="inlineStr">
        <is>
          <t xml:space="preserve">CONCLUIDO	</t>
        </is>
      </c>
      <c r="D2660" t="n">
        <v>3.666</v>
      </c>
      <c r="E2660" t="n">
        <v>27.28</v>
      </c>
      <c r="F2660" t="n">
        <v>23.98</v>
      </c>
      <c r="G2660" t="n">
        <v>143.91</v>
      </c>
      <c r="H2660" t="n">
        <v>1.8</v>
      </c>
      <c r="I2660" t="n">
        <v>10</v>
      </c>
      <c r="J2660" t="n">
        <v>314.06</v>
      </c>
      <c r="K2660" t="n">
        <v>59.19</v>
      </c>
      <c r="L2660" t="n">
        <v>31.75</v>
      </c>
      <c r="M2660" t="n">
        <v>8</v>
      </c>
      <c r="N2660" t="n">
        <v>93.12</v>
      </c>
      <c r="O2660" t="n">
        <v>38968.34</v>
      </c>
      <c r="P2660" t="n">
        <v>393.98</v>
      </c>
      <c r="Q2660" t="n">
        <v>452.55</v>
      </c>
      <c r="R2660" t="n">
        <v>70.79000000000001</v>
      </c>
      <c r="S2660" t="n">
        <v>57.64</v>
      </c>
      <c r="T2660" t="n">
        <v>4484.84</v>
      </c>
      <c r="U2660" t="n">
        <v>0.8100000000000001</v>
      </c>
      <c r="V2660" t="n">
        <v>0.88</v>
      </c>
      <c r="W2660" t="n">
        <v>6.81</v>
      </c>
      <c r="X2660" t="n">
        <v>0.26</v>
      </c>
      <c r="Y2660" t="n">
        <v>1</v>
      </c>
      <c r="Z2660" t="n">
        <v>10</v>
      </c>
    </row>
    <row r="2661">
      <c r="A2661" t="n">
        <v>124</v>
      </c>
      <c r="B2661" t="n">
        <v>130</v>
      </c>
      <c r="C2661" t="inlineStr">
        <is>
          <t xml:space="preserve">CONCLUIDO	</t>
        </is>
      </c>
      <c r="D2661" t="n">
        <v>3.6682</v>
      </c>
      <c r="E2661" t="n">
        <v>27.26</v>
      </c>
      <c r="F2661" t="n">
        <v>23.97</v>
      </c>
      <c r="G2661" t="n">
        <v>143.81</v>
      </c>
      <c r="H2661" t="n">
        <v>1.81</v>
      </c>
      <c r="I2661" t="n">
        <v>10</v>
      </c>
      <c r="J2661" t="n">
        <v>314.61</v>
      </c>
      <c r="K2661" t="n">
        <v>59.19</v>
      </c>
      <c r="L2661" t="n">
        <v>32</v>
      </c>
      <c r="M2661" t="n">
        <v>8</v>
      </c>
      <c r="N2661" t="n">
        <v>93.42</v>
      </c>
      <c r="O2661" t="n">
        <v>39036.55</v>
      </c>
      <c r="P2661" t="n">
        <v>394.07</v>
      </c>
      <c r="Q2661" t="n">
        <v>452.55</v>
      </c>
      <c r="R2661" t="n">
        <v>70.16</v>
      </c>
      <c r="S2661" t="n">
        <v>57.64</v>
      </c>
      <c r="T2661" t="n">
        <v>4169.61</v>
      </c>
      <c r="U2661" t="n">
        <v>0.82</v>
      </c>
      <c r="V2661" t="n">
        <v>0.88</v>
      </c>
      <c r="W2661" t="n">
        <v>6.81</v>
      </c>
      <c r="X2661" t="n">
        <v>0.24</v>
      </c>
      <c r="Y2661" t="n">
        <v>1</v>
      </c>
      <c r="Z2661" t="n">
        <v>10</v>
      </c>
    </row>
    <row r="2662">
      <c r="A2662" t="n">
        <v>125</v>
      </c>
      <c r="B2662" t="n">
        <v>130</v>
      </c>
      <c r="C2662" t="inlineStr">
        <is>
          <t xml:space="preserve">CONCLUIDO	</t>
        </is>
      </c>
      <c r="D2662" t="n">
        <v>3.666</v>
      </c>
      <c r="E2662" t="n">
        <v>27.28</v>
      </c>
      <c r="F2662" t="n">
        <v>23.98</v>
      </c>
      <c r="G2662" t="n">
        <v>143.91</v>
      </c>
      <c r="H2662" t="n">
        <v>1.82</v>
      </c>
      <c r="I2662" t="n">
        <v>10</v>
      </c>
      <c r="J2662" t="n">
        <v>315.17</v>
      </c>
      <c r="K2662" t="n">
        <v>59.19</v>
      </c>
      <c r="L2662" t="n">
        <v>32.25</v>
      </c>
      <c r="M2662" t="n">
        <v>8</v>
      </c>
      <c r="N2662" t="n">
        <v>93.72</v>
      </c>
      <c r="O2662" t="n">
        <v>39104.89</v>
      </c>
      <c r="P2662" t="n">
        <v>394.61</v>
      </c>
      <c r="Q2662" t="n">
        <v>452.62</v>
      </c>
      <c r="R2662" t="n">
        <v>70.72</v>
      </c>
      <c r="S2662" t="n">
        <v>57.64</v>
      </c>
      <c r="T2662" t="n">
        <v>4447.93</v>
      </c>
      <c r="U2662" t="n">
        <v>0.82</v>
      </c>
      <c r="V2662" t="n">
        <v>0.88</v>
      </c>
      <c r="W2662" t="n">
        <v>6.81</v>
      </c>
      <c r="X2662" t="n">
        <v>0.26</v>
      </c>
      <c r="Y2662" t="n">
        <v>1</v>
      </c>
      <c r="Z2662" t="n">
        <v>10</v>
      </c>
    </row>
    <row r="2663">
      <c r="A2663" t="n">
        <v>126</v>
      </c>
      <c r="B2663" t="n">
        <v>130</v>
      </c>
      <c r="C2663" t="inlineStr">
        <is>
          <t xml:space="preserve">CONCLUIDO	</t>
        </is>
      </c>
      <c r="D2663" t="n">
        <v>3.6657</v>
      </c>
      <c r="E2663" t="n">
        <v>27.28</v>
      </c>
      <c r="F2663" t="n">
        <v>23.99</v>
      </c>
      <c r="G2663" t="n">
        <v>143.91</v>
      </c>
      <c r="H2663" t="n">
        <v>1.83</v>
      </c>
      <c r="I2663" t="n">
        <v>10</v>
      </c>
      <c r="J2663" t="n">
        <v>315.72</v>
      </c>
      <c r="K2663" t="n">
        <v>59.19</v>
      </c>
      <c r="L2663" t="n">
        <v>32.5</v>
      </c>
      <c r="M2663" t="n">
        <v>8</v>
      </c>
      <c r="N2663" t="n">
        <v>94.03</v>
      </c>
      <c r="O2663" t="n">
        <v>39173.37</v>
      </c>
      <c r="P2663" t="n">
        <v>394.7</v>
      </c>
      <c r="Q2663" t="n">
        <v>452.59</v>
      </c>
      <c r="R2663" t="n">
        <v>70.87</v>
      </c>
      <c r="S2663" t="n">
        <v>57.64</v>
      </c>
      <c r="T2663" t="n">
        <v>4523.08</v>
      </c>
      <c r="U2663" t="n">
        <v>0.8100000000000001</v>
      </c>
      <c r="V2663" t="n">
        <v>0.88</v>
      </c>
      <c r="W2663" t="n">
        <v>6.81</v>
      </c>
      <c r="X2663" t="n">
        <v>0.26</v>
      </c>
      <c r="Y2663" t="n">
        <v>1</v>
      </c>
      <c r="Z2663" t="n">
        <v>10</v>
      </c>
    </row>
    <row r="2664">
      <c r="A2664" t="n">
        <v>127</v>
      </c>
      <c r="B2664" t="n">
        <v>130</v>
      </c>
      <c r="C2664" t="inlineStr">
        <is>
          <t xml:space="preserve">CONCLUIDO	</t>
        </is>
      </c>
      <c r="D2664" t="n">
        <v>3.6657</v>
      </c>
      <c r="E2664" t="n">
        <v>27.28</v>
      </c>
      <c r="F2664" t="n">
        <v>23.99</v>
      </c>
      <c r="G2664" t="n">
        <v>143.91</v>
      </c>
      <c r="H2664" t="n">
        <v>1.84</v>
      </c>
      <c r="I2664" t="n">
        <v>10</v>
      </c>
      <c r="J2664" t="n">
        <v>316.28</v>
      </c>
      <c r="K2664" t="n">
        <v>59.19</v>
      </c>
      <c r="L2664" t="n">
        <v>32.75</v>
      </c>
      <c r="M2664" t="n">
        <v>8</v>
      </c>
      <c r="N2664" t="n">
        <v>94.33</v>
      </c>
      <c r="O2664" t="n">
        <v>39241.99</v>
      </c>
      <c r="P2664" t="n">
        <v>395.03</v>
      </c>
      <c r="Q2664" t="n">
        <v>452.55</v>
      </c>
      <c r="R2664" t="n">
        <v>70.8</v>
      </c>
      <c r="S2664" t="n">
        <v>57.64</v>
      </c>
      <c r="T2664" t="n">
        <v>4490.41</v>
      </c>
      <c r="U2664" t="n">
        <v>0.8100000000000001</v>
      </c>
      <c r="V2664" t="n">
        <v>0.88</v>
      </c>
      <c r="W2664" t="n">
        <v>6.81</v>
      </c>
      <c r="X2664" t="n">
        <v>0.26</v>
      </c>
      <c r="Y2664" t="n">
        <v>1</v>
      </c>
      <c r="Z2664" t="n">
        <v>10</v>
      </c>
    </row>
    <row r="2665">
      <c r="A2665" t="n">
        <v>128</v>
      </c>
      <c r="B2665" t="n">
        <v>130</v>
      </c>
      <c r="C2665" t="inlineStr">
        <is>
          <t xml:space="preserve">CONCLUIDO	</t>
        </is>
      </c>
      <c r="D2665" t="n">
        <v>3.6661</v>
      </c>
      <c r="E2665" t="n">
        <v>27.28</v>
      </c>
      <c r="F2665" t="n">
        <v>23.98</v>
      </c>
      <c r="G2665" t="n">
        <v>143.9</v>
      </c>
      <c r="H2665" t="n">
        <v>1.86</v>
      </c>
      <c r="I2665" t="n">
        <v>10</v>
      </c>
      <c r="J2665" t="n">
        <v>316.84</v>
      </c>
      <c r="K2665" t="n">
        <v>59.19</v>
      </c>
      <c r="L2665" t="n">
        <v>33</v>
      </c>
      <c r="M2665" t="n">
        <v>8</v>
      </c>
      <c r="N2665" t="n">
        <v>94.64</v>
      </c>
      <c r="O2665" t="n">
        <v>39310.75</v>
      </c>
      <c r="P2665" t="n">
        <v>395.14</v>
      </c>
      <c r="Q2665" t="n">
        <v>452.62</v>
      </c>
      <c r="R2665" t="n">
        <v>70.67</v>
      </c>
      <c r="S2665" t="n">
        <v>57.64</v>
      </c>
      <c r="T2665" t="n">
        <v>4422.06</v>
      </c>
      <c r="U2665" t="n">
        <v>0.82</v>
      </c>
      <c r="V2665" t="n">
        <v>0.88</v>
      </c>
      <c r="W2665" t="n">
        <v>6.81</v>
      </c>
      <c r="X2665" t="n">
        <v>0.26</v>
      </c>
      <c r="Y2665" t="n">
        <v>1</v>
      </c>
      <c r="Z2665" t="n">
        <v>10</v>
      </c>
    </row>
    <row r="2666">
      <c r="A2666" t="n">
        <v>129</v>
      </c>
      <c r="B2666" t="n">
        <v>130</v>
      </c>
      <c r="C2666" t="inlineStr">
        <is>
          <t xml:space="preserve">CONCLUIDO	</t>
        </is>
      </c>
      <c r="D2666" t="n">
        <v>3.6673</v>
      </c>
      <c r="E2666" t="n">
        <v>27.27</v>
      </c>
      <c r="F2666" t="n">
        <v>23.97</v>
      </c>
      <c r="G2666" t="n">
        <v>143.84</v>
      </c>
      <c r="H2666" t="n">
        <v>1.87</v>
      </c>
      <c r="I2666" t="n">
        <v>10</v>
      </c>
      <c r="J2666" t="n">
        <v>317.39</v>
      </c>
      <c r="K2666" t="n">
        <v>59.19</v>
      </c>
      <c r="L2666" t="n">
        <v>33.25</v>
      </c>
      <c r="M2666" t="n">
        <v>8</v>
      </c>
      <c r="N2666" t="n">
        <v>94.95</v>
      </c>
      <c r="O2666" t="n">
        <v>39379.65</v>
      </c>
      <c r="P2666" t="n">
        <v>394.95</v>
      </c>
      <c r="Q2666" t="n">
        <v>452.58</v>
      </c>
      <c r="R2666" t="n">
        <v>70.48999999999999</v>
      </c>
      <c r="S2666" t="n">
        <v>57.64</v>
      </c>
      <c r="T2666" t="n">
        <v>4331.18</v>
      </c>
      <c r="U2666" t="n">
        <v>0.82</v>
      </c>
      <c r="V2666" t="n">
        <v>0.88</v>
      </c>
      <c r="W2666" t="n">
        <v>6.81</v>
      </c>
      <c r="X2666" t="n">
        <v>0.25</v>
      </c>
      <c r="Y2666" t="n">
        <v>1</v>
      </c>
      <c r="Z2666" t="n">
        <v>10</v>
      </c>
    </row>
    <row r="2667">
      <c r="A2667" t="n">
        <v>130</v>
      </c>
      <c r="B2667" t="n">
        <v>130</v>
      </c>
      <c r="C2667" t="inlineStr">
        <is>
          <t xml:space="preserve">CONCLUIDO	</t>
        </is>
      </c>
      <c r="D2667" t="n">
        <v>3.6661</v>
      </c>
      <c r="E2667" t="n">
        <v>27.28</v>
      </c>
      <c r="F2667" t="n">
        <v>23.98</v>
      </c>
      <c r="G2667" t="n">
        <v>143.9</v>
      </c>
      <c r="H2667" t="n">
        <v>1.88</v>
      </c>
      <c r="I2667" t="n">
        <v>10</v>
      </c>
      <c r="J2667" t="n">
        <v>317.95</v>
      </c>
      <c r="K2667" t="n">
        <v>59.19</v>
      </c>
      <c r="L2667" t="n">
        <v>33.5</v>
      </c>
      <c r="M2667" t="n">
        <v>8</v>
      </c>
      <c r="N2667" t="n">
        <v>95.26000000000001</v>
      </c>
      <c r="O2667" t="n">
        <v>39448.69</v>
      </c>
      <c r="P2667" t="n">
        <v>395.12</v>
      </c>
      <c r="Q2667" t="n">
        <v>452.65</v>
      </c>
      <c r="R2667" t="n">
        <v>70.69</v>
      </c>
      <c r="S2667" t="n">
        <v>57.64</v>
      </c>
      <c r="T2667" t="n">
        <v>4434.11</v>
      </c>
      <c r="U2667" t="n">
        <v>0.82</v>
      </c>
      <c r="V2667" t="n">
        <v>0.88</v>
      </c>
      <c r="W2667" t="n">
        <v>6.81</v>
      </c>
      <c r="X2667" t="n">
        <v>0.26</v>
      </c>
      <c r="Y2667" t="n">
        <v>1</v>
      </c>
      <c r="Z2667" t="n">
        <v>10</v>
      </c>
    </row>
    <row r="2668">
      <c r="A2668" t="n">
        <v>131</v>
      </c>
      <c r="B2668" t="n">
        <v>130</v>
      </c>
      <c r="C2668" t="inlineStr">
        <is>
          <t xml:space="preserve">CONCLUIDO	</t>
        </is>
      </c>
      <c r="D2668" t="n">
        <v>3.6648</v>
      </c>
      <c r="E2668" t="n">
        <v>27.29</v>
      </c>
      <c r="F2668" t="n">
        <v>23.99</v>
      </c>
      <c r="G2668" t="n">
        <v>143.95</v>
      </c>
      <c r="H2668" t="n">
        <v>1.89</v>
      </c>
      <c r="I2668" t="n">
        <v>10</v>
      </c>
      <c r="J2668" t="n">
        <v>318.52</v>
      </c>
      <c r="K2668" t="n">
        <v>59.19</v>
      </c>
      <c r="L2668" t="n">
        <v>33.75</v>
      </c>
      <c r="M2668" t="n">
        <v>8</v>
      </c>
      <c r="N2668" t="n">
        <v>95.56999999999999</v>
      </c>
      <c r="O2668" t="n">
        <v>39517.87</v>
      </c>
      <c r="P2668" t="n">
        <v>395.29</v>
      </c>
      <c r="Q2668" t="n">
        <v>452.55</v>
      </c>
      <c r="R2668" t="n">
        <v>71.12</v>
      </c>
      <c r="S2668" t="n">
        <v>57.64</v>
      </c>
      <c r="T2668" t="n">
        <v>4645.92</v>
      </c>
      <c r="U2668" t="n">
        <v>0.8100000000000001</v>
      </c>
      <c r="V2668" t="n">
        <v>0.88</v>
      </c>
      <c r="W2668" t="n">
        <v>6.81</v>
      </c>
      <c r="X2668" t="n">
        <v>0.27</v>
      </c>
      <c r="Y2668" t="n">
        <v>1</v>
      </c>
      <c r="Z2668" t="n">
        <v>10</v>
      </c>
    </row>
    <row r="2669">
      <c r="A2669" t="n">
        <v>132</v>
      </c>
      <c r="B2669" t="n">
        <v>130</v>
      </c>
      <c r="C2669" t="inlineStr">
        <is>
          <t xml:space="preserve">CONCLUIDO	</t>
        </is>
      </c>
      <c r="D2669" t="n">
        <v>3.6657</v>
      </c>
      <c r="E2669" t="n">
        <v>27.28</v>
      </c>
      <c r="F2669" t="n">
        <v>23.99</v>
      </c>
      <c r="G2669" t="n">
        <v>143.92</v>
      </c>
      <c r="H2669" t="n">
        <v>1.9</v>
      </c>
      <c r="I2669" t="n">
        <v>10</v>
      </c>
      <c r="J2669" t="n">
        <v>319.08</v>
      </c>
      <c r="K2669" t="n">
        <v>59.19</v>
      </c>
      <c r="L2669" t="n">
        <v>34</v>
      </c>
      <c r="M2669" t="n">
        <v>8</v>
      </c>
      <c r="N2669" t="n">
        <v>95.88</v>
      </c>
      <c r="O2669" t="n">
        <v>39587.19</v>
      </c>
      <c r="P2669" t="n">
        <v>395.06</v>
      </c>
      <c r="Q2669" t="n">
        <v>452.56</v>
      </c>
      <c r="R2669" t="n">
        <v>70.84999999999999</v>
      </c>
      <c r="S2669" t="n">
        <v>57.64</v>
      </c>
      <c r="T2669" t="n">
        <v>4514.89</v>
      </c>
      <c r="U2669" t="n">
        <v>0.8100000000000001</v>
      </c>
      <c r="V2669" t="n">
        <v>0.88</v>
      </c>
      <c r="W2669" t="n">
        <v>6.81</v>
      </c>
      <c r="X2669" t="n">
        <v>0.26</v>
      </c>
      <c r="Y2669" t="n">
        <v>1</v>
      </c>
      <c r="Z2669" t="n">
        <v>10</v>
      </c>
    </row>
    <row r="2670">
      <c r="A2670" t="n">
        <v>133</v>
      </c>
      <c r="B2670" t="n">
        <v>130</v>
      </c>
      <c r="C2670" t="inlineStr">
        <is>
          <t xml:space="preserve">CONCLUIDO	</t>
        </is>
      </c>
      <c r="D2670" t="n">
        <v>3.666</v>
      </c>
      <c r="E2670" t="n">
        <v>27.28</v>
      </c>
      <c r="F2670" t="n">
        <v>23.98</v>
      </c>
      <c r="G2670" t="n">
        <v>143.91</v>
      </c>
      <c r="H2670" t="n">
        <v>1.91</v>
      </c>
      <c r="I2670" t="n">
        <v>10</v>
      </c>
      <c r="J2670" t="n">
        <v>319.64</v>
      </c>
      <c r="K2670" t="n">
        <v>59.19</v>
      </c>
      <c r="L2670" t="n">
        <v>34.25</v>
      </c>
      <c r="M2670" t="n">
        <v>8</v>
      </c>
      <c r="N2670" t="n">
        <v>96.2</v>
      </c>
      <c r="O2670" t="n">
        <v>39656.65</v>
      </c>
      <c r="P2670" t="n">
        <v>394.77</v>
      </c>
      <c r="Q2670" t="n">
        <v>452.6</v>
      </c>
      <c r="R2670" t="n">
        <v>70.65000000000001</v>
      </c>
      <c r="S2670" t="n">
        <v>57.64</v>
      </c>
      <c r="T2670" t="n">
        <v>4414.8</v>
      </c>
      <c r="U2670" t="n">
        <v>0.82</v>
      </c>
      <c r="V2670" t="n">
        <v>0.88</v>
      </c>
      <c r="W2670" t="n">
        <v>6.81</v>
      </c>
      <c r="X2670" t="n">
        <v>0.26</v>
      </c>
      <c r="Y2670" t="n">
        <v>1</v>
      </c>
      <c r="Z2670" t="n">
        <v>10</v>
      </c>
    </row>
    <row r="2671">
      <c r="A2671" t="n">
        <v>134</v>
      </c>
      <c r="B2671" t="n">
        <v>130</v>
      </c>
      <c r="C2671" t="inlineStr">
        <is>
          <t xml:space="preserve">CONCLUIDO	</t>
        </is>
      </c>
      <c r="D2671" t="n">
        <v>3.6659</v>
      </c>
      <c r="E2671" t="n">
        <v>27.28</v>
      </c>
      <c r="F2671" t="n">
        <v>23.98</v>
      </c>
      <c r="G2671" t="n">
        <v>143.91</v>
      </c>
      <c r="H2671" t="n">
        <v>1.92</v>
      </c>
      <c r="I2671" t="n">
        <v>10</v>
      </c>
      <c r="J2671" t="n">
        <v>320.21</v>
      </c>
      <c r="K2671" t="n">
        <v>59.19</v>
      </c>
      <c r="L2671" t="n">
        <v>34.5</v>
      </c>
      <c r="M2671" t="n">
        <v>8</v>
      </c>
      <c r="N2671" t="n">
        <v>96.51000000000001</v>
      </c>
      <c r="O2671" t="n">
        <v>39726.26</v>
      </c>
      <c r="P2671" t="n">
        <v>394.29</v>
      </c>
      <c r="Q2671" t="n">
        <v>452.55</v>
      </c>
      <c r="R2671" t="n">
        <v>70.88</v>
      </c>
      <c r="S2671" t="n">
        <v>57.64</v>
      </c>
      <c r="T2671" t="n">
        <v>4525.86</v>
      </c>
      <c r="U2671" t="n">
        <v>0.8100000000000001</v>
      </c>
      <c r="V2671" t="n">
        <v>0.88</v>
      </c>
      <c r="W2671" t="n">
        <v>6.81</v>
      </c>
      <c r="X2671" t="n">
        <v>0.26</v>
      </c>
      <c r="Y2671" t="n">
        <v>1</v>
      </c>
      <c r="Z2671" t="n">
        <v>10</v>
      </c>
    </row>
    <row r="2672">
      <c r="A2672" t="n">
        <v>135</v>
      </c>
      <c r="B2672" t="n">
        <v>130</v>
      </c>
      <c r="C2672" t="inlineStr">
        <is>
          <t xml:space="preserve">CONCLUIDO	</t>
        </is>
      </c>
      <c r="D2672" t="n">
        <v>3.6663</v>
      </c>
      <c r="E2672" t="n">
        <v>27.28</v>
      </c>
      <c r="F2672" t="n">
        <v>23.98</v>
      </c>
      <c r="G2672" t="n">
        <v>143.89</v>
      </c>
      <c r="H2672" t="n">
        <v>1.93</v>
      </c>
      <c r="I2672" t="n">
        <v>10</v>
      </c>
      <c r="J2672" t="n">
        <v>320.77</v>
      </c>
      <c r="K2672" t="n">
        <v>59.19</v>
      </c>
      <c r="L2672" t="n">
        <v>34.75</v>
      </c>
      <c r="M2672" t="n">
        <v>8</v>
      </c>
      <c r="N2672" t="n">
        <v>96.83</v>
      </c>
      <c r="O2672" t="n">
        <v>39796.01</v>
      </c>
      <c r="P2672" t="n">
        <v>393.79</v>
      </c>
      <c r="Q2672" t="n">
        <v>452.59</v>
      </c>
      <c r="R2672" t="n">
        <v>70.8</v>
      </c>
      <c r="S2672" t="n">
        <v>57.64</v>
      </c>
      <c r="T2672" t="n">
        <v>4487.89</v>
      </c>
      <c r="U2672" t="n">
        <v>0.8100000000000001</v>
      </c>
      <c r="V2672" t="n">
        <v>0.88</v>
      </c>
      <c r="W2672" t="n">
        <v>6.81</v>
      </c>
      <c r="X2672" t="n">
        <v>0.26</v>
      </c>
      <c r="Y2672" t="n">
        <v>1</v>
      </c>
      <c r="Z2672" t="n">
        <v>10</v>
      </c>
    </row>
    <row r="2673">
      <c r="A2673" t="n">
        <v>136</v>
      </c>
      <c r="B2673" t="n">
        <v>130</v>
      </c>
      <c r="C2673" t="inlineStr">
        <is>
          <t xml:space="preserve">CONCLUIDO	</t>
        </is>
      </c>
      <c r="D2673" t="n">
        <v>3.6668</v>
      </c>
      <c r="E2673" t="n">
        <v>27.27</v>
      </c>
      <c r="F2673" t="n">
        <v>23.98</v>
      </c>
      <c r="G2673" t="n">
        <v>143.87</v>
      </c>
      <c r="H2673" t="n">
        <v>1.94</v>
      </c>
      <c r="I2673" t="n">
        <v>10</v>
      </c>
      <c r="J2673" t="n">
        <v>321.34</v>
      </c>
      <c r="K2673" t="n">
        <v>59.19</v>
      </c>
      <c r="L2673" t="n">
        <v>35</v>
      </c>
      <c r="M2673" t="n">
        <v>8</v>
      </c>
      <c r="N2673" t="n">
        <v>97.14</v>
      </c>
      <c r="O2673" t="n">
        <v>39865.91</v>
      </c>
      <c r="P2673" t="n">
        <v>393.04</v>
      </c>
      <c r="Q2673" t="n">
        <v>452.57</v>
      </c>
      <c r="R2673" t="n">
        <v>70.61</v>
      </c>
      <c r="S2673" t="n">
        <v>57.64</v>
      </c>
      <c r="T2673" t="n">
        <v>4391.2</v>
      </c>
      <c r="U2673" t="n">
        <v>0.82</v>
      </c>
      <c r="V2673" t="n">
        <v>0.88</v>
      </c>
      <c r="W2673" t="n">
        <v>6.81</v>
      </c>
      <c r="X2673" t="n">
        <v>0.25</v>
      </c>
      <c r="Y2673" t="n">
        <v>1</v>
      </c>
      <c r="Z2673" t="n">
        <v>10</v>
      </c>
    </row>
    <row r="2674">
      <c r="A2674" t="n">
        <v>137</v>
      </c>
      <c r="B2674" t="n">
        <v>130</v>
      </c>
      <c r="C2674" t="inlineStr">
        <is>
          <t xml:space="preserve">CONCLUIDO	</t>
        </is>
      </c>
      <c r="D2674" t="n">
        <v>3.6768</v>
      </c>
      <c r="E2674" t="n">
        <v>27.2</v>
      </c>
      <c r="F2674" t="n">
        <v>23.95</v>
      </c>
      <c r="G2674" t="n">
        <v>159.68</v>
      </c>
      <c r="H2674" t="n">
        <v>1.95</v>
      </c>
      <c r="I2674" t="n">
        <v>9</v>
      </c>
      <c r="J2674" t="n">
        <v>321.91</v>
      </c>
      <c r="K2674" t="n">
        <v>59.19</v>
      </c>
      <c r="L2674" t="n">
        <v>35.25</v>
      </c>
      <c r="M2674" t="n">
        <v>7</v>
      </c>
      <c r="N2674" t="n">
        <v>97.45999999999999</v>
      </c>
      <c r="O2674" t="n">
        <v>39935.96</v>
      </c>
      <c r="P2674" t="n">
        <v>392.87</v>
      </c>
      <c r="Q2674" t="n">
        <v>452.57</v>
      </c>
      <c r="R2674" t="n">
        <v>69.70999999999999</v>
      </c>
      <c r="S2674" t="n">
        <v>57.64</v>
      </c>
      <c r="T2674" t="n">
        <v>3947.07</v>
      </c>
      <c r="U2674" t="n">
        <v>0.83</v>
      </c>
      <c r="V2674" t="n">
        <v>0.89</v>
      </c>
      <c r="W2674" t="n">
        <v>6.81</v>
      </c>
      <c r="X2674" t="n">
        <v>0.23</v>
      </c>
      <c r="Y2674" t="n">
        <v>1</v>
      </c>
      <c r="Z2674" t="n">
        <v>10</v>
      </c>
    </row>
    <row r="2675">
      <c r="A2675" t="n">
        <v>138</v>
      </c>
      <c r="B2675" t="n">
        <v>130</v>
      </c>
      <c r="C2675" t="inlineStr">
        <is>
          <t xml:space="preserve">CONCLUIDO	</t>
        </is>
      </c>
      <c r="D2675" t="n">
        <v>3.6763</v>
      </c>
      <c r="E2675" t="n">
        <v>27.2</v>
      </c>
      <c r="F2675" t="n">
        <v>23.96</v>
      </c>
      <c r="G2675" t="n">
        <v>159.71</v>
      </c>
      <c r="H2675" t="n">
        <v>1.96</v>
      </c>
      <c r="I2675" t="n">
        <v>9</v>
      </c>
      <c r="J2675" t="n">
        <v>322.47</v>
      </c>
      <c r="K2675" t="n">
        <v>59.19</v>
      </c>
      <c r="L2675" t="n">
        <v>35.5</v>
      </c>
      <c r="M2675" t="n">
        <v>7</v>
      </c>
      <c r="N2675" t="n">
        <v>97.78</v>
      </c>
      <c r="O2675" t="n">
        <v>40006.15</v>
      </c>
      <c r="P2675" t="n">
        <v>393.37</v>
      </c>
      <c r="Q2675" t="n">
        <v>452.57</v>
      </c>
      <c r="R2675" t="n">
        <v>69.79000000000001</v>
      </c>
      <c r="S2675" t="n">
        <v>57.64</v>
      </c>
      <c r="T2675" t="n">
        <v>3989.65</v>
      </c>
      <c r="U2675" t="n">
        <v>0.83</v>
      </c>
      <c r="V2675" t="n">
        <v>0.89</v>
      </c>
      <c r="W2675" t="n">
        <v>6.81</v>
      </c>
      <c r="X2675" t="n">
        <v>0.23</v>
      </c>
      <c r="Y2675" t="n">
        <v>1</v>
      </c>
      <c r="Z2675" t="n">
        <v>10</v>
      </c>
    </row>
    <row r="2676">
      <c r="A2676" t="n">
        <v>139</v>
      </c>
      <c r="B2676" t="n">
        <v>130</v>
      </c>
      <c r="C2676" t="inlineStr">
        <is>
          <t xml:space="preserve">CONCLUIDO	</t>
        </is>
      </c>
      <c r="D2676" t="n">
        <v>3.6778</v>
      </c>
      <c r="E2676" t="n">
        <v>27.19</v>
      </c>
      <c r="F2676" t="n">
        <v>23.95</v>
      </c>
      <c r="G2676" t="n">
        <v>159.64</v>
      </c>
      <c r="H2676" t="n">
        <v>1.97</v>
      </c>
      <c r="I2676" t="n">
        <v>9</v>
      </c>
      <c r="J2676" t="n">
        <v>323.04</v>
      </c>
      <c r="K2676" t="n">
        <v>59.19</v>
      </c>
      <c r="L2676" t="n">
        <v>35.75</v>
      </c>
      <c r="M2676" t="n">
        <v>7</v>
      </c>
      <c r="N2676" t="n">
        <v>98.09999999999999</v>
      </c>
      <c r="O2676" t="n">
        <v>40076.49</v>
      </c>
      <c r="P2676" t="n">
        <v>393.62</v>
      </c>
      <c r="Q2676" t="n">
        <v>452.6</v>
      </c>
      <c r="R2676" t="n">
        <v>69.45999999999999</v>
      </c>
      <c r="S2676" t="n">
        <v>57.64</v>
      </c>
      <c r="T2676" t="n">
        <v>3823.14</v>
      </c>
      <c r="U2676" t="n">
        <v>0.83</v>
      </c>
      <c r="V2676" t="n">
        <v>0.89</v>
      </c>
      <c r="W2676" t="n">
        <v>6.81</v>
      </c>
      <c r="X2676" t="n">
        <v>0.22</v>
      </c>
      <c r="Y2676" t="n">
        <v>1</v>
      </c>
      <c r="Z2676" t="n">
        <v>10</v>
      </c>
    </row>
    <row r="2677">
      <c r="A2677" t="n">
        <v>140</v>
      </c>
      <c r="B2677" t="n">
        <v>130</v>
      </c>
      <c r="C2677" t="inlineStr">
        <is>
          <t xml:space="preserve">CONCLUIDO	</t>
        </is>
      </c>
      <c r="D2677" t="n">
        <v>3.6774</v>
      </c>
      <c r="E2677" t="n">
        <v>27.19</v>
      </c>
      <c r="F2677" t="n">
        <v>23.95</v>
      </c>
      <c r="G2677" t="n">
        <v>159.66</v>
      </c>
      <c r="H2677" t="n">
        <v>1.98</v>
      </c>
      <c r="I2677" t="n">
        <v>9</v>
      </c>
      <c r="J2677" t="n">
        <v>323.62</v>
      </c>
      <c r="K2677" t="n">
        <v>59.19</v>
      </c>
      <c r="L2677" t="n">
        <v>36</v>
      </c>
      <c r="M2677" t="n">
        <v>7</v>
      </c>
      <c r="N2677" t="n">
        <v>98.42</v>
      </c>
      <c r="O2677" t="n">
        <v>40147.11</v>
      </c>
      <c r="P2677" t="n">
        <v>393.91</v>
      </c>
      <c r="Q2677" t="n">
        <v>452.59</v>
      </c>
      <c r="R2677" t="n">
        <v>69.66</v>
      </c>
      <c r="S2677" t="n">
        <v>57.64</v>
      </c>
      <c r="T2677" t="n">
        <v>3921.47</v>
      </c>
      <c r="U2677" t="n">
        <v>0.83</v>
      </c>
      <c r="V2677" t="n">
        <v>0.89</v>
      </c>
      <c r="W2677" t="n">
        <v>6.81</v>
      </c>
      <c r="X2677" t="n">
        <v>0.22</v>
      </c>
      <c r="Y2677" t="n">
        <v>1</v>
      </c>
      <c r="Z2677" t="n">
        <v>10</v>
      </c>
    </row>
    <row r="2678">
      <c r="A2678" t="n">
        <v>141</v>
      </c>
      <c r="B2678" t="n">
        <v>130</v>
      </c>
      <c r="C2678" t="inlineStr">
        <is>
          <t xml:space="preserve">CONCLUIDO	</t>
        </is>
      </c>
      <c r="D2678" t="n">
        <v>3.6772</v>
      </c>
      <c r="E2678" t="n">
        <v>27.19</v>
      </c>
      <c r="F2678" t="n">
        <v>23.95</v>
      </c>
      <c r="G2678" t="n">
        <v>159.66</v>
      </c>
      <c r="H2678" t="n">
        <v>1.99</v>
      </c>
      <c r="I2678" t="n">
        <v>9</v>
      </c>
      <c r="J2678" t="n">
        <v>324.19</v>
      </c>
      <c r="K2678" t="n">
        <v>59.19</v>
      </c>
      <c r="L2678" t="n">
        <v>36.25</v>
      </c>
      <c r="M2678" t="n">
        <v>7</v>
      </c>
      <c r="N2678" t="n">
        <v>98.75</v>
      </c>
      <c r="O2678" t="n">
        <v>40217.75</v>
      </c>
      <c r="P2678" t="n">
        <v>394.56</v>
      </c>
      <c r="Q2678" t="n">
        <v>452.6</v>
      </c>
      <c r="R2678" t="n">
        <v>69.62</v>
      </c>
      <c r="S2678" t="n">
        <v>57.64</v>
      </c>
      <c r="T2678" t="n">
        <v>3903.74</v>
      </c>
      <c r="U2678" t="n">
        <v>0.83</v>
      </c>
      <c r="V2678" t="n">
        <v>0.89</v>
      </c>
      <c r="W2678" t="n">
        <v>6.81</v>
      </c>
      <c r="X2678" t="n">
        <v>0.23</v>
      </c>
      <c r="Y2678" t="n">
        <v>1</v>
      </c>
      <c r="Z2678" t="n">
        <v>10</v>
      </c>
    </row>
    <row r="2679">
      <c r="A2679" t="n">
        <v>142</v>
      </c>
      <c r="B2679" t="n">
        <v>130</v>
      </c>
      <c r="C2679" t="inlineStr">
        <is>
          <t xml:space="preserve">CONCLUIDO	</t>
        </is>
      </c>
      <c r="D2679" t="n">
        <v>3.677</v>
      </c>
      <c r="E2679" t="n">
        <v>27.2</v>
      </c>
      <c r="F2679" t="n">
        <v>23.95</v>
      </c>
      <c r="G2679" t="n">
        <v>159.68</v>
      </c>
      <c r="H2679" t="n">
        <v>2</v>
      </c>
      <c r="I2679" t="n">
        <v>9</v>
      </c>
      <c r="J2679" t="n">
        <v>324.76</v>
      </c>
      <c r="K2679" t="n">
        <v>59.19</v>
      </c>
      <c r="L2679" t="n">
        <v>36.5</v>
      </c>
      <c r="M2679" t="n">
        <v>7</v>
      </c>
      <c r="N2679" t="n">
        <v>99.06999999999999</v>
      </c>
      <c r="O2679" t="n">
        <v>40288.55</v>
      </c>
      <c r="P2679" t="n">
        <v>395.13</v>
      </c>
      <c r="Q2679" t="n">
        <v>452.57</v>
      </c>
      <c r="R2679" t="n">
        <v>69.64</v>
      </c>
      <c r="S2679" t="n">
        <v>57.64</v>
      </c>
      <c r="T2679" t="n">
        <v>3913.86</v>
      </c>
      <c r="U2679" t="n">
        <v>0.83</v>
      </c>
      <c r="V2679" t="n">
        <v>0.89</v>
      </c>
      <c r="W2679" t="n">
        <v>6.81</v>
      </c>
      <c r="X2679" t="n">
        <v>0.23</v>
      </c>
      <c r="Y2679" t="n">
        <v>1</v>
      </c>
      <c r="Z2679" t="n">
        <v>10</v>
      </c>
    </row>
    <row r="2680">
      <c r="A2680" t="n">
        <v>143</v>
      </c>
      <c r="B2680" t="n">
        <v>130</v>
      </c>
      <c r="C2680" t="inlineStr">
        <is>
          <t xml:space="preserve">CONCLUIDO	</t>
        </is>
      </c>
      <c r="D2680" t="n">
        <v>3.6775</v>
      </c>
      <c r="E2680" t="n">
        <v>27.19</v>
      </c>
      <c r="F2680" t="n">
        <v>23.95</v>
      </c>
      <c r="G2680" t="n">
        <v>159.65</v>
      </c>
      <c r="H2680" t="n">
        <v>2.01</v>
      </c>
      <c r="I2680" t="n">
        <v>9</v>
      </c>
      <c r="J2680" t="n">
        <v>325.34</v>
      </c>
      <c r="K2680" t="n">
        <v>59.19</v>
      </c>
      <c r="L2680" t="n">
        <v>36.75</v>
      </c>
      <c r="M2680" t="n">
        <v>7</v>
      </c>
      <c r="N2680" t="n">
        <v>99.40000000000001</v>
      </c>
      <c r="O2680" t="n">
        <v>40359.5</v>
      </c>
      <c r="P2680" t="n">
        <v>395.51</v>
      </c>
      <c r="Q2680" t="n">
        <v>452.56</v>
      </c>
      <c r="R2680" t="n">
        <v>69.61</v>
      </c>
      <c r="S2680" t="n">
        <v>57.64</v>
      </c>
      <c r="T2680" t="n">
        <v>3896.36</v>
      </c>
      <c r="U2680" t="n">
        <v>0.83</v>
      </c>
      <c r="V2680" t="n">
        <v>0.89</v>
      </c>
      <c r="W2680" t="n">
        <v>6.81</v>
      </c>
      <c r="X2680" t="n">
        <v>0.22</v>
      </c>
      <c r="Y2680" t="n">
        <v>1</v>
      </c>
      <c r="Z2680" t="n">
        <v>10</v>
      </c>
    </row>
    <row r="2681">
      <c r="A2681" t="n">
        <v>144</v>
      </c>
      <c r="B2681" t="n">
        <v>130</v>
      </c>
      <c r="C2681" t="inlineStr">
        <is>
          <t xml:space="preserve">CONCLUIDO	</t>
        </is>
      </c>
      <c r="D2681" t="n">
        <v>3.6774</v>
      </c>
      <c r="E2681" t="n">
        <v>27.19</v>
      </c>
      <c r="F2681" t="n">
        <v>23.95</v>
      </c>
      <c r="G2681" t="n">
        <v>159.65</v>
      </c>
      <c r="H2681" t="n">
        <v>2.02</v>
      </c>
      <c r="I2681" t="n">
        <v>9</v>
      </c>
      <c r="J2681" t="n">
        <v>325.92</v>
      </c>
      <c r="K2681" t="n">
        <v>59.19</v>
      </c>
      <c r="L2681" t="n">
        <v>37</v>
      </c>
      <c r="M2681" t="n">
        <v>7</v>
      </c>
      <c r="N2681" t="n">
        <v>99.72</v>
      </c>
      <c r="O2681" t="n">
        <v>40430.6</v>
      </c>
      <c r="P2681" t="n">
        <v>395.73</v>
      </c>
      <c r="Q2681" t="n">
        <v>452.59</v>
      </c>
      <c r="R2681" t="n">
        <v>69.58</v>
      </c>
      <c r="S2681" t="n">
        <v>57.64</v>
      </c>
      <c r="T2681" t="n">
        <v>3881.42</v>
      </c>
      <c r="U2681" t="n">
        <v>0.83</v>
      </c>
      <c r="V2681" t="n">
        <v>0.89</v>
      </c>
      <c r="W2681" t="n">
        <v>6.81</v>
      </c>
      <c r="X2681" t="n">
        <v>0.22</v>
      </c>
      <c r="Y2681" t="n">
        <v>1</v>
      </c>
      <c r="Z2681" t="n">
        <v>10</v>
      </c>
    </row>
    <row r="2682">
      <c r="A2682" t="n">
        <v>145</v>
      </c>
      <c r="B2682" t="n">
        <v>130</v>
      </c>
      <c r="C2682" t="inlineStr">
        <is>
          <t xml:space="preserve">CONCLUIDO	</t>
        </is>
      </c>
      <c r="D2682" t="n">
        <v>3.677</v>
      </c>
      <c r="E2682" t="n">
        <v>27.2</v>
      </c>
      <c r="F2682" t="n">
        <v>23.95</v>
      </c>
      <c r="G2682" t="n">
        <v>159.67</v>
      </c>
      <c r="H2682" t="n">
        <v>2.03</v>
      </c>
      <c r="I2682" t="n">
        <v>9</v>
      </c>
      <c r="J2682" t="n">
        <v>326.49</v>
      </c>
      <c r="K2682" t="n">
        <v>59.19</v>
      </c>
      <c r="L2682" t="n">
        <v>37.25</v>
      </c>
      <c r="M2682" t="n">
        <v>7</v>
      </c>
      <c r="N2682" t="n">
        <v>100.05</v>
      </c>
      <c r="O2682" t="n">
        <v>40501.85</v>
      </c>
      <c r="P2682" t="n">
        <v>395.85</v>
      </c>
      <c r="Q2682" t="n">
        <v>452.57</v>
      </c>
      <c r="R2682" t="n">
        <v>69.64</v>
      </c>
      <c r="S2682" t="n">
        <v>57.64</v>
      </c>
      <c r="T2682" t="n">
        <v>3915.26</v>
      </c>
      <c r="U2682" t="n">
        <v>0.83</v>
      </c>
      <c r="V2682" t="n">
        <v>0.89</v>
      </c>
      <c r="W2682" t="n">
        <v>6.81</v>
      </c>
      <c r="X2682" t="n">
        <v>0.23</v>
      </c>
      <c r="Y2682" t="n">
        <v>1</v>
      </c>
      <c r="Z2682" t="n">
        <v>10</v>
      </c>
    </row>
    <row r="2683">
      <c r="A2683" t="n">
        <v>146</v>
      </c>
      <c r="B2683" t="n">
        <v>130</v>
      </c>
      <c r="C2683" t="inlineStr">
        <is>
          <t xml:space="preserve">CONCLUIDO	</t>
        </is>
      </c>
      <c r="D2683" t="n">
        <v>3.6768</v>
      </c>
      <c r="E2683" t="n">
        <v>27.2</v>
      </c>
      <c r="F2683" t="n">
        <v>23.95</v>
      </c>
      <c r="G2683" t="n">
        <v>159.69</v>
      </c>
      <c r="H2683" t="n">
        <v>2.04</v>
      </c>
      <c r="I2683" t="n">
        <v>9</v>
      </c>
      <c r="J2683" t="n">
        <v>327.07</v>
      </c>
      <c r="K2683" t="n">
        <v>59.19</v>
      </c>
      <c r="L2683" t="n">
        <v>37.5</v>
      </c>
      <c r="M2683" t="n">
        <v>7</v>
      </c>
      <c r="N2683" t="n">
        <v>100.38</v>
      </c>
      <c r="O2683" t="n">
        <v>40573.27</v>
      </c>
      <c r="P2683" t="n">
        <v>396.16</v>
      </c>
      <c r="Q2683" t="n">
        <v>452.56</v>
      </c>
      <c r="R2683" t="n">
        <v>69.87</v>
      </c>
      <c r="S2683" t="n">
        <v>57.64</v>
      </c>
      <c r="T2683" t="n">
        <v>4025.63</v>
      </c>
      <c r="U2683" t="n">
        <v>0.83</v>
      </c>
      <c r="V2683" t="n">
        <v>0.89</v>
      </c>
      <c r="W2683" t="n">
        <v>6.81</v>
      </c>
      <c r="X2683" t="n">
        <v>0.23</v>
      </c>
      <c r="Y2683" t="n">
        <v>1</v>
      </c>
      <c r="Z2683" t="n">
        <v>10</v>
      </c>
    </row>
    <row r="2684">
      <c r="A2684" t="n">
        <v>147</v>
      </c>
      <c r="B2684" t="n">
        <v>130</v>
      </c>
      <c r="C2684" t="inlineStr">
        <is>
          <t xml:space="preserve">CONCLUIDO	</t>
        </is>
      </c>
      <c r="D2684" t="n">
        <v>3.6762</v>
      </c>
      <c r="E2684" t="n">
        <v>27.2</v>
      </c>
      <c r="F2684" t="n">
        <v>23.96</v>
      </c>
      <c r="G2684" t="n">
        <v>159.71</v>
      </c>
      <c r="H2684" t="n">
        <v>2.05</v>
      </c>
      <c r="I2684" t="n">
        <v>9</v>
      </c>
      <c r="J2684" t="n">
        <v>327.65</v>
      </c>
      <c r="K2684" t="n">
        <v>59.19</v>
      </c>
      <c r="L2684" t="n">
        <v>37.75</v>
      </c>
      <c r="M2684" t="n">
        <v>7</v>
      </c>
      <c r="N2684" t="n">
        <v>100.71</v>
      </c>
      <c r="O2684" t="n">
        <v>40644.83</v>
      </c>
      <c r="P2684" t="n">
        <v>396.13</v>
      </c>
      <c r="Q2684" t="n">
        <v>452.58</v>
      </c>
      <c r="R2684" t="n">
        <v>69.97</v>
      </c>
      <c r="S2684" t="n">
        <v>57.64</v>
      </c>
      <c r="T2684" t="n">
        <v>4078.69</v>
      </c>
      <c r="U2684" t="n">
        <v>0.82</v>
      </c>
      <c r="V2684" t="n">
        <v>0.89</v>
      </c>
      <c r="W2684" t="n">
        <v>6.81</v>
      </c>
      <c r="X2684" t="n">
        <v>0.23</v>
      </c>
      <c r="Y2684" t="n">
        <v>1</v>
      </c>
      <c r="Z2684" t="n">
        <v>10</v>
      </c>
    </row>
    <row r="2685">
      <c r="A2685" t="n">
        <v>148</v>
      </c>
      <c r="B2685" t="n">
        <v>130</v>
      </c>
      <c r="C2685" t="inlineStr">
        <is>
          <t xml:space="preserve">CONCLUIDO	</t>
        </is>
      </c>
      <c r="D2685" t="n">
        <v>3.6764</v>
      </c>
      <c r="E2685" t="n">
        <v>27.2</v>
      </c>
      <c r="F2685" t="n">
        <v>23.96</v>
      </c>
      <c r="G2685" t="n">
        <v>159.7</v>
      </c>
      <c r="H2685" t="n">
        <v>2.06</v>
      </c>
      <c r="I2685" t="n">
        <v>9</v>
      </c>
      <c r="J2685" t="n">
        <v>328.23</v>
      </c>
      <c r="K2685" t="n">
        <v>59.19</v>
      </c>
      <c r="L2685" t="n">
        <v>38</v>
      </c>
      <c r="M2685" t="n">
        <v>7</v>
      </c>
      <c r="N2685" t="n">
        <v>101.04</v>
      </c>
      <c r="O2685" t="n">
        <v>40716.56</v>
      </c>
      <c r="P2685" t="n">
        <v>396.25</v>
      </c>
      <c r="Q2685" t="n">
        <v>452.59</v>
      </c>
      <c r="R2685" t="n">
        <v>69.95</v>
      </c>
      <c r="S2685" t="n">
        <v>57.64</v>
      </c>
      <c r="T2685" t="n">
        <v>4069.15</v>
      </c>
      <c r="U2685" t="n">
        <v>0.82</v>
      </c>
      <c r="V2685" t="n">
        <v>0.89</v>
      </c>
      <c r="W2685" t="n">
        <v>6.81</v>
      </c>
      <c r="X2685" t="n">
        <v>0.23</v>
      </c>
      <c r="Y2685" t="n">
        <v>1</v>
      </c>
      <c r="Z2685" t="n">
        <v>10</v>
      </c>
    </row>
    <row r="2686">
      <c r="A2686" t="n">
        <v>149</v>
      </c>
      <c r="B2686" t="n">
        <v>130</v>
      </c>
      <c r="C2686" t="inlineStr">
        <is>
          <t xml:space="preserve">CONCLUIDO	</t>
        </is>
      </c>
      <c r="D2686" t="n">
        <v>3.6774</v>
      </c>
      <c r="E2686" t="n">
        <v>27.19</v>
      </c>
      <c r="F2686" t="n">
        <v>23.95</v>
      </c>
      <c r="G2686" t="n">
        <v>159.65</v>
      </c>
      <c r="H2686" t="n">
        <v>2.07</v>
      </c>
      <c r="I2686" t="n">
        <v>9</v>
      </c>
      <c r="J2686" t="n">
        <v>328.82</v>
      </c>
      <c r="K2686" t="n">
        <v>59.19</v>
      </c>
      <c r="L2686" t="n">
        <v>38.25</v>
      </c>
      <c r="M2686" t="n">
        <v>7</v>
      </c>
      <c r="N2686" t="n">
        <v>101.37</v>
      </c>
      <c r="O2686" t="n">
        <v>40788.44</v>
      </c>
      <c r="P2686" t="n">
        <v>396.18</v>
      </c>
      <c r="Q2686" t="n">
        <v>452.57</v>
      </c>
      <c r="R2686" t="n">
        <v>69.73999999999999</v>
      </c>
      <c r="S2686" t="n">
        <v>57.64</v>
      </c>
      <c r="T2686" t="n">
        <v>3965.32</v>
      </c>
      <c r="U2686" t="n">
        <v>0.83</v>
      </c>
      <c r="V2686" t="n">
        <v>0.89</v>
      </c>
      <c r="W2686" t="n">
        <v>6.81</v>
      </c>
      <c r="X2686" t="n">
        <v>0.22</v>
      </c>
      <c r="Y2686" t="n">
        <v>1</v>
      </c>
      <c r="Z2686" t="n">
        <v>10</v>
      </c>
    </row>
    <row r="2687">
      <c r="A2687" t="n">
        <v>150</v>
      </c>
      <c r="B2687" t="n">
        <v>130</v>
      </c>
      <c r="C2687" t="inlineStr">
        <is>
          <t xml:space="preserve">CONCLUIDO	</t>
        </is>
      </c>
      <c r="D2687" t="n">
        <v>3.6772</v>
      </c>
      <c r="E2687" t="n">
        <v>27.19</v>
      </c>
      <c r="F2687" t="n">
        <v>23.95</v>
      </c>
      <c r="G2687" t="n">
        <v>159.66</v>
      </c>
      <c r="H2687" t="n">
        <v>2.08</v>
      </c>
      <c r="I2687" t="n">
        <v>9</v>
      </c>
      <c r="J2687" t="n">
        <v>329.4</v>
      </c>
      <c r="K2687" t="n">
        <v>59.19</v>
      </c>
      <c r="L2687" t="n">
        <v>38.5</v>
      </c>
      <c r="M2687" t="n">
        <v>7</v>
      </c>
      <c r="N2687" t="n">
        <v>101.71</v>
      </c>
      <c r="O2687" t="n">
        <v>40860.49</v>
      </c>
      <c r="P2687" t="n">
        <v>396.21</v>
      </c>
      <c r="Q2687" t="n">
        <v>452.58</v>
      </c>
      <c r="R2687" t="n">
        <v>69.70999999999999</v>
      </c>
      <c r="S2687" t="n">
        <v>57.64</v>
      </c>
      <c r="T2687" t="n">
        <v>3947.93</v>
      </c>
      <c r="U2687" t="n">
        <v>0.83</v>
      </c>
      <c r="V2687" t="n">
        <v>0.89</v>
      </c>
      <c r="W2687" t="n">
        <v>6.81</v>
      </c>
      <c r="X2687" t="n">
        <v>0.23</v>
      </c>
      <c r="Y2687" t="n">
        <v>1</v>
      </c>
      <c r="Z2687" t="n">
        <v>10</v>
      </c>
    </row>
    <row r="2688">
      <c r="A2688" t="n">
        <v>151</v>
      </c>
      <c r="B2688" t="n">
        <v>130</v>
      </c>
      <c r="C2688" t="inlineStr">
        <is>
          <t xml:space="preserve">CONCLUIDO	</t>
        </is>
      </c>
      <c r="D2688" t="n">
        <v>3.6773</v>
      </c>
      <c r="E2688" t="n">
        <v>27.19</v>
      </c>
      <c r="F2688" t="n">
        <v>23.95</v>
      </c>
      <c r="G2688" t="n">
        <v>159.66</v>
      </c>
      <c r="H2688" t="n">
        <v>2.09</v>
      </c>
      <c r="I2688" t="n">
        <v>9</v>
      </c>
      <c r="J2688" t="n">
        <v>329.99</v>
      </c>
      <c r="K2688" t="n">
        <v>59.19</v>
      </c>
      <c r="L2688" t="n">
        <v>38.75</v>
      </c>
      <c r="M2688" t="n">
        <v>7</v>
      </c>
      <c r="N2688" t="n">
        <v>102.04</v>
      </c>
      <c r="O2688" t="n">
        <v>40932.69</v>
      </c>
      <c r="P2688" t="n">
        <v>395.62</v>
      </c>
      <c r="Q2688" t="n">
        <v>452.6</v>
      </c>
      <c r="R2688" t="n">
        <v>69.62</v>
      </c>
      <c r="S2688" t="n">
        <v>57.64</v>
      </c>
      <c r="T2688" t="n">
        <v>3904.45</v>
      </c>
      <c r="U2688" t="n">
        <v>0.83</v>
      </c>
      <c r="V2688" t="n">
        <v>0.89</v>
      </c>
      <c r="W2688" t="n">
        <v>6.81</v>
      </c>
      <c r="X2688" t="n">
        <v>0.22</v>
      </c>
      <c r="Y2688" t="n">
        <v>1</v>
      </c>
      <c r="Z2688" t="n">
        <v>10</v>
      </c>
    </row>
    <row r="2689">
      <c r="A2689" t="n">
        <v>152</v>
      </c>
      <c r="B2689" t="n">
        <v>130</v>
      </c>
      <c r="C2689" t="inlineStr">
        <is>
          <t xml:space="preserve">CONCLUIDO	</t>
        </is>
      </c>
      <c r="D2689" t="n">
        <v>3.6771</v>
      </c>
      <c r="E2689" t="n">
        <v>27.2</v>
      </c>
      <c r="F2689" t="n">
        <v>23.95</v>
      </c>
      <c r="G2689" t="n">
        <v>159.67</v>
      </c>
      <c r="H2689" t="n">
        <v>2.1</v>
      </c>
      <c r="I2689" t="n">
        <v>9</v>
      </c>
      <c r="J2689" t="n">
        <v>330.57</v>
      </c>
      <c r="K2689" t="n">
        <v>59.19</v>
      </c>
      <c r="L2689" t="n">
        <v>39</v>
      </c>
      <c r="M2689" t="n">
        <v>7</v>
      </c>
      <c r="N2689" t="n">
        <v>102.38</v>
      </c>
      <c r="O2689" t="n">
        <v>41005.06</v>
      </c>
      <c r="P2689" t="n">
        <v>395.52</v>
      </c>
      <c r="Q2689" t="n">
        <v>452.58</v>
      </c>
      <c r="R2689" t="n">
        <v>69.68000000000001</v>
      </c>
      <c r="S2689" t="n">
        <v>57.64</v>
      </c>
      <c r="T2689" t="n">
        <v>3932.69</v>
      </c>
      <c r="U2689" t="n">
        <v>0.83</v>
      </c>
      <c r="V2689" t="n">
        <v>0.89</v>
      </c>
      <c r="W2689" t="n">
        <v>6.81</v>
      </c>
      <c r="X2689" t="n">
        <v>0.23</v>
      </c>
      <c r="Y2689" t="n">
        <v>1</v>
      </c>
      <c r="Z2689" t="n">
        <v>10</v>
      </c>
    </row>
    <row r="2690">
      <c r="A2690" t="n">
        <v>153</v>
      </c>
      <c r="B2690" t="n">
        <v>130</v>
      </c>
      <c r="C2690" t="inlineStr">
        <is>
          <t xml:space="preserve">CONCLUIDO	</t>
        </is>
      </c>
      <c r="D2690" t="n">
        <v>3.676</v>
      </c>
      <c r="E2690" t="n">
        <v>27.2</v>
      </c>
      <c r="F2690" t="n">
        <v>23.96</v>
      </c>
      <c r="G2690" t="n">
        <v>159.72</v>
      </c>
      <c r="H2690" t="n">
        <v>2.11</v>
      </c>
      <c r="I2690" t="n">
        <v>9</v>
      </c>
      <c r="J2690" t="n">
        <v>331.16</v>
      </c>
      <c r="K2690" t="n">
        <v>59.19</v>
      </c>
      <c r="L2690" t="n">
        <v>39.25</v>
      </c>
      <c r="M2690" t="n">
        <v>7</v>
      </c>
      <c r="N2690" t="n">
        <v>102.72</v>
      </c>
      <c r="O2690" t="n">
        <v>41077.58</v>
      </c>
      <c r="P2690" t="n">
        <v>395.65</v>
      </c>
      <c r="Q2690" t="n">
        <v>452.58</v>
      </c>
      <c r="R2690" t="n">
        <v>69.91</v>
      </c>
      <c r="S2690" t="n">
        <v>57.64</v>
      </c>
      <c r="T2690" t="n">
        <v>4046.57</v>
      </c>
      <c r="U2690" t="n">
        <v>0.82</v>
      </c>
      <c r="V2690" t="n">
        <v>0.89</v>
      </c>
      <c r="W2690" t="n">
        <v>6.81</v>
      </c>
      <c r="X2690" t="n">
        <v>0.23</v>
      </c>
      <c r="Y2690" t="n">
        <v>1</v>
      </c>
      <c r="Z2690" t="n">
        <v>10</v>
      </c>
    </row>
    <row r="2691">
      <c r="A2691" t="n">
        <v>154</v>
      </c>
      <c r="B2691" t="n">
        <v>130</v>
      </c>
      <c r="C2691" t="inlineStr">
        <is>
          <t xml:space="preserve">CONCLUIDO	</t>
        </is>
      </c>
      <c r="D2691" t="n">
        <v>3.6757</v>
      </c>
      <c r="E2691" t="n">
        <v>27.21</v>
      </c>
      <c r="F2691" t="n">
        <v>23.96</v>
      </c>
      <c r="G2691" t="n">
        <v>159.74</v>
      </c>
      <c r="H2691" t="n">
        <v>2.12</v>
      </c>
      <c r="I2691" t="n">
        <v>9</v>
      </c>
      <c r="J2691" t="n">
        <v>331.75</v>
      </c>
      <c r="K2691" t="n">
        <v>59.19</v>
      </c>
      <c r="L2691" t="n">
        <v>39.5</v>
      </c>
      <c r="M2691" t="n">
        <v>7</v>
      </c>
      <c r="N2691" t="n">
        <v>103.06</v>
      </c>
      <c r="O2691" t="n">
        <v>41150.28</v>
      </c>
      <c r="P2691" t="n">
        <v>395.71</v>
      </c>
      <c r="Q2691" t="n">
        <v>452.63</v>
      </c>
      <c r="R2691" t="n">
        <v>70</v>
      </c>
      <c r="S2691" t="n">
        <v>57.64</v>
      </c>
      <c r="T2691" t="n">
        <v>4094.79</v>
      </c>
      <c r="U2691" t="n">
        <v>0.82</v>
      </c>
      <c r="V2691" t="n">
        <v>0.88</v>
      </c>
      <c r="W2691" t="n">
        <v>6.81</v>
      </c>
      <c r="X2691" t="n">
        <v>0.24</v>
      </c>
      <c r="Y2691" t="n">
        <v>1</v>
      </c>
      <c r="Z2691" t="n">
        <v>10</v>
      </c>
    </row>
    <row r="2692">
      <c r="A2692" t="n">
        <v>155</v>
      </c>
      <c r="B2692" t="n">
        <v>130</v>
      </c>
      <c r="C2692" t="inlineStr">
        <is>
          <t xml:space="preserve">CONCLUIDO	</t>
        </is>
      </c>
      <c r="D2692" t="n">
        <v>3.6755</v>
      </c>
      <c r="E2692" t="n">
        <v>27.21</v>
      </c>
      <c r="F2692" t="n">
        <v>23.96</v>
      </c>
      <c r="G2692" t="n">
        <v>159.75</v>
      </c>
      <c r="H2692" t="n">
        <v>2.13</v>
      </c>
      <c r="I2692" t="n">
        <v>9</v>
      </c>
      <c r="J2692" t="n">
        <v>332.34</v>
      </c>
      <c r="K2692" t="n">
        <v>59.19</v>
      </c>
      <c r="L2692" t="n">
        <v>39.75</v>
      </c>
      <c r="M2692" t="n">
        <v>7</v>
      </c>
      <c r="N2692" t="n">
        <v>103.4</v>
      </c>
      <c r="O2692" t="n">
        <v>41223.13</v>
      </c>
      <c r="P2692" t="n">
        <v>395.77</v>
      </c>
      <c r="Q2692" t="n">
        <v>452.56</v>
      </c>
      <c r="R2692" t="n">
        <v>69.97</v>
      </c>
      <c r="S2692" t="n">
        <v>57.64</v>
      </c>
      <c r="T2692" t="n">
        <v>4076.84</v>
      </c>
      <c r="U2692" t="n">
        <v>0.82</v>
      </c>
      <c r="V2692" t="n">
        <v>0.88</v>
      </c>
      <c r="W2692" t="n">
        <v>6.81</v>
      </c>
      <c r="X2692" t="n">
        <v>0.24</v>
      </c>
      <c r="Y2692" t="n">
        <v>1</v>
      </c>
      <c r="Z2692" t="n">
        <v>10</v>
      </c>
    </row>
    <row r="2693">
      <c r="A2693" t="n">
        <v>156</v>
      </c>
      <c r="B2693" t="n">
        <v>130</v>
      </c>
      <c r="C2693" t="inlineStr">
        <is>
          <t xml:space="preserve">CONCLUIDO	</t>
        </is>
      </c>
      <c r="D2693" t="n">
        <v>3.6764</v>
      </c>
      <c r="E2693" t="n">
        <v>27.2</v>
      </c>
      <c r="F2693" t="n">
        <v>23.96</v>
      </c>
      <c r="G2693" t="n">
        <v>159.7</v>
      </c>
      <c r="H2693" t="n">
        <v>2.14</v>
      </c>
      <c r="I2693" t="n">
        <v>9</v>
      </c>
      <c r="J2693" t="n">
        <v>332.93</v>
      </c>
      <c r="K2693" t="n">
        <v>59.19</v>
      </c>
      <c r="L2693" t="n">
        <v>40</v>
      </c>
      <c r="M2693" t="n">
        <v>7</v>
      </c>
      <c r="N2693" t="n">
        <v>103.74</v>
      </c>
      <c r="O2693" t="n">
        <v>41296.16</v>
      </c>
      <c r="P2693" t="n">
        <v>395.22</v>
      </c>
      <c r="Q2693" t="n">
        <v>452.56</v>
      </c>
      <c r="R2693" t="n">
        <v>69.89</v>
      </c>
      <c r="S2693" t="n">
        <v>57.64</v>
      </c>
      <c r="T2693" t="n">
        <v>4038.33</v>
      </c>
      <c r="U2693" t="n">
        <v>0.82</v>
      </c>
      <c r="V2693" t="n">
        <v>0.89</v>
      </c>
      <c r="W2693" t="n">
        <v>6.81</v>
      </c>
      <c r="X2693" t="n">
        <v>0.23</v>
      </c>
      <c r="Y2693" t="n">
        <v>1</v>
      </c>
      <c r="Z2693" t="n">
        <v>10</v>
      </c>
    </row>
    <row r="2694">
      <c r="A2694" t="n">
        <v>0</v>
      </c>
      <c r="B2694" t="n">
        <v>75</v>
      </c>
      <c r="C2694" t="inlineStr">
        <is>
          <t xml:space="preserve">CONCLUIDO	</t>
        </is>
      </c>
      <c r="D2694" t="n">
        <v>2.346</v>
      </c>
      <c r="E2694" t="n">
        <v>42.63</v>
      </c>
      <c r="F2694" t="n">
        <v>31.92</v>
      </c>
      <c r="G2694" t="n">
        <v>6.94</v>
      </c>
      <c r="H2694" t="n">
        <v>0.12</v>
      </c>
      <c r="I2694" t="n">
        <v>276</v>
      </c>
      <c r="J2694" t="n">
        <v>150.44</v>
      </c>
      <c r="K2694" t="n">
        <v>49.1</v>
      </c>
      <c r="L2694" t="n">
        <v>1</v>
      </c>
      <c r="M2694" t="n">
        <v>274</v>
      </c>
      <c r="N2694" t="n">
        <v>25.34</v>
      </c>
      <c r="O2694" t="n">
        <v>18787.76</v>
      </c>
      <c r="P2694" t="n">
        <v>381.06</v>
      </c>
      <c r="Q2694" t="n">
        <v>453.42</v>
      </c>
      <c r="R2694" t="n">
        <v>329.23</v>
      </c>
      <c r="S2694" t="n">
        <v>57.64</v>
      </c>
      <c r="T2694" t="n">
        <v>132375.43</v>
      </c>
      <c r="U2694" t="n">
        <v>0.18</v>
      </c>
      <c r="V2694" t="n">
        <v>0.66</v>
      </c>
      <c r="W2694" t="n">
        <v>7.25</v>
      </c>
      <c r="X2694" t="n">
        <v>8.17</v>
      </c>
      <c r="Y2694" t="n">
        <v>1</v>
      </c>
      <c r="Z2694" t="n">
        <v>10</v>
      </c>
    </row>
    <row r="2695">
      <c r="A2695" t="n">
        <v>1</v>
      </c>
      <c r="B2695" t="n">
        <v>75</v>
      </c>
      <c r="C2695" t="inlineStr">
        <is>
          <t xml:space="preserve">CONCLUIDO	</t>
        </is>
      </c>
      <c r="D2695" t="n">
        <v>2.607</v>
      </c>
      <c r="E2695" t="n">
        <v>38.36</v>
      </c>
      <c r="F2695" t="n">
        <v>29.79</v>
      </c>
      <c r="G2695" t="n">
        <v>8.68</v>
      </c>
      <c r="H2695" t="n">
        <v>0.15</v>
      </c>
      <c r="I2695" t="n">
        <v>206</v>
      </c>
      <c r="J2695" t="n">
        <v>150.78</v>
      </c>
      <c r="K2695" t="n">
        <v>49.1</v>
      </c>
      <c r="L2695" t="n">
        <v>1.25</v>
      </c>
      <c r="M2695" t="n">
        <v>204</v>
      </c>
      <c r="N2695" t="n">
        <v>25.44</v>
      </c>
      <c r="O2695" t="n">
        <v>18830.65</v>
      </c>
      <c r="P2695" t="n">
        <v>355.39</v>
      </c>
      <c r="Q2695" t="n">
        <v>453.25</v>
      </c>
      <c r="R2695" t="n">
        <v>259.34</v>
      </c>
      <c r="S2695" t="n">
        <v>57.64</v>
      </c>
      <c r="T2695" t="n">
        <v>97778.14999999999</v>
      </c>
      <c r="U2695" t="n">
        <v>0.22</v>
      </c>
      <c r="V2695" t="n">
        <v>0.71</v>
      </c>
      <c r="W2695" t="n">
        <v>7.15</v>
      </c>
      <c r="X2695" t="n">
        <v>6.05</v>
      </c>
      <c r="Y2695" t="n">
        <v>1</v>
      </c>
      <c r="Z2695" t="n">
        <v>10</v>
      </c>
    </row>
    <row r="2696">
      <c r="A2696" t="n">
        <v>2</v>
      </c>
      <c r="B2696" t="n">
        <v>75</v>
      </c>
      <c r="C2696" t="inlineStr">
        <is>
          <t xml:space="preserve">CONCLUIDO	</t>
        </is>
      </c>
      <c r="D2696" t="n">
        <v>2.7977</v>
      </c>
      <c r="E2696" t="n">
        <v>35.74</v>
      </c>
      <c r="F2696" t="n">
        <v>28.46</v>
      </c>
      <c r="G2696" t="n">
        <v>10.41</v>
      </c>
      <c r="H2696" t="n">
        <v>0.18</v>
      </c>
      <c r="I2696" t="n">
        <v>164</v>
      </c>
      <c r="J2696" t="n">
        <v>151.13</v>
      </c>
      <c r="K2696" t="n">
        <v>49.1</v>
      </c>
      <c r="L2696" t="n">
        <v>1.5</v>
      </c>
      <c r="M2696" t="n">
        <v>162</v>
      </c>
      <c r="N2696" t="n">
        <v>25.54</v>
      </c>
      <c r="O2696" t="n">
        <v>18873.58</v>
      </c>
      <c r="P2696" t="n">
        <v>339.17</v>
      </c>
      <c r="Q2696" t="n">
        <v>453.02</v>
      </c>
      <c r="R2696" t="n">
        <v>216.76</v>
      </c>
      <c r="S2696" t="n">
        <v>57.64</v>
      </c>
      <c r="T2696" t="n">
        <v>76697.5</v>
      </c>
      <c r="U2696" t="n">
        <v>0.27</v>
      </c>
      <c r="V2696" t="n">
        <v>0.75</v>
      </c>
      <c r="W2696" t="n">
        <v>7.05</v>
      </c>
      <c r="X2696" t="n">
        <v>4.72</v>
      </c>
      <c r="Y2696" t="n">
        <v>1</v>
      </c>
      <c r="Z2696" t="n">
        <v>10</v>
      </c>
    </row>
    <row r="2697">
      <c r="A2697" t="n">
        <v>3</v>
      </c>
      <c r="B2697" t="n">
        <v>75</v>
      </c>
      <c r="C2697" t="inlineStr">
        <is>
          <t xml:space="preserve">CONCLUIDO	</t>
        </is>
      </c>
      <c r="D2697" t="n">
        <v>2.9252</v>
      </c>
      <c r="E2697" t="n">
        <v>34.19</v>
      </c>
      <c r="F2697" t="n">
        <v>27.72</v>
      </c>
      <c r="G2697" t="n">
        <v>12.14</v>
      </c>
      <c r="H2697" t="n">
        <v>0.2</v>
      </c>
      <c r="I2697" t="n">
        <v>137</v>
      </c>
      <c r="J2697" t="n">
        <v>151.48</v>
      </c>
      <c r="K2697" t="n">
        <v>49.1</v>
      </c>
      <c r="L2697" t="n">
        <v>1.75</v>
      </c>
      <c r="M2697" t="n">
        <v>135</v>
      </c>
      <c r="N2697" t="n">
        <v>25.64</v>
      </c>
      <c r="O2697" t="n">
        <v>18916.54</v>
      </c>
      <c r="P2697" t="n">
        <v>330.08</v>
      </c>
      <c r="Q2697" t="n">
        <v>453.02</v>
      </c>
      <c r="R2697" t="n">
        <v>192.02</v>
      </c>
      <c r="S2697" t="n">
        <v>57.64</v>
      </c>
      <c r="T2697" t="n">
        <v>64461.58</v>
      </c>
      <c r="U2697" t="n">
        <v>0.3</v>
      </c>
      <c r="V2697" t="n">
        <v>0.77</v>
      </c>
      <c r="W2697" t="n">
        <v>7.03</v>
      </c>
      <c r="X2697" t="n">
        <v>3.99</v>
      </c>
      <c r="Y2697" t="n">
        <v>1</v>
      </c>
      <c r="Z2697" t="n">
        <v>10</v>
      </c>
    </row>
    <row r="2698">
      <c r="A2698" t="n">
        <v>4</v>
      </c>
      <c r="B2698" t="n">
        <v>75</v>
      </c>
      <c r="C2698" t="inlineStr">
        <is>
          <t xml:space="preserve">CONCLUIDO	</t>
        </is>
      </c>
      <c r="D2698" t="n">
        <v>3.033</v>
      </c>
      <c r="E2698" t="n">
        <v>32.97</v>
      </c>
      <c r="F2698" t="n">
        <v>27.12</v>
      </c>
      <c r="G2698" t="n">
        <v>13.91</v>
      </c>
      <c r="H2698" t="n">
        <v>0.23</v>
      </c>
      <c r="I2698" t="n">
        <v>117</v>
      </c>
      <c r="J2698" t="n">
        <v>151.83</v>
      </c>
      <c r="K2698" t="n">
        <v>49.1</v>
      </c>
      <c r="L2698" t="n">
        <v>2</v>
      </c>
      <c r="M2698" t="n">
        <v>115</v>
      </c>
      <c r="N2698" t="n">
        <v>25.73</v>
      </c>
      <c r="O2698" t="n">
        <v>18959.54</v>
      </c>
      <c r="P2698" t="n">
        <v>322.55</v>
      </c>
      <c r="Q2698" t="n">
        <v>452.88</v>
      </c>
      <c r="R2698" t="n">
        <v>172.62</v>
      </c>
      <c r="S2698" t="n">
        <v>57.64</v>
      </c>
      <c r="T2698" t="n">
        <v>54864.73</v>
      </c>
      <c r="U2698" t="n">
        <v>0.33</v>
      </c>
      <c r="V2698" t="n">
        <v>0.78</v>
      </c>
      <c r="W2698" t="n">
        <v>6.99</v>
      </c>
      <c r="X2698" t="n">
        <v>3.39</v>
      </c>
      <c r="Y2698" t="n">
        <v>1</v>
      </c>
      <c r="Z2698" t="n">
        <v>10</v>
      </c>
    </row>
    <row r="2699">
      <c r="A2699" t="n">
        <v>5</v>
      </c>
      <c r="B2699" t="n">
        <v>75</v>
      </c>
      <c r="C2699" t="inlineStr">
        <is>
          <t xml:space="preserve">CONCLUIDO	</t>
        </is>
      </c>
      <c r="D2699" t="n">
        <v>3.1125</v>
      </c>
      <c r="E2699" t="n">
        <v>32.13</v>
      </c>
      <c r="F2699" t="n">
        <v>26.71</v>
      </c>
      <c r="G2699" t="n">
        <v>15.56</v>
      </c>
      <c r="H2699" t="n">
        <v>0.26</v>
      </c>
      <c r="I2699" t="n">
        <v>103</v>
      </c>
      <c r="J2699" t="n">
        <v>152.18</v>
      </c>
      <c r="K2699" t="n">
        <v>49.1</v>
      </c>
      <c r="L2699" t="n">
        <v>2.25</v>
      </c>
      <c r="M2699" t="n">
        <v>101</v>
      </c>
      <c r="N2699" t="n">
        <v>25.83</v>
      </c>
      <c r="O2699" t="n">
        <v>19002.56</v>
      </c>
      <c r="P2699" t="n">
        <v>317.23</v>
      </c>
      <c r="Q2699" t="n">
        <v>452.83</v>
      </c>
      <c r="R2699" t="n">
        <v>159.18</v>
      </c>
      <c r="S2699" t="n">
        <v>57.64</v>
      </c>
      <c r="T2699" t="n">
        <v>48214.23</v>
      </c>
      <c r="U2699" t="n">
        <v>0.36</v>
      </c>
      <c r="V2699" t="n">
        <v>0.79</v>
      </c>
      <c r="W2699" t="n">
        <v>6.97</v>
      </c>
      <c r="X2699" t="n">
        <v>2.97</v>
      </c>
      <c r="Y2699" t="n">
        <v>1</v>
      </c>
      <c r="Z2699" t="n">
        <v>10</v>
      </c>
    </row>
    <row r="2700">
      <c r="A2700" t="n">
        <v>6</v>
      </c>
      <c r="B2700" t="n">
        <v>75</v>
      </c>
      <c r="C2700" t="inlineStr">
        <is>
          <t xml:space="preserve">CONCLUIDO	</t>
        </is>
      </c>
      <c r="D2700" t="n">
        <v>3.1832</v>
      </c>
      <c r="E2700" t="n">
        <v>31.41</v>
      </c>
      <c r="F2700" t="n">
        <v>26.36</v>
      </c>
      <c r="G2700" t="n">
        <v>17.38</v>
      </c>
      <c r="H2700" t="n">
        <v>0.29</v>
      </c>
      <c r="I2700" t="n">
        <v>91</v>
      </c>
      <c r="J2700" t="n">
        <v>152.53</v>
      </c>
      <c r="K2700" t="n">
        <v>49.1</v>
      </c>
      <c r="L2700" t="n">
        <v>2.5</v>
      </c>
      <c r="M2700" t="n">
        <v>89</v>
      </c>
      <c r="N2700" t="n">
        <v>25.93</v>
      </c>
      <c r="O2700" t="n">
        <v>19045.63</v>
      </c>
      <c r="P2700" t="n">
        <v>312.7</v>
      </c>
      <c r="Q2700" t="n">
        <v>452.73</v>
      </c>
      <c r="R2700" t="n">
        <v>148.05</v>
      </c>
      <c r="S2700" t="n">
        <v>57.64</v>
      </c>
      <c r="T2700" t="n">
        <v>42708.47</v>
      </c>
      <c r="U2700" t="n">
        <v>0.39</v>
      </c>
      <c r="V2700" t="n">
        <v>0.8</v>
      </c>
      <c r="W2700" t="n">
        <v>6.94</v>
      </c>
      <c r="X2700" t="n">
        <v>2.63</v>
      </c>
      <c r="Y2700" t="n">
        <v>1</v>
      </c>
      <c r="Z2700" t="n">
        <v>10</v>
      </c>
    </row>
    <row r="2701">
      <c r="A2701" t="n">
        <v>7</v>
      </c>
      <c r="B2701" t="n">
        <v>75</v>
      </c>
      <c r="C2701" t="inlineStr">
        <is>
          <t xml:space="preserve">CONCLUIDO	</t>
        </is>
      </c>
      <c r="D2701" t="n">
        <v>3.2411</v>
      </c>
      <c r="E2701" t="n">
        <v>30.85</v>
      </c>
      <c r="F2701" t="n">
        <v>26.07</v>
      </c>
      <c r="G2701" t="n">
        <v>19.08</v>
      </c>
      <c r="H2701" t="n">
        <v>0.32</v>
      </c>
      <c r="I2701" t="n">
        <v>82</v>
      </c>
      <c r="J2701" t="n">
        <v>152.88</v>
      </c>
      <c r="K2701" t="n">
        <v>49.1</v>
      </c>
      <c r="L2701" t="n">
        <v>2.75</v>
      </c>
      <c r="M2701" t="n">
        <v>80</v>
      </c>
      <c r="N2701" t="n">
        <v>26.03</v>
      </c>
      <c r="O2701" t="n">
        <v>19088.72</v>
      </c>
      <c r="P2701" t="n">
        <v>308.85</v>
      </c>
      <c r="Q2701" t="n">
        <v>452.72</v>
      </c>
      <c r="R2701" t="n">
        <v>138.38</v>
      </c>
      <c r="S2701" t="n">
        <v>57.64</v>
      </c>
      <c r="T2701" t="n">
        <v>37918.55</v>
      </c>
      <c r="U2701" t="n">
        <v>0.42</v>
      </c>
      <c r="V2701" t="n">
        <v>0.8100000000000001</v>
      </c>
      <c r="W2701" t="n">
        <v>6.94</v>
      </c>
      <c r="X2701" t="n">
        <v>2.34</v>
      </c>
      <c r="Y2701" t="n">
        <v>1</v>
      </c>
      <c r="Z2701" t="n">
        <v>10</v>
      </c>
    </row>
    <row r="2702">
      <c r="A2702" t="n">
        <v>8</v>
      </c>
      <c r="B2702" t="n">
        <v>75</v>
      </c>
      <c r="C2702" t="inlineStr">
        <is>
          <t xml:space="preserve">CONCLUIDO	</t>
        </is>
      </c>
      <c r="D2702" t="n">
        <v>3.2939</v>
      </c>
      <c r="E2702" t="n">
        <v>30.36</v>
      </c>
      <c r="F2702" t="n">
        <v>25.82</v>
      </c>
      <c r="G2702" t="n">
        <v>20.94</v>
      </c>
      <c r="H2702" t="n">
        <v>0.35</v>
      </c>
      <c r="I2702" t="n">
        <v>74</v>
      </c>
      <c r="J2702" t="n">
        <v>153.23</v>
      </c>
      <c r="K2702" t="n">
        <v>49.1</v>
      </c>
      <c r="L2702" t="n">
        <v>3</v>
      </c>
      <c r="M2702" t="n">
        <v>72</v>
      </c>
      <c r="N2702" t="n">
        <v>26.13</v>
      </c>
      <c r="O2702" t="n">
        <v>19131.85</v>
      </c>
      <c r="P2702" t="n">
        <v>305.47</v>
      </c>
      <c r="Q2702" t="n">
        <v>452.71</v>
      </c>
      <c r="R2702" t="n">
        <v>130.53</v>
      </c>
      <c r="S2702" t="n">
        <v>57.64</v>
      </c>
      <c r="T2702" t="n">
        <v>34033.03</v>
      </c>
      <c r="U2702" t="n">
        <v>0.44</v>
      </c>
      <c r="V2702" t="n">
        <v>0.82</v>
      </c>
      <c r="W2702" t="n">
        <v>6.91</v>
      </c>
      <c r="X2702" t="n">
        <v>2.09</v>
      </c>
      <c r="Y2702" t="n">
        <v>1</v>
      </c>
      <c r="Z2702" t="n">
        <v>10</v>
      </c>
    </row>
    <row r="2703">
      <c r="A2703" t="n">
        <v>9</v>
      </c>
      <c r="B2703" t="n">
        <v>75</v>
      </c>
      <c r="C2703" t="inlineStr">
        <is>
          <t xml:space="preserve">CONCLUIDO	</t>
        </is>
      </c>
      <c r="D2703" t="n">
        <v>3.3298</v>
      </c>
      <c r="E2703" t="n">
        <v>30.03</v>
      </c>
      <c r="F2703" t="n">
        <v>25.68</v>
      </c>
      <c r="G2703" t="n">
        <v>22.66</v>
      </c>
      <c r="H2703" t="n">
        <v>0.37</v>
      </c>
      <c r="I2703" t="n">
        <v>68</v>
      </c>
      <c r="J2703" t="n">
        <v>153.58</v>
      </c>
      <c r="K2703" t="n">
        <v>49.1</v>
      </c>
      <c r="L2703" t="n">
        <v>3.25</v>
      </c>
      <c r="M2703" t="n">
        <v>66</v>
      </c>
      <c r="N2703" t="n">
        <v>26.23</v>
      </c>
      <c r="O2703" t="n">
        <v>19175.02</v>
      </c>
      <c r="P2703" t="n">
        <v>303.47</v>
      </c>
      <c r="Q2703" t="n">
        <v>452.74</v>
      </c>
      <c r="R2703" t="n">
        <v>125.81</v>
      </c>
      <c r="S2703" t="n">
        <v>57.64</v>
      </c>
      <c r="T2703" t="n">
        <v>31701.24</v>
      </c>
      <c r="U2703" t="n">
        <v>0.46</v>
      </c>
      <c r="V2703" t="n">
        <v>0.83</v>
      </c>
      <c r="W2703" t="n">
        <v>6.91</v>
      </c>
      <c r="X2703" t="n">
        <v>1.95</v>
      </c>
      <c r="Y2703" t="n">
        <v>1</v>
      </c>
      <c r="Z2703" t="n">
        <v>10</v>
      </c>
    </row>
    <row r="2704">
      <c r="A2704" t="n">
        <v>10</v>
      </c>
      <c r="B2704" t="n">
        <v>75</v>
      </c>
      <c r="C2704" t="inlineStr">
        <is>
          <t xml:space="preserve">CONCLUIDO	</t>
        </is>
      </c>
      <c r="D2704" t="n">
        <v>3.3636</v>
      </c>
      <c r="E2704" t="n">
        <v>29.73</v>
      </c>
      <c r="F2704" t="n">
        <v>25.53</v>
      </c>
      <c r="G2704" t="n">
        <v>24.31</v>
      </c>
      <c r="H2704" t="n">
        <v>0.4</v>
      </c>
      <c r="I2704" t="n">
        <v>63</v>
      </c>
      <c r="J2704" t="n">
        <v>153.93</v>
      </c>
      <c r="K2704" t="n">
        <v>49.1</v>
      </c>
      <c r="L2704" t="n">
        <v>3.5</v>
      </c>
      <c r="M2704" t="n">
        <v>61</v>
      </c>
      <c r="N2704" t="n">
        <v>26.33</v>
      </c>
      <c r="O2704" t="n">
        <v>19218.22</v>
      </c>
      <c r="P2704" t="n">
        <v>301.31</v>
      </c>
      <c r="Q2704" t="n">
        <v>452.75</v>
      </c>
      <c r="R2704" t="n">
        <v>120.75</v>
      </c>
      <c r="S2704" t="n">
        <v>57.64</v>
      </c>
      <c r="T2704" t="n">
        <v>29198.35</v>
      </c>
      <c r="U2704" t="n">
        <v>0.48</v>
      </c>
      <c r="V2704" t="n">
        <v>0.83</v>
      </c>
      <c r="W2704" t="n">
        <v>6.9</v>
      </c>
      <c r="X2704" t="n">
        <v>1.8</v>
      </c>
      <c r="Y2704" t="n">
        <v>1</v>
      </c>
      <c r="Z2704" t="n">
        <v>10</v>
      </c>
    </row>
    <row r="2705">
      <c r="A2705" t="n">
        <v>11</v>
      </c>
      <c r="B2705" t="n">
        <v>75</v>
      </c>
      <c r="C2705" t="inlineStr">
        <is>
          <t xml:space="preserve">CONCLUIDO	</t>
        </is>
      </c>
      <c r="D2705" t="n">
        <v>3.3884</v>
      </c>
      <c r="E2705" t="n">
        <v>29.51</v>
      </c>
      <c r="F2705" t="n">
        <v>25.43</v>
      </c>
      <c r="G2705" t="n">
        <v>25.86</v>
      </c>
      <c r="H2705" t="n">
        <v>0.43</v>
      </c>
      <c r="I2705" t="n">
        <v>59</v>
      </c>
      <c r="J2705" t="n">
        <v>154.28</v>
      </c>
      <c r="K2705" t="n">
        <v>49.1</v>
      </c>
      <c r="L2705" t="n">
        <v>3.75</v>
      </c>
      <c r="M2705" t="n">
        <v>57</v>
      </c>
      <c r="N2705" t="n">
        <v>26.43</v>
      </c>
      <c r="O2705" t="n">
        <v>19261.45</v>
      </c>
      <c r="P2705" t="n">
        <v>299.78</v>
      </c>
      <c r="Q2705" t="n">
        <v>452.88</v>
      </c>
      <c r="R2705" t="n">
        <v>117.64</v>
      </c>
      <c r="S2705" t="n">
        <v>57.64</v>
      </c>
      <c r="T2705" t="n">
        <v>27662.01</v>
      </c>
      <c r="U2705" t="n">
        <v>0.49</v>
      </c>
      <c r="V2705" t="n">
        <v>0.83</v>
      </c>
      <c r="W2705" t="n">
        <v>6.9</v>
      </c>
      <c r="X2705" t="n">
        <v>1.7</v>
      </c>
      <c r="Y2705" t="n">
        <v>1</v>
      </c>
      <c r="Z2705" t="n">
        <v>10</v>
      </c>
    </row>
    <row r="2706">
      <c r="A2706" t="n">
        <v>12</v>
      </c>
      <c r="B2706" t="n">
        <v>75</v>
      </c>
      <c r="C2706" t="inlineStr">
        <is>
          <t xml:space="preserve">CONCLUIDO	</t>
        </is>
      </c>
      <c r="D2706" t="n">
        <v>3.4218</v>
      </c>
      <c r="E2706" t="n">
        <v>29.22</v>
      </c>
      <c r="F2706" t="n">
        <v>25.27</v>
      </c>
      <c r="G2706" t="n">
        <v>27.56</v>
      </c>
      <c r="H2706" t="n">
        <v>0.46</v>
      </c>
      <c r="I2706" t="n">
        <v>55</v>
      </c>
      <c r="J2706" t="n">
        <v>154.63</v>
      </c>
      <c r="K2706" t="n">
        <v>49.1</v>
      </c>
      <c r="L2706" t="n">
        <v>4</v>
      </c>
      <c r="M2706" t="n">
        <v>53</v>
      </c>
      <c r="N2706" t="n">
        <v>26.53</v>
      </c>
      <c r="O2706" t="n">
        <v>19304.72</v>
      </c>
      <c r="P2706" t="n">
        <v>297.41</v>
      </c>
      <c r="Q2706" t="n">
        <v>452.67</v>
      </c>
      <c r="R2706" t="n">
        <v>112.59</v>
      </c>
      <c r="S2706" t="n">
        <v>57.64</v>
      </c>
      <c r="T2706" t="n">
        <v>25155.98</v>
      </c>
      <c r="U2706" t="n">
        <v>0.51</v>
      </c>
      <c r="V2706" t="n">
        <v>0.84</v>
      </c>
      <c r="W2706" t="n">
        <v>6.88</v>
      </c>
      <c r="X2706" t="n">
        <v>1.54</v>
      </c>
      <c r="Y2706" t="n">
        <v>1</v>
      </c>
      <c r="Z2706" t="n">
        <v>10</v>
      </c>
    </row>
    <row r="2707">
      <c r="A2707" t="n">
        <v>13</v>
      </c>
      <c r="B2707" t="n">
        <v>75</v>
      </c>
      <c r="C2707" t="inlineStr">
        <is>
          <t xml:space="preserve">CONCLUIDO	</t>
        </is>
      </c>
      <c r="D2707" t="n">
        <v>3.4466</v>
      </c>
      <c r="E2707" t="n">
        <v>29.01</v>
      </c>
      <c r="F2707" t="n">
        <v>25.18</v>
      </c>
      <c r="G2707" t="n">
        <v>29.62</v>
      </c>
      <c r="H2707" t="n">
        <v>0.49</v>
      </c>
      <c r="I2707" t="n">
        <v>51</v>
      </c>
      <c r="J2707" t="n">
        <v>154.98</v>
      </c>
      <c r="K2707" t="n">
        <v>49.1</v>
      </c>
      <c r="L2707" t="n">
        <v>4.25</v>
      </c>
      <c r="M2707" t="n">
        <v>49</v>
      </c>
      <c r="N2707" t="n">
        <v>26.63</v>
      </c>
      <c r="O2707" t="n">
        <v>19348.03</v>
      </c>
      <c r="P2707" t="n">
        <v>295.9</v>
      </c>
      <c r="Q2707" t="n">
        <v>452.67</v>
      </c>
      <c r="R2707" t="n">
        <v>109.34</v>
      </c>
      <c r="S2707" t="n">
        <v>57.64</v>
      </c>
      <c r="T2707" t="n">
        <v>23551.61</v>
      </c>
      <c r="U2707" t="n">
        <v>0.53</v>
      </c>
      <c r="V2707" t="n">
        <v>0.84</v>
      </c>
      <c r="W2707" t="n">
        <v>6.89</v>
      </c>
      <c r="X2707" t="n">
        <v>1.45</v>
      </c>
      <c r="Y2707" t="n">
        <v>1</v>
      </c>
      <c r="Z2707" t="n">
        <v>10</v>
      </c>
    </row>
    <row r="2708">
      <c r="A2708" t="n">
        <v>14</v>
      </c>
      <c r="B2708" t="n">
        <v>75</v>
      </c>
      <c r="C2708" t="inlineStr">
        <is>
          <t xml:space="preserve">CONCLUIDO	</t>
        </is>
      </c>
      <c r="D2708" t="n">
        <v>3.4684</v>
      </c>
      <c r="E2708" t="n">
        <v>28.83</v>
      </c>
      <c r="F2708" t="n">
        <v>25.09</v>
      </c>
      <c r="G2708" t="n">
        <v>31.36</v>
      </c>
      <c r="H2708" t="n">
        <v>0.51</v>
      </c>
      <c r="I2708" t="n">
        <v>48</v>
      </c>
      <c r="J2708" t="n">
        <v>155.33</v>
      </c>
      <c r="K2708" t="n">
        <v>49.1</v>
      </c>
      <c r="L2708" t="n">
        <v>4.5</v>
      </c>
      <c r="M2708" t="n">
        <v>46</v>
      </c>
      <c r="N2708" t="n">
        <v>26.74</v>
      </c>
      <c r="O2708" t="n">
        <v>19391.36</v>
      </c>
      <c r="P2708" t="n">
        <v>294.48</v>
      </c>
      <c r="Q2708" t="n">
        <v>452.61</v>
      </c>
      <c r="R2708" t="n">
        <v>106.67</v>
      </c>
      <c r="S2708" t="n">
        <v>57.64</v>
      </c>
      <c r="T2708" t="n">
        <v>22235.3</v>
      </c>
      <c r="U2708" t="n">
        <v>0.54</v>
      </c>
      <c r="V2708" t="n">
        <v>0.85</v>
      </c>
      <c r="W2708" t="n">
        <v>6.87</v>
      </c>
      <c r="X2708" t="n">
        <v>1.36</v>
      </c>
      <c r="Y2708" t="n">
        <v>1</v>
      </c>
      <c r="Z2708" t="n">
        <v>10</v>
      </c>
    </row>
    <row r="2709">
      <c r="A2709" t="n">
        <v>15</v>
      </c>
      <c r="B2709" t="n">
        <v>75</v>
      </c>
      <c r="C2709" t="inlineStr">
        <is>
          <t xml:space="preserve">CONCLUIDO	</t>
        </is>
      </c>
      <c r="D2709" t="n">
        <v>3.4856</v>
      </c>
      <c r="E2709" t="n">
        <v>28.69</v>
      </c>
      <c r="F2709" t="n">
        <v>25.01</v>
      </c>
      <c r="G2709" t="n">
        <v>32.62</v>
      </c>
      <c r="H2709" t="n">
        <v>0.54</v>
      </c>
      <c r="I2709" t="n">
        <v>46</v>
      </c>
      <c r="J2709" t="n">
        <v>155.68</v>
      </c>
      <c r="K2709" t="n">
        <v>49.1</v>
      </c>
      <c r="L2709" t="n">
        <v>4.75</v>
      </c>
      <c r="M2709" t="n">
        <v>44</v>
      </c>
      <c r="N2709" t="n">
        <v>26.84</v>
      </c>
      <c r="O2709" t="n">
        <v>19434.74</v>
      </c>
      <c r="P2709" t="n">
        <v>293.13</v>
      </c>
      <c r="Q2709" t="n">
        <v>452.62</v>
      </c>
      <c r="R2709" t="n">
        <v>104.2</v>
      </c>
      <c r="S2709" t="n">
        <v>57.64</v>
      </c>
      <c r="T2709" t="n">
        <v>21010.12</v>
      </c>
      <c r="U2709" t="n">
        <v>0.55</v>
      </c>
      <c r="V2709" t="n">
        <v>0.85</v>
      </c>
      <c r="W2709" t="n">
        <v>6.87</v>
      </c>
      <c r="X2709" t="n">
        <v>1.28</v>
      </c>
      <c r="Y2709" t="n">
        <v>1</v>
      </c>
      <c r="Z2709" t="n">
        <v>10</v>
      </c>
    </row>
    <row r="2710">
      <c r="A2710" t="n">
        <v>16</v>
      </c>
      <c r="B2710" t="n">
        <v>75</v>
      </c>
      <c r="C2710" t="inlineStr">
        <is>
          <t xml:space="preserve">CONCLUIDO	</t>
        </is>
      </c>
      <c r="D2710" t="n">
        <v>3.5056</v>
      </c>
      <c r="E2710" t="n">
        <v>28.53</v>
      </c>
      <c r="F2710" t="n">
        <v>24.94</v>
      </c>
      <c r="G2710" t="n">
        <v>34.79</v>
      </c>
      <c r="H2710" t="n">
        <v>0.57</v>
      </c>
      <c r="I2710" t="n">
        <v>43</v>
      </c>
      <c r="J2710" t="n">
        <v>156.03</v>
      </c>
      <c r="K2710" t="n">
        <v>49.1</v>
      </c>
      <c r="L2710" t="n">
        <v>5</v>
      </c>
      <c r="M2710" t="n">
        <v>41</v>
      </c>
      <c r="N2710" t="n">
        <v>26.94</v>
      </c>
      <c r="O2710" t="n">
        <v>19478.15</v>
      </c>
      <c r="P2710" t="n">
        <v>291.98</v>
      </c>
      <c r="Q2710" t="n">
        <v>452.68</v>
      </c>
      <c r="R2710" t="n">
        <v>101.59</v>
      </c>
      <c r="S2710" t="n">
        <v>57.64</v>
      </c>
      <c r="T2710" t="n">
        <v>19718.64</v>
      </c>
      <c r="U2710" t="n">
        <v>0.57</v>
      </c>
      <c r="V2710" t="n">
        <v>0.85</v>
      </c>
      <c r="W2710" t="n">
        <v>6.87</v>
      </c>
      <c r="X2710" t="n">
        <v>1.21</v>
      </c>
      <c r="Y2710" t="n">
        <v>1</v>
      </c>
      <c r="Z2710" t="n">
        <v>10</v>
      </c>
    </row>
    <row r="2711">
      <c r="A2711" t="n">
        <v>17</v>
      </c>
      <c r="B2711" t="n">
        <v>75</v>
      </c>
      <c r="C2711" t="inlineStr">
        <is>
          <t xml:space="preserve">CONCLUIDO	</t>
        </is>
      </c>
      <c r="D2711" t="n">
        <v>3.5215</v>
      </c>
      <c r="E2711" t="n">
        <v>28.4</v>
      </c>
      <c r="F2711" t="n">
        <v>24.87</v>
      </c>
      <c r="G2711" t="n">
        <v>36.39</v>
      </c>
      <c r="H2711" t="n">
        <v>0.59</v>
      </c>
      <c r="I2711" t="n">
        <v>41</v>
      </c>
      <c r="J2711" t="n">
        <v>156.39</v>
      </c>
      <c r="K2711" t="n">
        <v>49.1</v>
      </c>
      <c r="L2711" t="n">
        <v>5.25</v>
      </c>
      <c r="M2711" t="n">
        <v>39</v>
      </c>
      <c r="N2711" t="n">
        <v>27.04</v>
      </c>
      <c r="O2711" t="n">
        <v>19521.59</v>
      </c>
      <c r="P2711" t="n">
        <v>290.76</v>
      </c>
      <c r="Q2711" t="n">
        <v>452.71</v>
      </c>
      <c r="R2711" t="n">
        <v>99.67</v>
      </c>
      <c r="S2711" t="n">
        <v>57.64</v>
      </c>
      <c r="T2711" t="n">
        <v>18766.82</v>
      </c>
      <c r="U2711" t="n">
        <v>0.58</v>
      </c>
      <c r="V2711" t="n">
        <v>0.85</v>
      </c>
      <c r="W2711" t="n">
        <v>6.86</v>
      </c>
      <c r="X2711" t="n">
        <v>1.14</v>
      </c>
      <c r="Y2711" t="n">
        <v>1</v>
      </c>
      <c r="Z2711" t="n">
        <v>10</v>
      </c>
    </row>
    <row r="2712">
      <c r="A2712" t="n">
        <v>18</v>
      </c>
      <c r="B2712" t="n">
        <v>75</v>
      </c>
      <c r="C2712" t="inlineStr">
        <is>
          <t xml:space="preserve">CONCLUIDO	</t>
        </is>
      </c>
      <c r="D2712" t="n">
        <v>3.5349</v>
      </c>
      <c r="E2712" t="n">
        <v>28.29</v>
      </c>
      <c r="F2712" t="n">
        <v>24.82</v>
      </c>
      <c r="G2712" t="n">
        <v>38.19</v>
      </c>
      <c r="H2712" t="n">
        <v>0.62</v>
      </c>
      <c r="I2712" t="n">
        <v>39</v>
      </c>
      <c r="J2712" t="n">
        <v>156.74</v>
      </c>
      <c r="K2712" t="n">
        <v>49.1</v>
      </c>
      <c r="L2712" t="n">
        <v>5.5</v>
      </c>
      <c r="M2712" t="n">
        <v>37</v>
      </c>
      <c r="N2712" t="n">
        <v>27.14</v>
      </c>
      <c r="O2712" t="n">
        <v>19565.07</v>
      </c>
      <c r="P2712" t="n">
        <v>289.67</v>
      </c>
      <c r="Q2712" t="n">
        <v>452.64</v>
      </c>
      <c r="R2712" t="n">
        <v>97.98</v>
      </c>
      <c r="S2712" t="n">
        <v>57.64</v>
      </c>
      <c r="T2712" t="n">
        <v>17932.23</v>
      </c>
      <c r="U2712" t="n">
        <v>0.59</v>
      </c>
      <c r="V2712" t="n">
        <v>0.85</v>
      </c>
      <c r="W2712" t="n">
        <v>6.86</v>
      </c>
      <c r="X2712" t="n">
        <v>1.09</v>
      </c>
      <c r="Y2712" t="n">
        <v>1</v>
      </c>
      <c r="Z2712" t="n">
        <v>10</v>
      </c>
    </row>
    <row r="2713">
      <c r="A2713" t="n">
        <v>19</v>
      </c>
      <c r="B2713" t="n">
        <v>75</v>
      </c>
      <c r="C2713" t="inlineStr">
        <is>
          <t xml:space="preserve">CONCLUIDO	</t>
        </is>
      </c>
      <c r="D2713" t="n">
        <v>3.5487</v>
      </c>
      <c r="E2713" t="n">
        <v>28.18</v>
      </c>
      <c r="F2713" t="n">
        <v>24.77</v>
      </c>
      <c r="G2713" t="n">
        <v>40.17</v>
      </c>
      <c r="H2713" t="n">
        <v>0.65</v>
      </c>
      <c r="I2713" t="n">
        <v>37</v>
      </c>
      <c r="J2713" t="n">
        <v>157.09</v>
      </c>
      <c r="K2713" t="n">
        <v>49.1</v>
      </c>
      <c r="L2713" t="n">
        <v>5.75</v>
      </c>
      <c r="M2713" t="n">
        <v>35</v>
      </c>
      <c r="N2713" t="n">
        <v>27.25</v>
      </c>
      <c r="O2713" t="n">
        <v>19608.58</v>
      </c>
      <c r="P2713" t="n">
        <v>288.5</v>
      </c>
      <c r="Q2713" t="n">
        <v>452.62</v>
      </c>
      <c r="R2713" t="n">
        <v>96.55</v>
      </c>
      <c r="S2713" t="n">
        <v>57.64</v>
      </c>
      <c r="T2713" t="n">
        <v>17229.48</v>
      </c>
      <c r="U2713" t="n">
        <v>0.6</v>
      </c>
      <c r="V2713" t="n">
        <v>0.86</v>
      </c>
      <c r="W2713" t="n">
        <v>6.85</v>
      </c>
      <c r="X2713" t="n">
        <v>1.05</v>
      </c>
      <c r="Y2713" t="n">
        <v>1</v>
      </c>
      <c r="Z2713" t="n">
        <v>10</v>
      </c>
    </row>
    <row r="2714">
      <c r="A2714" t="n">
        <v>20</v>
      </c>
      <c r="B2714" t="n">
        <v>75</v>
      </c>
      <c r="C2714" t="inlineStr">
        <is>
          <t xml:space="preserve">CONCLUIDO	</t>
        </is>
      </c>
      <c r="D2714" t="n">
        <v>3.5547</v>
      </c>
      <c r="E2714" t="n">
        <v>28.13</v>
      </c>
      <c r="F2714" t="n">
        <v>24.76</v>
      </c>
      <c r="G2714" t="n">
        <v>41.26</v>
      </c>
      <c r="H2714" t="n">
        <v>0.67</v>
      </c>
      <c r="I2714" t="n">
        <v>36</v>
      </c>
      <c r="J2714" t="n">
        <v>157.44</v>
      </c>
      <c r="K2714" t="n">
        <v>49.1</v>
      </c>
      <c r="L2714" t="n">
        <v>6</v>
      </c>
      <c r="M2714" t="n">
        <v>34</v>
      </c>
      <c r="N2714" t="n">
        <v>27.35</v>
      </c>
      <c r="O2714" t="n">
        <v>19652.13</v>
      </c>
      <c r="P2714" t="n">
        <v>288.37</v>
      </c>
      <c r="Q2714" t="n">
        <v>452.64</v>
      </c>
      <c r="R2714" t="n">
        <v>95.91</v>
      </c>
      <c r="S2714" t="n">
        <v>57.64</v>
      </c>
      <c r="T2714" t="n">
        <v>16912.75</v>
      </c>
      <c r="U2714" t="n">
        <v>0.6</v>
      </c>
      <c r="V2714" t="n">
        <v>0.86</v>
      </c>
      <c r="W2714" t="n">
        <v>6.85</v>
      </c>
      <c r="X2714" t="n">
        <v>1.03</v>
      </c>
      <c r="Y2714" t="n">
        <v>1</v>
      </c>
      <c r="Z2714" t="n">
        <v>10</v>
      </c>
    </row>
    <row r="2715">
      <c r="A2715" t="n">
        <v>21</v>
      </c>
      <c r="B2715" t="n">
        <v>75</v>
      </c>
      <c r="C2715" t="inlineStr">
        <is>
          <t xml:space="preserve">CONCLUIDO	</t>
        </is>
      </c>
      <c r="D2715" t="n">
        <v>3.5741</v>
      </c>
      <c r="E2715" t="n">
        <v>27.98</v>
      </c>
      <c r="F2715" t="n">
        <v>24.66</v>
      </c>
      <c r="G2715" t="n">
        <v>43.52</v>
      </c>
      <c r="H2715" t="n">
        <v>0.7</v>
      </c>
      <c r="I2715" t="n">
        <v>34</v>
      </c>
      <c r="J2715" t="n">
        <v>157.8</v>
      </c>
      <c r="K2715" t="n">
        <v>49.1</v>
      </c>
      <c r="L2715" t="n">
        <v>6.25</v>
      </c>
      <c r="M2715" t="n">
        <v>32</v>
      </c>
      <c r="N2715" t="n">
        <v>27.45</v>
      </c>
      <c r="O2715" t="n">
        <v>19695.71</v>
      </c>
      <c r="P2715" t="n">
        <v>286.71</v>
      </c>
      <c r="Q2715" t="n">
        <v>452.66</v>
      </c>
      <c r="R2715" t="n">
        <v>92.63</v>
      </c>
      <c r="S2715" t="n">
        <v>57.64</v>
      </c>
      <c r="T2715" t="n">
        <v>15281.32</v>
      </c>
      <c r="U2715" t="n">
        <v>0.62</v>
      </c>
      <c r="V2715" t="n">
        <v>0.86</v>
      </c>
      <c r="W2715" t="n">
        <v>6.86</v>
      </c>
      <c r="X2715" t="n">
        <v>0.9399999999999999</v>
      </c>
      <c r="Y2715" t="n">
        <v>1</v>
      </c>
      <c r="Z2715" t="n">
        <v>10</v>
      </c>
    </row>
    <row r="2716">
      <c r="A2716" t="n">
        <v>22</v>
      </c>
      <c r="B2716" t="n">
        <v>75</v>
      </c>
      <c r="C2716" t="inlineStr">
        <is>
          <t xml:space="preserve">CONCLUIDO	</t>
        </is>
      </c>
      <c r="D2716" t="n">
        <v>3.582</v>
      </c>
      <c r="E2716" t="n">
        <v>27.92</v>
      </c>
      <c r="F2716" t="n">
        <v>24.63</v>
      </c>
      <c r="G2716" t="n">
        <v>44.79</v>
      </c>
      <c r="H2716" t="n">
        <v>0.73</v>
      </c>
      <c r="I2716" t="n">
        <v>33</v>
      </c>
      <c r="J2716" t="n">
        <v>158.15</v>
      </c>
      <c r="K2716" t="n">
        <v>49.1</v>
      </c>
      <c r="L2716" t="n">
        <v>6.5</v>
      </c>
      <c r="M2716" t="n">
        <v>31</v>
      </c>
      <c r="N2716" t="n">
        <v>27.56</v>
      </c>
      <c r="O2716" t="n">
        <v>19739.33</v>
      </c>
      <c r="P2716" t="n">
        <v>286.26</v>
      </c>
      <c r="Q2716" t="n">
        <v>452.61</v>
      </c>
      <c r="R2716" t="n">
        <v>92.2</v>
      </c>
      <c r="S2716" t="n">
        <v>57.64</v>
      </c>
      <c r="T2716" t="n">
        <v>15073.95</v>
      </c>
      <c r="U2716" t="n">
        <v>0.63</v>
      </c>
      <c r="V2716" t="n">
        <v>0.86</v>
      </c>
      <c r="W2716" t="n">
        <v>6.84</v>
      </c>
      <c r="X2716" t="n">
        <v>0.91</v>
      </c>
      <c r="Y2716" t="n">
        <v>1</v>
      </c>
      <c r="Z2716" t="n">
        <v>10</v>
      </c>
    </row>
    <row r="2717">
      <c r="A2717" t="n">
        <v>23</v>
      </c>
      <c r="B2717" t="n">
        <v>75</v>
      </c>
      <c r="C2717" t="inlineStr">
        <is>
          <t xml:space="preserve">CONCLUIDO	</t>
        </is>
      </c>
      <c r="D2717" t="n">
        <v>3.5846</v>
      </c>
      <c r="E2717" t="n">
        <v>27.9</v>
      </c>
      <c r="F2717" t="n">
        <v>24.64</v>
      </c>
      <c r="G2717" t="n">
        <v>46.21</v>
      </c>
      <c r="H2717" t="n">
        <v>0.75</v>
      </c>
      <c r="I2717" t="n">
        <v>32</v>
      </c>
      <c r="J2717" t="n">
        <v>158.51</v>
      </c>
      <c r="K2717" t="n">
        <v>49.1</v>
      </c>
      <c r="L2717" t="n">
        <v>6.75</v>
      </c>
      <c r="M2717" t="n">
        <v>30</v>
      </c>
      <c r="N2717" t="n">
        <v>27.66</v>
      </c>
      <c r="O2717" t="n">
        <v>19782.99</v>
      </c>
      <c r="P2717" t="n">
        <v>285.89</v>
      </c>
      <c r="Q2717" t="n">
        <v>452.66</v>
      </c>
      <c r="R2717" t="n">
        <v>91.92</v>
      </c>
      <c r="S2717" t="n">
        <v>57.64</v>
      </c>
      <c r="T2717" t="n">
        <v>14940.45</v>
      </c>
      <c r="U2717" t="n">
        <v>0.63</v>
      </c>
      <c r="V2717" t="n">
        <v>0.86</v>
      </c>
      <c r="W2717" t="n">
        <v>6.86</v>
      </c>
      <c r="X2717" t="n">
        <v>0.92</v>
      </c>
      <c r="Y2717" t="n">
        <v>1</v>
      </c>
      <c r="Z2717" t="n">
        <v>10</v>
      </c>
    </row>
    <row r="2718">
      <c r="A2718" t="n">
        <v>24</v>
      </c>
      <c r="B2718" t="n">
        <v>75</v>
      </c>
      <c r="C2718" t="inlineStr">
        <is>
          <t xml:space="preserve">CONCLUIDO	</t>
        </is>
      </c>
      <c r="D2718" t="n">
        <v>3.5956</v>
      </c>
      <c r="E2718" t="n">
        <v>27.81</v>
      </c>
      <c r="F2718" t="n">
        <v>24.59</v>
      </c>
      <c r="G2718" t="n">
        <v>47.59</v>
      </c>
      <c r="H2718" t="n">
        <v>0.78</v>
      </c>
      <c r="I2718" t="n">
        <v>31</v>
      </c>
      <c r="J2718" t="n">
        <v>158.86</v>
      </c>
      <c r="K2718" t="n">
        <v>49.1</v>
      </c>
      <c r="L2718" t="n">
        <v>7</v>
      </c>
      <c r="M2718" t="n">
        <v>29</v>
      </c>
      <c r="N2718" t="n">
        <v>27.77</v>
      </c>
      <c r="O2718" t="n">
        <v>19826.68</v>
      </c>
      <c r="P2718" t="n">
        <v>284.69</v>
      </c>
      <c r="Q2718" t="n">
        <v>452.66</v>
      </c>
      <c r="R2718" t="n">
        <v>90.05</v>
      </c>
      <c r="S2718" t="n">
        <v>57.64</v>
      </c>
      <c r="T2718" t="n">
        <v>14005.77</v>
      </c>
      <c r="U2718" t="n">
        <v>0.64</v>
      </c>
      <c r="V2718" t="n">
        <v>0.86</v>
      </c>
      <c r="W2718" t="n">
        <v>6.85</v>
      </c>
      <c r="X2718" t="n">
        <v>0.86</v>
      </c>
      <c r="Y2718" t="n">
        <v>1</v>
      </c>
      <c r="Z2718" t="n">
        <v>10</v>
      </c>
    </row>
    <row r="2719">
      <c r="A2719" t="n">
        <v>25</v>
      </c>
      <c r="B2719" t="n">
        <v>75</v>
      </c>
      <c r="C2719" t="inlineStr">
        <is>
          <t xml:space="preserve">CONCLUIDO	</t>
        </is>
      </c>
      <c r="D2719" t="n">
        <v>3.61</v>
      </c>
      <c r="E2719" t="n">
        <v>27.7</v>
      </c>
      <c r="F2719" t="n">
        <v>24.54</v>
      </c>
      <c r="G2719" t="n">
        <v>50.77</v>
      </c>
      <c r="H2719" t="n">
        <v>0.8100000000000001</v>
      </c>
      <c r="I2719" t="n">
        <v>29</v>
      </c>
      <c r="J2719" t="n">
        <v>159.22</v>
      </c>
      <c r="K2719" t="n">
        <v>49.1</v>
      </c>
      <c r="L2719" t="n">
        <v>7.25</v>
      </c>
      <c r="M2719" t="n">
        <v>27</v>
      </c>
      <c r="N2719" t="n">
        <v>27.87</v>
      </c>
      <c r="O2719" t="n">
        <v>19870.53</v>
      </c>
      <c r="P2719" t="n">
        <v>283.56</v>
      </c>
      <c r="Q2719" t="n">
        <v>452.65</v>
      </c>
      <c r="R2719" t="n">
        <v>88.67</v>
      </c>
      <c r="S2719" t="n">
        <v>57.64</v>
      </c>
      <c r="T2719" t="n">
        <v>13330.16</v>
      </c>
      <c r="U2719" t="n">
        <v>0.65</v>
      </c>
      <c r="V2719" t="n">
        <v>0.86</v>
      </c>
      <c r="W2719" t="n">
        <v>6.84</v>
      </c>
      <c r="X2719" t="n">
        <v>0.8100000000000001</v>
      </c>
      <c r="Y2719" t="n">
        <v>1</v>
      </c>
      <c r="Z2719" t="n">
        <v>10</v>
      </c>
    </row>
    <row r="2720">
      <c r="A2720" t="n">
        <v>26</v>
      </c>
      <c r="B2720" t="n">
        <v>75</v>
      </c>
      <c r="C2720" t="inlineStr">
        <is>
          <t xml:space="preserve">CONCLUIDO	</t>
        </is>
      </c>
      <c r="D2720" t="n">
        <v>3.619</v>
      </c>
      <c r="E2720" t="n">
        <v>27.63</v>
      </c>
      <c r="F2720" t="n">
        <v>24.5</v>
      </c>
      <c r="G2720" t="n">
        <v>52.5</v>
      </c>
      <c r="H2720" t="n">
        <v>0.83</v>
      </c>
      <c r="I2720" t="n">
        <v>28</v>
      </c>
      <c r="J2720" t="n">
        <v>159.57</v>
      </c>
      <c r="K2720" t="n">
        <v>49.1</v>
      </c>
      <c r="L2720" t="n">
        <v>7.5</v>
      </c>
      <c r="M2720" t="n">
        <v>26</v>
      </c>
      <c r="N2720" t="n">
        <v>27.98</v>
      </c>
      <c r="O2720" t="n">
        <v>19914.3</v>
      </c>
      <c r="P2720" t="n">
        <v>282.95</v>
      </c>
      <c r="Q2720" t="n">
        <v>452.66</v>
      </c>
      <c r="R2720" t="n">
        <v>87.31</v>
      </c>
      <c r="S2720" t="n">
        <v>57.64</v>
      </c>
      <c r="T2720" t="n">
        <v>12654.79</v>
      </c>
      <c r="U2720" t="n">
        <v>0.66</v>
      </c>
      <c r="V2720" t="n">
        <v>0.87</v>
      </c>
      <c r="W2720" t="n">
        <v>6.85</v>
      </c>
      <c r="X2720" t="n">
        <v>0.77</v>
      </c>
      <c r="Y2720" t="n">
        <v>1</v>
      </c>
      <c r="Z2720" t="n">
        <v>10</v>
      </c>
    </row>
    <row r="2721">
      <c r="A2721" t="n">
        <v>27</v>
      </c>
      <c r="B2721" t="n">
        <v>75</v>
      </c>
      <c r="C2721" t="inlineStr">
        <is>
          <t xml:space="preserve">CONCLUIDO	</t>
        </is>
      </c>
      <c r="D2721" t="n">
        <v>3.6184</v>
      </c>
      <c r="E2721" t="n">
        <v>27.64</v>
      </c>
      <c r="F2721" t="n">
        <v>24.5</v>
      </c>
      <c r="G2721" t="n">
        <v>52.51</v>
      </c>
      <c r="H2721" t="n">
        <v>0.86</v>
      </c>
      <c r="I2721" t="n">
        <v>28</v>
      </c>
      <c r="J2721" t="n">
        <v>159.92</v>
      </c>
      <c r="K2721" t="n">
        <v>49.1</v>
      </c>
      <c r="L2721" t="n">
        <v>7.75</v>
      </c>
      <c r="M2721" t="n">
        <v>26</v>
      </c>
      <c r="N2721" t="n">
        <v>28.08</v>
      </c>
      <c r="O2721" t="n">
        <v>19958.1</v>
      </c>
      <c r="P2721" t="n">
        <v>282.67</v>
      </c>
      <c r="Q2721" t="n">
        <v>452.57</v>
      </c>
      <c r="R2721" t="n">
        <v>87.88</v>
      </c>
      <c r="S2721" t="n">
        <v>57.64</v>
      </c>
      <c r="T2721" t="n">
        <v>12937.73</v>
      </c>
      <c r="U2721" t="n">
        <v>0.66</v>
      </c>
      <c r="V2721" t="n">
        <v>0.87</v>
      </c>
      <c r="W2721" t="n">
        <v>6.84</v>
      </c>
      <c r="X2721" t="n">
        <v>0.78</v>
      </c>
      <c r="Y2721" t="n">
        <v>1</v>
      </c>
      <c r="Z2721" t="n">
        <v>10</v>
      </c>
    </row>
    <row r="2722">
      <c r="A2722" t="n">
        <v>28</v>
      </c>
      <c r="B2722" t="n">
        <v>75</v>
      </c>
      <c r="C2722" t="inlineStr">
        <is>
          <t xml:space="preserve">CONCLUIDO	</t>
        </is>
      </c>
      <c r="D2722" t="n">
        <v>3.6276</v>
      </c>
      <c r="E2722" t="n">
        <v>27.57</v>
      </c>
      <c r="F2722" t="n">
        <v>24.47</v>
      </c>
      <c r="G2722" t="n">
        <v>54.37</v>
      </c>
      <c r="H2722" t="n">
        <v>0.88</v>
      </c>
      <c r="I2722" t="n">
        <v>27</v>
      </c>
      <c r="J2722" t="n">
        <v>160.28</v>
      </c>
      <c r="K2722" t="n">
        <v>49.1</v>
      </c>
      <c r="L2722" t="n">
        <v>8</v>
      </c>
      <c r="M2722" t="n">
        <v>25</v>
      </c>
      <c r="N2722" t="n">
        <v>28.19</v>
      </c>
      <c r="O2722" t="n">
        <v>20001.93</v>
      </c>
      <c r="P2722" t="n">
        <v>281.69</v>
      </c>
      <c r="Q2722" t="n">
        <v>452.6</v>
      </c>
      <c r="R2722" t="n">
        <v>86.40000000000001</v>
      </c>
      <c r="S2722" t="n">
        <v>57.64</v>
      </c>
      <c r="T2722" t="n">
        <v>12202.85</v>
      </c>
      <c r="U2722" t="n">
        <v>0.67</v>
      </c>
      <c r="V2722" t="n">
        <v>0.87</v>
      </c>
      <c r="W2722" t="n">
        <v>6.84</v>
      </c>
      <c r="X2722" t="n">
        <v>0.74</v>
      </c>
      <c r="Y2722" t="n">
        <v>1</v>
      </c>
      <c r="Z2722" t="n">
        <v>10</v>
      </c>
    </row>
    <row r="2723">
      <c r="A2723" t="n">
        <v>29</v>
      </c>
      <c r="B2723" t="n">
        <v>75</v>
      </c>
      <c r="C2723" t="inlineStr">
        <is>
          <t xml:space="preserve">CONCLUIDO	</t>
        </is>
      </c>
      <c r="D2723" t="n">
        <v>3.6343</v>
      </c>
      <c r="E2723" t="n">
        <v>27.52</v>
      </c>
      <c r="F2723" t="n">
        <v>24.44</v>
      </c>
      <c r="G2723" t="n">
        <v>56.41</v>
      </c>
      <c r="H2723" t="n">
        <v>0.91</v>
      </c>
      <c r="I2723" t="n">
        <v>26</v>
      </c>
      <c r="J2723" t="n">
        <v>160.64</v>
      </c>
      <c r="K2723" t="n">
        <v>49.1</v>
      </c>
      <c r="L2723" t="n">
        <v>8.25</v>
      </c>
      <c r="M2723" t="n">
        <v>24</v>
      </c>
      <c r="N2723" t="n">
        <v>28.29</v>
      </c>
      <c r="O2723" t="n">
        <v>20045.81</v>
      </c>
      <c r="P2723" t="n">
        <v>280.82</v>
      </c>
      <c r="Q2723" t="n">
        <v>452.67</v>
      </c>
      <c r="R2723" t="n">
        <v>85.79000000000001</v>
      </c>
      <c r="S2723" t="n">
        <v>57.64</v>
      </c>
      <c r="T2723" t="n">
        <v>11905</v>
      </c>
      <c r="U2723" t="n">
        <v>0.67</v>
      </c>
      <c r="V2723" t="n">
        <v>0.87</v>
      </c>
      <c r="W2723" t="n">
        <v>6.83</v>
      </c>
      <c r="X2723" t="n">
        <v>0.72</v>
      </c>
      <c r="Y2723" t="n">
        <v>1</v>
      </c>
      <c r="Z2723" t="n">
        <v>10</v>
      </c>
    </row>
    <row r="2724">
      <c r="A2724" t="n">
        <v>30</v>
      </c>
      <c r="B2724" t="n">
        <v>75</v>
      </c>
      <c r="C2724" t="inlineStr">
        <is>
          <t xml:space="preserve">CONCLUIDO	</t>
        </is>
      </c>
      <c r="D2724" t="n">
        <v>3.6404</v>
      </c>
      <c r="E2724" t="n">
        <v>27.47</v>
      </c>
      <c r="F2724" t="n">
        <v>24.43</v>
      </c>
      <c r="G2724" t="n">
        <v>58.63</v>
      </c>
      <c r="H2724" t="n">
        <v>0.9399999999999999</v>
      </c>
      <c r="I2724" t="n">
        <v>25</v>
      </c>
      <c r="J2724" t="n">
        <v>160.99</v>
      </c>
      <c r="K2724" t="n">
        <v>49.1</v>
      </c>
      <c r="L2724" t="n">
        <v>8.5</v>
      </c>
      <c r="M2724" t="n">
        <v>23</v>
      </c>
      <c r="N2724" t="n">
        <v>28.4</v>
      </c>
      <c r="O2724" t="n">
        <v>20089.72</v>
      </c>
      <c r="P2724" t="n">
        <v>280.29</v>
      </c>
      <c r="Q2724" t="n">
        <v>452.59</v>
      </c>
      <c r="R2724" t="n">
        <v>85.22</v>
      </c>
      <c r="S2724" t="n">
        <v>57.64</v>
      </c>
      <c r="T2724" t="n">
        <v>11624.74</v>
      </c>
      <c r="U2724" t="n">
        <v>0.68</v>
      </c>
      <c r="V2724" t="n">
        <v>0.87</v>
      </c>
      <c r="W2724" t="n">
        <v>6.84</v>
      </c>
      <c r="X2724" t="n">
        <v>0.7</v>
      </c>
      <c r="Y2724" t="n">
        <v>1</v>
      </c>
      <c r="Z2724" t="n">
        <v>10</v>
      </c>
    </row>
    <row r="2725">
      <c r="A2725" t="n">
        <v>31</v>
      </c>
      <c r="B2725" t="n">
        <v>75</v>
      </c>
      <c r="C2725" t="inlineStr">
        <is>
          <t xml:space="preserve">CONCLUIDO	</t>
        </is>
      </c>
      <c r="D2725" t="n">
        <v>3.6517</v>
      </c>
      <c r="E2725" t="n">
        <v>27.38</v>
      </c>
      <c r="F2725" t="n">
        <v>24.37</v>
      </c>
      <c r="G2725" t="n">
        <v>60.94</v>
      </c>
      <c r="H2725" t="n">
        <v>0.96</v>
      </c>
      <c r="I2725" t="n">
        <v>24</v>
      </c>
      <c r="J2725" t="n">
        <v>161.35</v>
      </c>
      <c r="K2725" t="n">
        <v>49.1</v>
      </c>
      <c r="L2725" t="n">
        <v>8.75</v>
      </c>
      <c r="M2725" t="n">
        <v>22</v>
      </c>
      <c r="N2725" t="n">
        <v>28.5</v>
      </c>
      <c r="O2725" t="n">
        <v>20133.66</v>
      </c>
      <c r="P2725" t="n">
        <v>279.59</v>
      </c>
      <c r="Q2725" t="n">
        <v>452.64</v>
      </c>
      <c r="R2725" t="n">
        <v>83.40000000000001</v>
      </c>
      <c r="S2725" t="n">
        <v>57.64</v>
      </c>
      <c r="T2725" t="n">
        <v>10718.77</v>
      </c>
      <c r="U2725" t="n">
        <v>0.6899999999999999</v>
      </c>
      <c r="V2725" t="n">
        <v>0.87</v>
      </c>
      <c r="W2725" t="n">
        <v>6.84</v>
      </c>
      <c r="X2725" t="n">
        <v>0.65</v>
      </c>
      <c r="Y2725" t="n">
        <v>1</v>
      </c>
      <c r="Z2725" t="n">
        <v>10</v>
      </c>
    </row>
    <row r="2726">
      <c r="A2726" t="n">
        <v>32</v>
      </c>
      <c r="B2726" t="n">
        <v>75</v>
      </c>
      <c r="C2726" t="inlineStr">
        <is>
          <t xml:space="preserve">CONCLUIDO	</t>
        </is>
      </c>
      <c r="D2726" t="n">
        <v>3.6495</v>
      </c>
      <c r="E2726" t="n">
        <v>27.4</v>
      </c>
      <c r="F2726" t="n">
        <v>24.39</v>
      </c>
      <c r="G2726" t="n">
        <v>60.98</v>
      </c>
      <c r="H2726" t="n">
        <v>0.99</v>
      </c>
      <c r="I2726" t="n">
        <v>24</v>
      </c>
      <c r="J2726" t="n">
        <v>161.71</v>
      </c>
      <c r="K2726" t="n">
        <v>49.1</v>
      </c>
      <c r="L2726" t="n">
        <v>9</v>
      </c>
      <c r="M2726" t="n">
        <v>22</v>
      </c>
      <c r="N2726" t="n">
        <v>28.61</v>
      </c>
      <c r="O2726" t="n">
        <v>20177.64</v>
      </c>
      <c r="P2726" t="n">
        <v>279.14</v>
      </c>
      <c r="Q2726" t="n">
        <v>452.6</v>
      </c>
      <c r="R2726" t="n">
        <v>83.90000000000001</v>
      </c>
      <c r="S2726" t="n">
        <v>57.64</v>
      </c>
      <c r="T2726" t="n">
        <v>10965.65</v>
      </c>
      <c r="U2726" t="n">
        <v>0.6899999999999999</v>
      </c>
      <c r="V2726" t="n">
        <v>0.87</v>
      </c>
      <c r="W2726" t="n">
        <v>6.84</v>
      </c>
      <c r="X2726" t="n">
        <v>0.67</v>
      </c>
      <c r="Y2726" t="n">
        <v>1</v>
      </c>
      <c r="Z2726" t="n">
        <v>10</v>
      </c>
    </row>
    <row r="2727">
      <c r="A2727" t="n">
        <v>33</v>
      </c>
      <c r="B2727" t="n">
        <v>75</v>
      </c>
      <c r="C2727" t="inlineStr">
        <is>
          <t xml:space="preserve">CONCLUIDO	</t>
        </is>
      </c>
      <c r="D2727" t="n">
        <v>3.6588</v>
      </c>
      <c r="E2727" t="n">
        <v>27.33</v>
      </c>
      <c r="F2727" t="n">
        <v>24.35</v>
      </c>
      <c r="G2727" t="n">
        <v>63.53</v>
      </c>
      <c r="H2727" t="n">
        <v>1.01</v>
      </c>
      <c r="I2727" t="n">
        <v>23</v>
      </c>
      <c r="J2727" t="n">
        <v>162.06</v>
      </c>
      <c r="K2727" t="n">
        <v>49.1</v>
      </c>
      <c r="L2727" t="n">
        <v>9.25</v>
      </c>
      <c r="M2727" t="n">
        <v>21</v>
      </c>
      <c r="N2727" t="n">
        <v>28.72</v>
      </c>
      <c r="O2727" t="n">
        <v>20221.66</v>
      </c>
      <c r="P2727" t="n">
        <v>278.45</v>
      </c>
      <c r="Q2727" t="n">
        <v>452.62</v>
      </c>
      <c r="R2727" t="n">
        <v>82.72</v>
      </c>
      <c r="S2727" t="n">
        <v>57.64</v>
      </c>
      <c r="T2727" t="n">
        <v>10385.16</v>
      </c>
      <c r="U2727" t="n">
        <v>0.7</v>
      </c>
      <c r="V2727" t="n">
        <v>0.87</v>
      </c>
      <c r="W2727" t="n">
        <v>6.83</v>
      </c>
      <c r="X2727" t="n">
        <v>0.63</v>
      </c>
      <c r="Y2727" t="n">
        <v>1</v>
      </c>
      <c r="Z2727" t="n">
        <v>10</v>
      </c>
    </row>
    <row r="2728">
      <c r="A2728" t="n">
        <v>34</v>
      </c>
      <c r="B2728" t="n">
        <v>75</v>
      </c>
      <c r="C2728" t="inlineStr">
        <is>
          <t xml:space="preserve">CONCLUIDO	</t>
        </is>
      </c>
      <c r="D2728" t="n">
        <v>3.667</v>
      </c>
      <c r="E2728" t="n">
        <v>27.27</v>
      </c>
      <c r="F2728" t="n">
        <v>24.32</v>
      </c>
      <c r="G2728" t="n">
        <v>66.33</v>
      </c>
      <c r="H2728" t="n">
        <v>1.04</v>
      </c>
      <c r="I2728" t="n">
        <v>22</v>
      </c>
      <c r="J2728" t="n">
        <v>162.42</v>
      </c>
      <c r="K2728" t="n">
        <v>49.1</v>
      </c>
      <c r="L2728" t="n">
        <v>9.5</v>
      </c>
      <c r="M2728" t="n">
        <v>20</v>
      </c>
      <c r="N2728" t="n">
        <v>28.82</v>
      </c>
      <c r="O2728" t="n">
        <v>20265.72</v>
      </c>
      <c r="P2728" t="n">
        <v>277.53</v>
      </c>
      <c r="Q2728" t="n">
        <v>452.59</v>
      </c>
      <c r="R2728" t="n">
        <v>81.8</v>
      </c>
      <c r="S2728" t="n">
        <v>57.64</v>
      </c>
      <c r="T2728" t="n">
        <v>9925.57</v>
      </c>
      <c r="U2728" t="n">
        <v>0.7</v>
      </c>
      <c r="V2728" t="n">
        <v>0.87</v>
      </c>
      <c r="W2728" t="n">
        <v>6.83</v>
      </c>
      <c r="X2728" t="n">
        <v>0.6</v>
      </c>
      <c r="Y2728" t="n">
        <v>1</v>
      </c>
      <c r="Z2728" t="n">
        <v>10</v>
      </c>
    </row>
    <row r="2729">
      <c r="A2729" t="n">
        <v>35</v>
      </c>
      <c r="B2729" t="n">
        <v>75</v>
      </c>
      <c r="C2729" t="inlineStr">
        <is>
          <t xml:space="preserve">CONCLUIDO	</t>
        </is>
      </c>
      <c r="D2729" t="n">
        <v>3.6677</v>
      </c>
      <c r="E2729" t="n">
        <v>27.27</v>
      </c>
      <c r="F2729" t="n">
        <v>24.32</v>
      </c>
      <c r="G2729" t="n">
        <v>66.31999999999999</v>
      </c>
      <c r="H2729" t="n">
        <v>1.06</v>
      </c>
      <c r="I2729" t="n">
        <v>22</v>
      </c>
      <c r="J2729" t="n">
        <v>162.78</v>
      </c>
      <c r="K2729" t="n">
        <v>49.1</v>
      </c>
      <c r="L2729" t="n">
        <v>9.75</v>
      </c>
      <c r="M2729" t="n">
        <v>20</v>
      </c>
      <c r="N2729" t="n">
        <v>28.93</v>
      </c>
      <c r="O2729" t="n">
        <v>20309.81</v>
      </c>
      <c r="P2729" t="n">
        <v>277.23</v>
      </c>
      <c r="Q2729" t="n">
        <v>452.58</v>
      </c>
      <c r="R2729" t="n">
        <v>81.67</v>
      </c>
      <c r="S2729" t="n">
        <v>57.64</v>
      </c>
      <c r="T2729" t="n">
        <v>9864.24</v>
      </c>
      <c r="U2729" t="n">
        <v>0.71</v>
      </c>
      <c r="V2729" t="n">
        <v>0.87</v>
      </c>
      <c r="W2729" t="n">
        <v>6.83</v>
      </c>
      <c r="X2729" t="n">
        <v>0.59</v>
      </c>
      <c r="Y2729" t="n">
        <v>1</v>
      </c>
      <c r="Z2729" t="n">
        <v>10</v>
      </c>
    </row>
    <row r="2730">
      <c r="A2730" t="n">
        <v>36</v>
      </c>
      <c r="B2730" t="n">
        <v>75</v>
      </c>
      <c r="C2730" t="inlineStr">
        <is>
          <t xml:space="preserve">CONCLUIDO	</t>
        </is>
      </c>
      <c r="D2730" t="n">
        <v>3.6765</v>
      </c>
      <c r="E2730" t="n">
        <v>27.2</v>
      </c>
      <c r="F2730" t="n">
        <v>24.28</v>
      </c>
      <c r="G2730" t="n">
        <v>69.38</v>
      </c>
      <c r="H2730" t="n">
        <v>1.09</v>
      </c>
      <c r="I2730" t="n">
        <v>21</v>
      </c>
      <c r="J2730" t="n">
        <v>163.13</v>
      </c>
      <c r="K2730" t="n">
        <v>49.1</v>
      </c>
      <c r="L2730" t="n">
        <v>10</v>
      </c>
      <c r="M2730" t="n">
        <v>19</v>
      </c>
      <c r="N2730" t="n">
        <v>29.04</v>
      </c>
      <c r="O2730" t="n">
        <v>20353.94</v>
      </c>
      <c r="P2730" t="n">
        <v>276.55</v>
      </c>
      <c r="Q2730" t="n">
        <v>452.6</v>
      </c>
      <c r="R2730" t="n">
        <v>80.38</v>
      </c>
      <c r="S2730" t="n">
        <v>57.64</v>
      </c>
      <c r="T2730" t="n">
        <v>9222.34</v>
      </c>
      <c r="U2730" t="n">
        <v>0.72</v>
      </c>
      <c r="V2730" t="n">
        <v>0.87</v>
      </c>
      <c r="W2730" t="n">
        <v>6.83</v>
      </c>
      <c r="X2730" t="n">
        <v>0.5600000000000001</v>
      </c>
      <c r="Y2730" t="n">
        <v>1</v>
      </c>
      <c r="Z2730" t="n">
        <v>10</v>
      </c>
    </row>
    <row r="2731">
      <c r="A2731" t="n">
        <v>37</v>
      </c>
      <c r="B2731" t="n">
        <v>75</v>
      </c>
      <c r="C2731" t="inlineStr">
        <is>
          <t xml:space="preserve">CONCLUIDO	</t>
        </is>
      </c>
      <c r="D2731" t="n">
        <v>3.6739</v>
      </c>
      <c r="E2731" t="n">
        <v>27.22</v>
      </c>
      <c r="F2731" t="n">
        <v>24.3</v>
      </c>
      <c r="G2731" t="n">
        <v>69.43000000000001</v>
      </c>
      <c r="H2731" t="n">
        <v>1.11</v>
      </c>
      <c r="I2731" t="n">
        <v>21</v>
      </c>
      <c r="J2731" t="n">
        <v>163.49</v>
      </c>
      <c r="K2731" t="n">
        <v>49.1</v>
      </c>
      <c r="L2731" t="n">
        <v>10.25</v>
      </c>
      <c r="M2731" t="n">
        <v>19</v>
      </c>
      <c r="N2731" t="n">
        <v>29.15</v>
      </c>
      <c r="O2731" t="n">
        <v>20398.1</v>
      </c>
      <c r="P2731" t="n">
        <v>276.34</v>
      </c>
      <c r="Q2731" t="n">
        <v>452.59</v>
      </c>
      <c r="R2731" t="n">
        <v>81.02</v>
      </c>
      <c r="S2731" t="n">
        <v>57.64</v>
      </c>
      <c r="T2731" t="n">
        <v>9545.209999999999</v>
      </c>
      <c r="U2731" t="n">
        <v>0.71</v>
      </c>
      <c r="V2731" t="n">
        <v>0.87</v>
      </c>
      <c r="W2731" t="n">
        <v>6.83</v>
      </c>
      <c r="X2731" t="n">
        <v>0.58</v>
      </c>
      <c r="Y2731" t="n">
        <v>1</v>
      </c>
      <c r="Z2731" t="n">
        <v>10</v>
      </c>
    </row>
    <row r="2732">
      <c r="A2732" t="n">
        <v>38</v>
      </c>
      <c r="B2732" t="n">
        <v>75</v>
      </c>
      <c r="C2732" t="inlineStr">
        <is>
          <t xml:space="preserve">CONCLUIDO	</t>
        </is>
      </c>
      <c r="D2732" t="n">
        <v>3.6806</v>
      </c>
      <c r="E2732" t="n">
        <v>27.17</v>
      </c>
      <c r="F2732" t="n">
        <v>24.28</v>
      </c>
      <c r="G2732" t="n">
        <v>72.84</v>
      </c>
      <c r="H2732" t="n">
        <v>1.14</v>
      </c>
      <c r="I2732" t="n">
        <v>20</v>
      </c>
      <c r="J2732" t="n">
        <v>163.85</v>
      </c>
      <c r="K2732" t="n">
        <v>49.1</v>
      </c>
      <c r="L2732" t="n">
        <v>10.5</v>
      </c>
      <c r="M2732" t="n">
        <v>18</v>
      </c>
      <c r="N2732" t="n">
        <v>29.26</v>
      </c>
      <c r="O2732" t="n">
        <v>20442.3</v>
      </c>
      <c r="P2732" t="n">
        <v>275.42</v>
      </c>
      <c r="Q2732" t="n">
        <v>452.58</v>
      </c>
      <c r="R2732" t="n">
        <v>80.44</v>
      </c>
      <c r="S2732" t="n">
        <v>57.64</v>
      </c>
      <c r="T2732" t="n">
        <v>9258.889999999999</v>
      </c>
      <c r="U2732" t="n">
        <v>0.72</v>
      </c>
      <c r="V2732" t="n">
        <v>0.87</v>
      </c>
      <c r="W2732" t="n">
        <v>6.83</v>
      </c>
      <c r="X2732" t="n">
        <v>0.5600000000000001</v>
      </c>
      <c r="Y2732" t="n">
        <v>1</v>
      </c>
      <c r="Z2732" t="n">
        <v>10</v>
      </c>
    </row>
    <row r="2733">
      <c r="A2733" t="n">
        <v>39</v>
      </c>
      <c r="B2733" t="n">
        <v>75</v>
      </c>
      <c r="C2733" t="inlineStr">
        <is>
          <t xml:space="preserve">CONCLUIDO	</t>
        </is>
      </c>
      <c r="D2733" t="n">
        <v>3.6834</v>
      </c>
      <c r="E2733" t="n">
        <v>27.15</v>
      </c>
      <c r="F2733" t="n">
        <v>24.26</v>
      </c>
      <c r="G2733" t="n">
        <v>72.78</v>
      </c>
      <c r="H2733" t="n">
        <v>1.16</v>
      </c>
      <c r="I2733" t="n">
        <v>20</v>
      </c>
      <c r="J2733" t="n">
        <v>164.21</v>
      </c>
      <c r="K2733" t="n">
        <v>49.1</v>
      </c>
      <c r="L2733" t="n">
        <v>10.75</v>
      </c>
      <c r="M2733" t="n">
        <v>18</v>
      </c>
      <c r="N2733" t="n">
        <v>29.36</v>
      </c>
      <c r="O2733" t="n">
        <v>20486.54</v>
      </c>
      <c r="P2733" t="n">
        <v>274.82</v>
      </c>
      <c r="Q2733" t="n">
        <v>452.56</v>
      </c>
      <c r="R2733" t="n">
        <v>79.61</v>
      </c>
      <c r="S2733" t="n">
        <v>57.64</v>
      </c>
      <c r="T2733" t="n">
        <v>8840.58</v>
      </c>
      <c r="U2733" t="n">
        <v>0.72</v>
      </c>
      <c r="V2733" t="n">
        <v>0.87</v>
      </c>
      <c r="W2733" t="n">
        <v>6.83</v>
      </c>
      <c r="X2733" t="n">
        <v>0.54</v>
      </c>
      <c r="Y2733" t="n">
        <v>1</v>
      </c>
      <c r="Z2733" t="n">
        <v>10</v>
      </c>
    </row>
    <row r="2734">
      <c r="A2734" t="n">
        <v>40</v>
      </c>
      <c r="B2734" t="n">
        <v>75</v>
      </c>
      <c r="C2734" t="inlineStr">
        <is>
          <t xml:space="preserve">CONCLUIDO	</t>
        </is>
      </c>
      <c r="D2734" t="n">
        <v>3.6883</v>
      </c>
      <c r="E2734" t="n">
        <v>27.11</v>
      </c>
      <c r="F2734" t="n">
        <v>24.26</v>
      </c>
      <c r="G2734" t="n">
        <v>76.59999999999999</v>
      </c>
      <c r="H2734" t="n">
        <v>1.18</v>
      </c>
      <c r="I2734" t="n">
        <v>19</v>
      </c>
      <c r="J2734" t="n">
        <v>164.57</v>
      </c>
      <c r="K2734" t="n">
        <v>49.1</v>
      </c>
      <c r="L2734" t="n">
        <v>11</v>
      </c>
      <c r="M2734" t="n">
        <v>17</v>
      </c>
      <c r="N2734" t="n">
        <v>29.47</v>
      </c>
      <c r="O2734" t="n">
        <v>20530.82</v>
      </c>
      <c r="P2734" t="n">
        <v>274.19</v>
      </c>
      <c r="Q2734" t="n">
        <v>452.58</v>
      </c>
      <c r="R2734" t="n">
        <v>79.62</v>
      </c>
      <c r="S2734" t="n">
        <v>57.64</v>
      </c>
      <c r="T2734" t="n">
        <v>8853.690000000001</v>
      </c>
      <c r="U2734" t="n">
        <v>0.72</v>
      </c>
      <c r="V2734" t="n">
        <v>0.87</v>
      </c>
      <c r="W2734" t="n">
        <v>6.83</v>
      </c>
      <c r="X2734" t="n">
        <v>0.53</v>
      </c>
      <c r="Y2734" t="n">
        <v>1</v>
      </c>
      <c r="Z2734" t="n">
        <v>10</v>
      </c>
    </row>
    <row r="2735">
      <c r="A2735" t="n">
        <v>41</v>
      </c>
      <c r="B2735" t="n">
        <v>75</v>
      </c>
      <c r="C2735" t="inlineStr">
        <is>
          <t xml:space="preserve">CONCLUIDO	</t>
        </is>
      </c>
      <c r="D2735" t="n">
        <v>3.6902</v>
      </c>
      <c r="E2735" t="n">
        <v>27.1</v>
      </c>
      <c r="F2735" t="n">
        <v>24.24</v>
      </c>
      <c r="G2735" t="n">
        <v>76.55</v>
      </c>
      <c r="H2735" t="n">
        <v>1.21</v>
      </c>
      <c r="I2735" t="n">
        <v>19</v>
      </c>
      <c r="J2735" t="n">
        <v>164.93</v>
      </c>
      <c r="K2735" t="n">
        <v>49.1</v>
      </c>
      <c r="L2735" t="n">
        <v>11.25</v>
      </c>
      <c r="M2735" t="n">
        <v>17</v>
      </c>
      <c r="N2735" t="n">
        <v>29.58</v>
      </c>
      <c r="O2735" t="n">
        <v>20575.13</v>
      </c>
      <c r="P2735" t="n">
        <v>273.87</v>
      </c>
      <c r="Q2735" t="n">
        <v>452.62</v>
      </c>
      <c r="R2735" t="n">
        <v>79.06999999999999</v>
      </c>
      <c r="S2735" t="n">
        <v>57.64</v>
      </c>
      <c r="T2735" t="n">
        <v>8577.559999999999</v>
      </c>
      <c r="U2735" t="n">
        <v>0.73</v>
      </c>
      <c r="V2735" t="n">
        <v>0.87</v>
      </c>
      <c r="W2735" t="n">
        <v>6.83</v>
      </c>
      <c r="X2735" t="n">
        <v>0.52</v>
      </c>
      <c r="Y2735" t="n">
        <v>1</v>
      </c>
      <c r="Z2735" t="n">
        <v>10</v>
      </c>
    </row>
    <row r="2736">
      <c r="A2736" t="n">
        <v>42</v>
      </c>
      <c r="B2736" t="n">
        <v>75</v>
      </c>
      <c r="C2736" t="inlineStr">
        <is>
          <t xml:space="preserve">CONCLUIDO	</t>
        </is>
      </c>
      <c r="D2736" t="n">
        <v>3.6983</v>
      </c>
      <c r="E2736" t="n">
        <v>27.04</v>
      </c>
      <c r="F2736" t="n">
        <v>24.21</v>
      </c>
      <c r="G2736" t="n">
        <v>80.70999999999999</v>
      </c>
      <c r="H2736" t="n">
        <v>1.23</v>
      </c>
      <c r="I2736" t="n">
        <v>18</v>
      </c>
      <c r="J2736" t="n">
        <v>165.29</v>
      </c>
      <c r="K2736" t="n">
        <v>49.1</v>
      </c>
      <c r="L2736" t="n">
        <v>11.5</v>
      </c>
      <c r="M2736" t="n">
        <v>16</v>
      </c>
      <c r="N2736" t="n">
        <v>29.69</v>
      </c>
      <c r="O2736" t="n">
        <v>20619.48</v>
      </c>
      <c r="P2736" t="n">
        <v>272.94</v>
      </c>
      <c r="Q2736" t="n">
        <v>452.66</v>
      </c>
      <c r="R2736" t="n">
        <v>78.23999999999999</v>
      </c>
      <c r="S2736" t="n">
        <v>57.64</v>
      </c>
      <c r="T2736" t="n">
        <v>8167.63</v>
      </c>
      <c r="U2736" t="n">
        <v>0.74</v>
      </c>
      <c r="V2736" t="n">
        <v>0.88</v>
      </c>
      <c r="W2736" t="n">
        <v>6.82</v>
      </c>
      <c r="X2736" t="n">
        <v>0.49</v>
      </c>
      <c r="Y2736" t="n">
        <v>1</v>
      </c>
      <c r="Z2736" t="n">
        <v>10</v>
      </c>
    </row>
    <row r="2737">
      <c r="A2737" t="n">
        <v>43</v>
      </c>
      <c r="B2737" t="n">
        <v>75</v>
      </c>
      <c r="C2737" t="inlineStr">
        <is>
          <t xml:space="preserve">CONCLUIDO	</t>
        </is>
      </c>
      <c r="D2737" t="n">
        <v>3.6978</v>
      </c>
      <c r="E2737" t="n">
        <v>27.04</v>
      </c>
      <c r="F2737" t="n">
        <v>24.22</v>
      </c>
      <c r="G2737" t="n">
        <v>80.72</v>
      </c>
      <c r="H2737" t="n">
        <v>1.26</v>
      </c>
      <c r="I2737" t="n">
        <v>18</v>
      </c>
      <c r="J2737" t="n">
        <v>165.65</v>
      </c>
      <c r="K2737" t="n">
        <v>49.1</v>
      </c>
      <c r="L2737" t="n">
        <v>11.75</v>
      </c>
      <c r="M2737" t="n">
        <v>16</v>
      </c>
      <c r="N2737" t="n">
        <v>29.8</v>
      </c>
      <c r="O2737" t="n">
        <v>20663.87</v>
      </c>
      <c r="P2737" t="n">
        <v>273.18</v>
      </c>
      <c r="Q2737" t="n">
        <v>452.57</v>
      </c>
      <c r="R2737" t="n">
        <v>78.52</v>
      </c>
      <c r="S2737" t="n">
        <v>57.64</v>
      </c>
      <c r="T2737" t="n">
        <v>8305.610000000001</v>
      </c>
      <c r="U2737" t="n">
        <v>0.73</v>
      </c>
      <c r="V2737" t="n">
        <v>0.88</v>
      </c>
      <c r="W2737" t="n">
        <v>6.82</v>
      </c>
      <c r="X2737" t="n">
        <v>0.49</v>
      </c>
      <c r="Y2737" t="n">
        <v>1</v>
      </c>
      <c r="Z2737" t="n">
        <v>10</v>
      </c>
    </row>
    <row r="2738">
      <c r="A2738" t="n">
        <v>44</v>
      </c>
      <c r="B2738" t="n">
        <v>75</v>
      </c>
      <c r="C2738" t="inlineStr">
        <is>
          <t xml:space="preserve">CONCLUIDO	</t>
        </is>
      </c>
      <c r="D2738" t="n">
        <v>3.6992</v>
      </c>
      <c r="E2738" t="n">
        <v>27.03</v>
      </c>
      <c r="F2738" t="n">
        <v>24.21</v>
      </c>
      <c r="G2738" t="n">
        <v>80.69</v>
      </c>
      <c r="H2738" t="n">
        <v>1.28</v>
      </c>
      <c r="I2738" t="n">
        <v>18</v>
      </c>
      <c r="J2738" t="n">
        <v>166.01</v>
      </c>
      <c r="K2738" t="n">
        <v>49.1</v>
      </c>
      <c r="L2738" t="n">
        <v>12</v>
      </c>
      <c r="M2738" t="n">
        <v>16</v>
      </c>
      <c r="N2738" t="n">
        <v>29.91</v>
      </c>
      <c r="O2738" t="n">
        <v>20708.3</v>
      </c>
      <c r="P2738" t="n">
        <v>272.31</v>
      </c>
      <c r="Q2738" t="n">
        <v>452.64</v>
      </c>
      <c r="R2738" t="n">
        <v>77.86</v>
      </c>
      <c r="S2738" t="n">
        <v>57.64</v>
      </c>
      <c r="T2738" t="n">
        <v>7977.69</v>
      </c>
      <c r="U2738" t="n">
        <v>0.74</v>
      </c>
      <c r="V2738" t="n">
        <v>0.88</v>
      </c>
      <c r="W2738" t="n">
        <v>6.83</v>
      </c>
      <c r="X2738" t="n">
        <v>0.48</v>
      </c>
      <c r="Y2738" t="n">
        <v>1</v>
      </c>
      <c r="Z2738" t="n">
        <v>10</v>
      </c>
    </row>
    <row r="2739">
      <c r="A2739" t="n">
        <v>45</v>
      </c>
      <c r="B2739" t="n">
        <v>75</v>
      </c>
      <c r="C2739" t="inlineStr">
        <is>
          <t xml:space="preserve">CONCLUIDO	</t>
        </is>
      </c>
      <c r="D2739" t="n">
        <v>3.7084</v>
      </c>
      <c r="E2739" t="n">
        <v>26.97</v>
      </c>
      <c r="F2739" t="n">
        <v>24.17</v>
      </c>
      <c r="G2739" t="n">
        <v>85.31</v>
      </c>
      <c r="H2739" t="n">
        <v>1.3</v>
      </c>
      <c r="I2739" t="n">
        <v>17</v>
      </c>
      <c r="J2739" t="n">
        <v>166.37</v>
      </c>
      <c r="K2739" t="n">
        <v>49.1</v>
      </c>
      <c r="L2739" t="n">
        <v>12.25</v>
      </c>
      <c r="M2739" t="n">
        <v>15</v>
      </c>
      <c r="N2739" t="n">
        <v>30.02</v>
      </c>
      <c r="O2739" t="n">
        <v>20752.76</v>
      </c>
      <c r="P2739" t="n">
        <v>271.27</v>
      </c>
      <c r="Q2739" t="n">
        <v>452.6</v>
      </c>
      <c r="R2739" t="n">
        <v>76.88</v>
      </c>
      <c r="S2739" t="n">
        <v>57.64</v>
      </c>
      <c r="T2739" t="n">
        <v>7491.58</v>
      </c>
      <c r="U2739" t="n">
        <v>0.75</v>
      </c>
      <c r="V2739" t="n">
        <v>0.88</v>
      </c>
      <c r="W2739" t="n">
        <v>6.82</v>
      </c>
      <c r="X2739" t="n">
        <v>0.45</v>
      </c>
      <c r="Y2739" t="n">
        <v>1</v>
      </c>
      <c r="Z2739" t="n">
        <v>10</v>
      </c>
    </row>
    <row r="2740">
      <c r="A2740" t="n">
        <v>46</v>
      </c>
      <c r="B2740" t="n">
        <v>75</v>
      </c>
      <c r="C2740" t="inlineStr">
        <is>
          <t xml:space="preserve">CONCLUIDO	</t>
        </is>
      </c>
      <c r="D2740" t="n">
        <v>3.7082</v>
      </c>
      <c r="E2740" t="n">
        <v>26.97</v>
      </c>
      <c r="F2740" t="n">
        <v>24.17</v>
      </c>
      <c r="G2740" t="n">
        <v>85.31</v>
      </c>
      <c r="H2740" t="n">
        <v>1.33</v>
      </c>
      <c r="I2740" t="n">
        <v>17</v>
      </c>
      <c r="J2740" t="n">
        <v>166.73</v>
      </c>
      <c r="K2740" t="n">
        <v>49.1</v>
      </c>
      <c r="L2740" t="n">
        <v>12.5</v>
      </c>
      <c r="M2740" t="n">
        <v>15</v>
      </c>
      <c r="N2740" t="n">
        <v>30.13</v>
      </c>
      <c r="O2740" t="n">
        <v>20797.26</v>
      </c>
      <c r="P2740" t="n">
        <v>271.55</v>
      </c>
      <c r="Q2740" t="n">
        <v>452.6</v>
      </c>
      <c r="R2740" t="n">
        <v>76.78</v>
      </c>
      <c r="S2740" t="n">
        <v>57.64</v>
      </c>
      <c r="T2740" t="n">
        <v>7442.13</v>
      </c>
      <c r="U2740" t="n">
        <v>0.75</v>
      </c>
      <c r="V2740" t="n">
        <v>0.88</v>
      </c>
      <c r="W2740" t="n">
        <v>6.82</v>
      </c>
      <c r="X2740" t="n">
        <v>0.45</v>
      </c>
      <c r="Y2740" t="n">
        <v>1</v>
      </c>
      <c r="Z2740" t="n">
        <v>10</v>
      </c>
    </row>
    <row r="2741">
      <c r="A2741" t="n">
        <v>47</v>
      </c>
      <c r="B2741" t="n">
        <v>75</v>
      </c>
      <c r="C2741" t="inlineStr">
        <is>
          <t xml:space="preserve">CONCLUIDO	</t>
        </is>
      </c>
      <c r="D2741" t="n">
        <v>3.7055</v>
      </c>
      <c r="E2741" t="n">
        <v>26.99</v>
      </c>
      <c r="F2741" t="n">
        <v>24.19</v>
      </c>
      <c r="G2741" t="n">
        <v>85.38</v>
      </c>
      <c r="H2741" t="n">
        <v>1.35</v>
      </c>
      <c r="I2741" t="n">
        <v>17</v>
      </c>
      <c r="J2741" t="n">
        <v>167.09</v>
      </c>
      <c r="K2741" t="n">
        <v>49.1</v>
      </c>
      <c r="L2741" t="n">
        <v>12.75</v>
      </c>
      <c r="M2741" t="n">
        <v>15</v>
      </c>
      <c r="N2741" t="n">
        <v>30.25</v>
      </c>
      <c r="O2741" t="n">
        <v>20841.8</v>
      </c>
      <c r="P2741" t="n">
        <v>271.27</v>
      </c>
      <c r="Q2741" t="n">
        <v>452.62</v>
      </c>
      <c r="R2741" t="n">
        <v>77.54000000000001</v>
      </c>
      <c r="S2741" t="n">
        <v>57.64</v>
      </c>
      <c r="T2741" t="n">
        <v>7825.17</v>
      </c>
      <c r="U2741" t="n">
        <v>0.74</v>
      </c>
      <c r="V2741" t="n">
        <v>0.88</v>
      </c>
      <c r="W2741" t="n">
        <v>6.82</v>
      </c>
      <c r="X2741" t="n">
        <v>0.47</v>
      </c>
      <c r="Y2741" t="n">
        <v>1</v>
      </c>
      <c r="Z2741" t="n">
        <v>10</v>
      </c>
    </row>
    <row r="2742">
      <c r="A2742" t="n">
        <v>48</v>
      </c>
      <c r="B2742" t="n">
        <v>75</v>
      </c>
      <c r="C2742" t="inlineStr">
        <is>
          <t xml:space="preserve">CONCLUIDO	</t>
        </is>
      </c>
      <c r="D2742" t="n">
        <v>3.7139</v>
      </c>
      <c r="E2742" t="n">
        <v>26.93</v>
      </c>
      <c r="F2742" t="n">
        <v>24.16</v>
      </c>
      <c r="G2742" t="n">
        <v>90.59999999999999</v>
      </c>
      <c r="H2742" t="n">
        <v>1.38</v>
      </c>
      <c r="I2742" t="n">
        <v>16</v>
      </c>
      <c r="J2742" t="n">
        <v>167.45</v>
      </c>
      <c r="K2742" t="n">
        <v>49.1</v>
      </c>
      <c r="L2742" t="n">
        <v>13</v>
      </c>
      <c r="M2742" t="n">
        <v>14</v>
      </c>
      <c r="N2742" t="n">
        <v>30.36</v>
      </c>
      <c r="O2742" t="n">
        <v>20886.38</v>
      </c>
      <c r="P2742" t="n">
        <v>270.38</v>
      </c>
      <c r="Q2742" t="n">
        <v>452.57</v>
      </c>
      <c r="R2742" t="n">
        <v>76.48</v>
      </c>
      <c r="S2742" t="n">
        <v>57.64</v>
      </c>
      <c r="T2742" t="n">
        <v>7300.44</v>
      </c>
      <c r="U2742" t="n">
        <v>0.75</v>
      </c>
      <c r="V2742" t="n">
        <v>0.88</v>
      </c>
      <c r="W2742" t="n">
        <v>6.82</v>
      </c>
      <c r="X2742" t="n">
        <v>0.44</v>
      </c>
      <c r="Y2742" t="n">
        <v>1</v>
      </c>
      <c r="Z2742" t="n">
        <v>10</v>
      </c>
    </row>
    <row r="2743">
      <c r="A2743" t="n">
        <v>49</v>
      </c>
      <c r="B2743" t="n">
        <v>75</v>
      </c>
      <c r="C2743" t="inlineStr">
        <is>
          <t xml:space="preserve">CONCLUIDO	</t>
        </is>
      </c>
      <c r="D2743" t="n">
        <v>3.7143</v>
      </c>
      <c r="E2743" t="n">
        <v>26.92</v>
      </c>
      <c r="F2743" t="n">
        <v>24.16</v>
      </c>
      <c r="G2743" t="n">
        <v>90.59</v>
      </c>
      <c r="H2743" t="n">
        <v>1.4</v>
      </c>
      <c r="I2743" t="n">
        <v>16</v>
      </c>
      <c r="J2743" t="n">
        <v>167.81</v>
      </c>
      <c r="K2743" t="n">
        <v>49.1</v>
      </c>
      <c r="L2743" t="n">
        <v>13.25</v>
      </c>
      <c r="M2743" t="n">
        <v>14</v>
      </c>
      <c r="N2743" t="n">
        <v>30.47</v>
      </c>
      <c r="O2743" t="n">
        <v>20930.99</v>
      </c>
      <c r="P2743" t="n">
        <v>269.85</v>
      </c>
      <c r="Q2743" t="n">
        <v>452.6</v>
      </c>
      <c r="R2743" t="n">
        <v>76.43000000000001</v>
      </c>
      <c r="S2743" t="n">
        <v>57.64</v>
      </c>
      <c r="T2743" t="n">
        <v>7271.48</v>
      </c>
      <c r="U2743" t="n">
        <v>0.75</v>
      </c>
      <c r="V2743" t="n">
        <v>0.88</v>
      </c>
      <c r="W2743" t="n">
        <v>6.82</v>
      </c>
      <c r="X2743" t="n">
        <v>0.43</v>
      </c>
      <c r="Y2743" t="n">
        <v>1</v>
      </c>
      <c r="Z2743" t="n">
        <v>10</v>
      </c>
    </row>
    <row r="2744">
      <c r="A2744" t="n">
        <v>50</v>
      </c>
      <c r="B2744" t="n">
        <v>75</v>
      </c>
      <c r="C2744" t="inlineStr">
        <is>
          <t xml:space="preserve">CONCLUIDO	</t>
        </is>
      </c>
      <c r="D2744" t="n">
        <v>3.7143</v>
      </c>
      <c r="E2744" t="n">
        <v>26.92</v>
      </c>
      <c r="F2744" t="n">
        <v>24.16</v>
      </c>
      <c r="G2744" t="n">
        <v>90.59</v>
      </c>
      <c r="H2744" t="n">
        <v>1.42</v>
      </c>
      <c r="I2744" t="n">
        <v>16</v>
      </c>
      <c r="J2744" t="n">
        <v>168.18</v>
      </c>
      <c r="K2744" t="n">
        <v>49.1</v>
      </c>
      <c r="L2744" t="n">
        <v>13.5</v>
      </c>
      <c r="M2744" t="n">
        <v>14</v>
      </c>
      <c r="N2744" t="n">
        <v>30.58</v>
      </c>
      <c r="O2744" t="n">
        <v>20975.64</v>
      </c>
      <c r="P2744" t="n">
        <v>269.82</v>
      </c>
      <c r="Q2744" t="n">
        <v>452.58</v>
      </c>
      <c r="R2744" t="n">
        <v>76.48999999999999</v>
      </c>
      <c r="S2744" t="n">
        <v>57.64</v>
      </c>
      <c r="T2744" t="n">
        <v>7303.59</v>
      </c>
      <c r="U2744" t="n">
        <v>0.75</v>
      </c>
      <c r="V2744" t="n">
        <v>0.88</v>
      </c>
      <c r="W2744" t="n">
        <v>6.82</v>
      </c>
      <c r="X2744" t="n">
        <v>0.43</v>
      </c>
      <c r="Y2744" t="n">
        <v>1</v>
      </c>
      <c r="Z2744" t="n">
        <v>10</v>
      </c>
    </row>
    <row r="2745">
      <c r="A2745" t="n">
        <v>51</v>
      </c>
      <c r="B2745" t="n">
        <v>75</v>
      </c>
      <c r="C2745" t="inlineStr">
        <is>
          <t xml:space="preserve">CONCLUIDO	</t>
        </is>
      </c>
      <c r="D2745" t="n">
        <v>3.721</v>
      </c>
      <c r="E2745" t="n">
        <v>26.87</v>
      </c>
      <c r="F2745" t="n">
        <v>24.14</v>
      </c>
      <c r="G2745" t="n">
        <v>96.56</v>
      </c>
      <c r="H2745" t="n">
        <v>1.45</v>
      </c>
      <c r="I2745" t="n">
        <v>15</v>
      </c>
      <c r="J2745" t="n">
        <v>168.54</v>
      </c>
      <c r="K2745" t="n">
        <v>49.1</v>
      </c>
      <c r="L2745" t="n">
        <v>13.75</v>
      </c>
      <c r="M2745" t="n">
        <v>13</v>
      </c>
      <c r="N2745" t="n">
        <v>30.69</v>
      </c>
      <c r="O2745" t="n">
        <v>21020.34</v>
      </c>
      <c r="P2745" t="n">
        <v>268.68</v>
      </c>
      <c r="Q2745" t="n">
        <v>452.59</v>
      </c>
      <c r="R2745" t="n">
        <v>75.91</v>
      </c>
      <c r="S2745" t="n">
        <v>57.64</v>
      </c>
      <c r="T2745" t="n">
        <v>7017.87</v>
      </c>
      <c r="U2745" t="n">
        <v>0.76</v>
      </c>
      <c r="V2745" t="n">
        <v>0.88</v>
      </c>
      <c r="W2745" t="n">
        <v>6.82</v>
      </c>
      <c r="X2745" t="n">
        <v>0.42</v>
      </c>
      <c r="Y2745" t="n">
        <v>1</v>
      </c>
      <c r="Z2745" t="n">
        <v>10</v>
      </c>
    </row>
    <row r="2746">
      <c r="A2746" t="n">
        <v>52</v>
      </c>
      <c r="B2746" t="n">
        <v>75</v>
      </c>
      <c r="C2746" t="inlineStr">
        <is>
          <t xml:space="preserve">CONCLUIDO	</t>
        </is>
      </c>
      <c r="D2746" t="n">
        <v>3.724</v>
      </c>
      <c r="E2746" t="n">
        <v>26.85</v>
      </c>
      <c r="F2746" t="n">
        <v>24.12</v>
      </c>
      <c r="G2746" t="n">
        <v>96.47</v>
      </c>
      <c r="H2746" t="n">
        <v>1.47</v>
      </c>
      <c r="I2746" t="n">
        <v>15</v>
      </c>
      <c r="J2746" t="n">
        <v>168.9</v>
      </c>
      <c r="K2746" t="n">
        <v>49.1</v>
      </c>
      <c r="L2746" t="n">
        <v>14</v>
      </c>
      <c r="M2746" t="n">
        <v>13</v>
      </c>
      <c r="N2746" t="n">
        <v>30.81</v>
      </c>
      <c r="O2746" t="n">
        <v>21065.06</v>
      </c>
      <c r="P2746" t="n">
        <v>268.19</v>
      </c>
      <c r="Q2746" t="n">
        <v>452.64</v>
      </c>
      <c r="R2746" t="n">
        <v>75.25</v>
      </c>
      <c r="S2746" t="n">
        <v>57.64</v>
      </c>
      <c r="T2746" t="n">
        <v>6690.33</v>
      </c>
      <c r="U2746" t="n">
        <v>0.77</v>
      </c>
      <c r="V2746" t="n">
        <v>0.88</v>
      </c>
      <c r="W2746" t="n">
        <v>6.82</v>
      </c>
      <c r="X2746" t="n">
        <v>0.39</v>
      </c>
      <c r="Y2746" t="n">
        <v>1</v>
      </c>
      <c r="Z2746" t="n">
        <v>10</v>
      </c>
    </row>
    <row r="2747">
      <c r="A2747" t="n">
        <v>53</v>
      </c>
      <c r="B2747" t="n">
        <v>75</v>
      </c>
      <c r="C2747" t="inlineStr">
        <is>
          <t xml:space="preserve">CONCLUIDO	</t>
        </is>
      </c>
      <c r="D2747" t="n">
        <v>3.723</v>
      </c>
      <c r="E2747" t="n">
        <v>26.86</v>
      </c>
      <c r="F2747" t="n">
        <v>24.12</v>
      </c>
      <c r="G2747" t="n">
        <v>96.5</v>
      </c>
      <c r="H2747" t="n">
        <v>1.49</v>
      </c>
      <c r="I2747" t="n">
        <v>15</v>
      </c>
      <c r="J2747" t="n">
        <v>169.26</v>
      </c>
      <c r="K2747" t="n">
        <v>49.1</v>
      </c>
      <c r="L2747" t="n">
        <v>14.25</v>
      </c>
      <c r="M2747" t="n">
        <v>13</v>
      </c>
      <c r="N2747" t="n">
        <v>30.92</v>
      </c>
      <c r="O2747" t="n">
        <v>21109.83</v>
      </c>
      <c r="P2747" t="n">
        <v>267.77</v>
      </c>
      <c r="Q2747" t="n">
        <v>452.57</v>
      </c>
      <c r="R2747" t="n">
        <v>75.31</v>
      </c>
      <c r="S2747" t="n">
        <v>57.64</v>
      </c>
      <c r="T2747" t="n">
        <v>6716.19</v>
      </c>
      <c r="U2747" t="n">
        <v>0.77</v>
      </c>
      <c r="V2747" t="n">
        <v>0.88</v>
      </c>
      <c r="W2747" t="n">
        <v>6.82</v>
      </c>
      <c r="X2747" t="n">
        <v>0.4</v>
      </c>
      <c r="Y2747" t="n">
        <v>1</v>
      </c>
      <c r="Z2747" t="n">
        <v>10</v>
      </c>
    </row>
    <row r="2748">
      <c r="A2748" t="n">
        <v>54</v>
      </c>
      <c r="B2748" t="n">
        <v>75</v>
      </c>
      <c r="C2748" t="inlineStr">
        <is>
          <t xml:space="preserve">CONCLUIDO	</t>
        </is>
      </c>
      <c r="D2748" t="n">
        <v>3.7232</v>
      </c>
      <c r="E2748" t="n">
        <v>26.86</v>
      </c>
      <c r="F2748" t="n">
        <v>24.12</v>
      </c>
      <c r="G2748" t="n">
        <v>96.48999999999999</v>
      </c>
      <c r="H2748" t="n">
        <v>1.52</v>
      </c>
      <c r="I2748" t="n">
        <v>15</v>
      </c>
      <c r="J2748" t="n">
        <v>169.63</v>
      </c>
      <c r="K2748" t="n">
        <v>49.1</v>
      </c>
      <c r="L2748" t="n">
        <v>14.5</v>
      </c>
      <c r="M2748" t="n">
        <v>13</v>
      </c>
      <c r="N2748" t="n">
        <v>31.03</v>
      </c>
      <c r="O2748" t="n">
        <v>21154.64</v>
      </c>
      <c r="P2748" t="n">
        <v>267.2</v>
      </c>
      <c r="Q2748" t="n">
        <v>452.57</v>
      </c>
      <c r="R2748" t="n">
        <v>75.28</v>
      </c>
      <c r="S2748" t="n">
        <v>57.64</v>
      </c>
      <c r="T2748" t="n">
        <v>6705.08</v>
      </c>
      <c r="U2748" t="n">
        <v>0.77</v>
      </c>
      <c r="V2748" t="n">
        <v>0.88</v>
      </c>
      <c r="W2748" t="n">
        <v>6.82</v>
      </c>
      <c r="X2748" t="n">
        <v>0.4</v>
      </c>
      <c r="Y2748" t="n">
        <v>1</v>
      </c>
      <c r="Z2748" t="n">
        <v>10</v>
      </c>
    </row>
    <row r="2749">
      <c r="A2749" t="n">
        <v>55</v>
      </c>
      <c r="B2749" t="n">
        <v>75</v>
      </c>
      <c r="C2749" t="inlineStr">
        <is>
          <t xml:space="preserve">CONCLUIDO	</t>
        </is>
      </c>
      <c r="D2749" t="n">
        <v>3.7304</v>
      </c>
      <c r="E2749" t="n">
        <v>26.81</v>
      </c>
      <c r="F2749" t="n">
        <v>24.1</v>
      </c>
      <c r="G2749" t="n">
        <v>103.3</v>
      </c>
      <c r="H2749" t="n">
        <v>1.54</v>
      </c>
      <c r="I2749" t="n">
        <v>14</v>
      </c>
      <c r="J2749" t="n">
        <v>169.99</v>
      </c>
      <c r="K2749" t="n">
        <v>49.1</v>
      </c>
      <c r="L2749" t="n">
        <v>14.75</v>
      </c>
      <c r="M2749" t="n">
        <v>12</v>
      </c>
      <c r="N2749" t="n">
        <v>31.15</v>
      </c>
      <c r="O2749" t="n">
        <v>21199.48</v>
      </c>
      <c r="P2749" t="n">
        <v>266.79</v>
      </c>
      <c r="Q2749" t="n">
        <v>452.56</v>
      </c>
      <c r="R2749" t="n">
        <v>74.81</v>
      </c>
      <c r="S2749" t="n">
        <v>57.64</v>
      </c>
      <c r="T2749" t="n">
        <v>6473.87</v>
      </c>
      <c r="U2749" t="n">
        <v>0.77</v>
      </c>
      <c r="V2749" t="n">
        <v>0.88</v>
      </c>
      <c r="W2749" t="n">
        <v>6.81</v>
      </c>
      <c r="X2749" t="n">
        <v>0.38</v>
      </c>
      <c r="Y2749" t="n">
        <v>1</v>
      </c>
      <c r="Z2749" t="n">
        <v>10</v>
      </c>
    </row>
    <row r="2750">
      <c r="A2750" t="n">
        <v>56</v>
      </c>
      <c r="B2750" t="n">
        <v>75</v>
      </c>
      <c r="C2750" t="inlineStr">
        <is>
          <t xml:space="preserve">CONCLUIDO	</t>
        </is>
      </c>
      <c r="D2750" t="n">
        <v>3.7318</v>
      </c>
      <c r="E2750" t="n">
        <v>26.8</v>
      </c>
      <c r="F2750" t="n">
        <v>24.09</v>
      </c>
      <c r="G2750" t="n">
        <v>103.25</v>
      </c>
      <c r="H2750" t="n">
        <v>1.56</v>
      </c>
      <c r="I2750" t="n">
        <v>14</v>
      </c>
      <c r="J2750" t="n">
        <v>170.35</v>
      </c>
      <c r="K2750" t="n">
        <v>49.1</v>
      </c>
      <c r="L2750" t="n">
        <v>15</v>
      </c>
      <c r="M2750" t="n">
        <v>12</v>
      </c>
      <c r="N2750" t="n">
        <v>31.26</v>
      </c>
      <c r="O2750" t="n">
        <v>21244.37</v>
      </c>
      <c r="P2750" t="n">
        <v>266.67</v>
      </c>
      <c r="Q2750" t="n">
        <v>452.58</v>
      </c>
      <c r="R2750" t="n">
        <v>74.23</v>
      </c>
      <c r="S2750" t="n">
        <v>57.64</v>
      </c>
      <c r="T2750" t="n">
        <v>6184.25</v>
      </c>
      <c r="U2750" t="n">
        <v>0.78</v>
      </c>
      <c r="V2750" t="n">
        <v>0.88</v>
      </c>
      <c r="W2750" t="n">
        <v>6.82</v>
      </c>
      <c r="X2750" t="n">
        <v>0.37</v>
      </c>
      <c r="Y2750" t="n">
        <v>1</v>
      </c>
      <c r="Z2750" t="n">
        <v>10</v>
      </c>
    </row>
    <row r="2751">
      <c r="A2751" t="n">
        <v>57</v>
      </c>
      <c r="B2751" t="n">
        <v>75</v>
      </c>
      <c r="C2751" t="inlineStr">
        <is>
          <t xml:space="preserve">CONCLUIDO	</t>
        </is>
      </c>
      <c r="D2751" t="n">
        <v>3.7305</v>
      </c>
      <c r="E2751" t="n">
        <v>26.81</v>
      </c>
      <c r="F2751" t="n">
        <v>24.1</v>
      </c>
      <c r="G2751" t="n">
        <v>103.29</v>
      </c>
      <c r="H2751" t="n">
        <v>1.58</v>
      </c>
      <c r="I2751" t="n">
        <v>14</v>
      </c>
      <c r="J2751" t="n">
        <v>170.72</v>
      </c>
      <c r="K2751" t="n">
        <v>49.1</v>
      </c>
      <c r="L2751" t="n">
        <v>15.25</v>
      </c>
      <c r="M2751" t="n">
        <v>12</v>
      </c>
      <c r="N2751" t="n">
        <v>31.37</v>
      </c>
      <c r="O2751" t="n">
        <v>21289.29</v>
      </c>
      <c r="P2751" t="n">
        <v>266.13</v>
      </c>
      <c r="Q2751" t="n">
        <v>452.6</v>
      </c>
      <c r="R2751" t="n">
        <v>74.73999999999999</v>
      </c>
      <c r="S2751" t="n">
        <v>57.64</v>
      </c>
      <c r="T2751" t="n">
        <v>6437.37</v>
      </c>
      <c r="U2751" t="n">
        <v>0.77</v>
      </c>
      <c r="V2751" t="n">
        <v>0.88</v>
      </c>
      <c r="W2751" t="n">
        <v>6.81</v>
      </c>
      <c r="X2751" t="n">
        <v>0.38</v>
      </c>
      <c r="Y2751" t="n">
        <v>1</v>
      </c>
      <c r="Z2751" t="n">
        <v>10</v>
      </c>
    </row>
    <row r="2752">
      <c r="A2752" t="n">
        <v>58</v>
      </c>
      <c r="B2752" t="n">
        <v>75</v>
      </c>
      <c r="C2752" t="inlineStr">
        <is>
          <t xml:space="preserve">CONCLUIDO	</t>
        </is>
      </c>
      <c r="D2752" t="n">
        <v>3.7308</v>
      </c>
      <c r="E2752" t="n">
        <v>26.8</v>
      </c>
      <c r="F2752" t="n">
        <v>24.1</v>
      </c>
      <c r="G2752" t="n">
        <v>103.29</v>
      </c>
      <c r="H2752" t="n">
        <v>1.61</v>
      </c>
      <c r="I2752" t="n">
        <v>14</v>
      </c>
      <c r="J2752" t="n">
        <v>171.08</v>
      </c>
      <c r="K2752" t="n">
        <v>49.1</v>
      </c>
      <c r="L2752" t="n">
        <v>15.5</v>
      </c>
      <c r="M2752" t="n">
        <v>12</v>
      </c>
      <c r="N2752" t="n">
        <v>31.49</v>
      </c>
      <c r="O2752" t="n">
        <v>21334.25</v>
      </c>
      <c r="P2752" t="n">
        <v>264.9</v>
      </c>
      <c r="Q2752" t="n">
        <v>452.58</v>
      </c>
      <c r="R2752" t="n">
        <v>74.56999999999999</v>
      </c>
      <c r="S2752" t="n">
        <v>57.64</v>
      </c>
      <c r="T2752" t="n">
        <v>6350.91</v>
      </c>
      <c r="U2752" t="n">
        <v>0.77</v>
      </c>
      <c r="V2752" t="n">
        <v>0.88</v>
      </c>
      <c r="W2752" t="n">
        <v>6.82</v>
      </c>
      <c r="X2752" t="n">
        <v>0.38</v>
      </c>
      <c r="Y2752" t="n">
        <v>1</v>
      </c>
      <c r="Z2752" t="n">
        <v>10</v>
      </c>
    </row>
    <row r="2753">
      <c r="A2753" t="n">
        <v>59</v>
      </c>
      <c r="B2753" t="n">
        <v>75</v>
      </c>
      <c r="C2753" t="inlineStr">
        <is>
          <t xml:space="preserve">CONCLUIDO	</t>
        </is>
      </c>
      <c r="D2753" t="n">
        <v>3.7378</v>
      </c>
      <c r="E2753" t="n">
        <v>26.75</v>
      </c>
      <c r="F2753" t="n">
        <v>24.08</v>
      </c>
      <c r="G2753" t="n">
        <v>111.14</v>
      </c>
      <c r="H2753" t="n">
        <v>1.63</v>
      </c>
      <c r="I2753" t="n">
        <v>13</v>
      </c>
      <c r="J2753" t="n">
        <v>171.45</v>
      </c>
      <c r="K2753" t="n">
        <v>49.1</v>
      </c>
      <c r="L2753" t="n">
        <v>15.75</v>
      </c>
      <c r="M2753" t="n">
        <v>11</v>
      </c>
      <c r="N2753" t="n">
        <v>31.6</v>
      </c>
      <c r="O2753" t="n">
        <v>21379.25</v>
      </c>
      <c r="P2753" t="n">
        <v>263.74</v>
      </c>
      <c r="Q2753" t="n">
        <v>452.64</v>
      </c>
      <c r="R2753" t="n">
        <v>73.98999999999999</v>
      </c>
      <c r="S2753" t="n">
        <v>57.64</v>
      </c>
      <c r="T2753" t="n">
        <v>6068.47</v>
      </c>
      <c r="U2753" t="n">
        <v>0.78</v>
      </c>
      <c r="V2753" t="n">
        <v>0.88</v>
      </c>
      <c r="W2753" t="n">
        <v>6.81</v>
      </c>
      <c r="X2753" t="n">
        <v>0.35</v>
      </c>
      <c r="Y2753" t="n">
        <v>1</v>
      </c>
      <c r="Z2753" t="n">
        <v>10</v>
      </c>
    </row>
    <row r="2754">
      <c r="A2754" t="n">
        <v>60</v>
      </c>
      <c r="B2754" t="n">
        <v>75</v>
      </c>
      <c r="C2754" t="inlineStr">
        <is>
          <t xml:space="preserve">CONCLUIDO	</t>
        </is>
      </c>
      <c r="D2754" t="n">
        <v>3.7383</v>
      </c>
      <c r="E2754" t="n">
        <v>26.75</v>
      </c>
      <c r="F2754" t="n">
        <v>24.08</v>
      </c>
      <c r="G2754" t="n">
        <v>111.12</v>
      </c>
      <c r="H2754" t="n">
        <v>1.65</v>
      </c>
      <c r="I2754" t="n">
        <v>13</v>
      </c>
      <c r="J2754" t="n">
        <v>171.81</v>
      </c>
      <c r="K2754" t="n">
        <v>49.1</v>
      </c>
      <c r="L2754" t="n">
        <v>16</v>
      </c>
      <c r="M2754" t="n">
        <v>11</v>
      </c>
      <c r="N2754" t="n">
        <v>31.72</v>
      </c>
      <c r="O2754" t="n">
        <v>21424.29</v>
      </c>
      <c r="P2754" t="n">
        <v>264.5</v>
      </c>
      <c r="Q2754" t="n">
        <v>452.56</v>
      </c>
      <c r="R2754" t="n">
        <v>73.78</v>
      </c>
      <c r="S2754" t="n">
        <v>57.64</v>
      </c>
      <c r="T2754" t="n">
        <v>5963.06</v>
      </c>
      <c r="U2754" t="n">
        <v>0.78</v>
      </c>
      <c r="V2754" t="n">
        <v>0.88</v>
      </c>
      <c r="W2754" t="n">
        <v>6.82</v>
      </c>
      <c r="X2754" t="n">
        <v>0.35</v>
      </c>
      <c r="Y2754" t="n">
        <v>1</v>
      </c>
      <c r="Z2754" t="n">
        <v>10</v>
      </c>
    </row>
    <row r="2755">
      <c r="A2755" t="n">
        <v>61</v>
      </c>
      <c r="B2755" t="n">
        <v>75</v>
      </c>
      <c r="C2755" t="inlineStr">
        <is>
          <t xml:space="preserve">CONCLUIDO	</t>
        </is>
      </c>
      <c r="D2755" t="n">
        <v>3.7406</v>
      </c>
      <c r="E2755" t="n">
        <v>26.73</v>
      </c>
      <c r="F2755" t="n">
        <v>24.06</v>
      </c>
      <c r="G2755" t="n">
        <v>111.05</v>
      </c>
      <c r="H2755" t="n">
        <v>1.67</v>
      </c>
      <c r="I2755" t="n">
        <v>13</v>
      </c>
      <c r="J2755" t="n">
        <v>172.18</v>
      </c>
      <c r="K2755" t="n">
        <v>49.1</v>
      </c>
      <c r="L2755" t="n">
        <v>16.25</v>
      </c>
      <c r="M2755" t="n">
        <v>11</v>
      </c>
      <c r="N2755" t="n">
        <v>31.83</v>
      </c>
      <c r="O2755" t="n">
        <v>21469.36</v>
      </c>
      <c r="P2755" t="n">
        <v>264.86</v>
      </c>
      <c r="Q2755" t="n">
        <v>452.6</v>
      </c>
      <c r="R2755" t="n">
        <v>73.27</v>
      </c>
      <c r="S2755" t="n">
        <v>57.64</v>
      </c>
      <c r="T2755" t="n">
        <v>5709.62</v>
      </c>
      <c r="U2755" t="n">
        <v>0.79</v>
      </c>
      <c r="V2755" t="n">
        <v>0.88</v>
      </c>
      <c r="W2755" t="n">
        <v>6.82</v>
      </c>
      <c r="X2755" t="n">
        <v>0.34</v>
      </c>
      <c r="Y2755" t="n">
        <v>1</v>
      </c>
      <c r="Z2755" t="n">
        <v>10</v>
      </c>
    </row>
    <row r="2756">
      <c r="A2756" t="n">
        <v>62</v>
      </c>
      <c r="B2756" t="n">
        <v>75</v>
      </c>
      <c r="C2756" t="inlineStr">
        <is>
          <t xml:space="preserve">CONCLUIDO	</t>
        </is>
      </c>
      <c r="D2756" t="n">
        <v>3.7384</v>
      </c>
      <c r="E2756" t="n">
        <v>26.75</v>
      </c>
      <c r="F2756" t="n">
        <v>24.08</v>
      </c>
      <c r="G2756" t="n">
        <v>111.12</v>
      </c>
      <c r="H2756" t="n">
        <v>1.7</v>
      </c>
      <c r="I2756" t="n">
        <v>13</v>
      </c>
      <c r="J2756" t="n">
        <v>172.54</v>
      </c>
      <c r="K2756" t="n">
        <v>49.1</v>
      </c>
      <c r="L2756" t="n">
        <v>16.5</v>
      </c>
      <c r="M2756" t="n">
        <v>11</v>
      </c>
      <c r="N2756" t="n">
        <v>31.95</v>
      </c>
      <c r="O2756" t="n">
        <v>21514.48</v>
      </c>
      <c r="P2756" t="n">
        <v>264.67</v>
      </c>
      <c r="Q2756" t="n">
        <v>452.56</v>
      </c>
      <c r="R2756" t="n">
        <v>73.66</v>
      </c>
      <c r="S2756" t="n">
        <v>57.64</v>
      </c>
      <c r="T2756" t="n">
        <v>5903.08</v>
      </c>
      <c r="U2756" t="n">
        <v>0.78</v>
      </c>
      <c r="V2756" t="n">
        <v>0.88</v>
      </c>
      <c r="W2756" t="n">
        <v>6.82</v>
      </c>
      <c r="X2756" t="n">
        <v>0.35</v>
      </c>
      <c r="Y2756" t="n">
        <v>1</v>
      </c>
      <c r="Z2756" t="n">
        <v>10</v>
      </c>
    </row>
    <row r="2757">
      <c r="A2757" t="n">
        <v>63</v>
      </c>
      <c r="B2757" t="n">
        <v>75</v>
      </c>
      <c r="C2757" t="inlineStr">
        <is>
          <t xml:space="preserve">CONCLUIDO	</t>
        </is>
      </c>
      <c r="D2757" t="n">
        <v>3.7392</v>
      </c>
      <c r="E2757" t="n">
        <v>26.74</v>
      </c>
      <c r="F2757" t="n">
        <v>24.07</v>
      </c>
      <c r="G2757" t="n">
        <v>111.09</v>
      </c>
      <c r="H2757" t="n">
        <v>1.72</v>
      </c>
      <c r="I2757" t="n">
        <v>13</v>
      </c>
      <c r="J2757" t="n">
        <v>172.91</v>
      </c>
      <c r="K2757" t="n">
        <v>49.1</v>
      </c>
      <c r="L2757" t="n">
        <v>16.75</v>
      </c>
      <c r="M2757" t="n">
        <v>11</v>
      </c>
      <c r="N2757" t="n">
        <v>32.07</v>
      </c>
      <c r="O2757" t="n">
        <v>21559.64</v>
      </c>
      <c r="P2757" t="n">
        <v>263.36</v>
      </c>
      <c r="Q2757" t="n">
        <v>452.57</v>
      </c>
      <c r="R2757" t="n">
        <v>73.52</v>
      </c>
      <c r="S2757" t="n">
        <v>57.64</v>
      </c>
      <c r="T2757" t="n">
        <v>5831.79</v>
      </c>
      <c r="U2757" t="n">
        <v>0.78</v>
      </c>
      <c r="V2757" t="n">
        <v>0.88</v>
      </c>
      <c r="W2757" t="n">
        <v>6.82</v>
      </c>
      <c r="X2757" t="n">
        <v>0.35</v>
      </c>
      <c r="Y2757" t="n">
        <v>1</v>
      </c>
      <c r="Z2757" t="n">
        <v>10</v>
      </c>
    </row>
    <row r="2758">
      <c r="A2758" t="n">
        <v>64</v>
      </c>
      <c r="B2758" t="n">
        <v>75</v>
      </c>
      <c r="C2758" t="inlineStr">
        <is>
          <t xml:space="preserve">CONCLUIDO	</t>
        </is>
      </c>
      <c r="D2758" t="n">
        <v>3.7388</v>
      </c>
      <c r="E2758" t="n">
        <v>26.75</v>
      </c>
      <c r="F2758" t="n">
        <v>24.07</v>
      </c>
      <c r="G2758" t="n">
        <v>111.11</v>
      </c>
      <c r="H2758" t="n">
        <v>1.74</v>
      </c>
      <c r="I2758" t="n">
        <v>13</v>
      </c>
      <c r="J2758" t="n">
        <v>173.28</v>
      </c>
      <c r="K2758" t="n">
        <v>49.1</v>
      </c>
      <c r="L2758" t="n">
        <v>17</v>
      </c>
      <c r="M2758" t="n">
        <v>11</v>
      </c>
      <c r="N2758" t="n">
        <v>32.18</v>
      </c>
      <c r="O2758" t="n">
        <v>21604.83</v>
      </c>
      <c r="P2758" t="n">
        <v>262.04</v>
      </c>
      <c r="Q2758" t="n">
        <v>452.63</v>
      </c>
      <c r="R2758" t="n">
        <v>73.59</v>
      </c>
      <c r="S2758" t="n">
        <v>57.64</v>
      </c>
      <c r="T2758" t="n">
        <v>5869.81</v>
      </c>
      <c r="U2758" t="n">
        <v>0.78</v>
      </c>
      <c r="V2758" t="n">
        <v>0.88</v>
      </c>
      <c r="W2758" t="n">
        <v>6.82</v>
      </c>
      <c r="X2758" t="n">
        <v>0.35</v>
      </c>
      <c r="Y2758" t="n">
        <v>1</v>
      </c>
      <c r="Z2758" t="n">
        <v>10</v>
      </c>
    </row>
    <row r="2759">
      <c r="A2759" t="n">
        <v>65</v>
      </c>
      <c r="B2759" t="n">
        <v>75</v>
      </c>
      <c r="C2759" t="inlineStr">
        <is>
          <t xml:space="preserve">CONCLUIDO	</t>
        </is>
      </c>
      <c r="D2759" t="n">
        <v>3.7487</v>
      </c>
      <c r="E2759" t="n">
        <v>26.68</v>
      </c>
      <c r="F2759" t="n">
        <v>24.03</v>
      </c>
      <c r="G2759" t="n">
        <v>120.16</v>
      </c>
      <c r="H2759" t="n">
        <v>1.76</v>
      </c>
      <c r="I2759" t="n">
        <v>12</v>
      </c>
      <c r="J2759" t="n">
        <v>173.64</v>
      </c>
      <c r="K2759" t="n">
        <v>49.1</v>
      </c>
      <c r="L2759" t="n">
        <v>17.25</v>
      </c>
      <c r="M2759" t="n">
        <v>10</v>
      </c>
      <c r="N2759" t="n">
        <v>32.3</v>
      </c>
      <c r="O2759" t="n">
        <v>21650.07</v>
      </c>
      <c r="P2759" t="n">
        <v>261.57</v>
      </c>
      <c r="Q2759" t="n">
        <v>452.62</v>
      </c>
      <c r="R2759" t="n">
        <v>72.20999999999999</v>
      </c>
      <c r="S2759" t="n">
        <v>57.64</v>
      </c>
      <c r="T2759" t="n">
        <v>5184.58</v>
      </c>
      <c r="U2759" t="n">
        <v>0.8</v>
      </c>
      <c r="V2759" t="n">
        <v>0.88</v>
      </c>
      <c r="W2759" t="n">
        <v>6.82</v>
      </c>
      <c r="X2759" t="n">
        <v>0.31</v>
      </c>
      <c r="Y2759" t="n">
        <v>1</v>
      </c>
      <c r="Z2759" t="n">
        <v>10</v>
      </c>
    </row>
    <row r="2760">
      <c r="A2760" t="n">
        <v>66</v>
      </c>
      <c r="B2760" t="n">
        <v>75</v>
      </c>
      <c r="C2760" t="inlineStr">
        <is>
          <t xml:space="preserve">CONCLUIDO	</t>
        </is>
      </c>
      <c r="D2760" t="n">
        <v>3.7507</v>
      </c>
      <c r="E2760" t="n">
        <v>26.66</v>
      </c>
      <c r="F2760" t="n">
        <v>24.02</v>
      </c>
      <c r="G2760" t="n">
        <v>120.09</v>
      </c>
      <c r="H2760" t="n">
        <v>1.78</v>
      </c>
      <c r="I2760" t="n">
        <v>12</v>
      </c>
      <c r="J2760" t="n">
        <v>174.01</v>
      </c>
      <c r="K2760" t="n">
        <v>49.1</v>
      </c>
      <c r="L2760" t="n">
        <v>17.5</v>
      </c>
      <c r="M2760" t="n">
        <v>10</v>
      </c>
      <c r="N2760" t="n">
        <v>32.42</v>
      </c>
      <c r="O2760" t="n">
        <v>21695.35</v>
      </c>
      <c r="P2760" t="n">
        <v>261.91</v>
      </c>
      <c r="Q2760" t="n">
        <v>452.55</v>
      </c>
      <c r="R2760" t="n">
        <v>71.94</v>
      </c>
      <c r="S2760" t="n">
        <v>57.64</v>
      </c>
      <c r="T2760" t="n">
        <v>5046.03</v>
      </c>
      <c r="U2760" t="n">
        <v>0.8</v>
      </c>
      <c r="V2760" t="n">
        <v>0.88</v>
      </c>
      <c r="W2760" t="n">
        <v>6.81</v>
      </c>
      <c r="X2760" t="n">
        <v>0.3</v>
      </c>
      <c r="Y2760" t="n">
        <v>1</v>
      </c>
      <c r="Z2760" t="n">
        <v>10</v>
      </c>
    </row>
    <row r="2761">
      <c r="A2761" t="n">
        <v>67</v>
      </c>
      <c r="B2761" t="n">
        <v>75</v>
      </c>
      <c r="C2761" t="inlineStr">
        <is>
          <t xml:space="preserve">CONCLUIDO	</t>
        </is>
      </c>
      <c r="D2761" t="n">
        <v>3.7478</v>
      </c>
      <c r="E2761" t="n">
        <v>26.68</v>
      </c>
      <c r="F2761" t="n">
        <v>24.04</v>
      </c>
      <c r="G2761" t="n">
        <v>120.2</v>
      </c>
      <c r="H2761" t="n">
        <v>1.8</v>
      </c>
      <c r="I2761" t="n">
        <v>12</v>
      </c>
      <c r="J2761" t="n">
        <v>174.38</v>
      </c>
      <c r="K2761" t="n">
        <v>49.1</v>
      </c>
      <c r="L2761" t="n">
        <v>17.75</v>
      </c>
      <c r="M2761" t="n">
        <v>10</v>
      </c>
      <c r="N2761" t="n">
        <v>32.53</v>
      </c>
      <c r="O2761" t="n">
        <v>21740.66</v>
      </c>
      <c r="P2761" t="n">
        <v>262.03</v>
      </c>
      <c r="Q2761" t="n">
        <v>452.62</v>
      </c>
      <c r="R2761" t="n">
        <v>72.56999999999999</v>
      </c>
      <c r="S2761" t="n">
        <v>57.64</v>
      </c>
      <c r="T2761" t="n">
        <v>5364.59</v>
      </c>
      <c r="U2761" t="n">
        <v>0.79</v>
      </c>
      <c r="V2761" t="n">
        <v>0.88</v>
      </c>
      <c r="W2761" t="n">
        <v>6.82</v>
      </c>
      <c r="X2761" t="n">
        <v>0.32</v>
      </c>
      <c r="Y2761" t="n">
        <v>1</v>
      </c>
      <c r="Z2761" t="n">
        <v>10</v>
      </c>
    </row>
    <row r="2762">
      <c r="A2762" t="n">
        <v>68</v>
      </c>
      <c r="B2762" t="n">
        <v>75</v>
      </c>
      <c r="C2762" t="inlineStr">
        <is>
          <t xml:space="preserve">CONCLUIDO	</t>
        </is>
      </c>
      <c r="D2762" t="n">
        <v>3.7478</v>
      </c>
      <c r="E2762" t="n">
        <v>26.68</v>
      </c>
      <c r="F2762" t="n">
        <v>24.04</v>
      </c>
      <c r="G2762" t="n">
        <v>120.2</v>
      </c>
      <c r="H2762" t="n">
        <v>1.83</v>
      </c>
      <c r="I2762" t="n">
        <v>12</v>
      </c>
      <c r="J2762" t="n">
        <v>174.75</v>
      </c>
      <c r="K2762" t="n">
        <v>49.1</v>
      </c>
      <c r="L2762" t="n">
        <v>18</v>
      </c>
      <c r="M2762" t="n">
        <v>10</v>
      </c>
      <c r="N2762" t="n">
        <v>32.65</v>
      </c>
      <c r="O2762" t="n">
        <v>21786.02</v>
      </c>
      <c r="P2762" t="n">
        <v>261.64</v>
      </c>
      <c r="Q2762" t="n">
        <v>452.57</v>
      </c>
      <c r="R2762" t="n">
        <v>72.48999999999999</v>
      </c>
      <c r="S2762" t="n">
        <v>57.64</v>
      </c>
      <c r="T2762" t="n">
        <v>5324.82</v>
      </c>
      <c r="U2762" t="n">
        <v>0.8</v>
      </c>
      <c r="V2762" t="n">
        <v>0.88</v>
      </c>
      <c r="W2762" t="n">
        <v>6.82</v>
      </c>
      <c r="X2762" t="n">
        <v>0.32</v>
      </c>
      <c r="Y2762" t="n">
        <v>1</v>
      </c>
      <c r="Z2762" t="n">
        <v>10</v>
      </c>
    </row>
    <row r="2763">
      <c r="A2763" t="n">
        <v>69</v>
      </c>
      <c r="B2763" t="n">
        <v>75</v>
      </c>
      <c r="C2763" t="inlineStr">
        <is>
          <t xml:space="preserve">CONCLUIDO	</t>
        </is>
      </c>
      <c r="D2763" t="n">
        <v>3.7475</v>
      </c>
      <c r="E2763" t="n">
        <v>26.68</v>
      </c>
      <c r="F2763" t="n">
        <v>24.04</v>
      </c>
      <c r="G2763" t="n">
        <v>120.21</v>
      </c>
      <c r="H2763" t="n">
        <v>1.85</v>
      </c>
      <c r="I2763" t="n">
        <v>12</v>
      </c>
      <c r="J2763" t="n">
        <v>175.11</v>
      </c>
      <c r="K2763" t="n">
        <v>49.1</v>
      </c>
      <c r="L2763" t="n">
        <v>18.25</v>
      </c>
      <c r="M2763" t="n">
        <v>10</v>
      </c>
      <c r="N2763" t="n">
        <v>32.77</v>
      </c>
      <c r="O2763" t="n">
        <v>21831.41</v>
      </c>
      <c r="P2763" t="n">
        <v>260.45</v>
      </c>
      <c r="Q2763" t="n">
        <v>452.55</v>
      </c>
      <c r="R2763" t="n">
        <v>72.81999999999999</v>
      </c>
      <c r="S2763" t="n">
        <v>57.64</v>
      </c>
      <c r="T2763" t="n">
        <v>5489.96</v>
      </c>
      <c r="U2763" t="n">
        <v>0.79</v>
      </c>
      <c r="V2763" t="n">
        <v>0.88</v>
      </c>
      <c r="W2763" t="n">
        <v>6.81</v>
      </c>
      <c r="X2763" t="n">
        <v>0.32</v>
      </c>
      <c r="Y2763" t="n">
        <v>1</v>
      </c>
      <c r="Z2763" t="n">
        <v>10</v>
      </c>
    </row>
    <row r="2764">
      <c r="A2764" t="n">
        <v>70</v>
      </c>
      <c r="B2764" t="n">
        <v>75</v>
      </c>
      <c r="C2764" t="inlineStr">
        <is>
          <t xml:space="preserve">CONCLUIDO	</t>
        </is>
      </c>
      <c r="D2764" t="n">
        <v>3.747</v>
      </c>
      <c r="E2764" t="n">
        <v>26.69</v>
      </c>
      <c r="F2764" t="n">
        <v>24.04</v>
      </c>
      <c r="G2764" t="n">
        <v>120.22</v>
      </c>
      <c r="H2764" t="n">
        <v>1.87</v>
      </c>
      <c r="I2764" t="n">
        <v>12</v>
      </c>
      <c r="J2764" t="n">
        <v>175.48</v>
      </c>
      <c r="K2764" t="n">
        <v>49.1</v>
      </c>
      <c r="L2764" t="n">
        <v>18.5</v>
      </c>
      <c r="M2764" t="n">
        <v>10</v>
      </c>
      <c r="N2764" t="n">
        <v>32.89</v>
      </c>
      <c r="O2764" t="n">
        <v>21876.85</v>
      </c>
      <c r="P2764" t="n">
        <v>259.29</v>
      </c>
      <c r="Q2764" t="n">
        <v>452.58</v>
      </c>
      <c r="R2764" t="n">
        <v>72.84999999999999</v>
      </c>
      <c r="S2764" t="n">
        <v>57.64</v>
      </c>
      <c r="T2764" t="n">
        <v>5504.34</v>
      </c>
      <c r="U2764" t="n">
        <v>0.79</v>
      </c>
      <c r="V2764" t="n">
        <v>0.88</v>
      </c>
      <c r="W2764" t="n">
        <v>6.81</v>
      </c>
      <c r="X2764" t="n">
        <v>0.32</v>
      </c>
      <c r="Y2764" t="n">
        <v>1</v>
      </c>
      <c r="Z2764" t="n">
        <v>10</v>
      </c>
    </row>
    <row r="2765">
      <c r="A2765" t="n">
        <v>71</v>
      </c>
      <c r="B2765" t="n">
        <v>75</v>
      </c>
      <c r="C2765" t="inlineStr">
        <is>
          <t xml:space="preserve">CONCLUIDO	</t>
        </is>
      </c>
      <c r="D2765" t="n">
        <v>3.7578</v>
      </c>
      <c r="E2765" t="n">
        <v>26.61</v>
      </c>
      <c r="F2765" t="n">
        <v>24</v>
      </c>
      <c r="G2765" t="n">
        <v>130.9</v>
      </c>
      <c r="H2765" t="n">
        <v>1.89</v>
      </c>
      <c r="I2765" t="n">
        <v>11</v>
      </c>
      <c r="J2765" t="n">
        <v>175.85</v>
      </c>
      <c r="K2765" t="n">
        <v>49.1</v>
      </c>
      <c r="L2765" t="n">
        <v>18.75</v>
      </c>
      <c r="M2765" t="n">
        <v>9</v>
      </c>
      <c r="N2765" t="n">
        <v>33.01</v>
      </c>
      <c r="O2765" t="n">
        <v>21922.32</v>
      </c>
      <c r="P2765" t="n">
        <v>258.78</v>
      </c>
      <c r="Q2765" t="n">
        <v>452.57</v>
      </c>
      <c r="R2765" t="n">
        <v>71.26000000000001</v>
      </c>
      <c r="S2765" t="n">
        <v>57.64</v>
      </c>
      <c r="T2765" t="n">
        <v>4715.38</v>
      </c>
      <c r="U2765" t="n">
        <v>0.8100000000000001</v>
      </c>
      <c r="V2765" t="n">
        <v>0.88</v>
      </c>
      <c r="W2765" t="n">
        <v>6.81</v>
      </c>
      <c r="X2765" t="n">
        <v>0.27</v>
      </c>
      <c r="Y2765" t="n">
        <v>1</v>
      </c>
      <c r="Z2765" t="n">
        <v>10</v>
      </c>
    </row>
    <row r="2766">
      <c r="A2766" t="n">
        <v>72</v>
      </c>
      <c r="B2766" t="n">
        <v>75</v>
      </c>
      <c r="C2766" t="inlineStr">
        <is>
          <t xml:space="preserve">CONCLUIDO	</t>
        </is>
      </c>
      <c r="D2766" t="n">
        <v>3.7564</v>
      </c>
      <c r="E2766" t="n">
        <v>26.62</v>
      </c>
      <c r="F2766" t="n">
        <v>24.01</v>
      </c>
      <c r="G2766" t="n">
        <v>130.96</v>
      </c>
      <c r="H2766" t="n">
        <v>1.91</v>
      </c>
      <c r="I2766" t="n">
        <v>11</v>
      </c>
      <c r="J2766" t="n">
        <v>176.22</v>
      </c>
      <c r="K2766" t="n">
        <v>49.1</v>
      </c>
      <c r="L2766" t="n">
        <v>19</v>
      </c>
      <c r="M2766" t="n">
        <v>9</v>
      </c>
      <c r="N2766" t="n">
        <v>33.13</v>
      </c>
      <c r="O2766" t="n">
        <v>21967.84</v>
      </c>
      <c r="P2766" t="n">
        <v>258.82</v>
      </c>
      <c r="Q2766" t="n">
        <v>452.58</v>
      </c>
      <c r="R2766" t="n">
        <v>71.59999999999999</v>
      </c>
      <c r="S2766" t="n">
        <v>57.64</v>
      </c>
      <c r="T2766" t="n">
        <v>4881.28</v>
      </c>
      <c r="U2766" t="n">
        <v>0.8100000000000001</v>
      </c>
      <c r="V2766" t="n">
        <v>0.88</v>
      </c>
      <c r="W2766" t="n">
        <v>6.81</v>
      </c>
      <c r="X2766" t="n">
        <v>0.28</v>
      </c>
      <c r="Y2766" t="n">
        <v>1</v>
      </c>
      <c r="Z2766" t="n">
        <v>10</v>
      </c>
    </row>
    <row r="2767">
      <c r="A2767" t="n">
        <v>73</v>
      </c>
      <c r="B2767" t="n">
        <v>75</v>
      </c>
      <c r="C2767" t="inlineStr">
        <is>
          <t xml:space="preserve">CONCLUIDO	</t>
        </is>
      </c>
      <c r="D2767" t="n">
        <v>3.7556</v>
      </c>
      <c r="E2767" t="n">
        <v>26.63</v>
      </c>
      <c r="F2767" t="n">
        <v>24.01</v>
      </c>
      <c r="G2767" t="n">
        <v>130.99</v>
      </c>
      <c r="H2767" t="n">
        <v>1.93</v>
      </c>
      <c r="I2767" t="n">
        <v>11</v>
      </c>
      <c r="J2767" t="n">
        <v>176.59</v>
      </c>
      <c r="K2767" t="n">
        <v>49.1</v>
      </c>
      <c r="L2767" t="n">
        <v>19.25</v>
      </c>
      <c r="M2767" t="n">
        <v>9</v>
      </c>
      <c r="N2767" t="n">
        <v>33.24</v>
      </c>
      <c r="O2767" t="n">
        <v>22013.39</v>
      </c>
      <c r="P2767" t="n">
        <v>259.14</v>
      </c>
      <c r="Q2767" t="n">
        <v>452.59</v>
      </c>
      <c r="R2767" t="n">
        <v>71.69</v>
      </c>
      <c r="S2767" t="n">
        <v>57.64</v>
      </c>
      <c r="T2767" t="n">
        <v>4930.22</v>
      </c>
      <c r="U2767" t="n">
        <v>0.8</v>
      </c>
      <c r="V2767" t="n">
        <v>0.88</v>
      </c>
      <c r="W2767" t="n">
        <v>6.82</v>
      </c>
      <c r="X2767" t="n">
        <v>0.29</v>
      </c>
      <c r="Y2767" t="n">
        <v>1</v>
      </c>
      <c r="Z2767" t="n">
        <v>10</v>
      </c>
    </row>
    <row r="2768">
      <c r="A2768" t="n">
        <v>74</v>
      </c>
      <c r="B2768" t="n">
        <v>75</v>
      </c>
      <c r="C2768" t="inlineStr">
        <is>
          <t xml:space="preserve">CONCLUIDO	</t>
        </is>
      </c>
      <c r="D2768" t="n">
        <v>3.7559</v>
      </c>
      <c r="E2768" t="n">
        <v>26.62</v>
      </c>
      <c r="F2768" t="n">
        <v>24.01</v>
      </c>
      <c r="G2768" t="n">
        <v>130.97</v>
      </c>
      <c r="H2768" t="n">
        <v>1.95</v>
      </c>
      <c r="I2768" t="n">
        <v>11</v>
      </c>
      <c r="J2768" t="n">
        <v>176.96</v>
      </c>
      <c r="K2768" t="n">
        <v>49.1</v>
      </c>
      <c r="L2768" t="n">
        <v>19.5</v>
      </c>
      <c r="M2768" t="n">
        <v>9</v>
      </c>
      <c r="N2768" t="n">
        <v>33.36</v>
      </c>
      <c r="O2768" t="n">
        <v>22058.99</v>
      </c>
      <c r="P2768" t="n">
        <v>258.44</v>
      </c>
      <c r="Q2768" t="n">
        <v>452.56</v>
      </c>
      <c r="R2768" t="n">
        <v>71.64</v>
      </c>
      <c r="S2768" t="n">
        <v>57.64</v>
      </c>
      <c r="T2768" t="n">
        <v>4903.15</v>
      </c>
      <c r="U2768" t="n">
        <v>0.8</v>
      </c>
      <c r="V2768" t="n">
        <v>0.88</v>
      </c>
      <c r="W2768" t="n">
        <v>6.82</v>
      </c>
      <c r="X2768" t="n">
        <v>0.29</v>
      </c>
      <c r="Y2768" t="n">
        <v>1</v>
      </c>
      <c r="Z2768" t="n">
        <v>10</v>
      </c>
    </row>
    <row r="2769">
      <c r="A2769" t="n">
        <v>75</v>
      </c>
      <c r="B2769" t="n">
        <v>75</v>
      </c>
      <c r="C2769" t="inlineStr">
        <is>
          <t xml:space="preserve">CONCLUIDO	</t>
        </is>
      </c>
      <c r="D2769" t="n">
        <v>3.7574</v>
      </c>
      <c r="E2769" t="n">
        <v>26.61</v>
      </c>
      <c r="F2769" t="n">
        <v>24</v>
      </c>
      <c r="G2769" t="n">
        <v>130.92</v>
      </c>
      <c r="H2769" t="n">
        <v>1.98</v>
      </c>
      <c r="I2769" t="n">
        <v>11</v>
      </c>
      <c r="J2769" t="n">
        <v>177.33</v>
      </c>
      <c r="K2769" t="n">
        <v>49.1</v>
      </c>
      <c r="L2769" t="n">
        <v>19.75</v>
      </c>
      <c r="M2769" t="n">
        <v>9</v>
      </c>
      <c r="N2769" t="n">
        <v>33.48</v>
      </c>
      <c r="O2769" t="n">
        <v>22104.63</v>
      </c>
      <c r="P2769" t="n">
        <v>257.98</v>
      </c>
      <c r="Q2769" t="n">
        <v>452.63</v>
      </c>
      <c r="R2769" t="n">
        <v>71.18000000000001</v>
      </c>
      <c r="S2769" t="n">
        <v>57.64</v>
      </c>
      <c r="T2769" t="n">
        <v>4671.69</v>
      </c>
      <c r="U2769" t="n">
        <v>0.8100000000000001</v>
      </c>
      <c r="V2769" t="n">
        <v>0.88</v>
      </c>
      <c r="W2769" t="n">
        <v>6.82</v>
      </c>
      <c r="X2769" t="n">
        <v>0.28</v>
      </c>
      <c r="Y2769" t="n">
        <v>1</v>
      </c>
      <c r="Z2769" t="n">
        <v>10</v>
      </c>
    </row>
    <row r="2770">
      <c r="A2770" t="n">
        <v>76</v>
      </c>
      <c r="B2770" t="n">
        <v>75</v>
      </c>
      <c r="C2770" t="inlineStr">
        <is>
          <t xml:space="preserve">CONCLUIDO	</t>
        </is>
      </c>
      <c r="D2770" t="n">
        <v>3.7545</v>
      </c>
      <c r="E2770" t="n">
        <v>26.63</v>
      </c>
      <c r="F2770" t="n">
        <v>24.02</v>
      </c>
      <c r="G2770" t="n">
        <v>131.03</v>
      </c>
      <c r="H2770" t="n">
        <v>2</v>
      </c>
      <c r="I2770" t="n">
        <v>11</v>
      </c>
      <c r="J2770" t="n">
        <v>177.7</v>
      </c>
      <c r="K2770" t="n">
        <v>49.1</v>
      </c>
      <c r="L2770" t="n">
        <v>20</v>
      </c>
      <c r="M2770" t="n">
        <v>9</v>
      </c>
      <c r="N2770" t="n">
        <v>33.61</v>
      </c>
      <c r="O2770" t="n">
        <v>22150.3</v>
      </c>
      <c r="P2770" t="n">
        <v>257.92</v>
      </c>
      <c r="Q2770" t="n">
        <v>452.56</v>
      </c>
      <c r="R2770" t="n">
        <v>72.03</v>
      </c>
      <c r="S2770" t="n">
        <v>57.64</v>
      </c>
      <c r="T2770" t="n">
        <v>5097.02</v>
      </c>
      <c r="U2770" t="n">
        <v>0.8</v>
      </c>
      <c r="V2770" t="n">
        <v>0.88</v>
      </c>
      <c r="W2770" t="n">
        <v>6.81</v>
      </c>
      <c r="X2770" t="n">
        <v>0.3</v>
      </c>
      <c r="Y2770" t="n">
        <v>1</v>
      </c>
      <c r="Z2770" t="n">
        <v>10</v>
      </c>
    </row>
    <row r="2771">
      <c r="A2771" t="n">
        <v>77</v>
      </c>
      <c r="B2771" t="n">
        <v>75</v>
      </c>
      <c r="C2771" t="inlineStr">
        <is>
          <t xml:space="preserve">CONCLUIDO	</t>
        </is>
      </c>
      <c r="D2771" t="n">
        <v>3.7556</v>
      </c>
      <c r="E2771" t="n">
        <v>26.63</v>
      </c>
      <c r="F2771" t="n">
        <v>24.01</v>
      </c>
      <c r="G2771" t="n">
        <v>130.99</v>
      </c>
      <c r="H2771" t="n">
        <v>2.02</v>
      </c>
      <c r="I2771" t="n">
        <v>11</v>
      </c>
      <c r="J2771" t="n">
        <v>178.07</v>
      </c>
      <c r="K2771" t="n">
        <v>49.1</v>
      </c>
      <c r="L2771" t="n">
        <v>20.25</v>
      </c>
      <c r="M2771" t="n">
        <v>9</v>
      </c>
      <c r="N2771" t="n">
        <v>33.73</v>
      </c>
      <c r="O2771" t="n">
        <v>22196.02</v>
      </c>
      <c r="P2771" t="n">
        <v>256.23</v>
      </c>
      <c r="Q2771" t="n">
        <v>452.59</v>
      </c>
      <c r="R2771" t="n">
        <v>71.87</v>
      </c>
      <c r="S2771" t="n">
        <v>57.64</v>
      </c>
      <c r="T2771" t="n">
        <v>5020.22</v>
      </c>
      <c r="U2771" t="n">
        <v>0.8</v>
      </c>
      <c r="V2771" t="n">
        <v>0.88</v>
      </c>
      <c r="W2771" t="n">
        <v>6.81</v>
      </c>
      <c r="X2771" t="n">
        <v>0.29</v>
      </c>
      <c r="Y2771" t="n">
        <v>1</v>
      </c>
      <c r="Z2771" t="n">
        <v>10</v>
      </c>
    </row>
    <row r="2772">
      <c r="A2772" t="n">
        <v>78</v>
      </c>
      <c r="B2772" t="n">
        <v>75</v>
      </c>
      <c r="C2772" t="inlineStr">
        <is>
          <t xml:space="preserve">CONCLUIDO	</t>
        </is>
      </c>
      <c r="D2772" t="n">
        <v>3.7639</v>
      </c>
      <c r="E2772" t="n">
        <v>26.57</v>
      </c>
      <c r="F2772" t="n">
        <v>23.99</v>
      </c>
      <c r="G2772" t="n">
        <v>143.92</v>
      </c>
      <c r="H2772" t="n">
        <v>2.04</v>
      </c>
      <c r="I2772" t="n">
        <v>10</v>
      </c>
      <c r="J2772" t="n">
        <v>178.44</v>
      </c>
      <c r="K2772" t="n">
        <v>49.1</v>
      </c>
      <c r="L2772" t="n">
        <v>20.5</v>
      </c>
      <c r="M2772" t="n">
        <v>8</v>
      </c>
      <c r="N2772" t="n">
        <v>33.85</v>
      </c>
      <c r="O2772" t="n">
        <v>22241.78</v>
      </c>
      <c r="P2772" t="n">
        <v>255.61</v>
      </c>
      <c r="Q2772" t="n">
        <v>452.55</v>
      </c>
      <c r="R2772" t="n">
        <v>70.97</v>
      </c>
      <c r="S2772" t="n">
        <v>57.64</v>
      </c>
      <c r="T2772" t="n">
        <v>4575.23</v>
      </c>
      <c r="U2772" t="n">
        <v>0.8100000000000001</v>
      </c>
      <c r="V2772" t="n">
        <v>0.88</v>
      </c>
      <c r="W2772" t="n">
        <v>6.81</v>
      </c>
      <c r="X2772" t="n">
        <v>0.26</v>
      </c>
      <c r="Y2772" t="n">
        <v>1</v>
      </c>
      <c r="Z2772" t="n">
        <v>10</v>
      </c>
    </row>
    <row r="2773">
      <c r="A2773" t="n">
        <v>79</v>
      </c>
      <c r="B2773" t="n">
        <v>75</v>
      </c>
      <c r="C2773" t="inlineStr">
        <is>
          <t xml:space="preserve">CONCLUIDO	</t>
        </is>
      </c>
      <c r="D2773" t="n">
        <v>3.766</v>
      </c>
      <c r="E2773" t="n">
        <v>26.55</v>
      </c>
      <c r="F2773" t="n">
        <v>23.97</v>
      </c>
      <c r="G2773" t="n">
        <v>143.83</v>
      </c>
      <c r="H2773" t="n">
        <v>2.06</v>
      </c>
      <c r="I2773" t="n">
        <v>10</v>
      </c>
      <c r="J2773" t="n">
        <v>178.81</v>
      </c>
      <c r="K2773" t="n">
        <v>49.1</v>
      </c>
      <c r="L2773" t="n">
        <v>20.75</v>
      </c>
      <c r="M2773" t="n">
        <v>8</v>
      </c>
      <c r="N2773" t="n">
        <v>33.97</v>
      </c>
      <c r="O2773" t="n">
        <v>22287.58</v>
      </c>
      <c r="P2773" t="n">
        <v>255.52</v>
      </c>
      <c r="Q2773" t="n">
        <v>452.56</v>
      </c>
      <c r="R2773" t="n">
        <v>70.45999999999999</v>
      </c>
      <c r="S2773" t="n">
        <v>57.64</v>
      </c>
      <c r="T2773" t="n">
        <v>4317.95</v>
      </c>
      <c r="U2773" t="n">
        <v>0.82</v>
      </c>
      <c r="V2773" t="n">
        <v>0.88</v>
      </c>
      <c r="W2773" t="n">
        <v>6.81</v>
      </c>
      <c r="X2773" t="n">
        <v>0.25</v>
      </c>
      <c r="Y2773" t="n">
        <v>1</v>
      </c>
      <c r="Z2773" t="n">
        <v>10</v>
      </c>
    </row>
    <row r="2774">
      <c r="A2774" t="n">
        <v>80</v>
      </c>
      <c r="B2774" t="n">
        <v>75</v>
      </c>
      <c r="C2774" t="inlineStr">
        <is>
          <t xml:space="preserve">CONCLUIDO	</t>
        </is>
      </c>
      <c r="D2774" t="n">
        <v>3.7638</v>
      </c>
      <c r="E2774" t="n">
        <v>26.57</v>
      </c>
      <c r="F2774" t="n">
        <v>23.99</v>
      </c>
      <c r="G2774" t="n">
        <v>143.92</v>
      </c>
      <c r="H2774" t="n">
        <v>2.08</v>
      </c>
      <c r="I2774" t="n">
        <v>10</v>
      </c>
      <c r="J2774" t="n">
        <v>179.18</v>
      </c>
      <c r="K2774" t="n">
        <v>49.1</v>
      </c>
      <c r="L2774" t="n">
        <v>21</v>
      </c>
      <c r="M2774" t="n">
        <v>8</v>
      </c>
      <c r="N2774" t="n">
        <v>34.09</v>
      </c>
      <c r="O2774" t="n">
        <v>22333.43</v>
      </c>
      <c r="P2774" t="n">
        <v>255.52</v>
      </c>
      <c r="Q2774" t="n">
        <v>452.58</v>
      </c>
      <c r="R2774" t="n">
        <v>70.88</v>
      </c>
      <c r="S2774" t="n">
        <v>57.64</v>
      </c>
      <c r="T2774" t="n">
        <v>4528.55</v>
      </c>
      <c r="U2774" t="n">
        <v>0.8100000000000001</v>
      </c>
      <c r="V2774" t="n">
        <v>0.88</v>
      </c>
      <c r="W2774" t="n">
        <v>6.81</v>
      </c>
      <c r="X2774" t="n">
        <v>0.26</v>
      </c>
      <c r="Y2774" t="n">
        <v>1</v>
      </c>
      <c r="Z2774" t="n">
        <v>10</v>
      </c>
    </row>
    <row r="2775">
      <c r="A2775" t="n">
        <v>81</v>
      </c>
      <c r="B2775" t="n">
        <v>75</v>
      </c>
      <c r="C2775" t="inlineStr">
        <is>
          <t xml:space="preserve">CONCLUIDO	</t>
        </is>
      </c>
      <c r="D2775" t="n">
        <v>3.7648</v>
      </c>
      <c r="E2775" t="n">
        <v>26.56</v>
      </c>
      <c r="F2775" t="n">
        <v>23.98</v>
      </c>
      <c r="G2775" t="n">
        <v>143.88</v>
      </c>
      <c r="H2775" t="n">
        <v>2.1</v>
      </c>
      <c r="I2775" t="n">
        <v>10</v>
      </c>
      <c r="J2775" t="n">
        <v>179.56</v>
      </c>
      <c r="K2775" t="n">
        <v>49.1</v>
      </c>
      <c r="L2775" t="n">
        <v>21.25</v>
      </c>
      <c r="M2775" t="n">
        <v>8</v>
      </c>
      <c r="N2775" t="n">
        <v>34.21</v>
      </c>
      <c r="O2775" t="n">
        <v>22379.31</v>
      </c>
      <c r="P2775" t="n">
        <v>255.4</v>
      </c>
      <c r="Q2775" t="n">
        <v>452.58</v>
      </c>
      <c r="R2775" t="n">
        <v>70.56999999999999</v>
      </c>
      <c r="S2775" t="n">
        <v>57.64</v>
      </c>
      <c r="T2775" t="n">
        <v>4373.04</v>
      </c>
      <c r="U2775" t="n">
        <v>0.82</v>
      </c>
      <c r="V2775" t="n">
        <v>0.88</v>
      </c>
      <c r="W2775" t="n">
        <v>6.81</v>
      </c>
      <c r="X2775" t="n">
        <v>0.26</v>
      </c>
      <c r="Y2775" t="n">
        <v>1</v>
      </c>
      <c r="Z2775" t="n">
        <v>10</v>
      </c>
    </row>
    <row r="2776">
      <c r="A2776" t="n">
        <v>82</v>
      </c>
      <c r="B2776" t="n">
        <v>75</v>
      </c>
      <c r="C2776" t="inlineStr">
        <is>
          <t xml:space="preserve">CONCLUIDO	</t>
        </is>
      </c>
      <c r="D2776" t="n">
        <v>3.7647</v>
      </c>
      <c r="E2776" t="n">
        <v>26.56</v>
      </c>
      <c r="F2776" t="n">
        <v>23.98</v>
      </c>
      <c r="G2776" t="n">
        <v>143.89</v>
      </c>
      <c r="H2776" t="n">
        <v>2.12</v>
      </c>
      <c r="I2776" t="n">
        <v>10</v>
      </c>
      <c r="J2776" t="n">
        <v>179.93</v>
      </c>
      <c r="K2776" t="n">
        <v>49.1</v>
      </c>
      <c r="L2776" t="n">
        <v>21.5</v>
      </c>
      <c r="M2776" t="n">
        <v>8</v>
      </c>
      <c r="N2776" t="n">
        <v>34.33</v>
      </c>
      <c r="O2776" t="n">
        <v>22425.23</v>
      </c>
      <c r="P2776" t="n">
        <v>254.94</v>
      </c>
      <c r="Q2776" t="n">
        <v>452.56</v>
      </c>
      <c r="R2776" t="n">
        <v>70.68000000000001</v>
      </c>
      <c r="S2776" t="n">
        <v>57.64</v>
      </c>
      <c r="T2776" t="n">
        <v>4427.78</v>
      </c>
      <c r="U2776" t="n">
        <v>0.82</v>
      </c>
      <c r="V2776" t="n">
        <v>0.88</v>
      </c>
      <c r="W2776" t="n">
        <v>6.81</v>
      </c>
      <c r="X2776" t="n">
        <v>0.26</v>
      </c>
      <c r="Y2776" t="n">
        <v>1</v>
      </c>
      <c r="Z2776" t="n">
        <v>10</v>
      </c>
    </row>
    <row r="2777">
      <c r="A2777" t="n">
        <v>83</v>
      </c>
      <c r="B2777" t="n">
        <v>75</v>
      </c>
      <c r="C2777" t="inlineStr">
        <is>
          <t xml:space="preserve">CONCLUIDO	</t>
        </is>
      </c>
      <c r="D2777" t="n">
        <v>3.7638</v>
      </c>
      <c r="E2777" t="n">
        <v>26.57</v>
      </c>
      <c r="F2777" t="n">
        <v>23.99</v>
      </c>
      <c r="G2777" t="n">
        <v>143.92</v>
      </c>
      <c r="H2777" t="n">
        <v>2.14</v>
      </c>
      <c r="I2777" t="n">
        <v>10</v>
      </c>
      <c r="J2777" t="n">
        <v>180.3</v>
      </c>
      <c r="K2777" t="n">
        <v>49.1</v>
      </c>
      <c r="L2777" t="n">
        <v>21.75</v>
      </c>
      <c r="M2777" t="n">
        <v>8</v>
      </c>
      <c r="N2777" t="n">
        <v>34.46</v>
      </c>
      <c r="O2777" t="n">
        <v>22471.2</v>
      </c>
      <c r="P2777" t="n">
        <v>254.41</v>
      </c>
      <c r="Q2777" t="n">
        <v>452.57</v>
      </c>
      <c r="R2777" t="n">
        <v>70.91</v>
      </c>
      <c r="S2777" t="n">
        <v>57.64</v>
      </c>
      <c r="T2777" t="n">
        <v>4543.91</v>
      </c>
      <c r="U2777" t="n">
        <v>0.8100000000000001</v>
      </c>
      <c r="V2777" t="n">
        <v>0.88</v>
      </c>
      <c r="W2777" t="n">
        <v>6.81</v>
      </c>
      <c r="X2777" t="n">
        <v>0.26</v>
      </c>
      <c r="Y2777" t="n">
        <v>1</v>
      </c>
      <c r="Z2777" t="n">
        <v>10</v>
      </c>
    </row>
    <row r="2778">
      <c r="A2778" t="n">
        <v>84</v>
      </c>
      <c r="B2778" t="n">
        <v>75</v>
      </c>
      <c r="C2778" t="inlineStr">
        <is>
          <t xml:space="preserve">CONCLUIDO	</t>
        </is>
      </c>
      <c r="D2778" t="n">
        <v>3.7637</v>
      </c>
      <c r="E2778" t="n">
        <v>26.57</v>
      </c>
      <c r="F2778" t="n">
        <v>23.99</v>
      </c>
      <c r="G2778" t="n">
        <v>143.93</v>
      </c>
      <c r="H2778" t="n">
        <v>2.16</v>
      </c>
      <c r="I2778" t="n">
        <v>10</v>
      </c>
      <c r="J2778" t="n">
        <v>180.67</v>
      </c>
      <c r="K2778" t="n">
        <v>49.1</v>
      </c>
      <c r="L2778" t="n">
        <v>22</v>
      </c>
      <c r="M2778" t="n">
        <v>8</v>
      </c>
      <c r="N2778" t="n">
        <v>34.58</v>
      </c>
      <c r="O2778" t="n">
        <v>22517.21</v>
      </c>
      <c r="P2778" t="n">
        <v>253.39</v>
      </c>
      <c r="Q2778" t="n">
        <v>452.56</v>
      </c>
      <c r="R2778" t="n">
        <v>70.98999999999999</v>
      </c>
      <c r="S2778" t="n">
        <v>57.64</v>
      </c>
      <c r="T2778" t="n">
        <v>4583.52</v>
      </c>
      <c r="U2778" t="n">
        <v>0.8100000000000001</v>
      </c>
      <c r="V2778" t="n">
        <v>0.88</v>
      </c>
      <c r="W2778" t="n">
        <v>6.81</v>
      </c>
      <c r="X2778" t="n">
        <v>0.26</v>
      </c>
      <c r="Y2778" t="n">
        <v>1</v>
      </c>
      <c r="Z2778" t="n">
        <v>10</v>
      </c>
    </row>
    <row r="2779">
      <c r="A2779" t="n">
        <v>85</v>
      </c>
      <c r="B2779" t="n">
        <v>75</v>
      </c>
      <c r="C2779" t="inlineStr">
        <is>
          <t xml:space="preserve">CONCLUIDO	</t>
        </is>
      </c>
      <c r="D2779" t="n">
        <v>3.7655</v>
      </c>
      <c r="E2779" t="n">
        <v>26.56</v>
      </c>
      <c r="F2779" t="n">
        <v>23.98</v>
      </c>
      <c r="G2779" t="n">
        <v>143.85</v>
      </c>
      <c r="H2779" t="n">
        <v>2.18</v>
      </c>
      <c r="I2779" t="n">
        <v>10</v>
      </c>
      <c r="J2779" t="n">
        <v>181.05</v>
      </c>
      <c r="K2779" t="n">
        <v>49.1</v>
      </c>
      <c r="L2779" t="n">
        <v>22.25</v>
      </c>
      <c r="M2779" t="n">
        <v>8</v>
      </c>
      <c r="N2779" t="n">
        <v>34.7</v>
      </c>
      <c r="O2779" t="n">
        <v>22563.26</v>
      </c>
      <c r="P2779" t="n">
        <v>251.37</v>
      </c>
      <c r="Q2779" t="n">
        <v>452.55</v>
      </c>
      <c r="R2779" t="n">
        <v>70.59999999999999</v>
      </c>
      <c r="S2779" t="n">
        <v>57.64</v>
      </c>
      <c r="T2779" t="n">
        <v>4386.08</v>
      </c>
      <c r="U2779" t="n">
        <v>0.82</v>
      </c>
      <c r="V2779" t="n">
        <v>0.88</v>
      </c>
      <c r="W2779" t="n">
        <v>6.81</v>
      </c>
      <c r="X2779" t="n">
        <v>0.25</v>
      </c>
      <c r="Y2779" t="n">
        <v>1</v>
      </c>
      <c r="Z2779" t="n">
        <v>10</v>
      </c>
    </row>
    <row r="2780">
      <c r="A2780" t="n">
        <v>86</v>
      </c>
      <c r="B2780" t="n">
        <v>75</v>
      </c>
      <c r="C2780" t="inlineStr">
        <is>
          <t xml:space="preserve">CONCLUIDO	</t>
        </is>
      </c>
      <c r="D2780" t="n">
        <v>3.7732</v>
      </c>
      <c r="E2780" t="n">
        <v>26.5</v>
      </c>
      <c r="F2780" t="n">
        <v>23.95</v>
      </c>
      <c r="G2780" t="n">
        <v>159.67</v>
      </c>
      <c r="H2780" t="n">
        <v>2.2</v>
      </c>
      <c r="I2780" t="n">
        <v>9</v>
      </c>
      <c r="J2780" t="n">
        <v>181.42</v>
      </c>
      <c r="K2780" t="n">
        <v>49.1</v>
      </c>
      <c r="L2780" t="n">
        <v>22.5</v>
      </c>
      <c r="M2780" t="n">
        <v>7</v>
      </c>
      <c r="N2780" t="n">
        <v>34.83</v>
      </c>
      <c r="O2780" t="n">
        <v>22609.35</v>
      </c>
      <c r="P2780" t="n">
        <v>250.61</v>
      </c>
      <c r="Q2780" t="n">
        <v>452.55</v>
      </c>
      <c r="R2780" t="n">
        <v>69.73</v>
      </c>
      <c r="S2780" t="n">
        <v>57.64</v>
      </c>
      <c r="T2780" t="n">
        <v>3955.87</v>
      </c>
      <c r="U2780" t="n">
        <v>0.83</v>
      </c>
      <c r="V2780" t="n">
        <v>0.89</v>
      </c>
      <c r="W2780" t="n">
        <v>6.81</v>
      </c>
      <c r="X2780" t="n">
        <v>0.23</v>
      </c>
      <c r="Y2780" t="n">
        <v>1</v>
      </c>
      <c r="Z2780" t="n">
        <v>10</v>
      </c>
    </row>
    <row r="2781">
      <c r="A2781" t="n">
        <v>87</v>
      </c>
      <c r="B2781" t="n">
        <v>75</v>
      </c>
      <c r="C2781" t="inlineStr">
        <is>
          <t xml:space="preserve">CONCLUIDO	</t>
        </is>
      </c>
      <c r="D2781" t="n">
        <v>3.7739</v>
      </c>
      <c r="E2781" t="n">
        <v>26.5</v>
      </c>
      <c r="F2781" t="n">
        <v>23.95</v>
      </c>
      <c r="G2781" t="n">
        <v>159.64</v>
      </c>
      <c r="H2781" t="n">
        <v>2.22</v>
      </c>
      <c r="I2781" t="n">
        <v>9</v>
      </c>
      <c r="J2781" t="n">
        <v>181.8</v>
      </c>
      <c r="K2781" t="n">
        <v>49.1</v>
      </c>
      <c r="L2781" t="n">
        <v>22.75</v>
      </c>
      <c r="M2781" t="n">
        <v>7</v>
      </c>
      <c r="N2781" t="n">
        <v>34.95</v>
      </c>
      <c r="O2781" t="n">
        <v>22655.61</v>
      </c>
      <c r="P2781" t="n">
        <v>250.69</v>
      </c>
      <c r="Q2781" t="n">
        <v>452.56</v>
      </c>
      <c r="R2781" t="n">
        <v>69.52</v>
      </c>
      <c r="S2781" t="n">
        <v>57.64</v>
      </c>
      <c r="T2781" t="n">
        <v>3855.38</v>
      </c>
      <c r="U2781" t="n">
        <v>0.83</v>
      </c>
      <c r="V2781" t="n">
        <v>0.89</v>
      </c>
      <c r="W2781" t="n">
        <v>6.81</v>
      </c>
      <c r="X2781" t="n">
        <v>0.22</v>
      </c>
      <c r="Y2781" t="n">
        <v>1</v>
      </c>
      <c r="Z2781" t="n">
        <v>10</v>
      </c>
    </row>
    <row r="2782">
      <c r="A2782" t="n">
        <v>88</v>
      </c>
      <c r="B2782" t="n">
        <v>75</v>
      </c>
      <c r="C2782" t="inlineStr">
        <is>
          <t xml:space="preserve">CONCLUIDO	</t>
        </is>
      </c>
      <c r="D2782" t="n">
        <v>3.7736</v>
      </c>
      <c r="E2782" t="n">
        <v>26.5</v>
      </c>
      <c r="F2782" t="n">
        <v>23.95</v>
      </c>
      <c r="G2782" t="n">
        <v>159.66</v>
      </c>
      <c r="H2782" t="n">
        <v>2.24</v>
      </c>
      <c r="I2782" t="n">
        <v>9</v>
      </c>
      <c r="J2782" t="n">
        <v>182.17</v>
      </c>
      <c r="K2782" t="n">
        <v>49.1</v>
      </c>
      <c r="L2782" t="n">
        <v>23</v>
      </c>
      <c r="M2782" t="n">
        <v>7</v>
      </c>
      <c r="N2782" t="n">
        <v>35.08</v>
      </c>
      <c r="O2782" t="n">
        <v>22701.78</v>
      </c>
      <c r="P2782" t="n">
        <v>251.29</v>
      </c>
      <c r="Q2782" t="n">
        <v>452.62</v>
      </c>
      <c r="R2782" t="n">
        <v>69.58</v>
      </c>
      <c r="S2782" t="n">
        <v>57.64</v>
      </c>
      <c r="T2782" t="n">
        <v>3882.99</v>
      </c>
      <c r="U2782" t="n">
        <v>0.83</v>
      </c>
      <c r="V2782" t="n">
        <v>0.89</v>
      </c>
      <c r="W2782" t="n">
        <v>6.81</v>
      </c>
      <c r="X2782" t="n">
        <v>0.22</v>
      </c>
      <c r="Y2782" t="n">
        <v>1</v>
      </c>
      <c r="Z2782" t="n">
        <v>10</v>
      </c>
    </row>
    <row r="2783">
      <c r="A2783" t="n">
        <v>89</v>
      </c>
      <c r="B2783" t="n">
        <v>75</v>
      </c>
      <c r="C2783" t="inlineStr">
        <is>
          <t xml:space="preserve">CONCLUIDO	</t>
        </is>
      </c>
      <c r="D2783" t="n">
        <v>3.7737</v>
      </c>
      <c r="E2783" t="n">
        <v>26.5</v>
      </c>
      <c r="F2783" t="n">
        <v>23.95</v>
      </c>
      <c r="G2783" t="n">
        <v>159.65</v>
      </c>
      <c r="H2783" t="n">
        <v>2.26</v>
      </c>
      <c r="I2783" t="n">
        <v>9</v>
      </c>
      <c r="J2783" t="n">
        <v>182.55</v>
      </c>
      <c r="K2783" t="n">
        <v>49.1</v>
      </c>
      <c r="L2783" t="n">
        <v>23.25</v>
      </c>
      <c r="M2783" t="n">
        <v>7</v>
      </c>
      <c r="N2783" t="n">
        <v>35.2</v>
      </c>
      <c r="O2783" t="n">
        <v>22748</v>
      </c>
      <c r="P2783" t="n">
        <v>251.83</v>
      </c>
      <c r="Q2783" t="n">
        <v>452.56</v>
      </c>
      <c r="R2783" t="n">
        <v>69.53</v>
      </c>
      <c r="S2783" t="n">
        <v>57.64</v>
      </c>
      <c r="T2783" t="n">
        <v>3856.07</v>
      </c>
      <c r="U2783" t="n">
        <v>0.83</v>
      </c>
      <c r="V2783" t="n">
        <v>0.89</v>
      </c>
      <c r="W2783" t="n">
        <v>6.81</v>
      </c>
      <c r="X2783" t="n">
        <v>0.22</v>
      </c>
      <c r="Y2783" t="n">
        <v>1</v>
      </c>
      <c r="Z2783" t="n">
        <v>10</v>
      </c>
    </row>
    <row r="2784">
      <c r="A2784" t="n">
        <v>90</v>
      </c>
      <c r="B2784" t="n">
        <v>75</v>
      </c>
      <c r="C2784" t="inlineStr">
        <is>
          <t xml:space="preserve">CONCLUIDO	</t>
        </is>
      </c>
      <c r="D2784" t="n">
        <v>3.7743</v>
      </c>
      <c r="E2784" t="n">
        <v>26.49</v>
      </c>
      <c r="F2784" t="n">
        <v>23.94</v>
      </c>
      <c r="G2784" t="n">
        <v>159.62</v>
      </c>
      <c r="H2784" t="n">
        <v>2.28</v>
      </c>
      <c r="I2784" t="n">
        <v>9</v>
      </c>
      <c r="J2784" t="n">
        <v>182.92</v>
      </c>
      <c r="K2784" t="n">
        <v>49.1</v>
      </c>
      <c r="L2784" t="n">
        <v>23.5</v>
      </c>
      <c r="M2784" t="n">
        <v>7</v>
      </c>
      <c r="N2784" t="n">
        <v>35.33</v>
      </c>
      <c r="O2784" t="n">
        <v>22794.27</v>
      </c>
      <c r="P2784" t="n">
        <v>251.59</v>
      </c>
      <c r="Q2784" t="n">
        <v>452.55</v>
      </c>
      <c r="R2784" t="n">
        <v>69.55</v>
      </c>
      <c r="S2784" t="n">
        <v>57.64</v>
      </c>
      <c r="T2784" t="n">
        <v>3868.07</v>
      </c>
      <c r="U2784" t="n">
        <v>0.83</v>
      </c>
      <c r="V2784" t="n">
        <v>0.89</v>
      </c>
      <c r="W2784" t="n">
        <v>6.81</v>
      </c>
      <c r="X2784" t="n">
        <v>0.22</v>
      </c>
      <c r="Y2784" t="n">
        <v>1</v>
      </c>
      <c r="Z2784" t="n">
        <v>10</v>
      </c>
    </row>
    <row r="2785">
      <c r="A2785" t="n">
        <v>91</v>
      </c>
      <c r="B2785" t="n">
        <v>75</v>
      </c>
      <c r="C2785" t="inlineStr">
        <is>
          <t xml:space="preserve">CONCLUIDO	</t>
        </is>
      </c>
      <c r="D2785" t="n">
        <v>3.7727</v>
      </c>
      <c r="E2785" t="n">
        <v>26.51</v>
      </c>
      <c r="F2785" t="n">
        <v>23.95</v>
      </c>
      <c r="G2785" t="n">
        <v>159.7</v>
      </c>
      <c r="H2785" t="n">
        <v>2.3</v>
      </c>
      <c r="I2785" t="n">
        <v>9</v>
      </c>
      <c r="J2785" t="n">
        <v>183.3</v>
      </c>
      <c r="K2785" t="n">
        <v>49.1</v>
      </c>
      <c r="L2785" t="n">
        <v>23.75</v>
      </c>
      <c r="M2785" t="n">
        <v>7</v>
      </c>
      <c r="N2785" t="n">
        <v>35.45</v>
      </c>
      <c r="O2785" t="n">
        <v>22840.57</v>
      </c>
      <c r="P2785" t="n">
        <v>251.43</v>
      </c>
      <c r="Q2785" t="n">
        <v>452.58</v>
      </c>
      <c r="R2785" t="n">
        <v>69.94</v>
      </c>
      <c r="S2785" t="n">
        <v>57.64</v>
      </c>
      <c r="T2785" t="n">
        <v>4060.92</v>
      </c>
      <c r="U2785" t="n">
        <v>0.82</v>
      </c>
      <c r="V2785" t="n">
        <v>0.89</v>
      </c>
      <c r="W2785" t="n">
        <v>6.81</v>
      </c>
      <c r="X2785" t="n">
        <v>0.23</v>
      </c>
      <c r="Y2785" t="n">
        <v>1</v>
      </c>
      <c r="Z2785" t="n">
        <v>10</v>
      </c>
    </row>
    <row r="2786">
      <c r="A2786" t="n">
        <v>92</v>
      </c>
      <c r="B2786" t="n">
        <v>75</v>
      </c>
      <c r="C2786" t="inlineStr">
        <is>
          <t xml:space="preserve">CONCLUIDO	</t>
        </is>
      </c>
      <c r="D2786" t="n">
        <v>3.773</v>
      </c>
      <c r="E2786" t="n">
        <v>26.5</v>
      </c>
      <c r="F2786" t="n">
        <v>23.95</v>
      </c>
      <c r="G2786" t="n">
        <v>159.69</v>
      </c>
      <c r="H2786" t="n">
        <v>2.32</v>
      </c>
      <c r="I2786" t="n">
        <v>9</v>
      </c>
      <c r="J2786" t="n">
        <v>183.67</v>
      </c>
      <c r="K2786" t="n">
        <v>49.1</v>
      </c>
      <c r="L2786" t="n">
        <v>24</v>
      </c>
      <c r="M2786" t="n">
        <v>7</v>
      </c>
      <c r="N2786" t="n">
        <v>35.58</v>
      </c>
      <c r="O2786" t="n">
        <v>22886.92</v>
      </c>
      <c r="P2786" t="n">
        <v>251.01</v>
      </c>
      <c r="Q2786" t="n">
        <v>452.57</v>
      </c>
      <c r="R2786" t="n">
        <v>69.90000000000001</v>
      </c>
      <c r="S2786" t="n">
        <v>57.64</v>
      </c>
      <c r="T2786" t="n">
        <v>4040.64</v>
      </c>
      <c r="U2786" t="n">
        <v>0.82</v>
      </c>
      <c r="V2786" t="n">
        <v>0.89</v>
      </c>
      <c r="W2786" t="n">
        <v>6.81</v>
      </c>
      <c r="X2786" t="n">
        <v>0.23</v>
      </c>
      <c r="Y2786" t="n">
        <v>1</v>
      </c>
      <c r="Z2786" t="n">
        <v>10</v>
      </c>
    </row>
    <row r="2787">
      <c r="A2787" t="n">
        <v>93</v>
      </c>
      <c r="B2787" t="n">
        <v>75</v>
      </c>
      <c r="C2787" t="inlineStr">
        <is>
          <t xml:space="preserve">CONCLUIDO	</t>
        </is>
      </c>
      <c r="D2787" t="n">
        <v>3.7743</v>
      </c>
      <c r="E2787" t="n">
        <v>26.49</v>
      </c>
      <c r="F2787" t="n">
        <v>23.94</v>
      </c>
      <c r="G2787" t="n">
        <v>159.62</v>
      </c>
      <c r="H2787" t="n">
        <v>2.34</v>
      </c>
      <c r="I2787" t="n">
        <v>9</v>
      </c>
      <c r="J2787" t="n">
        <v>184.05</v>
      </c>
      <c r="K2787" t="n">
        <v>49.1</v>
      </c>
      <c r="L2787" t="n">
        <v>24.25</v>
      </c>
      <c r="M2787" t="n">
        <v>7</v>
      </c>
      <c r="N2787" t="n">
        <v>35.7</v>
      </c>
      <c r="O2787" t="n">
        <v>22933.31</v>
      </c>
      <c r="P2787" t="n">
        <v>249.65</v>
      </c>
      <c r="Q2787" t="n">
        <v>452.55</v>
      </c>
      <c r="R2787" t="n">
        <v>69.52</v>
      </c>
      <c r="S2787" t="n">
        <v>57.64</v>
      </c>
      <c r="T2787" t="n">
        <v>3854.62</v>
      </c>
      <c r="U2787" t="n">
        <v>0.83</v>
      </c>
      <c r="V2787" t="n">
        <v>0.89</v>
      </c>
      <c r="W2787" t="n">
        <v>6.81</v>
      </c>
      <c r="X2787" t="n">
        <v>0.22</v>
      </c>
      <c r="Y2787" t="n">
        <v>1</v>
      </c>
      <c r="Z2787" t="n">
        <v>10</v>
      </c>
    </row>
    <row r="2788">
      <c r="A2788" t="n">
        <v>94</v>
      </c>
      <c r="B2788" t="n">
        <v>75</v>
      </c>
      <c r="C2788" t="inlineStr">
        <is>
          <t xml:space="preserve">CONCLUIDO	</t>
        </is>
      </c>
      <c r="D2788" t="n">
        <v>3.7732</v>
      </c>
      <c r="E2788" t="n">
        <v>26.5</v>
      </c>
      <c r="F2788" t="n">
        <v>23.95</v>
      </c>
      <c r="G2788" t="n">
        <v>159.68</v>
      </c>
      <c r="H2788" t="n">
        <v>2.36</v>
      </c>
      <c r="I2788" t="n">
        <v>9</v>
      </c>
      <c r="J2788" t="n">
        <v>184.42</v>
      </c>
      <c r="K2788" t="n">
        <v>49.1</v>
      </c>
      <c r="L2788" t="n">
        <v>24.5</v>
      </c>
      <c r="M2788" t="n">
        <v>7</v>
      </c>
      <c r="N2788" t="n">
        <v>35.83</v>
      </c>
      <c r="O2788" t="n">
        <v>22979.74</v>
      </c>
      <c r="P2788" t="n">
        <v>248.64</v>
      </c>
      <c r="Q2788" t="n">
        <v>452.56</v>
      </c>
      <c r="R2788" t="n">
        <v>69.75</v>
      </c>
      <c r="S2788" t="n">
        <v>57.64</v>
      </c>
      <c r="T2788" t="n">
        <v>3965.72</v>
      </c>
      <c r="U2788" t="n">
        <v>0.83</v>
      </c>
      <c r="V2788" t="n">
        <v>0.89</v>
      </c>
      <c r="W2788" t="n">
        <v>6.81</v>
      </c>
      <c r="X2788" t="n">
        <v>0.23</v>
      </c>
      <c r="Y2788" t="n">
        <v>1</v>
      </c>
      <c r="Z2788" t="n">
        <v>10</v>
      </c>
    </row>
    <row r="2789">
      <c r="A2789" t="n">
        <v>95</v>
      </c>
      <c r="B2789" t="n">
        <v>75</v>
      </c>
      <c r="C2789" t="inlineStr">
        <is>
          <t xml:space="preserve">CONCLUIDO	</t>
        </is>
      </c>
      <c r="D2789" t="n">
        <v>3.7722</v>
      </c>
      <c r="E2789" t="n">
        <v>26.51</v>
      </c>
      <c r="F2789" t="n">
        <v>23.96</v>
      </c>
      <c r="G2789" t="n">
        <v>159.72</v>
      </c>
      <c r="H2789" t="n">
        <v>2.38</v>
      </c>
      <c r="I2789" t="n">
        <v>9</v>
      </c>
      <c r="J2789" t="n">
        <v>184.8</v>
      </c>
      <c r="K2789" t="n">
        <v>49.1</v>
      </c>
      <c r="L2789" t="n">
        <v>24.75</v>
      </c>
      <c r="M2789" t="n">
        <v>7</v>
      </c>
      <c r="N2789" t="n">
        <v>35.96</v>
      </c>
      <c r="O2789" t="n">
        <v>23026.22</v>
      </c>
      <c r="P2789" t="n">
        <v>248.66</v>
      </c>
      <c r="Q2789" t="n">
        <v>452.56</v>
      </c>
      <c r="R2789" t="n">
        <v>70.02</v>
      </c>
      <c r="S2789" t="n">
        <v>57.64</v>
      </c>
      <c r="T2789" t="n">
        <v>4101.91</v>
      </c>
      <c r="U2789" t="n">
        <v>0.82</v>
      </c>
      <c r="V2789" t="n">
        <v>0.88</v>
      </c>
      <c r="W2789" t="n">
        <v>6.81</v>
      </c>
      <c r="X2789" t="n">
        <v>0.23</v>
      </c>
      <c r="Y2789" t="n">
        <v>1</v>
      </c>
      <c r="Z2789" t="n">
        <v>10</v>
      </c>
    </row>
    <row r="2790">
      <c r="A2790" t="n">
        <v>96</v>
      </c>
      <c r="B2790" t="n">
        <v>75</v>
      </c>
      <c r="C2790" t="inlineStr">
        <is>
          <t xml:space="preserve">CONCLUIDO	</t>
        </is>
      </c>
      <c r="D2790" t="n">
        <v>3.7722</v>
      </c>
      <c r="E2790" t="n">
        <v>26.51</v>
      </c>
      <c r="F2790" t="n">
        <v>23.96</v>
      </c>
      <c r="G2790" t="n">
        <v>159.72</v>
      </c>
      <c r="H2790" t="n">
        <v>2.4</v>
      </c>
      <c r="I2790" t="n">
        <v>9</v>
      </c>
      <c r="J2790" t="n">
        <v>185.18</v>
      </c>
      <c r="K2790" t="n">
        <v>49.1</v>
      </c>
      <c r="L2790" t="n">
        <v>25</v>
      </c>
      <c r="M2790" t="n">
        <v>7</v>
      </c>
      <c r="N2790" t="n">
        <v>36.08</v>
      </c>
      <c r="O2790" t="n">
        <v>23072.73</v>
      </c>
      <c r="P2790" t="n">
        <v>247.7</v>
      </c>
      <c r="Q2790" t="n">
        <v>452.56</v>
      </c>
      <c r="R2790" t="n">
        <v>69.95999999999999</v>
      </c>
      <c r="S2790" t="n">
        <v>57.64</v>
      </c>
      <c r="T2790" t="n">
        <v>4072.22</v>
      </c>
      <c r="U2790" t="n">
        <v>0.82</v>
      </c>
      <c r="V2790" t="n">
        <v>0.88</v>
      </c>
      <c r="W2790" t="n">
        <v>6.81</v>
      </c>
      <c r="X2790" t="n">
        <v>0.23</v>
      </c>
      <c r="Y2790" t="n">
        <v>1</v>
      </c>
      <c r="Z2790" t="n">
        <v>10</v>
      </c>
    </row>
    <row r="2791">
      <c r="A2791" t="n">
        <v>97</v>
      </c>
      <c r="B2791" t="n">
        <v>75</v>
      </c>
      <c r="C2791" t="inlineStr">
        <is>
          <t xml:space="preserve">CONCLUIDO	</t>
        </is>
      </c>
      <c r="D2791" t="n">
        <v>3.7819</v>
      </c>
      <c r="E2791" t="n">
        <v>26.44</v>
      </c>
      <c r="F2791" t="n">
        <v>23.92</v>
      </c>
      <c r="G2791" t="n">
        <v>179.41</v>
      </c>
      <c r="H2791" t="n">
        <v>2.41</v>
      </c>
      <c r="I2791" t="n">
        <v>8</v>
      </c>
      <c r="J2791" t="n">
        <v>185.56</v>
      </c>
      <c r="K2791" t="n">
        <v>49.1</v>
      </c>
      <c r="L2791" t="n">
        <v>25.25</v>
      </c>
      <c r="M2791" t="n">
        <v>6</v>
      </c>
      <c r="N2791" t="n">
        <v>36.21</v>
      </c>
      <c r="O2791" t="n">
        <v>23119.3</v>
      </c>
      <c r="P2791" t="n">
        <v>246.55</v>
      </c>
      <c r="Q2791" t="n">
        <v>452.55</v>
      </c>
      <c r="R2791" t="n">
        <v>68.78</v>
      </c>
      <c r="S2791" t="n">
        <v>57.64</v>
      </c>
      <c r="T2791" t="n">
        <v>3489.33</v>
      </c>
      <c r="U2791" t="n">
        <v>0.84</v>
      </c>
      <c r="V2791" t="n">
        <v>0.89</v>
      </c>
      <c r="W2791" t="n">
        <v>6.81</v>
      </c>
      <c r="X2791" t="n">
        <v>0.2</v>
      </c>
      <c r="Y2791" t="n">
        <v>1</v>
      </c>
      <c r="Z2791" t="n">
        <v>10</v>
      </c>
    </row>
    <row r="2792">
      <c r="A2792" t="n">
        <v>98</v>
      </c>
      <c r="B2792" t="n">
        <v>75</v>
      </c>
      <c r="C2792" t="inlineStr">
        <is>
          <t xml:space="preserve">CONCLUIDO	</t>
        </is>
      </c>
      <c r="D2792" t="n">
        <v>3.7811</v>
      </c>
      <c r="E2792" t="n">
        <v>26.45</v>
      </c>
      <c r="F2792" t="n">
        <v>23.93</v>
      </c>
      <c r="G2792" t="n">
        <v>179.45</v>
      </c>
      <c r="H2792" t="n">
        <v>2.43</v>
      </c>
      <c r="I2792" t="n">
        <v>8</v>
      </c>
      <c r="J2792" t="n">
        <v>185.93</v>
      </c>
      <c r="K2792" t="n">
        <v>49.1</v>
      </c>
      <c r="L2792" t="n">
        <v>25.5</v>
      </c>
      <c r="M2792" t="n">
        <v>6</v>
      </c>
      <c r="N2792" t="n">
        <v>36.34</v>
      </c>
      <c r="O2792" t="n">
        <v>23165.9</v>
      </c>
      <c r="P2792" t="n">
        <v>246.29</v>
      </c>
      <c r="Q2792" t="n">
        <v>452.55</v>
      </c>
      <c r="R2792" t="n">
        <v>68.90000000000001</v>
      </c>
      <c r="S2792" t="n">
        <v>57.64</v>
      </c>
      <c r="T2792" t="n">
        <v>3546.24</v>
      </c>
      <c r="U2792" t="n">
        <v>0.84</v>
      </c>
      <c r="V2792" t="n">
        <v>0.89</v>
      </c>
      <c r="W2792" t="n">
        <v>6.81</v>
      </c>
      <c r="X2792" t="n">
        <v>0.2</v>
      </c>
      <c r="Y2792" t="n">
        <v>1</v>
      </c>
      <c r="Z2792" t="n">
        <v>10</v>
      </c>
    </row>
    <row r="2793">
      <c r="A2793" t="n">
        <v>99</v>
      </c>
      <c r="B2793" t="n">
        <v>75</v>
      </c>
      <c r="C2793" t="inlineStr">
        <is>
          <t xml:space="preserve">CONCLUIDO	</t>
        </is>
      </c>
      <c r="D2793" t="n">
        <v>3.7812</v>
      </c>
      <c r="E2793" t="n">
        <v>26.45</v>
      </c>
      <c r="F2793" t="n">
        <v>23.93</v>
      </c>
      <c r="G2793" t="n">
        <v>179.44</v>
      </c>
      <c r="H2793" t="n">
        <v>2.45</v>
      </c>
      <c r="I2793" t="n">
        <v>8</v>
      </c>
      <c r="J2793" t="n">
        <v>186.31</v>
      </c>
      <c r="K2793" t="n">
        <v>49.1</v>
      </c>
      <c r="L2793" t="n">
        <v>25.75</v>
      </c>
      <c r="M2793" t="n">
        <v>6</v>
      </c>
      <c r="N2793" t="n">
        <v>36.47</v>
      </c>
      <c r="O2793" t="n">
        <v>23212.55</v>
      </c>
      <c r="P2793" t="n">
        <v>246.46</v>
      </c>
      <c r="Q2793" t="n">
        <v>452.57</v>
      </c>
      <c r="R2793" t="n">
        <v>68.81</v>
      </c>
      <c r="S2793" t="n">
        <v>57.64</v>
      </c>
      <c r="T2793" t="n">
        <v>3503.71</v>
      </c>
      <c r="U2793" t="n">
        <v>0.84</v>
      </c>
      <c r="V2793" t="n">
        <v>0.89</v>
      </c>
      <c r="W2793" t="n">
        <v>6.81</v>
      </c>
      <c r="X2793" t="n">
        <v>0.2</v>
      </c>
      <c r="Y2793" t="n">
        <v>1</v>
      </c>
      <c r="Z2793" t="n">
        <v>10</v>
      </c>
    </row>
    <row r="2794">
      <c r="A2794" t="n">
        <v>100</v>
      </c>
      <c r="B2794" t="n">
        <v>75</v>
      </c>
      <c r="C2794" t="inlineStr">
        <is>
          <t xml:space="preserve">CONCLUIDO	</t>
        </is>
      </c>
      <c r="D2794" t="n">
        <v>3.7821</v>
      </c>
      <c r="E2794" t="n">
        <v>26.44</v>
      </c>
      <c r="F2794" t="n">
        <v>23.92</v>
      </c>
      <c r="G2794" t="n">
        <v>179.39</v>
      </c>
      <c r="H2794" t="n">
        <v>2.47</v>
      </c>
      <c r="I2794" t="n">
        <v>8</v>
      </c>
      <c r="J2794" t="n">
        <v>186.69</v>
      </c>
      <c r="K2794" t="n">
        <v>49.1</v>
      </c>
      <c r="L2794" t="n">
        <v>26</v>
      </c>
      <c r="M2794" t="n">
        <v>6</v>
      </c>
      <c r="N2794" t="n">
        <v>36.6</v>
      </c>
      <c r="O2794" t="n">
        <v>23259.24</v>
      </c>
      <c r="P2794" t="n">
        <v>246.61</v>
      </c>
      <c r="Q2794" t="n">
        <v>452.56</v>
      </c>
      <c r="R2794" t="n">
        <v>68.79000000000001</v>
      </c>
      <c r="S2794" t="n">
        <v>57.64</v>
      </c>
      <c r="T2794" t="n">
        <v>3495.03</v>
      </c>
      <c r="U2794" t="n">
        <v>0.84</v>
      </c>
      <c r="V2794" t="n">
        <v>0.89</v>
      </c>
      <c r="W2794" t="n">
        <v>6.8</v>
      </c>
      <c r="X2794" t="n">
        <v>0.2</v>
      </c>
      <c r="Y2794" t="n">
        <v>1</v>
      </c>
      <c r="Z2794" t="n">
        <v>10</v>
      </c>
    </row>
    <row r="2795">
      <c r="A2795" t="n">
        <v>101</v>
      </c>
      <c r="B2795" t="n">
        <v>75</v>
      </c>
      <c r="C2795" t="inlineStr">
        <is>
          <t xml:space="preserve">CONCLUIDO	</t>
        </is>
      </c>
      <c r="D2795" t="n">
        <v>3.7835</v>
      </c>
      <c r="E2795" t="n">
        <v>26.43</v>
      </c>
      <c r="F2795" t="n">
        <v>23.91</v>
      </c>
      <c r="G2795" t="n">
        <v>179.32</v>
      </c>
      <c r="H2795" t="n">
        <v>2.49</v>
      </c>
      <c r="I2795" t="n">
        <v>8</v>
      </c>
      <c r="J2795" t="n">
        <v>187.07</v>
      </c>
      <c r="K2795" t="n">
        <v>49.1</v>
      </c>
      <c r="L2795" t="n">
        <v>26.25</v>
      </c>
      <c r="M2795" t="n">
        <v>6</v>
      </c>
      <c r="N2795" t="n">
        <v>36.72</v>
      </c>
      <c r="O2795" t="n">
        <v>23305.98</v>
      </c>
      <c r="P2795" t="n">
        <v>245.96</v>
      </c>
      <c r="Q2795" t="n">
        <v>452.56</v>
      </c>
      <c r="R2795" t="n">
        <v>68.34</v>
      </c>
      <c r="S2795" t="n">
        <v>57.64</v>
      </c>
      <c r="T2795" t="n">
        <v>3267.75</v>
      </c>
      <c r="U2795" t="n">
        <v>0.84</v>
      </c>
      <c r="V2795" t="n">
        <v>0.89</v>
      </c>
      <c r="W2795" t="n">
        <v>6.81</v>
      </c>
      <c r="X2795" t="n">
        <v>0.19</v>
      </c>
      <c r="Y2795" t="n">
        <v>1</v>
      </c>
      <c r="Z2795" t="n">
        <v>10</v>
      </c>
    </row>
    <row r="2796">
      <c r="A2796" t="n">
        <v>102</v>
      </c>
      <c r="B2796" t="n">
        <v>75</v>
      </c>
      <c r="C2796" t="inlineStr">
        <is>
          <t xml:space="preserve">CONCLUIDO	</t>
        </is>
      </c>
      <c r="D2796" t="n">
        <v>3.7824</v>
      </c>
      <c r="E2796" t="n">
        <v>26.44</v>
      </c>
      <c r="F2796" t="n">
        <v>23.92</v>
      </c>
      <c r="G2796" t="n">
        <v>179.38</v>
      </c>
      <c r="H2796" t="n">
        <v>2.51</v>
      </c>
      <c r="I2796" t="n">
        <v>8</v>
      </c>
      <c r="J2796" t="n">
        <v>187.45</v>
      </c>
      <c r="K2796" t="n">
        <v>49.1</v>
      </c>
      <c r="L2796" t="n">
        <v>26.5</v>
      </c>
      <c r="M2796" t="n">
        <v>5</v>
      </c>
      <c r="N2796" t="n">
        <v>36.85</v>
      </c>
      <c r="O2796" t="n">
        <v>23352.76</v>
      </c>
      <c r="P2796" t="n">
        <v>246.13</v>
      </c>
      <c r="Q2796" t="n">
        <v>452.59</v>
      </c>
      <c r="R2796" t="n">
        <v>68.48999999999999</v>
      </c>
      <c r="S2796" t="n">
        <v>57.64</v>
      </c>
      <c r="T2796" t="n">
        <v>3342.24</v>
      </c>
      <c r="U2796" t="n">
        <v>0.84</v>
      </c>
      <c r="V2796" t="n">
        <v>0.89</v>
      </c>
      <c r="W2796" t="n">
        <v>6.81</v>
      </c>
      <c r="X2796" t="n">
        <v>0.19</v>
      </c>
      <c r="Y2796" t="n">
        <v>1</v>
      </c>
      <c r="Z2796" t="n">
        <v>10</v>
      </c>
    </row>
    <row r="2797">
      <c r="A2797" t="n">
        <v>103</v>
      </c>
      <c r="B2797" t="n">
        <v>75</v>
      </c>
      <c r="C2797" t="inlineStr">
        <is>
          <t xml:space="preserve">CONCLUIDO	</t>
        </is>
      </c>
      <c r="D2797" t="n">
        <v>3.7818</v>
      </c>
      <c r="E2797" t="n">
        <v>26.44</v>
      </c>
      <c r="F2797" t="n">
        <v>23.92</v>
      </c>
      <c r="G2797" t="n">
        <v>179.41</v>
      </c>
      <c r="H2797" t="n">
        <v>2.53</v>
      </c>
      <c r="I2797" t="n">
        <v>8</v>
      </c>
      <c r="J2797" t="n">
        <v>187.83</v>
      </c>
      <c r="K2797" t="n">
        <v>49.1</v>
      </c>
      <c r="L2797" t="n">
        <v>26.75</v>
      </c>
      <c r="M2797" t="n">
        <v>5</v>
      </c>
      <c r="N2797" t="n">
        <v>36.98</v>
      </c>
      <c r="O2797" t="n">
        <v>23399.58</v>
      </c>
      <c r="P2797" t="n">
        <v>246.07</v>
      </c>
      <c r="Q2797" t="n">
        <v>452.57</v>
      </c>
      <c r="R2797" t="n">
        <v>68.68000000000001</v>
      </c>
      <c r="S2797" t="n">
        <v>57.64</v>
      </c>
      <c r="T2797" t="n">
        <v>3435.6</v>
      </c>
      <c r="U2797" t="n">
        <v>0.84</v>
      </c>
      <c r="V2797" t="n">
        <v>0.89</v>
      </c>
      <c r="W2797" t="n">
        <v>6.81</v>
      </c>
      <c r="X2797" t="n">
        <v>0.2</v>
      </c>
      <c r="Y2797" t="n">
        <v>1</v>
      </c>
      <c r="Z2797" t="n">
        <v>10</v>
      </c>
    </row>
    <row r="2798">
      <c r="A2798" t="n">
        <v>104</v>
      </c>
      <c r="B2798" t="n">
        <v>75</v>
      </c>
      <c r="C2798" t="inlineStr">
        <is>
          <t xml:space="preserve">CONCLUIDO	</t>
        </is>
      </c>
      <c r="D2798" t="n">
        <v>3.7827</v>
      </c>
      <c r="E2798" t="n">
        <v>26.44</v>
      </c>
      <c r="F2798" t="n">
        <v>23.91</v>
      </c>
      <c r="G2798" t="n">
        <v>179.36</v>
      </c>
      <c r="H2798" t="n">
        <v>2.55</v>
      </c>
      <c r="I2798" t="n">
        <v>8</v>
      </c>
      <c r="J2798" t="n">
        <v>188.21</v>
      </c>
      <c r="K2798" t="n">
        <v>49.1</v>
      </c>
      <c r="L2798" t="n">
        <v>27</v>
      </c>
      <c r="M2798" t="n">
        <v>5</v>
      </c>
      <c r="N2798" t="n">
        <v>37.11</v>
      </c>
      <c r="O2798" t="n">
        <v>23446.45</v>
      </c>
      <c r="P2798" t="n">
        <v>245.79</v>
      </c>
      <c r="Q2798" t="n">
        <v>452.66</v>
      </c>
      <c r="R2798" t="n">
        <v>68.64</v>
      </c>
      <c r="S2798" t="n">
        <v>57.64</v>
      </c>
      <c r="T2798" t="n">
        <v>3418.56</v>
      </c>
      <c r="U2798" t="n">
        <v>0.84</v>
      </c>
      <c r="V2798" t="n">
        <v>0.89</v>
      </c>
      <c r="W2798" t="n">
        <v>6.8</v>
      </c>
      <c r="X2798" t="n">
        <v>0.19</v>
      </c>
      <c r="Y2798" t="n">
        <v>1</v>
      </c>
      <c r="Z2798" t="n">
        <v>10</v>
      </c>
    </row>
    <row r="2799">
      <c r="A2799" t="n">
        <v>105</v>
      </c>
      <c r="B2799" t="n">
        <v>75</v>
      </c>
      <c r="C2799" t="inlineStr">
        <is>
          <t xml:space="preserve">CONCLUIDO	</t>
        </is>
      </c>
      <c r="D2799" t="n">
        <v>3.7818</v>
      </c>
      <c r="E2799" t="n">
        <v>26.44</v>
      </c>
      <c r="F2799" t="n">
        <v>23.92</v>
      </c>
      <c r="G2799" t="n">
        <v>179.41</v>
      </c>
      <c r="H2799" t="n">
        <v>2.56</v>
      </c>
      <c r="I2799" t="n">
        <v>8</v>
      </c>
      <c r="J2799" t="n">
        <v>188.59</v>
      </c>
      <c r="K2799" t="n">
        <v>49.1</v>
      </c>
      <c r="L2799" t="n">
        <v>27.25</v>
      </c>
      <c r="M2799" t="n">
        <v>5</v>
      </c>
      <c r="N2799" t="n">
        <v>37.24</v>
      </c>
      <c r="O2799" t="n">
        <v>23493.36</v>
      </c>
      <c r="P2799" t="n">
        <v>245.36</v>
      </c>
      <c r="Q2799" t="n">
        <v>452.57</v>
      </c>
      <c r="R2799" t="n">
        <v>68.68000000000001</v>
      </c>
      <c r="S2799" t="n">
        <v>57.64</v>
      </c>
      <c r="T2799" t="n">
        <v>3440.29</v>
      </c>
      <c r="U2799" t="n">
        <v>0.84</v>
      </c>
      <c r="V2799" t="n">
        <v>0.89</v>
      </c>
      <c r="W2799" t="n">
        <v>6.81</v>
      </c>
      <c r="X2799" t="n">
        <v>0.2</v>
      </c>
      <c r="Y2799" t="n">
        <v>1</v>
      </c>
      <c r="Z2799" t="n">
        <v>10</v>
      </c>
    </row>
    <row r="2800">
      <c r="A2800" t="n">
        <v>106</v>
      </c>
      <c r="B2800" t="n">
        <v>75</v>
      </c>
      <c r="C2800" t="inlineStr">
        <is>
          <t xml:space="preserve">CONCLUIDO	</t>
        </is>
      </c>
      <c r="D2800" t="n">
        <v>3.7819</v>
      </c>
      <c r="E2800" t="n">
        <v>26.44</v>
      </c>
      <c r="F2800" t="n">
        <v>23.92</v>
      </c>
      <c r="G2800" t="n">
        <v>179.41</v>
      </c>
      <c r="H2800" t="n">
        <v>2.58</v>
      </c>
      <c r="I2800" t="n">
        <v>8</v>
      </c>
      <c r="J2800" t="n">
        <v>188.97</v>
      </c>
      <c r="K2800" t="n">
        <v>49.1</v>
      </c>
      <c r="L2800" t="n">
        <v>27.5</v>
      </c>
      <c r="M2800" t="n">
        <v>5</v>
      </c>
      <c r="N2800" t="n">
        <v>37.37</v>
      </c>
      <c r="O2800" t="n">
        <v>23540.32</v>
      </c>
      <c r="P2800" t="n">
        <v>244.54</v>
      </c>
      <c r="Q2800" t="n">
        <v>452.59</v>
      </c>
      <c r="R2800" t="n">
        <v>68.64</v>
      </c>
      <c r="S2800" t="n">
        <v>57.64</v>
      </c>
      <c r="T2800" t="n">
        <v>3416.11</v>
      </c>
      <c r="U2800" t="n">
        <v>0.84</v>
      </c>
      <c r="V2800" t="n">
        <v>0.89</v>
      </c>
      <c r="W2800" t="n">
        <v>6.81</v>
      </c>
      <c r="X2800" t="n">
        <v>0.2</v>
      </c>
      <c r="Y2800" t="n">
        <v>1</v>
      </c>
      <c r="Z2800" t="n">
        <v>10</v>
      </c>
    </row>
    <row r="2801">
      <c r="A2801" t="n">
        <v>107</v>
      </c>
      <c r="B2801" t="n">
        <v>75</v>
      </c>
      <c r="C2801" t="inlineStr">
        <is>
          <t xml:space="preserve">CONCLUIDO	</t>
        </is>
      </c>
      <c r="D2801" t="n">
        <v>3.7822</v>
      </c>
      <c r="E2801" t="n">
        <v>26.44</v>
      </c>
      <c r="F2801" t="n">
        <v>23.92</v>
      </c>
      <c r="G2801" t="n">
        <v>179.39</v>
      </c>
      <c r="H2801" t="n">
        <v>2.6</v>
      </c>
      <c r="I2801" t="n">
        <v>8</v>
      </c>
      <c r="J2801" t="n">
        <v>189.35</v>
      </c>
      <c r="K2801" t="n">
        <v>49.1</v>
      </c>
      <c r="L2801" t="n">
        <v>27.75</v>
      </c>
      <c r="M2801" t="n">
        <v>5</v>
      </c>
      <c r="N2801" t="n">
        <v>37.51</v>
      </c>
      <c r="O2801" t="n">
        <v>23587.32</v>
      </c>
      <c r="P2801" t="n">
        <v>243.42</v>
      </c>
      <c r="Q2801" t="n">
        <v>452.58</v>
      </c>
      <c r="R2801" t="n">
        <v>68.59999999999999</v>
      </c>
      <c r="S2801" t="n">
        <v>57.64</v>
      </c>
      <c r="T2801" t="n">
        <v>3397.41</v>
      </c>
      <c r="U2801" t="n">
        <v>0.84</v>
      </c>
      <c r="V2801" t="n">
        <v>0.89</v>
      </c>
      <c r="W2801" t="n">
        <v>6.81</v>
      </c>
      <c r="X2801" t="n">
        <v>0.19</v>
      </c>
      <c r="Y2801" t="n">
        <v>1</v>
      </c>
      <c r="Z2801" t="n">
        <v>10</v>
      </c>
    </row>
    <row r="2802">
      <c r="A2802" t="n">
        <v>108</v>
      </c>
      <c r="B2802" t="n">
        <v>75</v>
      </c>
      <c r="C2802" t="inlineStr">
        <is>
          <t xml:space="preserve">CONCLUIDO	</t>
        </is>
      </c>
      <c r="D2802" t="n">
        <v>3.7814</v>
      </c>
      <c r="E2802" t="n">
        <v>26.45</v>
      </c>
      <c r="F2802" t="n">
        <v>23.92</v>
      </c>
      <c r="G2802" t="n">
        <v>179.43</v>
      </c>
      <c r="H2802" t="n">
        <v>2.62</v>
      </c>
      <c r="I2802" t="n">
        <v>8</v>
      </c>
      <c r="J2802" t="n">
        <v>189.73</v>
      </c>
      <c r="K2802" t="n">
        <v>49.1</v>
      </c>
      <c r="L2802" t="n">
        <v>28</v>
      </c>
      <c r="M2802" t="n">
        <v>5</v>
      </c>
      <c r="N2802" t="n">
        <v>37.64</v>
      </c>
      <c r="O2802" t="n">
        <v>23634.36</v>
      </c>
      <c r="P2802" t="n">
        <v>242.03</v>
      </c>
      <c r="Q2802" t="n">
        <v>452.61</v>
      </c>
      <c r="R2802" t="n">
        <v>68.81999999999999</v>
      </c>
      <c r="S2802" t="n">
        <v>57.64</v>
      </c>
      <c r="T2802" t="n">
        <v>3508.2</v>
      </c>
      <c r="U2802" t="n">
        <v>0.84</v>
      </c>
      <c r="V2802" t="n">
        <v>0.89</v>
      </c>
      <c r="W2802" t="n">
        <v>6.81</v>
      </c>
      <c r="X2802" t="n">
        <v>0.2</v>
      </c>
      <c r="Y2802" t="n">
        <v>1</v>
      </c>
      <c r="Z2802" t="n">
        <v>10</v>
      </c>
    </row>
    <row r="2803">
      <c r="A2803" t="n">
        <v>109</v>
      </c>
      <c r="B2803" t="n">
        <v>75</v>
      </c>
      <c r="C2803" t="inlineStr">
        <is>
          <t xml:space="preserve">CONCLUIDO	</t>
        </is>
      </c>
      <c r="D2803" t="n">
        <v>3.7822</v>
      </c>
      <c r="E2803" t="n">
        <v>26.44</v>
      </c>
      <c r="F2803" t="n">
        <v>23.92</v>
      </c>
      <c r="G2803" t="n">
        <v>179.39</v>
      </c>
      <c r="H2803" t="n">
        <v>2.64</v>
      </c>
      <c r="I2803" t="n">
        <v>8</v>
      </c>
      <c r="J2803" t="n">
        <v>190.11</v>
      </c>
      <c r="K2803" t="n">
        <v>49.1</v>
      </c>
      <c r="L2803" t="n">
        <v>28.25</v>
      </c>
      <c r="M2803" t="n">
        <v>5</v>
      </c>
      <c r="N2803" t="n">
        <v>37.77</v>
      </c>
      <c r="O2803" t="n">
        <v>23681.45</v>
      </c>
      <c r="P2803" t="n">
        <v>241.55</v>
      </c>
      <c r="Q2803" t="n">
        <v>452.57</v>
      </c>
      <c r="R2803" t="n">
        <v>68.69</v>
      </c>
      <c r="S2803" t="n">
        <v>57.64</v>
      </c>
      <c r="T2803" t="n">
        <v>3443.62</v>
      </c>
      <c r="U2803" t="n">
        <v>0.84</v>
      </c>
      <c r="V2803" t="n">
        <v>0.89</v>
      </c>
      <c r="W2803" t="n">
        <v>6.81</v>
      </c>
      <c r="X2803" t="n">
        <v>0.19</v>
      </c>
      <c r="Y2803" t="n">
        <v>1</v>
      </c>
      <c r="Z2803" t="n">
        <v>10</v>
      </c>
    </row>
    <row r="2804">
      <c r="A2804" t="n">
        <v>110</v>
      </c>
      <c r="B2804" t="n">
        <v>75</v>
      </c>
      <c r="C2804" t="inlineStr">
        <is>
          <t xml:space="preserve">CONCLUIDO	</t>
        </is>
      </c>
      <c r="D2804" t="n">
        <v>3.7818</v>
      </c>
      <c r="E2804" t="n">
        <v>26.44</v>
      </c>
      <c r="F2804" t="n">
        <v>23.92</v>
      </c>
      <c r="G2804" t="n">
        <v>179.41</v>
      </c>
      <c r="H2804" t="n">
        <v>2.66</v>
      </c>
      <c r="I2804" t="n">
        <v>8</v>
      </c>
      <c r="J2804" t="n">
        <v>190.5</v>
      </c>
      <c r="K2804" t="n">
        <v>49.1</v>
      </c>
      <c r="L2804" t="n">
        <v>28.5</v>
      </c>
      <c r="M2804" t="n">
        <v>3</v>
      </c>
      <c r="N2804" t="n">
        <v>37.9</v>
      </c>
      <c r="O2804" t="n">
        <v>23728.59</v>
      </c>
      <c r="P2804" t="n">
        <v>241.48</v>
      </c>
      <c r="Q2804" t="n">
        <v>452.57</v>
      </c>
      <c r="R2804" t="n">
        <v>68.64</v>
      </c>
      <c r="S2804" t="n">
        <v>57.64</v>
      </c>
      <c r="T2804" t="n">
        <v>3416.71</v>
      </c>
      <c r="U2804" t="n">
        <v>0.84</v>
      </c>
      <c r="V2804" t="n">
        <v>0.89</v>
      </c>
      <c r="W2804" t="n">
        <v>6.81</v>
      </c>
      <c r="X2804" t="n">
        <v>0.2</v>
      </c>
      <c r="Y2804" t="n">
        <v>1</v>
      </c>
      <c r="Z2804" t="n">
        <v>10</v>
      </c>
    </row>
    <row r="2805">
      <c r="A2805" t="n">
        <v>111</v>
      </c>
      <c r="B2805" t="n">
        <v>75</v>
      </c>
      <c r="C2805" t="inlineStr">
        <is>
          <t xml:space="preserve">CONCLUIDO	</t>
        </is>
      </c>
      <c r="D2805" t="n">
        <v>3.7815</v>
      </c>
      <c r="E2805" t="n">
        <v>26.44</v>
      </c>
      <c r="F2805" t="n">
        <v>23.92</v>
      </c>
      <c r="G2805" t="n">
        <v>179.43</v>
      </c>
      <c r="H2805" t="n">
        <v>2.67</v>
      </c>
      <c r="I2805" t="n">
        <v>8</v>
      </c>
      <c r="J2805" t="n">
        <v>190.88</v>
      </c>
      <c r="K2805" t="n">
        <v>49.1</v>
      </c>
      <c r="L2805" t="n">
        <v>28.75</v>
      </c>
      <c r="M2805" t="n">
        <v>2</v>
      </c>
      <c r="N2805" t="n">
        <v>38.03</v>
      </c>
      <c r="O2805" t="n">
        <v>23775.77</v>
      </c>
      <c r="P2805" t="n">
        <v>241.31</v>
      </c>
      <c r="Q2805" t="n">
        <v>452.58</v>
      </c>
      <c r="R2805" t="n">
        <v>68.59999999999999</v>
      </c>
      <c r="S2805" t="n">
        <v>57.64</v>
      </c>
      <c r="T2805" t="n">
        <v>3396.34</v>
      </c>
      <c r="U2805" t="n">
        <v>0.84</v>
      </c>
      <c r="V2805" t="n">
        <v>0.89</v>
      </c>
      <c r="W2805" t="n">
        <v>6.81</v>
      </c>
      <c r="X2805" t="n">
        <v>0.2</v>
      </c>
      <c r="Y2805" t="n">
        <v>1</v>
      </c>
      <c r="Z2805" t="n">
        <v>10</v>
      </c>
    </row>
    <row r="2806">
      <c r="A2806" t="n">
        <v>112</v>
      </c>
      <c r="B2806" t="n">
        <v>75</v>
      </c>
      <c r="C2806" t="inlineStr">
        <is>
          <t xml:space="preserve">CONCLUIDO	</t>
        </is>
      </c>
      <c r="D2806" t="n">
        <v>3.7817</v>
      </c>
      <c r="E2806" t="n">
        <v>26.44</v>
      </c>
      <c r="F2806" t="n">
        <v>23.92</v>
      </c>
      <c r="G2806" t="n">
        <v>179.42</v>
      </c>
      <c r="H2806" t="n">
        <v>2.69</v>
      </c>
      <c r="I2806" t="n">
        <v>8</v>
      </c>
      <c r="J2806" t="n">
        <v>191.26</v>
      </c>
      <c r="K2806" t="n">
        <v>49.1</v>
      </c>
      <c r="L2806" t="n">
        <v>29</v>
      </c>
      <c r="M2806" t="n">
        <v>1</v>
      </c>
      <c r="N2806" t="n">
        <v>38.17</v>
      </c>
      <c r="O2806" t="n">
        <v>23822.99</v>
      </c>
      <c r="P2806" t="n">
        <v>240.94</v>
      </c>
      <c r="Q2806" t="n">
        <v>452.57</v>
      </c>
      <c r="R2806" t="n">
        <v>68.5</v>
      </c>
      <c r="S2806" t="n">
        <v>57.64</v>
      </c>
      <c r="T2806" t="n">
        <v>3350.42</v>
      </c>
      <c r="U2806" t="n">
        <v>0.84</v>
      </c>
      <c r="V2806" t="n">
        <v>0.89</v>
      </c>
      <c r="W2806" t="n">
        <v>6.82</v>
      </c>
      <c r="X2806" t="n">
        <v>0.2</v>
      </c>
      <c r="Y2806" t="n">
        <v>1</v>
      </c>
      <c r="Z2806" t="n">
        <v>10</v>
      </c>
    </row>
    <row r="2807">
      <c r="A2807" t="n">
        <v>113</v>
      </c>
      <c r="B2807" t="n">
        <v>75</v>
      </c>
      <c r="C2807" t="inlineStr">
        <is>
          <t xml:space="preserve">CONCLUIDO	</t>
        </is>
      </c>
      <c r="D2807" t="n">
        <v>3.7812</v>
      </c>
      <c r="E2807" t="n">
        <v>26.45</v>
      </c>
      <c r="F2807" t="n">
        <v>23.93</v>
      </c>
      <c r="G2807" t="n">
        <v>179.44</v>
      </c>
      <c r="H2807" t="n">
        <v>2.71</v>
      </c>
      <c r="I2807" t="n">
        <v>8</v>
      </c>
      <c r="J2807" t="n">
        <v>191.64</v>
      </c>
      <c r="K2807" t="n">
        <v>49.1</v>
      </c>
      <c r="L2807" t="n">
        <v>29.25</v>
      </c>
      <c r="M2807" t="n">
        <v>0</v>
      </c>
      <c r="N2807" t="n">
        <v>38.3</v>
      </c>
      <c r="O2807" t="n">
        <v>23870.26</v>
      </c>
      <c r="P2807" t="n">
        <v>241.14</v>
      </c>
      <c r="Q2807" t="n">
        <v>452.57</v>
      </c>
      <c r="R2807" t="n">
        <v>68.52</v>
      </c>
      <c r="S2807" t="n">
        <v>57.64</v>
      </c>
      <c r="T2807" t="n">
        <v>3358.21</v>
      </c>
      <c r="U2807" t="n">
        <v>0.84</v>
      </c>
      <c r="V2807" t="n">
        <v>0.89</v>
      </c>
      <c r="W2807" t="n">
        <v>6.82</v>
      </c>
      <c r="X2807" t="n">
        <v>0.2</v>
      </c>
      <c r="Y2807" t="n">
        <v>1</v>
      </c>
      <c r="Z2807" t="n">
        <v>10</v>
      </c>
    </row>
    <row r="2808">
      <c r="A2808" t="n">
        <v>0</v>
      </c>
      <c r="B2808" t="n">
        <v>95</v>
      </c>
      <c r="C2808" t="inlineStr">
        <is>
          <t xml:space="preserve">CONCLUIDO	</t>
        </is>
      </c>
      <c r="D2808" t="n">
        <v>2.0562</v>
      </c>
      <c r="E2808" t="n">
        <v>48.63</v>
      </c>
      <c r="F2808" t="n">
        <v>33.73</v>
      </c>
      <c r="G2808" t="n">
        <v>6.06</v>
      </c>
      <c r="H2808" t="n">
        <v>0.1</v>
      </c>
      <c r="I2808" t="n">
        <v>334</v>
      </c>
      <c r="J2808" t="n">
        <v>185.69</v>
      </c>
      <c r="K2808" t="n">
        <v>53.44</v>
      </c>
      <c r="L2808" t="n">
        <v>1</v>
      </c>
      <c r="M2808" t="n">
        <v>332</v>
      </c>
      <c r="N2808" t="n">
        <v>36.26</v>
      </c>
      <c r="O2808" t="n">
        <v>23136.14</v>
      </c>
      <c r="P2808" t="n">
        <v>461.03</v>
      </c>
      <c r="Q2808" t="n">
        <v>453.46</v>
      </c>
      <c r="R2808" t="n">
        <v>387.54</v>
      </c>
      <c r="S2808" t="n">
        <v>57.64</v>
      </c>
      <c r="T2808" t="n">
        <v>161237.91</v>
      </c>
      <c r="U2808" t="n">
        <v>0.15</v>
      </c>
      <c r="V2808" t="n">
        <v>0.63</v>
      </c>
      <c r="W2808" t="n">
        <v>7.37</v>
      </c>
      <c r="X2808" t="n">
        <v>9.98</v>
      </c>
      <c r="Y2808" t="n">
        <v>1</v>
      </c>
      <c r="Z2808" t="n">
        <v>10</v>
      </c>
    </row>
    <row r="2809">
      <c r="A2809" t="n">
        <v>1</v>
      </c>
      <c r="B2809" t="n">
        <v>95</v>
      </c>
      <c r="C2809" t="inlineStr">
        <is>
          <t xml:space="preserve">CONCLUIDO	</t>
        </is>
      </c>
      <c r="D2809" t="n">
        <v>2.3503</v>
      </c>
      <c r="E2809" t="n">
        <v>42.55</v>
      </c>
      <c r="F2809" t="n">
        <v>30.96</v>
      </c>
      <c r="G2809" t="n">
        <v>7.58</v>
      </c>
      <c r="H2809" t="n">
        <v>0.12</v>
      </c>
      <c r="I2809" t="n">
        <v>245</v>
      </c>
      <c r="J2809" t="n">
        <v>186.07</v>
      </c>
      <c r="K2809" t="n">
        <v>53.44</v>
      </c>
      <c r="L2809" t="n">
        <v>1.25</v>
      </c>
      <c r="M2809" t="n">
        <v>243</v>
      </c>
      <c r="N2809" t="n">
        <v>36.39</v>
      </c>
      <c r="O2809" t="n">
        <v>23182.76</v>
      </c>
      <c r="P2809" t="n">
        <v>423.02</v>
      </c>
      <c r="Q2809" t="n">
        <v>453.25</v>
      </c>
      <c r="R2809" t="n">
        <v>297.82</v>
      </c>
      <c r="S2809" t="n">
        <v>57.64</v>
      </c>
      <c r="T2809" t="n">
        <v>116825.14</v>
      </c>
      <c r="U2809" t="n">
        <v>0.19</v>
      </c>
      <c r="V2809" t="n">
        <v>0.6899999999999999</v>
      </c>
      <c r="W2809" t="n">
        <v>7.2</v>
      </c>
      <c r="X2809" t="n">
        <v>7.22</v>
      </c>
      <c r="Y2809" t="n">
        <v>1</v>
      </c>
      <c r="Z2809" t="n">
        <v>10</v>
      </c>
    </row>
    <row r="2810">
      <c r="A2810" t="n">
        <v>2</v>
      </c>
      <c r="B2810" t="n">
        <v>95</v>
      </c>
      <c r="C2810" t="inlineStr">
        <is>
          <t xml:space="preserve">CONCLUIDO	</t>
        </is>
      </c>
      <c r="D2810" t="n">
        <v>2.5577</v>
      </c>
      <c r="E2810" t="n">
        <v>39.1</v>
      </c>
      <c r="F2810" t="n">
        <v>29.41</v>
      </c>
      <c r="G2810" t="n">
        <v>9.1</v>
      </c>
      <c r="H2810" t="n">
        <v>0.14</v>
      </c>
      <c r="I2810" t="n">
        <v>194</v>
      </c>
      <c r="J2810" t="n">
        <v>186.45</v>
      </c>
      <c r="K2810" t="n">
        <v>53.44</v>
      </c>
      <c r="L2810" t="n">
        <v>1.5</v>
      </c>
      <c r="M2810" t="n">
        <v>192</v>
      </c>
      <c r="N2810" t="n">
        <v>36.51</v>
      </c>
      <c r="O2810" t="n">
        <v>23229.42</v>
      </c>
      <c r="P2810" t="n">
        <v>401.66</v>
      </c>
      <c r="Q2810" t="n">
        <v>453.07</v>
      </c>
      <c r="R2810" t="n">
        <v>247.49</v>
      </c>
      <c r="S2810" t="n">
        <v>57.64</v>
      </c>
      <c r="T2810" t="n">
        <v>91913.39</v>
      </c>
      <c r="U2810" t="n">
        <v>0.23</v>
      </c>
      <c r="V2810" t="n">
        <v>0.72</v>
      </c>
      <c r="W2810" t="n">
        <v>7.11</v>
      </c>
      <c r="X2810" t="n">
        <v>5.67</v>
      </c>
      <c r="Y2810" t="n">
        <v>1</v>
      </c>
      <c r="Z2810" t="n">
        <v>10</v>
      </c>
    </row>
    <row r="2811">
      <c r="A2811" t="n">
        <v>3</v>
      </c>
      <c r="B2811" t="n">
        <v>95</v>
      </c>
      <c r="C2811" t="inlineStr">
        <is>
          <t xml:space="preserve">CONCLUIDO	</t>
        </is>
      </c>
      <c r="D2811" t="n">
        <v>2.7114</v>
      </c>
      <c r="E2811" t="n">
        <v>36.88</v>
      </c>
      <c r="F2811" t="n">
        <v>28.42</v>
      </c>
      <c r="G2811" t="n">
        <v>10.59</v>
      </c>
      <c r="H2811" t="n">
        <v>0.17</v>
      </c>
      <c r="I2811" t="n">
        <v>161</v>
      </c>
      <c r="J2811" t="n">
        <v>186.83</v>
      </c>
      <c r="K2811" t="n">
        <v>53.44</v>
      </c>
      <c r="L2811" t="n">
        <v>1.75</v>
      </c>
      <c r="M2811" t="n">
        <v>159</v>
      </c>
      <c r="N2811" t="n">
        <v>36.64</v>
      </c>
      <c r="O2811" t="n">
        <v>23276.13</v>
      </c>
      <c r="P2811" t="n">
        <v>387.93</v>
      </c>
      <c r="Q2811" t="n">
        <v>453.05</v>
      </c>
      <c r="R2811" t="n">
        <v>215.23</v>
      </c>
      <c r="S2811" t="n">
        <v>57.64</v>
      </c>
      <c r="T2811" t="n">
        <v>75950.08</v>
      </c>
      <c r="U2811" t="n">
        <v>0.27</v>
      </c>
      <c r="V2811" t="n">
        <v>0.75</v>
      </c>
      <c r="W2811" t="n">
        <v>7.05</v>
      </c>
      <c r="X2811" t="n">
        <v>4.69</v>
      </c>
      <c r="Y2811" t="n">
        <v>1</v>
      </c>
      <c r="Z2811" t="n">
        <v>10</v>
      </c>
    </row>
    <row r="2812">
      <c r="A2812" t="n">
        <v>4</v>
      </c>
      <c r="B2812" t="n">
        <v>95</v>
      </c>
      <c r="C2812" t="inlineStr">
        <is>
          <t xml:space="preserve">CONCLUIDO	</t>
        </is>
      </c>
      <c r="D2812" t="n">
        <v>2.8366</v>
      </c>
      <c r="E2812" t="n">
        <v>35.25</v>
      </c>
      <c r="F2812" t="n">
        <v>27.69</v>
      </c>
      <c r="G2812" t="n">
        <v>12.13</v>
      </c>
      <c r="H2812" t="n">
        <v>0.19</v>
      </c>
      <c r="I2812" t="n">
        <v>137</v>
      </c>
      <c r="J2812" t="n">
        <v>187.21</v>
      </c>
      <c r="K2812" t="n">
        <v>53.44</v>
      </c>
      <c r="L2812" t="n">
        <v>2</v>
      </c>
      <c r="M2812" t="n">
        <v>135</v>
      </c>
      <c r="N2812" t="n">
        <v>36.77</v>
      </c>
      <c r="O2812" t="n">
        <v>23322.88</v>
      </c>
      <c r="P2812" t="n">
        <v>377.65</v>
      </c>
      <c r="Q2812" t="n">
        <v>453.04</v>
      </c>
      <c r="R2812" t="n">
        <v>191.16</v>
      </c>
      <c r="S2812" t="n">
        <v>57.64</v>
      </c>
      <c r="T2812" t="n">
        <v>64031.16</v>
      </c>
      <c r="U2812" t="n">
        <v>0.3</v>
      </c>
      <c r="V2812" t="n">
        <v>0.77</v>
      </c>
      <c r="W2812" t="n">
        <v>7.02</v>
      </c>
      <c r="X2812" t="n">
        <v>3.95</v>
      </c>
      <c r="Y2812" t="n">
        <v>1</v>
      </c>
      <c r="Z2812" t="n">
        <v>10</v>
      </c>
    </row>
    <row r="2813">
      <c r="A2813" t="n">
        <v>5</v>
      </c>
      <c r="B2813" t="n">
        <v>95</v>
      </c>
      <c r="C2813" t="inlineStr">
        <is>
          <t xml:space="preserve">CONCLUIDO	</t>
        </is>
      </c>
      <c r="D2813" t="n">
        <v>2.9293</v>
      </c>
      <c r="E2813" t="n">
        <v>34.14</v>
      </c>
      <c r="F2813" t="n">
        <v>27.2</v>
      </c>
      <c r="G2813" t="n">
        <v>13.6</v>
      </c>
      <c r="H2813" t="n">
        <v>0.21</v>
      </c>
      <c r="I2813" t="n">
        <v>120</v>
      </c>
      <c r="J2813" t="n">
        <v>187.59</v>
      </c>
      <c r="K2813" t="n">
        <v>53.44</v>
      </c>
      <c r="L2813" t="n">
        <v>2.25</v>
      </c>
      <c r="M2813" t="n">
        <v>118</v>
      </c>
      <c r="N2813" t="n">
        <v>36.9</v>
      </c>
      <c r="O2813" t="n">
        <v>23369.68</v>
      </c>
      <c r="P2813" t="n">
        <v>370.86</v>
      </c>
      <c r="Q2813" t="n">
        <v>452.89</v>
      </c>
      <c r="R2813" t="n">
        <v>175.53</v>
      </c>
      <c r="S2813" t="n">
        <v>57.64</v>
      </c>
      <c r="T2813" t="n">
        <v>56305.36</v>
      </c>
      <c r="U2813" t="n">
        <v>0.33</v>
      </c>
      <c r="V2813" t="n">
        <v>0.78</v>
      </c>
      <c r="W2813" t="n">
        <v>6.99</v>
      </c>
      <c r="X2813" t="n">
        <v>3.47</v>
      </c>
      <c r="Y2813" t="n">
        <v>1</v>
      </c>
      <c r="Z2813" t="n">
        <v>10</v>
      </c>
    </row>
    <row r="2814">
      <c r="A2814" t="n">
        <v>6</v>
      </c>
      <c r="B2814" t="n">
        <v>95</v>
      </c>
      <c r="C2814" t="inlineStr">
        <is>
          <t xml:space="preserve">CONCLUIDO	</t>
        </is>
      </c>
      <c r="D2814" t="n">
        <v>3.0116</v>
      </c>
      <c r="E2814" t="n">
        <v>33.2</v>
      </c>
      <c r="F2814" t="n">
        <v>26.79</v>
      </c>
      <c r="G2814" t="n">
        <v>15.16</v>
      </c>
      <c r="H2814" t="n">
        <v>0.24</v>
      </c>
      <c r="I2814" t="n">
        <v>106</v>
      </c>
      <c r="J2814" t="n">
        <v>187.97</v>
      </c>
      <c r="K2814" t="n">
        <v>53.44</v>
      </c>
      <c r="L2814" t="n">
        <v>2.5</v>
      </c>
      <c r="M2814" t="n">
        <v>104</v>
      </c>
      <c r="N2814" t="n">
        <v>37.03</v>
      </c>
      <c r="O2814" t="n">
        <v>23416.52</v>
      </c>
      <c r="P2814" t="n">
        <v>364.99</v>
      </c>
      <c r="Q2814" t="n">
        <v>452.85</v>
      </c>
      <c r="R2814" t="n">
        <v>161.23</v>
      </c>
      <c r="S2814" t="n">
        <v>57.64</v>
      </c>
      <c r="T2814" t="n">
        <v>49224.52</v>
      </c>
      <c r="U2814" t="n">
        <v>0.36</v>
      </c>
      <c r="V2814" t="n">
        <v>0.79</v>
      </c>
      <c r="W2814" t="n">
        <v>6.99</v>
      </c>
      <c r="X2814" t="n">
        <v>3.06</v>
      </c>
      <c r="Y2814" t="n">
        <v>1</v>
      </c>
      <c r="Z2814" t="n">
        <v>10</v>
      </c>
    </row>
    <row r="2815">
      <c r="A2815" t="n">
        <v>7</v>
      </c>
      <c r="B2815" t="n">
        <v>95</v>
      </c>
      <c r="C2815" t="inlineStr">
        <is>
          <t xml:space="preserve">CONCLUIDO	</t>
        </is>
      </c>
      <c r="D2815" t="n">
        <v>3.0807</v>
      </c>
      <c r="E2815" t="n">
        <v>32.46</v>
      </c>
      <c r="F2815" t="n">
        <v>26.46</v>
      </c>
      <c r="G2815" t="n">
        <v>16.71</v>
      </c>
      <c r="H2815" t="n">
        <v>0.26</v>
      </c>
      <c r="I2815" t="n">
        <v>95</v>
      </c>
      <c r="J2815" t="n">
        <v>188.35</v>
      </c>
      <c r="K2815" t="n">
        <v>53.44</v>
      </c>
      <c r="L2815" t="n">
        <v>2.75</v>
      </c>
      <c r="M2815" t="n">
        <v>93</v>
      </c>
      <c r="N2815" t="n">
        <v>37.16</v>
      </c>
      <c r="O2815" t="n">
        <v>23463.4</v>
      </c>
      <c r="P2815" t="n">
        <v>360.22</v>
      </c>
      <c r="Q2815" t="n">
        <v>452.75</v>
      </c>
      <c r="R2815" t="n">
        <v>151.09</v>
      </c>
      <c r="S2815" t="n">
        <v>57.64</v>
      </c>
      <c r="T2815" t="n">
        <v>44209.38</v>
      </c>
      <c r="U2815" t="n">
        <v>0.38</v>
      </c>
      <c r="V2815" t="n">
        <v>0.8</v>
      </c>
      <c r="W2815" t="n">
        <v>6.95</v>
      </c>
      <c r="X2815" t="n">
        <v>2.73</v>
      </c>
      <c r="Y2815" t="n">
        <v>1</v>
      </c>
      <c r="Z2815" t="n">
        <v>10</v>
      </c>
    </row>
    <row r="2816">
      <c r="A2816" t="n">
        <v>8</v>
      </c>
      <c r="B2816" t="n">
        <v>95</v>
      </c>
      <c r="C2816" t="inlineStr">
        <is>
          <t xml:space="preserve">CONCLUIDO	</t>
        </is>
      </c>
      <c r="D2816" t="n">
        <v>3.1322</v>
      </c>
      <c r="E2816" t="n">
        <v>31.93</v>
      </c>
      <c r="F2816" t="n">
        <v>26.22</v>
      </c>
      <c r="G2816" t="n">
        <v>18.08</v>
      </c>
      <c r="H2816" t="n">
        <v>0.28</v>
      </c>
      <c r="I2816" t="n">
        <v>87</v>
      </c>
      <c r="J2816" t="n">
        <v>188.73</v>
      </c>
      <c r="K2816" t="n">
        <v>53.44</v>
      </c>
      <c r="L2816" t="n">
        <v>3</v>
      </c>
      <c r="M2816" t="n">
        <v>85</v>
      </c>
      <c r="N2816" t="n">
        <v>37.29</v>
      </c>
      <c r="O2816" t="n">
        <v>23510.33</v>
      </c>
      <c r="P2816" t="n">
        <v>356.7</v>
      </c>
      <c r="Q2816" t="n">
        <v>452.79</v>
      </c>
      <c r="R2816" t="n">
        <v>143.3</v>
      </c>
      <c r="S2816" t="n">
        <v>57.64</v>
      </c>
      <c r="T2816" t="n">
        <v>40353.39</v>
      </c>
      <c r="U2816" t="n">
        <v>0.4</v>
      </c>
      <c r="V2816" t="n">
        <v>0.8100000000000001</v>
      </c>
      <c r="W2816" t="n">
        <v>6.94</v>
      </c>
      <c r="X2816" t="n">
        <v>2.49</v>
      </c>
      <c r="Y2816" t="n">
        <v>1</v>
      </c>
      <c r="Z2816" t="n">
        <v>10</v>
      </c>
    </row>
    <row r="2817">
      <c r="A2817" t="n">
        <v>9</v>
      </c>
      <c r="B2817" t="n">
        <v>95</v>
      </c>
      <c r="C2817" t="inlineStr">
        <is>
          <t xml:space="preserve">CONCLUIDO	</t>
        </is>
      </c>
      <c r="D2817" t="n">
        <v>3.1873</v>
      </c>
      <c r="E2817" t="n">
        <v>31.37</v>
      </c>
      <c r="F2817" t="n">
        <v>25.97</v>
      </c>
      <c r="G2817" t="n">
        <v>19.72</v>
      </c>
      <c r="H2817" t="n">
        <v>0.3</v>
      </c>
      <c r="I2817" t="n">
        <v>79</v>
      </c>
      <c r="J2817" t="n">
        <v>189.11</v>
      </c>
      <c r="K2817" t="n">
        <v>53.44</v>
      </c>
      <c r="L2817" t="n">
        <v>3.25</v>
      </c>
      <c r="M2817" t="n">
        <v>77</v>
      </c>
      <c r="N2817" t="n">
        <v>37.42</v>
      </c>
      <c r="O2817" t="n">
        <v>23557.3</v>
      </c>
      <c r="P2817" t="n">
        <v>352.99</v>
      </c>
      <c r="Q2817" t="n">
        <v>452.76</v>
      </c>
      <c r="R2817" t="n">
        <v>135.2</v>
      </c>
      <c r="S2817" t="n">
        <v>57.64</v>
      </c>
      <c r="T2817" t="n">
        <v>36342.98</v>
      </c>
      <c r="U2817" t="n">
        <v>0.43</v>
      </c>
      <c r="V2817" t="n">
        <v>0.82</v>
      </c>
      <c r="W2817" t="n">
        <v>6.92</v>
      </c>
      <c r="X2817" t="n">
        <v>2.24</v>
      </c>
      <c r="Y2817" t="n">
        <v>1</v>
      </c>
      <c r="Z2817" t="n">
        <v>10</v>
      </c>
    </row>
    <row r="2818">
      <c r="A2818" t="n">
        <v>10</v>
      </c>
      <c r="B2818" t="n">
        <v>95</v>
      </c>
      <c r="C2818" t="inlineStr">
        <is>
          <t xml:space="preserve">CONCLUIDO	</t>
        </is>
      </c>
      <c r="D2818" t="n">
        <v>3.2251</v>
      </c>
      <c r="E2818" t="n">
        <v>31.01</v>
      </c>
      <c r="F2818" t="n">
        <v>25.82</v>
      </c>
      <c r="G2818" t="n">
        <v>21.22</v>
      </c>
      <c r="H2818" t="n">
        <v>0.33</v>
      </c>
      <c r="I2818" t="n">
        <v>73</v>
      </c>
      <c r="J2818" t="n">
        <v>189.49</v>
      </c>
      <c r="K2818" t="n">
        <v>53.44</v>
      </c>
      <c r="L2818" t="n">
        <v>3.5</v>
      </c>
      <c r="M2818" t="n">
        <v>71</v>
      </c>
      <c r="N2818" t="n">
        <v>37.55</v>
      </c>
      <c r="O2818" t="n">
        <v>23604.32</v>
      </c>
      <c r="P2818" t="n">
        <v>350.84</v>
      </c>
      <c r="Q2818" t="n">
        <v>452.77</v>
      </c>
      <c r="R2818" t="n">
        <v>130.55</v>
      </c>
      <c r="S2818" t="n">
        <v>57.64</v>
      </c>
      <c r="T2818" t="n">
        <v>34050.4</v>
      </c>
      <c r="U2818" t="n">
        <v>0.44</v>
      </c>
      <c r="V2818" t="n">
        <v>0.82</v>
      </c>
      <c r="W2818" t="n">
        <v>6.92</v>
      </c>
      <c r="X2818" t="n">
        <v>2.09</v>
      </c>
      <c r="Y2818" t="n">
        <v>1</v>
      </c>
      <c r="Z2818" t="n">
        <v>10</v>
      </c>
    </row>
    <row r="2819">
      <c r="A2819" t="n">
        <v>11</v>
      </c>
      <c r="B2819" t="n">
        <v>95</v>
      </c>
      <c r="C2819" t="inlineStr">
        <is>
          <t xml:space="preserve">CONCLUIDO	</t>
        </is>
      </c>
      <c r="D2819" t="n">
        <v>3.2617</v>
      </c>
      <c r="E2819" t="n">
        <v>30.66</v>
      </c>
      <c r="F2819" t="n">
        <v>25.66</v>
      </c>
      <c r="G2819" t="n">
        <v>22.64</v>
      </c>
      <c r="H2819" t="n">
        <v>0.35</v>
      </c>
      <c r="I2819" t="n">
        <v>68</v>
      </c>
      <c r="J2819" t="n">
        <v>189.87</v>
      </c>
      <c r="K2819" t="n">
        <v>53.44</v>
      </c>
      <c r="L2819" t="n">
        <v>3.75</v>
      </c>
      <c r="M2819" t="n">
        <v>66</v>
      </c>
      <c r="N2819" t="n">
        <v>37.69</v>
      </c>
      <c r="O2819" t="n">
        <v>23651.38</v>
      </c>
      <c r="P2819" t="n">
        <v>348.31</v>
      </c>
      <c r="Q2819" t="n">
        <v>452.61</v>
      </c>
      <c r="R2819" t="n">
        <v>125.23</v>
      </c>
      <c r="S2819" t="n">
        <v>57.64</v>
      </c>
      <c r="T2819" t="n">
        <v>31411.41</v>
      </c>
      <c r="U2819" t="n">
        <v>0.46</v>
      </c>
      <c r="V2819" t="n">
        <v>0.83</v>
      </c>
      <c r="W2819" t="n">
        <v>6.9</v>
      </c>
      <c r="X2819" t="n">
        <v>1.93</v>
      </c>
      <c r="Y2819" t="n">
        <v>1</v>
      </c>
      <c r="Z2819" t="n">
        <v>10</v>
      </c>
    </row>
    <row r="2820">
      <c r="A2820" t="n">
        <v>12</v>
      </c>
      <c r="B2820" t="n">
        <v>95</v>
      </c>
      <c r="C2820" t="inlineStr">
        <is>
          <t xml:space="preserve">CONCLUIDO	</t>
        </is>
      </c>
      <c r="D2820" t="n">
        <v>3.2968</v>
      </c>
      <c r="E2820" t="n">
        <v>30.33</v>
      </c>
      <c r="F2820" t="n">
        <v>25.52</v>
      </c>
      <c r="G2820" t="n">
        <v>24.3</v>
      </c>
      <c r="H2820" t="n">
        <v>0.37</v>
      </c>
      <c r="I2820" t="n">
        <v>63</v>
      </c>
      <c r="J2820" t="n">
        <v>190.25</v>
      </c>
      <c r="K2820" t="n">
        <v>53.44</v>
      </c>
      <c r="L2820" t="n">
        <v>4</v>
      </c>
      <c r="M2820" t="n">
        <v>61</v>
      </c>
      <c r="N2820" t="n">
        <v>37.82</v>
      </c>
      <c r="O2820" t="n">
        <v>23698.48</v>
      </c>
      <c r="P2820" t="n">
        <v>346.13</v>
      </c>
      <c r="Q2820" t="n">
        <v>452.7</v>
      </c>
      <c r="R2820" t="n">
        <v>120.49</v>
      </c>
      <c r="S2820" t="n">
        <v>57.64</v>
      </c>
      <c r="T2820" t="n">
        <v>29067.29</v>
      </c>
      <c r="U2820" t="n">
        <v>0.48</v>
      </c>
      <c r="V2820" t="n">
        <v>0.83</v>
      </c>
      <c r="W2820" t="n">
        <v>6.9</v>
      </c>
      <c r="X2820" t="n">
        <v>1.79</v>
      </c>
      <c r="Y2820" t="n">
        <v>1</v>
      </c>
      <c r="Z2820" t="n">
        <v>10</v>
      </c>
    </row>
    <row r="2821">
      <c r="A2821" t="n">
        <v>13</v>
      </c>
      <c r="B2821" t="n">
        <v>95</v>
      </c>
      <c r="C2821" t="inlineStr">
        <is>
          <t xml:space="preserve">CONCLUIDO	</t>
        </is>
      </c>
      <c r="D2821" t="n">
        <v>3.3273</v>
      </c>
      <c r="E2821" t="n">
        <v>30.05</v>
      </c>
      <c r="F2821" t="n">
        <v>25.39</v>
      </c>
      <c r="G2821" t="n">
        <v>25.82</v>
      </c>
      <c r="H2821" t="n">
        <v>0.4</v>
      </c>
      <c r="I2821" t="n">
        <v>59</v>
      </c>
      <c r="J2821" t="n">
        <v>190.63</v>
      </c>
      <c r="K2821" t="n">
        <v>53.44</v>
      </c>
      <c r="L2821" t="n">
        <v>4.25</v>
      </c>
      <c r="M2821" t="n">
        <v>57</v>
      </c>
      <c r="N2821" t="n">
        <v>37.95</v>
      </c>
      <c r="O2821" t="n">
        <v>23745.63</v>
      </c>
      <c r="P2821" t="n">
        <v>344.13</v>
      </c>
      <c r="Q2821" t="n">
        <v>452.66</v>
      </c>
      <c r="R2821" t="n">
        <v>116.22</v>
      </c>
      <c r="S2821" t="n">
        <v>57.64</v>
      </c>
      <c r="T2821" t="n">
        <v>26950.88</v>
      </c>
      <c r="U2821" t="n">
        <v>0.5</v>
      </c>
      <c r="V2821" t="n">
        <v>0.84</v>
      </c>
      <c r="W2821" t="n">
        <v>6.9</v>
      </c>
      <c r="X2821" t="n">
        <v>1.66</v>
      </c>
      <c r="Y2821" t="n">
        <v>1</v>
      </c>
      <c r="Z2821" t="n">
        <v>10</v>
      </c>
    </row>
    <row r="2822">
      <c r="A2822" t="n">
        <v>14</v>
      </c>
      <c r="B2822" t="n">
        <v>95</v>
      </c>
      <c r="C2822" t="inlineStr">
        <is>
          <t xml:space="preserve">CONCLUIDO	</t>
        </is>
      </c>
      <c r="D2822" t="n">
        <v>3.3485</v>
      </c>
      <c r="E2822" t="n">
        <v>29.86</v>
      </c>
      <c r="F2822" t="n">
        <v>25.31</v>
      </c>
      <c r="G2822" t="n">
        <v>27.12</v>
      </c>
      <c r="H2822" t="n">
        <v>0.42</v>
      </c>
      <c r="I2822" t="n">
        <v>56</v>
      </c>
      <c r="J2822" t="n">
        <v>191.02</v>
      </c>
      <c r="K2822" t="n">
        <v>53.44</v>
      </c>
      <c r="L2822" t="n">
        <v>4.5</v>
      </c>
      <c r="M2822" t="n">
        <v>54</v>
      </c>
      <c r="N2822" t="n">
        <v>38.08</v>
      </c>
      <c r="O2822" t="n">
        <v>23792.83</v>
      </c>
      <c r="P2822" t="n">
        <v>342.76</v>
      </c>
      <c r="Q2822" t="n">
        <v>452.71</v>
      </c>
      <c r="R2822" t="n">
        <v>113.74</v>
      </c>
      <c r="S2822" t="n">
        <v>57.64</v>
      </c>
      <c r="T2822" t="n">
        <v>25727.23</v>
      </c>
      <c r="U2822" t="n">
        <v>0.51</v>
      </c>
      <c r="V2822" t="n">
        <v>0.84</v>
      </c>
      <c r="W2822" t="n">
        <v>6.89</v>
      </c>
      <c r="X2822" t="n">
        <v>1.58</v>
      </c>
      <c r="Y2822" t="n">
        <v>1</v>
      </c>
      <c r="Z2822" t="n">
        <v>10</v>
      </c>
    </row>
    <row r="2823">
      <c r="A2823" t="n">
        <v>15</v>
      </c>
      <c r="B2823" t="n">
        <v>95</v>
      </c>
      <c r="C2823" t="inlineStr">
        <is>
          <t xml:space="preserve">CONCLUIDO	</t>
        </is>
      </c>
      <c r="D2823" t="n">
        <v>3.3689</v>
      </c>
      <c r="E2823" t="n">
        <v>29.68</v>
      </c>
      <c r="F2823" t="n">
        <v>25.24</v>
      </c>
      <c r="G2823" t="n">
        <v>28.58</v>
      </c>
      <c r="H2823" t="n">
        <v>0.44</v>
      </c>
      <c r="I2823" t="n">
        <v>53</v>
      </c>
      <c r="J2823" t="n">
        <v>191.4</v>
      </c>
      <c r="K2823" t="n">
        <v>53.44</v>
      </c>
      <c r="L2823" t="n">
        <v>4.75</v>
      </c>
      <c r="M2823" t="n">
        <v>51</v>
      </c>
      <c r="N2823" t="n">
        <v>38.22</v>
      </c>
      <c r="O2823" t="n">
        <v>23840.07</v>
      </c>
      <c r="P2823" t="n">
        <v>341.7</v>
      </c>
      <c r="Q2823" t="n">
        <v>452.69</v>
      </c>
      <c r="R2823" t="n">
        <v>111.87</v>
      </c>
      <c r="S2823" t="n">
        <v>57.64</v>
      </c>
      <c r="T2823" t="n">
        <v>24807.43</v>
      </c>
      <c r="U2823" t="n">
        <v>0.52</v>
      </c>
      <c r="V2823" t="n">
        <v>0.84</v>
      </c>
      <c r="W2823" t="n">
        <v>6.88</v>
      </c>
      <c r="X2823" t="n">
        <v>1.51</v>
      </c>
      <c r="Y2823" t="n">
        <v>1</v>
      </c>
      <c r="Z2823" t="n">
        <v>10</v>
      </c>
    </row>
    <row r="2824">
      <c r="A2824" t="n">
        <v>16</v>
      </c>
      <c r="B2824" t="n">
        <v>95</v>
      </c>
      <c r="C2824" t="inlineStr">
        <is>
          <t xml:space="preserve">CONCLUIDO	</t>
        </is>
      </c>
      <c r="D2824" t="n">
        <v>3.393</v>
      </c>
      <c r="E2824" t="n">
        <v>29.47</v>
      </c>
      <c r="F2824" t="n">
        <v>25.14</v>
      </c>
      <c r="G2824" t="n">
        <v>30.17</v>
      </c>
      <c r="H2824" t="n">
        <v>0.46</v>
      </c>
      <c r="I2824" t="n">
        <v>50</v>
      </c>
      <c r="J2824" t="n">
        <v>191.78</v>
      </c>
      <c r="K2824" t="n">
        <v>53.44</v>
      </c>
      <c r="L2824" t="n">
        <v>5</v>
      </c>
      <c r="M2824" t="n">
        <v>48</v>
      </c>
      <c r="N2824" t="n">
        <v>38.35</v>
      </c>
      <c r="O2824" t="n">
        <v>23887.36</v>
      </c>
      <c r="P2824" t="n">
        <v>339.93</v>
      </c>
      <c r="Q2824" t="n">
        <v>452.7</v>
      </c>
      <c r="R2824" t="n">
        <v>108.4</v>
      </c>
      <c r="S2824" t="n">
        <v>57.64</v>
      </c>
      <c r="T2824" t="n">
        <v>23089.25</v>
      </c>
      <c r="U2824" t="n">
        <v>0.53</v>
      </c>
      <c r="V2824" t="n">
        <v>0.84</v>
      </c>
      <c r="W2824" t="n">
        <v>6.88</v>
      </c>
      <c r="X2824" t="n">
        <v>1.42</v>
      </c>
      <c r="Y2824" t="n">
        <v>1</v>
      </c>
      <c r="Z2824" t="n">
        <v>10</v>
      </c>
    </row>
    <row r="2825">
      <c r="A2825" t="n">
        <v>17</v>
      </c>
      <c r="B2825" t="n">
        <v>95</v>
      </c>
      <c r="C2825" t="inlineStr">
        <is>
          <t xml:space="preserve">CONCLUIDO	</t>
        </is>
      </c>
      <c r="D2825" t="n">
        <v>3.4111</v>
      </c>
      <c r="E2825" t="n">
        <v>29.32</v>
      </c>
      <c r="F2825" t="n">
        <v>25.06</v>
      </c>
      <c r="G2825" t="n">
        <v>31.33</v>
      </c>
      <c r="H2825" t="n">
        <v>0.48</v>
      </c>
      <c r="I2825" t="n">
        <v>48</v>
      </c>
      <c r="J2825" t="n">
        <v>192.17</v>
      </c>
      <c r="K2825" t="n">
        <v>53.44</v>
      </c>
      <c r="L2825" t="n">
        <v>5.25</v>
      </c>
      <c r="M2825" t="n">
        <v>46</v>
      </c>
      <c r="N2825" t="n">
        <v>38.48</v>
      </c>
      <c r="O2825" t="n">
        <v>23934.69</v>
      </c>
      <c r="P2825" t="n">
        <v>338.64</v>
      </c>
      <c r="Q2825" t="n">
        <v>452.85</v>
      </c>
      <c r="R2825" t="n">
        <v>106</v>
      </c>
      <c r="S2825" t="n">
        <v>57.64</v>
      </c>
      <c r="T2825" t="n">
        <v>21896.24</v>
      </c>
      <c r="U2825" t="n">
        <v>0.54</v>
      </c>
      <c r="V2825" t="n">
        <v>0.85</v>
      </c>
      <c r="W2825" t="n">
        <v>6.86</v>
      </c>
      <c r="X2825" t="n">
        <v>1.33</v>
      </c>
      <c r="Y2825" t="n">
        <v>1</v>
      </c>
      <c r="Z2825" t="n">
        <v>10</v>
      </c>
    </row>
    <row r="2826">
      <c r="A2826" t="n">
        <v>18</v>
      </c>
      <c r="B2826" t="n">
        <v>95</v>
      </c>
      <c r="C2826" t="inlineStr">
        <is>
          <t xml:space="preserve">CONCLUIDO	</t>
        </is>
      </c>
      <c r="D2826" t="n">
        <v>3.4333</v>
      </c>
      <c r="E2826" t="n">
        <v>29.13</v>
      </c>
      <c r="F2826" t="n">
        <v>24.98</v>
      </c>
      <c r="G2826" t="n">
        <v>33.31</v>
      </c>
      <c r="H2826" t="n">
        <v>0.51</v>
      </c>
      <c r="I2826" t="n">
        <v>45</v>
      </c>
      <c r="J2826" t="n">
        <v>192.55</v>
      </c>
      <c r="K2826" t="n">
        <v>53.44</v>
      </c>
      <c r="L2826" t="n">
        <v>5.5</v>
      </c>
      <c r="M2826" t="n">
        <v>43</v>
      </c>
      <c r="N2826" t="n">
        <v>38.62</v>
      </c>
      <c r="O2826" t="n">
        <v>23982.06</v>
      </c>
      <c r="P2826" t="n">
        <v>337.27</v>
      </c>
      <c r="Q2826" t="n">
        <v>452.61</v>
      </c>
      <c r="R2826" t="n">
        <v>103.06</v>
      </c>
      <c r="S2826" t="n">
        <v>57.64</v>
      </c>
      <c r="T2826" t="n">
        <v>20442.04</v>
      </c>
      <c r="U2826" t="n">
        <v>0.5600000000000001</v>
      </c>
      <c r="V2826" t="n">
        <v>0.85</v>
      </c>
      <c r="W2826" t="n">
        <v>6.87</v>
      </c>
      <c r="X2826" t="n">
        <v>1.26</v>
      </c>
      <c r="Y2826" t="n">
        <v>1</v>
      </c>
      <c r="Z2826" t="n">
        <v>10</v>
      </c>
    </row>
    <row r="2827">
      <c r="A2827" t="n">
        <v>19</v>
      </c>
      <c r="B2827" t="n">
        <v>95</v>
      </c>
      <c r="C2827" t="inlineStr">
        <is>
          <t xml:space="preserve">CONCLUIDO	</t>
        </is>
      </c>
      <c r="D2827" t="n">
        <v>3.4468</v>
      </c>
      <c r="E2827" t="n">
        <v>29.01</v>
      </c>
      <c r="F2827" t="n">
        <v>24.94</v>
      </c>
      <c r="G2827" t="n">
        <v>34.81</v>
      </c>
      <c r="H2827" t="n">
        <v>0.53</v>
      </c>
      <c r="I2827" t="n">
        <v>43</v>
      </c>
      <c r="J2827" t="n">
        <v>192.94</v>
      </c>
      <c r="K2827" t="n">
        <v>53.44</v>
      </c>
      <c r="L2827" t="n">
        <v>5.75</v>
      </c>
      <c r="M2827" t="n">
        <v>41</v>
      </c>
      <c r="N2827" t="n">
        <v>38.75</v>
      </c>
      <c r="O2827" t="n">
        <v>24029.48</v>
      </c>
      <c r="P2827" t="n">
        <v>336.47</v>
      </c>
      <c r="Q2827" t="n">
        <v>452.67</v>
      </c>
      <c r="R2827" t="n">
        <v>101.98</v>
      </c>
      <c r="S2827" t="n">
        <v>57.64</v>
      </c>
      <c r="T2827" t="n">
        <v>19911.68</v>
      </c>
      <c r="U2827" t="n">
        <v>0.57</v>
      </c>
      <c r="V2827" t="n">
        <v>0.85</v>
      </c>
      <c r="W2827" t="n">
        <v>6.86</v>
      </c>
      <c r="X2827" t="n">
        <v>1.22</v>
      </c>
      <c r="Y2827" t="n">
        <v>1</v>
      </c>
      <c r="Z2827" t="n">
        <v>10</v>
      </c>
    </row>
    <row r="2828">
      <c r="A2828" t="n">
        <v>20</v>
      </c>
      <c r="B2828" t="n">
        <v>95</v>
      </c>
      <c r="C2828" t="inlineStr">
        <is>
          <t xml:space="preserve">CONCLUIDO	</t>
        </is>
      </c>
      <c r="D2828" t="n">
        <v>3.4653</v>
      </c>
      <c r="E2828" t="n">
        <v>28.86</v>
      </c>
      <c r="F2828" t="n">
        <v>24.86</v>
      </c>
      <c r="G2828" t="n">
        <v>36.38</v>
      </c>
      <c r="H2828" t="n">
        <v>0.55</v>
      </c>
      <c r="I2828" t="n">
        <v>41</v>
      </c>
      <c r="J2828" t="n">
        <v>193.32</v>
      </c>
      <c r="K2828" t="n">
        <v>53.44</v>
      </c>
      <c r="L2828" t="n">
        <v>6</v>
      </c>
      <c r="M2828" t="n">
        <v>39</v>
      </c>
      <c r="N2828" t="n">
        <v>38.89</v>
      </c>
      <c r="O2828" t="n">
        <v>24076.95</v>
      </c>
      <c r="P2828" t="n">
        <v>335.09</v>
      </c>
      <c r="Q2828" t="n">
        <v>452.69</v>
      </c>
      <c r="R2828" t="n">
        <v>99.23</v>
      </c>
      <c r="S2828" t="n">
        <v>57.64</v>
      </c>
      <c r="T2828" t="n">
        <v>18549.86</v>
      </c>
      <c r="U2828" t="n">
        <v>0.58</v>
      </c>
      <c r="V2828" t="n">
        <v>0.85</v>
      </c>
      <c r="W2828" t="n">
        <v>6.86</v>
      </c>
      <c r="X2828" t="n">
        <v>1.14</v>
      </c>
      <c r="Y2828" t="n">
        <v>1</v>
      </c>
      <c r="Z2828" t="n">
        <v>10</v>
      </c>
    </row>
    <row r="2829">
      <c r="A2829" t="n">
        <v>21</v>
      </c>
      <c r="B2829" t="n">
        <v>95</v>
      </c>
      <c r="C2829" t="inlineStr">
        <is>
          <t xml:space="preserve">CONCLUIDO	</t>
        </is>
      </c>
      <c r="D2829" t="n">
        <v>3.4707</v>
      </c>
      <c r="E2829" t="n">
        <v>28.81</v>
      </c>
      <c r="F2829" t="n">
        <v>24.86</v>
      </c>
      <c r="G2829" t="n">
        <v>37.28</v>
      </c>
      <c r="H2829" t="n">
        <v>0.57</v>
      </c>
      <c r="I2829" t="n">
        <v>40</v>
      </c>
      <c r="J2829" t="n">
        <v>193.71</v>
      </c>
      <c r="K2829" t="n">
        <v>53.44</v>
      </c>
      <c r="L2829" t="n">
        <v>6.25</v>
      </c>
      <c r="M2829" t="n">
        <v>38</v>
      </c>
      <c r="N2829" t="n">
        <v>39.02</v>
      </c>
      <c r="O2829" t="n">
        <v>24124.47</v>
      </c>
      <c r="P2829" t="n">
        <v>334.92</v>
      </c>
      <c r="Q2829" t="n">
        <v>452.58</v>
      </c>
      <c r="R2829" t="n">
        <v>99.27</v>
      </c>
      <c r="S2829" t="n">
        <v>57.64</v>
      </c>
      <c r="T2829" t="n">
        <v>18574.18</v>
      </c>
      <c r="U2829" t="n">
        <v>0.58</v>
      </c>
      <c r="V2829" t="n">
        <v>0.85</v>
      </c>
      <c r="W2829" t="n">
        <v>6.86</v>
      </c>
      <c r="X2829" t="n">
        <v>1.13</v>
      </c>
      <c r="Y2829" t="n">
        <v>1</v>
      </c>
      <c r="Z2829" t="n">
        <v>10</v>
      </c>
    </row>
    <row r="2830">
      <c r="A2830" t="n">
        <v>22</v>
      </c>
      <c r="B2830" t="n">
        <v>95</v>
      </c>
      <c r="C2830" t="inlineStr">
        <is>
          <t xml:space="preserve">CONCLUIDO	</t>
        </is>
      </c>
      <c r="D2830" t="n">
        <v>3.4844</v>
      </c>
      <c r="E2830" t="n">
        <v>28.7</v>
      </c>
      <c r="F2830" t="n">
        <v>24.82</v>
      </c>
      <c r="G2830" t="n">
        <v>39.18</v>
      </c>
      <c r="H2830" t="n">
        <v>0.59</v>
      </c>
      <c r="I2830" t="n">
        <v>38</v>
      </c>
      <c r="J2830" t="n">
        <v>194.09</v>
      </c>
      <c r="K2830" t="n">
        <v>53.44</v>
      </c>
      <c r="L2830" t="n">
        <v>6.5</v>
      </c>
      <c r="M2830" t="n">
        <v>36</v>
      </c>
      <c r="N2830" t="n">
        <v>39.16</v>
      </c>
      <c r="O2830" t="n">
        <v>24172.03</v>
      </c>
      <c r="P2830" t="n">
        <v>334.08</v>
      </c>
      <c r="Q2830" t="n">
        <v>452.63</v>
      </c>
      <c r="R2830" t="n">
        <v>97.37</v>
      </c>
      <c r="S2830" t="n">
        <v>57.64</v>
      </c>
      <c r="T2830" t="n">
        <v>17634.54</v>
      </c>
      <c r="U2830" t="n">
        <v>0.59</v>
      </c>
      <c r="V2830" t="n">
        <v>0.85</v>
      </c>
      <c r="W2830" t="n">
        <v>6.87</v>
      </c>
      <c r="X2830" t="n">
        <v>1.09</v>
      </c>
      <c r="Y2830" t="n">
        <v>1</v>
      </c>
      <c r="Z2830" t="n">
        <v>10</v>
      </c>
    </row>
    <row r="2831">
      <c r="A2831" t="n">
        <v>23</v>
      </c>
      <c r="B2831" t="n">
        <v>95</v>
      </c>
      <c r="C2831" t="inlineStr">
        <is>
          <t xml:space="preserve">CONCLUIDO	</t>
        </is>
      </c>
      <c r="D2831" t="n">
        <v>3.4956</v>
      </c>
      <c r="E2831" t="n">
        <v>28.61</v>
      </c>
      <c r="F2831" t="n">
        <v>24.76</v>
      </c>
      <c r="G2831" t="n">
        <v>40.15</v>
      </c>
      <c r="H2831" t="n">
        <v>0.62</v>
      </c>
      <c r="I2831" t="n">
        <v>37</v>
      </c>
      <c r="J2831" t="n">
        <v>194.48</v>
      </c>
      <c r="K2831" t="n">
        <v>53.44</v>
      </c>
      <c r="L2831" t="n">
        <v>6.75</v>
      </c>
      <c r="M2831" t="n">
        <v>35</v>
      </c>
      <c r="N2831" t="n">
        <v>39.29</v>
      </c>
      <c r="O2831" t="n">
        <v>24219.63</v>
      </c>
      <c r="P2831" t="n">
        <v>333.02</v>
      </c>
      <c r="Q2831" t="n">
        <v>452.57</v>
      </c>
      <c r="R2831" t="n">
        <v>95.88</v>
      </c>
      <c r="S2831" t="n">
        <v>57.64</v>
      </c>
      <c r="T2831" t="n">
        <v>16894.2</v>
      </c>
      <c r="U2831" t="n">
        <v>0.6</v>
      </c>
      <c r="V2831" t="n">
        <v>0.86</v>
      </c>
      <c r="W2831" t="n">
        <v>6.86</v>
      </c>
      <c r="X2831" t="n">
        <v>1.04</v>
      </c>
      <c r="Y2831" t="n">
        <v>1</v>
      </c>
      <c r="Z2831" t="n">
        <v>10</v>
      </c>
    </row>
    <row r="2832">
      <c r="A2832" t="n">
        <v>24</v>
      </c>
      <c r="B2832" t="n">
        <v>95</v>
      </c>
      <c r="C2832" t="inlineStr">
        <is>
          <t xml:space="preserve">CONCLUIDO	</t>
        </is>
      </c>
      <c r="D2832" t="n">
        <v>3.5128</v>
      </c>
      <c r="E2832" t="n">
        <v>28.47</v>
      </c>
      <c r="F2832" t="n">
        <v>24.7</v>
      </c>
      <c r="G2832" t="n">
        <v>42.34</v>
      </c>
      <c r="H2832" t="n">
        <v>0.64</v>
      </c>
      <c r="I2832" t="n">
        <v>35</v>
      </c>
      <c r="J2832" t="n">
        <v>194.86</v>
      </c>
      <c r="K2832" t="n">
        <v>53.44</v>
      </c>
      <c r="L2832" t="n">
        <v>7</v>
      </c>
      <c r="M2832" t="n">
        <v>33</v>
      </c>
      <c r="N2832" t="n">
        <v>39.43</v>
      </c>
      <c r="O2832" t="n">
        <v>24267.28</v>
      </c>
      <c r="P2832" t="n">
        <v>331.88</v>
      </c>
      <c r="Q2832" t="n">
        <v>452.63</v>
      </c>
      <c r="R2832" t="n">
        <v>93.95999999999999</v>
      </c>
      <c r="S2832" t="n">
        <v>57.64</v>
      </c>
      <c r="T2832" t="n">
        <v>15942.72</v>
      </c>
      <c r="U2832" t="n">
        <v>0.61</v>
      </c>
      <c r="V2832" t="n">
        <v>0.86</v>
      </c>
      <c r="W2832" t="n">
        <v>6.85</v>
      </c>
      <c r="X2832" t="n">
        <v>0.97</v>
      </c>
      <c r="Y2832" t="n">
        <v>1</v>
      </c>
      <c r="Z2832" t="n">
        <v>10</v>
      </c>
    </row>
    <row r="2833">
      <c r="A2833" t="n">
        <v>25</v>
      </c>
      <c r="B2833" t="n">
        <v>95</v>
      </c>
      <c r="C2833" t="inlineStr">
        <is>
          <t xml:space="preserve">CONCLUIDO	</t>
        </is>
      </c>
      <c r="D2833" t="n">
        <v>3.5227</v>
      </c>
      <c r="E2833" t="n">
        <v>28.39</v>
      </c>
      <c r="F2833" t="n">
        <v>24.65</v>
      </c>
      <c r="G2833" t="n">
        <v>43.51</v>
      </c>
      <c r="H2833" t="n">
        <v>0.66</v>
      </c>
      <c r="I2833" t="n">
        <v>34</v>
      </c>
      <c r="J2833" t="n">
        <v>195.25</v>
      </c>
      <c r="K2833" t="n">
        <v>53.44</v>
      </c>
      <c r="L2833" t="n">
        <v>7.25</v>
      </c>
      <c r="M2833" t="n">
        <v>32</v>
      </c>
      <c r="N2833" t="n">
        <v>39.57</v>
      </c>
      <c r="O2833" t="n">
        <v>24314.98</v>
      </c>
      <c r="P2833" t="n">
        <v>330.94</v>
      </c>
      <c r="Q2833" t="n">
        <v>452.64</v>
      </c>
      <c r="R2833" t="n">
        <v>92.44</v>
      </c>
      <c r="S2833" t="n">
        <v>57.64</v>
      </c>
      <c r="T2833" t="n">
        <v>15188.12</v>
      </c>
      <c r="U2833" t="n">
        <v>0.62</v>
      </c>
      <c r="V2833" t="n">
        <v>0.86</v>
      </c>
      <c r="W2833" t="n">
        <v>6.85</v>
      </c>
      <c r="X2833" t="n">
        <v>0.93</v>
      </c>
      <c r="Y2833" t="n">
        <v>1</v>
      </c>
      <c r="Z2833" t="n">
        <v>10</v>
      </c>
    </row>
    <row r="2834">
      <c r="A2834" t="n">
        <v>26</v>
      </c>
      <c r="B2834" t="n">
        <v>95</v>
      </c>
      <c r="C2834" t="inlineStr">
        <is>
          <t xml:space="preserve">CONCLUIDO	</t>
        </is>
      </c>
      <c r="D2834" t="n">
        <v>3.5285</v>
      </c>
      <c r="E2834" t="n">
        <v>28.34</v>
      </c>
      <c r="F2834" t="n">
        <v>24.64</v>
      </c>
      <c r="G2834" t="n">
        <v>44.81</v>
      </c>
      <c r="H2834" t="n">
        <v>0.68</v>
      </c>
      <c r="I2834" t="n">
        <v>33</v>
      </c>
      <c r="J2834" t="n">
        <v>195.64</v>
      </c>
      <c r="K2834" t="n">
        <v>53.44</v>
      </c>
      <c r="L2834" t="n">
        <v>7.5</v>
      </c>
      <c r="M2834" t="n">
        <v>31</v>
      </c>
      <c r="N2834" t="n">
        <v>39.7</v>
      </c>
      <c r="O2834" t="n">
        <v>24362.73</v>
      </c>
      <c r="P2834" t="n">
        <v>330.74</v>
      </c>
      <c r="Q2834" t="n">
        <v>452.65</v>
      </c>
      <c r="R2834" t="n">
        <v>92.37</v>
      </c>
      <c r="S2834" t="n">
        <v>57.64</v>
      </c>
      <c r="T2834" t="n">
        <v>15159.5</v>
      </c>
      <c r="U2834" t="n">
        <v>0.62</v>
      </c>
      <c r="V2834" t="n">
        <v>0.86</v>
      </c>
      <c r="W2834" t="n">
        <v>6.84</v>
      </c>
      <c r="X2834" t="n">
        <v>0.92</v>
      </c>
      <c r="Y2834" t="n">
        <v>1</v>
      </c>
      <c r="Z2834" t="n">
        <v>10</v>
      </c>
    </row>
    <row r="2835">
      <c r="A2835" t="n">
        <v>27</v>
      </c>
      <c r="B2835" t="n">
        <v>95</v>
      </c>
      <c r="C2835" t="inlineStr">
        <is>
          <t xml:space="preserve">CONCLUIDO	</t>
        </is>
      </c>
      <c r="D2835" t="n">
        <v>3.534</v>
      </c>
      <c r="E2835" t="n">
        <v>28.3</v>
      </c>
      <c r="F2835" t="n">
        <v>24.64</v>
      </c>
      <c r="G2835" t="n">
        <v>46.19</v>
      </c>
      <c r="H2835" t="n">
        <v>0.7</v>
      </c>
      <c r="I2835" t="n">
        <v>32</v>
      </c>
      <c r="J2835" t="n">
        <v>196.03</v>
      </c>
      <c r="K2835" t="n">
        <v>53.44</v>
      </c>
      <c r="L2835" t="n">
        <v>7.75</v>
      </c>
      <c r="M2835" t="n">
        <v>30</v>
      </c>
      <c r="N2835" t="n">
        <v>39.84</v>
      </c>
      <c r="O2835" t="n">
        <v>24410.52</v>
      </c>
      <c r="P2835" t="n">
        <v>330.38</v>
      </c>
      <c r="Q2835" t="n">
        <v>452.63</v>
      </c>
      <c r="R2835" t="n">
        <v>92.06</v>
      </c>
      <c r="S2835" t="n">
        <v>57.64</v>
      </c>
      <c r="T2835" t="n">
        <v>15006.94</v>
      </c>
      <c r="U2835" t="n">
        <v>0.63</v>
      </c>
      <c r="V2835" t="n">
        <v>0.86</v>
      </c>
      <c r="W2835" t="n">
        <v>6.85</v>
      </c>
      <c r="X2835" t="n">
        <v>0.91</v>
      </c>
      <c r="Y2835" t="n">
        <v>1</v>
      </c>
      <c r="Z2835" t="n">
        <v>10</v>
      </c>
    </row>
    <row r="2836">
      <c r="A2836" t="n">
        <v>28</v>
      </c>
      <c r="B2836" t="n">
        <v>95</v>
      </c>
      <c r="C2836" t="inlineStr">
        <is>
          <t xml:space="preserve">CONCLUIDO	</t>
        </is>
      </c>
      <c r="D2836" t="n">
        <v>3.5454</v>
      </c>
      <c r="E2836" t="n">
        <v>28.21</v>
      </c>
      <c r="F2836" t="n">
        <v>24.58</v>
      </c>
      <c r="G2836" t="n">
        <v>47.58</v>
      </c>
      <c r="H2836" t="n">
        <v>0.72</v>
      </c>
      <c r="I2836" t="n">
        <v>31</v>
      </c>
      <c r="J2836" t="n">
        <v>196.41</v>
      </c>
      <c r="K2836" t="n">
        <v>53.44</v>
      </c>
      <c r="L2836" t="n">
        <v>8</v>
      </c>
      <c r="M2836" t="n">
        <v>29</v>
      </c>
      <c r="N2836" t="n">
        <v>39.98</v>
      </c>
      <c r="O2836" t="n">
        <v>24458.36</v>
      </c>
      <c r="P2836" t="n">
        <v>329.37</v>
      </c>
      <c r="Q2836" t="n">
        <v>452.64</v>
      </c>
      <c r="R2836" t="n">
        <v>90.39</v>
      </c>
      <c r="S2836" t="n">
        <v>57.64</v>
      </c>
      <c r="T2836" t="n">
        <v>14177.73</v>
      </c>
      <c r="U2836" t="n">
        <v>0.64</v>
      </c>
      <c r="V2836" t="n">
        <v>0.86</v>
      </c>
      <c r="W2836" t="n">
        <v>6.84</v>
      </c>
      <c r="X2836" t="n">
        <v>0.86</v>
      </c>
      <c r="Y2836" t="n">
        <v>1</v>
      </c>
      <c r="Z2836" t="n">
        <v>10</v>
      </c>
    </row>
    <row r="2837">
      <c r="A2837" t="n">
        <v>29</v>
      </c>
      <c r="B2837" t="n">
        <v>95</v>
      </c>
      <c r="C2837" t="inlineStr">
        <is>
          <t xml:space="preserve">CONCLUIDO	</t>
        </is>
      </c>
      <c r="D2837" t="n">
        <v>3.5525</v>
      </c>
      <c r="E2837" t="n">
        <v>28.15</v>
      </c>
      <c r="F2837" t="n">
        <v>24.56</v>
      </c>
      <c r="G2837" t="n">
        <v>49.13</v>
      </c>
      <c r="H2837" t="n">
        <v>0.74</v>
      </c>
      <c r="I2837" t="n">
        <v>30</v>
      </c>
      <c r="J2837" t="n">
        <v>196.8</v>
      </c>
      <c r="K2837" t="n">
        <v>53.44</v>
      </c>
      <c r="L2837" t="n">
        <v>8.25</v>
      </c>
      <c r="M2837" t="n">
        <v>28</v>
      </c>
      <c r="N2837" t="n">
        <v>40.12</v>
      </c>
      <c r="O2837" t="n">
        <v>24506.24</v>
      </c>
      <c r="P2837" t="n">
        <v>329.02</v>
      </c>
      <c r="Q2837" t="n">
        <v>452.62</v>
      </c>
      <c r="R2837" t="n">
        <v>89.69</v>
      </c>
      <c r="S2837" t="n">
        <v>57.64</v>
      </c>
      <c r="T2837" t="n">
        <v>13834.1</v>
      </c>
      <c r="U2837" t="n">
        <v>0.64</v>
      </c>
      <c r="V2837" t="n">
        <v>0.86</v>
      </c>
      <c r="W2837" t="n">
        <v>6.84</v>
      </c>
      <c r="X2837" t="n">
        <v>0.84</v>
      </c>
      <c r="Y2837" t="n">
        <v>1</v>
      </c>
      <c r="Z2837" t="n">
        <v>10</v>
      </c>
    </row>
    <row r="2838">
      <c r="A2838" t="n">
        <v>30</v>
      </c>
      <c r="B2838" t="n">
        <v>95</v>
      </c>
      <c r="C2838" t="inlineStr">
        <is>
          <t xml:space="preserve">CONCLUIDO	</t>
        </is>
      </c>
      <c r="D2838" t="n">
        <v>3.5604</v>
      </c>
      <c r="E2838" t="n">
        <v>28.09</v>
      </c>
      <c r="F2838" t="n">
        <v>24.54</v>
      </c>
      <c r="G2838" t="n">
        <v>50.77</v>
      </c>
      <c r="H2838" t="n">
        <v>0.77</v>
      </c>
      <c r="I2838" t="n">
        <v>29</v>
      </c>
      <c r="J2838" t="n">
        <v>197.19</v>
      </c>
      <c r="K2838" t="n">
        <v>53.44</v>
      </c>
      <c r="L2838" t="n">
        <v>8.5</v>
      </c>
      <c r="M2838" t="n">
        <v>27</v>
      </c>
      <c r="N2838" t="n">
        <v>40.26</v>
      </c>
      <c r="O2838" t="n">
        <v>24554.18</v>
      </c>
      <c r="P2838" t="n">
        <v>328.22</v>
      </c>
      <c r="Q2838" t="n">
        <v>452.62</v>
      </c>
      <c r="R2838" t="n">
        <v>88.77</v>
      </c>
      <c r="S2838" t="n">
        <v>57.64</v>
      </c>
      <c r="T2838" t="n">
        <v>13378.39</v>
      </c>
      <c r="U2838" t="n">
        <v>0.65</v>
      </c>
      <c r="V2838" t="n">
        <v>0.86</v>
      </c>
      <c r="W2838" t="n">
        <v>6.84</v>
      </c>
      <c r="X2838" t="n">
        <v>0.8100000000000001</v>
      </c>
      <c r="Y2838" t="n">
        <v>1</v>
      </c>
      <c r="Z2838" t="n">
        <v>10</v>
      </c>
    </row>
    <row r="2839">
      <c r="A2839" t="n">
        <v>31</v>
      </c>
      <c r="B2839" t="n">
        <v>95</v>
      </c>
      <c r="C2839" t="inlineStr">
        <is>
          <t xml:space="preserve">CONCLUIDO	</t>
        </is>
      </c>
      <c r="D2839" t="n">
        <v>3.5689</v>
      </c>
      <c r="E2839" t="n">
        <v>28.02</v>
      </c>
      <c r="F2839" t="n">
        <v>24.51</v>
      </c>
      <c r="G2839" t="n">
        <v>52.52</v>
      </c>
      <c r="H2839" t="n">
        <v>0.79</v>
      </c>
      <c r="I2839" t="n">
        <v>28</v>
      </c>
      <c r="J2839" t="n">
        <v>197.58</v>
      </c>
      <c r="K2839" t="n">
        <v>53.44</v>
      </c>
      <c r="L2839" t="n">
        <v>8.75</v>
      </c>
      <c r="M2839" t="n">
        <v>26</v>
      </c>
      <c r="N2839" t="n">
        <v>40.39</v>
      </c>
      <c r="O2839" t="n">
        <v>24602.15</v>
      </c>
      <c r="P2839" t="n">
        <v>327.67</v>
      </c>
      <c r="Q2839" t="n">
        <v>452.63</v>
      </c>
      <c r="R2839" t="n">
        <v>87.79000000000001</v>
      </c>
      <c r="S2839" t="n">
        <v>57.64</v>
      </c>
      <c r="T2839" t="n">
        <v>12893.06</v>
      </c>
      <c r="U2839" t="n">
        <v>0.66</v>
      </c>
      <c r="V2839" t="n">
        <v>0.87</v>
      </c>
      <c r="W2839" t="n">
        <v>6.84</v>
      </c>
      <c r="X2839" t="n">
        <v>0.78</v>
      </c>
      <c r="Y2839" t="n">
        <v>1</v>
      </c>
      <c r="Z2839" t="n">
        <v>10</v>
      </c>
    </row>
    <row r="2840">
      <c r="A2840" t="n">
        <v>32</v>
      </c>
      <c r="B2840" t="n">
        <v>95</v>
      </c>
      <c r="C2840" t="inlineStr">
        <is>
          <t xml:space="preserve">CONCLUIDO	</t>
        </is>
      </c>
      <c r="D2840" t="n">
        <v>3.5787</v>
      </c>
      <c r="E2840" t="n">
        <v>27.94</v>
      </c>
      <c r="F2840" t="n">
        <v>24.47</v>
      </c>
      <c r="G2840" t="n">
        <v>54.38</v>
      </c>
      <c r="H2840" t="n">
        <v>0.8100000000000001</v>
      </c>
      <c r="I2840" t="n">
        <v>27</v>
      </c>
      <c r="J2840" t="n">
        <v>197.97</v>
      </c>
      <c r="K2840" t="n">
        <v>53.44</v>
      </c>
      <c r="L2840" t="n">
        <v>9</v>
      </c>
      <c r="M2840" t="n">
        <v>25</v>
      </c>
      <c r="N2840" t="n">
        <v>40.53</v>
      </c>
      <c r="O2840" t="n">
        <v>24650.18</v>
      </c>
      <c r="P2840" t="n">
        <v>326.72</v>
      </c>
      <c r="Q2840" t="n">
        <v>452.6</v>
      </c>
      <c r="R2840" t="n">
        <v>86.72</v>
      </c>
      <c r="S2840" t="n">
        <v>57.64</v>
      </c>
      <c r="T2840" t="n">
        <v>12364.89</v>
      </c>
      <c r="U2840" t="n">
        <v>0.66</v>
      </c>
      <c r="V2840" t="n">
        <v>0.87</v>
      </c>
      <c r="W2840" t="n">
        <v>6.84</v>
      </c>
      <c r="X2840" t="n">
        <v>0.74</v>
      </c>
      <c r="Y2840" t="n">
        <v>1</v>
      </c>
      <c r="Z2840" t="n">
        <v>10</v>
      </c>
    </row>
    <row r="2841">
      <c r="A2841" t="n">
        <v>33</v>
      </c>
      <c r="B2841" t="n">
        <v>95</v>
      </c>
      <c r="C2841" t="inlineStr">
        <is>
          <t xml:space="preserve">CONCLUIDO	</t>
        </is>
      </c>
      <c r="D2841" t="n">
        <v>3.5782</v>
      </c>
      <c r="E2841" t="n">
        <v>27.95</v>
      </c>
      <c r="F2841" t="n">
        <v>24.47</v>
      </c>
      <c r="G2841" t="n">
        <v>54.38</v>
      </c>
      <c r="H2841" t="n">
        <v>0.83</v>
      </c>
      <c r="I2841" t="n">
        <v>27</v>
      </c>
      <c r="J2841" t="n">
        <v>198.36</v>
      </c>
      <c r="K2841" t="n">
        <v>53.44</v>
      </c>
      <c r="L2841" t="n">
        <v>9.25</v>
      </c>
      <c r="M2841" t="n">
        <v>25</v>
      </c>
      <c r="N2841" t="n">
        <v>40.67</v>
      </c>
      <c r="O2841" t="n">
        <v>24698.26</v>
      </c>
      <c r="P2841" t="n">
        <v>326.59</v>
      </c>
      <c r="Q2841" t="n">
        <v>452.68</v>
      </c>
      <c r="R2841" t="n">
        <v>86.45</v>
      </c>
      <c r="S2841" t="n">
        <v>57.64</v>
      </c>
      <c r="T2841" t="n">
        <v>12229.32</v>
      </c>
      <c r="U2841" t="n">
        <v>0.67</v>
      </c>
      <c r="V2841" t="n">
        <v>0.87</v>
      </c>
      <c r="W2841" t="n">
        <v>6.84</v>
      </c>
      <c r="X2841" t="n">
        <v>0.75</v>
      </c>
      <c r="Y2841" t="n">
        <v>1</v>
      </c>
      <c r="Z2841" t="n">
        <v>10</v>
      </c>
    </row>
    <row r="2842">
      <c r="A2842" t="n">
        <v>34</v>
      </c>
      <c r="B2842" t="n">
        <v>95</v>
      </c>
      <c r="C2842" t="inlineStr">
        <is>
          <t xml:space="preserve">CONCLUIDO	</t>
        </is>
      </c>
      <c r="D2842" t="n">
        <v>3.5849</v>
      </c>
      <c r="E2842" t="n">
        <v>27.89</v>
      </c>
      <c r="F2842" t="n">
        <v>24.46</v>
      </c>
      <c r="G2842" t="n">
        <v>56.44</v>
      </c>
      <c r="H2842" t="n">
        <v>0.85</v>
      </c>
      <c r="I2842" t="n">
        <v>26</v>
      </c>
      <c r="J2842" t="n">
        <v>198.75</v>
      </c>
      <c r="K2842" t="n">
        <v>53.44</v>
      </c>
      <c r="L2842" t="n">
        <v>9.5</v>
      </c>
      <c r="M2842" t="n">
        <v>24</v>
      </c>
      <c r="N2842" t="n">
        <v>40.81</v>
      </c>
      <c r="O2842" t="n">
        <v>24746.38</v>
      </c>
      <c r="P2842" t="n">
        <v>326.06</v>
      </c>
      <c r="Q2842" t="n">
        <v>452.62</v>
      </c>
      <c r="R2842" t="n">
        <v>86.18000000000001</v>
      </c>
      <c r="S2842" t="n">
        <v>57.64</v>
      </c>
      <c r="T2842" t="n">
        <v>12095.94</v>
      </c>
      <c r="U2842" t="n">
        <v>0.67</v>
      </c>
      <c r="V2842" t="n">
        <v>0.87</v>
      </c>
      <c r="W2842" t="n">
        <v>6.84</v>
      </c>
      <c r="X2842" t="n">
        <v>0.73</v>
      </c>
      <c r="Y2842" t="n">
        <v>1</v>
      </c>
      <c r="Z2842" t="n">
        <v>10</v>
      </c>
    </row>
    <row r="2843">
      <c r="A2843" t="n">
        <v>35</v>
      </c>
      <c r="B2843" t="n">
        <v>95</v>
      </c>
      <c r="C2843" t="inlineStr">
        <is>
          <t xml:space="preserve">CONCLUIDO	</t>
        </is>
      </c>
      <c r="D2843" t="n">
        <v>3.5939</v>
      </c>
      <c r="E2843" t="n">
        <v>27.82</v>
      </c>
      <c r="F2843" t="n">
        <v>24.43</v>
      </c>
      <c r="G2843" t="n">
        <v>58.62</v>
      </c>
      <c r="H2843" t="n">
        <v>0.87</v>
      </c>
      <c r="I2843" t="n">
        <v>25</v>
      </c>
      <c r="J2843" t="n">
        <v>199.14</v>
      </c>
      <c r="K2843" t="n">
        <v>53.44</v>
      </c>
      <c r="L2843" t="n">
        <v>9.75</v>
      </c>
      <c r="M2843" t="n">
        <v>23</v>
      </c>
      <c r="N2843" t="n">
        <v>40.95</v>
      </c>
      <c r="O2843" t="n">
        <v>24794.55</v>
      </c>
      <c r="P2843" t="n">
        <v>325.31</v>
      </c>
      <c r="Q2843" t="n">
        <v>452.62</v>
      </c>
      <c r="R2843" t="n">
        <v>85.13</v>
      </c>
      <c r="S2843" t="n">
        <v>57.64</v>
      </c>
      <c r="T2843" t="n">
        <v>11579.12</v>
      </c>
      <c r="U2843" t="n">
        <v>0.68</v>
      </c>
      <c r="V2843" t="n">
        <v>0.87</v>
      </c>
      <c r="W2843" t="n">
        <v>6.84</v>
      </c>
      <c r="X2843" t="n">
        <v>0.7</v>
      </c>
      <c r="Y2843" t="n">
        <v>1</v>
      </c>
      <c r="Z2843" t="n">
        <v>10</v>
      </c>
    </row>
    <row r="2844">
      <c r="A2844" t="n">
        <v>36</v>
      </c>
      <c r="B2844" t="n">
        <v>95</v>
      </c>
      <c r="C2844" t="inlineStr">
        <is>
          <t xml:space="preserve">CONCLUIDO	</t>
        </is>
      </c>
      <c r="D2844" t="n">
        <v>3.5967</v>
      </c>
      <c r="E2844" t="n">
        <v>27.8</v>
      </c>
      <c r="F2844" t="n">
        <v>24.4</v>
      </c>
      <c r="G2844" t="n">
        <v>58.57</v>
      </c>
      <c r="H2844" t="n">
        <v>0.89</v>
      </c>
      <c r="I2844" t="n">
        <v>25</v>
      </c>
      <c r="J2844" t="n">
        <v>199.53</v>
      </c>
      <c r="K2844" t="n">
        <v>53.44</v>
      </c>
      <c r="L2844" t="n">
        <v>10</v>
      </c>
      <c r="M2844" t="n">
        <v>23</v>
      </c>
      <c r="N2844" t="n">
        <v>41.1</v>
      </c>
      <c r="O2844" t="n">
        <v>24842.77</v>
      </c>
      <c r="P2844" t="n">
        <v>324.8</v>
      </c>
      <c r="Q2844" t="n">
        <v>452.56</v>
      </c>
      <c r="R2844" t="n">
        <v>84.55</v>
      </c>
      <c r="S2844" t="n">
        <v>57.64</v>
      </c>
      <c r="T2844" t="n">
        <v>11288.11</v>
      </c>
      <c r="U2844" t="n">
        <v>0.68</v>
      </c>
      <c r="V2844" t="n">
        <v>0.87</v>
      </c>
      <c r="W2844" t="n">
        <v>6.83</v>
      </c>
      <c r="X2844" t="n">
        <v>0.68</v>
      </c>
      <c r="Y2844" t="n">
        <v>1</v>
      </c>
      <c r="Z2844" t="n">
        <v>10</v>
      </c>
    </row>
    <row r="2845">
      <c r="A2845" t="n">
        <v>37</v>
      </c>
      <c r="B2845" t="n">
        <v>95</v>
      </c>
      <c r="C2845" t="inlineStr">
        <is>
          <t xml:space="preserve">CONCLUIDO	</t>
        </is>
      </c>
      <c r="D2845" t="n">
        <v>3.6038</v>
      </c>
      <c r="E2845" t="n">
        <v>27.75</v>
      </c>
      <c r="F2845" t="n">
        <v>24.39</v>
      </c>
      <c r="G2845" t="n">
        <v>60.97</v>
      </c>
      <c r="H2845" t="n">
        <v>0.91</v>
      </c>
      <c r="I2845" t="n">
        <v>24</v>
      </c>
      <c r="J2845" t="n">
        <v>199.92</v>
      </c>
      <c r="K2845" t="n">
        <v>53.44</v>
      </c>
      <c r="L2845" t="n">
        <v>10.25</v>
      </c>
      <c r="M2845" t="n">
        <v>22</v>
      </c>
      <c r="N2845" t="n">
        <v>41.24</v>
      </c>
      <c r="O2845" t="n">
        <v>24891.03</v>
      </c>
      <c r="P2845" t="n">
        <v>324.66</v>
      </c>
      <c r="Q2845" t="n">
        <v>452.56</v>
      </c>
      <c r="R2845" t="n">
        <v>83.95</v>
      </c>
      <c r="S2845" t="n">
        <v>57.64</v>
      </c>
      <c r="T2845" t="n">
        <v>10993.14</v>
      </c>
      <c r="U2845" t="n">
        <v>0.6899999999999999</v>
      </c>
      <c r="V2845" t="n">
        <v>0.87</v>
      </c>
      <c r="W2845" t="n">
        <v>6.83</v>
      </c>
      <c r="X2845" t="n">
        <v>0.66</v>
      </c>
      <c r="Y2845" t="n">
        <v>1</v>
      </c>
      <c r="Z2845" t="n">
        <v>10</v>
      </c>
    </row>
    <row r="2846">
      <c r="A2846" t="n">
        <v>38</v>
      </c>
      <c r="B2846" t="n">
        <v>95</v>
      </c>
      <c r="C2846" t="inlineStr">
        <is>
          <t xml:space="preserve">CONCLUIDO	</t>
        </is>
      </c>
      <c r="D2846" t="n">
        <v>3.6049</v>
      </c>
      <c r="E2846" t="n">
        <v>27.74</v>
      </c>
      <c r="F2846" t="n">
        <v>24.38</v>
      </c>
      <c r="G2846" t="n">
        <v>60.95</v>
      </c>
      <c r="H2846" t="n">
        <v>0.93</v>
      </c>
      <c r="I2846" t="n">
        <v>24</v>
      </c>
      <c r="J2846" t="n">
        <v>200.31</v>
      </c>
      <c r="K2846" t="n">
        <v>53.44</v>
      </c>
      <c r="L2846" t="n">
        <v>10.5</v>
      </c>
      <c r="M2846" t="n">
        <v>22</v>
      </c>
      <c r="N2846" t="n">
        <v>41.38</v>
      </c>
      <c r="O2846" t="n">
        <v>24939.35</v>
      </c>
      <c r="P2846" t="n">
        <v>323.82</v>
      </c>
      <c r="Q2846" t="n">
        <v>452.6</v>
      </c>
      <c r="R2846" t="n">
        <v>83.7</v>
      </c>
      <c r="S2846" t="n">
        <v>57.64</v>
      </c>
      <c r="T2846" t="n">
        <v>10869.56</v>
      </c>
      <c r="U2846" t="n">
        <v>0.6899999999999999</v>
      </c>
      <c r="V2846" t="n">
        <v>0.87</v>
      </c>
      <c r="W2846" t="n">
        <v>6.83</v>
      </c>
      <c r="X2846" t="n">
        <v>0.65</v>
      </c>
      <c r="Y2846" t="n">
        <v>1</v>
      </c>
      <c r="Z2846" t="n">
        <v>10</v>
      </c>
    </row>
    <row r="2847">
      <c r="A2847" t="n">
        <v>39</v>
      </c>
      <c r="B2847" t="n">
        <v>95</v>
      </c>
      <c r="C2847" t="inlineStr">
        <is>
          <t xml:space="preserve">CONCLUIDO	</t>
        </is>
      </c>
      <c r="D2847" t="n">
        <v>3.6129</v>
      </c>
      <c r="E2847" t="n">
        <v>27.68</v>
      </c>
      <c r="F2847" t="n">
        <v>24.35</v>
      </c>
      <c r="G2847" t="n">
        <v>63.53</v>
      </c>
      <c r="H2847" t="n">
        <v>0.95</v>
      </c>
      <c r="I2847" t="n">
        <v>23</v>
      </c>
      <c r="J2847" t="n">
        <v>200.71</v>
      </c>
      <c r="K2847" t="n">
        <v>53.44</v>
      </c>
      <c r="L2847" t="n">
        <v>10.75</v>
      </c>
      <c r="M2847" t="n">
        <v>21</v>
      </c>
      <c r="N2847" t="n">
        <v>41.52</v>
      </c>
      <c r="O2847" t="n">
        <v>24987.71</v>
      </c>
      <c r="P2847" t="n">
        <v>323.46</v>
      </c>
      <c r="Q2847" t="n">
        <v>452.6</v>
      </c>
      <c r="R2847" t="n">
        <v>82.73999999999999</v>
      </c>
      <c r="S2847" t="n">
        <v>57.64</v>
      </c>
      <c r="T2847" t="n">
        <v>10395.19</v>
      </c>
      <c r="U2847" t="n">
        <v>0.7</v>
      </c>
      <c r="V2847" t="n">
        <v>0.87</v>
      </c>
      <c r="W2847" t="n">
        <v>6.83</v>
      </c>
      <c r="X2847" t="n">
        <v>0.63</v>
      </c>
      <c r="Y2847" t="n">
        <v>1</v>
      </c>
      <c r="Z2847" t="n">
        <v>10</v>
      </c>
    </row>
    <row r="2848">
      <c r="A2848" t="n">
        <v>40</v>
      </c>
      <c r="B2848" t="n">
        <v>95</v>
      </c>
      <c r="C2848" t="inlineStr">
        <is>
          <t xml:space="preserve">CONCLUIDO	</t>
        </is>
      </c>
      <c r="D2848" t="n">
        <v>3.6201</v>
      </c>
      <c r="E2848" t="n">
        <v>27.62</v>
      </c>
      <c r="F2848" t="n">
        <v>24.34</v>
      </c>
      <c r="G2848" t="n">
        <v>66.37</v>
      </c>
      <c r="H2848" t="n">
        <v>0.97</v>
      </c>
      <c r="I2848" t="n">
        <v>22</v>
      </c>
      <c r="J2848" t="n">
        <v>201.1</v>
      </c>
      <c r="K2848" t="n">
        <v>53.44</v>
      </c>
      <c r="L2848" t="n">
        <v>11</v>
      </c>
      <c r="M2848" t="n">
        <v>20</v>
      </c>
      <c r="N2848" t="n">
        <v>41.66</v>
      </c>
      <c r="O2848" t="n">
        <v>25036.12</v>
      </c>
      <c r="P2848" t="n">
        <v>322.77</v>
      </c>
      <c r="Q2848" t="n">
        <v>452.66</v>
      </c>
      <c r="R2848" t="n">
        <v>82.04000000000001</v>
      </c>
      <c r="S2848" t="n">
        <v>57.64</v>
      </c>
      <c r="T2848" t="n">
        <v>10048.35</v>
      </c>
      <c r="U2848" t="n">
        <v>0.7</v>
      </c>
      <c r="V2848" t="n">
        <v>0.87</v>
      </c>
      <c r="W2848" t="n">
        <v>6.84</v>
      </c>
      <c r="X2848" t="n">
        <v>0.61</v>
      </c>
      <c r="Y2848" t="n">
        <v>1</v>
      </c>
      <c r="Z2848" t="n">
        <v>10</v>
      </c>
    </row>
    <row r="2849">
      <c r="A2849" t="n">
        <v>41</v>
      </c>
      <c r="B2849" t="n">
        <v>95</v>
      </c>
      <c r="C2849" t="inlineStr">
        <is>
          <t xml:space="preserve">CONCLUIDO	</t>
        </is>
      </c>
      <c r="D2849" t="n">
        <v>3.6223</v>
      </c>
      <c r="E2849" t="n">
        <v>27.61</v>
      </c>
      <c r="F2849" t="n">
        <v>24.32</v>
      </c>
      <c r="G2849" t="n">
        <v>66.33</v>
      </c>
      <c r="H2849" t="n">
        <v>0.99</v>
      </c>
      <c r="I2849" t="n">
        <v>22</v>
      </c>
      <c r="J2849" t="n">
        <v>201.49</v>
      </c>
      <c r="K2849" t="n">
        <v>53.44</v>
      </c>
      <c r="L2849" t="n">
        <v>11.25</v>
      </c>
      <c r="M2849" t="n">
        <v>20</v>
      </c>
      <c r="N2849" t="n">
        <v>41.81</v>
      </c>
      <c r="O2849" t="n">
        <v>25084.58</v>
      </c>
      <c r="P2849" t="n">
        <v>322.57</v>
      </c>
      <c r="Q2849" t="n">
        <v>452.58</v>
      </c>
      <c r="R2849" t="n">
        <v>81.84999999999999</v>
      </c>
      <c r="S2849" t="n">
        <v>57.64</v>
      </c>
      <c r="T2849" t="n">
        <v>9953.059999999999</v>
      </c>
      <c r="U2849" t="n">
        <v>0.7</v>
      </c>
      <c r="V2849" t="n">
        <v>0.87</v>
      </c>
      <c r="W2849" t="n">
        <v>6.83</v>
      </c>
      <c r="X2849" t="n">
        <v>0.59</v>
      </c>
      <c r="Y2849" t="n">
        <v>1</v>
      </c>
      <c r="Z2849" t="n">
        <v>10</v>
      </c>
    </row>
    <row r="2850">
      <c r="A2850" t="n">
        <v>42</v>
      </c>
      <c r="B2850" t="n">
        <v>95</v>
      </c>
      <c r="C2850" t="inlineStr">
        <is>
          <t xml:space="preserve">CONCLUIDO	</t>
        </is>
      </c>
      <c r="D2850" t="n">
        <v>3.6215</v>
      </c>
      <c r="E2850" t="n">
        <v>27.61</v>
      </c>
      <c r="F2850" t="n">
        <v>24.33</v>
      </c>
      <c r="G2850" t="n">
        <v>66.34</v>
      </c>
      <c r="H2850" t="n">
        <v>1.01</v>
      </c>
      <c r="I2850" t="n">
        <v>22</v>
      </c>
      <c r="J2850" t="n">
        <v>201.88</v>
      </c>
      <c r="K2850" t="n">
        <v>53.44</v>
      </c>
      <c r="L2850" t="n">
        <v>11.5</v>
      </c>
      <c r="M2850" t="n">
        <v>20</v>
      </c>
      <c r="N2850" t="n">
        <v>41.95</v>
      </c>
      <c r="O2850" t="n">
        <v>25133.09</v>
      </c>
      <c r="P2850" t="n">
        <v>322.11</v>
      </c>
      <c r="Q2850" t="n">
        <v>452.61</v>
      </c>
      <c r="R2850" t="n">
        <v>81.87</v>
      </c>
      <c r="S2850" t="n">
        <v>57.64</v>
      </c>
      <c r="T2850" t="n">
        <v>9964.290000000001</v>
      </c>
      <c r="U2850" t="n">
        <v>0.7</v>
      </c>
      <c r="V2850" t="n">
        <v>0.87</v>
      </c>
      <c r="W2850" t="n">
        <v>6.83</v>
      </c>
      <c r="X2850" t="n">
        <v>0.6</v>
      </c>
      <c r="Y2850" t="n">
        <v>1</v>
      </c>
      <c r="Z2850" t="n">
        <v>10</v>
      </c>
    </row>
    <row r="2851">
      <c r="A2851" t="n">
        <v>43</v>
      </c>
      <c r="B2851" t="n">
        <v>95</v>
      </c>
      <c r="C2851" t="inlineStr">
        <is>
          <t xml:space="preserve">CONCLUIDO	</t>
        </is>
      </c>
      <c r="D2851" t="n">
        <v>3.6309</v>
      </c>
      <c r="E2851" t="n">
        <v>27.54</v>
      </c>
      <c r="F2851" t="n">
        <v>24.29</v>
      </c>
      <c r="G2851" t="n">
        <v>69.40000000000001</v>
      </c>
      <c r="H2851" t="n">
        <v>1.03</v>
      </c>
      <c r="I2851" t="n">
        <v>21</v>
      </c>
      <c r="J2851" t="n">
        <v>202.28</v>
      </c>
      <c r="K2851" t="n">
        <v>53.44</v>
      </c>
      <c r="L2851" t="n">
        <v>11.75</v>
      </c>
      <c r="M2851" t="n">
        <v>19</v>
      </c>
      <c r="N2851" t="n">
        <v>42.09</v>
      </c>
      <c r="O2851" t="n">
        <v>25181.64</v>
      </c>
      <c r="P2851" t="n">
        <v>321.72</v>
      </c>
      <c r="Q2851" t="n">
        <v>452.63</v>
      </c>
      <c r="R2851" t="n">
        <v>80.91</v>
      </c>
      <c r="S2851" t="n">
        <v>57.64</v>
      </c>
      <c r="T2851" t="n">
        <v>9487.030000000001</v>
      </c>
      <c r="U2851" t="n">
        <v>0.71</v>
      </c>
      <c r="V2851" t="n">
        <v>0.87</v>
      </c>
      <c r="W2851" t="n">
        <v>6.82</v>
      </c>
      <c r="X2851" t="n">
        <v>0.57</v>
      </c>
      <c r="Y2851" t="n">
        <v>1</v>
      </c>
      <c r="Z2851" t="n">
        <v>10</v>
      </c>
    </row>
    <row r="2852">
      <c r="A2852" t="n">
        <v>44</v>
      </c>
      <c r="B2852" t="n">
        <v>95</v>
      </c>
      <c r="C2852" t="inlineStr">
        <is>
          <t xml:space="preserve">CONCLUIDO	</t>
        </is>
      </c>
      <c r="D2852" t="n">
        <v>3.6297</v>
      </c>
      <c r="E2852" t="n">
        <v>27.55</v>
      </c>
      <c r="F2852" t="n">
        <v>24.3</v>
      </c>
      <c r="G2852" t="n">
        <v>69.43000000000001</v>
      </c>
      <c r="H2852" t="n">
        <v>1.05</v>
      </c>
      <c r="I2852" t="n">
        <v>21</v>
      </c>
      <c r="J2852" t="n">
        <v>202.67</v>
      </c>
      <c r="K2852" t="n">
        <v>53.44</v>
      </c>
      <c r="L2852" t="n">
        <v>12</v>
      </c>
      <c r="M2852" t="n">
        <v>19</v>
      </c>
      <c r="N2852" t="n">
        <v>42.24</v>
      </c>
      <c r="O2852" t="n">
        <v>25230.25</v>
      </c>
      <c r="P2852" t="n">
        <v>321.44</v>
      </c>
      <c r="Q2852" t="n">
        <v>452.57</v>
      </c>
      <c r="R2852" t="n">
        <v>81.08</v>
      </c>
      <c r="S2852" t="n">
        <v>57.64</v>
      </c>
      <c r="T2852" t="n">
        <v>9574.780000000001</v>
      </c>
      <c r="U2852" t="n">
        <v>0.71</v>
      </c>
      <c r="V2852" t="n">
        <v>0.87</v>
      </c>
      <c r="W2852" t="n">
        <v>6.83</v>
      </c>
      <c r="X2852" t="n">
        <v>0.58</v>
      </c>
      <c r="Y2852" t="n">
        <v>1</v>
      </c>
      <c r="Z2852" t="n">
        <v>10</v>
      </c>
    </row>
    <row r="2853">
      <c r="A2853" t="n">
        <v>45</v>
      </c>
      <c r="B2853" t="n">
        <v>95</v>
      </c>
      <c r="C2853" t="inlineStr">
        <is>
          <t xml:space="preserve">CONCLUIDO	</t>
        </is>
      </c>
      <c r="D2853" t="n">
        <v>3.6368</v>
      </c>
      <c r="E2853" t="n">
        <v>27.5</v>
      </c>
      <c r="F2853" t="n">
        <v>24.28</v>
      </c>
      <c r="G2853" t="n">
        <v>72.84999999999999</v>
      </c>
      <c r="H2853" t="n">
        <v>1.07</v>
      </c>
      <c r="I2853" t="n">
        <v>20</v>
      </c>
      <c r="J2853" t="n">
        <v>203.07</v>
      </c>
      <c r="K2853" t="n">
        <v>53.44</v>
      </c>
      <c r="L2853" t="n">
        <v>12.25</v>
      </c>
      <c r="M2853" t="n">
        <v>18</v>
      </c>
      <c r="N2853" t="n">
        <v>42.38</v>
      </c>
      <c r="O2853" t="n">
        <v>25279.03</v>
      </c>
      <c r="P2853" t="n">
        <v>320.83</v>
      </c>
      <c r="Q2853" t="n">
        <v>452.68</v>
      </c>
      <c r="R2853" t="n">
        <v>80.61</v>
      </c>
      <c r="S2853" t="n">
        <v>57.64</v>
      </c>
      <c r="T2853" t="n">
        <v>9344.32</v>
      </c>
      <c r="U2853" t="n">
        <v>0.72</v>
      </c>
      <c r="V2853" t="n">
        <v>0.87</v>
      </c>
      <c r="W2853" t="n">
        <v>6.83</v>
      </c>
      <c r="X2853" t="n">
        <v>0.5600000000000001</v>
      </c>
      <c r="Y2853" t="n">
        <v>1</v>
      </c>
      <c r="Z2853" t="n">
        <v>10</v>
      </c>
    </row>
    <row r="2854">
      <c r="A2854" t="n">
        <v>46</v>
      </c>
      <c r="B2854" t="n">
        <v>95</v>
      </c>
      <c r="C2854" t="inlineStr">
        <is>
          <t xml:space="preserve">CONCLUIDO	</t>
        </is>
      </c>
      <c r="D2854" t="n">
        <v>3.6375</v>
      </c>
      <c r="E2854" t="n">
        <v>27.49</v>
      </c>
      <c r="F2854" t="n">
        <v>24.28</v>
      </c>
      <c r="G2854" t="n">
        <v>72.83</v>
      </c>
      <c r="H2854" t="n">
        <v>1.09</v>
      </c>
      <c r="I2854" t="n">
        <v>20</v>
      </c>
      <c r="J2854" t="n">
        <v>203.46</v>
      </c>
      <c r="K2854" t="n">
        <v>53.44</v>
      </c>
      <c r="L2854" t="n">
        <v>12.5</v>
      </c>
      <c r="M2854" t="n">
        <v>18</v>
      </c>
      <c r="N2854" t="n">
        <v>42.53</v>
      </c>
      <c r="O2854" t="n">
        <v>25327.74</v>
      </c>
      <c r="P2854" t="n">
        <v>320.85</v>
      </c>
      <c r="Q2854" t="n">
        <v>452.6</v>
      </c>
      <c r="R2854" t="n">
        <v>80.33</v>
      </c>
      <c r="S2854" t="n">
        <v>57.64</v>
      </c>
      <c r="T2854" t="n">
        <v>9205.15</v>
      </c>
      <c r="U2854" t="n">
        <v>0.72</v>
      </c>
      <c r="V2854" t="n">
        <v>0.87</v>
      </c>
      <c r="W2854" t="n">
        <v>6.83</v>
      </c>
      <c r="X2854" t="n">
        <v>0.55</v>
      </c>
      <c r="Y2854" t="n">
        <v>1</v>
      </c>
      <c r="Z2854" t="n">
        <v>10</v>
      </c>
    </row>
    <row r="2855">
      <c r="A2855" t="n">
        <v>47</v>
      </c>
      <c r="B2855" t="n">
        <v>95</v>
      </c>
      <c r="C2855" t="inlineStr">
        <is>
          <t xml:space="preserve">CONCLUIDO	</t>
        </is>
      </c>
      <c r="D2855" t="n">
        <v>3.6446</v>
      </c>
      <c r="E2855" t="n">
        <v>27.44</v>
      </c>
      <c r="F2855" t="n">
        <v>24.26</v>
      </c>
      <c r="G2855" t="n">
        <v>76.62</v>
      </c>
      <c r="H2855" t="n">
        <v>1.11</v>
      </c>
      <c r="I2855" t="n">
        <v>19</v>
      </c>
      <c r="J2855" t="n">
        <v>203.86</v>
      </c>
      <c r="K2855" t="n">
        <v>53.44</v>
      </c>
      <c r="L2855" t="n">
        <v>12.75</v>
      </c>
      <c r="M2855" t="n">
        <v>17</v>
      </c>
      <c r="N2855" t="n">
        <v>42.67</v>
      </c>
      <c r="O2855" t="n">
        <v>25376.49</v>
      </c>
      <c r="P2855" t="n">
        <v>319.6</v>
      </c>
      <c r="Q2855" t="n">
        <v>452.57</v>
      </c>
      <c r="R2855" t="n">
        <v>79.64</v>
      </c>
      <c r="S2855" t="n">
        <v>57.64</v>
      </c>
      <c r="T2855" t="n">
        <v>8861.67</v>
      </c>
      <c r="U2855" t="n">
        <v>0.72</v>
      </c>
      <c r="V2855" t="n">
        <v>0.87</v>
      </c>
      <c r="W2855" t="n">
        <v>6.83</v>
      </c>
      <c r="X2855" t="n">
        <v>0.54</v>
      </c>
      <c r="Y2855" t="n">
        <v>1</v>
      </c>
      <c r="Z2855" t="n">
        <v>10</v>
      </c>
    </row>
    <row r="2856">
      <c r="A2856" t="n">
        <v>48</v>
      </c>
      <c r="B2856" t="n">
        <v>95</v>
      </c>
      <c r="C2856" t="inlineStr">
        <is>
          <t xml:space="preserve">CONCLUIDO	</t>
        </is>
      </c>
      <c r="D2856" t="n">
        <v>3.6481</v>
      </c>
      <c r="E2856" t="n">
        <v>27.41</v>
      </c>
      <c r="F2856" t="n">
        <v>24.24</v>
      </c>
      <c r="G2856" t="n">
        <v>76.53</v>
      </c>
      <c r="H2856" t="n">
        <v>1.13</v>
      </c>
      <c r="I2856" t="n">
        <v>19</v>
      </c>
      <c r="J2856" t="n">
        <v>204.25</v>
      </c>
      <c r="K2856" t="n">
        <v>53.44</v>
      </c>
      <c r="L2856" t="n">
        <v>13</v>
      </c>
      <c r="M2856" t="n">
        <v>17</v>
      </c>
      <c r="N2856" t="n">
        <v>42.82</v>
      </c>
      <c r="O2856" t="n">
        <v>25425.3</v>
      </c>
      <c r="P2856" t="n">
        <v>319.52</v>
      </c>
      <c r="Q2856" t="n">
        <v>452.58</v>
      </c>
      <c r="R2856" t="n">
        <v>79.01000000000001</v>
      </c>
      <c r="S2856" t="n">
        <v>57.64</v>
      </c>
      <c r="T2856" t="n">
        <v>8546.620000000001</v>
      </c>
      <c r="U2856" t="n">
        <v>0.73</v>
      </c>
      <c r="V2856" t="n">
        <v>0.87</v>
      </c>
      <c r="W2856" t="n">
        <v>6.82</v>
      </c>
      <c r="X2856" t="n">
        <v>0.51</v>
      </c>
      <c r="Y2856" t="n">
        <v>1</v>
      </c>
      <c r="Z2856" t="n">
        <v>10</v>
      </c>
    </row>
    <row r="2857">
      <c r="A2857" t="n">
        <v>49</v>
      </c>
      <c r="B2857" t="n">
        <v>95</v>
      </c>
      <c r="C2857" t="inlineStr">
        <is>
          <t xml:space="preserve">CONCLUIDO	</t>
        </is>
      </c>
      <c r="D2857" t="n">
        <v>3.6468</v>
      </c>
      <c r="E2857" t="n">
        <v>27.42</v>
      </c>
      <c r="F2857" t="n">
        <v>24.25</v>
      </c>
      <c r="G2857" t="n">
        <v>76.56</v>
      </c>
      <c r="H2857" t="n">
        <v>1.15</v>
      </c>
      <c r="I2857" t="n">
        <v>19</v>
      </c>
      <c r="J2857" t="n">
        <v>204.65</v>
      </c>
      <c r="K2857" t="n">
        <v>53.44</v>
      </c>
      <c r="L2857" t="n">
        <v>13.25</v>
      </c>
      <c r="M2857" t="n">
        <v>17</v>
      </c>
      <c r="N2857" t="n">
        <v>42.96</v>
      </c>
      <c r="O2857" t="n">
        <v>25474.16</v>
      </c>
      <c r="P2857" t="n">
        <v>319.38</v>
      </c>
      <c r="Q2857" t="n">
        <v>452.62</v>
      </c>
      <c r="R2857" t="n">
        <v>79.25</v>
      </c>
      <c r="S2857" t="n">
        <v>57.64</v>
      </c>
      <c r="T2857" t="n">
        <v>8667.41</v>
      </c>
      <c r="U2857" t="n">
        <v>0.73</v>
      </c>
      <c r="V2857" t="n">
        <v>0.87</v>
      </c>
      <c r="W2857" t="n">
        <v>6.83</v>
      </c>
      <c r="X2857" t="n">
        <v>0.52</v>
      </c>
      <c r="Y2857" t="n">
        <v>1</v>
      </c>
      <c r="Z2857" t="n">
        <v>10</v>
      </c>
    </row>
    <row r="2858">
      <c r="A2858" t="n">
        <v>50</v>
      </c>
      <c r="B2858" t="n">
        <v>95</v>
      </c>
      <c r="C2858" t="inlineStr">
        <is>
          <t xml:space="preserve">CONCLUIDO	</t>
        </is>
      </c>
      <c r="D2858" t="n">
        <v>3.6586</v>
      </c>
      <c r="E2858" t="n">
        <v>27.33</v>
      </c>
      <c r="F2858" t="n">
        <v>24.19</v>
      </c>
      <c r="G2858" t="n">
        <v>80.65000000000001</v>
      </c>
      <c r="H2858" t="n">
        <v>1.17</v>
      </c>
      <c r="I2858" t="n">
        <v>18</v>
      </c>
      <c r="J2858" t="n">
        <v>205.05</v>
      </c>
      <c r="K2858" t="n">
        <v>53.44</v>
      </c>
      <c r="L2858" t="n">
        <v>13.5</v>
      </c>
      <c r="M2858" t="n">
        <v>16</v>
      </c>
      <c r="N2858" t="n">
        <v>43.11</v>
      </c>
      <c r="O2858" t="n">
        <v>25523.06</v>
      </c>
      <c r="P2858" t="n">
        <v>318.47</v>
      </c>
      <c r="Q2858" t="n">
        <v>452.6</v>
      </c>
      <c r="R2858" t="n">
        <v>77.65000000000001</v>
      </c>
      <c r="S2858" t="n">
        <v>57.64</v>
      </c>
      <c r="T2858" t="n">
        <v>7874.36</v>
      </c>
      <c r="U2858" t="n">
        <v>0.74</v>
      </c>
      <c r="V2858" t="n">
        <v>0.88</v>
      </c>
      <c r="W2858" t="n">
        <v>6.82</v>
      </c>
      <c r="X2858" t="n">
        <v>0.47</v>
      </c>
      <c r="Y2858" t="n">
        <v>1</v>
      </c>
      <c r="Z2858" t="n">
        <v>10</v>
      </c>
    </row>
    <row r="2859">
      <c r="A2859" t="n">
        <v>51</v>
      </c>
      <c r="B2859" t="n">
        <v>95</v>
      </c>
      <c r="C2859" t="inlineStr">
        <is>
          <t xml:space="preserve">CONCLUIDO	</t>
        </is>
      </c>
      <c r="D2859" t="n">
        <v>3.655</v>
      </c>
      <c r="E2859" t="n">
        <v>27.36</v>
      </c>
      <c r="F2859" t="n">
        <v>24.22</v>
      </c>
      <c r="G2859" t="n">
        <v>80.73999999999999</v>
      </c>
      <c r="H2859" t="n">
        <v>1.19</v>
      </c>
      <c r="I2859" t="n">
        <v>18</v>
      </c>
      <c r="J2859" t="n">
        <v>205.44</v>
      </c>
      <c r="K2859" t="n">
        <v>53.44</v>
      </c>
      <c r="L2859" t="n">
        <v>13.75</v>
      </c>
      <c r="M2859" t="n">
        <v>16</v>
      </c>
      <c r="N2859" t="n">
        <v>43.26</v>
      </c>
      <c r="O2859" t="n">
        <v>25572.02</v>
      </c>
      <c r="P2859" t="n">
        <v>319.03</v>
      </c>
      <c r="Q2859" t="n">
        <v>452.56</v>
      </c>
      <c r="R2859" t="n">
        <v>78.64</v>
      </c>
      <c r="S2859" t="n">
        <v>57.64</v>
      </c>
      <c r="T2859" t="n">
        <v>8367.709999999999</v>
      </c>
      <c r="U2859" t="n">
        <v>0.73</v>
      </c>
      <c r="V2859" t="n">
        <v>0.88</v>
      </c>
      <c r="W2859" t="n">
        <v>6.82</v>
      </c>
      <c r="X2859" t="n">
        <v>0.5</v>
      </c>
      <c r="Y2859" t="n">
        <v>1</v>
      </c>
      <c r="Z2859" t="n">
        <v>10</v>
      </c>
    </row>
    <row r="2860">
      <c r="A2860" t="n">
        <v>52</v>
      </c>
      <c r="B2860" t="n">
        <v>95</v>
      </c>
      <c r="C2860" t="inlineStr">
        <is>
          <t xml:space="preserve">CONCLUIDO	</t>
        </is>
      </c>
      <c r="D2860" t="n">
        <v>3.658</v>
      </c>
      <c r="E2860" t="n">
        <v>27.34</v>
      </c>
      <c r="F2860" t="n">
        <v>24.2</v>
      </c>
      <c r="G2860" t="n">
        <v>80.66</v>
      </c>
      <c r="H2860" t="n">
        <v>1.21</v>
      </c>
      <c r="I2860" t="n">
        <v>18</v>
      </c>
      <c r="J2860" t="n">
        <v>205.84</v>
      </c>
      <c r="K2860" t="n">
        <v>53.44</v>
      </c>
      <c r="L2860" t="n">
        <v>14</v>
      </c>
      <c r="M2860" t="n">
        <v>16</v>
      </c>
      <c r="N2860" t="n">
        <v>43.4</v>
      </c>
      <c r="O2860" t="n">
        <v>25621.03</v>
      </c>
      <c r="P2860" t="n">
        <v>318.08</v>
      </c>
      <c r="Q2860" t="n">
        <v>452.59</v>
      </c>
      <c r="R2860" t="n">
        <v>77.76000000000001</v>
      </c>
      <c r="S2860" t="n">
        <v>57.64</v>
      </c>
      <c r="T2860" t="n">
        <v>7928.76</v>
      </c>
      <c r="U2860" t="n">
        <v>0.74</v>
      </c>
      <c r="V2860" t="n">
        <v>0.88</v>
      </c>
      <c r="W2860" t="n">
        <v>6.82</v>
      </c>
      <c r="X2860" t="n">
        <v>0.47</v>
      </c>
      <c r="Y2860" t="n">
        <v>1</v>
      </c>
      <c r="Z2860" t="n">
        <v>10</v>
      </c>
    </row>
    <row r="2861">
      <c r="A2861" t="n">
        <v>53</v>
      </c>
      <c r="B2861" t="n">
        <v>95</v>
      </c>
      <c r="C2861" t="inlineStr">
        <is>
          <t xml:space="preserve">CONCLUIDO	</t>
        </is>
      </c>
      <c r="D2861" t="n">
        <v>3.6657</v>
      </c>
      <c r="E2861" t="n">
        <v>27.28</v>
      </c>
      <c r="F2861" t="n">
        <v>24.18</v>
      </c>
      <c r="G2861" t="n">
        <v>85.34</v>
      </c>
      <c r="H2861" t="n">
        <v>1.23</v>
      </c>
      <c r="I2861" t="n">
        <v>17</v>
      </c>
      <c r="J2861" t="n">
        <v>206.24</v>
      </c>
      <c r="K2861" t="n">
        <v>53.44</v>
      </c>
      <c r="L2861" t="n">
        <v>14.25</v>
      </c>
      <c r="M2861" t="n">
        <v>15</v>
      </c>
      <c r="N2861" t="n">
        <v>43.55</v>
      </c>
      <c r="O2861" t="n">
        <v>25670.09</v>
      </c>
      <c r="P2861" t="n">
        <v>317.03</v>
      </c>
      <c r="Q2861" t="n">
        <v>452.56</v>
      </c>
      <c r="R2861" t="n">
        <v>76.91</v>
      </c>
      <c r="S2861" t="n">
        <v>57.64</v>
      </c>
      <c r="T2861" t="n">
        <v>7506.31</v>
      </c>
      <c r="U2861" t="n">
        <v>0.75</v>
      </c>
      <c r="V2861" t="n">
        <v>0.88</v>
      </c>
      <c r="W2861" t="n">
        <v>6.83</v>
      </c>
      <c r="X2861" t="n">
        <v>0.45</v>
      </c>
      <c r="Y2861" t="n">
        <v>1</v>
      </c>
      <c r="Z2861" t="n">
        <v>10</v>
      </c>
    </row>
    <row r="2862">
      <c r="A2862" t="n">
        <v>54</v>
      </c>
      <c r="B2862" t="n">
        <v>95</v>
      </c>
      <c r="C2862" t="inlineStr">
        <is>
          <t xml:space="preserve">CONCLUIDO	</t>
        </is>
      </c>
      <c r="D2862" t="n">
        <v>3.665</v>
      </c>
      <c r="E2862" t="n">
        <v>27.29</v>
      </c>
      <c r="F2862" t="n">
        <v>24.18</v>
      </c>
      <c r="G2862" t="n">
        <v>85.34999999999999</v>
      </c>
      <c r="H2862" t="n">
        <v>1.25</v>
      </c>
      <c r="I2862" t="n">
        <v>17</v>
      </c>
      <c r="J2862" t="n">
        <v>206.64</v>
      </c>
      <c r="K2862" t="n">
        <v>53.44</v>
      </c>
      <c r="L2862" t="n">
        <v>14.5</v>
      </c>
      <c r="M2862" t="n">
        <v>15</v>
      </c>
      <c r="N2862" t="n">
        <v>43.7</v>
      </c>
      <c r="O2862" t="n">
        <v>25719.19</v>
      </c>
      <c r="P2862" t="n">
        <v>317.48</v>
      </c>
      <c r="Q2862" t="n">
        <v>452.59</v>
      </c>
      <c r="R2862" t="n">
        <v>77.2</v>
      </c>
      <c r="S2862" t="n">
        <v>57.64</v>
      </c>
      <c r="T2862" t="n">
        <v>7654.72</v>
      </c>
      <c r="U2862" t="n">
        <v>0.75</v>
      </c>
      <c r="V2862" t="n">
        <v>0.88</v>
      </c>
      <c r="W2862" t="n">
        <v>6.82</v>
      </c>
      <c r="X2862" t="n">
        <v>0.46</v>
      </c>
      <c r="Y2862" t="n">
        <v>1</v>
      </c>
      <c r="Z2862" t="n">
        <v>10</v>
      </c>
    </row>
    <row r="2863">
      <c r="A2863" t="n">
        <v>55</v>
      </c>
      <c r="B2863" t="n">
        <v>95</v>
      </c>
      <c r="C2863" t="inlineStr">
        <is>
          <t xml:space="preserve">CONCLUIDO	</t>
        </is>
      </c>
      <c r="D2863" t="n">
        <v>3.6663</v>
      </c>
      <c r="E2863" t="n">
        <v>27.28</v>
      </c>
      <c r="F2863" t="n">
        <v>24.17</v>
      </c>
      <c r="G2863" t="n">
        <v>85.31999999999999</v>
      </c>
      <c r="H2863" t="n">
        <v>1.27</v>
      </c>
      <c r="I2863" t="n">
        <v>17</v>
      </c>
      <c r="J2863" t="n">
        <v>207.03</v>
      </c>
      <c r="K2863" t="n">
        <v>53.44</v>
      </c>
      <c r="L2863" t="n">
        <v>14.75</v>
      </c>
      <c r="M2863" t="n">
        <v>15</v>
      </c>
      <c r="N2863" t="n">
        <v>43.85</v>
      </c>
      <c r="O2863" t="n">
        <v>25768.35</v>
      </c>
      <c r="P2863" t="n">
        <v>317.51</v>
      </c>
      <c r="Q2863" t="n">
        <v>452.57</v>
      </c>
      <c r="R2863" t="n">
        <v>76.84999999999999</v>
      </c>
      <c r="S2863" t="n">
        <v>57.64</v>
      </c>
      <c r="T2863" t="n">
        <v>7476</v>
      </c>
      <c r="U2863" t="n">
        <v>0.75</v>
      </c>
      <c r="V2863" t="n">
        <v>0.88</v>
      </c>
      <c r="W2863" t="n">
        <v>6.83</v>
      </c>
      <c r="X2863" t="n">
        <v>0.45</v>
      </c>
      <c r="Y2863" t="n">
        <v>1</v>
      </c>
      <c r="Z2863" t="n">
        <v>10</v>
      </c>
    </row>
    <row r="2864">
      <c r="A2864" t="n">
        <v>56</v>
      </c>
      <c r="B2864" t="n">
        <v>95</v>
      </c>
      <c r="C2864" t="inlineStr">
        <is>
          <t xml:space="preserve">CONCLUIDO	</t>
        </is>
      </c>
      <c r="D2864" t="n">
        <v>3.6636</v>
      </c>
      <c r="E2864" t="n">
        <v>27.3</v>
      </c>
      <c r="F2864" t="n">
        <v>24.19</v>
      </c>
      <c r="G2864" t="n">
        <v>85.39</v>
      </c>
      <c r="H2864" t="n">
        <v>1.28</v>
      </c>
      <c r="I2864" t="n">
        <v>17</v>
      </c>
      <c r="J2864" t="n">
        <v>207.43</v>
      </c>
      <c r="K2864" t="n">
        <v>53.44</v>
      </c>
      <c r="L2864" t="n">
        <v>15</v>
      </c>
      <c r="M2864" t="n">
        <v>15</v>
      </c>
      <c r="N2864" t="n">
        <v>44</v>
      </c>
      <c r="O2864" t="n">
        <v>25817.56</v>
      </c>
      <c r="P2864" t="n">
        <v>317.16</v>
      </c>
      <c r="Q2864" t="n">
        <v>452.58</v>
      </c>
      <c r="R2864" t="n">
        <v>77.42</v>
      </c>
      <c r="S2864" t="n">
        <v>57.64</v>
      </c>
      <c r="T2864" t="n">
        <v>7765.31</v>
      </c>
      <c r="U2864" t="n">
        <v>0.74</v>
      </c>
      <c r="V2864" t="n">
        <v>0.88</v>
      </c>
      <c r="W2864" t="n">
        <v>6.83</v>
      </c>
      <c r="X2864" t="n">
        <v>0.47</v>
      </c>
      <c r="Y2864" t="n">
        <v>1</v>
      </c>
      <c r="Z2864" t="n">
        <v>10</v>
      </c>
    </row>
    <row r="2865">
      <c r="A2865" t="n">
        <v>57</v>
      </c>
      <c r="B2865" t="n">
        <v>95</v>
      </c>
      <c r="C2865" t="inlineStr">
        <is>
          <t xml:space="preserve">CONCLUIDO	</t>
        </is>
      </c>
      <c r="D2865" t="n">
        <v>3.6749</v>
      </c>
      <c r="E2865" t="n">
        <v>27.21</v>
      </c>
      <c r="F2865" t="n">
        <v>24.15</v>
      </c>
      <c r="G2865" t="n">
        <v>90.55</v>
      </c>
      <c r="H2865" t="n">
        <v>1.3</v>
      </c>
      <c r="I2865" t="n">
        <v>16</v>
      </c>
      <c r="J2865" t="n">
        <v>207.83</v>
      </c>
      <c r="K2865" t="n">
        <v>53.44</v>
      </c>
      <c r="L2865" t="n">
        <v>15.25</v>
      </c>
      <c r="M2865" t="n">
        <v>14</v>
      </c>
      <c r="N2865" t="n">
        <v>44.15</v>
      </c>
      <c r="O2865" t="n">
        <v>25866.82</v>
      </c>
      <c r="P2865" t="n">
        <v>316.25</v>
      </c>
      <c r="Q2865" t="n">
        <v>452.64</v>
      </c>
      <c r="R2865" t="n">
        <v>76.22</v>
      </c>
      <c r="S2865" t="n">
        <v>57.64</v>
      </c>
      <c r="T2865" t="n">
        <v>7168.41</v>
      </c>
      <c r="U2865" t="n">
        <v>0.76</v>
      </c>
      <c r="V2865" t="n">
        <v>0.88</v>
      </c>
      <c r="W2865" t="n">
        <v>6.82</v>
      </c>
      <c r="X2865" t="n">
        <v>0.42</v>
      </c>
      <c r="Y2865" t="n">
        <v>1</v>
      </c>
      <c r="Z2865" t="n">
        <v>10</v>
      </c>
    </row>
    <row r="2866">
      <c r="A2866" t="n">
        <v>58</v>
      </c>
      <c r="B2866" t="n">
        <v>95</v>
      </c>
      <c r="C2866" t="inlineStr">
        <is>
          <t xml:space="preserve">CONCLUIDO	</t>
        </is>
      </c>
      <c r="D2866" t="n">
        <v>3.6746</v>
      </c>
      <c r="E2866" t="n">
        <v>27.21</v>
      </c>
      <c r="F2866" t="n">
        <v>24.15</v>
      </c>
      <c r="G2866" t="n">
        <v>90.56</v>
      </c>
      <c r="H2866" t="n">
        <v>1.32</v>
      </c>
      <c r="I2866" t="n">
        <v>16</v>
      </c>
      <c r="J2866" t="n">
        <v>208.23</v>
      </c>
      <c r="K2866" t="n">
        <v>53.44</v>
      </c>
      <c r="L2866" t="n">
        <v>15.5</v>
      </c>
      <c r="M2866" t="n">
        <v>14</v>
      </c>
      <c r="N2866" t="n">
        <v>44.3</v>
      </c>
      <c r="O2866" t="n">
        <v>25916.13</v>
      </c>
      <c r="P2866" t="n">
        <v>316.06</v>
      </c>
      <c r="Q2866" t="n">
        <v>452.59</v>
      </c>
      <c r="R2866" t="n">
        <v>76.26000000000001</v>
      </c>
      <c r="S2866" t="n">
        <v>57.64</v>
      </c>
      <c r="T2866" t="n">
        <v>7188.04</v>
      </c>
      <c r="U2866" t="n">
        <v>0.76</v>
      </c>
      <c r="V2866" t="n">
        <v>0.88</v>
      </c>
      <c r="W2866" t="n">
        <v>6.82</v>
      </c>
      <c r="X2866" t="n">
        <v>0.43</v>
      </c>
      <c r="Y2866" t="n">
        <v>1</v>
      </c>
      <c r="Z2866" t="n">
        <v>10</v>
      </c>
    </row>
    <row r="2867">
      <c r="A2867" t="n">
        <v>59</v>
      </c>
      <c r="B2867" t="n">
        <v>95</v>
      </c>
      <c r="C2867" t="inlineStr">
        <is>
          <t xml:space="preserve">CONCLUIDO	</t>
        </is>
      </c>
      <c r="D2867" t="n">
        <v>3.6722</v>
      </c>
      <c r="E2867" t="n">
        <v>27.23</v>
      </c>
      <c r="F2867" t="n">
        <v>24.17</v>
      </c>
      <c r="G2867" t="n">
        <v>90.63</v>
      </c>
      <c r="H2867" t="n">
        <v>1.34</v>
      </c>
      <c r="I2867" t="n">
        <v>16</v>
      </c>
      <c r="J2867" t="n">
        <v>208.63</v>
      </c>
      <c r="K2867" t="n">
        <v>53.44</v>
      </c>
      <c r="L2867" t="n">
        <v>15.75</v>
      </c>
      <c r="M2867" t="n">
        <v>14</v>
      </c>
      <c r="N2867" t="n">
        <v>44.45</v>
      </c>
      <c r="O2867" t="n">
        <v>25965.5</v>
      </c>
      <c r="P2867" t="n">
        <v>316.31</v>
      </c>
      <c r="Q2867" t="n">
        <v>452.61</v>
      </c>
      <c r="R2867" t="n">
        <v>76.7</v>
      </c>
      <c r="S2867" t="n">
        <v>57.64</v>
      </c>
      <c r="T2867" t="n">
        <v>7405.95</v>
      </c>
      <c r="U2867" t="n">
        <v>0.75</v>
      </c>
      <c r="V2867" t="n">
        <v>0.88</v>
      </c>
      <c r="W2867" t="n">
        <v>6.82</v>
      </c>
      <c r="X2867" t="n">
        <v>0.44</v>
      </c>
      <c r="Y2867" t="n">
        <v>1</v>
      </c>
      <c r="Z2867" t="n">
        <v>10</v>
      </c>
    </row>
    <row r="2868">
      <c r="A2868" t="n">
        <v>60</v>
      </c>
      <c r="B2868" t="n">
        <v>95</v>
      </c>
      <c r="C2868" t="inlineStr">
        <is>
          <t xml:space="preserve">CONCLUIDO	</t>
        </is>
      </c>
      <c r="D2868" t="n">
        <v>3.6728</v>
      </c>
      <c r="E2868" t="n">
        <v>27.23</v>
      </c>
      <c r="F2868" t="n">
        <v>24.16</v>
      </c>
      <c r="G2868" t="n">
        <v>90.61</v>
      </c>
      <c r="H2868" t="n">
        <v>1.36</v>
      </c>
      <c r="I2868" t="n">
        <v>16</v>
      </c>
      <c r="J2868" t="n">
        <v>209.03</v>
      </c>
      <c r="K2868" t="n">
        <v>53.44</v>
      </c>
      <c r="L2868" t="n">
        <v>16</v>
      </c>
      <c r="M2868" t="n">
        <v>14</v>
      </c>
      <c r="N2868" t="n">
        <v>44.6</v>
      </c>
      <c r="O2868" t="n">
        <v>26014.91</v>
      </c>
      <c r="P2868" t="n">
        <v>315.72</v>
      </c>
      <c r="Q2868" t="n">
        <v>452.61</v>
      </c>
      <c r="R2868" t="n">
        <v>76.53</v>
      </c>
      <c r="S2868" t="n">
        <v>57.64</v>
      </c>
      <c r="T2868" t="n">
        <v>7324.47</v>
      </c>
      <c r="U2868" t="n">
        <v>0.75</v>
      </c>
      <c r="V2868" t="n">
        <v>0.88</v>
      </c>
      <c r="W2868" t="n">
        <v>6.82</v>
      </c>
      <c r="X2868" t="n">
        <v>0.44</v>
      </c>
      <c r="Y2868" t="n">
        <v>1</v>
      </c>
      <c r="Z2868" t="n">
        <v>10</v>
      </c>
    </row>
    <row r="2869">
      <c r="A2869" t="n">
        <v>61</v>
      </c>
      <c r="B2869" t="n">
        <v>95</v>
      </c>
      <c r="C2869" t="inlineStr">
        <is>
          <t xml:space="preserve">CONCLUIDO	</t>
        </is>
      </c>
      <c r="D2869" t="n">
        <v>3.6845</v>
      </c>
      <c r="E2869" t="n">
        <v>27.14</v>
      </c>
      <c r="F2869" t="n">
        <v>24.11</v>
      </c>
      <c r="G2869" t="n">
        <v>96.45</v>
      </c>
      <c r="H2869" t="n">
        <v>1.38</v>
      </c>
      <c r="I2869" t="n">
        <v>15</v>
      </c>
      <c r="J2869" t="n">
        <v>209.43</v>
      </c>
      <c r="K2869" t="n">
        <v>53.44</v>
      </c>
      <c r="L2869" t="n">
        <v>16.25</v>
      </c>
      <c r="M2869" t="n">
        <v>13</v>
      </c>
      <c r="N2869" t="n">
        <v>44.75</v>
      </c>
      <c r="O2869" t="n">
        <v>26064.38</v>
      </c>
      <c r="P2869" t="n">
        <v>314.64</v>
      </c>
      <c r="Q2869" t="n">
        <v>452.56</v>
      </c>
      <c r="R2869" t="n">
        <v>74.97</v>
      </c>
      <c r="S2869" t="n">
        <v>57.64</v>
      </c>
      <c r="T2869" t="n">
        <v>6547.83</v>
      </c>
      <c r="U2869" t="n">
        <v>0.77</v>
      </c>
      <c r="V2869" t="n">
        <v>0.88</v>
      </c>
      <c r="W2869" t="n">
        <v>6.82</v>
      </c>
      <c r="X2869" t="n">
        <v>0.39</v>
      </c>
      <c r="Y2869" t="n">
        <v>1</v>
      </c>
      <c r="Z2869" t="n">
        <v>10</v>
      </c>
    </row>
    <row r="2870">
      <c r="A2870" t="n">
        <v>62</v>
      </c>
      <c r="B2870" t="n">
        <v>95</v>
      </c>
      <c r="C2870" t="inlineStr">
        <is>
          <t xml:space="preserve">CONCLUIDO	</t>
        </is>
      </c>
      <c r="D2870" t="n">
        <v>3.6821</v>
      </c>
      <c r="E2870" t="n">
        <v>27.16</v>
      </c>
      <c r="F2870" t="n">
        <v>24.13</v>
      </c>
      <c r="G2870" t="n">
        <v>96.52</v>
      </c>
      <c r="H2870" t="n">
        <v>1.4</v>
      </c>
      <c r="I2870" t="n">
        <v>15</v>
      </c>
      <c r="J2870" t="n">
        <v>209.84</v>
      </c>
      <c r="K2870" t="n">
        <v>53.44</v>
      </c>
      <c r="L2870" t="n">
        <v>16.5</v>
      </c>
      <c r="M2870" t="n">
        <v>13</v>
      </c>
      <c r="N2870" t="n">
        <v>44.9</v>
      </c>
      <c r="O2870" t="n">
        <v>26113.9</v>
      </c>
      <c r="P2870" t="n">
        <v>314.76</v>
      </c>
      <c r="Q2870" t="n">
        <v>452.63</v>
      </c>
      <c r="R2870" t="n">
        <v>75.61</v>
      </c>
      <c r="S2870" t="n">
        <v>57.64</v>
      </c>
      <c r="T2870" t="n">
        <v>6866.88</v>
      </c>
      <c r="U2870" t="n">
        <v>0.76</v>
      </c>
      <c r="V2870" t="n">
        <v>0.88</v>
      </c>
      <c r="W2870" t="n">
        <v>6.82</v>
      </c>
      <c r="X2870" t="n">
        <v>0.41</v>
      </c>
      <c r="Y2870" t="n">
        <v>1</v>
      </c>
      <c r="Z2870" t="n">
        <v>10</v>
      </c>
    </row>
    <row r="2871">
      <c r="A2871" t="n">
        <v>63</v>
      </c>
      <c r="B2871" t="n">
        <v>95</v>
      </c>
      <c r="C2871" t="inlineStr">
        <is>
          <t xml:space="preserve">CONCLUIDO	</t>
        </is>
      </c>
      <c r="D2871" t="n">
        <v>3.6832</v>
      </c>
      <c r="E2871" t="n">
        <v>27.15</v>
      </c>
      <c r="F2871" t="n">
        <v>24.12</v>
      </c>
      <c r="G2871" t="n">
        <v>96.48999999999999</v>
      </c>
      <c r="H2871" t="n">
        <v>1.42</v>
      </c>
      <c r="I2871" t="n">
        <v>15</v>
      </c>
      <c r="J2871" t="n">
        <v>210.24</v>
      </c>
      <c r="K2871" t="n">
        <v>53.44</v>
      </c>
      <c r="L2871" t="n">
        <v>16.75</v>
      </c>
      <c r="M2871" t="n">
        <v>13</v>
      </c>
      <c r="N2871" t="n">
        <v>45.05</v>
      </c>
      <c r="O2871" t="n">
        <v>26163.47</v>
      </c>
      <c r="P2871" t="n">
        <v>314.34</v>
      </c>
      <c r="Q2871" t="n">
        <v>452.57</v>
      </c>
      <c r="R2871" t="n">
        <v>75.31</v>
      </c>
      <c r="S2871" t="n">
        <v>57.64</v>
      </c>
      <c r="T2871" t="n">
        <v>6717.38</v>
      </c>
      <c r="U2871" t="n">
        <v>0.77</v>
      </c>
      <c r="V2871" t="n">
        <v>0.88</v>
      </c>
      <c r="W2871" t="n">
        <v>6.82</v>
      </c>
      <c r="X2871" t="n">
        <v>0.4</v>
      </c>
      <c r="Y2871" t="n">
        <v>1</v>
      </c>
      <c r="Z2871" t="n">
        <v>10</v>
      </c>
    </row>
    <row r="2872">
      <c r="A2872" t="n">
        <v>64</v>
      </c>
      <c r="B2872" t="n">
        <v>95</v>
      </c>
      <c r="C2872" t="inlineStr">
        <is>
          <t xml:space="preserve">CONCLUIDO	</t>
        </is>
      </c>
      <c r="D2872" t="n">
        <v>3.6844</v>
      </c>
      <c r="E2872" t="n">
        <v>27.14</v>
      </c>
      <c r="F2872" t="n">
        <v>24.11</v>
      </c>
      <c r="G2872" t="n">
        <v>96.45999999999999</v>
      </c>
      <c r="H2872" t="n">
        <v>1.43</v>
      </c>
      <c r="I2872" t="n">
        <v>15</v>
      </c>
      <c r="J2872" t="n">
        <v>210.64</v>
      </c>
      <c r="K2872" t="n">
        <v>53.44</v>
      </c>
      <c r="L2872" t="n">
        <v>17</v>
      </c>
      <c r="M2872" t="n">
        <v>13</v>
      </c>
      <c r="N2872" t="n">
        <v>45.21</v>
      </c>
      <c r="O2872" t="n">
        <v>26213.09</v>
      </c>
      <c r="P2872" t="n">
        <v>313.89</v>
      </c>
      <c r="Q2872" t="n">
        <v>452.62</v>
      </c>
      <c r="R2872" t="n">
        <v>75.05</v>
      </c>
      <c r="S2872" t="n">
        <v>57.64</v>
      </c>
      <c r="T2872" t="n">
        <v>6586.34</v>
      </c>
      <c r="U2872" t="n">
        <v>0.77</v>
      </c>
      <c r="V2872" t="n">
        <v>0.88</v>
      </c>
      <c r="W2872" t="n">
        <v>6.82</v>
      </c>
      <c r="X2872" t="n">
        <v>0.39</v>
      </c>
      <c r="Y2872" t="n">
        <v>1</v>
      </c>
      <c r="Z2872" t="n">
        <v>10</v>
      </c>
    </row>
    <row r="2873">
      <c r="A2873" t="n">
        <v>65</v>
      </c>
      <c r="B2873" t="n">
        <v>95</v>
      </c>
      <c r="C2873" t="inlineStr">
        <is>
          <t xml:space="preserve">CONCLUIDO	</t>
        </is>
      </c>
      <c r="D2873" t="n">
        <v>3.6925</v>
      </c>
      <c r="E2873" t="n">
        <v>27.08</v>
      </c>
      <c r="F2873" t="n">
        <v>24.09</v>
      </c>
      <c r="G2873" t="n">
        <v>103.25</v>
      </c>
      <c r="H2873" t="n">
        <v>1.45</v>
      </c>
      <c r="I2873" t="n">
        <v>14</v>
      </c>
      <c r="J2873" t="n">
        <v>211.04</v>
      </c>
      <c r="K2873" t="n">
        <v>53.44</v>
      </c>
      <c r="L2873" t="n">
        <v>17.25</v>
      </c>
      <c r="M2873" t="n">
        <v>12</v>
      </c>
      <c r="N2873" t="n">
        <v>45.36</v>
      </c>
      <c r="O2873" t="n">
        <v>26262.77</v>
      </c>
      <c r="P2873" t="n">
        <v>313.23</v>
      </c>
      <c r="Q2873" t="n">
        <v>452.61</v>
      </c>
      <c r="R2873" t="n">
        <v>74.34</v>
      </c>
      <c r="S2873" t="n">
        <v>57.64</v>
      </c>
      <c r="T2873" t="n">
        <v>6240.18</v>
      </c>
      <c r="U2873" t="n">
        <v>0.78</v>
      </c>
      <c r="V2873" t="n">
        <v>0.88</v>
      </c>
      <c r="W2873" t="n">
        <v>6.82</v>
      </c>
      <c r="X2873" t="n">
        <v>0.37</v>
      </c>
      <c r="Y2873" t="n">
        <v>1</v>
      </c>
      <c r="Z2873" t="n">
        <v>10</v>
      </c>
    </row>
    <row r="2874">
      <c r="A2874" t="n">
        <v>66</v>
      </c>
      <c r="B2874" t="n">
        <v>95</v>
      </c>
      <c r="C2874" t="inlineStr">
        <is>
          <t xml:space="preserve">CONCLUIDO	</t>
        </is>
      </c>
      <c r="D2874" t="n">
        <v>3.6908</v>
      </c>
      <c r="E2874" t="n">
        <v>27.09</v>
      </c>
      <c r="F2874" t="n">
        <v>24.11</v>
      </c>
      <c r="G2874" t="n">
        <v>103.31</v>
      </c>
      <c r="H2874" t="n">
        <v>1.47</v>
      </c>
      <c r="I2874" t="n">
        <v>14</v>
      </c>
      <c r="J2874" t="n">
        <v>211.45</v>
      </c>
      <c r="K2874" t="n">
        <v>53.44</v>
      </c>
      <c r="L2874" t="n">
        <v>17.5</v>
      </c>
      <c r="M2874" t="n">
        <v>12</v>
      </c>
      <c r="N2874" t="n">
        <v>45.51</v>
      </c>
      <c r="O2874" t="n">
        <v>26312.5</v>
      </c>
      <c r="P2874" t="n">
        <v>314.02</v>
      </c>
      <c r="Q2874" t="n">
        <v>452.65</v>
      </c>
      <c r="R2874" t="n">
        <v>74.65000000000001</v>
      </c>
      <c r="S2874" t="n">
        <v>57.64</v>
      </c>
      <c r="T2874" t="n">
        <v>6392.86</v>
      </c>
      <c r="U2874" t="n">
        <v>0.77</v>
      </c>
      <c r="V2874" t="n">
        <v>0.88</v>
      </c>
      <c r="W2874" t="n">
        <v>6.82</v>
      </c>
      <c r="X2874" t="n">
        <v>0.38</v>
      </c>
      <c r="Y2874" t="n">
        <v>1</v>
      </c>
      <c r="Z2874" t="n">
        <v>10</v>
      </c>
    </row>
    <row r="2875">
      <c r="A2875" t="n">
        <v>67</v>
      </c>
      <c r="B2875" t="n">
        <v>95</v>
      </c>
      <c r="C2875" t="inlineStr">
        <is>
          <t xml:space="preserve">CONCLUIDO	</t>
        </is>
      </c>
      <c r="D2875" t="n">
        <v>3.6923</v>
      </c>
      <c r="E2875" t="n">
        <v>27.08</v>
      </c>
      <c r="F2875" t="n">
        <v>24.09</v>
      </c>
      <c r="G2875" t="n">
        <v>103.26</v>
      </c>
      <c r="H2875" t="n">
        <v>1.49</v>
      </c>
      <c r="I2875" t="n">
        <v>14</v>
      </c>
      <c r="J2875" t="n">
        <v>211.85</v>
      </c>
      <c r="K2875" t="n">
        <v>53.44</v>
      </c>
      <c r="L2875" t="n">
        <v>17.75</v>
      </c>
      <c r="M2875" t="n">
        <v>12</v>
      </c>
      <c r="N2875" t="n">
        <v>45.67</v>
      </c>
      <c r="O2875" t="n">
        <v>26362.28</v>
      </c>
      <c r="P2875" t="n">
        <v>313.72</v>
      </c>
      <c r="Q2875" t="n">
        <v>452.6</v>
      </c>
      <c r="R2875" t="n">
        <v>74.17</v>
      </c>
      <c r="S2875" t="n">
        <v>57.64</v>
      </c>
      <c r="T2875" t="n">
        <v>6154.1</v>
      </c>
      <c r="U2875" t="n">
        <v>0.78</v>
      </c>
      <c r="V2875" t="n">
        <v>0.88</v>
      </c>
      <c r="W2875" t="n">
        <v>6.82</v>
      </c>
      <c r="X2875" t="n">
        <v>0.37</v>
      </c>
      <c r="Y2875" t="n">
        <v>1</v>
      </c>
      <c r="Z2875" t="n">
        <v>10</v>
      </c>
    </row>
    <row r="2876">
      <c r="A2876" t="n">
        <v>68</v>
      </c>
      <c r="B2876" t="n">
        <v>95</v>
      </c>
      <c r="C2876" t="inlineStr">
        <is>
          <t xml:space="preserve">CONCLUIDO	</t>
        </is>
      </c>
      <c r="D2876" t="n">
        <v>3.6925</v>
      </c>
      <c r="E2876" t="n">
        <v>27.08</v>
      </c>
      <c r="F2876" t="n">
        <v>24.09</v>
      </c>
      <c r="G2876" t="n">
        <v>103.25</v>
      </c>
      <c r="H2876" t="n">
        <v>1.51</v>
      </c>
      <c r="I2876" t="n">
        <v>14</v>
      </c>
      <c r="J2876" t="n">
        <v>212.25</v>
      </c>
      <c r="K2876" t="n">
        <v>53.44</v>
      </c>
      <c r="L2876" t="n">
        <v>18</v>
      </c>
      <c r="M2876" t="n">
        <v>12</v>
      </c>
      <c r="N2876" t="n">
        <v>45.82</v>
      </c>
      <c r="O2876" t="n">
        <v>26412.11</v>
      </c>
      <c r="P2876" t="n">
        <v>312.91</v>
      </c>
      <c r="Q2876" t="n">
        <v>452.6</v>
      </c>
      <c r="R2876" t="n">
        <v>74.31999999999999</v>
      </c>
      <c r="S2876" t="n">
        <v>57.64</v>
      </c>
      <c r="T2876" t="n">
        <v>6229.21</v>
      </c>
      <c r="U2876" t="n">
        <v>0.78</v>
      </c>
      <c r="V2876" t="n">
        <v>0.88</v>
      </c>
      <c r="W2876" t="n">
        <v>6.82</v>
      </c>
      <c r="X2876" t="n">
        <v>0.37</v>
      </c>
      <c r="Y2876" t="n">
        <v>1</v>
      </c>
      <c r="Z2876" t="n">
        <v>10</v>
      </c>
    </row>
    <row r="2877">
      <c r="A2877" t="n">
        <v>69</v>
      </c>
      <c r="B2877" t="n">
        <v>95</v>
      </c>
      <c r="C2877" t="inlineStr">
        <is>
          <t xml:space="preserve">CONCLUIDO	</t>
        </is>
      </c>
      <c r="D2877" t="n">
        <v>3.6922</v>
      </c>
      <c r="E2877" t="n">
        <v>27.08</v>
      </c>
      <c r="F2877" t="n">
        <v>24.09</v>
      </c>
      <c r="G2877" t="n">
        <v>103.26</v>
      </c>
      <c r="H2877" t="n">
        <v>1.52</v>
      </c>
      <c r="I2877" t="n">
        <v>14</v>
      </c>
      <c r="J2877" t="n">
        <v>212.66</v>
      </c>
      <c r="K2877" t="n">
        <v>53.44</v>
      </c>
      <c r="L2877" t="n">
        <v>18.25</v>
      </c>
      <c r="M2877" t="n">
        <v>12</v>
      </c>
      <c r="N2877" t="n">
        <v>45.97</v>
      </c>
      <c r="O2877" t="n">
        <v>26462</v>
      </c>
      <c r="P2877" t="n">
        <v>312.21</v>
      </c>
      <c r="Q2877" t="n">
        <v>452.56</v>
      </c>
      <c r="R2877" t="n">
        <v>74.5</v>
      </c>
      <c r="S2877" t="n">
        <v>57.64</v>
      </c>
      <c r="T2877" t="n">
        <v>6318.73</v>
      </c>
      <c r="U2877" t="n">
        <v>0.77</v>
      </c>
      <c r="V2877" t="n">
        <v>0.88</v>
      </c>
      <c r="W2877" t="n">
        <v>6.81</v>
      </c>
      <c r="X2877" t="n">
        <v>0.37</v>
      </c>
      <c r="Y2877" t="n">
        <v>1</v>
      </c>
      <c r="Z2877" t="n">
        <v>10</v>
      </c>
    </row>
    <row r="2878">
      <c r="A2878" t="n">
        <v>70</v>
      </c>
      <c r="B2878" t="n">
        <v>95</v>
      </c>
      <c r="C2878" t="inlineStr">
        <is>
          <t xml:space="preserve">CONCLUIDO	</t>
        </is>
      </c>
      <c r="D2878" t="n">
        <v>3.6903</v>
      </c>
      <c r="E2878" t="n">
        <v>27.1</v>
      </c>
      <c r="F2878" t="n">
        <v>24.11</v>
      </c>
      <c r="G2878" t="n">
        <v>103.32</v>
      </c>
      <c r="H2878" t="n">
        <v>1.54</v>
      </c>
      <c r="I2878" t="n">
        <v>14</v>
      </c>
      <c r="J2878" t="n">
        <v>213.06</v>
      </c>
      <c r="K2878" t="n">
        <v>53.44</v>
      </c>
      <c r="L2878" t="n">
        <v>18.5</v>
      </c>
      <c r="M2878" t="n">
        <v>12</v>
      </c>
      <c r="N2878" t="n">
        <v>46.13</v>
      </c>
      <c r="O2878" t="n">
        <v>26511.94</v>
      </c>
      <c r="P2878" t="n">
        <v>311.27</v>
      </c>
      <c r="Q2878" t="n">
        <v>452.58</v>
      </c>
      <c r="R2878" t="n">
        <v>74.69</v>
      </c>
      <c r="S2878" t="n">
        <v>57.64</v>
      </c>
      <c r="T2878" t="n">
        <v>6413.3</v>
      </c>
      <c r="U2878" t="n">
        <v>0.77</v>
      </c>
      <c r="V2878" t="n">
        <v>0.88</v>
      </c>
      <c r="W2878" t="n">
        <v>6.82</v>
      </c>
      <c r="X2878" t="n">
        <v>0.38</v>
      </c>
      <c r="Y2878" t="n">
        <v>1</v>
      </c>
      <c r="Z2878" t="n">
        <v>10</v>
      </c>
    </row>
    <row r="2879">
      <c r="A2879" t="n">
        <v>71</v>
      </c>
      <c r="B2879" t="n">
        <v>95</v>
      </c>
      <c r="C2879" t="inlineStr">
        <is>
          <t xml:space="preserve">CONCLUIDO	</t>
        </is>
      </c>
      <c r="D2879" t="n">
        <v>3.699</v>
      </c>
      <c r="E2879" t="n">
        <v>27.03</v>
      </c>
      <c r="F2879" t="n">
        <v>24.08</v>
      </c>
      <c r="G2879" t="n">
        <v>111.15</v>
      </c>
      <c r="H2879" t="n">
        <v>1.56</v>
      </c>
      <c r="I2879" t="n">
        <v>13</v>
      </c>
      <c r="J2879" t="n">
        <v>213.47</v>
      </c>
      <c r="K2879" t="n">
        <v>53.44</v>
      </c>
      <c r="L2879" t="n">
        <v>18.75</v>
      </c>
      <c r="M2879" t="n">
        <v>11</v>
      </c>
      <c r="N2879" t="n">
        <v>46.28</v>
      </c>
      <c r="O2879" t="n">
        <v>26561.93</v>
      </c>
      <c r="P2879" t="n">
        <v>311.71</v>
      </c>
      <c r="Q2879" t="n">
        <v>452.56</v>
      </c>
      <c r="R2879" t="n">
        <v>74.08</v>
      </c>
      <c r="S2879" t="n">
        <v>57.64</v>
      </c>
      <c r="T2879" t="n">
        <v>6114.73</v>
      </c>
      <c r="U2879" t="n">
        <v>0.78</v>
      </c>
      <c r="V2879" t="n">
        <v>0.88</v>
      </c>
      <c r="W2879" t="n">
        <v>6.81</v>
      </c>
      <c r="X2879" t="n">
        <v>0.36</v>
      </c>
      <c r="Y2879" t="n">
        <v>1</v>
      </c>
      <c r="Z2879" t="n">
        <v>10</v>
      </c>
    </row>
    <row r="2880">
      <c r="A2880" t="n">
        <v>72</v>
      </c>
      <c r="B2880" t="n">
        <v>95</v>
      </c>
      <c r="C2880" t="inlineStr">
        <is>
          <t xml:space="preserve">CONCLUIDO	</t>
        </is>
      </c>
      <c r="D2880" t="n">
        <v>3.7002</v>
      </c>
      <c r="E2880" t="n">
        <v>27.03</v>
      </c>
      <c r="F2880" t="n">
        <v>24.07</v>
      </c>
      <c r="G2880" t="n">
        <v>111.11</v>
      </c>
      <c r="H2880" t="n">
        <v>1.58</v>
      </c>
      <c r="I2880" t="n">
        <v>13</v>
      </c>
      <c r="J2880" t="n">
        <v>213.87</v>
      </c>
      <c r="K2880" t="n">
        <v>53.44</v>
      </c>
      <c r="L2880" t="n">
        <v>19</v>
      </c>
      <c r="M2880" t="n">
        <v>11</v>
      </c>
      <c r="N2880" t="n">
        <v>46.44</v>
      </c>
      <c r="O2880" t="n">
        <v>26611.98</v>
      </c>
      <c r="P2880" t="n">
        <v>311.96</v>
      </c>
      <c r="Q2880" t="n">
        <v>452.56</v>
      </c>
      <c r="R2880" t="n">
        <v>73.70999999999999</v>
      </c>
      <c r="S2880" t="n">
        <v>57.64</v>
      </c>
      <c r="T2880" t="n">
        <v>5927.76</v>
      </c>
      <c r="U2880" t="n">
        <v>0.78</v>
      </c>
      <c r="V2880" t="n">
        <v>0.88</v>
      </c>
      <c r="W2880" t="n">
        <v>6.82</v>
      </c>
      <c r="X2880" t="n">
        <v>0.35</v>
      </c>
      <c r="Y2880" t="n">
        <v>1</v>
      </c>
      <c r="Z2880" t="n">
        <v>10</v>
      </c>
    </row>
    <row r="2881">
      <c r="A2881" t="n">
        <v>73</v>
      </c>
      <c r="B2881" t="n">
        <v>95</v>
      </c>
      <c r="C2881" t="inlineStr">
        <is>
          <t xml:space="preserve">CONCLUIDO	</t>
        </is>
      </c>
      <c r="D2881" t="n">
        <v>3.7028</v>
      </c>
      <c r="E2881" t="n">
        <v>27.01</v>
      </c>
      <c r="F2881" t="n">
        <v>24.05</v>
      </c>
      <c r="G2881" t="n">
        <v>111.02</v>
      </c>
      <c r="H2881" t="n">
        <v>1.6</v>
      </c>
      <c r="I2881" t="n">
        <v>13</v>
      </c>
      <c r="J2881" t="n">
        <v>214.28</v>
      </c>
      <c r="K2881" t="n">
        <v>53.44</v>
      </c>
      <c r="L2881" t="n">
        <v>19.25</v>
      </c>
      <c r="M2881" t="n">
        <v>11</v>
      </c>
      <c r="N2881" t="n">
        <v>46.6</v>
      </c>
      <c r="O2881" t="n">
        <v>26662.08</v>
      </c>
      <c r="P2881" t="n">
        <v>312.09</v>
      </c>
      <c r="Q2881" t="n">
        <v>452.57</v>
      </c>
      <c r="R2881" t="n">
        <v>73.18000000000001</v>
      </c>
      <c r="S2881" t="n">
        <v>57.64</v>
      </c>
      <c r="T2881" t="n">
        <v>5661.49</v>
      </c>
      <c r="U2881" t="n">
        <v>0.79</v>
      </c>
      <c r="V2881" t="n">
        <v>0.88</v>
      </c>
      <c r="W2881" t="n">
        <v>6.81</v>
      </c>
      <c r="X2881" t="n">
        <v>0.33</v>
      </c>
      <c r="Y2881" t="n">
        <v>1</v>
      </c>
      <c r="Z2881" t="n">
        <v>10</v>
      </c>
    </row>
    <row r="2882">
      <c r="A2882" t="n">
        <v>74</v>
      </c>
      <c r="B2882" t="n">
        <v>95</v>
      </c>
      <c r="C2882" t="inlineStr">
        <is>
          <t xml:space="preserve">CONCLUIDO	</t>
        </is>
      </c>
      <c r="D2882" t="n">
        <v>3.7002</v>
      </c>
      <c r="E2882" t="n">
        <v>27.03</v>
      </c>
      <c r="F2882" t="n">
        <v>24.07</v>
      </c>
      <c r="G2882" t="n">
        <v>111.11</v>
      </c>
      <c r="H2882" t="n">
        <v>1.61</v>
      </c>
      <c r="I2882" t="n">
        <v>13</v>
      </c>
      <c r="J2882" t="n">
        <v>214.69</v>
      </c>
      <c r="K2882" t="n">
        <v>53.44</v>
      </c>
      <c r="L2882" t="n">
        <v>19.5</v>
      </c>
      <c r="M2882" t="n">
        <v>11</v>
      </c>
      <c r="N2882" t="n">
        <v>46.75</v>
      </c>
      <c r="O2882" t="n">
        <v>26712.23</v>
      </c>
      <c r="P2882" t="n">
        <v>312.11</v>
      </c>
      <c r="Q2882" t="n">
        <v>452.59</v>
      </c>
      <c r="R2882" t="n">
        <v>73.7</v>
      </c>
      <c r="S2882" t="n">
        <v>57.64</v>
      </c>
      <c r="T2882" t="n">
        <v>5924.14</v>
      </c>
      <c r="U2882" t="n">
        <v>0.78</v>
      </c>
      <c r="V2882" t="n">
        <v>0.88</v>
      </c>
      <c r="W2882" t="n">
        <v>6.82</v>
      </c>
      <c r="X2882" t="n">
        <v>0.35</v>
      </c>
      <c r="Y2882" t="n">
        <v>1</v>
      </c>
      <c r="Z2882" t="n">
        <v>10</v>
      </c>
    </row>
    <row r="2883">
      <c r="A2883" t="n">
        <v>75</v>
      </c>
      <c r="B2883" t="n">
        <v>95</v>
      </c>
      <c r="C2883" t="inlineStr">
        <is>
          <t xml:space="preserve">CONCLUIDO	</t>
        </is>
      </c>
      <c r="D2883" t="n">
        <v>3.702</v>
      </c>
      <c r="E2883" t="n">
        <v>27.01</v>
      </c>
      <c r="F2883" t="n">
        <v>24.06</v>
      </c>
      <c r="G2883" t="n">
        <v>111.05</v>
      </c>
      <c r="H2883" t="n">
        <v>1.63</v>
      </c>
      <c r="I2883" t="n">
        <v>13</v>
      </c>
      <c r="J2883" t="n">
        <v>215.09</v>
      </c>
      <c r="K2883" t="n">
        <v>53.44</v>
      </c>
      <c r="L2883" t="n">
        <v>19.75</v>
      </c>
      <c r="M2883" t="n">
        <v>11</v>
      </c>
      <c r="N2883" t="n">
        <v>46.91</v>
      </c>
      <c r="O2883" t="n">
        <v>26762.44</v>
      </c>
      <c r="P2883" t="n">
        <v>311.16</v>
      </c>
      <c r="Q2883" t="n">
        <v>452.57</v>
      </c>
      <c r="R2883" t="n">
        <v>73.23</v>
      </c>
      <c r="S2883" t="n">
        <v>57.64</v>
      </c>
      <c r="T2883" t="n">
        <v>5687.58</v>
      </c>
      <c r="U2883" t="n">
        <v>0.79</v>
      </c>
      <c r="V2883" t="n">
        <v>0.88</v>
      </c>
      <c r="W2883" t="n">
        <v>6.82</v>
      </c>
      <c r="X2883" t="n">
        <v>0.34</v>
      </c>
      <c r="Y2883" t="n">
        <v>1</v>
      </c>
      <c r="Z2883" t="n">
        <v>10</v>
      </c>
    </row>
    <row r="2884">
      <c r="A2884" t="n">
        <v>76</v>
      </c>
      <c r="B2884" t="n">
        <v>95</v>
      </c>
      <c r="C2884" t="inlineStr">
        <is>
          <t xml:space="preserve">CONCLUIDO	</t>
        </is>
      </c>
      <c r="D2884" t="n">
        <v>3.7003</v>
      </c>
      <c r="E2884" t="n">
        <v>27.02</v>
      </c>
      <c r="F2884" t="n">
        <v>24.07</v>
      </c>
      <c r="G2884" t="n">
        <v>111.1</v>
      </c>
      <c r="H2884" t="n">
        <v>1.65</v>
      </c>
      <c r="I2884" t="n">
        <v>13</v>
      </c>
      <c r="J2884" t="n">
        <v>215.5</v>
      </c>
      <c r="K2884" t="n">
        <v>53.44</v>
      </c>
      <c r="L2884" t="n">
        <v>20</v>
      </c>
      <c r="M2884" t="n">
        <v>11</v>
      </c>
      <c r="N2884" t="n">
        <v>47.07</v>
      </c>
      <c r="O2884" t="n">
        <v>26812.71</v>
      </c>
      <c r="P2884" t="n">
        <v>310.32</v>
      </c>
      <c r="Q2884" t="n">
        <v>452.57</v>
      </c>
      <c r="R2884" t="n">
        <v>73.81999999999999</v>
      </c>
      <c r="S2884" t="n">
        <v>57.64</v>
      </c>
      <c r="T2884" t="n">
        <v>5981.62</v>
      </c>
      <c r="U2884" t="n">
        <v>0.78</v>
      </c>
      <c r="V2884" t="n">
        <v>0.88</v>
      </c>
      <c r="W2884" t="n">
        <v>6.81</v>
      </c>
      <c r="X2884" t="n">
        <v>0.35</v>
      </c>
      <c r="Y2884" t="n">
        <v>1</v>
      </c>
      <c r="Z2884" t="n">
        <v>10</v>
      </c>
    </row>
    <row r="2885">
      <c r="A2885" t="n">
        <v>77</v>
      </c>
      <c r="B2885" t="n">
        <v>95</v>
      </c>
      <c r="C2885" t="inlineStr">
        <is>
          <t xml:space="preserve">CONCLUIDO	</t>
        </is>
      </c>
      <c r="D2885" t="n">
        <v>3.713</v>
      </c>
      <c r="E2885" t="n">
        <v>26.93</v>
      </c>
      <c r="F2885" t="n">
        <v>24.02</v>
      </c>
      <c r="G2885" t="n">
        <v>120.08</v>
      </c>
      <c r="H2885" t="n">
        <v>1.67</v>
      </c>
      <c r="I2885" t="n">
        <v>12</v>
      </c>
      <c r="J2885" t="n">
        <v>215.91</v>
      </c>
      <c r="K2885" t="n">
        <v>53.44</v>
      </c>
      <c r="L2885" t="n">
        <v>20.25</v>
      </c>
      <c r="M2885" t="n">
        <v>10</v>
      </c>
      <c r="N2885" t="n">
        <v>47.23</v>
      </c>
      <c r="O2885" t="n">
        <v>26863.02</v>
      </c>
      <c r="P2885" t="n">
        <v>309.07</v>
      </c>
      <c r="Q2885" t="n">
        <v>452.62</v>
      </c>
      <c r="R2885" t="n">
        <v>71.88</v>
      </c>
      <c r="S2885" t="n">
        <v>57.64</v>
      </c>
      <c r="T2885" t="n">
        <v>5017.16</v>
      </c>
      <c r="U2885" t="n">
        <v>0.8</v>
      </c>
      <c r="V2885" t="n">
        <v>0.88</v>
      </c>
      <c r="W2885" t="n">
        <v>6.81</v>
      </c>
      <c r="X2885" t="n">
        <v>0.29</v>
      </c>
      <c r="Y2885" t="n">
        <v>1</v>
      </c>
      <c r="Z2885" t="n">
        <v>10</v>
      </c>
    </row>
    <row r="2886">
      <c r="A2886" t="n">
        <v>78</v>
      </c>
      <c r="B2886" t="n">
        <v>95</v>
      </c>
      <c r="C2886" t="inlineStr">
        <is>
          <t xml:space="preserve">CONCLUIDO	</t>
        </is>
      </c>
      <c r="D2886" t="n">
        <v>3.7113</v>
      </c>
      <c r="E2886" t="n">
        <v>26.94</v>
      </c>
      <c r="F2886" t="n">
        <v>24.03</v>
      </c>
      <c r="G2886" t="n">
        <v>120.15</v>
      </c>
      <c r="H2886" t="n">
        <v>1.68</v>
      </c>
      <c r="I2886" t="n">
        <v>12</v>
      </c>
      <c r="J2886" t="n">
        <v>216.32</v>
      </c>
      <c r="K2886" t="n">
        <v>53.44</v>
      </c>
      <c r="L2886" t="n">
        <v>20.5</v>
      </c>
      <c r="M2886" t="n">
        <v>10</v>
      </c>
      <c r="N2886" t="n">
        <v>47.38</v>
      </c>
      <c r="O2886" t="n">
        <v>26913.4</v>
      </c>
      <c r="P2886" t="n">
        <v>309.45</v>
      </c>
      <c r="Q2886" t="n">
        <v>452.58</v>
      </c>
      <c r="R2886" t="n">
        <v>72.22</v>
      </c>
      <c r="S2886" t="n">
        <v>57.64</v>
      </c>
      <c r="T2886" t="n">
        <v>5186.93</v>
      </c>
      <c r="U2886" t="n">
        <v>0.8</v>
      </c>
      <c r="V2886" t="n">
        <v>0.88</v>
      </c>
      <c r="W2886" t="n">
        <v>6.81</v>
      </c>
      <c r="X2886" t="n">
        <v>0.3</v>
      </c>
      <c r="Y2886" t="n">
        <v>1</v>
      </c>
      <c r="Z2886" t="n">
        <v>10</v>
      </c>
    </row>
    <row r="2887">
      <c r="A2887" t="n">
        <v>79</v>
      </c>
      <c r="B2887" t="n">
        <v>95</v>
      </c>
      <c r="C2887" t="inlineStr">
        <is>
          <t xml:space="preserve">CONCLUIDO	</t>
        </is>
      </c>
      <c r="D2887" t="n">
        <v>3.7127</v>
      </c>
      <c r="E2887" t="n">
        <v>26.93</v>
      </c>
      <c r="F2887" t="n">
        <v>24.02</v>
      </c>
      <c r="G2887" t="n">
        <v>120.1</v>
      </c>
      <c r="H2887" t="n">
        <v>1.7</v>
      </c>
      <c r="I2887" t="n">
        <v>12</v>
      </c>
      <c r="J2887" t="n">
        <v>216.73</v>
      </c>
      <c r="K2887" t="n">
        <v>53.44</v>
      </c>
      <c r="L2887" t="n">
        <v>20.75</v>
      </c>
      <c r="M2887" t="n">
        <v>10</v>
      </c>
      <c r="N2887" t="n">
        <v>47.54</v>
      </c>
      <c r="O2887" t="n">
        <v>26963.82</v>
      </c>
      <c r="P2887" t="n">
        <v>309.86</v>
      </c>
      <c r="Q2887" t="n">
        <v>452.58</v>
      </c>
      <c r="R2887" t="n">
        <v>71.97</v>
      </c>
      <c r="S2887" t="n">
        <v>57.64</v>
      </c>
      <c r="T2887" t="n">
        <v>5065.07</v>
      </c>
      <c r="U2887" t="n">
        <v>0.8</v>
      </c>
      <c r="V2887" t="n">
        <v>0.88</v>
      </c>
      <c r="W2887" t="n">
        <v>6.81</v>
      </c>
      <c r="X2887" t="n">
        <v>0.29</v>
      </c>
      <c r="Y2887" t="n">
        <v>1</v>
      </c>
      <c r="Z2887" t="n">
        <v>10</v>
      </c>
    </row>
    <row r="2888">
      <c r="A2888" t="n">
        <v>80</v>
      </c>
      <c r="B2888" t="n">
        <v>95</v>
      </c>
      <c r="C2888" t="inlineStr">
        <is>
          <t xml:space="preserve">CONCLUIDO	</t>
        </is>
      </c>
      <c r="D2888" t="n">
        <v>3.71</v>
      </c>
      <c r="E2888" t="n">
        <v>26.95</v>
      </c>
      <c r="F2888" t="n">
        <v>24.04</v>
      </c>
      <c r="G2888" t="n">
        <v>120.2</v>
      </c>
      <c r="H2888" t="n">
        <v>1.72</v>
      </c>
      <c r="I2888" t="n">
        <v>12</v>
      </c>
      <c r="J2888" t="n">
        <v>217.14</v>
      </c>
      <c r="K2888" t="n">
        <v>53.44</v>
      </c>
      <c r="L2888" t="n">
        <v>21</v>
      </c>
      <c r="M2888" t="n">
        <v>10</v>
      </c>
      <c r="N2888" t="n">
        <v>47.7</v>
      </c>
      <c r="O2888" t="n">
        <v>27014.3</v>
      </c>
      <c r="P2888" t="n">
        <v>310.03</v>
      </c>
      <c r="Q2888" t="n">
        <v>452.62</v>
      </c>
      <c r="R2888" t="n">
        <v>72.53</v>
      </c>
      <c r="S2888" t="n">
        <v>57.64</v>
      </c>
      <c r="T2888" t="n">
        <v>5341.14</v>
      </c>
      <c r="U2888" t="n">
        <v>0.79</v>
      </c>
      <c r="V2888" t="n">
        <v>0.88</v>
      </c>
      <c r="W2888" t="n">
        <v>6.82</v>
      </c>
      <c r="X2888" t="n">
        <v>0.32</v>
      </c>
      <c r="Y2888" t="n">
        <v>1</v>
      </c>
      <c r="Z2888" t="n">
        <v>10</v>
      </c>
    </row>
    <row r="2889">
      <c r="A2889" t="n">
        <v>81</v>
      </c>
      <c r="B2889" t="n">
        <v>95</v>
      </c>
      <c r="C2889" t="inlineStr">
        <is>
          <t xml:space="preserve">CONCLUIDO	</t>
        </is>
      </c>
      <c r="D2889" t="n">
        <v>3.712</v>
      </c>
      <c r="E2889" t="n">
        <v>26.94</v>
      </c>
      <c r="F2889" t="n">
        <v>24.02</v>
      </c>
      <c r="G2889" t="n">
        <v>120.12</v>
      </c>
      <c r="H2889" t="n">
        <v>1.74</v>
      </c>
      <c r="I2889" t="n">
        <v>12</v>
      </c>
      <c r="J2889" t="n">
        <v>217.55</v>
      </c>
      <c r="K2889" t="n">
        <v>53.44</v>
      </c>
      <c r="L2889" t="n">
        <v>21.25</v>
      </c>
      <c r="M2889" t="n">
        <v>10</v>
      </c>
      <c r="N2889" t="n">
        <v>47.86</v>
      </c>
      <c r="O2889" t="n">
        <v>27064.84</v>
      </c>
      <c r="P2889" t="n">
        <v>309.67</v>
      </c>
      <c r="Q2889" t="n">
        <v>452.58</v>
      </c>
      <c r="R2889" t="n">
        <v>72.28</v>
      </c>
      <c r="S2889" t="n">
        <v>57.64</v>
      </c>
      <c r="T2889" t="n">
        <v>5219.9</v>
      </c>
      <c r="U2889" t="n">
        <v>0.8</v>
      </c>
      <c r="V2889" t="n">
        <v>0.88</v>
      </c>
      <c r="W2889" t="n">
        <v>6.81</v>
      </c>
      <c r="X2889" t="n">
        <v>0.3</v>
      </c>
      <c r="Y2889" t="n">
        <v>1</v>
      </c>
      <c r="Z2889" t="n">
        <v>10</v>
      </c>
    </row>
    <row r="2890">
      <c r="A2890" t="n">
        <v>82</v>
      </c>
      <c r="B2890" t="n">
        <v>95</v>
      </c>
      <c r="C2890" t="inlineStr">
        <is>
          <t xml:space="preserve">CONCLUIDO	</t>
        </is>
      </c>
      <c r="D2890" t="n">
        <v>3.7103</v>
      </c>
      <c r="E2890" t="n">
        <v>26.95</v>
      </c>
      <c r="F2890" t="n">
        <v>24.04</v>
      </c>
      <c r="G2890" t="n">
        <v>120.18</v>
      </c>
      <c r="H2890" t="n">
        <v>1.75</v>
      </c>
      <c r="I2890" t="n">
        <v>12</v>
      </c>
      <c r="J2890" t="n">
        <v>217.96</v>
      </c>
      <c r="K2890" t="n">
        <v>53.44</v>
      </c>
      <c r="L2890" t="n">
        <v>21.5</v>
      </c>
      <c r="M2890" t="n">
        <v>10</v>
      </c>
      <c r="N2890" t="n">
        <v>48.02</v>
      </c>
      <c r="O2890" t="n">
        <v>27115.43</v>
      </c>
      <c r="P2890" t="n">
        <v>309.13</v>
      </c>
      <c r="Q2890" t="n">
        <v>452.64</v>
      </c>
      <c r="R2890" t="n">
        <v>72.58</v>
      </c>
      <c r="S2890" t="n">
        <v>57.64</v>
      </c>
      <c r="T2890" t="n">
        <v>5366.33</v>
      </c>
      <c r="U2890" t="n">
        <v>0.79</v>
      </c>
      <c r="V2890" t="n">
        <v>0.88</v>
      </c>
      <c r="W2890" t="n">
        <v>6.81</v>
      </c>
      <c r="X2890" t="n">
        <v>0.31</v>
      </c>
      <c r="Y2890" t="n">
        <v>1</v>
      </c>
      <c r="Z2890" t="n">
        <v>10</v>
      </c>
    </row>
    <row r="2891">
      <c r="A2891" t="n">
        <v>83</v>
      </c>
      <c r="B2891" t="n">
        <v>95</v>
      </c>
      <c r="C2891" t="inlineStr">
        <is>
          <t xml:space="preserve">CONCLUIDO	</t>
        </is>
      </c>
      <c r="D2891" t="n">
        <v>3.7113</v>
      </c>
      <c r="E2891" t="n">
        <v>26.94</v>
      </c>
      <c r="F2891" t="n">
        <v>24.03</v>
      </c>
      <c r="G2891" t="n">
        <v>120.15</v>
      </c>
      <c r="H2891" t="n">
        <v>1.77</v>
      </c>
      <c r="I2891" t="n">
        <v>12</v>
      </c>
      <c r="J2891" t="n">
        <v>218.37</v>
      </c>
      <c r="K2891" t="n">
        <v>53.44</v>
      </c>
      <c r="L2891" t="n">
        <v>21.75</v>
      </c>
      <c r="M2891" t="n">
        <v>10</v>
      </c>
      <c r="N2891" t="n">
        <v>48.18</v>
      </c>
      <c r="O2891" t="n">
        <v>27166.08</v>
      </c>
      <c r="P2891" t="n">
        <v>308.11</v>
      </c>
      <c r="Q2891" t="n">
        <v>452.57</v>
      </c>
      <c r="R2891" t="n">
        <v>72.42</v>
      </c>
      <c r="S2891" t="n">
        <v>57.64</v>
      </c>
      <c r="T2891" t="n">
        <v>5285.52</v>
      </c>
      <c r="U2891" t="n">
        <v>0.8</v>
      </c>
      <c r="V2891" t="n">
        <v>0.88</v>
      </c>
      <c r="W2891" t="n">
        <v>6.81</v>
      </c>
      <c r="X2891" t="n">
        <v>0.3</v>
      </c>
      <c r="Y2891" t="n">
        <v>1</v>
      </c>
      <c r="Z2891" t="n">
        <v>10</v>
      </c>
    </row>
    <row r="2892">
      <c r="A2892" t="n">
        <v>84</v>
      </c>
      <c r="B2892" t="n">
        <v>95</v>
      </c>
      <c r="C2892" t="inlineStr">
        <is>
          <t xml:space="preserve">CONCLUIDO	</t>
        </is>
      </c>
      <c r="D2892" t="n">
        <v>3.718</v>
      </c>
      <c r="E2892" t="n">
        <v>26.9</v>
      </c>
      <c r="F2892" t="n">
        <v>24.02</v>
      </c>
      <c r="G2892" t="n">
        <v>131.01</v>
      </c>
      <c r="H2892" t="n">
        <v>1.79</v>
      </c>
      <c r="I2892" t="n">
        <v>11</v>
      </c>
      <c r="J2892" t="n">
        <v>218.78</v>
      </c>
      <c r="K2892" t="n">
        <v>53.44</v>
      </c>
      <c r="L2892" t="n">
        <v>22</v>
      </c>
      <c r="M2892" t="n">
        <v>9</v>
      </c>
      <c r="N2892" t="n">
        <v>48.34</v>
      </c>
      <c r="O2892" t="n">
        <v>27216.79</v>
      </c>
      <c r="P2892" t="n">
        <v>307.47</v>
      </c>
      <c r="Q2892" t="n">
        <v>452.58</v>
      </c>
      <c r="R2892" t="n">
        <v>71.84999999999999</v>
      </c>
      <c r="S2892" t="n">
        <v>57.64</v>
      </c>
      <c r="T2892" t="n">
        <v>5007.73</v>
      </c>
      <c r="U2892" t="n">
        <v>0.8</v>
      </c>
      <c r="V2892" t="n">
        <v>0.88</v>
      </c>
      <c r="W2892" t="n">
        <v>6.81</v>
      </c>
      <c r="X2892" t="n">
        <v>0.29</v>
      </c>
      <c r="Y2892" t="n">
        <v>1</v>
      </c>
      <c r="Z2892" t="n">
        <v>10</v>
      </c>
    </row>
    <row r="2893">
      <c r="A2893" t="n">
        <v>85</v>
      </c>
      <c r="B2893" t="n">
        <v>95</v>
      </c>
      <c r="C2893" t="inlineStr">
        <is>
          <t xml:space="preserve">CONCLUIDO	</t>
        </is>
      </c>
      <c r="D2893" t="n">
        <v>3.7204</v>
      </c>
      <c r="E2893" t="n">
        <v>26.88</v>
      </c>
      <c r="F2893" t="n">
        <v>24</v>
      </c>
      <c r="G2893" t="n">
        <v>130.91</v>
      </c>
      <c r="H2893" t="n">
        <v>1.8</v>
      </c>
      <c r="I2893" t="n">
        <v>11</v>
      </c>
      <c r="J2893" t="n">
        <v>219.19</v>
      </c>
      <c r="K2893" t="n">
        <v>53.44</v>
      </c>
      <c r="L2893" t="n">
        <v>22.25</v>
      </c>
      <c r="M2893" t="n">
        <v>9</v>
      </c>
      <c r="N2893" t="n">
        <v>48.51</v>
      </c>
      <c r="O2893" t="n">
        <v>27267.55</v>
      </c>
      <c r="P2893" t="n">
        <v>307.3</v>
      </c>
      <c r="Q2893" t="n">
        <v>452.61</v>
      </c>
      <c r="R2893" t="n">
        <v>71.26000000000001</v>
      </c>
      <c r="S2893" t="n">
        <v>57.64</v>
      </c>
      <c r="T2893" t="n">
        <v>4711.32</v>
      </c>
      <c r="U2893" t="n">
        <v>0.8100000000000001</v>
      </c>
      <c r="V2893" t="n">
        <v>0.88</v>
      </c>
      <c r="W2893" t="n">
        <v>6.81</v>
      </c>
      <c r="X2893" t="n">
        <v>0.28</v>
      </c>
      <c r="Y2893" t="n">
        <v>1</v>
      </c>
      <c r="Z2893" t="n">
        <v>10</v>
      </c>
    </row>
    <row r="2894">
      <c r="A2894" t="n">
        <v>86</v>
      </c>
      <c r="B2894" t="n">
        <v>95</v>
      </c>
      <c r="C2894" t="inlineStr">
        <is>
          <t xml:space="preserve">CONCLUIDO	</t>
        </is>
      </c>
      <c r="D2894" t="n">
        <v>3.7199</v>
      </c>
      <c r="E2894" t="n">
        <v>26.88</v>
      </c>
      <c r="F2894" t="n">
        <v>24</v>
      </c>
      <c r="G2894" t="n">
        <v>130.93</v>
      </c>
      <c r="H2894" t="n">
        <v>1.82</v>
      </c>
      <c r="I2894" t="n">
        <v>11</v>
      </c>
      <c r="J2894" t="n">
        <v>219.6</v>
      </c>
      <c r="K2894" t="n">
        <v>53.44</v>
      </c>
      <c r="L2894" t="n">
        <v>22.5</v>
      </c>
      <c r="M2894" t="n">
        <v>9</v>
      </c>
      <c r="N2894" t="n">
        <v>48.67</v>
      </c>
      <c r="O2894" t="n">
        <v>27318.36</v>
      </c>
      <c r="P2894" t="n">
        <v>307.58</v>
      </c>
      <c r="Q2894" t="n">
        <v>452.58</v>
      </c>
      <c r="R2894" t="n">
        <v>71.37</v>
      </c>
      <c r="S2894" t="n">
        <v>57.64</v>
      </c>
      <c r="T2894" t="n">
        <v>4765.78</v>
      </c>
      <c r="U2894" t="n">
        <v>0.8100000000000001</v>
      </c>
      <c r="V2894" t="n">
        <v>0.88</v>
      </c>
      <c r="W2894" t="n">
        <v>6.81</v>
      </c>
      <c r="X2894" t="n">
        <v>0.28</v>
      </c>
      <c r="Y2894" t="n">
        <v>1</v>
      </c>
      <c r="Z2894" t="n">
        <v>10</v>
      </c>
    </row>
    <row r="2895">
      <c r="A2895" t="n">
        <v>87</v>
      </c>
      <c r="B2895" t="n">
        <v>95</v>
      </c>
      <c r="C2895" t="inlineStr">
        <is>
          <t xml:space="preserve">CONCLUIDO	</t>
        </is>
      </c>
      <c r="D2895" t="n">
        <v>3.7193</v>
      </c>
      <c r="E2895" t="n">
        <v>26.89</v>
      </c>
      <c r="F2895" t="n">
        <v>24.01</v>
      </c>
      <c r="G2895" t="n">
        <v>130.96</v>
      </c>
      <c r="H2895" t="n">
        <v>1.84</v>
      </c>
      <c r="I2895" t="n">
        <v>11</v>
      </c>
      <c r="J2895" t="n">
        <v>220.01</v>
      </c>
      <c r="K2895" t="n">
        <v>53.44</v>
      </c>
      <c r="L2895" t="n">
        <v>22.75</v>
      </c>
      <c r="M2895" t="n">
        <v>9</v>
      </c>
      <c r="N2895" t="n">
        <v>48.83</v>
      </c>
      <c r="O2895" t="n">
        <v>27369.23</v>
      </c>
      <c r="P2895" t="n">
        <v>307.8</v>
      </c>
      <c r="Q2895" t="n">
        <v>452.58</v>
      </c>
      <c r="R2895" t="n">
        <v>71.5</v>
      </c>
      <c r="S2895" t="n">
        <v>57.64</v>
      </c>
      <c r="T2895" t="n">
        <v>4833.98</v>
      </c>
      <c r="U2895" t="n">
        <v>0.8100000000000001</v>
      </c>
      <c r="V2895" t="n">
        <v>0.88</v>
      </c>
      <c r="W2895" t="n">
        <v>6.82</v>
      </c>
      <c r="X2895" t="n">
        <v>0.28</v>
      </c>
      <c r="Y2895" t="n">
        <v>1</v>
      </c>
      <c r="Z2895" t="n">
        <v>10</v>
      </c>
    </row>
    <row r="2896">
      <c r="A2896" t="n">
        <v>88</v>
      </c>
      <c r="B2896" t="n">
        <v>95</v>
      </c>
      <c r="C2896" t="inlineStr">
        <is>
          <t xml:space="preserve">CONCLUIDO	</t>
        </is>
      </c>
      <c r="D2896" t="n">
        <v>3.7193</v>
      </c>
      <c r="E2896" t="n">
        <v>26.89</v>
      </c>
      <c r="F2896" t="n">
        <v>24.01</v>
      </c>
      <c r="G2896" t="n">
        <v>130.96</v>
      </c>
      <c r="H2896" t="n">
        <v>1.85</v>
      </c>
      <c r="I2896" t="n">
        <v>11</v>
      </c>
      <c r="J2896" t="n">
        <v>220.43</v>
      </c>
      <c r="K2896" t="n">
        <v>53.44</v>
      </c>
      <c r="L2896" t="n">
        <v>23</v>
      </c>
      <c r="M2896" t="n">
        <v>9</v>
      </c>
      <c r="N2896" t="n">
        <v>48.99</v>
      </c>
      <c r="O2896" t="n">
        <v>27420.16</v>
      </c>
      <c r="P2896" t="n">
        <v>307.55</v>
      </c>
      <c r="Q2896" t="n">
        <v>452.55</v>
      </c>
      <c r="R2896" t="n">
        <v>71.58</v>
      </c>
      <c r="S2896" t="n">
        <v>57.64</v>
      </c>
      <c r="T2896" t="n">
        <v>4870.61</v>
      </c>
      <c r="U2896" t="n">
        <v>0.8100000000000001</v>
      </c>
      <c r="V2896" t="n">
        <v>0.88</v>
      </c>
      <c r="W2896" t="n">
        <v>6.81</v>
      </c>
      <c r="X2896" t="n">
        <v>0.28</v>
      </c>
      <c r="Y2896" t="n">
        <v>1</v>
      </c>
      <c r="Z2896" t="n">
        <v>10</v>
      </c>
    </row>
    <row r="2897">
      <c r="A2897" t="n">
        <v>89</v>
      </c>
      <c r="B2897" t="n">
        <v>95</v>
      </c>
      <c r="C2897" t="inlineStr">
        <is>
          <t xml:space="preserve">CONCLUIDO	</t>
        </is>
      </c>
      <c r="D2897" t="n">
        <v>3.7185</v>
      </c>
      <c r="E2897" t="n">
        <v>26.89</v>
      </c>
      <c r="F2897" t="n">
        <v>24.01</v>
      </c>
      <c r="G2897" t="n">
        <v>130.99</v>
      </c>
      <c r="H2897" t="n">
        <v>1.87</v>
      </c>
      <c r="I2897" t="n">
        <v>11</v>
      </c>
      <c r="J2897" t="n">
        <v>220.84</v>
      </c>
      <c r="K2897" t="n">
        <v>53.44</v>
      </c>
      <c r="L2897" t="n">
        <v>23.25</v>
      </c>
      <c r="M2897" t="n">
        <v>9</v>
      </c>
      <c r="N2897" t="n">
        <v>49.16</v>
      </c>
      <c r="O2897" t="n">
        <v>27471.15</v>
      </c>
      <c r="P2897" t="n">
        <v>307.37</v>
      </c>
      <c r="Q2897" t="n">
        <v>452.56</v>
      </c>
      <c r="R2897" t="n">
        <v>71.73</v>
      </c>
      <c r="S2897" t="n">
        <v>57.64</v>
      </c>
      <c r="T2897" t="n">
        <v>4947.39</v>
      </c>
      <c r="U2897" t="n">
        <v>0.8</v>
      </c>
      <c r="V2897" t="n">
        <v>0.88</v>
      </c>
      <c r="W2897" t="n">
        <v>6.81</v>
      </c>
      <c r="X2897" t="n">
        <v>0.29</v>
      </c>
      <c r="Y2897" t="n">
        <v>1</v>
      </c>
      <c r="Z2897" t="n">
        <v>10</v>
      </c>
    </row>
    <row r="2898">
      <c r="A2898" t="n">
        <v>90</v>
      </c>
      <c r="B2898" t="n">
        <v>95</v>
      </c>
      <c r="C2898" t="inlineStr">
        <is>
          <t xml:space="preserve">CONCLUIDO	</t>
        </is>
      </c>
      <c r="D2898" t="n">
        <v>3.72</v>
      </c>
      <c r="E2898" t="n">
        <v>26.88</v>
      </c>
      <c r="F2898" t="n">
        <v>24</v>
      </c>
      <c r="G2898" t="n">
        <v>130.93</v>
      </c>
      <c r="H2898" t="n">
        <v>1.89</v>
      </c>
      <c r="I2898" t="n">
        <v>11</v>
      </c>
      <c r="J2898" t="n">
        <v>221.25</v>
      </c>
      <c r="K2898" t="n">
        <v>53.44</v>
      </c>
      <c r="L2898" t="n">
        <v>23.5</v>
      </c>
      <c r="M2898" t="n">
        <v>9</v>
      </c>
      <c r="N2898" t="n">
        <v>49.32</v>
      </c>
      <c r="O2898" t="n">
        <v>27522.19</v>
      </c>
      <c r="P2898" t="n">
        <v>307.26</v>
      </c>
      <c r="Q2898" t="n">
        <v>452.61</v>
      </c>
      <c r="R2898" t="n">
        <v>71.33</v>
      </c>
      <c r="S2898" t="n">
        <v>57.64</v>
      </c>
      <c r="T2898" t="n">
        <v>4746.4</v>
      </c>
      <c r="U2898" t="n">
        <v>0.8100000000000001</v>
      </c>
      <c r="V2898" t="n">
        <v>0.88</v>
      </c>
      <c r="W2898" t="n">
        <v>6.81</v>
      </c>
      <c r="X2898" t="n">
        <v>0.28</v>
      </c>
      <c r="Y2898" t="n">
        <v>1</v>
      </c>
      <c r="Z2898" t="n">
        <v>10</v>
      </c>
    </row>
    <row r="2899">
      <c r="A2899" t="n">
        <v>91</v>
      </c>
      <c r="B2899" t="n">
        <v>95</v>
      </c>
      <c r="C2899" t="inlineStr">
        <is>
          <t xml:space="preserve">CONCLUIDO	</t>
        </is>
      </c>
      <c r="D2899" t="n">
        <v>3.7197</v>
      </c>
      <c r="E2899" t="n">
        <v>26.88</v>
      </c>
      <c r="F2899" t="n">
        <v>24.01</v>
      </c>
      <c r="G2899" t="n">
        <v>130.94</v>
      </c>
      <c r="H2899" t="n">
        <v>1.9</v>
      </c>
      <c r="I2899" t="n">
        <v>11</v>
      </c>
      <c r="J2899" t="n">
        <v>221.67</v>
      </c>
      <c r="K2899" t="n">
        <v>53.44</v>
      </c>
      <c r="L2899" t="n">
        <v>23.75</v>
      </c>
      <c r="M2899" t="n">
        <v>9</v>
      </c>
      <c r="N2899" t="n">
        <v>49.48</v>
      </c>
      <c r="O2899" t="n">
        <v>27573.29</v>
      </c>
      <c r="P2899" t="n">
        <v>306.8</v>
      </c>
      <c r="Q2899" t="n">
        <v>452.57</v>
      </c>
      <c r="R2899" t="n">
        <v>71.55</v>
      </c>
      <c r="S2899" t="n">
        <v>57.64</v>
      </c>
      <c r="T2899" t="n">
        <v>4855.81</v>
      </c>
      <c r="U2899" t="n">
        <v>0.8100000000000001</v>
      </c>
      <c r="V2899" t="n">
        <v>0.88</v>
      </c>
      <c r="W2899" t="n">
        <v>6.81</v>
      </c>
      <c r="X2899" t="n">
        <v>0.28</v>
      </c>
      <c r="Y2899" t="n">
        <v>1</v>
      </c>
      <c r="Z2899" t="n">
        <v>10</v>
      </c>
    </row>
    <row r="2900">
      <c r="A2900" t="n">
        <v>92</v>
      </c>
      <c r="B2900" t="n">
        <v>95</v>
      </c>
      <c r="C2900" t="inlineStr">
        <is>
          <t xml:space="preserve">CONCLUIDO	</t>
        </is>
      </c>
      <c r="D2900" t="n">
        <v>3.7208</v>
      </c>
      <c r="E2900" t="n">
        <v>26.88</v>
      </c>
      <c r="F2900" t="n">
        <v>24</v>
      </c>
      <c r="G2900" t="n">
        <v>130.9</v>
      </c>
      <c r="H2900" t="n">
        <v>1.92</v>
      </c>
      <c r="I2900" t="n">
        <v>11</v>
      </c>
      <c r="J2900" t="n">
        <v>222.08</v>
      </c>
      <c r="K2900" t="n">
        <v>53.44</v>
      </c>
      <c r="L2900" t="n">
        <v>24</v>
      </c>
      <c r="M2900" t="n">
        <v>9</v>
      </c>
      <c r="N2900" t="n">
        <v>49.65</v>
      </c>
      <c r="O2900" t="n">
        <v>27624.44</v>
      </c>
      <c r="P2900" t="n">
        <v>305.62</v>
      </c>
      <c r="Q2900" t="n">
        <v>452.56</v>
      </c>
      <c r="R2900" t="n">
        <v>71.34</v>
      </c>
      <c r="S2900" t="n">
        <v>57.64</v>
      </c>
      <c r="T2900" t="n">
        <v>4752.72</v>
      </c>
      <c r="U2900" t="n">
        <v>0.8100000000000001</v>
      </c>
      <c r="V2900" t="n">
        <v>0.88</v>
      </c>
      <c r="W2900" t="n">
        <v>6.81</v>
      </c>
      <c r="X2900" t="n">
        <v>0.27</v>
      </c>
      <c r="Y2900" t="n">
        <v>1</v>
      </c>
      <c r="Z2900" t="n">
        <v>10</v>
      </c>
    </row>
    <row r="2901">
      <c r="A2901" t="n">
        <v>93</v>
      </c>
      <c r="B2901" t="n">
        <v>95</v>
      </c>
      <c r="C2901" t="inlineStr">
        <is>
          <t xml:space="preserve">CONCLUIDO	</t>
        </is>
      </c>
      <c r="D2901" t="n">
        <v>3.7285</v>
      </c>
      <c r="E2901" t="n">
        <v>26.82</v>
      </c>
      <c r="F2901" t="n">
        <v>23.98</v>
      </c>
      <c r="G2901" t="n">
        <v>143.88</v>
      </c>
      <c r="H2901" t="n">
        <v>1.94</v>
      </c>
      <c r="I2901" t="n">
        <v>10</v>
      </c>
      <c r="J2901" t="n">
        <v>222.5</v>
      </c>
      <c r="K2901" t="n">
        <v>53.44</v>
      </c>
      <c r="L2901" t="n">
        <v>24.25</v>
      </c>
      <c r="M2901" t="n">
        <v>8</v>
      </c>
      <c r="N2901" t="n">
        <v>49.81</v>
      </c>
      <c r="O2901" t="n">
        <v>27675.78</v>
      </c>
      <c r="P2901" t="n">
        <v>304.67</v>
      </c>
      <c r="Q2901" t="n">
        <v>452.56</v>
      </c>
      <c r="R2901" t="n">
        <v>70.54000000000001</v>
      </c>
      <c r="S2901" t="n">
        <v>57.64</v>
      </c>
      <c r="T2901" t="n">
        <v>4355.71</v>
      </c>
      <c r="U2901" t="n">
        <v>0.82</v>
      </c>
      <c r="V2901" t="n">
        <v>0.88</v>
      </c>
      <c r="W2901" t="n">
        <v>6.81</v>
      </c>
      <c r="X2901" t="n">
        <v>0.26</v>
      </c>
      <c r="Y2901" t="n">
        <v>1</v>
      </c>
      <c r="Z2901" t="n">
        <v>10</v>
      </c>
    </row>
    <row r="2902">
      <c r="A2902" t="n">
        <v>94</v>
      </c>
      <c r="B2902" t="n">
        <v>95</v>
      </c>
      <c r="C2902" t="inlineStr">
        <is>
          <t xml:space="preserve">CONCLUIDO	</t>
        </is>
      </c>
      <c r="D2902" t="n">
        <v>3.7273</v>
      </c>
      <c r="E2902" t="n">
        <v>26.83</v>
      </c>
      <c r="F2902" t="n">
        <v>23.99</v>
      </c>
      <c r="G2902" t="n">
        <v>143.93</v>
      </c>
      <c r="H2902" t="n">
        <v>1.95</v>
      </c>
      <c r="I2902" t="n">
        <v>10</v>
      </c>
      <c r="J2902" t="n">
        <v>222.92</v>
      </c>
      <c r="K2902" t="n">
        <v>53.44</v>
      </c>
      <c r="L2902" t="n">
        <v>24.5</v>
      </c>
      <c r="M2902" t="n">
        <v>8</v>
      </c>
      <c r="N2902" t="n">
        <v>49.98</v>
      </c>
      <c r="O2902" t="n">
        <v>27727.05</v>
      </c>
      <c r="P2902" t="n">
        <v>305.02</v>
      </c>
      <c r="Q2902" t="n">
        <v>452.58</v>
      </c>
      <c r="R2902" t="n">
        <v>70.95</v>
      </c>
      <c r="S2902" t="n">
        <v>57.64</v>
      </c>
      <c r="T2902" t="n">
        <v>4563.49</v>
      </c>
      <c r="U2902" t="n">
        <v>0.8100000000000001</v>
      </c>
      <c r="V2902" t="n">
        <v>0.88</v>
      </c>
      <c r="W2902" t="n">
        <v>6.81</v>
      </c>
      <c r="X2902" t="n">
        <v>0.26</v>
      </c>
      <c r="Y2902" t="n">
        <v>1</v>
      </c>
      <c r="Z2902" t="n">
        <v>10</v>
      </c>
    </row>
    <row r="2903">
      <c r="A2903" t="n">
        <v>95</v>
      </c>
      <c r="B2903" t="n">
        <v>95</v>
      </c>
      <c r="C2903" t="inlineStr">
        <is>
          <t xml:space="preserve">CONCLUIDO	</t>
        </is>
      </c>
      <c r="D2903" t="n">
        <v>3.7294</v>
      </c>
      <c r="E2903" t="n">
        <v>26.81</v>
      </c>
      <c r="F2903" t="n">
        <v>23.97</v>
      </c>
      <c r="G2903" t="n">
        <v>143.84</v>
      </c>
      <c r="H2903" t="n">
        <v>1.97</v>
      </c>
      <c r="I2903" t="n">
        <v>10</v>
      </c>
      <c r="J2903" t="n">
        <v>223.33</v>
      </c>
      <c r="K2903" t="n">
        <v>53.44</v>
      </c>
      <c r="L2903" t="n">
        <v>24.75</v>
      </c>
      <c r="M2903" t="n">
        <v>8</v>
      </c>
      <c r="N2903" t="n">
        <v>50.15</v>
      </c>
      <c r="O2903" t="n">
        <v>27778.39</v>
      </c>
      <c r="P2903" t="n">
        <v>304.99</v>
      </c>
      <c r="Q2903" t="n">
        <v>452.57</v>
      </c>
      <c r="R2903" t="n">
        <v>70.27</v>
      </c>
      <c r="S2903" t="n">
        <v>57.64</v>
      </c>
      <c r="T2903" t="n">
        <v>4221</v>
      </c>
      <c r="U2903" t="n">
        <v>0.82</v>
      </c>
      <c r="V2903" t="n">
        <v>0.88</v>
      </c>
      <c r="W2903" t="n">
        <v>6.81</v>
      </c>
      <c r="X2903" t="n">
        <v>0.25</v>
      </c>
      <c r="Y2903" t="n">
        <v>1</v>
      </c>
      <c r="Z2903" t="n">
        <v>10</v>
      </c>
    </row>
    <row r="2904">
      <c r="A2904" t="n">
        <v>96</v>
      </c>
      <c r="B2904" t="n">
        <v>95</v>
      </c>
      <c r="C2904" t="inlineStr">
        <is>
          <t xml:space="preserve">CONCLUIDO	</t>
        </is>
      </c>
      <c r="D2904" t="n">
        <v>3.7277</v>
      </c>
      <c r="E2904" t="n">
        <v>26.83</v>
      </c>
      <c r="F2904" t="n">
        <v>23.99</v>
      </c>
      <c r="G2904" t="n">
        <v>143.91</v>
      </c>
      <c r="H2904" t="n">
        <v>1.99</v>
      </c>
      <c r="I2904" t="n">
        <v>10</v>
      </c>
      <c r="J2904" t="n">
        <v>223.75</v>
      </c>
      <c r="K2904" t="n">
        <v>53.44</v>
      </c>
      <c r="L2904" t="n">
        <v>25</v>
      </c>
      <c r="M2904" t="n">
        <v>8</v>
      </c>
      <c r="N2904" t="n">
        <v>50.31</v>
      </c>
      <c r="O2904" t="n">
        <v>27829.77</v>
      </c>
      <c r="P2904" t="n">
        <v>305.07</v>
      </c>
      <c r="Q2904" t="n">
        <v>452.63</v>
      </c>
      <c r="R2904" t="n">
        <v>70.78</v>
      </c>
      <c r="S2904" t="n">
        <v>57.64</v>
      </c>
      <c r="T2904" t="n">
        <v>4477.58</v>
      </c>
      <c r="U2904" t="n">
        <v>0.8100000000000001</v>
      </c>
      <c r="V2904" t="n">
        <v>0.88</v>
      </c>
      <c r="W2904" t="n">
        <v>6.81</v>
      </c>
      <c r="X2904" t="n">
        <v>0.26</v>
      </c>
      <c r="Y2904" t="n">
        <v>1</v>
      </c>
      <c r="Z2904" t="n">
        <v>10</v>
      </c>
    </row>
    <row r="2905">
      <c r="A2905" t="n">
        <v>97</v>
      </c>
      <c r="B2905" t="n">
        <v>95</v>
      </c>
      <c r="C2905" t="inlineStr">
        <is>
          <t xml:space="preserve">CONCLUIDO	</t>
        </is>
      </c>
      <c r="D2905" t="n">
        <v>3.7276</v>
      </c>
      <c r="E2905" t="n">
        <v>26.83</v>
      </c>
      <c r="F2905" t="n">
        <v>23.99</v>
      </c>
      <c r="G2905" t="n">
        <v>143.92</v>
      </c>
      <c r="H2905" t="n">
        <v>2</v>
      </c>
      <c r="I2905" t="n">
        <v>10</v>
      </c>
      <c r="J2905" t="n">
        <v>224.17</v>
      </c>
      <c r="K2905" t="n">
        <v>53.44</v>
      </c>
      <c r="L2905" t="n">
        <v>25.25</v>
      </c>
      <c r="M2905" t="n">
        <v>8</v>
      </c>
      <c r="N2905" t="n">
        <v>50.48</v>
      </c>
      <c r="O2905" t="n">
        <v>27881.22</v>
      </c>
      <c r="P2905" t="n">
        <v>305.28</v>
      </c>
      <c r="Q2905" t="n">
        <v>452.55</v>
      </c>
      <c r="R2905" t="n">
        <v>70.70999999999999</v>
      </c>
      <c r="S2905" t="n">
        <v>57.64</v>
      </c>
      <c r="T2905" t="n">
        <v>4443.81</v>
      </c>
      <c r="U2905" t="n">
        <v>0.82</v>
      </c>
      <c r="V2905" t="n">
        <v>0.88</v>
      </c>
      <c r="W2905" t="n">
        <v>6.82</v>
      </c>
      <c r="X2905" t="n">
        <v>0.26</v>
      </c>
      <c r="Y2905" t="n">
        <v>1</v>
      </c>
      <c r="Z2905" t="n">
        <v>10</v>
      </c>
    </row>
    <row r="2906">
      <c r="A2906" t="n">
        <v>98</v>
      </c>
      <c r="B2906" t="n">
        <v>95</v>
      </c>
      <c r="C2906" t="inlineStr">
        <is>
          <t xml:space="preserve">CONCLUIDO	</t>
        </is>
      </c>
      <c r="D2906" t="n">
        <v>3.7286</v>
      </c>
      <c r="E2906" t="n">
        <v>26.82</v>
      </c>
      <c r="F2906" t="n">
        <v>23.98</v>
      </c>
      <c r="G2906" t="n">
        <v>143.87</v>
      </c>
      <c r="H2906" t="n">
        <v>2.02</v>
      </c>
      <c r="I2906" t="n">
        <v>10</v>
      </c>
      <c r="J2906" t="n">
        <v>224.58</v>
      </c>
      <c r="K2906" t="n">
        <v>53.44</v>
      </c>
      <c r="L2906" t="n">
        <v>25.5</v>
      </c>
      <c r="M2906" t="n">
        <v>8</v>
      </c>
      <c r="N2906" t="n">
        <v>50.65</v>
      </c>
      <c r="O2906" t="n">
        <v>27932.73</v>
      </c>
      <c r="P2906" t="n">
        <v>304.93</v>
      </c>
      <c r="Q2906" t="n">
        <v>452.61</v>
      </c>
      <c r="R2906" t="n">
        <v>70.58</v>
      </c>
      <c r="S2906" t="n">
        <v>57.64</v>
      </c>
      <c r="T2906" t="n">
        <v>4379.46</v>
      </c>
      <c r="U2906" t="n">
        <v>0.82</v>
      </c>
      <c r="V2906" t="n">
        <v>0.88</v>
      </c>
      <c r="W2906" t="n">
        <v>6.81</v>
      </c>
      <c r="X2906" t="n">
        <v>0.25</v>
      </c>
      <c r="Y2906" t="n">
        <v>1</v>
      </c>
      <c r="Z2906" t="n">
        <v>10</v>
      </c>
    </row>
    <row r="2907">
      <c r="A2907" t="n">
        <v>99</v>
      </c>
      <c r="B2907" t="n">
        <v>95</v>
      </c>
      <c r="C2907" t="inlineStr">
        <is>
          <t xml:space="preserve">CONCLUIDO	</t>
        </is>
      </c>
      <c r="D2907" t="n">
        <v>3.7284</v>
      </c>
      <c r="E2907" t="n">
        <v>26.82</v>
      </c>
      <c r="F2907" t="n">
        <v>23.98</v>
      </c>
      <c r="G2907" t="n">
        <v>143.88</v>
      </c>
      <c r="H2907" t="n">
        <v>2.03</v>
      </c>
      <c r="I2907" t="n">
        <v>10</v>
      </c>
      <c r="J2907" t="n">
        <v>225</v>
      </c>
      <c r="K2907" t="n">
        <v>53.44</v>
      </c>
      <c r="L2907" t="n">
        <v>25.75</v>
      </c>
      <c r="M2907" t="n">
        <v>8</v>
      </c>
      <c r="N2907" t="n">
        <v>50.82</v>
      </c>
      <c r="O2907" t="n">
        <v>27984.29</v>
      </c>
      <c r="P2907" t="n">
        <v>304.69</v>
      </c>
      <c r="Q2907" t="n">
        <v>452.56</v>
      </c>
      <c r="R2907" t="n">
        <v>70.68000000000001</v>
      </c>
      <c r="S2907" t="n">
        <v>57.64</v>
      </c>
      <c r="T2907" t="n">
        <v>4428.38</v>
      </c>
      <c r="U2907" t="n">
        <v>0.82</v>
      </c>
      <c r="V2907" t="n">
        <v>0.88</v>
      </c>
      <c r="W2907" t="n">
        <v>6.81</v>
      </c>
      <c r="X2907" t="n">
        <v>0.26</v>
      </c>
      <c r="Y2907" t="n">
        <v>1</v>
      </c>
      <c r="Z2907" t="n">
        <v>10</v>
      </c>
    </row>
    <row r="2908">
      <c r="A2908" t="n">
        <v>100</v>
      </c>
      <c r="B2908" t="n">
        <v>95</v>
      </c>
      <c r="C2908" t="inlineStr">
        <is>
          <t xml:space="preserve">CONCLUIDO	</t>
        </is>
      </c>
      <c r="D2908" t="n">
        <v>3.7273</v>
      </c>
      <c r="E2908" t="n">
        <v>26.83</v>
      </c>
      <c r="F2908" t="n">
        <v>23.99</v>
      </c>
      <c r="G2908" t="n">
        <v>143.93</v>
      </c>
      <c r="H2908" t="n">
        <v>2.05</v>
      </c>
      <c r="I2908" t="n">
        <v>10</v>
      </c>
      <c r="J2908" t="n">
        <v>225.42</v>
      </c>
      <c r="K2908" t="n">
        <v>53.44</v>
      </c>
      <c r="L2908" t="n">
        <v>26</v>
      </c>
      <c r="M2908" t="n">
        <v>8</v>
      </c>
      <c r="N2908" t="n">
        <v>50.98</v>
      </c>
      <c r="O2908" t="n">
        <v>28035.92</v>
      </c>
      <c r="P2908" t="n">
        <v>304.57</v>
      </c>
      <c r="Q2908" t="n">
        <v>452.55</v>
      </c>
      <c r="R2908" t="n">
        <v>70.98999999999999</v>
      </c>
      <c r="S2908" t="n">
        <v>57.64</v>
      </c>
      <c r="T2908" t="n">
        <v>4584.24</v>
      </c>
      <c r="U2908" t="n">
        <v>0.8100000000000001</v>
      </c>
      <c r="V2908" t="n">
        <v>0.88</v>
      </c>
      <c r="W2908" t="n">
        <v>6.81</v>
      </c>
      <c r="X2908" t="n">
        <v>0.26</v>
      </c>
      <c r="Y2908" t="n">
        <v>1</v>
      </c>
      <c r="Z2908" t="n">
        <v>10</v>
      </c>
    </row>
    <row r="2909">
      <c r="A2909" t="n">
        <v>101</v>
      </c>
      <c r="B2909" t="n">
        <v>95</v>
      </c>
      <c r="C2909" t="inlineStr">
        <is>
          <t xml:space="preserve">CONCLUIDO	</t>
        </is>
      </c>
      <c r="D2909" t="n">
        <v>3.7289</v>
      </c>
      <c r="E2909" t="n">
        <v>26.82</v>
      </c>
      <c r="F2909" t="n">
        <v>23.98</v>
      </c>
      <c r="G2909" t="n">
        <v>143.86</v>
      </c>
      <c r="H2909" t="n">
        <v>2.07</v>
      </c>
      <c r="I2909" t="n">
        <v>10</v>
      </c>
      <c r="J2909" t="n">
        <v>225.84</v>
      </c>
      <c r="K2909" t="n">
        <v>53.44</v>
      </c>
      <c r="L2909" t="n">
        <v>26.25</v>
      </c>
      <c r="M2909" t="n">
        <v>8</v>
      </c>
      <c r="N2909" t="n">
        <v>51.15</v>
      </c>
      <c r="O2909" t="n">
        <v>28087.6</v>
      </c>
      <c r="P2909" t="n">
        <v>303.71</v>
      </c>
      <c r="Q2909" t="n">
        <v>452.55</v>
      </c>
      <c r="R2909" t="n">
        <v>70.63</v>
      </c>
      <c r="S2909" t="n">
        <v>57.64</v>
      </c>
      <c r="T2909" t="n">
        <v>4401.82</v>
      </c>
      <c r="U2909" t="n">
        <v>0.82</v>
      </c>
      <c r="V2909" t="n">
        <v>0.88</v>
      </c>
      <c r="W2909" t="n">
        <v>6.81</v>
      </c>
      <c r="X2909" t="n">
        <v>0.25</v>
      </c>
      <c r="Y2909" t="n">
        <v>1</v>
      </c>
      <c r="Z2909" t="n">
        <v>10</v>
      </c>
    </row>
    <row r="2910">
      <c r="A2910" t="n">
        <v>102</v>
      </c>
      <c r="B2910" t="n">
        <v>95</v>
      </c>
      <c r="C2910" t="inlineStr">
        <is>
          <t xml:space="preserve">CONCLUIDO	</t>
        </is>
      </c>
      <c r="D2910" t="n">
        <v>3.7283</v>
      </c>
      <c r="E2910" t="n">
        <v>26.82</v>
      </c>
      <c r="F2910" t="n">
        <v>23.98</v>
      </c>
      <c r="G2910" t="n">
        <v>143.89</v>
      </c>
      <c r="H2910" t="n">
        <v>2.08</v>
      </c>
      <c r="I2910" t="n">
        <v>10</v>
      </c>
      <c r="J2910" t="n">
        <v>226.26</v>
      </c>
      <c r="K2910" t="n">
        <v>53.44</v>
      </c>
      <c r="L2910" t="n">
        <v>26.5</v>
      </c>
      <c r="M2910" t="n">
        <v>8</v>
      </c>
      <c r="N2910" t="n">
        <v>51.32</v>
      </c>
      <c r="O2910" t="n">
        <v>28139.34</v>
      </c>
      <c r="P2910" t="n">
        <v>302.77</v>
      </c>
      <c r="Q2910" t="n">
        <v>452.55</v>
      </c>
      <c r="R2910" t="n">
        <v>70.73999999999999</v>
      </c>
      <c r="S2910" t="n">
        <v>57.64</v>
      </c>
      <c r="T2910" t="n">
        <v>4458</v>
      </c>
      <c r="U2910" t="n">
        <v>0.8100000000000001</v>
      </c>
      <c r="V2910" t="n">
        <v>0.88</v>
      </c>
      <c r="W2910" t="n">
        <v>6.81</v>
      </c>
      <c r="X2910" t="n">
        <v>0.26</v>
      </c>
      <c r="Y2910" t="n">
        <v>1</v>
      </c>
      <c r="Z2910" t="n">
        <v>10</v>
      </c>
    </row>
    <row r="2911">
      <c r="A2911" t="n">
        <v>103</v>
      </c>
      <c r="B2911" t="n">
        <v>95</v>
      </c>
      <c r="C2911" t="inlineStr">
        <is>
          <t xml:space="preserve">CONCLUIDO	</t>
        </is>
      </c>
      <c r="D2911" t="n">
        <v>3.7284</v>
      </c>
      <c r="E2911" t="n">
        <v>26.82</v>
      </c>
      <c r="F2911" t="n">
        <v>23.98</v>
      </c>
      <c r="G2911" t="n">
        <v>143.88</v>
      </c>
      <c r="H2911" t="n">
        <v>2.1</v>
      </c>
      <c r="I2911" t="n">
        <v>10</v>
      </c>
      <c r="J2911" t="n">
        <v>226.68</v>
      </c>
      <c r="K2911" t="n">
        <v>53.44</v>
      </c>
      <c r="L2911" t="n">
        <v>26.75</v>
      </c>
      <c r="M2911" t="n">
        <v>8</v>
      </c>
      <c r="N2911" t="n">
        <v>51.49</v>
      </c>
      <c r="O2911" t="n">
        <v>28191.14</v>
      </c>
      <c r="P2911" t="n">
        <v>301.6</v>
      </c>
      <c r="Q2911" t="n">
        <v>452.57</v>
      </c>
      <c r="R2911" t="n">
        <v>70.69</v>
      </c>
      <c r="S2911" t="n">
        <v>57.64</v>
      </c>
      <c r="T2911" t="n">
        <v>4432.15</v>
      </c>
      <c r="U2911" t="n">
        <v>0.82</v>
      </c>
      <c r="V2911" t="n">
        <v>0.88</v>
      </c>
      <c r="W2911" t="n">
        <v>6.81</v>
      </c>
      <c r="X2911" t="n">
        <v>0.26</v>
      </c>
      <c r="Y2911" t="n">
        <v>1</v>
      </c>
      <c r="Z2911" t="n">
        <v>10</v>
      </c>
    </row>
    <row r="2912">
      <c r="A2912" t="n">
        <v>104</v>
      </c>
      <c r="B2912" t="n">
        <v>95</v>
      </c>
      <c r="C2912" t="inlineStr">
        <is>
          <t xml:space="preserve">CONCLUIDO	</t>
        </is>
      </c>
      <c r="D2912" t="n">
        <v>3.7373</v>
      </c>
      <c r="E2912" t="n">
        <v>26.76</v>
      </c>
      <c r="F2912" t="n">
        <v>23.95</v>
      </c>
      <c r="G2912" t="n">
        <v>159.69</v>
      </c>
      <c r="H2912" t="n">
        <v>2.11</v>
      </c>
      <c r="I2912" t="n">
        <v>9</v>
      </c>
      <c r="J2912" t="n">
        <v>227.1</v>
      </c>
      <c r="K2912" t="n">
        <v>53.44</v>
      </c>
      <c r="L2912" t="n">
        <v>27</v>
      </c>
      <c r="M2912" t="n">
        <v>7</v>
      </c>
      <c r="N2912" t="n">
        <v>51.66</v>
      </c>
      <c r="O2912" t="n">
        <v>28243</v>
      </c>
      <c r="P2912" t="n">
        <v>301.06</v>
      </c>
      <c r="Q2912" t="n">
        <v>452.55</v>
      </c>
      <c r="R2912" t="n">
        <v>69.76000000000001</v>
      </c>
      <c r="S2912" t="n">
        <v>57.64</v>
      </c>
      <c r="T2912" t="n">
        <v>3975.03</v>
      </c>
      <c r="U2912" t="n">
        <v>0.83</v>
      </c>
      <c r="V2912" t="n">
        <v>0.89</v>
      </c>
      <c r="W2912" t="n">
        <v>6.81</v>
      </c>
      <c r="X2912" t="n">
        <v>0.23</v>
      </c>
      <c r="Y2912" t="n">
        <v>1</v>
      </c>
      <c r="Z2912" t="n">
        <v>10</v>
      </c>
    </row>
    <row r="2913">
      <c r="A2913" t="n">
        <v>105</v>
      </c>
      <c r="B2913" t="n">
        <v>95</v>
      </c>
      <c r="C2913" t="inlineStr">
        <is>
          <t xml:space="preserve">CONCLUIDO	</t>
        </is>
      </c>
      <c r="D2913" t="n">
        <v>3.7377</v>
      </c>
      <c r="E2913" t="n">
        <v>26.75</v>
      </c>
      <c r="F2913" t="n">
        <v>23.95</v>
      </c>
      <c r="G2913" t="n">
        <v>159.67</v>
      </c>
      <c r="H2913" t="n">
        <v>2.13</v>
      </c>
      <c r="I2913" t="n">
        <v>9</v>
      </c>
      <c r="J2913" t="n">
        <v>227.52</v>
      </c>
      <c r="K2913" t="n">
        <v>53.44</v>
      </c>
      <c r="L2913" t="n">
        <v>27.25</v>
      </c>
      <c r="M2913" t="n">
        <v>7</v>
      </c>
      <c r="N2913" t="n">
        <v>51.83</v>
      </c>
      <c r="O2913" t="n">
        <v>28294.92</v>
      </c>
      <c r="P2913" t="n">
        <v>301.37</v>
      </c>
      <c r="Q2913" t="n">
        <v>452.61</v>
      </c>
      <c r="R2913" t="n">
        <v>69.73</v>
      </c>
      <c r="S2913" t="n">
        <v>57.64</v>
      </c>
      <c r="T2913" t="n">
        <v>3959.49</v>
      </c>
      <c r="U2913" t="n">
        <v>0.83</v>
      </c>
      <c r="V2913" t="n">
        <v>0.89</v>
      </c>
      <c r="W2913" t="n">
        <v>6.81</v>
      </c>
      <c r="X2913" t="n">
        <v>0.23</v>
      </c>
      <c r="Y2913" t="n">
        <v>1</v>
      </c>
      <c r="Z2913" t="n">
        <v>10</v>
      </c>
    </row>
    <row r="2914">
      <c r="A2914" t="n">
        <v>106</v>
      </c>
      <c r="B2914" t="n">
        <v>95</v>
      </c>
      <c r="C2914" t="inlineStr">
        <is>
          <t xml:space="preserve">CONCLUIDO	</t>
        </is>
      </c>
      <c r="D2914" t="n">
        <v>3.7372</v>
      </c>
      <c r="E2914" t="n">
        <v>26.76</v>
      </c>
      <c r="F2914" t="n">
        <v>23.95</v>
      </c>
      <c r="G2914" t="n">
        <v>159.69</v>
      </c>
      <c r="H2914" t="n">
        <v>2.14</v>
      </c>
      <c r="I2914" t="n">
        <v>9</v>
      </c>
      <c r="J2914" t="n">
        <v>227.94</v>
      </c>
      <c r="K2914" t="n">
        <v>53.44</v>
      </c>
      <c r="L2914" t="n">
        <v>27.5</v>
      </c>
      <c r="M2914" t="n">
        <v>7</v>
      </c>
      <c r="N2914" t="n">
        <v>52.01</v>
      </c>
      <c r="O2914" t="n">
        <v>28346.9</v>
      </c>
      <c r="P2914" t="n">
        <v>301.51</v>
      </c>
      <c r="Q2914" t="n">
        <v>452.58</v>
      </c>
      <c r="R2914" t="n">
        <v>69.73</v>
      </c>
      <c r="S2914" t="n">
        <v>57.64</v>
      </c>
      <c r="T2914" t="n">
        <v>3958.71</v>
      </c>
      <c r="U2914" t="n">
        <v>0.83</v>
      </c>
      <c r="V2914" t="n">
        <v>0.89</v>
      </c>
      <c r="W2914" t="n">
        <v>6.81</v>
      </c>
      <c r="X2914" t="n">
        <v>0.23</v>
      </c>
      <c r="Y2914" t="n">
        <v>1</v>
      </c>
      <c r="Z2914" t="n">
        <v>10</v>
      </c>
    </row>
    <row r="2915">
      <c r="A2915" t="n">
        <v>107</v>
      </c>
      <c r="B2915" t="n">
        <v>95</v>
      </c>
      <c r="C2915" t="inlineStr">
        <is>
          <t xml:space="preserve">CONCLUIDO	</t>
        </is>
      </c>
      <c r="D2915" t="n">
        <v>3.7376</v>
      </c>
      <c r="E2915" t="n">
        <v>26.76</v>
      </c>
      <c r="F2915" t="n">
        <v>23.95</v>
      </c>
      <c r="G2915" t="n">
        <v>159.68</v>
      </c>
      <c r="H2915" t="n">
        <v>2.16</v>
      </c>
      <c r="I2915" t="n">
        <v>9</v>
      </c>
      <c r="J2915" t="n">
        <v>228.36</v>
      </c>
      <c r="K2915" t="n">
        <v>53.44</v>
      </c>
      <c r="L2915" t="n">
        <v>27.75</v>
      </c>
      <c r="M2915" t="n">
        <v>7</v>
      </c>
      <c r="N2915" t="n">
        <v>52.18</v>
      </c>
      <c r="O2915" t="n">
        <v>28398.94</v>
      </c>
      <c r="P2915" t="n">
        <v>302.26</v>
      </c>
      <c r="Q2915" t="n">
        <v>452.57</v>
      </c>
      <c r="R2915" t="n">
        <v>69.69</v>
      </c>
      <c r="S2915" t="n">
        <v>57.64</v>
      </c>
      <c r="T2915" t="n">
        <v>3936.46</v>
      </c>
      <c r="U2915" t="n">
        <v>0.83</v>
      </c>
      <c r="V2915" t="n">
        <v>0.89</v>
      </c>
      <c r="W2915" t="n">
        <v>6.81</v>
      </c>
      <c r="X2915" t="n">
        <v>0.23</v>
      </c>
      <c r="Y2915" t="n">
        <v>1</v>
      </c>
      <c r="Z2915" t="n">
        <v>10</v>
      </c>
    </row>
    <row r="2916">
      <c r="A2916" t="n">
        <v>108</v>
      </c>
      <c r="B2916" t="n">
        <v>95</v>
      </c>
      <c r="C2916" t="inlineStr">
        <is>
          <t xml:space="preserve">CONCLUIDO	</t>
        </is>
      </c>
      <c r="D2916" t="n">
        <v>3.7381</v>
      </c>
      <c r="E2916" t="n">
        <v>26.75</v>
      </c>
      <c r="F2916" t="n">
        <v>23.95</v>
      </c>
      <c r="G2916" t="n">
        <v>159.65</v>
      </c>
      <c r="H2916" t="n">
        <v>2.18</v>
      </c>
      <c r="I2916" t="n">
        <v>9</v>
      </c>
      <c r="J2916" t="n">
        <v>228.79</v>
      </c>
      <c r="K2916" t="n">
        <v>53.44</v>
      </c>
      <c r="L2916" t="n">
        <v>28</v>
      </c>
      <c r="M2916" t="n">
        <v>7</v>
      </c>
      <c r="N2916" t="n">
        <v>52.35</v>
      </c>
      <c r="O2916" t="n">
        <v>28451.04</v>
      </c>
      <c r="P2916" t="n">
        <v>302.57</v>
      </c>
      <c r="Q2916" t="n">
        <v>452.56</v>
      </c>
      <c r="R2916" t="n">
        <v>69.5</v>
      </c>
      <c r="S2916" t="n">
        <v>57.64</v>
      </c>
      <c r="T2916" t="n">
        <v>3843.69</v>
      </c>
      <c r="U2916" t="n">
        <v>0.83</v>
      </c>
      <c r="V2916" t="n">
        <v>0.89</v>
      </c>
      <c r="W2916" t="n">
        <v>6.81</v>
      </c>
      <c r="X2916" t="n">
        <v>0.22</v>
      </c>
      <c r="Y2916" t="n">
        <v>1</v>
      </c>
      <c r="Z2916" t="n">
        <v>10</v>
      </c>
    </row>
    <row r="2917">
      <c r="A2917" t="n">
        <v>109</v>
      </c>
      <c r="B2917" t="n">
        <v>95</v>
      </c>
      <c r="C2917" t="inlineStr">
        <is>
          <t xml:space="preserve">CONCLUIDO	</t>
        </is>
      </c>
      <c r="D2917" t="n">
        <v>3.7381</v>
      </c>
      <c r="E2917" t="n">
        <v>26.75</v>
      </c>
      <c r="F2917" t="n">
        <v>23.95</v>
      </c>
      <c r="G2917" t="n">
        <v>159.65</v>
      </c>
      <c r="H2917" t="n">
        <v>2.19</v>
      </c>
      <c r="I2917" t="n">
        <v>9</v>
      </c>
      <c r="J2917" t="n">
        <v>229.21</v>
      </c>
      <c r="K2917" t="n">
        <v>53.44</v>
      </c>
      <c r="L2917" t="n">
        <v>28.25</v>
      </c>
      <c r="M2917" t="n">
        <v>7</v>
      </c>
      <c r="N2917" t="n">
        <v>52.52</v>
      </c>
      <c r="O2917" t="n">
        <v>28503.21</v>
      </c>
      <c r="P2917" t="n">
        <v>302.54</v>
      </c>
      <c r="Q2917" t="n">
        <v>452.56</v>
      </c>
      <c r="R2917" t="n">
        <v>69.5</v>
      </c>
      <c r="S2917" t="n">
        <v>57.64</v>
      </c>
      <c r="T2917" t="n">
        <v>3843.68</v>
      </c>
      <c r="U2917" t="n">
        <v>0.83</v>
      </c>
      <c r="V2917" t="n">
        <v>0.89</v>
      </c>
      <c r="W2917" t="n">
        <v>6.81</v>
      </c>
      <c r="X2917" t="n">
        <v>0.22</v>
      </c>
      <c r="Y2917" t="n">
        <v>1</v>
      </c>
      <c r="Z2917" t="n">
        <v>10</v>
      </c>
    </row>
    <row r="2918">
      <c r="A2918" t="n">
        <v>110</v>
      </c>
      <c r="B2918" t="n">
        <v>95</v>
      </c>
      <c r="C2918" t="inlineStr">
        <is>
          <t xml:space="preserve">CONCLUIDO	</t>
        </is>
      </c>
      <c r="D2918" t="n">
        <v>3.7377</v>
      </c>
      <c r="E2918" t="n">
        <v>26.75</v>
      </c>
      <c r="F2918" t="n">
        <v>23.95</v>
      </c>
      <c r="G2918" t="n">
        <v>159.67</v>
      </c>
      <c r="H2918" t="n">
        <v>2.21</v>
      </c>
      <c r="I2918" t="n">
        <v>9</v>
      </c>
      <c r="J2918" t="n">
        <v>229.63</v>
      </c>
      <c r="K2918" t="n">
        <v>53.44</v>
      </c>
      <c r="L2918" t="n">
        <v>28.5</v>
      </c>
      <c r="M2918" t="n">
        <v>7</v>
      </c>
      <c r="N2918" t="n">
        <v>52.7</v>
      </c>
      <c r="O2918" t="n">
        <v>28555.43</v>
      </c>
      <c r="P2918" t="n">
        <v>302.33</v>
      </c>
      <c r="Q2918" t="n">
        <v>452.58</v>
      </c>
      <c r="R2918" t="n">
        <v>69.8</v>
      </c>
      <c r="S2918" t="n">
        <v>57.64</v>
      </c>
      <c r="T2918" t="n">
        <v>3991</v>
      </c>
      <c r="U2918" t="n">
        <v>0.83</v>
      </c>
      <c r="V2918" t="n">
        <v>0.89</v>
      </c>
      <c r="W2918" t="n">
        <v>6.81</v>
      </c>
      <c r="X2918" t="n">
        <v>0.23</v>
      </c>
      <c r="Y2918" t="n">
        <v>1</v>
      </c>
      <c r="Z2918" t="n">
        <v>10</v>
      </c>
    </row>
    <row r="2919">
      <c r="A2919" t="n">
        <v>111</v>
      </c>
      <c r="B2919" t="n">
        <v>95</v>
      </c>
      <c r="C2919" t="inlineStr">
        <is>
          <t xml:space="preserve">CONCLUIDO	</t>
        </is>
      </c>
      <c r="D2919" t="n">
        <v>3.7367</v>
      </c>
      <c r="E2919" t="n">
        <v>26.76</v>
      </c>
      <c r="F2919" t="n">
        <v>23.96</v>
      </c>
      <c r="G2919" t="n">
        <v>159.72</v>
      </c>
      <c r="H2919" t="n">
        <v>2.22</v>
      </c>
      <c r="I2919" t="n">
        <v>9</v>
      </c>
      <c r="J2919" t="n">
        <v>230.06</v>
      </c>
      <c r="K2919" t="n">
        <v>53.44</v>
      </c>
      <c r="L2919" t="n">
        <v>28.75</v>
      </c>
      <c r="M2919" t="n">
        <v>7</v>
      </c>
      <c r="N2919" t="n">
        <v>52.87</v>
      </c>
      <c r="O2919" t="n">
        <v>28607.71</v>
      </c>
      <c r="P2919" t="n">
        <v>302.21</v>
      </c>
      <c r="Q2919" t="n">
        <v>452.59</v>
      </c>
      <c r="R2919" t="n">
        <v>70.01000000000001</v>
      </c>
      <c r="S2919" t="n">
        <v>57.64</v>
      </c>
      <c r="T2919" t="n">
        <v>4097.44</v>
      </c>
      <c r="U2919" t="n">
        <v>0.82</v>
      </c>
      <c r="V2919" t="n">
        <v>0.89</v>
      </c>
      <c r="W2919" t="n">
        <v>6.81</v>
      </c>
      <c r="X2919" t="n">
        <v>0.23</v>
      </c>
      <c r="Y2919" t="n">
        <v>1</v>
      </c>
      <c r="Z2919" t="n">
        <v>10</v>
      </c>
    </row>
    <row r="2920">
      <c r="A2920" t="n">
        <v>112</v>
      </c>
      <c r="B2920" t="n">
        <v>95</v>
      </c>
      <c r="C2920" t="inlineStr">
        <is>
          <t xml:space="preserve">CONCLUIDO	</t>
        </is>
      </c>
      <c r="D2920" t="n">
        <v>3.7371</v>
      </c>
      <c r="E2920" t="n">
        <v>26.76</v>
      </c>
      <c r="F2920" t="n">
        <v>23.96</v>
      </c>
      <c r="G2920" t="n">
        <v>159.7</v>
      </c>
      <c r="H2920" t="n">
        <v>2.24</v>
      </c>
      <c r="I2920" t="n">
        <v>9</v>
      </c>
      <c r="J2920" t="n">
        <v>230.48</v>
      </c>
      <c r="K2920" t="n">
        <v>53.44</v>
      </c>
      <c r="L2920" t="n">
        <v>29</v>
      </c>
      <c r="M2920" t="n">
        <v>7</v>
      </c>
      <c r="N2920" t="n">
        <v>53.05</v>
      </c>
      <c r="O2920" t="n">
        <v>28660.06</v>
      </c>
      <c r="P2920" t="n">
        <v>302.27</v>
      </c>
      <c r="Q2920" t="n">
        <v>452.56</v>
      </c>
      <c r="R2920" t="n">
        <v>69.94</v>
      </c>
      <c r="S2920" t="n">
        <v>57.64</v>
      </c>
      <c r="T2920" t="n">
        <v>4063.41</v>
      </c>
      <c r="U2920" t="n">
        <v>0.82</v>
      </c>
      <c r="V2920" t="n">
        <v>0.89</v>
      </c>
      <c r="W2920" t="n">
        <v>6.81</v>
      </c>
      <c r="X2920" t="n">
        <v>0.23</v>
      </c>
      <c r="Y2920" t="n">
        <v>1</v>
      </c>
      <c r="Z2920" t="n">
        <v>10</v>
      </c>
    </row>
    <row r="2921">
      <c r="A2921" t="n">
        <v>113</v>
      </c>
      <c r="B2921" t="n">
        <v>95</v>
      </c>
      <c r="C2921" t="inlineStr">
        <is>
          <t xml:space="preserve">CONCLUIDO	</t>
        </is>
      </c>
      <c r="D2921" t="n">
        <v>3.7373</v>
      </c>
      <c r="E2921" t="n">
        <v>26.76</v>
      </c>
      <c r="F2921" t="n">
        <v>23.95</v>
      </c>
      <c r="G2921" t="n">
        <v>159.69</v>
      </c>
      <c r="H2921" t="n">
        <v>2.25</v>
      </c>
      <c r="I2921" t="n">
        <v>9</v>
      </c>
      <c r="J2921" t="n">
        <v>230.91</v>
      </c>
      <c r="K2921" t="n">
        <v>53.44</v>
      </c>
      <c r="L2921" t="n">
        <v>29.25</v>
      </c>
      <c r="M2921" t="n">
        <v>7</v>
      </c>
      <c r="N2921" t="n">
        <v>53.22</v>
      </c>
      <c r="O2921" t="n">
        <v>28712.46</v>
      </c>
      <c r="P2921" t="n">
        <v>301.77</v>
      </c>
      <c r="Q2921" t="n">
        <v>452.56</v>
      </c>
      <c r="R2921" t="n">
        <v>69.77</v>
      </c>
      <c r="S2921" t="n">
        <v>57.64</v>
      </c>
      <c r="T2921" t="n">
        <v>3976.48</v>
      </c>
      <c r="U2921" t="n">
        <v>0.83</v>
      </c>
      <c r="V2921" t="n">
        <v>0.89</v>
      </c>
      <c r="W2921" t="n">
        <v>6.81</v>
      </c>
      <c r="X2921" t="n">
        <v>0.23</v>
      </c>
      <c r="Y2921" t="n">
        <v>1</v>
      </c>
      <c r="Z2921" t="n">
        <v>10</v>
      </c>
    </row>
    <row r="2922">
      <c r="A2922" t="n">
        <v>114</v>
      </c>
      <c r="B2922" t="n">
        <v>95</v>
      </c>
      <c r="C2922" t="inlineStr">
        <is>
          <t xml:space="preserve">CONCLUIDO	</t>
        </is>
      </c>
      <c r="D2922" t="n">
        <v>3.7377</v>
      </c>
      <c r="E2922" t="n">
        <v>26.75</v>
      </c>
      <c r="F2922" t="n">
        <v>23.95</v>
      </c>
      <c r="G2922" t="n">
        <v>159.67</v>
      </c>
      <c r="H2922" t="n">
        <v>2.27</v>
      </c>
      <c r="I2922" t="n">
        <v>9</v>
      </c>
      <c r="J2922" t="n">
        <v>231.33</v>
      </c>
      <c r="K2922" t="n">
        <v>53.44</v>
      </c>
      <c r="L2922" t="n">
        <v>29.5</v>
      </c>
      <c r="M2922" t="n">
        <v>7</v>
      </c>
      <c r="N2922" t="n">
        <v>53.4</v>
      </c>
      <c r="O2922" t="n">
        <v>28764.93</v>
      </c>
      <c r="P2922" t="n">
        <v>300.71</v>
      </c>
      <c r="Q2922" t="n">
        <v>452.56</v>
      </c>
      <c r="R2922" t="n">
        <v>69.62</v>
      </c>
      <c r="S2922" t="n">
        <v>57.64</v>
      </c>
      <c r="T2922" t="n">
        <v>3902.46</v>
      </c>
      <c r="U2922" t="n">
        <v>0.83</v>
      </c>
      <c r="V2922" t="n">
        <v>0.89</v>
      </c>
      <c r="W2922" t="n">
        <v>6.81</v>
      </c>
      <c r="X2922" t="n">
        <v>0.23</v>
      </c>
      <c r="Y2922" t="n">
        <v>1</v>
      </c>
      <c r="Z2922" t="n">
        <v>10</v>
      </c>
    </row>
    <row r="2923">
      <c r="A2923" t="n">
        <v>115</v>
      </c>
      <c r="B2923" t="n">
        <v>95</v>
      </c>
      <c r="C2923" t="inlineStr">
        <is>
          <t xml:space="preserve">CONCLUIDO	</t>
        </is>
      </c>
      <c r="D2923" t="n">
        <v>3.7365</v>
      </c>
      <c r="E2923" t="n">
        <v>26.76</v>
      </c>
      <c r="F2923" t="n">
        <v>23.96</v>
      </c>
      <c r="G2923" t="n">
        <v>159.73</v>
      </c>
      <c r="H2923" t="n">
        <v>2.28</v>
      </c>
      <c r="I2923" t="n">
        <v>9</v>
      </c>
      <c r="J2923" t="n">
        <v>231.76</v>
      </c>
      <c r="K2923" t="n">
        <v>53.44</v>
      </c>
      <c r="L2923" t="n">
        <v>29.75</v>
      </c>
      <c r="M2923" t="n">
        <v>7</v>
      </c>
      <c r="N2923" t="n">
        <v>53.57</v>
      </c>
      <c r="O2923" t="n">
        <v>28817.46</v>
      </c>
      <c r="P2923" t="n">
        <v>300.34</v>
      </c>
      <c r="Q2923" t="n">
        <v>452.56</v>
      </c>
      <c r="R2923" t="n">
        <v>70</v>
      </c>
      <c r="S2923" t="n">
        <v>57.64</v>
      </c>
      <c r="T2923" t="n">
        <v>4093.59</v>
      </c>
      <c r="U2923" t="n">
        <v>0.82</v>
      </c>
      <c r="V2923" t="n">
        <v>0.88</v>
      </c>
      <c r="W2923" t="n">
        <v>6.81</v>
      </c>
      <c r="X2923" t="n">
        <v>0.24</v>
      </c>
      <c r="Y2923" t="n">
        <v>1</v>
      </c>
      <c r="Z2923" t="n">
        <v>10</v>
      </c>
    </row>
    <row r="2924">
      <c r="A2924" t="n">
        <v>116</v>
      </c>
      <c r="B2924" t="n">
        <v>95</v>
      </c>
      <c r="C2924" t="inlineStr">
        <is>
          <t xml:space="preserve">CONCLUIDO	</t>
        </is>
      </c>
      <c r="D2924" t="n">
        <v>3.7365</v>
      </c>
      <c r="E2924" t="n">
        <v>26.76</v>
      </c>
      <c r="F2924" t="n">
        <v>23.96</v>
      </c>
      <c r="G2924" t="n">
        <v>159.73</v>
      </c>
      <c r="H2924" t="n">
        <v>2.3</v>
      </c>
      <c r="I2924" t="n">
        <v>9</v>
      </c>
      <c r="J2924" t="n">
        <v>232.18</v>
      </c>
      <c r="K2924" t="n">
        <v>53.44</v>
      </c>
      <c r="L2924" t="n">
        <v>30</v>
      </c>
      <c r="M2924" t="n">
        <v>7</v>
      </c>
      <c r="N2924" t="n">
        <v>53.75</v>
      </c>
      <c r="O2924" t="n">
        <v>28870.05</v>
      </c>
      <c r="P2924" t="n">
        <v>300.3</v>
      </c>
      <c r="Q2924" t="n">
        <v>452.59</v>
      </c>
      <c r="R2924" t="n">
        <v>70</v>
      </c>
      <c r="S2924" t="n">
        <v>57.64</v>
      </c>
      <c r="T2924" t="n">
        <v>4094.05</v>
      </c>
      <c r="U2924" t="n">
        <v>0.82</v>
      </c>
      <c r="V2924" t="n">
        <v>0.88</v>
      </c>
      <c r="W2924" t="n">
        <v>6.81</v>
      </c>
      <c r="X2924" t="n">
        <v>0.23</v>
      </c>
      <c r="Y2924" t="n">
        <v>1</v>
      </c>
      <c r="Z2924" t="n">
        <v>10</v>
      </c>
    </row>
    <row r="2925">
      <c r="A2925" t="n">
        <v>117</v>
      </c>
      <c r="B2925" t="n">
        <v>95</v>
      </c>
      <c r="C2925" t="inlineStr">
        <is>
          <t xml:space="preserve">CONCLUIDO	</t>
        </is>
      </c>
      <c r="D2925" t="n">
        <v>3.7371</v>
      </c>
      <c r="E2925" t="n">
        <v>26.76</v>
      </c>
      <c r="F2925" t="n">
        <v>23.96</v>
      </c>
      <c r="G2925" t="n">
        <v>159.7</v>
      </c>
      <c r="H2925" t="n">
        <v>2.31</v>
      </c>
      <c r="I2925" t="n">
        <v>9</v>
      </c>
      <c r="J2925" t="n">
        <v>232.61</v>
      </c>
      <c r="K2925" t="n">
        <v>53.44</v>
      </c>
      <c r="L2925" t="n">
        <v>30.25</v>
      </c>
      <c r="M2925" t="n">
        <v>7</v>
      </c>
      <c r="N2925" t="n">
        <v>53.93</v>
      </c>
      <c r="O2925" t="n">
        <v>28922.71</v>
      </c>
      <c r="P2925" t="n">
        <v>299.44</v>
      </c>
      <c r="Q2925" t="n">
        <v>452.57</v>
      </c>
      <c r="R2925" t="n">
        <v>69.95999999999999</v>
      </c>
      <c r="S2925" t="n">
        <v>57.64</v>
      </c>
      <c r="T2925" t="n">
        <v>4071.87</v>
      </c>
      <c r="U2925" t="n">
        <v>0.82</v>
      </c>
      <c r="V2925" t="n">
        <v>0.89</v>
      </c>
      <c r="W2925" t="n">
        <v>6.81</v>
      </c>
      <c r="X2925" t="n">
        <v>0.23</v>
      </c>
      <c r="Y2925" t="n">
        <v>1</v>
      </c>
      <c r="Z2925" t="n">
        <v>10</v>
      </c>
    </row>
    <row r="2926">
      <c r="A2926" t="n">
        <v>118</v>
      </c>
      <c r="B2926" t="n">
        <v>95</v>
      </c>
      <c r="C2926" t="inlineStr">
        <is>
          <t xml:space="preserve">CONCLUIDO	</t>
        </is>
      </c>
      <c r="D2926" t="n">
        <v>3.7467</v>
      </c>
      <c r="E2926" t="n">
        <v>26.69</v>
      </c>
      <c r="F2926" t="n">
        <v>23.92</v>
      </c>
      <c r="G2926" t="n">
        <v>179.43</v>
      </c>
      <c r="H2926" t="n">
        <v>2.33</v>
      </c>
      <c r="I2926" t="n">
        <v>8</v>
      </c>
      <c r="J2926" t="n">
        <v>233.04</v>
      </c>
      <c r="K2926" t="n">
        <v>53.44</v>
      </c>
      <c r="L2926" t="n">
        <v>30.5</v>
      </c>
      <c r="M2926" t="n">
        <v>6</v>
      </c>
      <c r="N2926" t="n">
        <v>54.1</v>
      </c>
      <c r="O2926" t="n">
        <v>28975.43</v>
      </c>
      <c r="P2926" t="n">
        <v>298.41</v>
      </c>
      <c r="Q2926" t="n">
        <v>452.58</v>
      </c>
      <c r="R2926" t="n">
        <v>68.83</v>
      </c>
      <c r="S2926" t="n">
        <v>57.64</v>
      </c>
      <c r="T2926" t="n">
        <v>3510.64</v>
      </c>
      <c r="U2926" t="n">
        <v>0.84</v>
      </c>
      <c r="V2926" t="n">
        <v>0.89</v>
      </c>
      <c r="W2926" t="n">
        <v>6.81</v>
      </c>
      <c r="X2926" t="n">
        <v>0.2</v>
      </c>
      <c r="Y2926" t="n">
        <v>1</v>
      </c>
      <c r="Z2926" t="n">
        <v>10</v>
      </c>
    </row>
    <row r="2927">
      <c r="A2927" t="n">
        <v>119</v>
      </c>
      <c r="B2927" t="n">
        <v>95</v>
      </c>
      <c r="C2927" t="inlineStr">
        <is>
          <t xml:space="preserve">CONCLUIDO	</t>
        </is>
      </c>
      <c r="D2927" t="n">
        <v>3.747</v>
      </c>
      <c r="E2927" t="n">
        <v>26.69</v>
      </c>
      <c r="F2927" t="n">
        <v>23.92</v>
      </c>
      <c r="G2927" t="n">
        <v>179.41</v>
      </c>
      <c r="H2927" t="n">
        <v>2.34</v>
      </c>
      <c r="I2927" t="n">
        <v>8</v>
      </c>
      <c r="J2927" t="n">
        <v>233.47</v>
      </c>
      <c r="K2927" t="n">
        <v>53.44</v>
      </c>
      <c r="L2927" t="n">
        <v>30.75</v>
      </c>
      <c r="M2927" t="n">
        <v>6</v>
      </c>
      <c r="N2927" t="n">
        <v>54.28</v>
      </c>
      <c r="O2927" t="n">
        <v>29028.21</v>
      </c>
      <c r="P2927" t="n">
        <v>298.31</v>
      </c>
      <c r="Q2927" t="n">
        <v>452.57</v>
      </c>
      <c r="R2927" t="n">
        <v>68.68000000000001</v>
      </c>
      <c r="S2927" t="n">
        <v>57.64</v>
      </c>
      <c r="T2927" t="n">
        <v>3436.05</v>
      </c>
      <c r="U2927" t="n">
        <v>0.84</v>
      </c>
      <c r="V2927" t="n">
        <v>0.89</v>
      </c>
      <c r="W2927" t="n">
        <v>6.81</v>
      </c>
      <c r="X2927" t="n">
        <v>0.2</v>
      </c>
      <c r="Y2927" t="n">
        <v>1</v>
      </c>
      <c r="Z2927" t="n">
        <v>10</v>
      </c>
    </row>
    <row r="2928">
      <c r="A2928" t="n">
        <v>120</v>
      </c>
      <c r="B2928" t="n">
        <v>95</v>
      </c>
      <c r="C2928" t="inlineStr">
        <is>
          <t xml:space="preserve">CONCLUIDO	</t>
        </is>
      </c>
      <c r="D2928" t="n">
        <v>3.7463</v>
      </c>
      <c r="E2928" t="n">
        <v>26.69</v>
      </c>
      <c r="F2928" t="n">
        <v>23.93</v>
      </c>
      <c r="G2928" t="n">
        <v>179.45</v>
      </c>
      <c r="H2928" t="n">
        <v>2.36</v>
      </c>
      <c r="I2928" t="n">
        <v>8</v>
      </c>
      <c r="J2928" t="n">
        <v>233.89</v>
      </c>
      <c r="K2928" t="n">
        <v>53.44</v>
      </c>
      <c r="L2928" t="n">
        <v>31</v>
      </c>
      <c r="M2928" t="n">
        <v>6</v>
      </c>
      <c r="N2928" t="n">
        <v>54.46</v>
      </c>
      <c r="O2928" t="n">
        <v>29081.05</v>
      </c>
      <c r="P2928" t="n">
        <v>298.49</v>
      </c>
      <c r="Q2928" t="n">
        <v>452.56</v>
      </c>
      <c r="R2928" t="n">
        <v>68.89</v>
      </c>
      <c r="S2928" t="n">
        <v>57.64</v>
      </c>
      <c r="T2928" t="n">
        <v>3542.57</v>
      </c>
      <c r="U2928" t="n">
        <v>0.84</v>
      </c>
      <c r="V2928" t="n">
        <v>0.89</v>
      </c>
      <c r="W2928" t="n">
        <v>6.81</v>
      </c>
      <c r="X2928" t="n">
        <v>0.2</v>
      </c>
      <c r="Y2928" t="n">
        <v>1</v>
      </c>
      <c r="Z2928" t="n">
        <v>10</v>
      </c>
    </row>
    <row r="2929">
      <c r="A2929" t="n">
        <v>121</v>
      </c>
      <c r="B2929" t="n">
        <v>95</v>
      </c>
      <c r="C2929" t="inlineStr">
        <is>
          <t xml:space="preserve">CONCLUIDO	</t>
        </is>
      </c>
      <c r="D2929" t="n">
        <v>3.7463</v>
      </c>
      <c r="E2929" t="n">
        <v>26.69</v>
      </c>
      <c r="F2929" t="n">
        <v>23.93</v>
      </c>
      <c r="G2929" t="n">
        <v>179.45</v>
      </c>
      <c r="H2929" t="n">
        <v>2.37</v>
      </c>
      <c r="I2929" t="n">
        <v>8</v>
      </c>
      <c r="J2929" t="n">
        <v>234.32</v>
      </c>
      <c r="K2929" t="n">
        <v>53.44</v>
      </c>
      <c r="L2929" t="n">
        <v>31.25</v>
      </c>
      <c r="M2929" t="n">
        <v>6</v>
      </c>
      <c r="N2929" t="n">
        <v>54.64</v>
      </c>
      <c r="O2929" t="n">
        <v>29133.96</v>
      </c>
      <c r="P2929" t="n">
        <v>298.63</v>
      </c>
      <c r="Q2929" t="n">
        <v>452.57</v>
      </c>
      <c r="R2929" t="n">
        <v>68.89</v>
      </c>
      <c r="S2929" t="n">
        <v>57.64</v>
      </c>
      <c r="T2929" t="n">
        <v>3544.09</v>
      </c>
      <c r="U2929" t="n">
        <v>0.84</v>
      </c>
      <c r="V2929" t="n">
        <v>0.89</v>
      </c>
      <c r="W2929" t="n">
        <v>6.81</v>
      </c>
      <c r="X2929" t="n">
        <v>0.2</v>
      </c>
      <c r="Y2929" t="n">
        <v>1</v>
      </c>
      <c r="Z2929" t="n">
        <v>10</v>
      </c>
    </row>
    <row r="2930">
      <c r="A2930" t="n">
        <v>122</v>
      </c>
      <c r="B2930" t="n">
        <v>95</v>
      </c>
      <c r="C2930" t="inlineStr">
        <is>
          <t xml:space="preserve">CONCLUIDO	</t>
        </is>
      </c>
      <c r="D2930" t="n">
        <v>3.7477</v>
      </c>
      <c r="E2930" t="n">
        <v>26.68</v>
      </c>
      <c r="F2930" t="n">
        <v>23.92</v>
      </c>
      <c r="G2930" t="n">
        <v>179.38</v>
      </c>
      <c r="H2930" t="n">
        <v>2.39</v>
      </c>
      <c r="I2930" t="n">
        <v>8</v>
      </c>
      <c r="J2930" t="n">
        <v>234.75</v>
      </c>
      <c r="K2930" t="n">
        <v>53.44</v>
      </c>
      <c r="L2930" t="n">
        <v>31.5</v>
      </c>
      <c r="M2930" t="n">
        <v>6</v>
      </c>
      <c r="N2930" t="n">
        <v>54.82</v>
      </c>
      <c r="O2930" t="n">
        <v>29186.93</v>
      </c>
      <c r="P2930" t="n">
        <v>298.8</v>
      </c>
      <c r="Q2930" t="n">
        <v>452.57</v>
      </c>
      <c r="R2930" t="n">
        <v>68.51000000000001</v>
      </c>
      <c r="S2930" t="n">
        <v>57.64</v>
      </c>
      <c r="T2930" t="n">
        <v>3353.45</v>
      </c>
      <c r="U2930" t="n">
        <v>0.84</v>
      </c>
      <c r="V2930" t="n">
        <v>0.89</v>
      </c>
      <c r="W2930" t="n">
        <v>6.81</v>
      </c>
      <c r="X2930" t="n">
        <v>0.19</v>
      </c>
      <c r="Y2930" t="n">
        <v>1</v>
      </c>
      <c r="Z2930" t="n">
        <v>10</v>
      </c>
    </row>
    <row r="2931">
      <c r="A2931" t="n">
        <v>123</v>
      </c>
      <c r="B2931" t="n">
        <v>95</v>
      </c>
      <c r="C2931" t="inlineStr">
        <is>
          <t xml:space="preserve">CONCLUIDO	</t>
        </is>
      </c>
      <c r="D2931" t="n">
        <v>3.7456</v>
      </c>
      <c r="E2931" t="n">
        <v>26.7</v>
      </c>
      <c r="F2931" t="n">
        <v>23.93</v>
      </c>
      <c r="G2931" t="n">
        <v>179.49</v>
      </c>
      <c r="H2931" t="n">
        <v>2.4</v>
      </c>
      <c r="I2931" t="n">
        <v>8</v>
      </c>
      <c r="J2931" t="n">
        <v>235.18</v>
      </c>
      <c r="K2931" t="n">
        <v>53.44</v>
      </c>
      <c r="L2931" t="n">
        <v>31.75</v>
      </c>
      <c r="M2931" t="n">
        <v>6</v>
      </c>
      <c r="N2931" t="n">
        <v>55</v>
      </c>
      <c r="O2931" t="n">
        <v>29239.96</v>
      </c>
      <c r="P2931" t="n">
        <v>298.95</v>
      </c>
      <c r="Q2931" t="n">
        <v>452.56</v>
      </c>
      <c r="R2931" t="n">
        <v>68.97</v>
      </c>
      <c r="S2931" t="n">
        <v>57.64</v>
      </c>
      <c r="T2931" t="n">
        <v>3585.03</v>
      </c>
      <c r="U2931" t="n">
        <v>0.84</v>
      </c>
      <c r="V2931" t="n">
        <v>0.89</v>
      </c>
      <c r="W2931" t="n">
        <v>6.81</v>
      </c>
      <c r="X2931" t="n">
        <v>0.21</v>
      </c>
      <c r="Y2931" t="n">
        <v>1</v>
      </c>
      <c r="Z2931" t="n">
        <v>10</v>
      </c>
    </row>
    <row r="2932">
      <c r="A2932" t="n">
        <v>124</v>
      </c>
      <c r="B2932" t="n">
        <v>95</v>
      </c>
      <c r="C2932" t="inlineStr">
        <is>
          <t xml:space="preserve">CONCLUIDO	</t>
        </is>
      </c>
      <c r="D2932" t="n">
        <v>3.7491</v>
      </c>
      <c r="E2932" t="n">
        <v>26.67</v>
      </c>
      <c r="F2932" t="n">
        <v>23.91</v>
      </c>
      <c r="G2932" t="n">
        <v>179.3</v>
      </c>
      <c r="H2932" t="n">
        <v>2.41</v>
      </c>
      <c r="I2932" t="n">
        <v>8</v>
      </c>
      <c r="J2932" t="n">
        <v>235.61</v>
      </c>
      <c r="K2932" t="n">
        <v>53.44</v>
      </c>
      <c r="L2932" t="n">
        <v>32</v>
      </c>
      <c r="M2932" t="n">
        <v>6</v>
      </c>
      <c r="N2932" t="n">
        <v>55.18</v>
      </c>
      <c r="O2932" t="n">
        <v>29293.06</v>
      </c>
      <c r="P2932" t="n">
        <v>298.53</v>
      </c>
      <c r="Q2932" t="n">
        <v>452.55</v>
      </c>
      <c r="R2932" t="n">
        <v>68.36</v>
      </c>
      <c r="S2932" t="n">
        <v>57.64</v>
      </c>
      <c r="T2932" t="n">
        <v>3278.27</v>
      </c>
      <c r="U2932" t="n">
        <v>0.84</v>
      </c>
      <c r="V2932" t="n">
        <v>0.89</v>
      </c>
      <c r="W2932" t="n">
        <v>6.8</v>
      </c>
      <c r="X2932" t="n">
        <v>0.18</v>
      </c>
      <c r="Y2932" t="n">
        <v>1</v>
      </c>
      <c r="Z2932" t="n">
        <v>10</v>
      </c>
    </row>
    <row r="2933">
      <c r="A2933" t="n">
        <v>125</v>
      </c>
      <c r="B2933" t="n">
        <v>95</v>
      </c>
      <c r="C2933" t="inlineStr">
        <is>
          <t xml:space="preserve">CONCLUIDO	</t>
        </is>
      </c>
      <c r="D2933" t="n">
        <v>3.7486</v>
      </c>
      <c r="E2933" t="n">
        <v>26.68</v>
      </c>
      <c r="F2933" t="n">
        <v>23.91</v>
      </c>
      <c r="G2933" t="n">
        <v>179.33</v>
      </c>
      <c r="H2933" t="n">
        <v>2.43</v>
      </c>
      <c r="I2933" t="n">
        <v>8</v>
      </c>
      <c r="J2933" t="n">
        <v>236.04</v>
      </c>
      <c r="K2933" t="n">
        <v>53.44</v>
      </c>
      <c r="L2933" t="n">
        <v>32.25</v>
      </c>
      <c r="M2933" t="n">
        <v>6</v>
      </c>
      <c r="N2933" t="n">
        <v>55.36</v>
      </c>
      <c r="O2933" t="n">
        <v>29346.22</v>
      </c>
      <c r="P2933" t="n">
        <v>298.76</v>
      </c>
      <c r="Q2933" t="n">
        <v>452.55</v>
      </c>
      <c r="R2933" t="n">
        <v>68.42</v>
      </c>
      <c r="S2933" t="n">
        <v>57.64</v>
      </c>
      <c r="T2933" t="n">
        <v>3305.61</v>
      </c>
      <c r="U2933" t="n">
        <v>0.84</v>
      </c>
      <c r="V2933" t="n">
        <v>0.89</v>
      </c>
      <c r="W2933" t="n">
        <v>6.81</v>
      </c>
      <c r="X2933" t="n">
        <v>0.19</v>
      </c>
      <c r="Y2933" t="n">
        <v>1</v>
      </c>
      <c r="Z2933" t="n">
        <v>10</v>
      </c>
    </row>
    <row r="2934">
      <c r="A2934" t="n">
        <v>126</v>
      </c>
      <c r="B2934" t="n">
        <v>95</v>
      </c>
      <c r="C2934" t="inlineStr">
        <is>
          <t xml:space="preserve">CONCLUIDO	</t>
        </is>
      </c>
      <c r="D2934" t="n">
        <v>3.7477</v>
      </c>
      <c r="E2934" t="n">
        <v>26.68</v>
      </c>
      <c r="F2934" t="n">
        <v>23.92</v>
      </c>
      <c r="G2934" t="n">
        <v>179.37</v>
      </c>
      <c r="H2934" t="n">
        <v>2.44</v>
      </c>
      <c r="I2934" t="n">
        <v>8</v>
      </c>
      <c r="J2934" t="n">
        <v>236.48</v>
      </c>
      <c r="K2934" t="n">
        <v>53.44</v>
      </c>
      <c r="L2934" t="n">
        <v>32.5</v>
      </c>
      <c r="M2934" t="n">
        <v>6</v>
      </c>
      <c r="N2934" t="n">
        <v>55.54</v>
      </c>
      <c r="O2934" t="n">
        <v>29399.45</v>
      </c>
      <c r="P2934" t="n">
        <v>298.67</v>
      </c>
      <c r="Q2934" t="n">
        <v>452.55</v>
      </c>
      <c r="R2934" t="n">
        <v>68.59</v>
      </c>
      <c r="S2934" t="n">
        <v>57.64</v>
      </c>
      <c r="T2934" t="n">
        <v>3393.4</v>
      </c>
      <c r="U2934" t="n">
        <v>0.84</v>
      </c>
      <c r="V2934" t="n">
        <v>0.89</v>
      </c>
      <c r="W2934" t="n">
        <v>6.81</v>
      </c>
      <c r="X2934" t="n">
        <v>0.19</v>
      </c>
      <c r="Y2934" t="n">
        <v>1</v>
      </c>
      <c r="Z2934" t="n">
        <v>10</v>
      </c>
    </row>
    <row r="2935">
      <c r="A2935" t="n">
        <v>127</v>
      </c>
      <c r="B2935" t="n">
        <v>95</v>
      </c>
      <c r="C2935" t="inlineStr">
        <is>
          <t xml:space="preserve">CONCLUIDO	</t>
        </is>
      </c>
      <c r="D2935" t="n">
        <v>3.7472</v>
      </c>
      <c r="E2935" t="n">
        <v>26.69</v>
      </c>
      <c r="F2935" t="n">
        <v>23.92</v>
      </c>
      <c r="G2935" t="n">
        <v>179.4</v>
      </c>
      <c r="H2935" t="n">
        <v>2.46</v>
      </c>
      <c r="I2935" t="n">
        <v>8</v>
      </c>
      <c r="J2935" t="n">
        <v>236.91</v>
      </c>
      <c r="K2935" t="n">
        <v>53.44</v>
      </c>
      <c r="L2935" t="n">
        <v>32.75</v>
      </c>
      <c r="M2935" t="n">
        <v>6</v>
      </c>
      <c r="N2935" t="n">
        <v>55.72</v>
      </c>
      <c r="O2935" t="n">
        <v>29452.74</v>
      </c>
      <c r="P2935" t="n">
        <v>298.48</v>
      </c>
      <c r="Q2935" t="n">
        <v>452.59</v>
      </c>
      <c r="R2935" t="n">
        <v>68.72</v>
      </c>
      <c r="S2935" t="n">
        <v>57.64</v>
      </c>
      <c r="T2935" t="n">
        <v>3458.84</v>
      </c>
      <c r="U2935" t="n">
        <v>0.84</v>
      </c>
      <c r="V2935" t="n">
        <v>0.89</v>
      </c>
      <c r="W2935" t="n">
        <v>6.81</v>
      </c>
      <c r="X2935" t="n">
        <v>0.2</v>
      </c>
      <c r="Y2935" t="n">
        <v>1</v>
      </c>
      <c r="Z2935" t="n">
        <v>10</v>
      </c>
    </row>
    <row r="2936">
      <c r="A2936" t="n">
        <v>128</v>
      </c>
      <c r="B2936" t="n">
        <v>95</v>
      </c>
      <c r="C2936" t="inlineStr">
        <is>
          <t xml:space="preserve">CONCLUIDO	</t>
        </is>
      </c>
      <c r="D2936" t="n">
        <v>3.7467</v>
      </c>
      <c r="E2936" t="n">
        <v>26.69</v>
      </c>
      <c r="F2936" t="n">
        <v>23.92</v>
      </c>
      <c r="G2936" t="n">
        <v>179.43</v>
      </c>
      <c r="H2936" t="n">
        <v>2.47</v>
      </c>
      <c r="I2936" t="n">
        <v>8</v>
      </c>
      <c r="J2936" t="n">
        <v>237.34</v>
      </c>
      <c r="K2936" t="n">
        <v>53.44</v>
      </c>
      <c r="L2936" t="n">
        <v>33</v>
      </c>
      <c r="M2936" t="n">
        <v>6</v>
      </c>
      <c r="N2936" t="n">
        <v>55.91</v>
      </c>
      <c r="O2936" t="n">
        <v>29506.09</v>
      </c>
      <c r="P2936" t="n">
        <v>298.25</v>
      </c>
      <c r="Q2936" t="n">
        <v>452.55</v>
      </c>
      <c r="R2936" t="n">
        <v>68.78</v>
      </c>
      <c r="S2936" t="n">
        <v>57.64</v>
      </c>
      <c r="T2936" t="n">
        <v>3489.94</v>
      </c>
      <c r="U2936" t="n">
        <v>0.84</v>
      </c>
      <c r="V2936" t="n">
        <v>0.89</v>
      </c>
      <c r="W2936" t="n">
        <v>6.81</v>
      </c>
      <c r="X2936" t="n">
        <v>0.2</v>
      </c>
      <c r="Y2936" t="n">
        <v>1</v>
      </c>
      <c r="Z2936" t="n">
        <v>10</v>
      </c>
    </row>
    <row r="2937">
      <c r="A2937" t="n">
        <v>129</v>
      </c>
      <c r="B2937" t="n">
        <v>95</v>
      </c>
      <c r="C2937" t="inlineStr">
        <is>
          <t xml:space="preserve">CONCLUIDO	</t>
        </is>
      </c>
      <c r="D2937" t="n">
        <v>3.7469</v>
      </c>
      <c r="E2937" t="n">
        <v>26.69</v>
      </c>
      <c r="F2937" t="n">
        <v>23.92</v>
      </c>
      <c r="G2937" t="n">
        <v>179.42</v>
      </c>
      <c r="H2937" t="n">
        <v>2.49</v>
      </c>
      <c r="I2937" t="n">
        <v>8</v>
      </c>
      <c r="J2937" t="n">
        <v>237.77</v>
      </c>
      <c r="K2937" t="n">
        <v>53.44</v>
      </c>
      <c r="L2937" t="n">
        <v>33.25</v>
      </c>
      <c r="M2937" t="n">
        <v>6</v>
      </c>
      <c r="N2937" t="n">
        <v>56.09</v>
      </c>
      <c r="O2937" t="n">
        <v>29559.51</v>
      </c>
      <c r="P2937" t="n">
        <v>297.27</v>
      </c>
      <c r="Q2937" t="n">
        <v>452.57</v>
      </c>
      <c r="R2937" t="n">
        <v>68.73</v>
      </c>
      <c r="S2937" t="n">
        <v>57.64</v>
      </c>
      <c r="T2937" t="n">
        <v>3464.33</v>
      </c>
      <c r="U2937" t="n">
        <v>0.84</v>
      </c>
      <c r="V2937" t="n">
        <v>0.89</v>
      </c>
      <c r="W2937" t="n">
        <v>6.81</v>
      </c>
      <c r="X2937" t="n">
        <v>0.2</v>
      </c>
      <c r="Y2937" t="n">
        <v>1</v>
      </c>
      <c r="Z2937" t="n">
        <v>10</v>
      </c>
    </row>
    <row r="2938">
      <c r="A2938" t="n">
        <v>130</v>
      </c>
      <c r="B2938" t="n">
        <v>95</v>
      </c>
      <c r="C2938" t="inlineStr">
        <is>
          <t xml:space="preserve">CONCLUIDO	</t>
        </is>
      </c>
      <c r="D2938" t="n">
        <v>3.7477</v>
      </c>
      <c r="E2938" t="n">
        <v>26.68</v>
      </c>
      <c r="F2938" t="n">
        <v>23.92</v>
      </c>
      <c r="G2938" t="n">
        <v>179.37</v>
      </c>
      <c r="H2938" t="n">
        <v>2.5</v>
      </c>
      <c r="I2938" t="n">
        <v>8</v>
      </c>
      <c r="J2938" t="n">
        <v>238.21</v>
      </c>
      <c r="K2938" t="n">
        <v>53.44</v>
      </c>
      <c r="L2938" t="n">
        <v>33.5</v>
      </c>
      <c r="M2938" t="n">
        <v>6</v>
      </c>
      <c r="N2938" t="n">
        <v>56.27</v>
      </c>
      <c r="O2938" t="n">
        <v>29613</v>
      </c>
      <c r="P2938" t="n">
        <v>296.66</v>
      </c>
      <c r="Q2938" t="n">
        <v>452.55</v>
      </c>
      <c r="R2938" t="n">
        <v>68.67</v>
      </c>
      <c r="S2938" t="n">
        <v>57.64</v>
      </c>
      <c r="T2938" t="n">
        <v>3433.2</v>
      </c>
      <c r="U2938" t="n">
        <v>0.84</v>
      </c>
      <c r="V2938" t="n">
        <v>0.89</v>
      </c>
      <c r="W2938" t="n">
        <v>6.81</v>
      </c>
      <c r="X2938" t="n">
        <v>0.19</v>
      </c>
      <c r="Y2938" t="n">
        <v>1</v>
      </c>
      <c r="Z2938" t="n">
        <v>10</v>
      </c>
    </row>
    <row r="2939">
      <c r="A2939" t="n">
        <v>131</v>
      </c>
      <c r="B2939" t="n">
        <v>95</v>
      </c>
      <c r="C2939" t="inlineStr">
        <is>
          <t xml:space="preserve">CONCLUIDO	</t>
        </is>
      </c>
      <c r="D2939" t="n">
        <v>3.746</v>
      </c>
      <c r="E2939" t="n">
        <v>26.7</v>
      </c>
      <c r="F2939" t="n">
        <v>23.93</v>
      </c>
      <c r="G2939" t="n">
        <v>179.46</v>
      </c>
      <c r="H2939" t="n">
        <v>2.51</v>
      </c>
      <c r="I2939" t="n">
        <v>8</v>
      </c>
      <c r="J2939" t="n">
        <v>238.64</v>
      </c>
      <c r="K2939" t="n">
        <v>53.44</v>
      </c>
      <c r="L2939" t="n">
        <v>33.75</v>
      </c>
      <c r="M2939" t="n">
        <v>6</v>
      </c>
      <c r="N2939" t="n">
        <v>56.46</v>
      </c>
      <c r="O2939" t="n">
        <v>29666.55</v>
      </c>
      <c r="P2939" t="n">
        <v>296.02</v>
      </c>
      <c r="Q2939" t="n">
        <v>452.55</v>
      </c>
      <c r="R2939" t="n">
        <v>69.03</v>
      </c>
      <c r="S2939" t="n">
        <v>57.64</v>
      </c>
      <c r="T2939" t="n">
        <v>3612.87</v>
      </c>
      <c r="U2939" t="n">
        <v>0.84</v>
      </c>
      <c r="V2939" t="n">
        <v>0.89</v>
      </c>
      <c r="W2939" t="n">
        <v>6.81</v>
      </c>
      <c r="X2939" t="n">
        <v>0.2</v>
      </c>
      <c r="Y2939" t="n">
        <v>1</v>
      </c>
      <c r="Z2939" t="n">
        <v>10</v>
      </c>
    </row>
    <row r="2940">
      <c r="A2940" t="n">
        <v>132</v>
      </c>
      <c r="B2940" t="n">
        <v>95</v>
      </c>
      <c r="C2940" t="inlineStr">
        <is>
          <t xml:space="preserve">CONCLUIDO	</t>
        </is>
      </c>
      <c r="D2940" t="n">
        <v>3.7459</v>
      </c>
      <c r="E2940" t="n">
        <v>26.7</v>
      </c>
      <c r="F2940" t="n">
        <v>23.93</v>
      </c>
      <c r="G2940" t="n">
        <v>179.47</v>
      </c>
      <c r="H2940" t="n">
        <v>2.53</v>
      </c>
      <c r="I2940" t="n">
        <v>8</v>
      </c>
      <c r="J2940" t="n">
        <v>239.08</v>
      </c>
      <c r="K2940" t="n">
        <v>53.44</v>
      </c>
      <c r="L2940" t="n">
        <v>34</v>
      </c>
      <c r="M2940" t="n">
        <v>6</v>
      </c>
      <c r="N2940" t="n">
        <v>56.64</v>
      </c>
      <c r="O2940" t="n">
        <v>29720.17</v>
      </c>
      <c r="P2940" t="n">
        <v>295.49</v>
      </c>
      <c r="Q2940" t="n">
        <v>452.55</v>
      </c>
      <c r="R2940" t="n">
        <v>68.91</v>
      </c>
      <c r="S2940" t="n">
        <v>57.64</v>
      </c>
      <c r="T2940" t="n">
        <v>3552.93</v>
      </c>
      <c r="U2940" t="n">
        <v>0.84</v>
      </c>
      <c r="V2940" t="n">
        <v>0.89</v>
      </c>
      <c r="W2940" t="n">
        <v>6.81</v>
      </c>
      <c r="X2940" t="n">
        <v>0.21</v>
      </c>
      <c r="Y2940" t="n">
        <v>1</v>
      </c>
      <c r="Z2940" t="n">
        <v>10</v>
      </c>
    </row>
    <row r="2941">
      <c r="A2941" t="n">
        <v>133</v>
      </c>
      <c r="B2941" t="n">
        <v>95</v>
      </c>
      <c r="C2941" t="inlineStr">
        <is>
          <t xml:space="preserve">CONCLUIDO	</t>
        </is>
      </c>
      <c r="D2941" t="n">
        <v>3.7457</v>
      </c>
      <c r="E2941" t="n">
        <v>26.7</v>
      </c>
      <c r="F2941" t="n">
        <v>23.93</v>
      </c>
      <c r="G2941" t="n">
        <v>179.48</v>
      </c>
      <c r="H2941" t="n">
        <v>2.54</v>
      </c>
      <c r="I2941" t="n">
        <v>8</v>
      </c>
      <c r="J2941" t="n">
        <v>239.51</v>
      </c>
      <c r="K2941" t="n">
        <v>53.44</v>
      </c>
      <c r="L2941" t="n">
        <v>34.25</v>
      </c>
      <c r="M2941" t="n">
        <v>6</v>
      </c>
      <c r="N2941" t="n">
        <v>56.83</v>
      </c>
      <c r="O2941" t="n">
        <v>29773.85</v>
      </c>
      <c r="P2941" t="n">
        <v>294.37</v>
      </c>
      <c r="Q2941" t="n">
        <v>452.58</v>
      </c>
      <c r="R2941" t="n">
        <v>69.06</v>
      </c>
      <c r="S2941" t="n">
        <v>57.64</v>
      </c>
      <c r="T2941" t="n">
        <v>3626.68</v>
      </c>
      <c r="U2941" t="n">
        <v>0.83</v>
      </c>
      <c r="V2941" t="n">
        <v>0.89</v>
      </c>
      <c r="W2941" t="n">
        <v>6.81</v>
      </c>
      <c r="X2941" t="n">
        <v>0.21</v>
      </c>
      <c r="Y2941" t="n">
        <v>1</v>
      </c>
      <c r="Z2941" t="n">
        <v>10</v>
      </c>
    </row>
    <row r="2942">
      <c r="A2942" t="n">
        <v>134</v>
      </c>
      <c r="B2942" t="n">
        <v>95</v>
      </c>
      <c r="C2942" t="inlineStr">
        <is>
          <t xml:space="preserve">CONCLUIDO	</t>
        </is>
      </c>
      <c r="D2942" t="n">
        <v>3.7463</v>
      </c>
      <c r="E2942" t="n">
        <v>26.69</v>
      </c>
      <c r="F2942" t="n">
        <v>23.93</v>
      </c>
      <c r="G2942" t="n">
        <v>179.45</v>
      </c>
      <c r="H2942" t="n">
        <v>2.56</v>
      </c>
      <c r="I2942" t="n">
        <v>8</v>
      </c>
      <c r="J2942" t="n">
        <v>239.95</v>
      </c>
      <c r="K2942" t="n">
        <v>53.44</v>
      </c>
      <c r="L2942" t="n">
        <v>34.5</v>
      </c>
      <c r="M2942" t="n">
        <v>6</v>
      </c>
      <c r="N2942" t="n">
        <v>57.01</v>
      </c>
      <c r="O2942" t="n">
        <v>29827.61</v>
      </c>
      <c r="P2942" t="n">
        <v>292.79</v>
      </c>
      <c r="Q2942" t="n">
        <v>452.58</v>
      </c>
      <c r="R2942" t="n">
        <v>69.01000000000001</v>
      </c>
      <c r="S2942" t="n">
        <v>57.64</v>
      </c>
      <c r="T2942" t="n">
        <v>3601.3</v>
      </c>
      <c r="U2942" t="n">
        <v>0.84</v>
      </c>
      <c r="V2942" t="n">
        <v>0.89</v>
      </c>
      <c r="W2942" t="n">
        <v>6.81</v>
      </c>
      <c r="X2942" t="n">
        <v>0.2</v>
      </c>
      <c r="Y2942" t="n">
        <v>1</v>
      </c>
      <c r="Z2942" t="n">
        <v>10</v>
      </c>
    </row>
    <row r="2943">
      <c r="A2943" t="n">
        <v>135</v>
      </c>
      <c r="B2943" t="n">
        <v>95</v>
      </c>
      <c r="C2943" t="inlineStr">
        <is>
          <t xml:space="preserve">CONCLUIDO	</t>
        </is>
      </c>
      <c r="D2943" t="n">
        <v>3.7445</v>
      </c>
      <c r="E2943" t="n">
        <v>26.71</v>
      </c>
      <c r="F2943" t="n">
        <v>23.94</v>
      </c>
      <c r="G2943" t="n">
        <v>179.55</v>
      </c>
      <c r="H2943" t="n">
        <v>2.57</v>
      </c>
      <c r="I2943" t="n">
        <v>8</v>
      </c>
      <c r="J2943" t="n">
        <v>240.38</v>
      </c>
      <c r="K2943" t="n">
        <v>53.44</v>
      </c>
      <c r="L2943" t="n">
        <v>34.75</v>
      </c>
      <c r="M2943" t="n">
        <v>6</v>
      </c>
      <c r="N2943" t="n">
        <v>57.2</v>
      </c>
      <c r="O2943" t="n">
        <v>29881.55</v>
      </c>
      <c r="P2943" t="n">
        <v>292.1</v>
      </c>
      <c r="Q2943" t="n">
        <v>452.56</v>
      </c>
      <c r="R2943" t="n">
        <v>69.38</v>
      </c>
      <c r="S2943" t="n">
        <v>57.64</v>
      </c>
      <c r="T2943" t="n">
        <v>3789.81</v>
      </c>
      <c r="U2943" t="n">
        <v>0.83</v>
      </c>
      <c r="V2943" t="n">
        <v>0.89</v>
      </c>
      <c r="W2943" t="n">
        <v>6.81</v>
      </c>
      <c r="X2943" t="n">
        <v>0.22</v>
      </c>
      <c r="Y2943" t="n">
        <v>1</v>
      </c>
      <c r="Z2943" t="n">
        <v>10</v>
      </c>
    </row>
    <row r="2944">
      <c r="A2944" t="n">
        <v>136</v>
      </c>
      <c r="B2944" t="n">
        <v>95</v>
      </c>
      <c r="C2944" t="inlineStr">
        <is>
          <t xml:space="preserve">CONCLUIDO	</t>
        </is>
      </c>
      <c r="D2944" t="n">
        <v>3.7546</v>
      </c>
      <c r="E2944" t="n">
        <v>26.63</v>
      </c>
      <c r="F2944" t="n">
        <v>23.91</v>
      </c>
      <c r="G2944" t="n">
        <v>204.9</v>
      </c>
      <c r="H2944" t="n">
        <v>2.58</v>
      </c>
      <c r="I2944" t="n">
        <v>7</v>
      </c>
      <c r="J2944" t="n">
        <v>240.82</v>
      </c>
      <c r="K2944" t="n">
        <v>53.44</v>
      </c>
      <c r="L2944" t="n">
        <v>35</v>
      </c>
      <c r="M2944" t="n">
        <v>5</v>
      </c>
      <c r="N2944" t="n">
        <v>57.39</v>
      </c>
      <c r="O2944" t="n">
        <v>29935.43</v>
      </c>
      <c r="P2944" t="n">
        <v>292.15</v>
      </c>
      <c r="Q2944" t="n">
        <v>452.55</v>
      </c>
      <c r="R2944" t="n">
        <v>68.34999999999999</v>
      </c>
      <c r="S2944" t="n">
        <v>57.64</v>
      </c>
      <c r="T2944" t="n">
        <v>3277.69</v>
      </c>
      <c r="U2944" t="n">
        <v>0.84</v>
      </c>
      <c r="V2944" t="n">
        <v>0.89</v>
      </c>
      <c r="W2944" t="n">
        <v>6.8</v>
      </c>
      <c r="X2944" t="n">
        <v>0.18</v>
      </c>
      <c r="Y2944" t="n">
        <v>1</v>
      </c>
      <c r="Z2944" t="n">
        <v>10</v>
      </c>
    </row>
    <row r="2945">
      <c r="A2945" t="n">
        <v>137</v>
      </c>
      <c r="B2945" t="n">
        <v>95</v>
      </c>
      <c r="C2945" t="inlineStr">
        <is>
          <t xml:space="preserve">CONCLUIDO	</t>
        </is>
      </c>
      <c r="D2945" t="n">
        <v>3.754</v>
      </c>
      <c r="E2945" t="n">
        <v>26.64</v>
      </c>
      <c r="F2945" t="n">
        <v>23.91</v>
      </c>
      <c r="G2945" t="n">
        <v>204.94</v>
      </c>
      <c r="H2945" t="n">
        <v>2.6</v>
      </c>
      <c r="I2945" t="n">
        <v>7</v>
      </c>
      <c r="J2945" t="n">
        <v>241.26</v>
      </c>
      <c r="K2945" t="n">
        <v>53.44</v>
      </c>
      <c r="L2945" t="n">
        <v>35.25</v>
      </c>
      <c r="M2945" t="n">
        <v>5</v>
      </c>
      <c r="N2945" t="n">
        <v>57.57</v>
      </c>
      <c r="O2945" t="n">
        <v>29989.39</v>
      </c>
      <c r="P2945" t="n">
        <v>292.81</v>
      </c>
      <c r="Q2945" t="n">
        <v>452.55</v>
      </c>
      <c r="R2945" t="n">
        <v>68.47</v>
      </c>
      <c r="S2945" t="n">
        <v>57.64</v>
      </c>
      <c r="T2945" t="n">
        <v>3336.2</v>
      </c>
      <c r="U2945" t="n">
        <v>0.84</v>
      </c>
      <c r="V2945" t="n">
        <v>0.89</v>
      </c>
      <c r="W2945" t="n">
        <v>6.8</v>
      </c>
      <c r="X2945" t="n">
        <v>0.19</v>
      </c>
      <c r="Y2945" t="n">
        <v>1</v>
      </c>
      <c r="Z2945" t="n">
        <v>10</v>
      </c>
    </row>
    <row r="2946">
      <c r="A2946" t="n">
        <v>138</v>
      </c>
      <c r="B2946" t="n">
        <v>95</v>
      </c>
      <c r="C2946" t="inlineStr">
        <is>
          <t xml:space="preserve">CONCLUIDO	</t>
        </is>
      </c>
      <c r="D2946" t="n">
        <v>3.7546</v>
      </c>
      <c r="E2946" t="n">
        <v>26.63</v>
      </c>
      <c r="F2946" t="n">
        <v>23.9</v>
      </c>
      <c r="G2946" t="n">
        <v>204.9</v>
      </c>
      <c r="H2946" t="n">
        <v>2.61</v>
      </c>
      <c r="I2946" t="n">
        <v>7</v>
      </c>
      <c r="J2946" t="n">
        <v>241.7</v>
      </c>
      <c r="K2946" t="n">
        <v>53.44</v>
      </c>
      <c r="L2946" t="n">
        <v>35.5</v>
      </c>
      <c r="M2946" t="n">
        <v>5</v>
      </c>
      <c r="N2946" t="n">
        <v>57.76</v>
      </c>
      <c r="O2946" t="n">
        <v>30043.41</v>
      </c>
      <c r="P2946" t="n">
        <v>293.16</v>
      </c>
      <c r="Q2946" t="n">
        <v>452.56</v>
      </c>
      <c r="R2946" t="n">
        <v>68.2</v>
      </c>
      <c r="S2946" t="n">
        <v>57.64</v>
      </c>
      <c r="T2946" t="n">
        <v>3203.22</v>
      </c>
      <c r="U2946" t="n">
        <v>0.85</v>
      </c>
      <c r="V2946" t="n">
        <v>0.89</v>
      </c>
      <c r="W2946" t="n">
        <v>6.81</v>
      </c>
      <c r="X2946" t="n">
        <v>0.18</v>
      </c>
      <c r="Y2946" t="n">
        <v>1</v>
      </c>
      <c r="Z2946" t="n">
        <v>10</v>
      </c>
    </row>
    <row r="2947">
      <c r="A2947" t="n">
        <v>139</v>
      </c>
      <c r="B2947" t="n">
        <v>95</v>
      </c>
      <c r="C2947" t="inlineStr">
        <is>
          <t xml:space="preserve">CONCLUIDO	</t>
        </is>
      </c>
      <c r="D2947" t="n">
        <v>3.7553</v>
      </c>
      <c r="E2947" t="n">
        <v>26.63</v>
      </c>
      <c r="F2947" t="n">
        <v>23.9</v>
      </c>
      <c r="G2947" t="n">
        <v>204.86</v>
      </c>
      <c r="H2947" t="n">
        <v>2.63</v>
      </c>
      <c r="I2947" t="n">
        <v>7</v>
      </c>
      <c r="J2947" t="n">
        <v>242.14</v>
      </c>
      <c r="K2947" t="n">
        <v>53.44</v>
      </c>
      <c r="L2947" t="n">
        <v>35.75</v>
      </c>
      <c r="M2947" t="n">
        <v>5</v>
      </c>
      <c r="N2947" t="n">
        <v>57.95</v>
      </c>
      <c r="O2947" t="n">
        <v>30097.5</v>
      </c>
      <c r="P2947" t="n">
        <v>293.55</v>
      </c>
      <c r="Q2947" t="n">
        <v>452.55</v>
      </c>
      <c r="R2947" t="n">
        <v>68.15000000000001</v>
      </c>
      <c r="S2947" t="n">
        <v>57.64</v>
      </c>
      <c r="T2947" t="n">
        <v>3178.8</v>
      </c>
      <c r="U2947" t="n">
        <v>0.85</v>
      </c>
      <c r="V2947" t="n">
        <v>0.89</v>
      </c>
      <c r="W2947" t="n">
        <v>6.8</v>
      </c>
      <c r="X2947" t="n">
        <v>0.18</v>
      </c>
      <c r="Y2947" t="n">
        <v>1</v>
      </c>
      <c r="Z2947" t="n">
        <v>10</v>
      </c>
    </row>
    <row r="2948">
      <c r="A2948" t="n">
        <v>140</v>
      </c>
      <c r="B2948" t="n">
        <v>95</v>
      </c>
      <c r="C2948" t="inlineStr">
        <is>
          <t xml:space="preserve">CONCLUIDO	</t>
        </is>
      </c>
      <c r="D2948" t="n">
        <v>3.7569</v>
      </c>
      <c r="E2948" t="n">
        <v>26.62</v>
      </c>
      <c r="F2948" t="n">
        <v>23.89</v>
      </c>
      <c r="G2948" t="n">
        <v>204.76</v>
      </c>
      <c r="H2948" t="n">
        <v>2.64</v>
      </c>
      <c r="I2948" t="n">
        <v>7</v>
      </c>
      <c r="J2948" t="n">
        <v>242.57</v>
      </c>
      <c r="K2948" t="n">
        <v>53.44</v>
      </c>
      <c r="L2948" t="n">
        <v>36</v>
      </c>
      <c r="M2948" t="n">
        <v>5</v>
      </c>
      <c r="N2948" t="n">
        <v>58.14</v>
      </c>
      <c r="O2948" t="n">
        <v>30151.65</v>
      </c>
      <c r="P2948" t="n">
        <v>294.03</v>
      </c>
      <c r="Q2948" t="n">
        <v>452.56</v>
      </c>
      <c r="R2948" t="n">
        <v>67.72</v>
      </c>
      <c r="S2948" t="n">
        <v>57.64</v>
      </c>
      <c r="T2948" t="n">
        <v>2964.04</v>
      </c>
      <c r="U2948" t="n">
        <v>0.85</v>
      </c>
      <c r="V2948" t="n">
        <v>0.89</v>
      </c>
      <c r="W2948" t="n">
        <v>6.8</v>
      </c>
      <c r="X2948" t="n">
        <v>0.16</v>
      </c>
      <c r="Y2948" t="n">
        <v>1</v>
      </c>
      <c r="Z2948" t="n">
        <v>10</v>
      </c>
    </row>
    <row r="2949">
      <c r="A2949" t="n">
        <v>141</v>
      </c>
      <c r="B2949" t="n">
        <v>95</v>
      </c>
      <c r="C2949" t="inlineStr">
        <is>
          <t xml:space="preserve">CONCLUIDO	</t>
        </is>
      </c>
      <c r="D2949" t="n">
        <v>3.7556</v>
      </c>
      <c r="E2949" t="n">
        <v>26.63</v>
      </c>
      <c r="F2949" t="n">
        <v>23.9</v>
      </c>
      <c r="G2949" t="n">
        <v>204.84</v>
      </c>
      <c r="H2949" t="n">
        <v>2.65</v>
      </c>
      <c r="I2949" t="n">
        <v>7</v>
      </c>
      <c r="J2949" t="n">
        <v>243.01</v>
      </c>
      <c r="K2949" t="n">
        <v>53.44</v>
      </c>
      <c r="L2949" t="n">
        <v>36.25</v>
      </c>
      <c r="M2949" t="n">
        <v>5</v>
      </c>
      <c r="N2949" t="n">
        <v>58.33</v>
      </c>
      <c r="O2949" t="n">
        <v>30205.88</v>
      </c>
      <c r="P2949" t="n">
        <v>294.79</v>
      </c>
      <c r="Q2949" t="n">
        <v>452.56</v>
      </c>
      <c r="R2949" t="n">
        <v>67.97</v>
      </c>
      <c r="S2949" t="n">
        <v>57.64</v>
      </c>
      <c r="T2949" t="n">
        <v>3086.9</v>
      </c>
      <c r="U2949" t="n">
        <v>0.85</v>
      </c>
      <c r="V2949" t="n">
        <v>0.89</v>
      </c>
      <c r="W2949" t="n">
        <v>6.81</v>
      </c>
      <c r="X2949" t="n">
        <v>0.17</v>
      </c>
      <c r="Y2949" t="n">
        <v>1</v>
      </c>
      <c r="Z2949" t="n">
        <v>10</v>
      </c>
    </row>
    <row r="2950">
      <c r="A2950" t="n">
        <v>142</v>
      </c>
      <c r="B2950" t="n">
        <v>95</v>
      </c>
      <c r="C2950" t="inlineStr">
        <is>
          <t xml:space="preserve">CONCLUIDO	</t>
        </is>
      </c>
      <c r="D2950" t="n">
        <v>3.7555</v>
      </c>
      <c r="E2950" t="n">
        <v>26.63</v>
      </c>
      <c r="F2950" t="n">
        <v>23.9</v>
      </c>
      <c r="G2950" t="n">
        <v>204.85</v>
      </c>
      <c r="H2950" t="n">
        <v>2.67</v>
      </c>
      <c r="I2950" t="n">
        <v>7</v>
      </c>
      <c r="J2950" t="n">
        <v>243.45</v>
      </c>
      <c r="K2950" t="n">
        <v>53.44</v>
      </c>
      <c r="L2950" t="n">
        <v>36.5</v>
      </c>
      <c r="M2950" t="n">
        <v>5</v>
      </c>
      <c r="N2950" t="n">
        <v>58.52</v>
      </c>
      <c r="O2950" t="n">
        <v>30260.17</v>
      </c>
      <c r="P2950" t="n">
        <v>294.98</v>
      </c>
      <c r="Q2950" t="n">
        <v>452.62</v>
      </c>
      <c r="R2950" t="n">
        <v>68.05</v>
      </c>
      <c r="S2950" t="n">
        <v>57.64</v>
      </c>
      <c r="T2950" t="n">
        <v>3129.93</v>
      </c>
      <c r="U2950" t="n">
        <v>0.85</v>
      </c>
      <c r="V2950" t="n">
        <v>0.89</v>
      </c>
      <c r="W2950" t="n">
        <v>6.8</v>
      </c>
      <c r="X2950" t="n">
        <v>0.17</v>
      </c>
      <c r="Y2950" t="n">
        <v>1</v>
      </c>
      <c r="Z2950" t="n">
        <v>10</v>
      </c>
    </row>
    <row r="2951">
      <c r="A2951" t="n">
        <v>143</v>
      </c>
      <c r="B2951" t="n">
        <v>95</v>
      </c>
      <c r="C2951" t="inlineStr">
        <is>
          <t xml:space="preserve">CONCLUIDO	</t>
        </is>
      </c>
      <c r="D2951" t="n">
        <v>3.7561</v>
      </c>
      <c r="E2951" t="n">
        <v>26.62</v>
      </c>
      <c r="F2951" t="n">
        <v>23.89</v>
      </c>
      <c r="G2951" t="n">
        <v>204.81</v>
      </c>
      <c r="H2951" t="n">
        <v>2.68</v>
      </c>
      <c r="I2951" t="n">
        <v>7</v>
      </c>
      <c r="J2951" t="n">
        <v>243.89</v>
      </c>
      <c r="K2951" t="n">
        <v>53.44</v>
      </c>
      <c r="L2951" t="n">
        <v>36.75</v>
      </c>
      <c r="M2951" t="n">
        <v>5</v>
      </c>
      <c r="N2951" t="n">
        <v>58.71</v>
      </c>
      <c r="O2951" t="n">
        <v>30314.53</v>
      </c>
      <c r="P2951" t="n">
        <v>295.1</v>
      </c>
      <c r="Q2951" t="n">
        <v>452.58</v>
      </c>
      <c r="R2951" t="n">
        <v>67.92</v>
      </c>
      <c r="S2951" t="n">
        <v>57.64</v>
      </c>
      <c r="T2951" t="n">
        <v>3062.15</v>
      </c>
      <c r="U2951" t="n">
        <v>0.85</v>
      </c>
      <c r="V2951" t="n">
        <v>0.89</v>
      </c>
      <c r="W2951" t="n">
        <v>6.8</v>
      </c>
      <c r="X2951" t="n">
        <v>0.17</v>
      </c>
      <c r="Y2951" t="n">
        <v>1</v>
      </c>
      <c r="Z2951" t="n">
        <v>10</v>
      </c>
    </row>
    <row r="2952">
      <c r="A2952" t="n">
        <v>144</v>
      </c>
      <c r="B2952" t="n">
        <v>95</v>
      </c>
      <c r="C2952" t="inlineStr">
        <is>
          <t xml:space="preserve">CONCLUIDO	</t>
        </is>
      </c>
      <c r="D2952" t="n">
        <v>3.7563</v>
      </c>
      <c r="E2952" t="n">
        <v>26.62</v>
      </c>
      <c r="F2952" t="n">
        <v>23.89</v>
      </c>
      <c r="G2952" t="n">
        <v>204.8</v>
      </c>
      <c r="H2952" t="n">
        <v>2.69</v>
      </c>
      <c r="I2952" t="n">
        <v>7</v>
      </c>
      <c r="J2952" t="n">
        <v>244.34</v>
      </c>
      <c r="K2952" t="n">
        <v>53.44</v>
      </c>
      <c r="L2952" t="n">
        <v>37</v>
      </c>
      <c r="M2952" t="n">
        <v>5</v>
      </c>
      <c r="N2952" t="n">
        <v>58.9</v>
      </c>
      <c r="O2952" t="n">
        <v>30368.96</v>
      </c>
      <c r="P2952" t="n">
        <v>295.17</v>
      </c>
      <c r="Q2952" t="n">
        <v>452.55</v>
      </c>
      <c r="R2952" t="n">
        <v>67.84999999999999</v>
      </c>
      <c r="S2952" t="n">
        <v>57.64</v>
      </c>
      <c r="T2952" t="n">
        <v>3030.17</v>
      </c>
      <c r="U2952" t="n">
        <v>0.85</v>
      </c>
      <c r="V2952" t="n">
        <v>0.89</v>
      </c>
      <c r="W2952" t="n">
        <v>6.81</v>
      </c>
      <c r="X2952" t="n">
        <v>0.17</v>
      </c>
      <c r="Y2952" t="n">
        <v>1</v>
      </c>
      <c r="Z2952" t="n">
        <v>10</v>
      </c>
    </row>
    <row r="2953">
      <c r="A2953" t="n">
        <v>145</v>
      </c>
      <c r="B2953" t="n">
        <v>95</v>
      </c>
      <c r="C2953" t="inlineStr">
        <is>
          <t xml:space="preserve">CONCLUIDO	</t>
        </is>
      </c>
      <c r="D2953" t="n">
        <v>3.7554</v>
      </c>
      <c r="E2953" t="n">
        <v>26.63</v>
      </c>
      <c r="F2953" t="n">
        <v>23.9</v>
      </c>
      <c r="G2953" t="n">
        <v>204.85</v>
      </c>
      <c r="H2953" t="n">
        <v>2.71</v>
      </c>
      <c r="I2953" t="n">
        <v>7</v>
      </c>
      <c r="J2953" t="n">
        <v>244.78</v>
      </c>
      <c r="K2953" t="n">
        <v>53.44</v>
      </c>
      <c r="L2953" t="n">
        <v>37.25</v>
      </c>
      <c r="M2953" t="n">
        <v>5</v>
      </c>
      <c r="N2953" t="n">
        <v>59.09</v>
      </c>
      <c r="O2953" t="n">
        <v>30423.46</v>
      </c>
      <c r="P2953" t="n">
        <v>295.07</v>
      </c>
      <c r="Q2953" t="n">
        <v>452.55</v>
      </c>
      <c r="R2953" t="n">
        <v>68.01000000000001</v>
      </c>
      <c r="S2953" t="n">
        <v>57.64</v>
      </c>
      <c r="T2953" t="n">
        <v>3106.1</v>
      </c>
      <c r="U2953" t="n">
        <v>0.85</v>
      </c>
      <c r="V2953" t="n">
        <v>0.89</v>
      </c>
      <c r="W2953" t="n">
        <v>6.81</v>
      </c>
      <c r="X2953" t="n">
        <v>0.17</v>
      </c>
      <c r="Y2953" t="n">
        <v>1</v>
      </c>
      <c r="Z2953" t="n">
        <v>10</v>
      </c>
    </row>
    <row r="2954">
      <c r="A2954" t="n">
        <v>146</v>
      </c>
      <c r="B2954" t="n">
        <v>95</v>
      </c>
      <c r="C2954" t="inlineStr">
        <is>
          <t xml:space="preserve">CONCLUIDO	</t>
        </is>
      </c>
      <c r="D2954" t="n">
        <v>3.7554</v>
      </c>
      <c r="E2954" t="n">
        <v>26.63</v>
      </c>
      <c r="F2954" t="n">
        <v>23.9</v>
      </c>
      <c r="G2954" t="n">
        <v>204.85</v>
      </c>
      <c r="H2954" t="n">
        <v>2.72</v>
      </c>
      <c r="I2954" t="n">
        <v>7</v>
      </c>
      <c r="J2954" t="n">
        <v>245.22</v>
      </c>
      <c r="K2954" t="n">
        <v>53.44</v>
      </c>
      <c r="L2954" t="n">
        <v>37.5</v>
      </c>
      <c r="M2954" t="n">
        <v>5</v>
      </c>
      <c r="N2954" t="n">
        <v>59.29</v>
      </c>
      <c r="O2954" t="n">
        <v>30478.03</v>
      </c>
      <c r="P2954" t="n">
        <v>295.18</v>
      </c>
      <c r="Q2954" t="n">
        <v>452.55</v>
      </c>
      <c r="R2954" t="n">
        <v>68.02</v>
      </c>
      <c r="S2954" t="n">
        <v>57.64</v>
      </c>
      <c r="T2954" t="n">
        <v>3114.56</v>
      </c>
      <c r="U2954" t="n">
        <v>0.85</v>
      </c>
      <c r="V2954" t="n">
        <v>0.89</v>
      </c>
      <c r="W2954" t="n">
        <v>6.81</v>
      </c>
      <c r="X2954" t="n">
        <v>0.18</v>
      </c>
      <c r="Y2954" t="n">
        <v>1</v>
      </c>
      <c r="Z2954" t="n">
        <v>10</v>
      </c>
    </row>
    <row r="2955">
      <c r="A2955" t="n">
        <v>147</v>
      </c>
      <c r="B2955" t="n">
        <v>95</v>
      </c>
      <c r="C2955" t="inlineStr">
        <is>
          <t xml:space="preserve">CONCLUIDO	</t>
        </is>
      </c>
      <c r="D2955" t="n">
        <v>3.7555</v>
      </c>
      <c r="E2955" t="n">
        <v>26.63</v>
      </c>
      <c r="F2955" t="n">
        <v>23.9</v>
      </c>
      <c r="G2955" t="n">
        <v>204.84</v>
      </c>
      <c r="H2955" t="n">
        <v>2.73</v>
      </c>
      <c r="I2955" t="n">
        <v>7</v>
      </c>
      <c r="J2955" t="n">
        <v>245.66</v>
      </c>
      <c r="K2955" t="n">
        <v>53.44</v>
      </c>
      <c r="L2955" t="n">
        <v>37.75</v>
      </c>
      <c r="M2955" t="n">
        <v>5</v>
      </c>
      <c r="N2955" t="n">
        <v>59.48</v>
      </c>
      <c r="O2955" t="n">
        <v>30532.67</v>
      </c>
      <c r="P2955" t="n">
        <v>295.29</v>
      </c>
      <c r="Q2955" t="n">
        <v>452.57</v>
      </c>
      <c r="R2955" t="n">
        <v>68.06</v>
      </c>
      <c r="S2955" t="n">
        <v>57.64</v>
      </c>
      <c r="T2955" t="n">
        <v>3132.81</v>
      </c>
      <c r="U2955" t="n">
        <v>0.85</v>
      </c>
      <c r="V2955" t="n">
        <v>0.89</v>
      </c>
      <c r="W2955" t="n">
        <v>6.8</v>
      </c>
      <c r="X2955" t="n">
        <v>0.17</v>
      </c>
      <c r="Y2955" t="n">
        <v>1</v>
      </c>
      <c r="Z2955" t="n">
        <v>10</v>
      </c>
    </row>
    <row r="2956">
      <c r="A2956" t="n">
        <v>148</v>
      </c>
      <c r="B2956" t="n">
        <v>95</v>
      </c>
      <c r="C2956" t="inlineStr">
        <is>
          <t xml:space="preserve">CONCLUIDO	</t>
        </is>
      </c>
      <c r="D2956" t="n">
        <v>3.7575</v>
      </c>
      <c r="E2956" t="n">
        <v>26.61</v>
      </c>
      <c r="F2956" t="n">
        <v>23.88</v>
      </c>
      <c r="G2956" t="n">
        <v>204.72</v>
      </c>
      <c r="H2956" t="n">
        <v>2.75</v>
      </c>
      <c r="I2956" t="n">
        <v>7</v>
      </c>
      <c r="J2956" t="n">
        <v>246.11</v>
      </c>
      <c r="K2956" t="n">
        <v>53.44</v>
      </c>
      <c r="L2956" t="n">
        <v>38</v>
      </c>
      <c r="M2956" t="n">
        <v>5</v>
      </c>
      <c r="N2956" t="n">
        <v>59.67</v>
      </c>
      <c r="O2956" t="n">
        <v>30587.38</v>
      </c>
      <c r="P2956" t="n">
        <v>294.76</v>
      </c>
      <c r="Q2956" t="n">
        <v>452.56</v>
      </c>
      <c r="R2956" t="n">
        <v>67.53</v>
      </c>
      <c r="S2956" t="n">
        <v>57.64</v>
      </c>
      <c r="T2956" t="n">
        <v>2868.1</v>
      </c>
      <c r="U2956" t="n">
        <v>0.85</v>
      </c>
      <c r="V2956" t="n">
        <v>0.89</v>
      </c>
      <c r="W2956" t="n">
        <v>6.81</v>
      </c>
      <c r="X2956" t="n">
        <v>0.16</v>
      </c>
      <c r="Y2956" t="n">
        <v>1</v>
      </c>
      <c r="Z2956" t="n">
        <v>10</v>
      </c>
    </row>
    <row r="2957">
      <c r="A2957" t="n">
        <v>149</v>
      </c>
      <c r="B2957" t="n">
        <v>95</v>
      </c>
      <c r="C2957" t="inlineStr">
        <is>
          <t xml:space="preserve">CONCLUIDO	</t>
        </is>
      </c>
      <c r="D2957" t="n">
        <v>3.7562</v>
      </c>
      <c r="E2957" t="n">
        <v>26.62</v>
      </c>
      <c r="F2957" t="n">
        <v>23.89</v>
      </c>
      <c r="G2957" t="n">
        <v>204.8</v>
      </c>
      <c r="H2957" t="n">
        <v>2.76</v>
      </c>
      <c r="I2957" t="n">
        <v>7</v>
      </c>
      <c r="J2957" t="n">
        <v>246.55</v>
      </c>
      <c r="K2957" t="n">
        <v>53.44</v>
      </c>
      <c r="L2957" t="n">
        <v>38.25</v>
      </c>
      <c r="M2957" t="n">
        <v>5</v>
      </c>
      <c r="N2957" t="n">
        <v>59.87</v>
      </c>
      <c r="O2957" t="n">
        <v>30642.16</v>
      </c>
      <c r="P2957" t="n">
        <v>294.56</v>
      </c>
      <c r="Q2957" t="n">
        <v>452.55</v>
      </c>
      <c r="R2957" t="n">
        <v>67.75</v>
      </c>
      <c r="S2957" t="n">
        <v>57.64</v>
      </c>
      <c r="T2957" t="n">
        <v>2980.42</v>
      </c>
      <c r="U2957" t="n">
        <v>0.85</v>
      </c>
      <c r="V2957" t="n">
        <v>0.89</v>
      </c>
      <c r="W2957" t="n">
        <v>6.81</v>
      </c>
      <c r="X2957" t="n">
        <v>0.17</v>
      </c>
      <c r="Y2957" t="n">
        <v>1</v>
      </c>
      <c r="Z2957" t="n">
        <v>10</v>
      </c>
    </row>
    <row r="2958">
      <c r="A2958" t="n">
        <v>150</v>
      </c>
      <c r="B2958" t="n">
        <v>95</v>
      </c>
      <c r="C2958" t="inlineStr">
        <is>
          <t xml:space="preserve">CONCLUIDO	</t>
        </is>
      </c>
      <c r="D2958" t="n">
        <v>3.7576</v>
      </c>
      <c r="E2958" t="n">
        <v>26.61</v>
      </c>
      <c r="F2958" t="n">
        <v>23.88</v>
      </c>
      <c r="G2958" t="n">
        <v>204.72</v>
      </c>
      <c r="H2958" t="n">
        <v>2.77</v>
      </c>
      <c r="I2958" t="n">
        <v>7</v>
      </c>
      <c r="J2958" t="n">
        <v>247</v>
      </c>
      <c r="K2958" t="n">
        <v>53.44</v>
      </c>
      <c r="L2958" t="n">
        <v>38.5</v>
      </c>
      <c r="M2958" t="n">
        <v>5</v>
      </c>
      <c r="N2958" t="n">
        <v>60.06</v>
      </c>
      <c r="O2958" t="n">
        <v>30697.01</v>
      </c>
      <c r="P2958" t="n">
        <v>294.15</v>
      </c>
      <c r="Q2958" t="n">
        <v>452.55</v>
      </c>
      <c r="R2958" t="n">
        <v>67.56999999999999</v>
      </c>
      <c r="S2958" t="n">
        <v>57.64</v>
      </c>
      <c r="T2958" t="n">
        <v>2887.97</v>
      </c>
      <c r="U2958" t="n">
        <v>0.85</v>
      </c>
      <c r="V2958" t="n">
        <v>0.89</v>
      </c>
      <c r="W2958" t="n">
        <v>6.8</v>
      </c>
      <c r="X2958" t="n">
        <v>0.16</v>
      </c>
      <c r="Y2958" t="n">
        <v>1</v>
      </c>
      <c r="Z2958" t="n">
        <v>10</v>
      </c>
    </row>
    <row r="2959">
      <c r="A2959" t="n">
        <v>151</v>
      </c>
      <c r="B2959" t="n">
        <v>95</v>
      </c>
      <c r="C2959" t="inlineStr">
        <is>
          <t xml:space="preserve">CONCLUIDO	</t>
        </is>
      </c>
      <c r="D2959" t="n">
        <v>3.7573</v>
      </c>
      <c r="E2959" t="n">
        <v>26.61</v>
      </c>
      <c r="F2959" t="n">
        <v>23.89</v>
      </c>
      <c r="G2959" t="n">
        <v>204.73</v>
      </c>
      <c r="H2959" t="n">
        <v>2.79</v>
      </c>
      <c r="I2959" t="n">
        <v>7</v>
      </c>
      <c r="J2959" t="n">
        <v>247.44</v>
      </c>
      <c r="K2959" t="n">
        <v>53.44</v>
      </c>
      <c r="L2959" t="n">
        <v>38.75</v>
      </c>
      <c r="M2959" t="n">
        <v>5</v>
      </c>
      <c r="N2959" t="n">
        <v>60.26</v>
      </c>
      <c r="O2959" t="n">
        <v>30751.93</v>
      </c>
      <c r="P2959" t="n">
        <v>293.74</v>
      </c>
      <c r="Q2959" t="n">
        <v>452.57</v>
      </c>
      <c r="R2959" t="n">
        <v>67.59999999999999</v>
      </c>
      <c r="S2959" t="n">
        <v>57.64</v>
      </c>
      <c r="T2959" t="n">
        <v>2905.35</v>
      </c>
      <c r="U2959" t="n">
        <v>0.85</v>
      </c>
      <c r="V2959" t="n">
        <v>0.89</v>
      </c>
      <c r="W2959" t="n">
        <v>6.8</v>
      </c>
      <c r="X2959" t="n">
        <v>0.16</v>
      </c>
      <c r="Y2959" t="n">
        <v>1</v>
      </c>
      <c r="Z2959" t="n">
        <v>10</v>
      </c>
    </row>
    <row r="2960">
      <c r="A2960" t="n">
        <v>152</v>
      </c>
      <c r="B2960" t="n">
        <v>95</v>
      </c>
      <c r="C2960" t="inlineStr">
        <is>
          <t xml:space="preserve">CONCLUIDO	</t>
        </is>
      </c>
      <c r="D2960" t="n">
        <v>3.7574</v>
      </c>
      <c r="E2960" t="n">
        <v>26.61</v>
      </c>
      <c r="F2960" t="n">
        <v>23.88</v>
      </c>
      <c r="G2960" t="n">
        <v>204.73</v>
      </c>
      <c r="H2960" t="n">
        <v>2.8</v>
      </c>
      <c r="I2960" t="n">
        <v>7</v>
      </c>
      <c r="J2960" t="n">
        <v>247.89</v>
      </c>
      <c r="K2960" t="n">
        <v>53.44</v>
      </c>
      <c r="L2960" t="n">
        <v>39</v>
      </c>
      <c r="M2960" t="n">
        <v>5</v>
      </c>
      <c r="N2960" t="n">
        <v>60.45</v>
      </c>
      <c r="O2960" t="n">
        <v>30806.92</v>
      </c>
      <c r="P2960" t="n">
        <v>293.84</v>
      </c>
      <c r="Q2960" t="n">
        <v>452.57</v>
      </c>
      <c r="R2960" t="n">
        <v>67.55</v>
      </c>
      <c r="S2960" t="n">
        <v>57.64</v>
      </c>
      <c r="T2960" t="n">
        <v>2878.49</v>
      </c>
      <c r="U2960" t="n">
        <v>0.85</v>
      </c>
      <c r="V2960" t="n">
        <v>0.89</v>
      </c>
      <c r="W2960" t="n">
        <v>6.8</v>
      </c>
      <c r="X2960" t="n">
        <v>0.16</v>
      </c>
      <c r="Y2960" t="n">
        <v>1</v>
      </c>
      <c r="Z2960" t="n">
        <v>10</v>
      </c>
    </row>
    <row r="2961">
      <c r="A2961" t="n">
        <v>153</v>
      </c>
      <c r="B2961" t="n">
        <v>95</v>
      </c>
      <c r="C2961" t="inlineStr">
        <is>
          <t xml:space="preserve">CONCLUIDO	</t>
        </is>
      </c>
      <c r="D2961" t="n">
        <v>3.7581</v>
      </c>
      <c r="E2961" t="n">
        <v>26.61</v>
      </c>
      <c r="F2961" t="n">
        <v>23.88</v>
      </c>
      <c r="G2961" t="n">
        <v>204.69</v>
      </c>
      <c r="H2961" t="n">
        <v>2.81</v>
      </c>
      <c r="I2961" t="n">
        <v>7</v>
      </c>
      <c r="J2961" t="n">
        <v>248.33</v>
      </c>
      <c r="K2961" t="n">
        <v>53.44</v>
      </c>
      <c r="L2961" t="n">
        <v>39.25</v>
      </c>
      <c r="M2961" t="n">
        <v>5</v>
      </c>
      <c r="N2961" t="n">
        <v>60.65</v>
      </c>
      <c r="O2961" t="n">
        <v>30861.98</v>
      </c>
      <c r="P2961" t="n">
        <v>293.67</v>
      </c>
      <c r="Q2961" t="n">
        <v>452.58</v>
      </c>
      <c r="R2961" t="n">
        <v>67.44</v>
      </c>
      <c r="S2961" t="n">
        <v>57.64</v>
      </c>
      <c r="T2961" t="n">
        <v>2820.95</v>
      </c>
      <c r="U2961" t="n">
        <v>0.85</v>
      </c>
      <c r="V2961" t="n">
        <v>0.89</v>
      </c>
      <c r="W2961" t="n">
        <v>6.8</v>
      </c>
      <c r="X2961" t="n">
        <v>0.16</v>
      </c>
      <c r="Y2961" t="n">
        <v>1</v>
      </c>
      <c r="Z2961" t="n">
        <v>10</v>
      </c>
    </row>
    <row r="2962">
      <c r="A2962" t="n">
        <v>154</v>
      </c>
      <c r="B2962" t="n">
        <v>95</v>
      </c>
      <c r="C2962" t="inlineStr">
        <is>
          <t xml:space="preserve">CONCLUIDO	</t>
        </is>
      </c>
      <c r="D2962" t="n">
        <v>3.757</v>
      </c>
      <c r="E2962" t="n">
        <v>26.62</v>
      </c>
      <c r="F2962" t="n">
        <v>23.89</v>
      </c>
      <c r="G2962" t="n">
        <v>204.75</v>
      </c>
      <c r="H2962" t="n">
        <v>2.82</v>
      </c>
      <c r="I2962" t="n">
        <v>7</v>
      </c>
      <c r="J2962" t="n">
        <v>248.78</v>
      </c>
      <c r="K2962" t="n">
        <v>53.44</v>
      </c>
      <c r="L2962" t="n">
        <v>39.5</v>
      </c>
      <c r="M2962" t="n">
        <v>5</v>
      </c>
      <c r="N2962" t="n">
        <v>60.85</v>
      </c>
      <c r="O2962" t="n">
        <v>30917.12</v>
      </c>
      <c r="P2962" t="n">
        <v>293.39</v>
      </c>
      <c r="Q2962" t="n">
        <v>452.56</v>
      </c>
      <c r="R2962" t="n">
        <v>67.67</v>
      </c>
      <c r="S2962" t="n">
        <v>57.64</v>
      </c>
      <c r="T2962" t="n">
        <v>2939.01</v>
      </c>
      <c r="U2962" t="n">
        <v>0.85</v>
      </c>
      <c r="V2962" t="n">
        <v>0.89</v>
      </c>
      <c r="W2962" t="n">
        <v>6.81</v>
      </c>
      <c r="X2962" t="n">
        <v>0.16</v>
      </c>
      <c r="Y2962" t="n">
        <v>1</v>
      </c>
      <c r="Z2962" t="n">
        <v>10</v>
      </c>
    </row>
    <row r="2963">
      <c r="A2963" t="n">
        <v>155</v>
      </c>
      <c r="B2963" t="n">
        <v>95</v>
      </c>
      <c r="C2963" t="inlineStr">
        <is>
          <t xml:space="preserve">CONCLUIDO	</t>
        </is>
      </c>
      <c r="D2963" t="n">
        <v>3.7576</v>
      </c>
      <c r="E2963" t="n">
        <v>26.61</v>
      </c>
      <c r="F2963" t="n">
        <v>23.88</v>
      </c>
      <c r="G2963" t="n">
        <v>204.71</v>
      </c>
      <c r="H2963" t="n">
        <v>2.84</v>
      </c>
      <c r="I2963" t="n">
        <v>7</v>
      </c>
      <c r="J2963" t="n">
        <v>249.23</v>
      </c>
      <c r="K2963" t="n">
        <v>53.44</v>
      </c>
      <c r="L2963" t="n">
        <v>39.75</v>
      </c>
      <c r="M2963" t="n">
        <v>5</v>
      </c>
      <c r="N2963" t="n">
        <v>61.04</v>
      </c>
      <c r="O2963" t="n">
        <v>30972.32</v>
      </c>
      <c r="P2963" t="n">
        <v>292.51</v>
      </c>
      <c r="Q2963" t="n">
        <v>452.55</v>
      </c>
      <c r="R2963" t="n">
        <v>67.61</v>
      </c>
      <c r="S2963" t="n">
        <v>57.64</v>
      </c>
      <c r="T2963" t="n">
        <v>2906.69</v>
      </c>
      <c r="U2963" t="n">
        <v>0.85</v>
      </c>
      <c r="V2963" t="n">
        <v>0.89</v>
      </c>
      <c r="W2963" t="n">
        <v>6.8</v>
      </c>
      <c r="X2963" t="n">
        <v>0.16</v>
      </c>
      <c r="Y2963" t="n">
        <v>1</v>
      </c>
      <c r="Z2963" t="n">
        <v>10</v>
      </c>
    </row>
    <row r="2964">
      <c r="A2964" t="n">
        <v>156</v>
      </c>
      <c r="B2964" t="n">
        <v>95</v>
      </c>
      <c r="C2964" t="inlineStr">
        <is>
          <t xml:space="preserve">CONCLUIDO	</t>
        </is>
      </c>
      <c r="D2964" t="n">
        <v>3.7568</v>
      </c>
      <c r="E2964" t="n">
        <v>26.62</v>
      </c>
      <c r="F2964" t="n">
        <v>23.89</v>
      </c>
      <c r="G2964" t="n">
        <v>204.76</v>
      </c>
      <c r="H2964" t="n">
        <v>2.85</v>
      </c>
      <c r="I2964" t="n">
        <v>7</v>
      </c>
      <c r="J2964" t="n">
        <v>249.68</v>
      </c>
      <c r="K2964" t="n">
        <v>53.44</v>
      </c>
      <c r="L2964" t="n">
        <v>40</v>
      </c>
      <c r="M2964" t="n">
        <v>4</v>
      </c>
      <c r="N2964" t="n">
        <v>61.24</v>
      </c>
      <c r="O2964" t="n">
        <v>31027.6</v>
      </c>
      <c r="P2964" t="n">
        <v>292.22</v>
      </c>
      <c r="Q2964" t="n">
        <v>452.57</v>
      </c>
      <c r="R2964" t="n">
        <v>67.66</v>
      </c>
      <c r="S2964" t="n">
        <v>57.64</v>
      </c>
      <c r="T2964" t="n">
        <v>2931.31</v>
      </c>
      <c r="U2964" t="n">
        <v>0.85</v>
      </c>
      <c r="V2964" t="n">
        <v>0.89</v>
      </c>
      <c r="W2964" t="n">
        <v>6.81</v>
      </c>
      <c r="X2964" t="n">
        <v>0.17</v>
      </c>
      <c r="Y2964" t="n">
        <v>1</v>
      </c>
      <c r="Z2964" t="n">
        <v>10</v>
      </c>
    </row>
    <row r="2965">
      <c r="A2965" t="n">
        <v>0</v>
      </c>
      <c r="B2965" t="n">
        <v>55</v>
      </c>
      <c r="C2965" t="inlineStr">
        <is>
          <t xml:space="preserve">CONCLUIDO	</t>
        </is>
      </c>
      <c r="D2965" t="n">
        <v>2.6638</v>
      </c>
      <c r="E2965" t="n">
        <v>37.54</v>
      </c>
      <c r="F2965" t="n">
        <v>30.2</v>
      </c>
      <c r="G2965" t="n">
        <v>8.24</v>
      </c>
      <c r="H2965" t="n">
        <v>0.15</v>
      </c>
      <c r="I2965" t="n">
        <v>220</v>
      </c>
      <c r="J2965" t="n">
        <v>116.05</v>
      </c>
      <c r="K2965" t="n">
        <v>43.4</v>
      </c>
      <c r="L2965" t="n">
        <v>1</v>
      </c>
      <c r="M2965" t="n">
        <v>218</v>
      </c>
      <c r="N2965" t="n">
        <v>16.65</v>
      </c>
      <c r="O2965" t="n">
        <v>14546.17</v>
      </c>
      <c r="P2965" t="n">
        <v>304.02</v>
      </c>
      <c r="Q2965" t="n">
        <v>453.22</v>
      </c>
      <c r="R2965" t="n">
        <v>273.43</v>
      </c>
      <c r="S2965" t="n">
        <v>57.64</v>
      </c>
      <c r="T2965" t="n">
        <v>104752.97</v>
      </c>
      <c r="U2965" t="n">
        <v>0.21</v>
      </c>
      <c r="V2965" t="n">
        <v>0.7</v>
      </c>
      <c r="W2965" t="n">
        <v>7.15</v>
      </c>
      <c r="X2965" t="n">
        <v>6.46</v>
      </c>
      <c r="Y2965" t="n">
        <v>1</v>
      </c>
      <c r="Z2965" t="n">
        <v>10</v>
      </c>
    </row>
    <row r="2966">
      <c r="A2966" t="n">
        <v>1</v>
      </c>
      <c r="B2966" t="n">
        <v>55</v>
      </c>
      <c r="C2966" t="inlineStr">
        <is>
          <t xml:space="preserve">CONCLUIDO	</t>
        </is>
      </c>
      <c r="D2966" t="n">
        <v>2.8837</v>
      </c>
      <c r="E2966" t="n">
        <v>34.68</v>
      </c>
      <c r="F2966" t="n">
        <v>28.6</v>
      </c>
      <c r="G2966" t="n">
        <v>10.28</v>
      </c>
      <c r="H2966" t="n">
        <v>0.19</v>
      </c>
      <c r="I2966" t="n">
        <v>167</v>
      </c>
      <c r="J2966" t="n">
        <v>116.37</v>
      </c>
      <c r="K2966" t="n">
        <v>43.4</v>
      </c>
      <c r="L2966" t="n">
        <v>1.25</v>
      </c>
      <c r="M2966" t="n">
        <v>165</v>
      </c>
      <c r="N2966" t="n">
        <v>16.72</v>
      </c>
      <c r="O2966" t="n">
        <v>14585.96</v>
      </c>
      <c r="P2966" t="n">
        <v>287.42</v>
      </c>
      <c r="Q2966" t="n">
        <v>453.09</v>
      </c>
      <c r="R2966" t="n">
        <v>221.25</v>
      </c>
      <c r="S2966" t="n">
        <v>57.64</v>
      </c>
      <c r="T2966" t="n">
        <v>78930.13</v>
      </c>
      <c r="U2966" t="n">
        <v>0.26</v>
      </c>
      <c r="V2966" t="n">
        <v>0.74</v>
      </c>
      <c r="W2966" t="n">
        <v>7.07</v>
      </c>
      <c r="X2966" t="n">
        <v>4.87</v>
      </c>
      <c r="Y2966" t="n">
        <v>1</v>
      </c>
      <c r="Z2966" t="n">
        <v>10</v>
      </c>
    </row>
    <row r="2967">
      <c r="A2967" t="n">
        <v>2</v>
      </c>
      <c r="B2967" t="n">
        <v>55</v>
      </c>
      <c r="C2967" t="inlineStr">
        <is>
          <t xml:space="preserve">CONCLUIDO	</t>
        </is>
      </c>
      <c r="D2967" t="n">
        <v>3.0383</v>
      </c>
      <c r="E2967" t="n">
        <v>32.91</v>
      </c>
      <c r="F2967" t="n">
        <v>27.63</v>
      </c>
      <c r="G2967" t="n">
        <v>12.37</v>
      </c>
      <c r="H2967" t="n">
        <v>0.23</v>
      </c>
      <c r="I2967" t="n">
        <v>134</v>
      </c>
      <c r="J2967" t="n">
        <v>116.69</v>
      </c>
      <c r="K2967" t="n">
        <v>43.4</v>
      </c>
      <c r="L2967" t="n">
        <v>1.5</v>
      </c>
      <c r="M2967" t="n">
        <v>132</v>
      </c>
      <c r="N2967" t="n">
        <v>16.79</v>
      </c>
      <c r="O2967" t="n">
        <v>14625.77</v>
      </c>
      <c r="P2967" t="n">
        <v>277.08</v>
      </c>
      <c r="Q2967" t="n">
        <v>452.87</v>
      </c>
      <c r="R2967" t="n">
        <v>189.4</v>
      </c>
      <c r="S2967" t="n">
        <v>57.64</v>
      </c>
      <c r="T2967" t="n">
        <v>63169.73</v>
      </c>
      <c r="U2967" t="n">
        <v>0.3</v>
      </c>
      <c r="V2967" t="n">
        <v>0.77</v>
      </c>
      <c r="W2967" t="n">
        <v>7.01</v>
      </c>
      <c r="X2967" t="n">
        <v>3.9</v>
      </c>
      <c r="Y2967" t="n">
        <v>1</v>
      </c>
      <c r="Z2967" t="n">
        <v>10</v>
      </c>
    </row>
    <row r="2968">
      <c r="A2968" t="n">
        <v>3</v>
      </c>
      <c r="B2968" t="n">
        <v>55</v>
      </c>
      <c r="C2968" t="inlineStr">
        <is>
          <t xml:space="preserve">CONCLUIDO	</t>
        </is>
      </c>
      <c r="D2968" t="n">
        <v>3.1539</v>
      </c>
      <c r="E2968" t="n">
        <v>31.71</v>
      </c>
      <c r="F2968" t="n">
        <v>26.95</v>
      </c>
      <c r="G2968" t="n">
        <v>14.44</v>
      </c>
      <c r="H2968" t="n">
        <v>0.26</v>
      </c>
      <c r="I2968" t="n">
        <v>112</v>
      </c>
      <c r="J2968" t="n">
        <v>117.01</v>
      </c>
      <c r="K2968" t="n">
        <v>43.4</v>
      </c>
      <c r="L2968" t="n">
        <v>1.75</v>
      </c>
      <c r="M2968" t="n">
        <v>110</v>
      </c>
      <c r="N2968" t="n">
        <v>16.86</v>
      </c>
      <c r="O2968" t="n">
        <v>14665.62</v>
      </c>
      <c r="P2968" t="n">
        <v>269.69</v>
      </c>
      <c r="Q2968" t="n">
        <v>452.91</v>
      </c>
      <c r="R2968" t="n">
        <v>167.17</v>
      </c>
      <c r="S2968" t="n">
        <v>57.64</v>
      </c>
      <c r="T2968" t="n">
        <v>52162.03</v>
      </c>
      <c r="U2968" t="n">
        <v>0.34</v>
      </c>
      <c r="V2968" t="n">
        <v>0.79</v>
      </c>
      <c r="W2968" t="n">
        <v>6.97</v>
      </c>
      <c r="X2968" t="n">
        <v>3.21</v>
      </c>
      <c r="Y2968" t="n">
        <v>1</v>
      </c>
      <c r="Z2968" t="n">
        <v>10</v>
      </c>
    </row>
    <row r="2969">
      <c r="A2969" t="n">
        <v>4</v>
      </c>
      <c r="B2969" t="n">
        <v>55</v>
      </c>
      <c r="C2969" t="inlineStr">
        <is>
          <t xml:space="preserve">CONCLUIDO	</t>
        </is>
      </c>
      <c r="D2969" t="n">
        <v>3.2382</v>
      </c>
      <c r="E2969" t="n">
        <v>30.88</v>
      </c>
      <c r="F2969" t="n">
        <v>26.5</v>
      </c>
      <c r="G2969" t="n">
        <v>16.57</v>
      </c>
      <c r="H2969" t="n">
        <v>0.3</v>
      </c>
      <c r="I2969" t="n">
        <v>96</v>
      </c>
      <c r="J2969" t="n">
        <v>117.34</v>
      </c>
      <c r="K2969" t="n">
        <v>43.4</v>
      </c>
      <c r="L2969" t="n">
        <v>2</v>
      </c>
      <c r="M2969" t="n">
        <v>94</v>
      </c>
      <c r="N2969" t="n">
        <v>16.94</v>
      </c>
      <c r="O2969" t="n">
        <v>14705.49</v>
      </c>
      <c r="P2969" t="n">
        <v>264.62</v>
      </c>
      <c r="Q2969" t="n">
        <v>452.88</v>
      </c>
      <c r="R2969" t="n">
        <v>152.8</v>
      </c>
      <c r="S2969" t="n">
        <v>57.64</v>
      </c>
      <c r="T2969" t="n">
        <v>45057.43</v>
      </c>
      <c r="U2969" t="n">
        <v>0.38</v>
      </c>
      <c r="V2969" t="n">
        <v>0.8</v>
      </c>
      <c r="W2969" t="n">
        <v>6.95</v>
      </c>
      <c r="X2969" t="n">
        <v>2.77</v>
      </c>
      <c r="Y2969" t="n">
        <v>1</v>
      </c>
      <c r="Z2969" t="n">
        <v>10</v>
      </c>
    </row>
    <row r="2970">
      <c r="A2970" t="n">
        <v>5</v>
      </c>
      <c r="B2970" t="n">
        <v>55</v>
      </c>
      <c r="C2970" t="inlineStr">
        <is>
          <t xml:space="preserve">CONCLUIDO	</t>
        </is>
      </c>
      <c r="D2970" t="n">
        <v>3.311</v>
      </c>
      <c r="E2970" t="n">
        <v>30.2</v>
      </c>
      <c r="F2970" t="n">
        <v>26.11</v>
      </c>
      <c r="G2970" t="n">
        <v>18.65</v>
      </c>
      <c r="H2970" t="n">
        <v>0.34</v>
      </c>
      <c r="I2970" t="n">
        <v>84</v>
      </c>
      <c r="J2970" t="n">
        <v>117.66</v>
      </c>
      <c r="K2970" t="n">
        <v>43.4</v>
      </c>
      <c r="L2970" t="n">
        <v>2.25</v>
      </c>
      <c r="M2970" t="n">
        <v>82</v>
      </c>
      <c r="N2970" t="n">
        <v>17.01</v>
      </c>
      <c r="O2970" t="n">
        <v>14745.39</v>
      </c>
      <c r="P2970" t="n">
        <v>260.26</v>
      </c>
      <c r="Q2970" t="n">
        <v>452.76</v>
      </c>
      <c r="R2970" t="n">
        <v>140.1</v>
      </c>
      <c r="S2970" t="n">
        <v>57.64</v>
      </c>
      <c r="T2970" t="n">
        <v>38769.27</v>
      </c>
      <c r="U2970" t="n">
        <v>0.41</v>
      </c>
      <c r="V2970" t="n">
        <v>0.8100000000000001</v>
      </c>
      <c r="W2970" t="n">
        <v>6.93</v>
      </c>
      <c r="X2970" t="n">
        <v>2.38</v>
      </c>
      <c r="Y2970" t="n">
        <v>1</v>
      </c>
      <c r="Z2970" t="n">
        <v>10</v>
      </c>
    </row>
    <row r="2971">
      <c r="A2971" t="n">
        <v>6</v>
      </c>
      <c r="B2971" t="n">
        <v>55</v>
      </c>
      <c r="C2971" t="inlineStr">
        <is>
          <t xml:space="preserve">CONCLUIDO	</t>
        </is>
      </c>
      <c r="D2971" t="n">
        <v>3.3616</v>
      </c>
      <c r="E2971" t="n">
        <v>29.75</v>
      </c>
      <c r="F2971" t="n">
        <v>25.87</v>
      </c>
      <c r="G2971" t="n">
        <v>20.7</v>
      </c>
      <c r="H2971" t="n">
        <v>0.37</v>
      </c>
      <c r="I2971" t="n">
        <v>75</v>
      </c>
      <c r="J2971" t="n">
        <v>117.98</v>
      </c>
      <c r="K2971" t="n">
        <v>43.4</v>
      </c>
      <c r="L2971" t="n">
        <v>2.5</v>
      </c>
      <c r="M2971" t="n">
        <v>73</v>
      </c>
      <c r="N2971" t="n">
        <v>17.08</v>
      </c>
      <c r="O2971" t="n">
        <v>14785.31</v>
      </c>
      <c r="P2971" t="n">
        <v>257.16</v>
      </c>
      <c r="Q2971" t="n">
        <v>452.82</v>
      </c>
      <c r="R2971" t="n">
        <v>131.92</v>
      </c>
      <c r="S2971" t="n">
        <v>57.64</v>
      </c>
      <c r="T2971" t="n">
        <v>34722.95</v>
      </c>
      <c r="U2971" t="n">
        <v>0.44</v>
      </c>
      <c r="V2971" t="n">
        <v>0.82</v>
      </c>
      <c r="W2971" t="n">
        <v>6.92</v>
      </c>
      <c r="X2971" t="n">
        <v>2.14</v>
      </c>
      <c r="Y2971" t="n">
        <v>1</v>
      </c>
      <c r="Z2971" t="n">
        <v>10</v>
      </c>
    </row>
    <row r="2972">
      <c r="A2972" t="n">
        <v>7</v>
      </c>
      <c r="B2972" t="n">
        <v>55</v>
      </c>
      <c r="C2972" t="inlineStr">
        <is>
          <t xml:space="preserve">CONCLUIDO	</t>
        </is>
      </c>
      <c r="D2972" t="n">
        <v>3.4074</v>
      </c>
      <c r="E2972" t="n">
        <v>29.35</v>
      </c>
      <c r="F2972" t="n">
        <v>25.64</v>
      </c>
      <c r="G2972" t="n">
        <v>22.62</v>
      </c>
      <c r="H2972" t="n">
        <v>0.41</v>
      </c>
      <c r="I2972" t="n">
        <v>68</v>
      </c>
      <c r="J2972" t="n">
        <v>118.31</v>
      </c>
      <c r="K2972" t="n">
        <v>43.4</v>
      </c>
      <c r="L2972" t="n">
        <v>2.75</v>
      </c>
      <c r="M2972" t="n">
        <v>66</v>
      </c>
      <c r="N2972" t="n">
        <v>17.16</v>
      </c>
      <c r="O2972" t="n">
        <v>14825.26</v>
      </c>
      <c r="P2972" t="n">
        <v>254.25</v>
      </c>
      <c r="Q2972" t="n">
        <v>452.73</v>
      </c>
      <c r="R2972" t="n">
        <v>124.58</v>
      </c>
      <c r="S2972" t="n">
        <v>57.64</v>
      </c>
      <c r="T2972" t="n">
        <v>31090.21</v>
      </c>
      <c r="U2972" t="n">
        <v>0.46</v>
      </c>
      <c r="V2972" t="n">
        <v>0.83</v>
      </c>
      <c r="W2972" t="n">
        <v>6.9</v>
      </c>
      <c r="X2972" t="n">
        <v>1.91</v>
      </c>
      <c r="Y2972" t="n">
        <v>1</v>
      </c>
      <c r="Z2972" t="n">
        <v>10</v>
      </c>
    </row>
    <row r="2973">
      <c r="A2973" t="n">
        <v>8</v>
      </c>
      <c r="B2973" t="n">
        <v>55</v>
      </c>
      <c r="C2973" t="inlineStr">
        <is>
          <t xml:space="preserve">CONCLUIDO	</t>
        </is>
      </c>
      <c r="D2973" t="n">
        <v>3.4415</v>
      </c>
      <c r="E2973" t="n">
        <v>29.06</v>
      </c>
      <c r="F2973" t="n">
        <v>25.49</v>
      </c>
      <c r="G2973" t="n">
        <v>24.67</v>
      </c>
      <c r="H2973" t="n">
        <v>0.45</v>
      </c>
      <c r="I2973" t="n">
        <v>62</v>
      </c>
      <c r="J2973" t="n">
        <v>118.63</v>
      </c>
      <c r="K2973" t="n">
        <v>43.4</v>
      </c>
      <c r="L2973" t="n">
        <v>3</v>
      </c>
      <c r="M2973" t="n">
        <v>60</v>
      </c>
      <c r="N2973" t="n">
        <v>17.23</v>
      </c>
      <c r="O2973" t="n">
        <v>14865.24</v>
      </c>
      <c r="P2973" t="n">
        <v>252.24</v>
      </c>
      <c r="Q2973" t="n">
        <v>452.65</v>
      </c>
      <c r="R2973" t="n">
        <v>119.62</v>
      </c>
      <c r="S2973" t="n">
        <v>57.64</v>
      </c>
      <c r="T2973" t="n">
        <v>28636.89</v>
      </c>
      <c r="U2973" t="n">
        <v>0.48</v>
      </c>
      <c r="V2973" t="n">
        <v>0.83</v>
      </c>
      <c r="W2973" t="n">
        <v>6.9</v>
      </c>
      <c r="X2973" t="n">
        <v>1.76</v>
      </c>
      <c r="Y2973" t="n">
        <v>1</v>
      </c>
      <c r="Z2973" t="n">
        <v>10</v>
      </c>
    </row>
    <row r="2974">
      <c r="A2974" t="n">
        <v>9</v>
      </c>
      <c r="B2974" t="n">
        <v>55</v>
      </c>
      <c r="C2974" t="inlineStr">
        <is>
          <t xml:space="preserve">CONCLUIDO	</t>
        </is>
      </c>
      <c r="D2974" t="n">
        <v>3.4739</v>
      </c>
      <c r="E2974" t="n">
        <v>28.79</v>
      </c>
      <c r="F2974" t="n">
        <v>25.34</v>
      </c>
      <c r="G2974" t="n">
        <v>26.67</v>
      </c>
      <c r="H2974" t="n">
        <v>0.48</v>
      </c>
      <c r="I2974" t="n">
        <v>57</v>
      </c>
      <c r="J2974" t="n">
        <v>118.96</v>
      </c>
      <c r="K2974" t="n">
        <v>43.4</v>
      </c>
      <c r="L2974" t="n">
        <v>3.25</v>
      </c>
      <c r="M2974" t="n">
        <v>55</v>
      </c>
      <c r="N2974" t="n">
        <v>17.31</v>
      </c>
      <c r="O2974" t="n">
        <v>14905.25</v>
      </c>
      <c r="P2974" t="n">
        <v>250.05</v>
      </c>
      <c r="Q2974" t="n">
        <v>452.63</v>
      </c>
      <c r="R2974" t="n">
        <v>114.94</v>
      </c>
      <c r="S2974" t="n">
        <v>57.64</v>
      </c>
      <c r="T2974" t="n">
        <v>26322.04</v>
      </c>
      <c r="U2974" t="n">
        <v>0.5</v>
      </c>
      <c r="V2974" t="n">
        <v>0.84</v>
      </c>
      <c r="W2974" t="n">
        <v>6.89</v>
      </c>
      <c r="X2974" t="n">
        <v>1.61</v>
      </c>
      <c r="Y2974" t="n">
        <v>1</v>
      </c>
      <c r="Z2974" t="n">
        <v>10</v>
      </c>
    </row>
    <row r="2975">
      <c r="A2975" t="n">
        <v>10</v>
      </c>
      <c r="B2975" t="n">
        <v>55</v>
      </c>
      <c r="C2975" t="inlineStr">
        <is>
          <t xml:space="preserve">CONCLUIDO	</t>
        </is>
      </c>
      <c r="D2975" t="n">
        <v>3.5077</v>
      </c>
      <c r="E2975" t="n">
        <v>28.51</v>
      </c>
      <c r="F2975" t="n">
        <v>25.18</v>
      </c>
      <c r="G2975" t="n">
        <v>29.06</v>
      </c>
      <c r="H2975" t="n">
        <v>0.52</v>
      </c>
      <c r="I2975" t="n">
        <v>52</v>
      </c>
      <c r="J2975" t="n">
        <v>119.28</v>
      </c>
      <c r="K2975" t="n">
        <v>43.4</v>
      </c>
      <c r="L2975" t="n">
        <v>3.5</v>
      </c>
      <c r="M2975" t="n">
        <v>50</v>
      </c>
      <c r="N2975" t="n">
        <v>17.38</v>
      </c>
      <c r="O2975" t="n">
        <v>14945.29</v>
      </c>
      <c r="P2975" t="n">
        <v>248.11</v>
      </c>
      <c r="Q2975" t="n">
        <v>452.69</v>
      </c>
      <c r="R2975" t="n">
        <v>109.68</v>
      </c>
      <c r="S2975" t="n">
        <v>57.64</v>
      </c>
      <c r="T2975" t="n">
        <v>23715.86</v>
      </c>
      <c r="U2975" t="n">
        <v>0.53</v>
      </c>
      <c r="V2975" t="n">
        <v>0.84</v>
      </c>
      <c r="W2975" t="n">
        <v>6.88</v>
      </c>
      <c r="X2975" t="n">
        <v>1.46</v>
      </c>
      <c r="Y2975" t="n">
        <v>1</v>
      </c>
      <c r="Z2975" t="n">
        <v>10</v>
      </c>
    </row>
    <row r="2976">
      <c r="A2976" t="n">
        <v>11</v>
      </c>
      <c r="B2976" t="n">
        <v>55</v>
      </c>
      <c r="C2976" t="inlineStr">
        <is>
          <t xml:space="preserve">CONCLUIDO	</t>
        </is>
      </c>
      <c r="D2976" t="n">
        <v>3.5237</v>
      </c>
      <c r="E2976" t="n">
        <v>28.38</v>
      </c>
      <c r="F2976" t="n">
        <v>25.12</v>
      </c>
      <c r="G2976" t="n">
        <v>30.76</v>
      </c>
      <c r="H2976" t="n">
        <v>0.55</v>
      </c>
      <c r="I2976" t="n">
        <v>49</v>
      </c>
      <c r="J2976" t="n">
        <v>119.61</v>
      </c>
      <c r="K2976" t="n">
        <v>43.4</v>
      </c>
      <c r="L2976" t="n">
        <v>3.75</v>
      </c>
      <c r="M2976" t="n">
        <v>47</v>
      </c>
      <c r="N2976" t="n">
        <v>17.46</v>
      </c>
      <c r="O2976" t="n">
        <v>14985.35</v>
      </c>
      <c r="P2976" t="n">
        <v>246.7</v>
      </c>
      <c r="Q2976" t="n">
        <v>452.69</v>
      </c>
      <c r="R2976" t="n">
        <v>107.79</v>
      </c>
      <c r="S2976" t="n">
        <v>57.64</v>
      </c>
      <c r="T2976" t="n">
        <v>22789.72</v>
      </c>
      <c r="U2976" t="n">
        <v>0.53</v>
      </c>
      <c r="V2976" t="n">
        <v>0.84</v>
      </c>
      <c r="W2976" t="n">
        <v>6.88</v>
      </c>
      <c r="X2976" t="n">
        <v>1.4</v>
      </c>
      <c r="Y2976" t="n">
        <v>1</v>
      </c>
      <c r="Z2976" t="n">
        <v>10</v>
      </c>
    </row>
    <row r="2977">
      <c r="A2977" t="n">
        <v>12</v>
      </c>
      <c r="B2977" t="n">
        <v>55</v>
      </c>
      <c r="C2977" t="inlineStr">
        <is>
          <t xml:space="preserve">CONCLUIDO	</t>
        </is>
      </c>
      <c r="D2977" t="n">
        <v>3.5523</v>
      </c>
      <c r="E2977" t="n">
        <v>28.15</v>
      </c>
      <c r="F2977" t="n">
        <v>24.99</v>
      </c>
      <c r="G2977" t="n">
        <v>33.32</v>
      </c>
      <c r="H2977" t="n">
        <v>0.59</v>
      </c>
      <c r="I2977" t="n">
        <v>45</v>
      </c>
      <c r="J2977" t="n">
        <v>119.93</v>
      </c>
      <c r="K2977" t="n">
        <v>43.4</v>
      </c>
      <c r="L2977" t="n">
        <v>4</v>
      </c>
      <c r="M2977" t="n">
        <v>43</v>
      </c>
      <c r="N2977" t="n">
        <v>17.53</v>
      </c>
      <c r="O2977" t="n">
        <v>15025.44</v>
      </c>
      <c r="P2977" t="n">
        <v>245.01</v>
      </c>
      <c r="Q2977" t="n">
        <v>452.72</v>
      </c>
      <c r="R2977" t="n">
        <v>103.47</v>
      </c>
      <c r="S2977" t="n">
        <v>57.64</v>
      </c>
      <c r="T2977" t="n">
        <v>20647.01</v>
      </c>
      <c r="U2977" t="n">
        <v>0.5600000000000001</v>
      </c>
      <c r="V2977" t="n">
        <v>0.85</v>
      </c>
      <c r="W2977" t="n">
        <v>6.87</v>
      </c>
      <c r="X2977" t="n">
        <v>1.26</v>
      </c>
      <c r="Y2977" t="n">
        <v>1</v>
      </c>
      <c r="Z2977" t="n">
        <v>10</v>
      </c>
    </row>
    <row r="2978">
      <c r="A2978" t="n">
        <v>13</v>
      </c>
      <c r="B2978" t="n">
        <v>55</v>
      </c>
      <c r="C2978" t="inlineStr">
        <is>
          <t xml:space="preserve">CONCLUIDO	</t>
        </is>
      </c>
      <c r="D2978" t="n">
        <v>3.5655</v>
      </c>
      <c r="E2978" t="n">
        <v>28.05</v>
      </c>
      <c r="F2978" t="n">
        <v>24.94</v>
      </c>
      <c r="G2978" t="n">
        <v>34.79</v>
      </c>
      <c r="H2978" t="n">
        <v>0.62</v>
      </c>
      <c r="I2978" t="n">
        <v>43</v>
      </c>
      <c r="J2978" t="n">
        <v>120.26</v>
      </c>
      <c r="K2978" t="n">
        <v>43.4</v>
      </c>
      <c r="L2978" t="n">
        <v>4.25</v>
      </c>
      <c r="M2978" t="n">
        <v>41</v>
      </c>
      <c r="N2978" t="n">
        <v>17.61</v>
      </c>
      <c r="O2978" t="n">
        <v>15065.56</v>
      </c>
      <c r="P2978" t="n">
        <v>243.83</v>
      </c>
      <c r="Q2978" t="n">
        <v>452.78</v>
      </c>
      <c r="R2978" t="n">
        <v>101.53</v>
      </c>
      <c r="S2978" t="n">
        <v>57.64</v>
      </c>
      <c r="T2978" t="n">
        <v>19686.1</v>
      </c>
      <c r="U2978" t="n">
        <v>0.57</v>
      </c>
      <c r="V2978" t="n">
        <v>0.85</v>
      </c>
      <c r="W2978" t="n">
        <v>6.87</v>
      </c>
      <c r="X2978" t="n">
        <v>1.21</v>
      </c>
      <c r="Y2978" t="n">
        <v>1</v>
      </c>
      <c r="Z2978" t="n">
        <v>10</v>
      </c>
    </row>
    <row r="2979">
      <c r="A2979" t="n">
        <v>14</v>
      </c>
      <c r="B2979" t="n">
        <v>55</v>
      </c>
      <c r="C2979" t="inlineStr">
        <is>
          <t xml:space="preserve">CONCLUIDO	</t>
        </is>
      </c>
      <c r="D2979" t="n">
        <v>3.5836</v>
      </c>
      <c r="E2979" t="n">
        <v>27.9</v>
      </c>
      <c r="F2979" t="n">
        <v>24.87</v>
      </c>
      <c r="G2979" t="n">
        <v>37.3</v>
      </c>
      <c r="H2979" t="n">
        <v>0.66</v>
      </c>
      <c r="I2979" t="n">
        <v>40</v>
      </c>
      <c r="J2979" t="n">
        <v>120.58</v>
      </c>
      <c r="K2979" t="n">
        <v>43.4</v>
      </c>
      <c r="L2979" t="n">
        <v>4.5</v>
      </c>
      <c r="M2979" t="n">
        <v>38</v>
      </c>
      <c r="N2979" t="n">
        <v>17.68</v>
      </c>
      <c r="O2979" t="n">
        <v>15105.7</v>
      </c>
      <c r="P2979" t="n">
        <v>242.82</v>
      </c>
      <c r="Q2979" t="n">
        <v>452.67</v>
      </c>
      <c r="R2979" t="n">
        <v>99.66</v>
      </c>
      <c r="S2979" t="n">
        <v>57.64</v>
      </c>
      <c r="T2979" t="n">
        <v>18768.69</v>
      </c>
      <c r="U2979" t="n">
        <v>0.58</v>
      </c>
      <c r="V2979" t="n">
        <v>0.85</v>
      </c>
      <c r="W2979" t="n">
        <v>6.86</v>
      </c>
      <c r="X2979" t="n">
        <v>1.14</v>
      </c>
      <c r="Y2979" t="n">
        <v>1</v>
      </c>
      <c r="Z2979" t="n">
        <v>10</v>
      </c>
    </row>
    <row r="2980">
      <c r="A2980" t="n">
        <v>15</v>
      </c>
      <c r="B2980" t="n">
        <v>55</v>
      </c>
      <c r="C2980" t="inlineStr">
        <is>
          <t xml:space="preserve">CONCLUIDO	</t>
        </is>
      </c>
      <c r="D2980" t="n">
        <v>3.5997</v>
      </c>
      <c r="E2980" t="n">
        <v>27.78</v>
      </c>
      <c r="F2980" t="n">
        <v>24.79</v>
      </c>
      <c r="G2980" t="n">
        <v>39.14</v>
      </c>
      <c r="H2980" t="n">
        <v>0.6899999999999999</v>
      </c>
      <c r="I2980" t="n">
        <v>38</v>
      </c>
      <c r="J2980" t="n">
        <v>120.91</v>
      </c>
      <c r="K2980" t="n">
        <v>43.4</v>
      </c>
      <c r="L2980" t="n">
        <v>4.75</v>
      </c>
      <c r="M2980" t="n">
        <v>36</v>
      </c>
      <c r="N2980" t="n">
        <v>17.76</v>
      </c>
      <c r="O2980" t="n">
        <v>15145.88</v>
      </c>
      <c r="P2980" t="n">
        <v>240.9</v>
      </c>
      <c r="Q2980" t="n">
        <v>452.61</v>
      </c>
      <c r="R2980" t="n">
        <v>97.03</v>
      </c>
      <c r="S2980" t="n">
        <v>57.64</v>
      </c>
      <c r="T2980" t="n">
        <v>17460.97</v>
      </c>
      <c r="U2980" t="n">
        <v>0.59</v>
      </c>
      <c r="V2980" t="n">
        <v>0.86</v>
      </c>
      <c r="W2980" t="n">
        <v>6.85</v>
      </c>
      <c r="X2980" t="n">
        <v>1.06</v>
      </c>
      <c r="Y2980" t="n">
        <v>1</v>
      </c>
      <c r="Z2980" t="n">
        <v>10</v>
      </c>
    </row>
    <row r="2981">
      <c r="A2981" t="n">
        <v>16</v>
      </c>
      <c r="B2981" t="n">
        <v>55</v>
      </c>
      <c r="C2981" t="inlineStr">
        <is>
          <t xml:space="preserve">CONCLUIDO	</t>
        </is>
      </c>
      <c r="D2981" t="n">
        <v>3.6103</v>
      </c>
      <c r="E2981" t="n">
        <v>27.7</v>
      </c>
      <c r="F2981" t="n">
        <v>24.75</v>
      </c>
      <c r="G2981" t="n">
        <v>41.26</v>
      </c>
      <c r="H2981" t="n">
        <v>0.73</v>
      </c>
      <c r="I2981" t="n">
        <v>36</v>
      </c>
      <c r="J2981" t="n">
        <v>121.23</v>
      </c>
      <c r="K2981" t="n">
        <v>43.4</v>
      </c>
      <c r="L2981" t="n">
        <v>5</v>
      </c>
      <c r="M2981" t="n">
        <v>34</v>
      </c>
      <c r="N2981" t="n">
        <v>17.83</v>
      </c>
      <c r="O2981" t="n">
        <v>15186.08</v>
      </c>
      <c r="P2981" t="n">
        <v>240.46</v>
      </c>
      <c r="Q2981" t="n">
        <v>452.7</v>
      </c>
      <c r="R2981" t="n">
        <v>95.94</v>
      </c>
      <c r="S2981" t="n">
        <v>57.64</v>
      </c>
      <c r="T2981" t="n">
        <v>16929.39</v>
      </c>
      <c r="U2981" t="n">
        <v>0.6</v>
      </c>
      <c r="V2981" t="n">
        <v>0.86</v>
      </c>
      <c r="W2981" t="n">
        <v>6.85</v>
      </c>
      <c r="X2981" t="n">
        <v>1.03</v>
      </c>
      <c r="Y2981" t="n">
        <v>1</v>
      </c>
      <c r="Z2981" t="n">
        <v>10</v>
      </c>
    </row>
    <row r="2982">
      <c r="A2982" t="n">
        <v>17</v>
      </c>
      <c r="B2982" t="n">
        <v>55</v>
      </c>
      <c r="C2982" t="inlineStr">
        <is>
          <t xml:space="preserve">CONCLUIDO	</t>
        </is>
      </c>
      <c r="D2982" t="n">
        <v>3.63</v>
      </c>
      <c r="E2982" t="n">
        <v>27.55</v>
      </c>
      <c r="F2982" t="n">
        <v>24.65</v>
      </c>
      <c r="G2982" t="n">
        <v>43.5</v>
      </c>
      <c r="H2982" t="n">
        <v>0.76</v>
      </c>
      <c r="I2982" t="n">
        <v>34</v>
      </c>
      <c r="J2982" t="n">
        <v>121.56</v>
      </c>
      <c r="K2982" t="n">
        <v>43.4</v>
      </c>
      <c r="L2982" t="n">
        <v>5.25</v>
      </c>
      <c r="M2982" t="n">
        <v>32</v>
      </c>
      <c r="N2982" t="n">
        <v>17.91</v>
      </c>
      <c r="O2982" t="n">
        <v>15226.31</v>
      </c>
      <c r="P2982" t="n">
        <v>238.51</v>
      </c>
      <c r="Q2982" t="n">
        <v>452.68</v>
      </c>
      <c r="R2982" t="n">
        <v>92.2</v>
      </c>
      <c r="S2982" t="n">
        <v>57.64</v>
      </c>
      <c r="T2982" t="n">
        <v>15069.64</v>
      </c>
      <c r="U2982" t="n">
        <v>0.63</v>
      </c>
      <c r="V2982" t="n">
        <v>0.86</v>
      </c>
      <c r="W2982" t="n">
        <v>6.86</v>
      </c>
      <c r="X2982" t="n">
        <v>0.93</v>
      </c>
      <c r="Y2982" t="n">
        <v>1</v>
      </c>
      <c r="Z2982" t="n">
        <v>10</v>
      </c>
    </row>
    <row r="2983">
      <c r="A2983" t="n">
        <v>18</v>
      </c>
      <c r="B2983" t="n">
        <v>55</v>
      </c>
      <c r="C2983" t="inlineStr">
        <is>
          <t xml:space="preserve">CONCLUIDO	</t>
        </is>
      </c>
      <c r="D2983" t="n">
        <v>3.6417</v>
      </c>
      <c r="E2983" t="n">
        <v>27.46</v>
      </c>
      <c r="F2983" t="n">
        <v>24.61</v>
      </c>
      <c r="G2983" t="n">
        <v>46.15</v>
      </c>
      <c r="H2983" t="n">
        <v>0.8</v>
      </c>
      <c r="I2983" t="n">
        <v>32</v>
      </c>
      <c r="J2983" t="n">
        <v>121.89</v>
      </c>
      <c r="K2983" t="n">
        <v>43.4</v>
      </c>
      <c r="L2983" t="n">
        <v>5.5</v>
      </c>
      <c r="M2983" t="n">
        <v>30</v>
      </c>
      <c r="N2983" t="n">
        <v>17.99</v>
      </c>
      <c r="O2983" t="n">
        <v>15266.56</v>
      </c>
      <c r="P2983" t="n">
        <v>237.77</v>
      </c>
      <c r="Q2983" t="n">
        <v>452.57</v>
      </c>
      <c r="R2983" t="n">
        <v>90.94</v>
      </c>
      <c r="S2983" t="n">
        <v>57.64</v>
      </c>
      <c r="T2983" t="n">
        <v>14448.53</v>
      </c>
      <c r="U2983" t="n">
        <v>0.63</v>
      </c>
      <c r="V2983" t="n">
        <v>0.86</v>
      </c>
      <c r="W2983" t="n">
        <v>6.85</v>
      </c>
      <c r="X2983" t="n">
        <v>0.89</v>
      </c>
      <c r="Y2983" t="n">
        <v>1</v>
      </c>
      <c r="Z2983" t="n">
        <v>10</v>
      </c>
    </row>
    <row r="2984">
      <c r="A2984" t="n">
        <v>19</v>
      </c>
      <c r="B2984" t="n">
        <v>55</v>
      </c>
      <c r="C2984" t="inlineStr">
        <is>
          <t xml:space="preserve">CONCLUIDO	</t>
        </is>
      </c>
      <c r="D2984" t="n">
        <v>3.6483</v>
      </c>
      <c r="E2984" t="n">
        <v>27.41</v>
      </c>
      <c r="F2984" t="n">
        <v>24.59</v>
      </c>
      <c r="G2984" t="n">
        <v>47.58</v>
      </c>
      <c r="H2984" t="n">
        <v>0.83</v>
      </c>
      <c r="I2984" t="n">
        <v>31</v>
      </c>
      <c r="J2984" t="n">
        <v>122.21</v>
      </c>
      <c r="K2984" t="n">
        <v>43.4</v>
      </c>
      <c r="L2984" t="n">
        <v>5.75</v>
      </c>
      <c r="M2984" t="n">
        <v>29</v>
      </c>
      <c r="N2984" t="n">
        <v>18.06</v>
      </c>
      <c r="O2984" t="n">
        <v>15306.85</v>
      </c>
      <c r="P2984" t="n">
        <v>236.9</v>
      </c>
      <c r="Q2984" t="n">
        <v>452.63</v>
      </c>
      <c r="R2984" t="n">
        <v>90.39</v>
      </c>
      <c r="S2984" t="n">
        <v>57.64</v>
      </c>
      <c r="T2984" t="n">
        <v>14179.7</v>
      </c>
      <c r="U2984" t="n">
        <v>0.64</v>
      </c>
      <c r="V2984" t="n">
        <v>0.86</v>
      </c>
      <c r="W2984" t="n">
        <v>6.84</v>
      </c>
      <c r="X2984" t="n">
        <v>0.86</v>
      </c>
      <c r="Y2984" t="n">
        <v>1</v>
      </c>
      <c r="Z2984" t="n">
        <v>10</v>
      </c>
    </row>
    <row r="2985">
      <c r="A2985" t="n">
        <v>20</v>
      </c>
      <c r="B2985" t="n">
        <v>55</v>
      </c>
      <c r="C2985" t="inlineStr">
        <is>
          <t xml:space="preserve">CONCLUIDO	</t>
        </is>
      </c>
      <c r="D2985" t="n">
        <v>3.655</v>
      </c>
      <c r="E2985" t="n">
        <v>27.36</v>
      </c>
      <c r="F2985" t="n">
        <v>24.56</v>
      </c>
      <c r="G2985" t="n">
        <v>49.12</v>
      </c>
      <c r="H2985" t="n">
        <v>0.86</v>
      </c>
      <c r="I2985" t="n">
        <v>30</v>
      </c>
      <c r="J2985" t="n">
        <v>122.54</v>
      </c>
      <c r="K2985" t="n">
        <v>43.4</v>
      </c>
      <c r="L2985" t="n">
        <v>6</v>
      </c>
      <c r="M2985" t="n">
        <v>28</v>
      </c>
      <c r="N2985" t="n">
        <v>18.14</v>
      </c>
      <c r="O2985" t="n">
        <v>15347.16</v>
      </c>
      <c r="P2985" t="n">
        <v>235.94</v>
      </c>
      <c r="Q2985" t="n">
        <v>452.67</v>
      </c>
      <c r="R2985" t="n">
        <v>89.69</v>
      </c>
      <c r="S2985" t="n">
        <v>57.64</v>
      </c>
      <c r="T2985" t="n">
        <v>13831.8</v>
      </c>
      <c r="U2985" t="n">
        <v>0.64</v>
      </c>
      <c r="V2985" t="n">
        <v>0.86</v>
      </c>
      <c r="W2985" t="n">
        <v>6.84</v>
      </c>
      <c r="X2985" t="n">
        <v>0.83</v>
      </c>
      <c r="Y2985" t="n">
        <v>1</v>
      </c>
      <c r="Z2985" t="n">
        <v>10</v>
      </c>
    </row>
    <row r="2986">
      <c r="A2986" t="n">
        <v>21</v>
      </c>
      <c r="B2986" t="n">
        <v>55</v>
      </c>
      <c r="C2986" t="inlineStr">
        <is>
          <t xml:space="preserve">CONCLUIDO	</t>
        </is>
      </c>
      <c r="D2986" t="n">
        <v>3.6681</v>
      </c>
      <c r="E2986" t="n">
        <v>27.26</v>
      </c>
      <c r="F2986" t="n">
        <v>24.51</v>
      </c>
      <c r="G2986" t="n">
        <v>52.52</v>
      </c>
      <c r="H2986" t="n">
        <v>0.9</v>
      </c>
      <c r="I2986" t="n">
        <v>28</v>
      </c>
      <c r="J2986" t="n">
        <v>122.87</v>
      </c>
      <c r="K2986" t="n">
        <v>43.4</v>
      </c>
      <c r="L2986" t="n">
        <v>6.25</v>
      </c>
      <c r="M2986" t="n">
        <v>26</v>
      </c>
      <c r="N2986" t="n">
        <v>18.22</v>
      </c>
      <c r="O2986" t="n">
        <v>15387.5</v>
      </c>
      <c r="P2986" t="n">
        <v>235.11</v>
      </c>
      <c r="Q2986" t="n">
        <v>452.63</v>
      </c>
      <c r="R2986" t="n">
        <v>87.62</v>
      </c>
      <c r="S2986" t="n">
        <v>57.64</v>
      </c>
      <c r="T2986" t="n">
        <v>12808.93</v>
      </c>
      <c r="U2986" t="n">
        <v>0.66</v>
      </c>
      <c r="V2986" t="n">
        <v>0.87</v>
      </c>
      <c r="W2986" t="n">
        <v>6.85</v>
      </c>
      <c r="X2986" t="n">
        <v>0.78</v>
      </c>
      <c r="Y2986" t="n">
        <v>1</v>
      </c>
      <c r="Z2986" t="n">
        <v>10</v>
      </c>
    </row>
    <row r="2987">
      <c r="A2987" t="n">
        <v>22</v>
      </c>
      <c r="B2987" t="n">
        <v>55</v>
      </c>
      <c r="C2987" t="inlineStr">
        <is>
          <t xml:space="preserve">CONCLUIDO	</t>
        </is>
      </c>
      <c r="D2987" t="n">
        <v>3.6746</v>
      </c>
      <c r="E2987" t="n">
        <v>27.21</v>
      </c>
      <c r="F2987" t="n">
        <v>24.48</v>
      </c>
      <c r="G2987" t="n">
        <v>54.41</v>
      </c>
      <c r="H2987" t="n">
        <v>0.93</v>
      </c>
      <c r="I2987" t="n">
        <v>27</v>
      </c>
      <c r="J2987" t="n">
        <v>123.19</v>
      </c>
      <c r="K2987" t="n">
        <v>43.4</v>
      </c>
      <c r="L2987" t="n">
        <v>6.5</v>
      </c>
      <c r="M2987" t="n">
        <v>25</v>
      </c>
      <c r="N2987" t="n">
        <v>18.29</v>
      </c>
      <c r="O2987" t="n">
        <v>15427.87</v>
      </c>
      <c r="P2987" t="n">
        <v>234.27</v>
      </c>
      <c r="Q2987" t="n">
        <v>452.56</v>
      </c>
      <c r="R2987" t="n">
        <v>87.01000000000001</v>
      </c>
      <c r="S2987" t="n">
        <v>57.64</v>
      </c>
      <c r="T2987" t="n">
        <v>12508.98</v>
      </c>
      <c r="U2987" t="n">
        <v>0.66</v>
      </c>
      <c r="V2987" t="n">
        <v>0.87</v>
      </c>
      <c r="W2987" t="n">
        <v>6.84</v>
      </c>
      <c r="X2987" t="n">
        <v>0.76</v>
      </c>
      <c r="Y2987" t="n">
        <v>1</v>
      </c>
      <c r="Z2987" t="n">
        <v>10</v>
      </c>
    </row>
    <row r="2988">
      <c r="A2988" t="n">
        <v>23</v>
      </c>
      <c r="B2988" t="n">
        <v>55</v>
      </c>
      <c r="C2988" t="inlineStr">
        <is>
          <t xml:space="preserve">CONCLUIDO	</t>
        </is>
      </c>
      <c r="D2988" t="n">
        <v>3.6847</v>
      </c>
      <c r="E2988" t="n">
        <v>27.14</v>
      </c>
      <c r="F2988" t="n">
        <v>24.43</v>
      </c>
      <c r="G2988" t="n">
        <v>56.39</v>
      </c>
      <c r="H2988" t="n">
        <v>0.96</v>
      </c>
      <c r="I2988" t="n">
        <v>26</v>
      </c>
      <c r="J2988" t="n">
        <v>123.52</v>
      </c>
      <c r="K2988" t="n">
        <v>43.4</v>
      </c>
      <c r="L2988" t="n">
        <v>6.75</v>
      </c>
      <c r="M2988" t="n">
        <v>24</v>
      </c>
      <c r="N2988" t="n">
        <v>18.37</v>
      </c>
      <c r="O2988" t="n">
        <v>15468.27</v>
      </c>
      <c r="P2988" t="n">
        <v>232.94</v>
      </c>
      <c r="Q2988" t="n">
        <v>452.62</v>
      </c>
      <c r="R2988" t="n">
        <v>85.38</v>
      </c>
      <c r="S2988" t="n">
        <v>57.64</v>
      </c>
      <c r="T2988" t="n">
        <v>11699.72</v>
      </c>
      <c r="U2988" t="n">
        <v>0.68</v>
      </c>
      <c r="V2988" t="n">
        <v>0.87</v>
      </c>
      <c r="W2988" t="n">
        <v>6.84</v>
      </c>
      <c r="X2988" t="n">
        <v>0.71</v>
      </c>
      <c r="Y2988" t="n">
        <v>1</v>
      </c>
      <c r="Z2988" t="n">
        <v>10</v>
      </c>
    </row>
    <row r="2989">
      <c r="A2989" t="n">
        <v>24</v>
      </c>
      <c r="B2989" t="n">
        <v>55</v>
      </c>
      <c r="C2989" t="inlineStr">
        <is>
          <t xml:space="preserve">CONCLUIDO	</t>
        </is>
      </c>
      <c r="D2989" t="n">
        <v>3.6881</v>
      </c>
      <c r="E2989" t="n">
        <v>27.11</v>
      </c>
      <c r="F2989" t="n">
        <v>24.43</v>
      </c>
      <c r="G2989" t="n">
        <v>58.64</v>
      </c>
      <c r="H2989" t="n">
        <v>1</v>
      </c>
      <c r="I2989" t="n">
        <v>25</v>
      </c>
      <c r="J2989" t="n">
        <v>123.85</v>
      </c>
      <c r="K2989" t="n">
        <v>43.4</v>
      </c>
      <c r="L2989" t="n">
        <v>7</v>
      </c>
      <c r="M2989" t="n">
        <v>23</v>
      </c>
      <c r="N2989" t="n">
        <v>18.45</v>
      </c>
      <c r="O2989" t="n">
        <v>15508.69</v>
      </c>
      <c r="P2989" t="n">
        <v>232.46</v>
      </c>
      <c r="Q2989" t="n">
        <v>452.62</v>
      </c>
      <c r="R2989" t="n">
        <v>85.45999999999999</v>
      </c>
      <c r="S2989" t="n">
        <v>57.64</v>
      </c>
      <c r="T2989" t="n">
        <v>11743.31</v>
      </c>
      <c r="U2989" t="n">
        <v>0.67</v>
      </c>
      <c r="V2989" t="n">
        <v>0.87</v>
      </c>
      <c r="W2989" t="n">
        <v>6.83</v>
      </c>
      <c r="X2989" t="n">
        <v>0.71</v>
      </c>
      <c r="Y2989" t="n">
        <v>1</v>
      </c>
      <c r="Z2989" t="n">
        <v>10</v>
      </c>
    </row>
    <row r="2990">
      <c r="A2990" t="n">
        <v>25</v>
      </c>
      <c r="B2990" t="n">
        <v>55</v>
      </c>
      <c r="C2990" t="inlineStr">
        <is>
          <t xml:space="preserve">CONCLUIDO	</t>
        </is>
      </c>
      <c r="D2990" t="n">
        <v>3.6979</v>
      </c>
      <c r="E2990" t="n">
        <v>27.04</v>
      </c>
      <c r="F2990" t="n">
        <v>24.38</v>
      </c>
      <c r="G2990" t="n">
        <v>60.96</v>
      </c>
      <c r="H2990" t="n">
        <v>1.03</v>
      </c>
      <c r="I2990" t="n">
        <v>24</v>
      </c>
      <c r="J2990" t="n">
        <v>124.18</v>
      </c>
      <c r="K2990" t="n">
        <v>43.4</v>
      </c>
      <c r="L2990" t="n">
        <v>7.25</v>
      </c>
      <c r="M2990" t="n">
        <v>22</v>
      </c>
      <c r="N2990" t="n">
        <v>18.53</v>
      </c>
      <c r="O2990" t="n">
        <v>15549.15</v>
      </c>
      <c r="P2990" t="n">
        <v>231.43</v>
      </c>
      <c r="Q2990" t="n">
        <v>452.58</v>
      </c>
      <c r="R2990" t="n">
        <v>83.52</v>
      </c>
      <c r="S2990" t="n">
        <v>57.64</v>
      </c>
      <c r="T2990" t="n">
        <v>10778.13</v>
      </c>
      <c r="U2990" t="n">
        <v>0.6899999999999999</v>
      </c>
      <c r="V2990" t="n">
        <v>0.87</v>
      </c>
      <c r="W2990" t="n">
        <v>6.84</v>
      </c>
      <c r="X2990" t="n">
        <v>0.66</v>
      </c>
      <c r="Y2990" t="n">
        <v>1</v>
      </c>
      <c r="Z2990" t="n">
        <v>10</v>
      </c>
    </row>
    <row r="2991">
      <c r="A2991" t="n">
        <v>26</v>
      </c>
      <c r="B2991" t="n">
        <v>55</v>
      </c>
      <c r="C2991" t="inlineStr">
        <is>
          <t xml:space="preserve">CONCLUIDO	</t>
        </is>
      </c>
      <c r="D2991" t="n">
        <v>3.7065</v>
      </c>
      <c r="E2991" t="n">
        <v>26.98</v>
      </c>
      <c r="F2991" t="n">
        <v>24.35</v>
      </c>
      <c r="G2991" t="n">
        <v>63.51</v>
      </c>
      <c r="H2991" t="n">
        <v>1.06</v>
      </c>
      <c r="I2991" t="n">
        <v>23</v>
      </c>
      <c r="J2991" t="n">
        <v>124.51</v>
      </c>
      <c r="K2991" t="n">
        <v>43.4</v>
      </c>
      <c r="L2991" t="n">
        <v>7.5</v>
      </c>
      <c r="M2991" t="n">
        <v>21</v>
      </c>
      <c r="N2991" t="n">
        <v>18.61</v>
      </c>
      <c r="O2991" t="n">
        <v>15589.63</v>
      </c>
      <c r="P2991" t="n">
        <v>230.2</v>
      </c>
      <c r="Q2991" t="n">
        <v>452.6</v>
      </c>
      <c r="R2991" t="n">
        <v>82.5</v>
      </c>
      <c r="S2991" t="n">
        <v>57.64</v>
      </c>
      <c r="T2991" t="n">
        <v>10273.86</v>
      </c>
      <c r="U2991" t="n">
        <v>0.7</v>
      </c>
      <c r="V2991" t="n">
        <v>0.87</v>
      </c>
      <c r="W2991" t="n">
        <v>6.83</v>
      </c>
      <c r="X2991" t="n">
        <v>0.62</v>
      </c>
      <c r="Y2991" t="n">
        <v>1</v>
      </c>
      <c r="Z2991" t="n">
        <v>10</v>
      </c>
    </row>
    <row r="2992">
      <c r="A2992" t="n">
        <v>27</v>
      </c>
      <c r="B2992" t="n">
        <v>55</v>
      </c>
      <c r="C2992" t="inlineStr">
        <is>
          <t xml:space="preserve">CONCLUIDO	</t>
        </is>
      </c>
      <c r="D2992" t="n">
        <v>3.7065</v>
      </c>
      <c r="E2992" t="n">
        <v>26.98</v>
      </c>
      <c r="F2992" t="n">
        <v>24.35</v>
      </c>
      <c r="G2992" t="n">
        <v>63.51</v>
      </c>
      <c r="H2992" t="n">
        <v>1.1</v>
      </c>
      <c r="I2992" t="n">
        <v>23</v>
      </c>
      <c r="J2992" t="n">
        <v>124.83</v>
      </c>
      <c r="K2992" t="n">
        <v>43.4</v>
      </c>
      <c r="L2992" t="n">
        <v>7.75</v>
      </c>
      <c r="M2992" t="n">
        <v>21</v>
      </c>
      <c r="N2992" t="n">
        <v>18.68</v>
      </c>
      <c r="O2992" t="n">
        <v>15630.14</v>
      </c>
      <c r="P2992" t="n">
        <v>229.45</v>
      </c>
      <c r="Q2992" t="n">
        <v>452.57</v>
      </c>
      <c r="R2992" t="n">
        <v>82.58</v>
      </c>
      <c r="S2992" t="n">
        <v>57.64</v>
      </c>
      <c r="T2992" t="n">
        <v>10314.51</v>
      </c>
      <c r="U2992" t="n">
        <v>0.7</v>
      </c>
      <c r="V2992" t="n">
        <v>0.87</v>
      </c>
      <c r="W2992" t="n">
        <v>6.83</v>
      </c>
      <c r="X2992" t="n">
        <v>0.62</v>
      </c>
      <c r="Y2992" t="n">
        <v>1</v>
      </c>
      <c r="Z2992" t="n">
        <v>10</v>
      </c>
    </row>
    <row r="2993">
      <c r="A2993" t="n">
        <v>28</v>
      </c>
      <c r="B2993" t="n">
        <v>55</v>
      </c>
      <c r="C2993" t="inlineStr">
        <is>
          <t xml:space="preserve">CONCLUIDO	</t>
        </is>
      </c>
      <c r="D2993" t="n">
        <v>3.7132</v>
      </c>
      <c r="E2993" t="n">
        <v>26.93</v>
      </c>
      <c r="F2993" t="n">
        <v>24.32</v>
      </c>
      <c r="G2993" t="n">
        <v>66.33</v>
      </c>
      <c r="H2993" t="n">
        <v>1.13</v>
      </c>
      <c r="I2993" t="n">
        <v>22</v>
      </c>
      <c r="J2993" t="n">
        <v>125.16</v>
      </c>
      <c r="K2993" t="n">
        <v>43.4</v>
      </c>
      <c r="L2993" t="n">
        <v>8</v>
      </c>
      <c r="M2993" t="n">
        <v>20</v>
      </c>
      <c r="N2993" t="n">
        <v>18.76</v>
      </c>
      <c r="O2993" t="n">
        <v>15670.68</v>
      </c>
      <c r="P2993" t="n">
        <v>228.88</v>
      </c>
      <c r="Q2993" t="n">
        <v>452.62</v>
      </c>
      <c r="R2993" t="n">
        <v>81.84999999999999</v>
      </c>
      <c r="S2993" t="n">
        <v>57.64</v>
      </c>
      <c r="T2993" t="n">
        <v>9955.139999999999</v>
      </c>
      <c r="U2993" t="n">
        <v>0.7</v>
      </c>
      <c r="V2993" t="n">
        <v>0.87</v>
      </c>
      <c r="W2993" t="n">
        <v>6.83</v>
      </c>
      <c r="X2993" t="n">
        <v>0.6</v>
      </c>
      <c r="Y2993" t="n">
        <v>1</v>
      </c>
      <c r="Z2993" t="n">
        <v>10</v>
      </c>
    </row>
    <row r="2994">
      <c r="A2994" t="n">
        <v>29</v>
      </c>
      <c r="B2994" t="n">
        <v>55</v>
      </c>
      <c r="C2994" t="inlineStr">
        <is>
          <t xml:space="preserve">CONCLUIDO	</t>
        </is>
      </c>
      <c r="D2994" t="n">
        <v>3.722</v>
      </c>
      <c r="E2994" t="n">
        <v>26.87</v>
      </c>
      <c r="F2994" t="n">
        <v>24.28</v>
      </c>
      <c r="G2994" t="n">
        <v>69.37</v>
      </c>
      <c r="H2994" t="n">
        <v>1.16</v>
      </c>
      <c r="I2994" t="n">
        <v>21</v>
      </c>
      <c r="J2994" t="n">
        <v>125.49</v>
      </c>
      <c r="K2994" t="n">
        <v>43.4</v>
      </c>
      <c r="L2994" t="n">
        <v>8.25</v>
      </c>
      <c r="M2994" t="n">
        <v>19</v>
      </c>
      <c r="N2994" t="n">
        <v>18.84</v>
      </c>
      <c r="O2994" t="n">
        <v>15711.24</v>
      </c>
      <c r="P2994" t="n">
        <v>228</v>
      </c>
      <c r="Q2994" t="n">
        <v>452.69</v>
      </c>
      <c r="R2994" t="n">
        <v>80.48</v>
      </c>
      <c r="S2994" t="n">
        <v>57.64</v>
      </c>
      <c r="T2994" t="n">
        <v>9271.83</v>
      </c>
      <c r="U2994" t="n">
        <v>0.72</v>
      </c>
      <c r="V2994" t="n">
        <v>0.87</v>
      </c>
      <c r="W2994" t="n">
        <v>6.83</v>
      </c>
      <c r="X2994" t="n">
        <v>0.5600000000000001</v>
      </c>
      <c r="Y2994" t="n">
        <v>1</v>
      </c>
      <c r="Z2994" t="n">
        <v>10</v>
      </c>
    </row>
    <row r="2995">
      <c r="A2995" t="n">
        <v>30</v>
      </c>
      <c r="B2995" t="n">
        <v>55</v>
      </c>
      <c r="C2995" t="inlineStr">
        <is>
          <t xml:space="preserve">CONCLUIDO	</t>
        </is>
      </c>
      <c r="D2995" t="n">
        <v>3.7192</v>
      </c>
      <c r="E2995" t="n">
        <v>26.89</v>
      </c>
      <c r="F2995" t="n">
        <v>24.3</v>
      </c>
      <c r="G2995" t="n">
        <v>69.43000000000001</v>
      </c>
      <c r="H2995" t="n">
        <v>1.19</v>
      </c>
      <c r="I2995" t="n">
        <v>21</v>
      </c>
      <c r="J2995" t="n">
        <v>125.82</v>
      </c>
      <c r="K2995" t="n">
        <v>43.4</v>
      </c>
      <c r="L2995" t="n">
        <v>8.5</v>
      </c>
      <c r="M2995" t="n">
        <v>19</v>
      </c>
      <c r="N2995" t="n">
        <v>18.92</v>
      </c>
      <c r="O2995" t="n">
        <v>15751.84</v>
      </c>
      <c r="P2995" t="n">
        <v>227.22</v>
      </c>
      <c r="Q2995" t="n">
        <v>452.57</v>
      </c>
      <c r="R2995" t="n">
        <v>81.11</v>
      </c>
      <c r="S2995" t="n">
        <v>57.64</v>
      </c>
      <c r="T2995" t="n">
        <v>9586.34</v>
      </c>
      <c r="U2995" t="n">
        <v>0.71</v>
      </c>
      <c r="V2995" t="n">
        <v>0.87</v>
      </c>
      <c r="W2995" t="n">
        <v>6.83</v>
      </c>
      <c r="X2995" t="n">
        <v>0.58</v>
      </c>
      <c r="Y2995" t="n">
        <v>1</v>
      </c>
      <c r="Z2995" t="n">
        <v>10</v>
      </c>
    </row>
    <row r="2996">
      <c r="A2996" t="n">
        <v>31</v>
      </c>
      <c r="B2996" t="n">
        <v>55</v>
      </c>
      <c r="C2996" t="inlineStr">
        <is>
          <t xml:space="preserve">CONCLUIDO	</t>
        </is>
      </c>
      <c r="D2996" t="n">
        <v>3.7286</v>
      </c>
      <c r="E2996" t="n">
        <v>26.82</v>
      </c>
      <c r="F2996" t="n">
        <v>24.26</v>
      </c>
      <c r="G2996" t="n">
        <v>72.77</v>
      </c>
      <c r="H2996" t="n">
        <v>1.22</v>
      </c>
      <c r="I2996" t="n">
        <v>20</v>
      </c>
      <c r="J2996" t="n">
        <v>126.15</v>
      </c>
      <c r="K2996" t="n">
        <v>43.4</v>
      </c>
      <c r="L2996" t="n">
        <v>8.75</v>
      </c>
      <c r="M2996" t="n">
        <v>18</v>
      </c>
      <c r="N2996" t="n">
        <v>19</v>
      </c>
      <c r="O2996" t="n">
        <v>15792.46</v>
      </c>
      <c r="P2996" t="n">
        <v>226.78</v>
      </c>
      <c r="Q2996" t="n">
        <v>452.59</v>
      </c>
      <c r="R2996" t="n">
        <v>79.89</v>
      </c>
      <c r="S2996" t="n">
        <v>57.64</v>
      </c>
      <c r="T2996" t="n">
        <v>8984.84</v>
      </c>
      <c r="U2996" t="n">
        <v>0.72</v>
      </c>
      <c r="V2996" t="n">
        <v>0.87</v>
      </c>
      <c r="W2996" t="n">
        <v>6.82</v>
      </c>
      <c r="X2996" t="n">
        <v>0.53</v>
      </c>
      <c r="Y2996" t="n">
        <v>1</v>
      </c>
      <c r="Z2996" t="n">
        <v>10</v>
      </c>
    </row>
    <row r="2997">
      <c r="A2997" t="n">
        <v>32</v>
      </c>
      <c r="B2997" t="n">
        <v>55</v>
      </c>
      <c r="C2997" t="inlineStr">
        <is>
          <t xml:space="preserve">CONCLUIDO	</t>
        </is>
      </c>
      <c r="D2997" t="n">
        <v>3.7331</v>
      </c>
      <c r="E2997" t="n">
        <v>26.79</v>
      </c>
      <c r="F2997" t="n">
        <v>24.25</v>
      </c>
      <c r="G2997" t="n">
        <v>76.58</v>
      </c>
      <c r="H2997" t="n">
        <v>1.26</v>
      </c>
      <c r="I2997" t="n">
        <v>19</v>
      </c>
      <c r="J2997" t="n">
        <v>126.48</v>
      </c>
      <c r="K2997" t="n">
        <v>43.4</v>
      </c>
      <c r="L2997" t="n">
        <v>9</v>
      </c>
      <c r="M2997" t="n">
        <v>17</v>
      </c>
      <c r="N2997" t="n">
        <v>19.08</v>
      </c>
      <c r="O2997" t="n">
        <v>15833.12</v>
      </c>
      <c r="P2997" t="n">
        <v>225.03</v>
      </c>
      <c r="Q2997" t="n">
        <v>452.6</v>
      </c>
      <c r="R2997" t="n">
        <v>79.58</v>
      </c>
      <c r="S2997" t="n">
        <v>57.64</v>
      </c>
      <c r="T2997" t="n">
        <v>8830.75</v>
      </c>
      <c r="U2997" t="n">
        <v>0.72</v>
      </c>
      <c r="V2997" t="n">
        <v>0.87</v>
      </c>
      <c r="W2997" t="n">
        <v>6.82</v>
      </c>
      <c r="X2997" t="n">
        <v>0.52</v>
      </c>
      <c r="Y2997" t="n">
        <v>1</v>
      </c>
      <c r="Z2997" t="n">
        <v>10</v>
      </c>
    </row>
    <row r="2998">
      <c r="A2998" t="n">
        <v>33</v>
      </c>
      <c r="B2998" t="n">
        <v>55</v>
      </c>
      <c r="C2998" t="inlineStr">
        <is>
          <t xml:space="preserve">CONCLUIDO	</t>
        </is>
      </c>
      <c r="D2998" t="n">
        <v>3.7333</v>
      </c>
      <c r="E2998" t="n">
        <v>26.79</v>
      </c>
      <c r="F2998" t="n">
        <v>24.25</v>
      </c>
      <c r="G2998" t="n">
        <v>76.56999999999999</v>
      </c>
      <c r="H2998" t="n">
        <v>1.29</v>
      </c>
      <c r="I2998" t="n">
        <v>19</v>
      </c>
      <c r="J2998" t="n">
        <v>126.81</v>
      </c>
      <c r="K2998" t="n">
        <v>43.4</v>
      </c>
      <c r="L2998" t="n">
        <v>9.25</v>
      </c>
      <c r="M2998" t="n">
        <v>17</v>
      </c>
      <c r="N2998" t="n">
        <v>19.16</v>
      </c>
      <c r="O2998" t="n">
        <v>15873.8</v>
      </c>
      <c r="P2998" t="n">
        <v>225.06</v>
      </c>
      <c r="Q2998" t="n">
        <v>452.59</v>
      </c>
      <c r="R2998" t="n">
        <v>79.29000000000001</v>
      </c>
      <c r="S2998" t="n">
        <v>57.64</v>
      </c>
      <c r="T2998" t="n">
        <v>8688.280000000001</v>
      </c>
      <c r="U2998" t="n">
        <v>0.73</v>
      </c>
      <c r="V2998" t="n">
        <v>0.87</v>
      </c>
      <c r="W2998" t="n">
        <v>6.83</v>
      </c>
      <c r="X2998" t="n">
        <v>0.52</v>
      </c>
      <c r="Y2998" t="n">
        <v>1</v>
      </c>
      <c r="Z2998" t="n">
        <v>10</v>
      </c>
    </row>
    <row r="2999">
      <c r="A2999" t="n">
        <v>34</v>
      </c>
      <c r="B2999" t="n">
        <v>55</v>
      </c>
      <c r="C2999" t="inlineStr">
        <is>
          <t xml:space="preserve">CONCLUIDO	</t>
        </is>
      </c>
      <c r="D2999" t="n">
        <v>3.7434</v>
      </c>
      <c r="E2999" t="n">
        <v>26.71</v>
      </c>
      <c r="F2999" t="n">
        <v>24.2</v>
      </c>
      <c r="G2999" t="n">
        <v>80.67</v>
      </c>
      <c r="H2999" t="n">
        <v>1.32</v>
      </c>
      <c r="I2999" t="n">
        <v>18</v>
      </c>
      <c r="J2999" t="n">
        <v>127.14</v>
      </c>
      <c r="K2999" t="n">
        <v>43.4</v>
      </c>
      <c r="L2999" t="n">
        <v>9.5</v>
      </c>
      <c r="M2999" t="n">
        <v>16</v>
      </c>
      <c r="N2999" t="n">
        <v>19.24</v>
      </c>
      <c r="O2999" t="n">
        <v>15914.51</v>
      </c>
      <c r="P2999" t="n">
        <v>223.98</v>
      </c>
      <c r="Q2999" t="n">
        <v>452.66</v>
      </c>
      <c r="R2999" t="n">
        <v>77.7</v>
      </c>
      <c r="S2999" t="n">
        <v>57.64</v>
      </c>
      <c r="T2999" t="n">
        <v>7898.79</v>
      </c>
      <c r="U2999" t="n">
        <v>0.74</v>
      </c>
      <c r="V2999" t="n">
        <v>0.88</v>
      </c>
      <c r="W2999" t="n">
        <v>6.83</v>
      </c>
      <c r="X2999" t="n">
        <v>0.47</v>
      </c>
      <c r="Y2999" t="n">
        <v>1</v>
      </c>
      <c r="Z2999" t="n">
        <v>10</v>
      </c>
    </row>
    <row r="3000">
      <c r="A3000" t="n">
        <v>35</v>
      </c>
      <c r="B3000" t="n">
        <v>55</v>
      </c>
      <c r="C3000" t="inlineStr">
        <is>
          <t xml:space="preserve">CONCLUIDO	</t>
        </is>
      </c>
      <c r="D3000" t="n">
        <v>3.7424</v>
      </c>
      <c r="E3000" t="n">
        <v>26.72</v>
      </c>
      <c r="F3000" t="n">
        <v>24.21</v>
      </c>
      <c r="G3000" t="n">
        <v>80.69</v>
      </c>
      <c r="H3000" t="n">
        <v>1.35</v>
      </c>
      <c r="I3000" t="n">
        <v>18</v>
      </c>
      <c r="J3000" t="n">
        <v>127.47</v>
      </c>
      <c r="K3000" t="n">
        <v>43.4</v>
      </c>
      <c r="L3000" t="n">
        <v>9.75</v>
      </c>
      <c r="M3000" t="n">
        <v>16</v>
      </c>
      <c r="N3000" t="n">
        <v>19.32</v>
      </c>
      <c r="O3000" t="n">
        <v>15955.25</v>
      </c>
      <c r="P3000" t="n">
        <v>223.65</v>
      </c>
      <c r="Q3000" t="n">
        <v>452.58</v>
      </c>
      <c r="R3000" t="n">
        <v>78.09999999999999</v>
      </c>
      <c r="S3000" t="n">
        <v>57.64</v>
      </c>
      <c r="T3000" t="n">
        <v>8098.09</v>
      </c>
      <c r="U3000" t="n">
        <v>0.74</v>
      </c>
      <c r="V3000" t="n">
        <v>0.88</v>
      </c>
      <c r="W3000" t="n">
        <v>6.82</v>
      </c>
      <c r="X3000" t="n">
        <v>0.48</v>
      </c>
      <c r="Y3000" t="n">
        <v>1</v>
      </c>
      <c r="Z3000" t="n">
        <v>10</v>
      </c>
    </row>
    <row r="3001">
      <c r="A3001" t="n">
        <v>36</v>
      </c>
      <c r="B3001" t="n">
        <v>55</v>
      </c>
      <c r="C3001" t="inlineStr">
        <is>
          <t xml:space="preserve">CONCLUIDO	</t>
        </is>
      </c>
      <c r="D3001" t="n">
        <v>3.7511</v>
      </c>
      <c r="E3001" t="n">
        <v>26.66</v>
      </c>
      <c r="F3001" t="n">
        <v>24.17</v>
      </c>
      <c r="G3001" t="n">
        <v>85.3</v>
      </c>
      <c r="H3001" t="n">
        <v>1.38</v>
      </c>
      <c r="I3001" t="n">
        <v>17</v>
      </c>
      <c r="J3001" t="n">
        <v>127.8</v>
      </c>
      <c r="K3001" t="n">
        <v>43.4</v>
      </c>
      <c r="L3001" t="n">
        <v>10</v>
      </c>
      <c r="M3001" t="n">
        <v>15</v>
      </c>
      <c r="N3001" t="n">
        <v>19.4</v>
      </c>
      <c r="O3001" t="n">
        <v>15996.02</v>
      </c>
      <c r="P3001" t="n">
        <v>221.96</v>
      </c>
      <c r="Q3001" t="n">
        <v>452.64</v>
      </c>
      <c r="R3001" t="n">
        <v>76.79000000000001</v>
      </c>
      <c r="S3001" t="n">
        <v>57.64</v>
      </c>
      <c r="T3001" t="n">
        <v>7448.45</v>
      </c>
      <c r="U3001" t="n">
        <v>0.75</v>
      </c>
      <c r="V3001" t="n">
        <v>0.88</v>
      </c>
      <c r="W3001" t="n">
        <v>6.82</v>
      </c>
      <c r="X3001" t="n">
        <v>0.44</v>
      </c>
      <c r="Y3001" t="n">
        <v>1</v>
      </c>
      <c r="Z3001" t="n">
        <v>10</v>
      </c>
    </row>
    <row r="3002">
      <c r="A3002" t="n">
        <v>37</v>
      </c>
      <c r="B3002" t="n">
        <v>55</v>
      </c>
      <c r="C3002" t="inlineStr">
        <is>
          <t xml:space="preserve">CONCLUIDO	</t>
        </is>
      </c>
      <c r="D3002" t="n">
        <v>3.7504</v>
      </c>
      <c r="E3002" t="n">
        <v>26.66</v>
      </c>
      <c r="F3002" t="n">
        <v>24.17</v>
      </c>
      <c r="G3002" t="n">
        <v>85.31999999999999</v>
      </c>
      <c r="H3002" t="n">
        <v>1.41</v>
      </c>
      <c r="I3002" t="n">
        <v>17</v>
      </c>
      <c r="J3002" t="n">
        <v>128.13</v>
      </c>
      <c r="K3002" t="n">
        <v>43.4</v>
      </c>
      <c r="L3002" t="n">
        <v>10.25</v>
      </c>
      <c r="M3002" t="n">
        <v>15</v>
      </c>
      <c r="N3002" t="n">
        <v>19.48</v>
      </c>
      <c r="O3002" t="n">
        <v>16036.82</v>
      </c>
      <c r="P3002" t="n">
        <v>222.26</v>
      </c>
      <c r="Q3002" t="n">
        <v>452.58</v>
      </c>
      <c r="R3002" t="n">
        <v>76.98</v>
      </c>
      <c r="S3002" t="n">
        <v>57.64</v>
      </c>
      <c r="T3002" t="n">
        <v>7541.14</v>
      </c>
      <c r="U3002" t="n">
        <v>0.75</v>
      </c>
      <c r="V3002" t="n">
        <v>0.88</v>
      </c>
      <c r="W3002" t="n">
        <v>6.82</v>
      </c>
      <c r="X3002" t="n">
        <v>0.45</v>
      </c>
      <c r="Y3002" t="n">
        <v>1</v>
      </c>
      <c r="Z3002" t="n">
        <v>10</v>
      </c>
    </row>
    <row r="3003">
      <c r="A3003" t="n">
        <v>38</v>
      </c>
      <c r="B3003" t="n">
        <v>55</v>
      </c>
      <c r="C3003" t="inlineStr">
        <is>
          <t xml:space="preserve">CONCLUIDO	</t>
        </is>
      </c>
      <c r="D3003" t="n">
        <v>3.748</v>
      </c>
      <c r="E3003" t="n">
        <v>26.68</v>
      </c>
      <c r="F3003" t="n">
        <v>24.19</v>
      </c>
      <c r="G3003" t="n">
        <v>85.38</v>
      </c>
      <c r="H3003" t="n">
        <v>1.44</v>
      </c>
      <c r="I3003" t="n">
        <v>17</v>
      </c>
      <c r="J3003" t="n">
        <v>128.46</v>
      </c>
      <c r="K3003" t="n">
        <v>43.4</v>
      </c>
      <c r="L3003" t="n">
        <v>10.5</v>
      </c>
      <c r="M3003" t="n">
        <v>15</v>
      </c>
      <c r="N3003" t="n">
        <v>19.56</v>
      </c>
      <c r="O3003" t="n">
        <v>16077.65</v>
      </c>
      <c r="P3003" t="n">
        <v>221.47</v>
      </c>
      <c r="Q3003" t="n">
        <v>452.57</v>
      </c>
      <c r="R3003" t="n">
        <v>77.53</v>
      </c>
      <c r="S3003" t="n">
        <v>57.64</v>
      </c>
      <c r="T3003" t="n">
        <v>7815.58</v>
      </c>
      <c r="U3003" t="n">
        <v>0.74</v>
      </c>
      <c r="V3003" t="n">
        <v>0.88</v>
      </c>
      <c r="W3003" t="n">
        <v>6.82</v>
      </c>
      <c r="X3003" t="n">
        <v>0.47</v>
      </c>
      <c r="Y3003" t="n">
        <v>1</v>
      </c>
      <c r="Z3003" t="n">
        <v>10</v>
      </c>
    </row>
    <row r="3004">
      <c r="A3004" t="n">
        <v>39</v>
      </c>
      <c r="B3004" t="n">
        <v>55</v>
      </c>
      <c r="C3004" t="inlineStr">
        <is>
          <t xml:space="preserve">CONCLUIDO	</t>
        </is>
      </c>
      <c r="D3004" t="n">
        <v>3.7571</v>
      </c>
      <c r="E3004" t="n">
        <v>26.62</v>
      </c>
      <c r="F3004" t="n">
        <v>24.15</v>
      </c>
      <c r="G3004" t="n">
        <v>90.56</v>
      </c>
      <c r="H3004" t="n">
        <v>1.47</v>
      </c>
      <c r="I3004" t="n">
        <v>16</v>
      </c>
      <c r="J3004" t="n">
        <v>128.79</v>
      </c>
      <c r="K3004" t="n">
        <v>43.4</v>
      </c>
      <c r="L3004" t="n">
        <v>10.75</v>
      </c>
      <c r="M3004" t="n">
        <v>14</v>
      </c>
      <c r="N3004" t="n">
        <v>19.64</v>
      </c>
      <c r="O3004" t="n">
        <v>16118.5</v>
      </c>
      <c r="P3004" t="n">
        <v>220.59</v>
      </c>
      <c r="Q3004" t="n">
        <v>452.58</v>
      </c>
      <c r="R3004" t="n">
        <v>76.23999999999999</v>
      </c>
      <c r="S3004" t="n">
        <v>57.64</v>
      </c>
      <c r="T3004" t="n">
        <v>7179.22</v>
      </c>
      <c r="U3004" t="n">
        <v>0.76</v>
      </c>
      <c r="V3004" t="n">
        <v>0.88</v>
      </c>
      <c r="W3004" t="n">
        <v>6.82</v>
      </c>
      <c r="X3004" t="n">
        <v>0.43</v>
      </c>
      <c r="Y3004" t="n">
        <v>1</v>
      </c>
      <c r="Z3004" t="n">
        <v>10</v>
      </c>
    </row>
    <row r="3005">
      <c r="A3005" t="n">
        <v>40</v>
      </c>
      <c r="B3005" t="n">
        <v>55</v>
      </c>
      <c r="C3005" t="inlineStr">
        <is>
          <t xml:space="preserve">CONCLUIDO	</t>
        </is>
      </c>
      <c r="D3005" t="n">
        <v>3.7559</v>
      </c>
      <c r="E3005" t="n">
        <v>26.62</v>
      </c>
      <c r="F3005" t="n">
        <v>24.16</v>
      </c>
      <c r="G3005" t="n">
        <v>90.59</v>
      </c>
      <c r="H3005" t="n">
        <v>1.5</v>
      </c>
      <c r="I3005" t="n">
        <v>16</v>
      </c>
      <c r="J3005" t="n">
        <v>129.13</v>
      </c>
      <c r="K3005" t="n">
        <v>43.4</v>
      </c>
      <c r="L3005" t="n">
        <v>11</v>
      </c>
      <c r="M3005" t="n">
        <v>14</v>
      </c>
      <c r="N3005" t="n">
        <v>19.73</v>
      </c>
      <c r="O3005" t="n">
        <v>16159.39</v>
      </c>
      <c r="P3005" t="n">
        <v>220.26</v>
      </c>
      <c r="Q3005" t="n">
        <v>452.63</v>
      </c>
      <c r="R3005" t="n">
        <v>76.48</v>
      </c>
      <c r="S3005" t="n">
        <v>57.64</v>
      </c>
      <c r="T3005" t="n">
        <v>7295.5</v>
      </c>
      <c r="U3005" t="n">
        <v>0.75</v>
      </c>
      <c r="V3005" t="n">
        <v>0.88</v>
      </c>
      <c r="W3005" t="n">
        <v>6.82</v>
      </c>
      <c r="X3005" t="n">
        <v>0.43</v>
      </c>
      <c r="Y3005" t="n">
        <v>1</v>
      </c>
      <c r="Z3005" t="n">
        <v>10</v>
      </c>
    </row>
    <row r="3006">
      <c r="A3006" t="n">
        <v>41</v>
      </c>
      <c r="B3006" t="n">
        <v>55</v>
      </c>
      <c r="C3006" t="inlineStr">
        <is>
          <t xml:space="preserve">CONCLUIDO	</t>
        </is>
      </c>
      <c r="D3006" t="n">
        <v>3.7662</v>
      </c>
      <c r="E3006" t="n">
        <v>26.55</v>
      </c>
      <c r="F3006" t="n">
        <v>24.11</v>
      </c>
      <c r="G3006" t="n">
        <v>96.44</v>
      </c>
      <c r="H3006" t="n">
        <v>1.54</v>
      </c>
      <c r="I3006" t="n">
        <v>15</v>
      </c>
      <c r="J3006" t="n">
        <v>129.46</v>
      </c>
      <c r="K3006" t="n">
        <v>43.4</v>
      </c>
      <c r="L3006" t="n">
        <v>11.25</v>
      </c>
      <c r="M3006" t="n">
        <v>13</v>
      </c>
      <c r="N3006" t="n">
        <v>19.81</v>
      </c>
      <c r="O3006" t="n">
        <v>16200.3</v>
      </c>
      <c r="P3006" t="n">
        <v>218.4</v>
      </c>
      <c r="Q3006" t="n">
        <v>452.66</v>
      </c>
      <c r="R3006" t="n">
        <v>74.86</v>
      </c>
      <c r="S3006" t="n">
        <v>57.64</v>
      </c>
      <c r="T3006" t="n">
        <v>6490.9</v>
      </c>
      <c r="U3006" t="n">
        <v>0.77</v>
      </c>
      <c r="V3006" t="n">
        <v>0.88</v>
      </c>
      <c r="W3006" t="n">
        <v>6.82</v>
      </c>
      <c r="X3006" t="n">
        <v>0.38</v>
      </c>
      <c r="Y3006" t="n">
        <v>1</v>
      </c>
      <c r="Z3006" t="n">
        <v>10</v>
      </c>
    </row>
    <row r="3007">
      <c r="A3007" t="n">
        <v>42</v>
      </c>
      <c r="B3007" t="n">
        <v>55</v>
      </c>
      <c r="C3007" t="inlineStr">
        <is>
          <t xml:space="preserve">CONCLUIDO	</t>
        </is>
      </c>
      <c r="D3007" t="n">
        <v>3.7656</v>
      </c>
      <c r="E3007" t="n">
        <v>26.56</v>
      </c>
      <c r="F3007" t="n">
        <v>24.11</v>
      </c>
      <c r="G3007" t="n">
        <v>96.45</v>
      </c>
      <c r="H3007" t="n">
        <v>1.57</v>
      </c>
      <c r="I3007" t="n">
        <v>15</v>
      </c>
      <c r="J3007" t="n">
        <v>129.79</v>
      </c>
      <c r="K3007" t="n">
        <v>43.4</v>
      </c>
      <c r="L3007" t="n">
        <v>11.5</v>
      </c>
      <c r="M3007" t="n">
        <v>13</v>
      </c>
      <c r="N3007" t="n">
        <v>19.89</v>
      </c>
      <c r="O3007" t="n">
        <v>16241.25</v>
      </c>
      <c r="P3007" t="n">
        <v>217.97</v>
      </c>
      <c r="Q3007" t="n">
        <v>452.63</v>
      </c>
      <c r="R3007" t="n">
        <v>74.95999999999999</v>
      </c>
      <c r="S3007" t="n">
        <v>57.64</v>
      </c>
      <c r="T3007" t="n">
        <v>6545.11</v>
      </c>
      <c r="U3007" t="n">
        <v>0.77</v>
      </c>
      <c r="V3007" t="n">
        <v>0.88</v>
      </c>
      <c r="W3007" t="n">
        <v>6.82</v>
      </c>
      <c r="X3007" t="n">
        <v>0.39</v>
      </c>
      <c r="Y3007" t="n">
        <v>1</v>
      </c>
      <c r="Z3007" t="n">
        <v>10</v>
      </c>
    </row>
    <row r="3008">
      <c r="A3008" t="n">
        <v>43</v>
      </c>
      <c r="B3008" t="n">
        <v>55</v>
      </c>
      <c r="C3008" t="inlineStr">
        <is>
          <t xml:space="preserve">CONCLUIDO	</t>
        </is>
      </c>
      <c r="D3008" t="n">
        <v>3.7653</v>
      </c>
      <c r="E3008" t="n">
        <v>26.56</v>
      </c>
      <c r="F3008" t="n">
        <v>24.12</v>
      </c>
      <c r="G3008" t="n">
        <v>96.45999999999999</v>
      </c>
      <c r="H3008" t="n">
        <v>1.6</v>
      </c>
      <c r="I3008" t="n">
        <v>15</v>
      </c>
      <c r="J3008" t="n">
        <v>130.12</v>
      </c>
      <c r="K3008" t="n">
        <v>43.4</v>
      </c>
      <c r="L3008" t="n">
        <v>11.75</v>
      </c>
      <c r="M3008" t="n">
        <v>13</v>
      </c>
      <c r="N3008" t="n">
        <v>19.97</v>
      </c>
      <c r="O3008" t="n">
        <v>16282.22</v>
      </c>
      <c r="P3008" t="n">
        <v>217.13</v>
      </c>
      <c r="Q3008" t="n">
        <v>452.59</v>
      </c>
      <c r="R3008" t="n">
        <v>75.04000000000001</v>
      </c>
      <c r="S3008" t="n">
        <v>57.64</v>
      </c>
      <c r="T3008" t="n">
        <v>6580.99</v>
      </c>
      <c r="U3008" t="n">
        <v>0.77</v>
      </c>
      <c r="V3008" t="n">
        <v>0.88</v>
      </c>
      <c r="W3008" t="n">
        <v>6.82</v>
      </c>
      <c r="X3008" t="n">
        <v>0.39</v>
      </c>
      <c r="Y3008" t="n">
        <v>1</v>
      </c>
      <c r="Z3008" t="n">
        <v>10</v>
      </c>
    </row>
    <row r="3009">
      <c r="A3009" t="n">
        <v>44</v>
      </c>
      <c r="B3009" t="n">
        <v>55</v>
      </c>
      <c r="C3009" t="inlineStr">
        <is>
          <t xml:space="preserve">CONCLUIDO	</t>
        </is>
      </c>
      <c r="D3009" t="n">
        <v>3.7695</v>
      </c>
      <c r="E3009" t="n">
        <v>26.53</v>
      </c>
      <c r="F3009" t="n">
        <v>24.11</v>
      </c>
      <c r="G3009" t="n">
        <v>103.33</v>
      </c>
      <c r="H3009" t="n">
        <v>1.63</v>
      </c>
      <c r="I3009" t="n">
        <v>14</v>
      </c>
      <c r="J3009" t="n">
        <v>130.45</v>
      </c>
      <c r="K3009" t="n">
        <v>43.4</v>
      </c>
      <c r="L3009" t="n">
        <v>12</v>
      </c>
      <c r="M3009" t="n">
        <v>12</v>
      </c>
      <c r="N3009" t="n">
        <v>20.05</v>
      </c>
      <c r="O3009" t="n">
        <v>16323.22</v>
      </c>
      <c r="P3009" t="n">
        <v>216.88</v>
      </c>
      <c r="Q3009" t="n">
        <v>452.58</v>
      </c>
      <c r="R3009" t="n">
        <v>74.83</v>
      </c>
      <c r="S3009" t="n">
        <v>57.64</v>
      </c>
      <c r="T3009" t="n">
        <v>6481.89</v>
      </c>
      <c r="U3009" t="n">
        <v>0.77</v>
      </c>
      <c r="V3009" t="n">
        <v>0.88</v>
      </c>
      <c r="W3009" t="n">
        <v>6.82</v>
      </c>
      <c r="X3009" t="n">
        <v>0.39</v>
      </c>
      <c r="Y3009" t="n">
        <v>1</v>
      </c>
      <c r="Z3009" t="n">
        <v>10</v>
      </c>
    </row>
    <row r="3010">
      <c r="A3010" t="n">
        <v>45</v>
      </c>
      <c r="B3010" t="n">
        <v>55</v>
      </c>
      <c r="C3010" t="inlineStr">
        <is>
          <t xml:space="preserve">CONCLUIDO	</t>
        </is>
      </c>
      <c r="D3010" t="n">
        <v>3.7727</v>
      </c>
      <c r="E3010" t="n">
        <v>26.51</v>
      </c>
      <c r="F3010" t="n">
        <v>24.09</v>
      </c>
      <c r="G3010" t="n">
        <v>103.23</v>
      </c>
      <c r="H3010" t="n">
        <v>1.65</v>
      </c>
      <c r="I3010" t="n">
        <v>14</v>
      </c>
      <c r="J3010" t="n">
        <v>130.79</v>
      </c>
      <c r="K3010" t="n">
        <v>43.4</v>
      </c>
      <c r="L3010" t="n">
        <v>12.25</v>
      </c>
      <c r="M3010" t="n">
        <v>12</v>
      </c>
      <c r="N3010" t="n">
        <v>20.14</v>
      </c>
      <c r="O3010" t="n">
        <v>16364.25</v>
      </c>
      <c r="P3010" t="n">
        <v>216.37</v>
      </c>
      <c r="Q3010" t="n">
        <v>452.57</v>
      </c>
      <c r="R3010" t="n">
        <v>74.13</v>
      </c>
      <c r="S3010" t="n">
        <v>57.64</v>
      </c>
      <c r="T3010" t="n">
        <v>6132.71</v>
      </c>
      <c r="U3010" t="n">
        <v>0.78</v>
      </c>
      <c r="V3010" t="n">
        <v>0.88</v>
      </c>
      <c r="W3010" t="n">
        <v>6.82</v>
      </c>
      <c r="X3010" t="n">
        <v>0.36</v>
      </c>
      <c r="Y3010" t="n">
        <v>1</v>
      </c>
      <c r="Z3010" t="n">
        <v>10</v>
      </c>
    </row>
    <row r="3011">
      <c r="A3011" t="n">
        <v>46</v>
      </c>
      <c r="B3011" t="n">
        <v>55</v>
      </c>
      <c r="C3011" t="inlineStr">
        <is>
          <t xml:space="preserve">CONCLUIDO	</t>
        </is>
      </c>
      <c r="D3011" t="n">
        <v>3.7713</v>
      </c>
      <c r="E3011" t="n">
        <v>26.52</v>
      </c>
      <c r="F3011" t="n">
        <v>24.1</v>
      </c>
      <c r="G3011" t="n">
        <v>103.28</v>
      </c>
      <c r="H3011" t="n">
        <v>1.68</v>
      </c>
      <c r="I3011" t="n">
        <v>14</v>
      </c>
      <c r="J3011" t="n">
        <v>131.12</v>
      </c>
      <c r="K3011" t="n">
        <v>43.4</v>
      </c>
      <c r="L3011" t="n">
        <v>12.5</v>
      </c>
      <c r="M3011" t="n">
        <v>12</v>
      </c>
      <c r="N3011" t="n">
        <v>20.22</v>
      </c>
      <c r="O3011" t="n">
        <v>16405.32</v>
      </c>
      <c r="P3011" t="n">
        <v>214.87</v>
      </c>
      <c r="Q3011" t="n">
        <v>452.57</v>
      </c>
      <c r="R3011" t="n">
        <v>74.61</v>
      </c>
      <c r="S3011" t="n">
        <v>57.64</v>
      </c>
      <c r="T3011" t="n">
        <v>6372.57</v>
      </c>
      <c r="U3011" t="n">
        <v>0.77</v>
      </c>
      <c r="V3011" t="n">
        <v>0.88</v>
      </c>
      <c r="W3011" t="n">
        <v>6.81</v>
      </c>
      <c r="X3011" t="n">
        <v>0.37</v>
      </c>
      <c r="Y3011" t="n">
        <v>1</v>
      </c>
      <c r="Z3011" t="n">
        <v>10</v>
      </c>
    </row>
    <row r="3012">
      <c r="A3012" t="n">
        <v>47</v>
      </c>
      <c r="B3012" t="n">
        <v>55</v>
      </c>
      <c r="C3012" t="inlineStr">
        <is>
          <t xml:space="preserve">CONCLUIDO	</t>
        </is>
      </c>
      <c r="D3012" t="n">
        <v>3.7773</v>
      </c>
      <c r="E3012" t="n">
        <v>26.47</v>
      </c>
      <c r="F3012" t="n">
        <v>24.08</v>
      </c>
      <c r="G3012" t="n">
        <v>111.13</v>
      </c>
      <c r="H3012" t="n">
        <v>1.71</v>
      </c>
      <c r="I3012" t="n">
        <v>13</v>
      </c>
      <c r="J3012" t="n">
        <v>131.45</v>
      </c>
      <c r="K3012" t="n">
        <v>43.4</v>
      </c>
      <c r="L3012" t="n">
        <v>12.75</v>
      </c>
      <c r="M3012" t="n">
        <v>11</v>
      </c>
      <c r="N3012" t="n">
        <v>20.3</v>
      </c>
      <c r="O3012" t="n">
        <v>16446.41</v>
      </c>
      <c r="P3012" t="n">
        <v>213.36</v>
      </c>
      <c r="Q3012" t="n">
        <v>452.59</v>
      </c>
      <c r="R3012" t="n">
        <v>73.98</v>
      </c>
      <c r="S3012" t="n">
        <v>57.64</v>
      </c>
      <c r="T3012" t="n">
        <v>6062.78</v>
      </c>
      <c r="U3012" t="n">
        <v>0.78</v>
      </c>
      <c r="V3012" t="n">
        <v>0.88</v>
      </c>
      <c r="W3012" t="n">
        <v>6.81</v>
      </c>
      <c r="X3012" t="n">
        <v>0.35</v>
      </c>
      <c r="Y3012" t="n">
        <v>1</v>
      </c>
      <c r="Z3012" t="n">
        <v>10</v>
      </c>
    </row>
    <row r="3013">
      <c r="A3013" t="n">
        <v>48</v>
      </c>
      <c r="B3013" t="n">
        <v>55</v>
      </c>
      <c r="C3013" t="inlineStr">
        <is>
          <t xml:space="preserve">CONCLUIDO	</t>
        </is>
      </c>
      <c r="D3013" t="n">
        <v>3.7772</v>
      </c>
      <c r="E3013" t="n">
        <v>26.47</v>
      </c>
      <c r="F3013" t="n">
        <v>24.08</v>
      </c>
      <c r="G3013" t="n">
        <v>111.14</v>
      </c>
      <c r="H3013" t="n">
        <v>1.74</v>
      </c>
      <c r="I3013" t="n">
        <v>13</v>
      </c>
      <c r="J3013" t="n">
        <v>131.79</v>
      </c>
      <c r="K3013" t="n">
        <v>43.4</v>
      </c>
      <c r="L3013" t="n">
        <v>13</v>
      </c>
      <c r="M3013" t="n">
        <v>11</v>
      </c>
      <c r="N3013" t="n">
        <v>20.39</v>
      </c>
      <c r="O3013" t="n">
        <v>16487.53</v>
      </c>
      <c r="P3013" t="n">
        <v>214.14</v>
      </c>
      <c r="Q3013" t="n">
        <v>452.59</v>
      </c>
      <c r="R3013" t="n">
        <v>73.73999999999999</v>
      </c>
      <c r="S3013" t="n">
        <v>57.64</v>
      </c>
      <c r="T3013" t="n">
        <v>5943.05</v>
      </c>
      <c r="U3013" t="n">
        <v>0.78</v>
      </c>
      <c r="V3013" t="n">
        <v>0.88</v>
      </c>
      <c r="W3013" t="n">
        <v>6.82</v>
      </c>
      <c r="X3013" t="n">
        <v>0.36</v>
      </c>
      <c r="Y3013" t="n">
        <v>1</v>
      </c>
      <c r="Z3013" t="n">
        <v>10</v>
      </c>
    </row>
    <row r="3014">
      <c r="A3014" t="n">
        <v>49</v>
      </c>
      <c r="B3014" t="n">
        <v>55</v>
      </c>
      <c r="C3014" t="inlineStr">
        <is>
          <t xml:space="preserve">CONCLUIDO	</t>
        </is>
      </c>
      <c r="D3014" t="n">
        <v>3.7801</v>
      </c>
      <c r="E3014" t="n">
        <v>26.45</v>
      </c>
      <c r="F3014" t="n">
        <v>24.06</v>
      </c>
      <c r="G3014" t="n">
        <v>111.04</v>
      </c>
      <c r="H3014" t="n">
        <v>1.77</v>
      </c>
      <c r="I3014" t="n">
        <v>13</v>
      </c>
      <c r="J3014" t="n">
        <v>132.12</v>
      </c>
      <c r="K3014" t="n">
        <v>43.4</v>
      </c>
      <c r="L3014" t="n">
        <v>13.25</v>
      </c>
      <c r="M3014" t="n">
        <v>11</v>
      </c>
      <c r="N3014" t="n">
        <v>20.47</v>
      </c>
      <c r="O3014" t="n">
        <v>16528.68</v>
      </c>
      <c r="P3014" t="n">
        <v>214.5</v>
      </c>
      <c r="Q3014" t="n">
        <v>452.58</v>
      </c>
      <c r="R3014" t="n">
        <v>73.26000000000001</v>
      </c>
      <c r="S3014" t="n">
        <v>57.64</v>
      </c>
      <c r="T3014" t="n">
        <v>5701.08</v>
      </c>
      <c r="U3014" t="n">
        <v>0.79</v>
      </c>
      <c r="V3014" t="n">
        <v>0.88</v>
      </c>
      <c r="W3014" t="n">
        <v>6.81</v>
      </c>
      <c r="X3014" t="n">
        <v>0.33</v>
      </c>
      <c r="Y3014" t="n">
        <v>1</v>
      </c>
      <c r="Z3014" t="n">
        <v>10</v>
      </c>
    </row>
    <row r="3015">
      <c r="A3015" t="n">
        <v>50</v>
      </c>
      <c r="B3015" t="n">
        <v>55</v>
      </c>
      <c r="C3015" t="inlineStr">
        <is>
          <t xml:space="preserve">CONCLUIDO	</t>
        </is>
      </c>
      <c r="D3015" t="n">
        <v>3.7789</v>
      </c>
      <c r="E3015" t="n">
        <v>26.46</v>
      </c>
      <c r="F3015" t="n">
        <v>24.07</v>
      </c>
      <c r="G3015" t="n">
        <v>111.08</v>
      </c>
      <c r="H3015" t="n">
        <v>1.8</v>
      </c>
      <c r="I3015" t="n">
        <v>13</v>
      </c>
      <c r="J3015" t="n">
        <v>132.45</v>
      </c>
      <c r="K3015" t="n">
        <v>43.4</v>
      </c>
      <c r="L3015" t="n">
        <v>13.5</v>
      </c>
      <c r="M3015" t="n">
        <v>11</v>
      </c>
      <c r="N3015" t="n">
        <v>20.55</v>
      </c>
      <c r="O3015" t="n">
        <v>16569.86</v>
      </c>
      <c r="P3015" t="n">
        <v>212.7</v>
      </c>
      <c r="Q3015" t="n">
        <v>452.57</v>
      </c>
      <c r="R3015" t="n">
        <v>73.38</v>
      </c>
      <c r="S3015" t="n">
        <v>57.64</v>
      </c>
      <c r="T3015" t="n">
        <v>5763.54</v>
      </c>
      <c r="U3015" t="n">
        <v>0.79</v>
      </c>
      <c r="V3015" t="n">
        <v>0.88</v>
      </c>
      <c r="W3015" t="n">
        <v>6.82</v>
      </c>
      <c r="X3015" t="n">
        <v>0.34</v>
      </c>
      <c r="Y3015" t="n">
        <v>1</v>
      </c>
      <c r="Z3015" t="n">
        <v>10</v>
      </c>
    </row>
    <row r="3016">
      <c r="A3016" t="n">
        <v>51</v>
      </c>
      <c r="B3016" t="n">
        <v>55</v>
      </c>
      <c r="C3016" t="inlineStr">
        <is>
          <t xml:space="preserve">CONCLUIDO	</t>
        </is>
      </c>
      <c r="D3016" t="n">
        <v>3.7898</v>
      </c>
      <c r="E3016" t="n">
        <v>26.39</v>
      </c>
      <c r="F3016" t="n">
        <v>24.02</v>
      </c>
      <c r="G3016" t="n">
        <v>120.08</v>
      </c>
      <c r="H3016" t="n">
        <v>1.83</v>
      </c>
      <c r="I3016" t="n">
        <v>12</v>
      </c>
      <c r="J3016" t="n">
        <v>132.79</v>
      </c>
      <c r="K3016" t="n">
        <v>43.4</v>
      </c>
      <c r="L3016" t="n">
        <v>13.75</v>
      </c>
      <c r="M3016" t="n">
        <v>10</v>
      </c>
      <c r="N3016" t="n">
        <v>20.64</v>
      </c>
      <c r="O3016" t="n">
        <v>16611.07</v>
      </c>
      <c r="P3016" t="n">
        <v>210.37</v>
      </c>
      <c r="Q3016" t="n">
        <v>452.55</v>
      </c>
      <c r="R3016" t="n">
        <v>71.76000000000001</v>
      </c>
      <c r="S3016" t="n">
        <v>57.64</v>
      </c>
      <c r="T3016" t="n">
        <v>4956.26</v>
      </c>
      <c r="U3016" t="n">
        <v>0.8</v>
      </c>
      <c r="V3016" t="n">
        <v>0.88</v>
      </c>
      <c r="W3016" t="n">
        <v>6.81</v>
      </c>
      <c r="X3016" t="n">
        <v>0.29</v>
      </c>
      <c r="Y3016" t="n">
        <v>1</v>
      </c>
      <c r="Z3016" t="n">
        <v>10</v>
      </c>
    </row>
    <row r="3017">
      <c r="A3017" t="n">
        <v>52</v>
      </c>
      <c r="B3017" t="n">
        <v>55</v>
      </c>
      <c r="C3017" t="inlineStr">
        <is>
          <t xml:space="preserve">CONCLUIDO	</t>
        </is>
      </c>
      <c r="D3017" t="n">
        <v>3.7885</v>
      </c>
      <c r="E3017" t="n">
        <v>26.4</v>
      </c>
      <c r="F3017" t="n">
        <v>24.02</v>
      </c>
      <c r="G3017" t="n">
        <v>120.12</v>
      </c>
      <c r="H3017" t="n">
        <v>1.86</v>
      </c>
      <c r="I3017" t="n">
        <v>12</v>
      </c>
      <c r="J3017" t="n">
        <v>133.12</v>
      </c>
      <c r="K3017" t="n">
        <v>43.4</v>
      </c>
      <c r="L3017" t="n">
        <v>14</v>
      </c>
      <c r="M3017" t="n">
        <v>10</v>
      </c>
      <c r="N3017" t="n">
        <v>20.72</v>
      </c>
      <c r="O3017" t="n">
        <v>16652.31</v>
      </c>
      <c r="P3017" t="n">
        <v>210.53</v>
      </c>
      <c r="Q3017" t="n">
        <v>452.66</v>
      </c>
      <c r="R3017" t="n">
        <v>72.04000000000001</v>
      </c>
      <c r="S3017" t="n">
        <v>57.64</v>
      </c>
      <c r="T3017" t="n">
        <v>5100.45</v>
      </c>
      <c r="U3017" t="n">
        <v>0.8</v>
      </c>
      <c r="V3017" t="n">
        <v>0.88</v>
      </c>
      <c r="W3017" t="n">
        <v>6.81</v>
      </c>
      <c r="X3017" t="n">
        <v>0.3</v>
      </c>
      <c r="Y3017" t="n">
        <v>1</v>
      </c>
      <c r="Z3017" t="n">
        <v>10</v>
      </c>
    </row>
    <row r="3018">
      <c r="A3018" t="n">
        <v>53</v>
      </c>
      <c r="B3018" t="n">
        <v>55</v>
      </c>
      <c r="C3018" t="inlineStr">
        <is>
          <t xml:space="preserve">CONCLUIDO	</t>
        </is>
      </c>
      <c r="D3018" t="n">
        <v>3.7859</v>
      </c>
      <c r="E3018" t="n">
        <v>26.41</v>
      </c>
      <c r="F3018" t="n">
        <v>24.04</v>
      </c>
      <c r="G3018" t="n">
        <v>120.22</v>
      </c>
      <c r="H3018" t="n">
        <v>1.89</v>
      </c>
      <c r="I3018" t="n">
        <v>12</v>
      </c>
      <c r="J3018" t="n">
        <v>133.46</v>
      </c>
      <c r="K3018" t="n">
        <v>43.4</v>
      </c>
      <c r="L3018" t="n">
        <v>14.25</v>
      </c>
      <c r="M3018" t="n">
        <v>10</v>
      </c>
      <c r="N3018" t="n">
        <v>20.81</v>
      </c>
      <c r="O3018" t="n">
        <v>16693.59</v>
      </c>
      <c r="P3018" t="n">
        <v>210.89</v>
      </c>
      <c r="Q3018" t="n">
        <v>452.56</v>
      </c>
      <c r="R3018" t="n">
        <v>72.72</v>
      </c>
      <c r="S3018" t="n">
        <v>57.64</v>
      </c>
      <c r="T3018" t="n">
        <v>5439.44</v>
      </c>
      <c r="U3018" t="n">
        <v>0.79</v>
      </c>
      <c r="V3018" t="n">
        <v>0.88</v>
      </c>
      <c r="W3018" t="n">
        <v>6.81</v>
      </c>
      <c r="X3018" t="n">
        <v>0.32</v>
      </c>
      <c r="Y3018" t="n">
        <v>1</v>
      </c>
      <c r="Z3018" t="n">
        <v>10</v>
      </c>
    </row>
    <row r="3019">
      <c r="A3019" t="n">
        <v>54</v>
      </c>
      <c r="B3019" t="n">
        <v>55</v>
      </c>
      <c r="C3019" t="inlineStr">
        <is>
          <t xml:space="preserve">CONCLUIDO	</t>
        </is>
      </c>
      <c r="D3019" t="n">
        <v>3.7864</v>
      </c>
      <c r="E3019" t="n">
        <v>26.41</v>
      </c>
      <c r="F3019" t="n">
        <v>24.04</v>
      </c>
      <c r="G3019" t="n">
        <v>120.2</v>
      </c>
      <c r="H3019" t="n">
        <v>1.92</v>
      </c>
      <c r="I3019" t="n">
        <v>12</v>
      </c>
      <c r="J3019" t="n">
        <v>133.79</v>
      </c>
      <c r="K3019" t="n">
        <v>43.4</v>
      </c>
      <c r="L3019" t="n">
        <v>14.5</v>
      </c>
      <c r="M3019" t="n">
        <v>10</v>
      </c>
      <c r="N3019" t="n">
        <v>20.89</v>
      </c>
      <c r="O3019" t="n">
        <v>16734.89</v>
      </c>
      <c r="P3019" t="n">
        <v>209.91</v>
      </c>
      <c r="Q3019" t="n">
        <v>452.58</v>
      </c>
      <c r="R3019" t="n">
        <v>72.53</v>
      </c>
      <c r="S3019" t="n">
        <v>57.64</v>
      </c>
      <c r="T3019" t="n">
        <v>5345.45</v>
      </c>
      <c r="U3019" t="n">
        <v>0.79</v>
      </c>
      <c r="V3019" t="n">
        <v>0.88</v>
      </c>
      <c r="W3019" t="n">
        <v>6.82</v>
      </c>
      <c r="X3019" t="n">
        <v>0.32</v>
      </c>
      <c r="Y3019" t="n">
        <v>1</v>
      </c>
      <c r="Z3019" t="n">
        <v>10</v>
      </c>
    </row>
    <row r="3020">
      <c r="A3020" t="n">
        <v>55</v>
      </c>
      <c r="B3020" t="n">
        <v>55</v>
      </c>
      <c r="C3020" t="inlineStr">
        <is>
          <t xml:space="preserve">CONCLUIDO	</t>
        </is>
      </c>
      <c r="D3020" t="n">
        <v>3.7851</v>
      </c>
      <c r="E3020" t="n">
        <v>26.42</v>
      </c>
      <c r="F3020" t="n">
        <v>24.05</v>
      </c>
      <c r="G3020" t="n">
        <v>120.24</v>
      </c>
      <c r="H3020" t="n">
        <v>1.94</v>
      </c>
      <c r="I3020" t="n">
        <v>12</v>
      </c>
      <c r="J3020" t="n">
        <v>134.13</v>
      </c>
      <c r="K3020" t="n">
        <v>43.4</v>
      </c>
      <c r="L3020" t="n">
        <v>14.75</v>
      </c>
      <c r="M3020" t="n">
        <v>10</v>
      </c>
      <c r="N3020" t="n">
        <v>20.98</v>
      </c>
      <c r="O3020" t="n">
        <v>16776.22</v>
      </c>
      <c r="P3020" t="n">
        <v>207.83</v>
      </c>
      <c r="Q3020" t="n">
        <v>452.59</v>
      </c>
      <c r="R3020" t="n">
        <v>72.67</v>
      </c>
      <c r="S3020" t="n">
        <v>57.64</v>
      </c>
      <c r="T3020" t="n">
        <v>5411.67</v>
      </c>
      <c r="U3020" t="n">
        <v>0.79</v>
      </c>
      <c r="V3020" t="n">
        <v>0.88</v>
      </c>
      <c r="W3020" t="n">
        <v>6.82</v>
      </c>
      <c r="X3020" t="n">
        <v>0.32</v>
      </c>
      <c r="Y3020" t="n">
        <v>1</v>
      </c>
      <c r="Z3020" t="n">
        <v>10</v>
      </c>
    </row>
    <row r="3021">
      <c r="A3021" t="n">
        <v>56</v>
      </c>
      <c r="B3021" t="n">
        <v>55</v>
      </c>
      <c r="C3021" t="inlineStr">
        <is>
          <t xml:space="preserve">CONCLUIDO	</t>
        </is>
      </c>
      <c r="D3021" t="n">
        <v>3.7948</v>
      </c>
      <c r="E3021" t="n">
        <v>26.35</v>
      </c>
      <c r="F3021" t="n">
        <v>24</v>
      </c>
      <c r="G3021" t="n">
        <v>130.94</v>
      </c>
      <c r="H3021" t="n">
        <v>1.97</v>
      </c>
      <c r="I3021" t="n">
        <v>11</v>
      </c>
      <c r="J3021" t="n">
        <v>134.46</v>
      </c>
      <c r="K3021" t="n">
        <v>43.4</v>
      </c>
      <c r="L3021" t="n">
        <v>15</v>
      </c>
      <c r="M3021" t="n">
        <v>9</v>
      </c>
      <c r="N3021" t="n">
        <v>21.06</v>
      </c>
      <c r="O3021" t="n">
        <v>16817.7</v>
      </c>
      <c r="P3021" t="n">
        <v>207.19</v>
      </c>
      <c r="Q3021" t="n">
        <v>452.58</v>
      </c>
      <c r="R3021" t="n">
        <v>71.3</v>
      </c>
      <c r="S3021" t="n">
        <v>57.64</v>
      </c>
      <c r="T3021" t="n">
        <v>4735.42</v>
      </c>
      <c r="U3021" t="n">
        <v>0.8100000000000001</v>
      </c>
      <c r="V3021" t="n">
        <v>0.88</v>
      </c>
      <c r="W3021" t="n">
        <v>6.82</v>
      </c>
      <c r="X3021" t="n">
        <v>0.28</v>
      </c>
      <c r="Y3021" t="n">
        <v>1</v>
      </c>
      <c r="Z3021" t="n">
        <v>10</v>
      </c>
    </row>
    <row r="3022">
      <c r="A3022" t="n">
        <v>57</v>
      </c>
      <c r="B3022" t="n">
        <v>55</v>
      </c>
      <c r="C3022" t="inlineStr">
        <is>
          <t xml:space="preserve">CONCLUIDO	</t>
        </is>
      </c>
      <c r="D3022" t="n">
        <v>3.7945</v>
      </c>
      <c r="E3022" t="n">
        <v>26.35</v>
      </c>
      <c r="F3022" t="n">
        <v>24.01</v>
      </c>
      <c r="G3022" t="n">
        <v>130.95</v>
      </c>
      <c r="H3022" t="n">
        <v>2</v>
      </c>
      <c r="I3022" t="n">
        <v>11</v>
      </c>
      <c r="J3022" t="n">
        <v>134.8</v>
      </c>
      <c r="K3022" t="n">
        <v>43.4</v>
      </c>
      <c r="L3022" t="n">
        <v>15.25</v>
      </c>
      <c r="M3022" t="n">
        <v>9</v>
      </c>
      <c r="N3022" t="n">
        <v>21.15</v>
      </c>
      <c r="O3022" t="n">
        <v>16859.1</v>
      </c>
      <c r="P3022" t="n">
        <v>207.2</v>
      </c>
      <c r="Q3022" t="n">
        <v>452.57</v>
      </c>
      <c r="R3022" t="n">
        <v>71.52</v>
      </c>
      <c r="S3022" t="n">
        <v>57.64</v>
      </c>
      <c r="T3022" t="n">
        <v>4842.56</v>
      </c>
      <c r="U3022" t="n">
        <v>0.8100000000000001</v>
      </c>
      <c r="V3022" t="n">
        <v>0.88</v>
      </c>
      <c r="W3022" t="n">
        <v>6.81</v>
      </c>
      <c r="X3022" t="n">
        <v>0.28</v>
      </c>
      <c r="Y3022" t="n">
        <v>1</v>
      </c>
      <c r="Z3022" t="n">
        <v>10</v>
      </c>
    </row>
    <row r="3023">
      <c r="A3023" t="n">
        <v>58</v>
      </c>
      <c r="B3023" t="n">
        <v>55</v>
      </c>
      <c r="C3023" t="inlineStr">
        <is>
          <t xml:space="preserve">CONCLUIDO	</t>
        </is>
      </c>
      <c r="D3023" t="n">
        <v>3.7943</v>
      </c>
      <c r="E3023" t="n">
        <v>26.36</v>
      </c>
      <c r="F3023" t="n">
        <v>24.01</v>
      </c>
      <c r="G3023" t="n">
        <v>130.96</v>
      </c>
      <c r="H3023" t="n">
        <v>2.03</v>
      </c>
      <c r="I3023" t="n">
        <v>11</v>
      </c>
      <c r="J3023" t="n">
        <v>135.13</v>
      </c>
      <c r="K3023" t="n">
        <v>43.4</v>
      </c>
      <c r="L3023" t="n">
        <v>15.5</v>
      </c>
      <c r="M3023" t="n">
        <v>9</v>
      </c>
      <c r="N3023" t="n">
        <v>21.23</v>
      </c>
      <c r="O3023" t="n">
        <v>16900.52</v>
      </c>
      <c r="P3023" t="n">
        <v>206.61</v>
      </c>
      <c r="Q3023" t="n">
        <v>452.58</v>
      </c>
      <c r="R3023" t="n">
        <v>71.51000000000001</v>
      </c>
      <c r="S3023" t="n">
        <v>57.64</v>
      </c>
      <c r="T3023" t="n">
        <v>4839.46</v>
      </c>
      <c r="U3023" t="n">
        <v>0.8100000000000001</v>
      </c>
      <c r="V3023" t="n">
        <v>0.88</v>
      </c>
      <c r="W3023" t="n">
        <v>6.82</v>
      </c>
      <c r="X3023" t="n">
        <v>0.28</v>
      </c>
      <c r="Y3023" t="n">
        <v>1</v>
      </c>
      <c r="Z3023" t="n">
        <v>10</v>
      </c>
    </row>
    <row r="3024">
      <c r="A3024" t="n">
        <v>59</v>
      </c>
      <c r="B3024" t="n">
        <v>55</v>
      </c>
      <c r="C3024" t="inlineStr">
        <is>
          <t xml:space="preserve">CONCLUIDO	</t>
        </is>
      </c>
      <c r="D3024" t="n">
        <v>3.7957</v>
      </c>
      <c r="E3024" t="n">
        <v>26.35</v>
      </c>
      <c r="F3024" t="n">
        <v>24</v>
      </c>
      <c r="G3024" t="n">
        <v>130.9</v>
      </c>
      <c r="H3024" t="n">
        <v>2.06</v>
      </c>
      <c r="I3024" t="n">
        <v>11</v>
      </c>
      <c r="J3024" t="n">
        <v>135.47</v>
      </c>
      <c r="K3024" t="n">
        <v>43.4</v>
      </c>
      <c r="L3024" t="n">
        <v>15.75</v>
      </c>
      <c r="M3024" t="n">
        <v>9</v>
      </c>
      <c r="N3024" t="n">
        <v>21.32</v>
      </c>
      <c r="O3024" t="n">
        <v>16941.98</v>
      </c>
      <c r="P3024" t="n">
        <v>205.98</v>
      </c>
      <c r="Q3024" t="n">
        <v>452.59</v>
      </c>
      <c r="R3024" t="n">
        <v>71.13</v>
      </c>
      <c r="S3024" t="n">
        <v>57.64</v>
      </c>
      <c r="T3024" t="n">
        <v>4649.99</v>
      </c>
      <c r="U3024" t="n">
        <v>0.8100000000000001</v>
      </c>
      <c r="V3024" t="n">
        <v>0.88</v>
      </c>
      <c r="W3024" t="n">
        <v>6.82</v>
      </c>
      <c r="X3024" t="n">
        <v>0.27</v>
      </c>
      <c r="Y3024" t="n">
        <v>1</v>
      </c>
      <c r="Z3024" t="n">
        <v>10</v>
      </c>
    </row>
    <row r="3025">
      <c r="A3025" t="n">
        <v>60</v>
      </c>
      <c r="B3025" t="n">
        <v>55</v>
      </c>
      <c r="C3025" t="inlineStr">
        <is>
          <t xml:space="preserve">CONCLUIDO	</t>
        </is>
      </c>
      <c r="D3025" t="n">
        <v>3.795</v>
      </c>
      <c r="E3025" t="n">
        <v>26.35</v>
      </c>
      <c r="F3025" t="n">
        <v>24</v>
      </c>
      <c r="G3025" t="n">
        <v>130.93</v>
      </c>
      <c r="H3025" t="n">
        <v>2.08</v>
      </c>
      <c r="I3025" t="n">
        <v>11</v>
      </c>
      <c r="J3025" t="n">
        <v>135.81</v>
      </c>
      <c r="K3025" t="n">
        <v>43.4</v>
      </c>
      <c r="L3025" t="n">
        <v>16</v>
      </c>
      <c r="M3025" t="n">
        <v>9</v>
      </c>
      <c r="N3025" t="n">
        <v>21.41</v>
      </c>
      <c r="O3025" t="n">
        <v>16983.46</v>
      </c>
      <c r="P3025" t="n">
        <v>204.54</v>
      </c>
      <c r="Q3025" t="n">
        <v>452.58</v>
      </c>
      <c r="R3025" t="n">
        <v>71.38</v>
      </c>
      <c r="S3025" t="n">
        <v>57.64</v>
      </c>
      <c r="T3025" t="n">
        <v>4771.45</v>
      </c>
      <c r="U3025" t="n">
        <v>0.8100000000000001</v>
      </c>
      <c r="V3025" t="n">
        <v>0.88</v>
      </c>
      <c r="W3025" t="n">
        <v>6.81</v>
      </c>
      <c r="X3025" t="n">
        <v>0.28</v>
      </c>
      <c r="Y3025" t="n">
        <v>1</v>
      </c>
      <c r="Z3025" t="n">
        <v>10</v>
      </c>
    </row>
    <row r="3026">
      <c r="A3026" t="n">
        <v>61</v>
      </c>
      <c r="B3026" t="n">
        <v>55</v>
      </c>
      <c r="C3026" t="inlineStr">
        <is>
          <t xml:space="preserve">CONCLUIDO	</t>
        </is>
      </c>
      <c r="D3026" t="n">
        <v>3.8009</v>
      </c>
      <c r="E3026" t="n">
        <v>26.31</v>
      </c>
      <c r="F3026" t="n">
        <v>23.99</v>
      </c>
      <c r="G3026" t="n">
        <v>143.92</v>
      </c>
      <c r="H3026" t="n">
        <v>2.11</v>
      </c>
      <c r="I3026" t="n">
        <v>10</v>
      </c>
      <c r="J3026" t="n">
        <v>136.14</v>
      </c>
      <c r="K3026" t="n">
        <v>43.4</v>
      </c>
      <c r="L3026" t="n">
        <v>16.25</v>
      </c>
      <c r="M3026" t="n">
        <v>8</v>
      </c>
      <c r="N3026" t="n">
        <v>21.49</v>
      </c>
      <c r="O3026" t="n">
        <v>17024.98</v>
      </c>
      <c r="P3026" t="n">
        <v>203</v>
      </c>
      <c r="Q3026" t="n">
        <v>452.57</v>
      </c>
      <c r="R3026" t="n">
        <v>70.88</v>
      </c>
      <c r="S3026" t="n">
        <v>57.64</v>
      </c>
      <c r="T3026" t="n">
        <v>4528.18</v>
      </c>
      <c r="U3026" t="n">
        <v>0.8100000000000001</v>
      </c>
      <c r="V3026" t="n">
        <v>0.88</v>
      </c>
      <c r="W3026" t="n">
        <v>6.81</v>
      </c>
      <c r="X3026" t="n">
        <v>0.26</v>
      </c>
      <c r="Y3026" t="n">
        <v>1</v>
      </c>
      <c r="Z3026" t="n">
        <v>10</v>
      </c>
    </row>
    <row r="3027">
      <c r="A3027" t="n">
        <v>62</v>
      </c>
      <c r="B3027" t="n">
        <v>55</v>
      </c>
      <c r="C3027" t="inlineStr">
        <is>
          <t xml:space="preserve">CONCLUIDO	</t>
        </is>
      </c>
      <c r="D3027" t="n">
        <v>3.8031</v>
      </c>
      <c r="E3027" t="n">
        <v>26.29</v>
      </c>
      <c r="F3027" t="n">
        <v>23.97</v>
      </c>
      <c r="G3027" t="n">
        <v>143.83</v>
      </c>
      <c r="H3027" t="n">
        <v>2.14</v>
      </c>
      <c r="I3027" t="n">
        <v>10</v>
      </c>
      <c r="J3027" t="n">
        <v>136.48</v>
      </c>
      <c r="K3027" t="n">
        <v>43.4</v>
      </c>
      <c r="L3027" t="n">
        <v>16.5</v>
      </c>
      <c r="M3027" t="n">
        <v>7</v>
      </c>
      <c r="N3027" t="n">
        <v>21.58</v>
      </c>
      <c r="O3027" t="n">
        <v>17066.53</v>
      </c>
      <c r="P3027" t="n">
        <v>203.15</v>
      </c>
      <c r="Q3027" t="n">
        <v>452.62</v>
      </c>
      <c r="R3027" t="n">
        <v>70.40000000000001</v>
      </c>
      <c r="S3027" t="n">
        <v>57.64</v>
      </c>
      <c r="T3027" t="n">
        <v>4289.42</v>
      </c>
      <c r="U3027" t="n">
        <v>0.82</v>
      </c>
      <c r="V3027" t="n">
        <v>0.88</v>
      </c>
      <c r="W3027" t="n">
        <v>6.81</v>
      </c>
      <c r="X3027" t="n">
        <v>0.25</v>
      </c>
      <c r="Y3027" t="n">
        <v>1</v>
      </c>
      <c r="Z3027" t="n">
        <v>10</v>
      </c>
    </row>
    <row r="3028">
      <c r="A3028" t="n">
        <v>63</v>
      </c>
      <c r="B3028" t="n">
        <v>55</v>
      </c>
      <c r="C3028" t="inlineStr">
        <is>
          <t xml:space="preserve">CONCLUIDO	</t>
        </is>
      </c>
      <c r="D3028" t="n">
        <v>3.8015</v>
      </c>
      <c r="E3028" t="n">
        <v>26.31</v>
      </c>
      <c r="F3028" t="n">
        <v>23.98</v>
      </c>
      <c r="G3028" t="n">
        <v>143.9</v>
      </c>
      <c r="H3028" t="n">
        <v>2.16</v>
      </c>
      <c r="I3028" t="n">
        <v>10</v>
      </c>
      <c r="J3028" t="n">
        <v>136.82</v>
      </c>
      <c r="K3028" t="n">
        <v>43.4</v>
      </c>
      <c r="L3028" t="n">
        <v>16.75</v>
      </c>
      <c r="M3028" t="n">
        <v>6</v>
      </c>
      <c r="N3028" t="n">
        <v>21.67</v>
      </c>
      <c r="O3028" t="n">
        <v>17108.1</v>
      </c>
      <c r="P3028" t="n">
        <v>202.98</v>
      </c>
      <c r="Q3028" t="n">
        <v>452.59</v>
      </c>
      <c r="R3028" t="n">
        <v>70.59999999999999</v>
      </c>
      <c r="S3028" t="n">
        <v>57.64</v>
      </c>
      <c r="T3028" t="n">
        <v>4388.59</v>
      </c>
      <c r="U3028" t="n">
        <v>0.82</v>
      </c>
      <c r="V3028" t="n">
        <v>0.88</v>
      </c>
      <c r="W3028" t="n">
        <v>6.81</v>
      </c>
      <c r="X3028" t="n">
        <v>0.26</v>
      </c>
      <c r="Y3028" t="n">
        <v>1</v>
      </c>
      <c r="Z3028" t="n">
        <v>10</v>
      </c>
    </row>
    <row r="3029">
      <c r="A3029" t="n">
        <v>64</v>
      </c>
      <c r="B3029" t="n">
        <v>55</v>
      </c>
      <c r="C3029" t="inlineStr">
        <is>
          <t xml:space="preserve">CONCLUIDO	</t>
        </is>
      </c>
      <c r="D3029" t="n">
        <v>3.8015</v>
      </c>
      <c r="E3029" t="n">
        <v>26.31</v>
      </c>
      <c r="F3029" t="n">
        <v>23.98</v>
      </c>
      <c r="G3029" t="n">
        <v>143.89</v>
      </c>
      <c r="H3029" t="n">
        <v>2.19</v>
      </c>
      <c r="I3029" t="n">
        <v>10</v>
      </c>
      <c r="J3029" t="n">
        <v>137.15</v>
      </c>
      <c r="K3029" t="n">
        <v>43.4</v>
      </c>
      <c r="L3029" t="n">
        <v>17</v>
      </c>
      <c r="M3029" t="n">
        <v>4</v>
      </c>
      <c r="N3029" t="n">
        <v>21.75</v>
      </c>
      <c r="O3029" t="n">
        <v>17149.71</v>
      </c>
      <c r="P3029" t="n">
        <v>202.83</v>
      </c>
      <c r="Q3029" t="n">
        <v>452.63</v>
      </c>
      <c r="R3029" t="n">
        <v>70.53</v>
      </c>
      <c r="S3029" t="n">
        <v>57.64</v>
      </c>
      <c r="T3029" t="n">
        <v>4354.97</v>
      </c>
      <c r="U3029" t="n">
        <v>0.82</v>
      </c>
      <c r="V3029" t="n">
        <v>0.88</v>
      </c>
      <c r="W3029" t="n">
        <v>6.82</v>
      </c>
      <c r="X3029" t="n">
        <v>0.26</v>
      </c>
      <c r="Y3029" t="n">
        <v>1</v>
      </c>
      <c r="Z3029" t="n">
        <v>10</v>
      </c>
    </row>
    <row r="3030">
      <c r="A3030" t="n">
        <v>65</v>
      </c>
      <c r="B3030" t="n">
        <v>55</v>
      </c>
      <c r="C3030" t="inlineStr">
        <is>
          <t xml:space="preserve">CONCLUIDO	</t>
        </is>
      </c>
      <c r="D3030" t="n">
        <v>3.801</v>
      </c>
      <c r="E3030" t="n">
        <v>26.31</v>
      </c>
      <c r="F3030" t="n">
        <v>23.99</v>
      </c>
      <c r="G3030" t="n">
        <v>143.91</v>
      </c>
      <c r="H3030" t="n">
        <v>2.22</v>
      </c>
      <c r="I3030" t="n">
        <v>10</v>
      </c>
      <c r="J3030" t="n">
        <v>137.49</v>
      </c>
      <c r="K3030" t="n">
        <v>43.4</v>
      </c>
      <c r="L3030" t="n">
        <v>17.25</v>
      </c>
      <c r="M3030" t="n">
        <v>4</v>
      </c>
      <c r="N3030" t="n">
        <v>21.84</v>
      </c>
      <c r="O3030" t="n">
        <v>17191.35</v>
      </c>
      <c r="P3030" t="n">
        <v>202.61</v>
      </c>
      <c r="Q3030" t="n">
        <v>452.61</v>
      </c>
      <c r="R3030" t="n">
        <v>70.58</v>
      </c>
      <c r="S3030" t="n">
        <v>57.64</v>
      </c>
      <c r="T3030" t="n">
        <v>4379.34</v>
      </c>
      <c r="U3030" t="n">
        <v>0.82</v>
      </c>
      <c r="V3030" t="n">
        <v>0.88</v>
      </c>
      <c r="W3030" t="n">
        <v>6.82</v>
      </c>
      <c r="X3030" t="n">
        <v>0.26</v>
      </c>
      <c r="Y3030" t="n">
        <v>1</v>
      </c>
      <c r="Z3030" t="n">
        <v>10</v>
      </c>
    </row>
    <row r="3031">
      <c r="A3031" t="n">
        <v>66</v>
      </c>
      <c r="B3031" t="n">
        <v>55</v>
      </c>
      <c r="C3031" t="inlineStr">
        <is>
          <t xml:space="preserve">CONCLUIDO	</t>
        </is>
      </c>
      <c r="D3031" t="n">
        <v>3.8007</v>
      </c>
      <c r="E3031" t="n">
        <v>26.31</v>
      </c>
      <c r="F3031" t="n">
        <v>23.99</v>
      </c>
      <c r="G3031" t="n">
        <v>143.93</v>
      </c>
      <c r="H3031" t="n">
        <v>2.24</v>
      </c>
      <c r="I3031" t="n">
        <v>10</v>
      </c>
      <c r="J3031" t="n">
        <v>137.83</v>
      </c>
      <c r="K3031" t="n">
        <v>43.4</v>
      </c>
      <c r="L3031" t="n">
        <v>17.5</v>
      </c>
      <c r="M3031" t="n">
        <v>3</v>
      </c>
      <c r="N3031" t="n">
        <v>21.93</v>
      </c>
      <c r="O3031" t="n">
        <v>17233.02</v>
      </c>
      <c r="P3031" t="n">
        <v>202.7</v>
      </c>
      <c r="Q3031" t="n">
        <v>452.62</v>
      </c>
      <c r="R3031" t="n">
        <v>70.59999999999999</v>
      </c>
      <c r="S3031" t="n">
        <v>57.64</v>
      </c>
      <c r="T3031" t="n">
        <v>4386.65</v>
      </c>
      <c r="U3031" t="n">
        <v>0.82</v>
      </c>
      <c r="V3031" t="n">
        <v>0.88</v>
      </c>
      <c r="W3031" t="n">
        <v>6.82</v>
      </c>
      <c r="X3031" t="n">
        <v>0.26</v>
      </c>
      <c r="Y3031" t="n">
        <v>1</v>
      </c>
      <c r="Z3031" t="n">
        <v>10</v>
      </c>
    </row>
    <row r="3032">
      <c r="A3032" t="n">
        <v>67</v>
      </c>
      <c r="B3032" t="n">
        <v>55</v>
      </c>
      <c r="C3032" t="inlineStr">
        <is>
          <t xml:space="preserve">CONCLUIDO	</t>
        </is>
      </c>
      <c r="D3032" t="n">
        <v>3.7994</v>
      </c>
      <c r="E3032" t="n">
        <v>26.32</v>
      </c>
      <c r="F3032" t="n">
        <v>24</v>
      </c>
      <c r="G3032" t="n">
        <v>143.98</v>
      </c>
      <c r="H3032" t="n">
        <v>2.27</v>
      </c>
      <c r="I3032" t="n">
        <v>10</v>
      </c>
      <c r="J3032" t="n">
        <v>138.17</v>
      </c>
      <c r="K3032" t="n">
        <v>43.4</v>
      </c>
      <c r="L3032" t="n">
        <v>17.75</v>
      </c>
      <c r="M3032" t="n">
        <v>1</v>
      </c>
      <c r="N3032" t="n">
        <v>22.02</v>
      </c>
      <c r="O3032" t="n">
        <v>17274.72</v>
      </c>
      <c r="P3032" t="n">
        <v>202.82</v>
      </c>
      <c r="Q3032" t="n">
        <v>452.59</v>
      </c>
      <c r="R3032" t="n">
        <v>70.90000000000001</v>
      </c>
      <c r="S3032" t="n">
        <v>57.64</v>
      </c>
      <c r="T3032" t="n">
        <v>4538.69</v>
      </c>
      <c r="U3032" t="n">
        <v>0.8100000000000001</v>
      </c>
      <c r="V3032" t="n">
        <v>0.88</v>
      </c>
      <c r="W3032" t="n">
        <v>6.82</v>
      </c>
      <c r="X3032" t="n">
        <v>0.27</v>
      </c>
      <c r="Y3032" t="n">
        <v>1</v>
      </c>
      <c r="Z3032" t="n">
        <v>10</v>
      </c>
    </row>
    <row r="3033">
      <c r="A3033" t="n">
        <v>68</v>
      </c>
      <c r="B3033" t="n">
        <v>55</v>
      </c>
      <c r="C3033" t="inlineStr">
        <is>
          <t xml:space="preserve">CONCLUIDO	</t>
        </is>
      </c>
      <c r="D3033" t="n">
        <v>3.7989</v>
      </c>
      <c r="E3033" t="n">
        <v>26.32</v>
      </c>
      <c r="F3033" t="n">
        <v>24</v>
      </c>
      <c r="G3033" t="n">
        <v>144</v>
      </c>
      <c r="H3033" t="n">
        <v>2.3</v>
      </c>
      <c r="I3033" t="n">
        <v>10</v>
      </c>
      <c r="J3033" t="n">
        <v>138.51</v>
      </c>
      <c r="K3033" t="n">
        <v>43.4</v>
      </c>
      <c r="L3033" t="n">
        <v>18</v>
      </c>
      <c r="M3033" t="n">
        <v>1</v>
      </c>
      <c r="N3033" t="n">
        <v>22.11</v>
      </c>
      <c r="O3033" t="n">
        <v>17316.45</v>
      </c>
      <c r="P3033" t="n">
        <v>203.11</v>
      </c>
      <c r="Q3033" t="n">
        <v>452.63</v>
      </c>
      <c r="R3033" t="n">
        <v>70.98999999999999</v>
      </c>
      <c r="S3033" t="n">
        <v>57.64</v>
      </c>
      <c r="T3033" t="n">
        <v>4584.47</v>
      </c>
      <c r="U3033" t="n">
        <v>0.8100000000000001</v>
      </c>
      <c r="V3033" t="n">
        <v>0.88</v>
      </c>
      <c r="W3033" t="n">
        <v>6.82</v>
      </c>
      <c r="X3033" t="n">
        <v>0.28</v>
      </c>
      <c r="Y3033" t="n">
        <v>1</v>
      </c>
      <c r="Z3033" t="n">
        <v>10</v>
      </c>
    </row>
    <row r="3034">
      <c r="A3034" t="n">
        <v>69</v>
      </c>
      <c r="B3034" t="n">
        <v>55</v>
      </c>
      <c r="C3034" t="inlineStr">
        <is>
          <t xml:space="preserve">CONCLUIDO	</t>
        </is>
      </c>
      <c r="D3034" t="n">
        <v>3.7987</v>
      </c>
      <c r="E3034" t="n">
        <v>26.32</v>
      </c>
      <c r="F3034" t="n">
        <v>24</v>
      </c>
      <c r="G3034" t="n">
        <v>144.01</v>
      </c>
      <c r="H3034" t="n">
        <v>2.32</v>
      </c>
      <c r="I3034" t="n">
        <v>10</v>
      </c>
      <c r="J3034" t="n">
        <v>138.85</v>
      </c>
      <c r="K3034" t="n">
        <v>43.4</v>
      </c>
      <c r="L3034" t="n">
        <v>18.25</v>
      </c>
      <c r="M3034" t="n">
        <v>1</v>
      </c>
      <c r="N3034" t="n">
        <v>22.2</v>
      </c>
      <c r="O3034" t="n">
        <v>17358.22</v>
      </c>
      <c r="P3034" t="n">
        <v>203.56</v>
      </c>
      <c r="Q3034" t="n">
        <v>452.59</v>
      </c>
      <c r="R3034" t="n">
        <v>71.06999999999999</v>
      </c>
      <c r="S3034" t="n">
        <v>57.64</v>
      </c>
      <c r="T3034" t="n">
        <v>4622.52</v>
      </c>
      <c r="U3034" t="n">
        <v>0.8100000000000001</v>
      </c>
      <c r="V3034" t="n">
        <v>0.88</v>
      </c>
      <c r="W3034" t="n">
        <v>6.82</v>
      </c>
      <c r="X3034" t="n">
        <v>0.28</v>
      </c>
      <c r="Y3034" t="n">
        <v>1</v>
      </c>
      <c r="Z3034" t="n">
        <v>10</v>
      </c>
    </row>
    <row r="3035">
      <c r="A3035" t="n">
        <v>70</v>
      </c>
      <c r="B3035" t="n">
        <v>55</v>
      </c>
      <c r="C3035" t="inlineStr">
        <is>
          <t xml:space="preserve">CONCLUIDO	</t>
        </is>
      </c>
      <c r="D3035" t="n">
        <v>3.7983</v>
      </c>
      <c r="E3035" t="n">
        <v>26.33</v>
      </c>
      <c r="F3035" t="n">
        <v>24</v>
      </c>
      <c r="G3035" t="n">
        <v>144.03</v>
      </c>
      <c r="H3035" t="n">
        <v>2.35</v>
      </c>
      <c r="I3035" t="n">
        <v>10</v>
      </c>
      <c r="J3035" t="n">
        <v>139.18</v>
      </c>
      <c r="K3035" t="n">
        <v>43.4</v>
      </c>
      <c r="L3035" t="n">
        <v>18.5</v>
      </c>
      <c r="M3035" t="n">
        <v>1</v>
      </c>
      <c r="N3035" t="n">
        <v>22.28</v>
      </c>
      <c r="O3035" t="n">
        <v>17400.01</v>
      </c>
      <c r="P3035" t="n">
        <v>203.78</v>
      </c>
      <c r="Q3035" t="n">
        <v>452.6</v>
      </c>
      <c r="R3035" t="n">
        <v>71.04000000000001</v>
      </c>
      <c r="S3035" t="n">
        <v>57.64</v>
      </c>
      <c r="T3035" t="n">
        <v>4607.53</v>
      </c>
      <c r="U3035" t="n">
        <v>0.8100000000000001</v>
      </c>
      <c r="V3035" t="n">
        <v>0.88</v>
      </c>
      <c r="W3035" t="n">
        <v>6.82</v>
      </c>
      <c r="X3035" t="n">
        <v>0.28</v>
      </c>
      <c r="Y3035" t="n">
        <v>1</v>
      </c>
      <c r="Z3035" t="n">
        <v>10</v>
      </c>
    </row>
    <row r="3036">
      <c r="A3036" t="n">
        <v>71</v>
      </c>
      <c r="B3036" t="n">
        <v>55</v>
      </c>
      <c r="C3036" t="inlineStr">
        <is>
          <t xml:space="preserve">CONCLUIDO	</t>
        </is>
      </c>
      <c r="D3036" t="n">
        <v>3.7991</v>
      </c>
      <c r="E3036" t="n">
        <v>26.32</v>
      </c>
      <c r="F3036" t="n">
        <v>24</v>
      </c>
      <c r="G3036" t="n">
        <v>144</v>
      </c>
      <c r="H3036" t="n">
        <v>2.38</v>
      </c>
      <c r="I3036" t="n">
        <v>10</v>
      </c>
      <c r="J3036" t="n">
        <v>139.52</v>
      </c>
      <c r="K3036" t="n">
        <v>43.4</v>
      </c>
      <c r="L3036" t="n">
        <v>18.75</v>
      </c>
      <c r="M3036" t="n">
        <v>0</v>
      </c>
      <c r="N3036" t="n">
        <v>22.37</v>
      </c>
      <c r="O3036" t="n">
        <v>17441.84</v>
      </c>
      <c r="P3036" t="n">
        <v>203.82</v>
      </c>
      <c r="Q3036" t="n">
        <v>452.59</v>
      </c>
      <c r="R3036" t="n">
        <v>70.90000000000001</v>
      </c>
      <c r="S3036" t="n">
        <v>57.64</v>
      </c>
      <c r="T3036" t="n">
        <v>4538.36</v>
      </c>
      <c r="U3036" t="n">
        <v>0.8100000000000001</v>
      </c>
      <c r="V3036" t="n">
        <v>0.88</v>
      </c>
      <c r="W3036" t="n">
        <v>6.82</v>
      </c>
      <c r="X3036" t="n">
        <v>0.27</v>
      </c>
      <c r="Y3036" t="n">
        <v>1</v>
      </c>
      <c r="Z303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0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INDEX(resultados!$A$2:$ZZ$3036, 1, MATCH($B$1, resultados!$A$1:$ZZ$1, 0))</f>
        <v/>
      </c>
      <c r="B7">
        <f>INDEX(resultados!$A$2:$ZZ$3036, 1, MATCH($B$2, resultados!$A$1:$ZZ$1, 0))</f>
        <v/>
      </c>
      <c r="C7">
        <f>INDEX(resultados!$A$2:$ZZ$3036, 1, MATCH($B$3, resultados!$A$1:$ZZ$1, 0))</f>
        <v/>
      </c>
    </row>
    <row r="8">
      <c r="A8">
        <f>INDEX(resultados!$A$2:$ZZ$3036, 2, MATCH($B$1, resultados!$A$1:$ZZ$1, 0))</f>
        <v/>
      </c>
      <c r="B8">
        <f>INDEX(resultados!$A$2:$ZZ$3036, 2, MATCH($B$2, resultados!$A$1:$ZZ$1, 0))</f>
        <v/>
      </c>
      <c r="C8">
        <f>INDEX(resultados!$A$2:$ZZ$3036, 2, MATCH($B$3, resultados!$A$1:$ZZ$1, 0))</f>
        <v/>
      </c>
    </row>
    <row r="9">
      <c r="A9">
        <f>INDEX(resultados!$A$2:$ZZ$3036, 3, MATCH($B$1, resultados!$A$1:$ZZ$1, 0))</f>
        <v/>
      </c>
      <c r="B9">
        <f>INDEX(resultados!$A$2:$ZZ$3036, 3, MATCH($B$2, resultados!$A$1:$ZZ$1, 0))</f>
        <v/>
      </c>
      <c r="C9">
        <f>INDEX(resultados!$A$2:$ZZ$3036, 3, MATCH($B$3, resultados!$A$1:$ZZ$1, 0))</f>
        <v/>
      </c>
    </row>
    <row r="10">
      <c r="A10">
        <f>INDEX(resultados!$A$2:$ZZ$3036, 4, MATCH($B$1, resultados!$A$1:$ZZ$1, 0))</f>
        <v/>
      </c>
      <c r="B10">
        <f>INDEX(resultados!$A$2:$ZZ$3036, 4, MATCH($B$2, resultados!$A$1:$ZZ$1, 0))</f>
        <v/>
      </c>
      <c r="C10">
        <f>INDEX(resultados!$A$2:$ZZ$3036, 4, MATCH($B$3, resultados!$A$1:$ZZ$1, 0))</f>
        <v/>
      </c>
    </row>
    <row r="11">
      <c r="A11">
        <f>INDEX(resultados!$A$2:$ZZ$3036, 5, MATCH($B$1, resultados!$A$1:$ZZ$1, 0))</f>
        <v/>
      </c>
      <c r="B11">
        <f>INDEX(resultados!$A$2:$ZZ$3036, 5, MATCH($B$2, resultados!$A$1:$ZZ$1, 0))</f>
        <v/>
      </c>
      <c r="C11">
        <f>INDEX(resultados!$A$2:$ZZ$3036, 5, MATCH($B$3, resultados!$A$1:$ZZ$1, 0))</f>
        <v/>
      </c>
    </row>
    <row r="12">
      <c r="A12">
        <f>INDEX(resultados!$A$2:$ZZ$3036, 6, MATCH($B$1, resultados!$A$1:$ZZ$1, 0))</f>
        <v/>
      </c>
      <c r="B12">
        <f>INDEX(resultados!$A$2:$ZZ$3036, 6, MATCH($B$2, resultados!$A$1:$ZZ$1, 0))</f>
        <v/>
      </c>
      <c r="C12">
        <f>INDEX(resultados!$A$2:$ZZ$3036, 6, MATCH($B$3, resultados!$A$1:$ZZ$1, 0))</f>
        <v/>
      </c>
    </row>
    <row r="13">
      <c r="A13">
        <f>INDEX(resultados!$A$2:$ZZ$3036, 7, MATCH($B$1, resultados!$A$1:$ZZ$1, 0))</f>
        <v/>
      </c>
      <c r="B13">
        <f>INDEX(resultados!$A$2:$ZZ$3036, 7, MATCH($B$2, resultados!$A$1:$ZZ$1, 0))</f>
        <v/>
      </c>
      <c r="C13">
        <f>INDEX(resultados!$A$2:$ZZ$3036, 7, MATCH($B$3, resultados!$A$1:$ZZ$1, 0))</f>
        <v/>
      </c>
    </row>
    <row r="14">
      <c r="A14">
        <f>INDEX(resultados!$A$2:$ZZ$3036, 8, MATCH($B$1, resultados!$A$1:$ZZ$1, 0))</f>
        <v/>
      </c>
      <c r="B14">
        <f>INDEX(resultados!$A$2:$ZZ$3036, 8, MATCH($B$2, resultados!$A$1:$ZZ$1, 0))</f>
        <v/>
      </c>
      <c r="C14">
        <f>INDEX(resultados!$A$2:$ZZ$3036, 8, MATCH($B$3, resultados!$A$1:$ZZ$1, 0))</f>
        <v/>
      </c>
    </row>
    <row r="15">
      <c r="A15">
        <f>INDEX(resultados!$A$2:$ZZ$3036, 9, MATCH($B$1, resultados!$A$1:$ZZ$1, 0))</f>
        <v/>
      </c>
      <c r="B15">
        <f>INDEX(resultados!$A$2:$ZZ$3036, 9, MATCH($B$2, resultados!$A$1:$ZZ$1, 0))</f>
        <v/>
      </c>
      <c r="C15">
        <f>INDEX(resultados!$A$2:$ZZ$3036, 9, MATCH($B$3, resultados!$A$1:$ZZ$1, 0))</f>
        <v/>
      </c>
    </row>
    <row r="16">
      <c r="A16">
        <f>INDEX(resultados!$A$2:$ZZ$3036, 10, MATCH($B$1, resultados!$A$1:$ZZ$1, 0))</f>
        <v/>
      </c>
      <c r="B16">
        <f>INDEX(resultados!$A$2:$ZZ$3036, 10, MATCH($B$2, resultados!$A$1:$ZZ$1, 0))</f>
        <v/>
      </c>
      <c r="C16">
        <f>INDEX(resultados!$A$2:$ZZ$3036, 10, MATCH($B$3, resultados!$A$1:$ZZ$1, 0))</f>
        <v/>
      </c>
    </row>
    <row r="17">
      <c r="A17">
        <f>INDEX(resultados!$A$2:$ZZ$3036, 11, MATCH($B$1, resultados!$A$1:$ZZ$1, 0))</f>
        <v/>
      </c>
      <c r="B17">
        <f>INDEX(resultados!$A$2:$ZZ$3036, 11, MATCH($B$2, resultados!$A$1:$ZZ$1, 0))</f>
        <v/>
      </c>
      <c r="C17">
        <f>INDEX(resultados!$A$2:$ZZ$3036, 11, MATCH($B$3, resultados!$A$1:$ZZ$1, 0))</f>
        <v/>
      </c>
    </row>
    <row r="18">
      <c r="A18">
        <f>INDEX(resultados!$A$2:$ZZ$3036, 12, MATCH($B$1, resultados!$A$1:$ZZ$1, 0))</f>
        <v/>
      </c>
      <c r="B18">
        <f>INDEX(resultados!$A$2:$ZZ$3036, 12, MATCH($B$2, resultados!$A$1:$ZZ$1, 0))</f>
        <v/>
      </c>
      <c r="C18">
        <f>INDEX(resultados!$A$2:$ZZ$3036, 12, MATCH($B$3, resultados!$A$1:$ZZ$1, 0))</f>
        <v/>
      </c>
    </row>
    <row r="19">
      <c r="A19">
        <f>INDEX(resultados!$A$2:$ZZ$3036, 13, MATCH($B$1, resultados!$A$1:$ZZ$1, 0))</f>
        <v/>
      </c>
      <c r="B19">
        <f>INDEX(resultados!$A$2:$ZZ$3036, 13, MATCH($B$2, resultados!$A$1:$ZZ$1, 0))</f>
        <v/>
      </c>
      <c r="C19">
        <f>INDEX(resultados!$A$2:$ZZ$3036, 13, MATCH($B$3, resultados!$A$1:$ZZ$1, 0))</f>
        <v/>
      </c>
    </row>
    <row r="20">
      <c r="A20">
        <f>INDEX(resultados!$A$2:$ZZ$3036, 14, MATCH($B$1, resultados!$A$1:$ZZ$1, 0))</f>
        <v/>
      </c>
      <c r="B20">
        <f>INDEX(resultados!$A$2:$ZZ$3036, 14, MATCH($B$2, resultados!$A$1:$ZZ$1, 0))</f>
        <v/>
      </c>
      <c r="C20">
        <f>INDEX(resultados!$A$2:$ZZ$3036, 14, MATCH($B$3, resultados!$A$1:$ZZ$1, 0))</f>
        <v/>
      </c>
    </row>
    <row r="21">
      <c r="A21">
        <f>INDEX(resultados!$A$2:$ZZ$3036, 15, MATCH($B$1, resultados!$A$1:$ZZ$1, 0))</f>
        <v/>
      </c>
      <c r="B21">
        <f>INDEX(resultados!$A$2:$ZZ$3036, 15, MATCH($B$2, resultados!$A$1:$ZZ$1, 0))</f>
        <v/>
      </c>
      <c r="C21">
        <f>INDEX(resultados!$A$2:$ZZ$3036, 15, MATCH($B$3, resultados!$A$1:$ZZ$1, 0))</f>
        <v/>
      </c>
    </row>
    <row r="22">
      <c r="A22">
        <f>INDEX(resultados!$A$2:$ZZ$3036, 16, MATCH($B$1, resultados!$A$1:$ZZ$1, 0))</f>
        <v/>
      </c>
      <c r="B22">
        <f>INDEX(resultados!$A$2:$ZZ$3036, 16, MATCH($B$2, resultados!$A$1:$ZZ$1, 0))</f>
        <v/>
      </c>
      <c r="C22">
        <f>INDEX(resultados!$A$2:$ZZ$3036, 16, MATCH($B$3, resultados!$A$1:$ZZ$1, 0))</f>
        <v/>
      </c>
    </row>
    <row r="23">
      <c r="A23">
        <f>INDEX(resultados!$A$2:$ZZ$3036, 17, MATCH($B$1, resultados!$A$1:$ZZ$1, 0))</f>
        <v/>
      </c>
      <c r="B23">
        <f>INDEX(resultados!$A$2:$ZZ$3036, 17, MATCH($B$2, resultados!$A$1:$ZZ$1, 0))</f>
        <v/>
      </c>
      <c r="C23">
        <f>INDEX(resultados!$A$2:$ZZ$3036, 17, MATCH($B$3, resultados!$A$1:$ZZ$1, 0))</f>
        <v/>
      </c>
    </row>
    <row r="24">
      <c r="A24">
        <f>INDEX(resultados!$A$2:$ZZ$3036, 18, MATCH($B$1, resultados!$A$1:$ZZ$1, 0))</f>
        <v/>
      </c>
      <c r="B24">
        <f>INDEX(resultados!$A$2:$ZZ$3036, 18, MATCH($B$2, resultados!$A$1:$ZZ$1, 0))</f>
        <v/>
      </c>
      <c r="C24">
        <f>INDEX(resultados!$A$2:$ZZ$3036, 18, MATCH($B$3, resultados!$A$1:$ZZ$1, 0))</f>
        <v/>
      </c>
    </row>
    <row r="25">
      <c r="A25">
        <f>INDEX(resultados!$A$2:$ZZ$3036, 19, MATCH($B$1, resultados!$A$1:$ZZ$1, 0))</f>
        <v/>
      </c>
      <c r="B25">
        <f>INDEX(resultados!$A$2:$ZZ$3036, 19, MATCH($B$2, resultados!$A$1:$ZZ$1, 0))</f>
        <v/>
      </c>
      <c r="C25">
        <f>INDEX(resultados!$A$2:$ZZ$3036, 19, MATCH($B$3, resultados!$A$1:$ZZ$1, 0))</f>
        <v/>
      </c>
    </row>
    <row r="26">
      <c r="A26">
        <f>INDEX(resultados!$A$2:$ZZ$3036, 20, MATCH($B$1, resultados!$A$1:$ZZ$1, 0))</f>
        <v/>
      </c>
      <c r="B26">
        <f>INDEX(resultados!$A$2:$ZZ$3036, 20, MATCH($B$2, resultados!$A$1:$ZZ$1, 0))</f>
        <v/>
      </c>
      <c r="C26">
        <f>INDEX(resultados!$A$2:$ZZ$3036, 20, MATCH($B$3, resultados!$A$1:$ZZ$1, 0))</f>
        <v/>
      </c>
    </row>
    <row r="27">
      <c r="A27">
        <f>INDEX(resultados!$A$2:$ZZ$3036, 21, MATCH($B$1, resultados!$A$1:$ZZ$1, 0))</f>
        <v/>
      </c>
      <c r="B27">
        <f>INDEX(resultados!$A$2:$ZZ$3036, 21, MATCH($B$2, resultados!$A$1:$ZZ$1, 0))</f>
        <v/>
      </c>
      <c r="C27">
        <f>INDEX(resultados!$A$2:$ZZ$3036, 21, MATCH($B$3, resultados!$A$1:$ZZ$1, 0))</f>
        <v/>
      </c>
    </row>
    <row r="28">
      <c r="A28">
        <f>INDEX(resultados!$A$2:$ZZ$3036, 22, MATCH($B$1, resultados!$A$1:$ZZ$1, 0))</f>
        <v/>
      </c>
      <c r="B28">
        <f>INDEX(resultados!$A$2:$ZZ$3036, 22, MATCH($B$2, resultados!$A$1:$ZZ$1, 0))</f>
        <v/>
      </c>
      <c r="C28">
        <f>INDEX(resultados!$A$2:$ZZ$3036, 22, MATCH($B$3, resultados!$A$1:$ZZ$1, 0))</f>
        <v/>
      </c>
    </row>
    <row r="29">
      <c r="A29">
        <f>INDEX(resultados!$A$2:$ZZ$3036, 23, MATCH($B$1, resultados!$A$1:$ZZ$1, 0))</f>
        <v/>
      </c>
      <c r="B29">
        <f>INDEX(resultados!$A$2:$ZZ$3036, 23, MATCH($B$2, resultados!$A$1:$ZZ$1, 0))</f>
        <v/>
      </c>
      <c r="C29">
        <f>INDEX(resultados!$A$2:$ZZ$3036, 23, MATCH($B$3, resultados!$A$1:$ZZ$1, 0))</f>
        <v/>
      </c>
    </row>
    <row r="30">
      <c r="A30">
        <f>INDEX(resultados!$A$2:$ZZ$3036, 24, MATCH($B$1, resultados!$A$1:$ZZ$1, 0))</f>
        <v/>
      </c>
      <c r="B30">
        <f>INDEX(resultados!$A$2:$ZZ$3036, 24, MATCH($B$2, resultados!$A$1:$ZZ$1, 0))</f>
        <v/>
      </c>
      <c r="C30">
        <f>INDEX(resultados!$A$2:$ZZ$3036, 24, MATCH($B$3, resultados!$A$1:$ZZ$1, 0))</f>
        <v/>
      </c>
    </row>
    <row r="31">
      <c r="A31">
        <f>INDEX(resultados!$A$2:$ZZ$3036, 25, MATCH($B$1, resultados!$A$1:$ZZ$1, 0))</f>
        <v/>
      </c>
      <c r="B31">
        <f>INDEX(resultados!$A$2:$ZZ$3036, 25, MATCH($B$2, resultados!$A$1:$ZZ$1, 0))</f>
        <v/>
      </c>
      <c r="C31">
        <f>INDEX(resultados!$A$2:$ZZ$3036, 25, MATCH($B$3, resultados!$A$1:$ZZ$1, 0))</f>
        <v/>
      </c>
    </row>
    <row r="32">
      <c r="A32">
        <f>INDEX(resultados!$A$2:$ZZ$3036, 26, MATCH($B$1, resultados!$A$1:$ZZ$1, 0))</f>
        <v/>
      </c>
      <c r="B32">
        <f>INDEX(resultados!$A$2:$ZZ$3036, 26, MATCH($B$2, resultados!$A$1:$ZZ$1, 0))</f>
        <v/>
      </c>
      <c r="C32">
        <f>INDEX(resultados!$A$2:$ZZ$3036, 26, MATCH($B$3, resultados!$A$1:$ZZ$1, 0))</f>
        <v/>
      </c>
    </row>
    <row r="33">
      <c r="A33">
        <f>INDEX(resultados!$A$2:$ZZ$3036, 27, MATCH($B$1, resultados!$A$1:$ZZ$1, 0))</f>
        <v/>
      </c>
      <c r="B33">
        <f>INDEX(resultados!$A$2:$ZZ$3036, 27, MATCH($B$2, resultados!$A$1:$ZZ$1, 0))</f>
        <v/>
      </c>
      <c r="C33">
        <f>INDEX(resultados!$A$2:$ZZ$3036, 27, MATCH($B$3, resultados!$A$1:$ZZ$1, 0))</f>
        <v/>
      </c>
    </row>
    <row r="34">
      <c r="A34">
        <f>INDEX(resultados!$A$2:$ZZ$3036, 28, MATCH($B$1, resultados!$A$1:$ZZ$1, 0))</f>
        <v/>
      </c>
      <c r="B34">
        <f>INDEX(resultados!$A$2:$ZZ$3036, 28, MATCH($B$2, resultados!$A$1:$ZZ$1, 0))</f>
        <v/>
      </c>
      <c r="C34">
        <f>INDEX(resultados!$A$2:$ZZ$3036, 28, MATCH($B$3, resultados!$A$1:$ZZ$1, 0))</f>
        <v/>
      </c>
    </row>
    <row r="35">
      <c r="A35">
        <f>INDEX(resultados!$A$2:$ZZ$3036, 29, MATCH($B$1, resultados!$A$1:$ZZ$1, 0))</f>
        <v/>
      </c>
      <c r="B35">
        <f>INDEX(resultados!$A$2:$ZZ$3036, 29, MATCH($B$2, resultados!$A$1:$ZZ$1, 0))</f>
        <v/>
      </c>
      <c r="C35">
        <f>INDEX(resultados!$A$2:$ZZ$3036, 29, MATCH($B$3, resultados!$A$1:$ZZ$1, 0))</f>
        <v/>
      </c>
    </row>
    <row r="36">
      <c r="A36">
        <f>INDEX(resultados!$A$2:$ZZ$3036, 30, MATCH($B$1, resultados!$A$1:$ZZ$1, 0))</f>
        <v/>
      </c>
      <c r="B36">
        <f>INDEX(resultados!$A$2:$ZZ$3036, 30, MATCH($B$2, resultados!$A$1:$ZZ$1, 0))</f>
        <v/>
      </c>
      <c r="C36">
        <f>INDEX(resultados!$A$2:$ZZ$3036, 30, MATCH($B$3, resultados!$A$1:$ZZ$1, 0))</f>
        <v/>
      </c>
    </row>
    <row r="37">
      <c r="A37">
        <f>INDEX(resultados!$A$2:$ZZ$3036, 31, MATCH($B$1, resultados!$A$1:$ZZ$1, 0))</f>
        <v/>
      </c>
      <c r="B37">
        <f>INDEX(resultados!$A$2:$ZZ$3036, 31, MATCH($B$2, resultados!$A$1:$ZZ$1, 0))</f>
        <v/>
      </c>
      <c r="C37">
        <f>INDEX(resultados!$A$2:$ZZ$3036, 31, MATCH($B$3, resultados!$A$1:$ZZ$1, 0))</f>
        <v/>
      </c>
    </row>
    <row r="38">
      <c r="A38">
        <f>INDEX(resultados!$A$2:$ZZ$3036, 32, MATCH($B$1, resultados!$A$1:$ZZ$1, 0))</f>
        <v/>
      </c>
      <c r="B38">
        <f>INDEX(resultados!$A$2:$ZZ$3036, 32, MATCH($B$2, resultados!$A$1:$ZZ$1, 0))</f>
        <v/>
      </c>
      <c r="C38">
        <f>INDEX(resultados!$A$2:$ZZ$3036, 32, MATCH($B$3, resultados!$A$1:$ZZ$1, 0))</f>
        <v/>
      </c>
    </row>
    <row r="39">
      <c r="A39">
        <f>INDEX(resultados!$A$2:$ZZ$3036, 33, MATCH($B$1, resultados!$A$1:$ZZ$1, 0))</f>
        <v/>
      </c>
      <c r="B39">
        <f>INDEX(resultados!$A$2:$ZZ$3036, 33, MATCH($B$2, resultados!$A$1:$ZZ$1, 0))</f>
        <v/>
      </c>
      <c r="C39">
        <f>INDEX(resultados!$A$2:$ZZ$3036, 33, MATCH($B$3, resultados!$A$1:$ZZ$1, 0))</f>
        <v/>
      </c>
    </row>
    <row r="40">
      <c r="A40">
        <f>INDEX(resultados!$A$2:$ZZ$3036, 34, MATCH($B$1, resultados!$A$1:$ZZ$1, 0))</f>
        <v/>
      </c>
      <c r="B40">
        <f>INDEX(resultados!$A$2:$ZZ$3036, 34, MATCH($B$2, resultados!$A$1:$ZZ$1, 0))</f>
        <v/>
      </c>
      <c r="C40">
        <f>INDEX(resultados!$A$2:$ZZ$3036, 34, MATCH($B$3, resultados!$A$1:$ZZ$1, 0))</f>
        <v/>
      </c>
    </row>
    <row r="41">
      <c r="A41">
        <f>INDEX(resultados!$A$2:$ZZ$3036, 35, MATCH($B$1, resultados!$A$1:$ZZ$1, 0))</f>
        <v/>
      </c>
      <c r="B41">
        <f>INDEX(resultados!$A$2:$ZZ$3036, 35, MATCH($B$2, resultados!$A$1:$ZZ$1, 0))</f>
        <v/>
      </c>
      <c r="C41">
        <f>INDEX(resultados!$A$2:$ZZ$3036, 35, MATCH($B$3, resultados!$A$1:$ZZ$1, 0))</f>
        <v/>
      </c>
    </row>
    <row r="42">
      <c r="A42">
        <f>INDEX(resultados!$A$2:$ZZ$3036, 36, MATCH($B$1, resultados!$A$1:$ZZ$1, 0))</f>
        <v/>
      </c>
      <c r="B42">
        <f>INDEX(resultados!$A$2:$ZZ$3036, 36, MATCH($B$2, resultados!$A$1:$ZZ$1, 0))</f>
        <v/>
      </c>
      <c r="C42">
        <f>INDEX(resultados!$A$2:$ZZ$3036, 36, MATCH($B$3, resultados!$A$1:$ZZ$1, 0))</f>
        <v/>
      </c>
    </row>
    <row r="43">
      <c r="A43">
        <f>INDEX(resultados!$A$2:$ZZ$3036, 37, MATCH($B$1, resultados!$A$1:$ZZ$1, 0))</f>
        <v/>
      </c>
      <c r="B43">
        <f>INDEX(resultados!$A$2:$ZZ$3036, 37, MATCH($B$2, resultados!$A$1:$ZZ$1, 0))</f>
        <v/>
      </c>
      <c r="C43">
        <f>INDEX(resultados!$A$2:$ZZ$3036, 37, MATCH($B$3, resultados!$A$1:$ZZ$1, 0))</f>
        <v/>
      </c>
    </row>
    <row r="44">
      <c r="A44">
        <f>INDEX(resultados!$A$2:$ZZ$3036, 38, MATCH($B$1, resultados!$A$1:$ZZ$1, 0))</f>
        <v/>
      </c>
      <c r="B44">
        <f>INDEX(resultados!$A$2:$ZZ$3036, 38, MATCH($B$2, resultados!$A$1:$ZZ$1, 0))</f>
        <v/>
      </c>
      <c r="C44">
        <f>INDEX(resultados!$A$2:$ZZ$3036, 38, MATCH($B$3, resultados!$A$1:$ZZ$1, 0))</f>
        <v/>
      </c>
    </row>
    <row r="45">
      <c r="A45">
        <f>INDEX(resultados!$A$2:$ZZ$3036, 39, MATCH($B$1, resultados!$A$1:$ZZ$1, 0))</f>
        <v/>
      </c>
      <c r="B45">
        <f>INDEX(resultados!$A$2:$ZZ$3036, 39, MATCH($B$2, resultados!$A$1:$ZZ$1, 0))</f>
        <v/>
      </c>
      <c r="C45">
        <f>INDEX(resultados!$A$2:$ZZ$3036, 39, MATCH($B$3, resultados!$A$1:$ZZ$1, 0))</f>
        <v/>
      </c>
    </row>
    <row r="46">
      <c r="A46">
        <f>INDEX(resultados!$A$2:$ZZ$3036, 40, MATCH($B$1, resultados!$A$1:$ZZ$1, 0))</f>
        <v/>
      </c>
      <c r="B46">
        <f>INDEX(resultados!$A$2:$ZZ$3036, 40, MATCH($B$2, resultados!$A$1:$ZZ$1, 0))</f>
        <v/>
      </c>
      <c r="C46">
        <f>INDEX(resultados!$A$2:$ZZ$3036, 40, MATCH($B$3, resultados!$A$1:$ZZ$1, 0))</f>
        <v/>
      </c>
    </row>
    <row r="47">
      <c r="A47">
        <f>INDEX(resultados!$A$2:$ZZ$3036, 41, MATCH($B$1, resultados!$A$1:$ZZ$1, 0))</f>
        <v/>
      </c>
      <c r="B47">
        <f>INDEX(resultados!$A$2:$ZZ$3036, 41, MATCH($B$2, resultados!$A$1:$ZZ$1, 0))</f>
        <v/>
      </c>
      <c r="C47">
        <f>INDEX(resultados!$A$2:$ZZ$3036, 41, MATCH($B$3, resultados!$A$1:$ZZ$1, 0))</f>
        <v/>
      </c>
    </row>
    <row r="48">
      <c r="A48">
        <f>INDEX(resultados!$A$2:$ZZ$3036, 42, MATCH($B$1, resultados!$A$1:$ZZ$1, 0))</f>
        <v/>
      </c>
      <c r="B48">
        <f>INDEX(resultados!$A$2:$ZZ$3036, 42, MATCH($B$2, resultados!$A$1:$ZZ$1, 0))</f>
        <v/>
      </c>
      <c r="C48">
        <f>INDEX(resultados!$A$2:$ZZ$3036, 42, MATCH($B$3, resultados!$A$1:$ZZ$1, 0))</f>
        <v/>
      </c>
    </row>
    <row r="49">
      <c r="A49">
        <f>INDEX(resultados!$A$2:$ZZ$3036, 43, MATCH($B$1, resultados!$A$1:$ZZ$1, 0))</f>
        <v/>
      </c>
      <c r="B49">
        <f>INDEX(resultados!$A$2:$ZZ$3036, 43, MATCH($B$2, resultados!$A$1:$ZZ$1, 0))</f>
        <v/>
      </c>
      <c r="C49">
        <f>INDEX(resultados!$A$2:$ZZ$3036, 43, MATCH($B$3, resultados!$A$1:$ZZ$1, 0))</f>
        <v/>
      </c>
    </row>
    <row r="50">
      <c r="A50">
        <f>INDEX(resultados!$A$2:$ZZ$3036, 44, MATCH($B$1, resultados!$A$1:$ZZ$1, 0))</f>
        <v/>
      </c>
      <c r="B50">
        <f>INDEX(resultados!$A$2:$ZZ$3036, 44, MATCH($B$2, resultados!$A$1:$ZZ$1, 0))</f>
        <v/>
      </c>
      <c r="C50">
        <f>INDEX(resultados!$A$2:$ZZ$3036, 44, MATCH($B$3, resultados!$A$1:$ZZ$1, 0))</f>
        <v/>
      </c>
    </row>
    <row r="51">
      <c r="A51">
        <f>INDEX(resultados!$A$2:$ZZ$3036, 45, MATCH($B$1, resultados!$A$1:$ZZ$1, 0))</f>
        <v/>
      </c>
      <c r="B51">
        <f>INDEX(resultados!$A$2:$ZZ$3036, 45, MATCH($B$2, resultados!$A$1:$ZZ$1, 0))</f>
        <v/>
      </c>
      <c r="C51">
        <f>INDEX(resultados!$A$2:$ZZ$3036, 45, MATCH($B$3, resultados!$A$1:$ZZ$1, 0))</f>
        <v/>
      </c>
    </row>
    <row r="52">
      <c r="A52">
        <f>INDEX(resultados!$A$2:$ZZ$3036, 46, MATCH($B$1, resultados!$A$1:$ZZ$1, 0))</f>
        <v/>
      </c>
      <c r="B52">
        <f>INDEX(resultados!$A$2:$ZZ$3036, 46, MATCH($B$2, resultados!$A$1:$ZZ$1, 0))</f>
        <v/>
      </c>
      <c r="C52">
        <f>INDEX(resultados!$A$2:$ZZ$3036, 46, MATCH($B$3, resultados!$A$1:$ZZ$1, 0))</f>
        <v/>
      </c>
    </row>
    <row r="53">
      <c r="A53">
        <f>INDEX(resultados!$A$2:$ZZ$3036, 47, MATCH($B$1, resultados!$A$1:$ZZ$1, 0))</f>
        <v/>
      </c>
      <c r="B53">
        <f>INDEX(resultados!$A$2:$ZZ$3036, 47, MATCH($B$2, resultados!$A$1:$ZZ$1, 0))</f>
        <v/>
      </c>
      <c r="C53">
        <f>INDEX(resultados!$A$2:$ZZ$3036, 47, MATCH($B$3, resultados!$A$1:$ZZ$1, 0))</f>
        <v/>
      </c>
    </row>
    <row r="54">
      <c r="A54">
        <f>INDEX(resultados!$A$2:$ZZ$3036, 48, MATCH($B$1, resultados!$A$1:$ZZ$1, 0))</f>
        <v/>
      </c>
      <c r="B54">
        <f>INDEX(resultados!$A$2:$ZZ$3036, 48, MATCH($B$2, resultados!$A$1:$ZZ$1, 0))</f>
        <v/>
      </c>
      <c r="C54">
        <f>INDEX(resultados!$A$2:$ZZ$3036, 48, MATCH($B$3, resultados!$A$1:$ZZ$1, 0))</f>
        <v/>
      </c>
    </row>
    <row r="55">
      <c r="A55">
        <f>INDEX(resultados!$A$2:$ZZ$3036, 49, MATCH($B$1, resultados!$A$1:$ZZ$1, 0))</f>
        <v/>
      </c>
      <c r="B55">
        <f>INDEX(resultados!$A$2:$ZZ$3036, 49, MATCH($B$2, resultados!$A$1:$ZZ$1, 0))</f>
        <v/>
      </c>
      <c r="C55">
        <f>INDEX(resultados!$A$2:$ZZ$3036, 49, MATCH($B$3, resultados!$A$1:$ZZ$1, 0))</f>
        <v/>
      </c>
    </row>
    <row r="56">
      <c r="A56">
        <f>INDEX(resultados!$A$2:$ZZ$3036, 50, MATCH($B$1, resultados!$A$1:$ZZ$1, 0))</f>
        <v/>
      </c>
      <c r="B56">
        <f>INDEX(resultados!$A$2:$ZZ$3036, 50, MATCH($B$2, resultados!$A$1:$ZZ$1, 0))</f>
        <v/>
      </c>
      <c r="C56">
        <f>INDEX(resultados!$A$2:$ZZ$3036, 50, MATCH($B$3, resultados!$A$1:$ZZ$1, 0))</f>
        <v/>
      </c>
    </row>
    <row r="57">
      <c r="A57">
        <f>INDEX(resultados!$A$2:$ZZ$3036, 51, MATCH($B$1, resultados!$A$1:$ZZ$1, 0))</f>
        <v/>
      </c>
      <c r="B57">
        <f>INDEX(resultados!$A$2:$ZZ$3036, 51, MATCH($B$2, resultados!$A$1:$ZZ$1, 0))</f>
        <v/>
      </c>
      <c r="C57">
        <f>INDEX(resultados!$A$2:$ZZ$3036, 51, MATCH($B$3, resultados!$A$1:$ZZ$1, 0))</f>
        <v/>
      </c>
    </row>
    <row r="58">
      <c r="A58">
        <f>INDEX(resultados!$A$2:$ZZ$3036, 52, MATCH($B$1, resultados!$A$1:$ZZ$1, 0))</f>
        <v/>
      </c>
      <c r="B58">
        <f>INDEX(resultados!$A$2:$ZZ$3036, 52, MATCH($B$2, resultados!$A$1:$ZZ$1, 0))</f>
        <v/>
      </c>
      <c r="C58">
        <f>INDEX(resultados!$A$2:$ZZ$3036, 52, MATCH($B$3, resultados!$A$1:$ZZ$1, 0))</f>
        <v/>
      </c>
    </row>
    <row r="59">
      <c r="A59">
        <f>INDEX(resultados!$A$2:$ZZ$3036, 53, MATCH($B$1, resultados!$A$1:$ZZ$1, 0))</f>
        <v/>
      </c>
      <c r="B59">
        <f>INDEX(resultados!$A$2:$ZZ$3036, 53, MATCH($B$2, resultados!$A$1:$ZZ$1, 0))</f>
        <v/>
      </c>
      <c r="C59">
        <f>INDEX(resultados!$A$2:$ZZ$3036, 53, MATCH($B$3, resultados!$A$1:$ZZ$1, 0))</f>
        <v/>
      </c>
    </row>
    <row r="60">
      <c r="A60">
        <f>INDEX(resultados!$A$2:$ZZ$3036, 54, MATCH($B$1, resultados!$A$1:$ZZ$1, 0))</f>
        <v/>
      </c>
      <c r="B60">
        <f>INDEX(resultados!$A$2:$ZZ$3036, 54, MATCH($B$2, resultados!$A$1:$ZZ$1, 0))</f>
        <v/>
      </c>
      <c r="C60">
        <f>INDEX(resultados!$A$2:$ZZ$3036, 54, MATCH($B$3, resultados!$A$1:$ZZ$1, 0))</f>
        <v/>
      </c>
    </row>
    <row r="61">
      <c r="A61">
        <f>INDEX(resultados!$A$2:$ZZ$3036, 55, MATCH($B$1, resultados!$A$1:$ZZ$1, 0))</f>
        <v/>
      </c>
      <c r="B61">
        <f>INDEX(resultados!$A$2:$ZZ$3036, 55, MATCH($B$2, resultados!$A$1:$ZZ$1, 0))</f>
        <v/>
      </c>
      <c r="C61">
        <f>INDEX(resultados!$A$2:$ZZ$3036, 55, MATCH($B$3, resultados!$A$1:$ZZ$1, 0))</f>
        <v/>
      </c>
    </row>
    <row r="62">
      <c r="A62">
        <f>INDEX(resultados!$A$2:$ZZ$3036, 56, MATCH($B$1, resultados!$A$1:$ZZ$1, 0))</f>
        <v/>
      </c>
      <c r="B62">
        <f>INDEX(resultados!$A$2:$ZZ$3036, 56, MATCH($B$2, resultados!$A$1:$ZZ$1, 0))</f>
        <v/>
      </c>
      <c r="C62">
        <f>INDEX(resultados!$A$2:$ZZ$3036, 56, MATCH($B$3, resultados!$A$1:$ZZ$1, 0))</f>
        <v/>
      </c>
    </row>
    <row r="63">
      <c r="A63">
        <f>INDEX(resultados!$A$2:$ZZ$3036, 57, MATCH($B$1, resultados!$A$1:$ZZ$1, 0))</f>
        <v/>
      </c>
      <c r="B63">
        <f>INDEX(resultados!$A$2:$ZZ$3036, 57, MATCH($B$2, resultados!$A$1:$ZZ$1, 0))</f>
        <v/>
      </c>
      <c r="C63">
        <f>INDEX(resultados!$A$2:$ZZ$3036, 57, MATCH($B$3, resultados!$A$1:$ZZ$1, 0))</f>
        <v/>
      </c>
    </row>
    <row r="64">
      <c r="A64">
        <f>INDEX(resultados!$A$2:$ZZ$3036, 58, MATCH($B$1, resultados!$A$1:$ZZ$1, 0))</f>
        <v/>
      </c>
      <c r="B64">
        <f>INDEX(resultados!$A$2:$ZZ$3036, 58, MATCH($B$2, resultados!$A$1:$ZZ$1, 0))</f>
        <v/>
      </c>
      <c r="C64">
        <f>INDEX(resultados!$A$2:$ZZ$3036, 58, MATCH($B$3, resultados!$A$1:$ZZ$1, 0))</f>
        <v/>
      </c>
    </row>
    <row r="65">
      <c r="A65">
        <f>INDEX(resultados!$A$2:$ZZ$3036, 59, MATCH($B$1, resultados!$A$1:$ZZ$1, 0))</f>
        <v/>
      </c>
      <c r="B65">
        <f>INDEX(resultados!$A$2:$ZZ$3036, 59, MATCH($B$2, resultados!$A$1:$ZZ$1, 0))</f>
        <v/>
      </c>
      <c r="C65">
        <f>INDEX(resultados!$A$2:$ZZ$3036, 59, MATCH($B$3, resultados!$A$1:$ZZ$1, 0))</f>
        <v/>
      </c>
    </row>
    <row r="66">
      <c r="A66">
        <f>INDEX(resultados!$A$2:$ZZ$3036, 60, MATCH($B$1, resultados!$A$1:$ZZ$1, 0))</f>
        <v/>
      </c>
      <c r="B66">
        <f>INDEX(resultados!$A$2:$ZZ$3036, 60, MATCH($B$2, resultados!$A$1:$ZZ$1, 0))</f>
        <v/>
      </c>
      <c r="C66">
        <f>INDEX(resultados!$A$2:$ZZ$3036, 60, MATCH($B$3, resultados!$A$1:$ZZ$1, 0))</f>
        <v/>
      </c>
    </row>
    <row r="67">
      <c r="A67">
        <f>INDEX(resultados!$A$2:$ZZ$3036, 61, MATCH($B$1, resultados!$A$1:$ZZ$1, 0))</f>
        <v/>
      </c>
      <c r="B67">
        <f>INDEX(resultados!$A$2:$ZZ$3036, 61, MATCH($B$2, resultados!$A$1:$ZZ$1, 0))</f>
        <v/>
      </c>
      <c r="C67">
        <f>INDEX(resultados!$A$2:$ZZ$3036, 61, MATCH($B$3, resultados!$A$1:$ZZ$1, 0))</f>
        <v/>
      </c>
    </row>
    <row r="68">
      <c r="A68">
        <f>INDEX(resultados!$A$2:$ZZ$3036, 62, MATCH($B$1, resultados!$A$1:$ZZ$1, 0))</f>
        <v/>
      </c>
      <c r="B68">
        <f>INDEX(resultados!$A$2:$ZZ$3036, 62, MATCH($B$2, resultados!$A$1:$ZZ$1, 0))</f>
        <v/>
      </c>
      <c r="C68">
        <f>INDEX(resultados!$A$2:$ZZ$3036, 62, MATCH($B$3, resultados!$A$1:$ZZ$1, 0))</f>
        <v/>
      </c>
    </row>
    <row r="69">
      <c r="A69">
        <f>INDEX(resultados!$A$2:$ZZ$3036, 63, MATCH($B$1, resultados!$A$1:$ZZ$1, 0))</f>
        <v/>
      </c>
      <c r="B69">
        <f>INDEX(resultados!$A$2:$ZZ$3036, 63, MATCH($B$2, resultados!$A$1:$ZZ$1, 0))</f>
        <v/>
      </c>
      <c r="C69">
        <f>INDEX(resultados!$A$2:$ZZ$3036, 63, MATCH($B$3, resultados!$A$1:$ZZ$1, 0))</f>
        <v/>
      </c>
    </row>
    <row r="70">
      <c r="A70">
        <f>INDEX(resultados!$A$2:$ZZ$3036, 64, MATCH($B$1, resultados!$A$1:$ZZ$1, 0))</f>
        <v/>
      </c>
      <c r="B70">
        <f>INDEX(resultados!$A$2:$ZZ$3036, 64, MATCH($B$2, resultados!$A$1:$ZZ$1, 0))</f>
        <v/>
      </c>
      <c r="C70">
        <f>INDEX(resultados!$A$2:$ZZ$3036, 64, MATCH($B$3, resultados!$A$1:$ZZ$1, 0))</f>
        <v/>
      </c>
    </row>
    <row r="71">
      <c r="A71">
        <f>INDEX(resultados!$A$2:$ZZ$3036, 65, MATCH($B$1, resultados!$A$1:$ZZ$1, 0))</f>
        <v/>
      </c>
      <c r="B71">
        <f>INDEX(resultados!$A$2:$ZZ$3036, 65, MATCH($B$2, resultados!$A$1:$ZZ$1, 0))</f>
        <v/>
      </c>
      <c r="C71">
        <f>INDEX(resultados!$A$2:$ZZ$3036, 65, MATCH($B$3, resultados!$A$1:$ZZ$1, 0))</f>
        <v/>
      </c>
    </row>
    <row r="72">
      <c r="A72">
        <f>INDEX(resultados!$A$2:$ZZ$3036, 66, MATCH($B$1, resultados!$A$1:$ZZ$1, 0))</f>
        <v/>
      </c>
      <c r="B72">
        <f>INDEX(resultados!$A$2:$ZZ$3036, 66, MATCH($B$2, resultados!$A$1:$ZZ$1, 0))</f>
        <v/>
      </c>
      <c r="C72">
        <f>INDEX(resultados!$A$2:$ZZ$3036, 66, MATCH($B$3, resultados!$A$1:$ZZ$1, 0))</f>
        <v/>
      </c>
    </row>
    <row r="73">
      <c r="A73">
        <f>INDEX(resultados!$A$2:$ZZ$3036, 67, MATCH($B$1, resultados!$A$1:$ZZ$1, 0))</f>
        <v/>
      </c>
      <c r="B73">
        <f>INDEX(resultados!$A$2:$ZZ$3036, 67, MATCH($B$2, resultados!$A$1:$ZZ$1, 0))</f>
        <v/>
      </c>
      <c r="C73">
        <f>INDEX(resultados!$A$2:$ZZ$3036, 67, MATCH($B$3, resultados!$A$1:$ZZ$1, 0))</f>
        <v/>
      </c>
    </row>
    <row r="74">
      <c r="A74">
        <f>INDEX(resultados!$A$2:$ZZ$3036, 68, MATCH($B$1, resultados!$A$1:$ZZ$1, 0))</f>
        <v/>
      </c>
      <c r="B74">
        <f>INDEX(resultados!$A$2:$ZZ$3036, 68, MATCH($B$2, resultados!$A$1:$ZZ$1, 0))</f>
        <v/>
      </c>
      <c r="C74">
        <f>INDEX(resultados!$A$2:$ZZ$3036, 68, MATCH($B$3, resultados!$A$1:$ZZ$1, 0))</f>
        <v/>
      </c>
    </row>
    <row r="75">
      <c r="A75">
        <f>INDEX(resultados!$A$2:$ZZ$3036, 69, MATCH($B$1, resultados!$A$1:$ZZ$1, 0))</f>
        <v/>
      </c>
      <c r="B75">
        <f>INDEX(resultados!$A$2:$ZZ$3036, 69, MATCH($B$2, resultados!$A$1:$ZZ$1, 0))</f>
        <v/>
      </c>
      <c r="C75">
        <f>INDEX(resultados!$A$2:$ZZ$3036, 69, MATCH($B$3, resultados!$A$1:$ZZ$1, 0))</f>
        <v/>
      </c>
    </row>
    <row r="76">
      <c r="A76">
        <f>INDEX(resultados!$A$2:$ZZ$3036, 70, MATCH($B$1, resultados!$A$1:$ZZ$1, 0))</f>
        <v/>
      </c>
      <c r="B76">
        <f>INDEX(resultados!$A$2:$ZZ$3036, 70, MATCH($B$2, resultados!$A$1:$ZZ$1, 0))</f>
        <v/>
      </c>
      <c r="C76">
        <f>INDEX(resultados!$A$2:$ZZ$3036, 70, MATCH($B$3, resultados!$A$1:$ZZ$1, 0))</f>
        <v/>
      </c>
    </row>
    <row r="77">
      <c r="A77">
        <f>INDEX(resultados!$A$2:$ZZ$3036, 71, MATCH($B$1, resultados!$A$1:$ZZ$1, 0))</f>
        <v/>
      </c>
      <c r="B77">
        <f>INDEX(resultados!$A$2:$ZZ$3036, 71, MATCH($B$2, resultados!$A$1:$ZZ$1, 0))</f>
        <v/>
      </c>
      <c r="C77">
        <f>INDEX(resultados!$A$2:$ZZ$3036, 71, MATCH($B$3, resultados!$A$1:$ZZ$1, 0))</f>
        <v/>
      </c>
    </row>
    <row r="78">
      <c r="A78">
        <f>INDEX(resultados!$A$2:$ZZ$3036, 72, MATCH($B$1, resultados!$A$1:$ZZ$1, 0))</f>
        <v/>
      </c>
      <c r="B78">
        <f>INDEX(resultados!$A$2:$ZZ$3036, 72, MATCH($B$2, resultados!$A$1:$ZZ$1, 0))</f>
        <v/>
      </c>
      <c r="C78">
        <f>INDEX(resultados!$A$2:$ZZ$3036, 72, MATCH($B$3, resultados!$A$1:$ZZ$1, 0))</f>
        <v/>
      </c>
    </row>
    <row r="79">
      <c r="A79">
        <f>INDEX(resultados!$A$2:$ZZ$3036, 73, MATCH($B$1, resultados!$A$1:$ZZ$1, 0))</f>
        <v/>
      </c>
      <c r="B79">
        <f>INDEX(resultados!$A$2:$ZZ$3036, 73, MATCH($B$2, resultados!$A$1:$ZZ$1, 0))</f>
        <v/>
      </c>
      <c r="C79">
        <f>INDEX(resultados!$A$2:$ZZ$3036, 73, MATCH($B$3, resultados!$A$1:$ZZ$1, 0))</f>
        <v/>
      </c>
    </row>
    <row r="80">
      <c r="A80">
        <f>INDEX(resultados!$A$2:$ZZ$3036, 74, MATCH($B$1, resultados!$A$1:$ZZ$1, 0))</f>
        <v/>
      </c>
      <c r="B80">
        <f>INDEX(resultados!$A$2:$ZZ$3036, 74, MATCH($B$2, resultados!$A$1:$ZZ$1, 0))</f>
        <v/>
      </c>
      <c r="C80">
        <f>INDEX(resultados!$A$2:$ZZ$3036, 74, MATCH($B$3, resultados!$A$1:$ZZ$1, 0))</f>
        <v/>
      </c>
    </row>
    <row r="81">
      <c r="A81">
        <f>INDEX(resultados!$A$2:$ZZ$3036, 75, MATCH($B$1, resultados!$A$1:$ZZ$1, 0))</f>
        <v/>
      </c>
      <c r="B81">
        <f>INDEX(resultados!$A$2:$ZZ$3036, 75, MATCH($B$2, resultados!$A$1:$ZZ$1, 0))</f>
        <v/>
      </c>
      <c r="C81">
        <f>INDEX(resultados!$A$2:$ZZ$3036, 75, MATCH($B$3, resultados!$A$1:$ZZ$1, 0))</f>
        <v/>
      </c>
    </row>
    <row r="82">
      <c r="A82">
        <f>INDEX(resultados!$A$2:$ZZ$3036, 76, MATCH($B$1, resultados!$A$1:$ZZ$1, 0))</f>
        <v/>
      </c>
      <c r="B82">
        <f>INDEX(resultados!$A$2:$ZZ$3036, 76, MATCH($B$2, resultados!$A$1:$ZZ$1, 0))</f>
        <v/>
      </c>
      <c r="C82">
        <f>INDEX(resultados!$A$2:$ZZ$3036, 76, MATCH($B$3, resultados!$A$1:$ZZ$1, 0))</f>
        <v/>
      </c>
    </row>
    <row r="83">
      <c r="A83">
        <f>INDEX(resultados!$A$2:$ZZ$3036, 77, MATCH($B$1, resultados!$A$1:$ZZ$1, 0))</f>
        <v/>
      </c>
      <c r="B83">
        <f>INDEX(resultados!$A$2:$ZZ$3036, 77, MATCH($B$2, resultados!$A$1:$ZZ$1, 0))</f>
        <v/>
      </c>
      <c r="C83">
        <f>INDEX(resultados!$A$2:$ZZ$3036, 77, MATCH($B$3, resultados!$A$1:$ZZ$1, 0))</f>
        <v/>
      </c>
    </row>
    <row r="84">
      <c r="A84">
        <f>INDEX(resultados!$A$2:$ZZ$3036, 78, MATCH($B$1, resultados!$A$1:$ZZ$1, 0))</f>
        <v/>
      </c>
      <c r="B84">
        <f>INDEX(resultados!$A$2:$ZZ$3036, 78, MATCH($B$2, resultados!$A$1:$ZZ$1, 0))</f>
        <v/>
      </c>
      <c r="C84">
        <f>INDEX(resultados!$A$2:$ZZ$3036, 78, MATCH($B$3, resultados!$A$1:$ZZ$1, 0))</f>
        <v/>
      </c>
    </row>
    <row r="85">
      <c r="A85">
        <f>INDEX(resultados!$A$2:$ZZ$3036, 79, MATCH($B$1, resultados!$A$1:$ZZ$1, 0))</f>
        <v/>
      </c>
      <c r="B85">
        <f>INDEX(resultados!$A$2:$ZZ$3036, 79, MATCH($B$2, resultados!$A$1:$ZZ$1, 0))</f>
        <v/>
      </c>
      <c r="C85">
        <f>INDEX(resultados!$A$2:$ZZ$3036, 79, MATCH($B$3, resultados!$A$1:$ZZ$1, 0))</f>
        <v/>
      </c>
    </row>
    <row r="86">
      <c r="A86">
        <f>INDEX(resultados!$A$2:$ZZ$3036, 80, MATCH($B$1, resultados!$A$1:$ZZ$1, 0))</f>
        <v/>
      </c>
      <c r="B86">
        <f>INDEX(resultados!$A$2:$ZZ$3036, 80, MATCH($B$2, resultados!$A$1:$ZZ$1, 0))</f>
        <v/>
      </c>
      <c r="C86">
        <f>INDEX(resultados!$A$2:$ZZ$3036, 80, MATCH($B$3, resultados!$A$1:$ZZ$1, 0))</f>
        <v/>
      </c>
    </row>
    <row r="87">
      <c r="A87">
        <f>INDEX(resultados!$A$2:$ZZ$3036, 81, MATCH($B$1, resultados!$A$1:$ZZ$1, 0))</f>
        <v/>
      </c>
      <c r="B87">
        <f>INDEX(resultados!$A$2:$ZZ$3036, 81, MATCH($B$2, resultados!$A$1:$ZZ$1, 0))</f>
        <v/>
      </c>
      <c r="C87">
        <f>INDEX(resultados!$A$2:$ZZ$3036, 81, MATCH($B$3, resultados!$A$1:$ZZ$1, 0))</f>
        <v/>
      </c>
    </row>
    <row r="88">
      <c r="A88">
        <f>INDEX(resultados!$A$2:$ZZ$3036, 82, MATCH($B$1, resultados!$A$1:$ZZ$1, 0))</f>
        <v/>
      </c>
      <c r="B88">
        <f>INDEX(resultados!$A$2:$ZZ$3036, 82, MATCH($B$2, resultados!$A$1:$ZZ$1, 0))</f>
        <v/>
      </c>
      <c r="C88">
        <f>INDEX(resultados!$A$2:$ZZ$3036, 82, MATCH($B$3, resultados!$A$1:$ZZ$1, 0))</f>
        <v/>
      </c>
    </row>
    <row r="89">
      <c r="A89">
        <f>INDEX(resultados!$A$2:$ZZ$3036, 83, MATCH($B$1, resultados!$A$1:$ZZ$1, 0))</f>
        <v/>
      </c>
      <c r="B89">
        <f>INDEX(resultados!$A$2:$ZZ$3036, 83, MATCH($B$2, resultados!$A$1:$ZZ$1, 0))</f>
        <v/>
      </c>
      <c r="C89">
        <f>INDEX(resultados!$A$2:$ZZ$3036, 83, MATCH($B$3, resultados!$A$1:$ZZ$1, 0))</f>
        <v/>
      </c>
    </row>
    <row r="90">
      <c r="A90">
        <f>INDEX(resultados!$A$2:$ZZ$3036, 84, MATCH($B$1, resultados!$A$1:$ZZ$1, 0))</f>
        <v/>
      </c>
      <c r="B90">
        <f>INDEX(resultados!$A$2:$ZZ$3036, 84, MATCH($B$2, resultados!$A$1:$ZZ$1, 0))</f>
        <v/>
      </c>
      <c r="C90">
        <f>INDEX(resultados!$A$2:$ZZ$3036, 84, MATCH($B$3, resultados!$A$1:$ZZ$1, 0))</f>
        <v/>
      </c>
    </row>
    <row r="91">
      <c r="A91">
        <f>INDEX(resultados!$A$2:$ZZ$3036, 85, MATCH($B$1, resultados!$A$1:$ZZ$1, 0))</f>
        <v/>
      </c>
      <c r="B91">
        <f>INDEX(resultados!$A$2:$ZZ$3036, 85, MATCH($B$2, resultados!$A$1:$ZZ$1, 0))</f>
        <v/>
      </c>
      <c r="C91">
        <f>INDEX(resultados!$A$2:$ZZ$3036, 85, MATCH($B$3, resultados!$A$1:$ZZ$1, 0))</f>
        <v/>
      </c>
    </row>
    <row r="92">
      <c r="A92">
        <f>INDEX(resultados!$A$2:$ZZ$3036, 86, MATCH($B$1, resultados!$A$1:$ZZ$1, 0))</f>
        <v/>
      </c>
      <c r="B92">
        <f>INDEX(resultados!$A$2:$ZZ$3036, 86, MATCH($B$2, resultados!$A$1:$ZZ$1, 0))</f>
        <v/>
      </c>
      <c r="C92">
        <f>INDEX(resultados!$A$2:$ZZ$3036, 86, MATCH($B$3, resultados!$A$1:$ZZ$1, 0))</f>
        <v/>
      </c>
    </row>
    <row r="93">
      <c r="A93">
        <f>INDEX(resultados!$A$2:$ZZ$3036, 87, MATCH($B$1, resultados!$A$1:$ZZ$1, 0))</f>
        <v/>
      </c>
      <c r="B93">
        <f>INDEX(resultados!$A$2:$ZZ$3036, 87, MATCH($B$2, resultados!$A$1:$ZZ$1, 0))</f>
        <v/>
      </c>
      <c r="C93">
        <f>INDEX(resultados!$A$2:$ZZ$3036, 87, MATCH($B$3, resultados!$A$1:$ZZ$1, 0))</f>
        <v/>
      </c>
    </row>
    <row r="94">
      <c r="A94">
        <f>INDEX(resultados!$A$2:$ZZ$3036, 88, MATCH($B$1, resultados!$A$1:$ZZ$1, 0))</f>
        <v/>
      </c>
      <c r="B94">
        <f>INDEX(resultados!$A$2:$ZZ$3036, 88, MATCH($B$2, resultados!$A$1:$ZZ$1, 0))</f>
        <v/>
      </c>
      <c r="C94">
        <f>INDEX(resultados!$A$2:$ZZ$3036, 88, MATCH($B$3, resultados!$A$1:$ZZ$1, 0))</f>
        <v/>
      </c>
    </row>
    <row r="95">
      <c r="A95">
        <f>INDEX(resultados!$A$2:$ZZ$3036, 89, MATCH($B$1, resultados!$A$1:$ZZ$1, 0))</f>
        <v/>
      </c>
      <c r="B95">
        <f>INDEX(resultados!$A$2:$ZZ$3036, 89, MATCH($B$2, resultados!$A$1:$ZZ$1, 0))</f>
        <v/>
      </c>
      <c r="C95">
        <f>INDEX(resultados!$A$2:$ZZ$3036, 89, MATCH($B$3, resultados!$A$1:$ZZ$1, 0))</f>
        <v/>
      </c>
    </row>
    <row r="96">
      <c r="A96">
        <f>INDEX(resultados!$A$2:$ZZ$3036, 90, MATCH($B$1, resultados!$A$1:$ZZ$1, 0))</f>
        <v/>
      </c>
      <c r="B96">
        <f>INDEX(resultados!$A$2:$ZZ$3036, 90, MATCH($B$2, resultados!$A$1:$ZZ$1, 0))</f>
        <v/>
      </c>
      <c r="C96">
        <f>INDEX(resultados!$A$2:$ZZ$3036, 90, MATCH($B$3, resultados!$A$1:$ZZ$1, 0))</f>
        <v/>
      </c>
    </row>
    <row r="97">
      <c r="A97">
        <f>INDEX(resultados!$A$2:$ZZ$3036, 91, MATCH($B$1, resultados!$A$1:$ZZ$1, 0))</f>
        <v/>
      </c>
      <c r="B97">
        <f>INDEX(resultados!$A$2:$ZZ$3036, 91, MATCH($B$2, resultados!$A$1:$ZZ$1, 0))</f>
        <v/>
      </c>
      <c r="C97">
        <f>INDEX(resultados!$A$2:$ZZ$3036, 91, MATCH($B$3, resultados!$A$1:$ZZ$1, 0))</f>
        <v/>
      </c>
    </row>
    <row r="98">
      <c r="A98">
        <f>INDEX(resultados!$A$2:$ZZ$3036, 92, MATCH($B$1, resultados!$A$1:$ZZ$1, 0))</f>
        <v/>
      </c>
      <c r="B98">
        <f>INDEX(resultados!$A$2:$ZZ$3036, 92, MATCH($B$2, resultados!$A$1:$ZZ$1, 0))</f>
        <v/>
      </c>
      <c r="C98">
        <f>INDEX(resultados!$A$2:$ZZ$3036, 92, MATCH($B$3, resultados!$A$1:$ZZ$1, 0))</f>
        <v/>
      </c>
    </row>
    <row r="99">
      <c r="A99">
        <f>INDEX(resultados!$A$2:$ZZ$3036, 93, MATCH($B$1, resultados!$A$1:$ZZ$1, 0))</f>
        <v/>
      </c>
      <c r="B99">
        <f>INDEX(resultados!$A$2:$ZZ$3036, 93, MATCH($B$2, resultados!$A$1:$ZZ$1, 0))</f>
        <v/>
      </c>
      <c r="C99">
        <f>INDEX(resultados!$A$2:$ZZ$3036, 93, MATCH($B$3, resultados!$A$1:$ZZ$1, 0))</f>
        <v/>
      </c>
    </row>
    <row r="100">
      <c r="A100">
        <f>INDEX(resultados!$A$2:$ZZ$3036, 94, MATCH($B$1, resultados!$A$1:$ZZ$1, 0))</f>
        <v/>
      </c>
      <c r="B100">
        <f>INDEX(resultados!$A$2:$ZZ$3036, 94, MATCH($B$2, resultados!$A$1:$ZZ$1, 0))</f>
        <v/>
      </c>
      <c r="C100">
        <f>INDEX(resultados!$A$2:$ZZ$3036, 94, MATCH($B$3, resultados!$A$1:$ZZ$1, 0))</f>
        <v/>
      </c>
    </row>
    <row r="101">
      <c r="A101">
        <f>INDEX(resultados!$A$2:$ZZ$3036, 95, MATCH($B$1, resultados!$A$1:$ZZ$1, 0))</f>
        <v/>
      </c>
      <c r="B101">
        <f>INDEX(resultados!$A$2:$ZZ$3036, 95, MATCH($B$2, resultados!$A$1:$ZZ$1, 0))</f>
        <v/>
      </c>
      <c r="C101">
        <f>INDEX(resultados!$A$2:$ZZ$3036, 95, MATCH($B$3, resultados!$A$1:$ZZ$1, 0))</f>
        <v/>
      </c>
    </row>
    <row r="102">
      <c r="A102">
        <f>INDEX(resultados!$A$2:$ZZ$3036, 96, MATCH($B$1, resultados!$A$1:$ZZ$1, 0))</f>
        <v/>
      </c>
      <c r="B102">
        <f>INDEX(resultados!$A$2:$ZZ$3036, 96, MATCH($B$2, resultados!$A$1:$ZZ$1, 0))</f>
        <v/>
      </c>
      <c r="C102">
        <f>INDEX(resultados!$A$2:$ZZ$3036, 96, MATCH($B$3, resultados!$A$1:$ZZ$1, 0))</f>
        <v/>
      </c>
    </row>
    <row r="103">
      <c r="A103">
        <f>INDEX(resultados!$A$2:$ZZ$3036, 97, MATCH($B$1, resultados!$A$1:$ZZ$1, 0))</f>
        <v/>
      </c>
      <c r="B103">
        <f>INDEX(resultados!$A$2:$ZZ$3036, 97, MATCH($B$2, resultados!$A$1:$ZZ$1, 0))</f>
        <v/>
      </c>
      <c r="C103">
        <f>INDEX(resultados!$A$2:$ZZ$3036, 97, MATCH($B$3, resultados!$A$1:$ZZ$1, 0))</f>
        <v/>
      </c>
    </row>
    <row r="104">
      <c r="A104">
        <f>INDEX(resultados!$A$2:$ZZ$3036, 98, MATCH($B$1, resultados!$A$1:$ZZ$1, 0))</f>
        <v/>
      </c>
      <c r="B104">
        <f>INDEX(resultados!$A$2:$ZZ$3036, 98, MATCH($B$2, resultados!$A$1:$ZZ$1, 0))</f>
        <v/>
      </c>
      <c r="C104">
        <f>INDEX(resultados!$A$2:$ZZ$3036, 98, MATCH($B$3, resultados!$A$1:$ZZ$1, 0))</f>
        <v/>
      </c>
    </row>
    <row r="105">
      <c r="A105">
        <f>INDEX(resultados!$A$2:$ZZ$3036, 99, MATCH($B$1, resultados!$A$1:$ZZ$1, 0))</f>
        <v/>
      </c>
      <c r="B105">
        <f>INDEX(resultados!$A$2:$ZZ$3036, 99, MATCH($B$2, resultados!$A$1:$ZZ$1, 0))</f>
        <v/>
      </c>
      <c r="C105">
        <f>INDEX(resultados!$A$2:$ZZ$3036, 99, MATCH($B$3, resultados!$A$1:$ZZ$1, 0))</f>
        <v/>
      </c>
    </row>
    <row r="106">
      <c r="A106">
        <f>INDEX(resultados!$A$2:$ZZ$3036, 100, MATCH($B$1, resultados!$A$1:$ZZ$1, 0))</f>
        <v/>
      </c>
      <c r="B106">
        <f>INDEX(resultados!$A$2:$ZZ$3036, 100, MATCH($B$2, resultados!$A$1:$ZZ$1, 0))</f>
        <v/>
      </c>
      <c r="C106">
        <f>INDEX(resultados!$A$2:$ZZ$3036, 100, MATCH($B$3, resultados!$A$1:$ZZ$1, 0))</f>
        <v/>
      </c>
    </row>
    <row r="107">
      <c r="A107">
        <f>INDEX(resultados!$A$2:$ZZ$3036, 101, MATCH($B$1, resultados!$A$1:$ZZ$1, 0))</f>
        <v/>
      </c>
      <c r="B107">
        <f>INDEX(resultados!$A$2:$ZZ$3036, 101, MATCH($B$2, resultados!$A$1:$ZZ$1, 0))</f>
        <v/>
      </c>
      <c r="C107">
        <f>INDEX(resultados!$A$2:$ZZ$3036, 101, MATCH($B$3, resultados!$A$1:$ZZ$1, 0))</f>
        <v/>
      </c>
    </row>
    <row r="108">
      <c r="A108">
        <f>INDEX(resultados!$A$2:$ZZ$3036, 102, MATCH($B$1, resultados!$A$1:$ZZ$1, 0))</f>
        <v/>
      </c>
      <c r="B108">
        <f>INDEX(resultados!$A$2:$ZZ$3036, 102, MATCH($B$2, resultados!$A$1:$ZZ$1, 0))</f>
        <v/>
      </c>
      <c r="C108">
        <f>INDEX(resultados!$A$2:$ZZ$3036, 102, MATCH($B$3, resultados!$A$1:$ZZ$1, 0))</f>
        <v/>
      </c>
    </row>
    <row r="109">
      <c r="A109">
        <f>INDEX(resultados!$A$2:$ZZ$3036, 103, MATCH($B$1, resultados!$A$1:$ZZ$1, 0))</f>
        <v/>
      </c>
      <c r="B109">
        <f>INDEX(resultados!$A$2:$ZZ$3036, 103, MATCH($B$2, resultados!$A$1:$ZZ$1, 0))</f>
        <v/>
      </c>
      <c r="C109">
        <f>INDEX(resultados!$A$2:$ZZ$3036, 103, MATCH($B$3, resultados!$A$1:$ZZ$1, 0))</f>
        <v/>
      </c>
    </row>
    <row r="110">
      <c r="A110">
        <f>INDEX(resultados!$A$2:$ZZ$3036, 104, MATCH($B$1, resultados!$A$1:$ZZ$1, 0))</f>
        <v/>
      </c>
      <c r="B110">
        <f>INDEX(resultados!$A$2:$ZZ$3036, 104, MATCH($B$2, resultados!$A$1:$ZZ$1, 0))</f>
        <v/>
      </c>
      <c r="C110">
        <f>INDEX(resultados!$A$2:$ZZ$3036, 104, MATCH($B$3, resultados!$A$1:$ZZ$1, 0))</f>
        <v/>
      </c>
    </row>
    <row r="111">
      <c r="A111">
        <f>INDEX(resultados!$A$2:$ZZ$3036, 105, MATCH($B$1, resultados!$A$1:$ZZ$1, 0))</f>
        <v/>
      </c>
      <c r="B111">
        <f>INDEX(resultados!$A$2:$ZZ$3036, 105, MATCH($B$2, resultados!$A$1:$ZZ$1, 0))</f>
        <v/>
      </c>
      <c r="C111">
        <f>INDEX(resultados!$A$2:$ZZ$3036, 105, MATCH($B$3, resultados!$A$1:$ZZ$1, 0))</f>
        <v/>
      </c>
    </row>
    <row r="112">
      <c r="A112">
        <f>INDEX(resultados!$A$2:$ZZ$3036, 106, MATCH($B$1, resultados!$A$1:$ZZ$1, 0))</f>
        <v/>
      </c>
      <c r="B112">
        <f>INDEX(resultados!$A$2:$ZZ$3036, 106, MATCH($B$2, resultados!$A$1:$ZZ$1, 0))</f>
        <v/>
      </c>
      <c r="C112">
        <f>INDEX(resultados!$A$2:$ZZ$3036, 106, MATCH($B$3, resultados!$A$1:$ZZ$1, 0))</f>
        <v/>
      </c>
    </row>
    <row r="113">
      <c r="A113">
        <f>INDEX(resultados!$A$2:$ZZ$3036, 107, MATCH($B$1, resultados!$A$1:$ZZ$1, 0))</f>
        <v/>
      </c>
      <c r="B113">
        <f>INDEX(resultados!$A$2:$ZZ$3036, 107, MATCH($B$2, resultados!$A$1:$ZZ$1, 0))</f>
        <v/>
      </c>
      <c r="C113">
        <f>INDEX(resultados!$A$2:$ZZ$3036, 107, MATCH($B$3, resultados!$A$1:$ZZ$1, 0))</f>
        <v/>
      </c>
    </row>
    <row r="114">
      <c r="A114">
        <f>INDEX(resultados!$A$2:$ZZ$3036, 108, MATCH($B$1, resultados!$A$1:$ZZ$1, 0))</f>
        <v/>
      </c>
      <c r="B114">
        <f>INDEX(resultados!$A$2:$ZZ$3036, 108, MATCH($B$2, resultados!$A$1:$ZZ$1, 0))</f>
        <v/>
      </c>
      <c r="C114">
        <f>INDEX(resultados!$A$2:$ZZ$3036, 108, MATCH($B$3, resultados!$A$1:$ZZ$1, 0))</f>
        <v/>
      </c>
    </row>
    <row r="115">
      <c r="A115">
        <f>INDEX(resultados!$A$2:$ZZ$3036, 109, MATCH($B$1, resultados!$A$1:$ZZ$1, 0))</f>
        <v/>
      </c>
      <c r="B115">
        <f>INDEX(resultados!$A$2:$ZZ$3036, 109, MATCH($B$2, resultados!$A$1:$ZZ$1, 0))</f>
        <v/>
      </c>
      <c r="C115">
        <f>INDEX(resultados!$A$2:$ZZ$3036, 109, MATCH($B$3, resultados!$A$1:$ZZ$1, 0))</f>
        <v/>
      </c>
    </row>
    <row r="116">
      <c r="A116">
        <f>INDEX(resultados!$A$2:$ZZ$3036, 110, MATCH($B$1, resultados!$A$1:$ZZ$1, 0))</f>
        <v/>
      </c>
      <c r="B116">
        <f>INDEX(resultados!$A$2:$ZZ$3036, 110, MATCH($B$2, resultados!$A$1:$ZZ$1, 0))</f>
        <v/>
      </c>
      <c r="C116">
        <f>INDEX(resultados!$A$2:$ZZ$3036, 110, MATCH($B$3, resultados!$A$1:$ZZ$1, 0))</f>
        <v/>
      </c>
    </row>
    <row r="117">
      <c r="A117">
        <f>INDEX(resultados!$A$2:$ZZ$3036, 111, MATCH($B$1, resultados!$A$1:$ZZ$1, 0))</f>
        <v/>
      </c>
      <c r="B117">
        <f>INDEX(resultados!$A$2:$ZZ$3036, 111, MATCH($B$2, resultados!$A$1:$ZZ$1, 0))</f>
        <v/>
      </c>
      <c r="C117">
        <f>INDEX(resultados!$A$2:$ZZ$3036, 111, MATCH($B$3, resultados!$A$1:$ZZ$1, 0))</f>
        <v/>
      </c>
    </row>
    <row r="118">
      <c r="A118">
        <f>INDEX(resultados!$A$2:$ZZ$3036, 112, MATCH($B$1, resultados!$A$1:$ZZ$1, 0))</f>
        <v/>
      </c>
      <c r="B118">
        <f>INDEX(resultados!$A$2:$ZZ$3036, 112, MATCH($B$2, resultados!$A$1:$ZZ$1, 0))</f>
        <v/>
      </c>
      <c r="C118">
        <f>INDEX(resultados!$A$2:$ZZ$3036, 112, MATCH($B$3, resultados!$A$1:$ZZ$1, 0))</f>
        <v/>
      </c>
    </row>
    <row r="119">
      <c r="A119">
        <f>INDEX(resultados!$A$2:$ZZ$3036, 113, MATCH($B$1, resultados!$A$1:$ZZ$1, 0))</f>
        <v/>
      </c>
      <c r="B119">
        <f>INDEX(resultados!$A$2:$ZZ$3036, 113, MATCH($B$2, resultados!$A$1:$ZZ$1, 0))</f>
        <v/>
      </c>
      <c r="C119">
        <f>INDEX(resultados!$A$2:$ZZ$3036, 113, MATCH($B$3, resultados!$A$1:$ZZ$1, 0))</f>
        <v/>
      </c>
    </row>
    <row r="120">
      <c r="A120">
        <f>INDEX(resultados!$A$2:$ZZ$3036, 114, MATCH($B$1, resultados!$A$1:$ZZ$1, 0))</f>
        <v/>
      </c>
      <c r="B120">
        <f>INDEX(resultados!$A$2:$ZZ$3036, 114, MATCH($B$2, resultados!$A$1:$ZZ$1, 0))</f>
        <v/>
      </c>
      <c r="C120">
        <f>INDEX(resultados!$A$2:$ZZ$3036, 114, MATCH($B$3, resultados!$A$1:$ZZ$1, 0))</f>
        <v/>
      </c>
    </row>
    <row r="121">
      <c r="A121">
        <f>INDEX(resultados!$A$2:$ZZ$3036, 115, MATCH($B$1, resultados!$A$1:$ZZ$1, 0))</f>
        <v/>
      </c>
      <c r="B121">
        <f>INDEX(resultados!$A$2:$ZZ$3036, 115, MATCH($B$2, resultados!$A$1:$ZZ$1, 0))</f>
        <v/>
      </c>
      <c r="C121">
        <f>INDEX(resultados!$A$2:$ZZ$3036, 115, MATCH($B$3, resultados!$A$1:$ZZ$1, 0))</f>
        <v/>
      </c>
    </row>
    <row r="122">
      <c r="A122">
        <f>INDEX(resultados!$A$2:$ZZ$3036, 116, MATCH($B$1, resultados!$A$1:$ZZ$1, 0))</f>
        <v/>
      </c>
      <c r="B122">
        <f>INDEX(resultados!$A$2:$ZZ$3036, 116, MATCH($B$2, resultados!$A$1:$ZZ$1, 0))</f>
        <v/>
      </c>
      <c r="C122">
        <f>INDEX(resultados!$A$2:$ZZ$3036, 116, MATCH($B$3, resultados!$A$1:$ZZ$1, 0))</f>
        <v/>
      </c>
    </row>
    <row r="123">
      <c r="A123">
        <f>INDEX(resultados!$A$2:$ZZ$3036, 117, MATCH($B$1, resultados!$A$1:$ZZ$1, 0))</f>
        <v/>
      </c>
      <c r="B123">
        <f>INDEX(resultados!$A$2:$ZZ$3036, 117, MATCH($B$2, resultados!$A$1:$ZZ$1, 0))</f>
        <v/>
      </c>
      <c r="C123">
        <f>INDEX(resultados!$A$2:$ZZ$3036, 117, MATCH($B$3, resultados!$A$1:$ZZ$1, 0))</f>
        <v/>
      </c>
    </row>
    <row r="124">
      <c r="A124">
        <f>INDEX(resultados!$A$2:$ZZ$3036, 118, MATCH($B$1, resultados!$A$1:$ZZ$1, 0))</f>
        <v/>
      </c>
      <c r="B124">
        <f>INDEX(resultados!$A$2:$ZZ$3036, 118, MATCH($B$2, resultados!$A$1:$ZZ$1, 0))</f>
        <v/>
      </c>
      <c r="C124">
        <f>INDEX(resultados!$A$2:$ZZ$3036, 118, MATCH($B$3, resultados!$A$1:$ZZ$1, 0))</f>
        <v/>
      </c>
    </row>
    <row r="125">
      <c r="A125">
        <f>INDEX(resultados!$A$2:$ZZ$3036, 119, MATCH($B$1, resultados!$A$1:$ZZ$1, 0))</f>
        <v/>
      </c>
      <c r="B125">
        <f>INDEX(resultados!$A$2:$ZZ$3036, 119, MATCH($B$2, resultados!$A$1:$ZZ$1, 0))</f>
        <v/>
      </c>
      <c r="C125">
        <f>INDEX(resultados!$A$2:$ZZ$3036, 119, MATCH($B$3, resultados!$A$1:$ZZ$1, 0))</f>
        <v/>
      </c>
    </row>
    <row r="126">
      <c r="A126">
        <f>INDEX(resultados!$A$2:$ZZ$3036, 120, MATCH($B$1, resultados!$A$1:$ZZ$1, 0))</f>
        <v/>
      </c>
      <c r="B126">
        <f>INDEX(resultados!$A$2:$ZZ$3036, 120, MATCH($B$2, resultados!$A$1:$ZZ$1, 0))</f>
        <v/>
      </c>
      <c r="C126">
        <f>INDEX(resultados!$A$2:$ZZ$3036, 120, MATCH($B$3, resultados!$A$1:$ZZ$1, 0))</f>
        <v/>
      </c>
    </row>
    <row r="127">
      <c r="A127">
        <f>INDEX(resultados!$A$2:$ZZ$3036, 121, MATCH($B$1, resultados!$A$1:$ZZ$1, 0))</f>
        <v/>
      </c>
      <c r="B127">
        <f>INDEX(resultados!$A$2:$ZZ$3036, 121, MATCH($B$2, resultados!$A$1:$ZZ$1, 0))</f>
        <v/>
      </c>
      <c r="C127">
        <f>INDEX(resultados!$A$2:$ZZ$3036, 121, MATCH($B$3, resultados!$A$1:$ZZ$1, 0))</f>
        <v/>
      </c>
    </row>
    <row r="128">
      <c r="A128">
        <f>INDEX(resultados!$A$2:$ZZ$3036, 122, MATCH($B$1, resultados!$A$1:$ZZ$1, 0))</f>
        <v/>
      </c>
      <c r="B128">
        <f>INDEX(resultados!$A$2:$ZZ$3036, 122, MATCH($B$2, resultados!$A$1:$ZZ$1, 0))</f>
        <v/>
      </c>
      <c r="C128">
        <f>INDEX(resultados!$A$2:$ZZ$3036, 122, MATCH($B$3, resultados!$A$1:$ZZ$1, 0))</f>
        <v/>
      </c>
    </row>
    <row r="129">
      <c r="A129">
        <f>INDEX(resultados!$A$2:$ZZ$3036, 123, MATCH($B$1, resultados!$A$1:$ZZ$1, 0))</f>
        <v/>
      </c>
      <c r="B129">
        <f>INDEX(resultados!$A$2:$ZZ$3036, 123, MATCH($B$2, resultados!$A$1:$ZZ$1, 0))</f>
        <v/>
      </c>
      <c r="C129">
        <f>INDEX(resultados!$A$2:$ZZ$3036, 123, MATCH($B$3, resultados!$A$1:$ZZ$1, 0))</f>
        <v/>
      </c>
    </row>
    <row r="130">
      <c r="A130">
        <f>INDEX(resultados!$A$2:$ZZ$3036, 124, MATCH($B$1, resultados!$A$1:$ZZ$1, 0))</f>
        <v/>
      </c>
      <c r="B130">
        <f>INDEX(resultados!$A$2:$ZZ$3036, 124, MATCH($B$2, resultados!$A$1:$ZZ$1, 0))</f>
        <v/>
      </c>
      <c r="C130">
        <f>INDEX(resultados!$A$2:$ZZ$3036, 124, MATCH($B$3, resultados!$A$1:$ZZ$1, 0))</f>
        <v/>
      </c>
    </row>
    <row r="131">
      <c r="A131">
        <f>INDEX(resultados!$A$2:$ZZ$3036, 125, MATCH($B$1, resultados!$A$1:$ZZ$1, 0))</f>
        <v/>
      </c>
      <c r="B131">
        <f>INDEX(resultados!$A$2:$ZZ$3036, 125, MATCH($B$2, resultados!$A$1:$ZZ$1, 0))</f>
        <v/>
      </c>
      <c r="C131">
        <f>INDEX(resultados!$A$2:$ZZ$3036, 125, MATCH($B$3, resultados!$A$1:$ZZ$1, 0))</f>
        <v/>
      </c>
    </row>
    <row r="132">
      <c r="A132">
        <f>INDEX(resultados!$A$2:$ZZ$3036, 126, MATCH($B$1, resultados!$A$1:$ZZ$1, 0))</f>
        <v/>
      </c>
      <c r="B132">
        <f>INDEX(resultados!$A$2:$ZZ$3036, 126, MATCH($B$2, resultados!$A$1:$ZZ$1, 0))</f>
        <v/>
      </c>
      <c r="C132">
        <f>INDEX(resultados!$A$2:$ZZ$3036, 126, MATCH($B$3, resultados!$A$1:$ZZ$1, 0))</f>
        <v/>
      </c>
    </row>
    <row r="133">
      <c r="A133">
        <f>INDEX(resultados!$A$2:$ZZ$3036, 127, MATCH($B$1, resultados!$A$1:$ZZ$1, 0))</f>
        <v/>
      </c>
      <c r="B133">
        <f>INDEX(resultados!$A$2:$ZZ$3036, 127, MATCH($B$2, resultados!$A$1:$ZZ$1, 0))</f>
        <v/>
      </c>
      <c r="C133">
        <f>INDEX(resultados!$A$2:$ZZ$3036, 127, MATCH($B$3, resultados!$A$1:$ZZ$1, 0))</f>
        <v/>
      </c>
    </row>
    <row r="134">
      <c r="A134">
        <f>INDEX(resultados!$A$2:$ZZ$3036, 128, MATCH($B$1, resultados!$A$1:$ZZ$1, 0))</f>
        <v/>
      </c>
      <c r="B134">
        <f>INDEX(resultados!$A$2:$ZZ$3036, 128, MATCH($B$2, resultados!$A$1:$ZZ$1, 0))</f>
        <v/>
      </c>
      <c r="C134">
        <f>INDEX(resultados!$A$2:$ZZ$3036, 128, MATCH($B$3, resultados!$A$1:$ZZ$1, 0))</f>
        <v/>
      </c>
    </row>
    <row r="135">
      <c r="A135">
        <f>INDEX(resultados!$A$2:$ZZ$3036, 129, MATCH($B$1, resultados!$A$1:$ZZ$1, 0))</f>
        <v/>
      </c>
      <c r="B135">
        <f>INDEX(resultados!$A$2:$ZZ$3036, 129, MATCH($B$2, resultados!$A$1:$ZZ$1, 0))</f>
        <v/>
      </c>
      <c r="C135">
        <f>INDEX(resultados!$A$2:$ZZ$3036, 129, MATCH($B$3, resultados!$A$1:$ZZ$1, 0))</f>
        <v/>
      </c>
    </row>
    <row r="136">
      <c r="A136">
        <f>INDEX(resultados!$A$2:$ZZ$3036, 130, MATCH($B$1, resultados!$A$1:$ZZ$1, 0))</f>
        <v/>
      </c>
      <c r="B136">
        <f>INDEX(resultados!$A$2:$ZZ$3036, 130, MATCH($B$2, resultados!$A$1:$ZZ$1, 0))</f>
        <v/>
      </c>
      <c r="C136">
        <f>INDEX(resultados!$A$2:$ZZ$3036, 130, MATCH($B$3, resultados!$A$1:$ZZ$1, 0))</f>
        <v/>
      </c>
    </row>
    <row r="137">
      <c r="A137">
        <f>INDEX(resultados!$A$2:$ZZ$3036, 131, MATCH($B$1, resultados!$A$1:$ZZ$1, 0))</f>
        <v/>
      </c>
      <c r="B137">
        <f>INDEX(resultados!$A$2:$ZZ$3036, 131, MATCH($B$2, resultados!$A$1:$ZZ$1, 0))</f>
        <v/>
      </c>
      <c r="C137">
        <f>INDEX(resultados!$A$2:$ZZ$3036, 131, MATCH($B$3, resultados!$A$1:$ZZ$1, 0))</f>
        <v/>
      </c>
    </row>
    <row r="138">
      <c r="A138">
        <f>INDEX(resultados!$A$2:$ZZ$3036, 132, MATCH($B$1, resultados!$A$1:$ZZ$1, 0))</f>
        <v/>
      </c>
      <c r="B138">
        <f>INDEX(resultados!$A$2:$ZZ$3036, 132, MATCH($B$2, resultados!$A$1:$ZZ$1, 0))</f>
        <v/>
      </c>
      <c r="C138">
        <f>INDEX(resultados!$A$2:$ZZ$3036, 132, MATCH($B$3, resultados!$A$1:$ZZ$1, 0))</f>
        <v/>
      </c>
    </row>
    <row r="139">
      <c r="A139">
        <f>INDEX(resultados!$A$2:$ZZ$3036, 133, MATCH($B$1, resultados!$A$1:$ZZ$1, 0))</f>
        <v/>
      </c>
      <c r="B139">
        <f>INDEX(resultados!$A$2:$ZZ$3036, 133, MATCH($B$2, resultados!$A$1:$ZZ$1, 0))</f>
        <v/>
      </c>
      <c r="C139">
        <f>INDEX(resultados!$A$2:$ZZ$3036, 133, MATCH($B$3, resultados!$A$1:$ZZ$1, 0))</f>
        <v/>
      </c>
    </row>
    <row r="140">
      <c r="A140">
        <f>INDEX(resultados!$A$2:$ZZ$3036, 134, MATCH($B$1, resultados!$A$1:$ZZ$1, 0))</f>
        <v/>
      </c>
      <c r="B140">
        <f>INDEX(resultados!$A$2:$ZZ$3036, 134, MATCH($B$2, resultados!$A$1:$ZZ$1, 0))</f>
        <v/>
      </c>
      <c r="C140">
        <f>INDEX(resultados!$A$2:$ZZ$3036, 134, MATCH($B$3, resultados!$A$1:$ZZ$1, 0))</f>
        <v/>
      </c>
    </row>
    <row r="141">
      <c r="A141">
        <f>INDEX(resultados!$A$2:$ZZ$3036, 135, MATCH($B$1, resultados!$A$1:$ZZ$1, 0))</f>
        <v/>
      </c>
      <c r="B141">
        <f>INDEX(resultados!$A$2:$ZZ$3036, 135, MATCH($B$2, resultados!$A$1:$ZZ$1, 0))</f>
        <v/>
      </c>
      <c r="C141">
        <f>INDEX(resultados!$A$2:$ZZ$3036, 135, MATCH($B$3, resultados!$A$1:$ZZ$1, 0))</f>
        <v/>
      </c>
    </row>
    <row r="142">
      <c r="A142">
        <f>INDEX(resultados!$A$2:$ZZ$3036, 136, MATCH($B$1, resultados!$A$1:$ZZ$1, 0))</f>
        <v/>
      </c>
      <c r="B142">
        <f>INDEX(resultados!$A$2:$ZZ$3036, 136, MATCH($B$2, resultados!$A$1:$ZZ$1, 0))</f>
        <v/>
      </c>
      <c r="C142">
        <f>INDEX(resultados!$A$2:$ZZ$3036, 136, MATCH($B$3, resultados!$A$1:$ZZ$1, 0))</f>
        <v/>
      </c>
    </row>
    <row r="143">
      <c r="A143">
        <f>INDEX(resultados!$A$2:$ZZ$3036, 137, MATCH($B$1, resultados!$A$1:$ZZ$1, 0))</f>
        <v/>
      </c>
      <c r="B143">
        <f>INDEX(resultados!$A$2:$ZZ$3036, 137, MATCH($B$2, resultados!$A$1:$ZZ$1, 0))</f>
        <v/>
      </c>
      <c r="C143">
        <f>INDEX(resultados!$A$2:$ZZ$3036, 137, MATCH($B$3, resultados!$A$1:$ZZ$1, 0))</f>
        <v/>
      </c>
    </row>
    <row r="144">
      <c r="A144">
        <f>INDEX(resultados!$A$2:$ZZ$3036, 138, MATCH($B$1, resultados!$A$1:$ZZ$1, 0))</f>
        <v/>
      </c>
      <c r="B144">
        <f>INDEX(resultados!$A$2:$ZZ$3036, 138, MATCH($B$2, resultados!$A$1:$ZZ$1, 0))</f>
        <v/>
      </c>
      <c r="C144">
        <f>INDEX(resultados!$A$2:$ZZ$3036, 138, MATCH($B$3, resultados!$A$1:$ZZ$1, 0))</f>
        <v/>
      </c>
    </row>
    <row r="145">
      <c r="A145">
        <f>INDEX(resultados!$A$2:$ZZ$3036, 139, MATCH($B$1, resultados!$A$1:$ZZ$1, 0))</f>
        <v/>
      </c>
      <c r="B145">
        <f>INDEX(resultados!$A$2:$ZZ$3036, 139, MATCH($B$2, resultados!$A$1:$ZZ$1, 0))</f>
        <v/>
      </c>
      <c r="C145">
        <f>INDEX(resultados!$A$2:$ZZ$3036, 139, MATCH($B$3, resultados!$A$1:$ZZ$1, 0))</f>
        <v/>
      </c>
    </row>
    <row r="146">
      <c r="A146">
        <f>INDEX(resultados!$A$2:$ZZ$3036, 140, MATCH($B$1, resultados!$A$1:$ZZ$1, 0))</f>
        <v/>
      </c>
      <c r="B146">
        <f>INDEX(resultados!$A$2:$ZZ$3036, 140, MATCH($B$2, resultados!$A$1:$ZZ$1, 0))</f>
        <v/>
      </c>
      <c r="C146">
        <f>INDEX(resultados!$A$2:$ZZ$3036, 140, MATCH($B$3, resultados!$A$1:$ZZ$1, 0))</f>
        <v/>
      </c>
    </row>
    <row r="147">
      <c r="A147">
        <f>INDEX(resultados!$A$2:$ZZ$3036, 141, MATCH($B$1, resultados!$A$1:$ZZ$1, 0))</f>
        <v/>
      </c>
      <c r="B147">
        <f>INDEX(resultados!$A$2:$ZZ$3036, 141, MATCH($B$2, resultados!$A$1:$ZZ$1, 0))</f>
        <v/>
      </c>
      <c r="C147">
        <f>INDEX(resultados!$A$2:$ZZ$3036, 141, MATCH($B$3, resultados!$A$1:$ZZ$1, 0))</f>
        <v/>
      </c>
    </row>
    <row r="148">
      <c r="A148">
        <f>INDEX(resultados!$A$2:$ZZ$3036, 142, MATCH($B$1, resultados!$A$1:$ZZ$1, 0))</f>
        <v/>
      </c>
      <c r="B148">
        <f>INDEX(resultados!$A$2:$ZZ$3036, 142, MATCH($B$2, resultados!$A$1:$ZZ$1, 0))</f>
        <v/>
      </c>
      <c r="C148">
        <f>INDEX(resultados!$A$2:$ZZ$3036, 142, MATCH($B$3, resultados!$A$1:$ZZ$1, 0))</f>
        <v/>
      </c>
    </row>
    <row r="149">
      <c r="A149">
        <f>INDEX(resultados!$A$2:$ZZ$3036, 143, MATCH($B$1, resultados!$A$1:$ZZ$1, 0))</f>
        <v/>
      </c>
      <c r="B149">
        <f>INDEX(resultados!$A$2:$ZZ$3036, 143, MATCH($B$2, resultados!$A$1:$ZZ$1, 0))</f>
        <v/>
      </c>
      <c r="C149">
        <f>INDEX(resultados!$A$2:$ZZ$3036, 143, MATCH($B$3, resultados!$A$1:$ZZ$1, 0))</f>
        <v/>
      </c>
    </row>
    <row r="150">
      <c r="A150">
        <f>INDEX(resultados!$A$2:$ZZ$3036, 144, MATCH($B$1, resultados!$A$1:$ZZ$1, 0))</f>
        <v/>
      </c>
      <c r="B150">
        <f>INDEX(resultados!$A$2:$ZZ$3036, 144, MATCH($B$2, resultados!$A$1:$ZZ$1, 0))</f>
        <v/>
      </c>
      <c r="C150">
        <f>INDEX(resultados!$A$2:$ZZ$3036, 144, MATCH($B$3, resultados!$A$1:$ZZ$1, 0))</f>
        <v/>
      </c>
    </row>
    <row r="151">
      <c r="A151">
        <f>INDEX(resultados!$A$2:$ZZ$3036, 145, MATCH($B$1, resultados!$A$1:$ZZ$1, 0))</f>
        <v/>
      </c>
      <c r="B151">
        <f>INDEX(resultados!$A$2:$ZZ$3036, 145, MATCH($B$2, resultados!$A$1:$ZZ$1, 0))</f>
        <v/>
      </c>
      <c r="C151">
        <f>INDEX(resultados!$A$2:$ZZ$3036, 145, MATCH($B$3, resultados!$A$1:$ZZ$1, 0))</f>
        <v/>
      </c>
    </row>
    <row r="152">
      <c r="A152">
        <f>INDEX(resultados!$A$2:$ZZ$3036, 146, MATCH($B$1, resultados!$A$1:$ZZ$1, 0))</f>
        <v/>
      </c>
      <c r="B152">
        <f>INDEX(resultados!$A$2:$ZZ$3036, 146, MATCH($B$2, resultados!$A$1:$ZZ$1, 0))</f>
        <v/>
      </c>
      <c r="C152">
        <f>INDEX(resultados!$A$2:$ZZ$3036, 146, MATCH($B$3, resultados!$A$1:$ZZ$1, 0))</f>
        <v/>
      </c>
    </row>
    <row r="153">
      <c r="A153">
        <f>INDEX(resultados!$A$2:$ZZ$3036, 147, MATCH($B$1, resultados!$A$1:$ZZ$1, 0))</f>
        <v/>
      </c>
      <c r="B153">
        <f>INDEX(resultados!$A$2:$ZZ$3036, 147, MATCH($B$2, resultados!$A$1:$ZZ$1, 0))</f>
        <v/>
      </c>
      <c r="C153">
        <f>INDEX(resultados!$A$2:$ZZ$3036, 147, MATCH($B$3, resultados!$A$1:$ZZ$1, 0))</f>
        <v/>
      </c>
    </row>
    <row r="154">
      <c r="A154">
        <f>INDEX(resultados!$A$2:$ZZ$3036, 148, MATCH($B$1, resultados!$A$1:$ZZ$1, 0))</f>
        <v/>
      </c>
      <c r="B154">
        <f>INDEX(resultados!$A$2:$ZZ$3036, 148, MATCH($B$2, resultados!$A$1:$ZZ$1, 0))</f>
        <v/>
      </c>
      <c r="C154">
        <f>INDEX(resultados!$A$2:$ZZ$3036, 148, MATCH($B$3, resultados!$A$1:$ZZ$1, 0))</f>
        <v/>
      </c>
    </row>
    <row r="155">
      <c r="A155">
        <f>INDEX(resultados!$A$2:$ZZ$3036, 149, MATCH($B$1, resultados!$A$1:$ZZ$1, 0))</f>
        <v/>
      </c>
      <c r="B155">
        <f>INDEX(resultados!$A$2:$ZZ$3036, 149, MATCH($B$2, resultados!$A$1:$ZZ$1, 0))</f>
        <v/>
      </c>
      <c r="C155">
        <f>INDEX(resultados!$A$2:$ZZ$3036, 149, MATCH($B$3, resultados!$A$1:$ZZ$1, 0))</f>
        <v/>
      </c>
    </row>
    <row r="156">
      <c r="A156">
        <f>INDEX(resultados!$A$2:$ZZ$3036, 150, MATCH($B$1, resultados!$A$1:$ZZ$1, 0))</f>
        <v/>
      </c>
      <c r="B156">
        <f>INDEX(resultados!$A$2:$ZZ$3036, 150, MATCH($B$2, resultados!$A$1:$ZZ$1, 0))</f>
        <v/>
      </c>
      <c r="C156">
        <f>INDEX(resultados!$A$2:$ZZ$3036, 150, MATCH($B$3, resultados!$A$1:$ZZ$1, 0))</f>
        <v/>
      </c>
    </row>
    <row r="157">
      <c r="A157">
        <f>INDEX(resultados!$A$2:$ZZ$3036, 151, MATCH($B$1, resultados!$A$1:$ZZ$1, 0))</f>
        <v/>
      </c>
      <c r="B157">
        <f>INDEX(resultados!$A$2:$ZZ$3036, 151, MATCH($B$2, resultados!$A$1:$ZZ$1, 0))</f>
        <v/>
      </c>
      <c r="C157">
        <f>INDEX(resultados!$A$2:$ZZ$3036, 151, MATCH($B$3, resultados!$A$1:$ZZ$1, 0))</f>
        <v/>
      </c>
    </row>
    <row r="158">
      <c r="A158">
        <f>INDEX(resultados!$A$2:$ZZ$3036, 152, MATCH($B$1, resultados!$A$1:$ZZ$1, 0))</f>
        <v/>
      </c>
      <c r="B158">
        <f>INDEX(resultados!$A$2:$ZZ$3036, 152, MATCH($B$2, resultados!$A$1:$ZZ$1, 0))</f>
        <v/>
      </c>
      <c r="C158">
        <f>INDEX(resultados!$A$2:$ZZ$3036, 152, MATCH($B$3, resultados!$A$1:$ZZ$1, 0))</f>
        <v/>
      </c>
    </row>
    <row r="159">
      <c r="A159">
        <f>INDEX(resultados!$A$2:$ZZ$3036, 153, MATCH($B$1, resultados!$A$1:$ZZ$1, 0))</f>
        <v/>
      </c>
      <c r="B159">
        <f>INDEX(resultados!$A$2:$ZZ$3036, 153, MATCH($B$2, resultados!$A$1:$ZZ$1, 0))</f>
        <v/>
      </c>
      <c r="C159">
        <f>INDEX(resultados!$A$2:$ZZ$3036, 153, MATCH($B$3, resultados!$A$1:$ZZ$1, 0))</f>
        <v/>
      </c>
    </row>
    <row r="160">
      <c r="A160">
        <f>INDEX(resultados!$A$2:$ZZ$3036, 154, MATCH($B$1, resultados!$A$1:$ZZ$1, 0))</f>
        <v/>
      </c>
      <c r="B160">
        <f>INDEX(resultados!$A$2:$ZZ$3036, 154, MATCH($B$2, resultados!$A$1:$ZZ$1, 0))</f>
        <v/>
      </c>
      <c r="C160">
        <f>INDEX(resultados!$A$2:$ZZ$3036, 154, MATCH($B$3, resultados!$A$1:$ZZ$1, 0))</f>
        <v/>
      </c>
    </row>
    <row r="161">
      <c r="A161">
        <f>INDEX(resultados!$A$2:$ZZ$3036, 155, MATCH($B$1, resultados!$A$1:$ZZ$1, 0))</f>
        <v/>
      </c>
      <c r="B161">
        <f>INDEX(resultados!$A$2:$ZZ$3036, 155, MATCH($B$2, resultados!$A$1:$ZZ$1, 0))</f>
        <v/>
      </c>
      <c r="C161">
        <f>INDEX(resultados!$A$2:$ZZ$3036, 155, MATCH($B$3, resultados!$A$1:$ZZ$1, 0))</f>
        <v/>
      </c>
    </row>
    <row r="162">
      <c r="A162">
        <f>INDEX(resultados!$A$2:$ZZ$3036, 156, MATCH($B$1, resultados!$A$1:$ZZ$1, 0))</f>
        <v/>
      </c>
      <c r="B162">
        <f>INDEX(resultados!$A$2:$ZZ$3036, 156, MATCH($B$2, resultados!$A$1:$ZZ$1, 0))</f>
        <v/>
      </c>
      <c r="C162">
        <f>INDEX(resultados!$A$2:$ZZ$3036, 156, MATCH($B$3, resultados!$A$1:$ZZ$1, 0))</f>
        <v/>
      </c>
    </row>
    <row r="163">
      <c r="A163">
        <f>INDEX(resultados!$A$2:$ZZ$3036, 157, MATCH($B$1, resultados!$A$1:$ZZ$1, 0))</f>
        <v/>
      </c>
      <c r="B163">
        <f>INDEX(resultados!$A$2:$ZZ$3036, 157, MATCH($B$2, resultados!$A$1:$ZZ$1, 0))</f>
        <v/>
      </c>
      <c r="C163">
        <f>INDEX(resultados!$A$2:$ZZ$3036, 157, MATCH($B$3, resultados!$A$1:$ZZ$1, 0))</f>
        <v/>
      </c>
    </row>
    <row r="164">
      <c r="A164">
        <f>INDEX(resultados!$A$2:$ZZ$3036, 158, MATCH($B$1, resultados!$A$1:$ZZ$1, 0))</f>
        <v/>
      </c>
      <c r="B164">
        <f>INDEX(resultados!$A$2:$ZZ$3036, 158, MATCH($B$2, resultados!$A$1:$ZZ$1, 0))</f>
        <v/>
      </c>
      <c r="C164">
        <f>INDEX(resultados!$A$2:$ZZ$3036, 158, MATCH($B$3, resultados!$A$1:$ZZ$1, 0))</f>
        <v/>
      </c>
    </row>
    <row r="165">
      <c r="A165">
        <f>INDEX(resultados!$A$2:$ZZ$3036, 159, MATCH($B$1, resultados!$A$1:$ZZ$1, 0))</f>
        <v/>
      </c>
      <c r="B165">
        <f>INDEX(resultados!$A$2:$ZZ$3036, 159, MATCH($B$2, resultados!$A$1:$ZZ$1, 0))</f>
        <v/>
      </c>
      <c r="C165">
        <f>INDEX(resultados!$A$2:$ZZ$3036, 159, MATCH($B$3, resultados!$A$1:$ZZ$1, 0))</f>
        <v/>
      </c>
    </row>
    <row r="166">
      <c r="A166">
        <f>INDEX(resultados!$A$2:$ZZ$3036, 160, MATCH($B$1, resultados!$A$1:$ZZ$1, 0))</f>
        <v/>
      </c>
      <c r="B166">
        <f>INDEX(resultados!$A$2:$ZZ$3036, 160, MATCH($B$2, resultados!$A$1:$ZZ$1, 0))</f>
        <v/>
      </c>
      <c r="C166">
        <f>INDEX(resultados!$A$2:$ZZ$3036, 160, MATCH($B$3, resultados!$A$1:$ZZ$1, 0))</f>
        <v/>
      </c>
    </row>
    <row r="167">
      <c r="A167">
        <f>INDEX(resultados!$A$2:$ZZ$3036, 161, MATCH($B$1, resultados!$A$1:$ZZ$1, 0))</f>
        <v/>
      </c>
      <c r="B167">
        <f>INDEX(resultados!$A$2:$ZZ$3036, 161, MATCH($B$2, resultados!$A$1:$ZZ$1, 0))</f>
        <v/>
      </c>
      <c r="C167">
        <f>INDEX(resultados!$A$2:$ZZ$3036, 161, MATCH($B$3, resultados!$A$1:$ZZ$1, 0))</f>
        <v/>
      </c>
    </row>
    <row r="168">
      <c r="A168">
        <f>INDEX(resultados!$A$2:$ZZ$3036, 162, MATCH($B$1, resultados!$A$1:$ZZ$1, 0))</f>
        <v/>
      </c>
      <c r="B168">
        <f>INDEX(resultados!$A$2:$ZZ$3036, 162, MATCH($B$2, resultados!$A$1:$ZZ$1, 0))</f>
        <v/>
      </c>
      <c r="C168">
        <f>INDEX(resultados!$A$2:$ZZ$3036, 162, MATCH($B$3, resultados!$A$1:$ZZ$1, 0))</f>
        <v/>
      </c>
    </row>
    <row r="169">
      <c r="A169">
        <f>INDEX(resultados!$A$2:$ZZ$3036, 163, MATCH($B$1, resultados!$A$1:$ZZ$1, 0))</f>
        <v/>
      </c>
      <c r="B169">
        <f>INDEX(resultados!$A$2:$ZZ$3036, 163, MATCH($B$2, resultados!$A$1:$ZZ$1, 0))</f>
        <v/>
      </c>
      <c r="C169">
        <f>INDEX(resultados!$A$2:$ZZ$3036, 163, MATCH($B$3, resultados!$A$1:$ZZ$1, 0))</f>
        <v/>
      </c>
    </row>
    <row r="170">
      <c r="A170">
        <f>INDEX(resultados!$A$2:$ZZ$3036, 164, MATCH($B$1, resultados!$A$1:$ZZ$1, 0))</f>
        <v/>
      </c>
      <c r="B170">
        <f>INDEX(resultados!$A$2:$ZZ$3036, 164, MATCH($B$2, resultados!$A$1:$ZZ$1, 0))</f>
        <v/>
      </c>
      <c r="C170">
        <f>INDEX(resultados!$A$2:$ZZ$3036, 164, MATCH($B$3, resultados!$A$1:$ZZ$1, 0))</f>
        <v/>
      </c>
    </row>
    <row r="171">
      <c r="A171">
        <f>INDEX(resultados!$A$2:$ZZ$3036, 165, MATCH($B$1, resultados!$A$1:$ZZ$1, 0))</f>
        <v/>
      </c>
      <c r="B171">
        <f>INDEX(resultados!$A$2:$ZZ$3036, 165, MATCH($B$2, resultados!$A$1:$ZZ$1, 0))</f>
        <v/>
      </c>
      <c r="C171">
        <f>INDEX(resultados!$A$2:$ZZ$3036, 165, MATCH($B$3, resultados!$A$1:$ZZ$1, 0))</f>
        <v/>
      </c>
    </row>
    <row r="172">
      <c r="A172">
        <f>INDEX(resultados!$A$2:$ZZ$3036, 166, MATCH($B$1, resultados!$A$1:$ZZ$1, 0))</f>
        <v/>
      </c>
      <c r="B172">
        <f>INDEX(resultados!$A$2:$ZZ$3036, 166, MATCH($B$2, resultados!$A$1:$ZZ$1, 0))</f>
        <v/>
      </c>
      <c r="C172">
        <f>INDEX(resultados!$A$2:$ZZ$3036, 166, MATCH($B$3, resultados!$A$1:$ZZ$1, 0))</f>
        <v/>
      </c>
    </row>
    <row r="173">
      <c r="A173">
        <f>INDEX(resultados!$A$2:$ZZ$3036, 167, MATCH($B$1, resultados!$A$1:$ZZ$1, 0))</f>
        <v/>
      </c>
      <c r="B173">
        <f>INDEX(resultados!$A$2:$ZZ$3036, 167, MATCH($B$2, resultados!$A$1:$ZZ$1, 0))</f>
        <v/>
      </c>
      <c r="C173">
        <f>INDEX(resultados!$A$2:$ZZ$3036, 167, MATCH($B$3, resultados!$A$1:$ZZ$1, 0))</f>
        <v/>
      </c>
    </row>
    <row r="174">
      <c r="A174">
        <f>INDEX(resultados!$A$2:$ZZ$3036, 168, MATCH($B$1, resultados!$A$1:$ZZ$1, 0))</f>
        <v/>
      </c>
      <c r="B174">
        <f>INDEX(resultados!$A$2:$ZZ$3036, 168, MATCH($B$2, resultados!$A$1:$ZZ$1, 0))</f>
        <v/>
      </c>
      <c r="C174">
        <f>INDEX(resultados!$A$2:$ZZ$3036, 168, MATCH($B$3, resultados!$A$1:$ZZ$1, 0))</f>
        <v/>
      </c>
    </row>
    <row r="175">
      <c r="A175">
        <f>INDEX(resultados!$A$2:$ZZ$3036, 169, MATCH($B$1, resultados!$A$1:$ZZ$1, 0))</f>
        <v/>
      </c>
      <c r="B175">
        <f>INDEX(resultados!$A$2:$ZZ$3036, 169, MATCH($B$2, resultados!$A$1:$ZZ$1, 0))</f>
        <v/>
      </c>
      <c r="C175">
        <f>INDEX(resultados!$A$2:$ZZ$3036, 169, MATCH($B$3, resultados!$A$1:$ZZ$1, 0))</f>
        <v/>
      </c>
    </row>
    <row r="176">
      <c r="A176">
        <f>INDEX(resultados!$A$2:$ZZ$3036, 170, MATCH($B$1, resultados!$A$1:$ZZ$1, 0))</f>
        <v/>
      </c>
      <c r="B176">
        <f>INDEX(resultados!$A$2:$ZZ$3036, 170, MATCH($B$2, resultados!$A$1:$ZZ$1, 0))</f>
        <v/>
      </c>
      <c r="C176">
        <f>INDEX(resultados!$A$2:$ZZ$3036, 170, MATCH($B$3, resultados!$A$1:$ZZ$1, 0))</f>
        <v/>
      </c>
    </row>
    <row r="177">
      <c r="A177">
        <f>INDEX(resultados!$A$2:$ZZ$3036, 171, MATCH($B$1, resultados!$A$1:$ZZ$1, 0))</f>
        <v/>
      </c>
      <c r="B177">
        <f>INDEX(resultados!$A$2:$ZZ$3036, 171, MATCH($B$2, resultados!$A$1:$ZZ$1, 0))</f>
        <v/>
      </c>
      <c r="C177">
        <f>INDEX(resultados!$A$2:$ZZ$3036, 171, MATCH($B$3, resultados!$A$1:$ZZ$1, 0))</f>
        <v/>
      </c>
    </row>
    <row r="178">
      <c r="A178">
        <f>INDEX(resultados!$A$2:$ZZ$3036, 172, MATCH($B$1, resultados!$A$1:$ZZ$1, 0))</f>
        <v/>
      </c>
      <c r="B178">
        <f>INDEX(resultados!$A$2:$ZZ$3036, 172, MATCH($B$2, resultados!$A$1:$ZZ$1, 0))</f>
        <v/>
      </c>
      <c r="C178">
        <f>INDEX(resultados!$A$2:$ZZ$3036, 172, MATCH($B$3, resultados!$A$1:$ZZ$1, 0))</f>
        <v/>
      </c>
    </row>
    <row r="179">
      <c r="A179">
        <f>INDEX(resultados!$A$2:$ZZ$3036, 173, MATCH($B$1, resultados!$A$1:$ZZ$1, 0))</f>
        <v/>
      </c>
      <c r="B179">
        <f>INDEX(resultados!$A$2:$ZZ$3036, 173, MATCH($B$2, resultados!$A$1:$ZZ$1, 0))</f>
        <v/>
      </c>
      <c r="C179">
        <f>INDEX(resultados!$A$2:$ZZ$3036, 173, MATCH($B$3, resultados!$A$1:$ZZ$1, 0))</f>
        <v/>
      </c>
    </row>
    <row r="180">
      <c r="A180">
        <f>INDEX(resultados!$A$2:$ZZ$3036, 174, MATCH($B$1, resultados!$A$1:$ZZ$1, 0))</f>
        <v/>
      </c>
      <c r="B180">
        <f>INDEX(resultados!$A$2:$ZZ$3036, 174, MATCH($B$2, resultados!$A$1:$ZZ$1, 0))</f>
        <v/>
      </c>
      <c r="C180">
        <f>INDEX(resultados!$A$2:$ZZ$3036, 174, MATCH($B$3, resultados!$A$1:$ZZ$1, 0))</f>
        <v/>
      </c>
    </row>
    <row r="181">
      <c r="A181">
        <f>INDEX(resultados!$A$2:$ZZ$3036, 175, MATCH($B$1, resultados!$A$1:$ZZ$1, 0))</f>
        <v/>
      </c>
      <c r="B181">
        <f>INDEX(resultados!$A$2:$ZZ$3036, 175, MATCH($B$2, resultados!$A$1:$ZZ$1, 0))</f>
        <v/>
      </c>
      <c r="C181">
        <f>INDEX(resultados!$A$2:$ZZ$3036, 175, MATCH($B$3, resultados!$A$1:$ZZ$1, 0))</f>
        <v/>
      </c>
    </row>
    <row r="182">
      <c r="A182">
        <f>INDEX(resultados!$A$2:$ZZ$3036, 176, MATCH($B$1, resultados!$A$1:$ZZ$1, 0))</f>
        <v/>
      </c>
      <c r="B182">
        <f>INDEX(resultados!$A$2:$ZZ$3036, 176, MATCH($B$2, resultados!$A$1:$ZZ$1, 0))</f>
        <v/>
      </c>
      <c r="C182">
        <f>INDEX(resultados!$A$2:$ZZ$3036, 176, MATCH($B$3, resultados!$A$1:$ZZ$1, 0))</f>
        <v/>
      </c>
    </row>
    <row r="183">
      <c r="A183">
        <f>INDEX(resultados!$A$2:$ZZ$3036, 177, MATCH($B$1, resultados!$A$1:$ZZ$1, 0))</f>
        <v/>
      </c>
      <c r="B183">
        <f>INDEX(resultados!$A$2:$ZZ$3036, 177, MATCH($B$2, resultados!$A$1:$ZZ$1, 0))</f>
        <v/>
      </c>
      <c r="C183">
        <f>INDEX(resultados!$A$2:$ZZ$3036, 177, MATCH($B$3, resultados!$A$1:$ZZ$1, 0))</f>
        <v/>
      </c>
    </row>
    <row r="184">
      <c r="A184">
        <f>INDEX(resultados!$A$2:$ZZ$3036, 178, MATCH($B$1, resultados!$A$1:$ZZ$1, 0))</f>
        <v/>
      </c>
      <c r="B184">
        <f>INDEX(resultados!$A$2:$ZZ$3036, 178, MATCH($B$2, resultados!$A$1:$ZZ$1, 0))</f>
        <v/>
      </c>
      <c r="C184">
        <f>INDEX(resultados!$A$2:$ZZ$3036, 178, MATCH($B$3, resultados!$A$1:$ZZ$1, 0))</f>
        <v/>
      </c>
    </row>
    <row r="185">
      <c r="A185">
        <f>INDEX(resultados!$A$2:$ZZ$3036, 179, MATCH($B$1, resultados!$A$1:$ZZ$1, 0))</f>
        <v/>
      </c>
      <c r="B185">
        <f>INDEX(resultados!$A$2:$ZZ$3036, 179, MATCH($B$2, resultados!$A$1:$ZZ$1, 0))</f>
        <v/>
      </c>
      <c r="C185">
        <f>INDEX(resultados!$A$2:$ZZ$3036, 179, MATCH($B$3, resultados!$A$1:$ZZ$1, 0))</f>
        <v/>
      </c>
    </row>
    <row r="186">
      <c r="A186">
        <f>INDEX(resultados!$A$2:$ZZ$3036, 180, MATCH($B$1, resultados!$A$1:$ZZ$1, 0))</f>
        <v/>
      </c>
      <c r="B186">
        <f>INDEX(resultados!$A$2:$ZZ$3036, 180, MATCH($B$2, resultados!$A$1:$ZZ$1, 0))</f>
        <v/>
      </c>
      <c r="C186">
        <f>INDEX(resultados!$A$2:$ZZ$3036, 180, MATCH($B$3, resultados!$A$1:$ZZ$1, 0))</f>
        <v/>
      </c>
    </row>
    <row r="187">
      <c r="A187">
        <f>INDEX(resultados!$A$2:$ZZ$3036, 181, MATCH($B$1, resultados!$A$1:$ZZ$1, 0))</f>
        <v/>
      </c>
      <c r="B187">
        <f>INDEX(resultados!$A$2:$ZZ$3036, 181, MATCH($B$2, resultados!$A$1:$ZZ$1, 0))</f>
        <v/>
      </c>
      <c r="C187">
        <f>INDEX(resultados!$A$2:$ZZ$3036, 181, MATCH($B$3, resultados!$A$1:$ZZ$1, 0))</f>
        <v/>
      </c>
    </row>
    <row r="188">
      <c r="A188">
        <f>INDEX(resultados!$A$2:$ZZ$3036, 182, MATCH($B$1, resultados!$A$1:$ZZ$1, 0))</f>
        <v/>
      </c>
      <c r="B188">
        <f>INDEX(resultados!$A$2:$ZZ$3036, 182, MATCH($B$2, resultados!$A$1:$ZZ$1, 0))</f>
        <v/>
      </c>
      <c r="C188">
        <f>INDEX(resultados!$A$2:$ZZ$3036, 182, MATCH($B$3, resultados!$A$1:$ZZ$1, 0))</f>
        <v/>
      </c>
    </row>
    <row r="189">
      <c r="A189">
        <f>INDEX(resultados!$A$2:$ZZ$3036, 183, MATCH($B$1, resultados!$A$1:$ZZ$1, 0))</f>
        <v/>
      </c>
      <c r="B189">
        <f>INDEX(resultados!$A$2:$ZZ$3036, 183, MATCH($B$2, resultados!$A$1:$ZZ$1, 0))</f>
        <v/>
      </c>
      <c r="C189">
        <f>INDEX(resultados!$A$2:$ZZ$3036, 183, MATCH($B$3, resultados!$A$1:$ZZ$1, 0))</f>
        <v/>
      </c>
    </row>
    <row r="190">
      <c r="A190">
        <f>INDEX(resultados!$A$2:$ZZ$3036, 184, MATCH($B$1, resultados!$A$1:$ZZ$1, 0))</f>
        <v/>
      </c>
      <c r="B190">
        <f>INDEX(resultados!$A$2:$ZZ$3036, 184, MATCH($B$2, resultados!$A$1:$ZZ$1, 0))</f>
        <v/>
      </c>
      <c r="C190">
        <f>INDEX(resultados!$A$2:$ZZ$3036, 184, MATCH($B$3, resultados!$A$1:$ZZ$1, 0))</f>
        <v/>
      </c>
    </row>
    <row r="191">
      <c r="A191">
        <f>INDEX(resultados!$A$2:$ZZ$3036, 185, MATCH($B$1, resultados!$A$1:$ZZ$1, 0))</f>
        <v/>
      </c>
      <c r="B191">
        <f>INDEX(resultados!$A$2:$ZZ$3036, 185, MATCH($B$2, resultados!$A$1:$ZZ$1, 0))</f>
        <v/>
      </c>
      <c r="C191">
        <f>INDEX(resultados!$A$2:$ZZ$3036, 185, MATCH($B$3, resultados!$A$1:$ZZ$1, 0))</f>
        <v/>
      </c>
    </row>
    <row r="192">
      <c r="A192">
        <f>INDEX(resultados!$A$2:$ZZ$3036, 186, MATCH($B$1, resultados!$A$1:$ZZ$1, 0))</f>
        <v/>
      </c>
      <c r="B192">
        <f>INDEX(resultados!$A$2:$ZZ$3036, 186, MATCH($B$2, resultados!$A$1:$ZZ$1, 0))</f>
        <v/>
      </c>
      <c r="C192">
        <f>INDEX(resultados!$A$2:$ZZ$3036, 186, MATCH($B$3, resultados!$A$1:$ZZ$1, 0))</f>
        <v/>
      </c>
    </row>
    <row r="193">
      <c r="A193">
        <f>INDEX(resultados!$A$2:$ZZ$3036, 187, MATCH($B$1, resultados!$A$1:$ZZ$1, 0))</f>
        <v/>
      </c>
      <c r="B193">
        <f>INDEX(resultados!$A$2:$ZZ$3036, 187, MATCH($B$2, resultados!$A$1:$ZZ$1, 0))</f>
        <v/>
      </c>
      <c r="C193">
        <f>INDEX(resultados!$A$2:$ZZ$3036, 187, MATCH($B$3, resultados!$A$1:$ZZ$1, 0))</f>
        <v/>
      </c>
    </row>
    <row r="194">
      <c r="A194">
        <f>INDEX(resultados!$A$2:$ZZ$3036, 188, MATCH($B$1, resultados!$A$1:$ZZ$1, 0))</f>
        <v/>
      </c>
      <c r="B194">
        <f>INDEX(resultados!$A$2:$ZZ$3036, 188, MATCH($B$2, resultados!$A$1:$ZZ$1, 0))</f>
        <v/>
      </c>
      <c r="C194">
        <f>INDEX(resultados!$A$2:$ZZ$3036, 188, MATCH($B$3, resultados!$A$1:$ZZ$1, 0))</f>
        <v/>
      </c>
    </row>
    <row r="195">
      <c r="A195">
        <f>INDEX(resultados!$A$2:$ZZ$3036, 189, MATCH($B$1, resultados!$A$1:$ZZ$1, 0))</f>
        <v/>
      </c>
      <c r="B195">
        <f>INDEX(resultados!$A$2:$ZZ$3036, 189, MATCH($B$2, resultados!$A$1:$ZZ$1, 0))</f>
        <v/>
      </c>
      <c r="C195">
        <f>INDEX(resultados!$A$2:$ZZ$3036, 189, MATCH($B$3, resultados!$A$1:$ZZ$1, 0))</f>
        <v/>
      </c>
    </row>
    <row r="196">
      <c r="A196">
        <f>INDEX(resultados!$A$2:$ZZ$3036, 190, MATCH($B$1, resultados!$A$1:$ZZ$1, 0))</f>
        <v/>
      </c>
      <c r="B196">
        <f>INDEX(resultados!$A$2:$ZZ$3036, 190, MATCH($B$2, resultados!$A$1:$ZZ$1, 0))</f>
        <v/>
      </c>
      <c r="C196">
        <f>INDEX(resultados!$A$2:$ZZ$3036, 190, MATCH($B$3, resultados!$A$1:$ZZ$1, 0))</f>
        <v/>
      </c>
    </row>
    <row r="197">
      <c r="A197">
        <f>INDEX(resultados!$A$2:$ZZ$3036, 191, MATCH($B$1, resultados!$A$1:$ZZ$1, 0))</f>
        <v/>
      </c>
      <c r="B197">
        <f>INDEX(resultados!$A$2:$ZZ$3036, 191, MATCH($B$2, resultados!$A$1:$ZZ$1, 0))</f>
        <v/>
      </c>
      <c r="C197">
        <f>INDEX(resultados!$A$2:$ZZ$3036, 191, MATCH($B$3, resultados!$A$1:$ZZ$1, 0))</f>
        <v/>
      </c>
    </row>
    <row r="198">
      <c r="A198">
        <f>INDEX(resultados!$A$2:$ZZ$3036, 192, MATCH($B$1, resultados!$A$1:$ZZ$1, 0))</f>
        <v/>
      </c>
      <c r="B198">
        <f>INDEX(resultados!$A$2:$ZZ$3036, 192, MATCH($B$2, resultados!$A$1:$ZZ$1, 0))</f>
        <v/>
      </c>
      <c r="C198">
        <f>INDEX(resultados!$A$2:$ZZ$3036, 192, MATCH($B$3, resultados!$A$1:$ZZ$1, 0))</f>
        <v/>
      </c>
    </row>
    <row r="199">
      <c r="A199">
        <f>INDEX(resultados!$A$2:$ZZ$3036, 193, MATCH($B$1, resultados!$A$1:$ZZ$1, 0))</f>
        <v/>
      </c>
      <c r="B199">
        <f>INDEX(resultados!$A$2:$ZZ$3036, 193, MATCH($B$2, resultados!$A$1:$ZZ$1, 0))</f>
        <v/>
      </c>
      <c r="C199">
        <f>INDEX(resultados!$A$2:$ZZ$3036, 193, MATCH($B$3, resultados!$A$1:$ZZ$1, 0))</f>
        <v/>
      </c>
    </row>
    <row r="200">
      <c r="A200">
        <f>INDEX(resultados!$A$2:$ZZ$3036, 194, MATCH($B$1, resultados!$A$1:$ZZ$1, 0))</f>
        <v/>
      </c>
      <c r="B200">
        <f>INDEX(resultados!$A$2:$ZZ$3036, 194, MATCH($B$2, resultados!$A$1:$ZZ$1, 0))</f>
        <v/>
      </c>
      <c r="C200">
        <f>INDEX(resultados!$A$2:$ZZ$3036, 194, MATCH($B$3, resultados!$A$1:$ZZ$1, 0))</f>
        <v/>
      </c>
    </row>
    <row r="201">
      <c r="A201">
        <f>INDEX(resultados!$A$2:$ZZ$3036, 195, MATCH($B$1, resultados!$A$1:$ZZ$1, 0))</f>
        <v/>
      </c>
      <c r="B201">
        <f>INDEX(resultados!$A$2:$ZZ$3036, 195, MATCH($B$2, resultados!$A$1:$ZZ$1, 0))</f>
        <v/>
      </c>
      <c r="C201">
        <f>INDEX(resultados!$A$2:$ZZ$3036, 195, MATCH($B$3, resultados!$A$1:$ZZ$1, 0))</f>
        <v/>
      </c>
    </row>
    <row r="202">
      <c r="A202">
        <f>INDEX(resultados!$A$2:$ZZ$3036, 196, MATCH($B$1, resultados!$A$1:$ZZ$1, 0))</f>
        <v/>
      </c>
      <c r="B202">
        <f>INDEX(resultados!$A$2:$ZZ$3036, 196, MATCH($B$2, resultados!$A$1:$ZZ$1, 0))</f>
        <v/>
      </c>
      <c r="C202">
        <f>INDEX(resultados!$A$2:$ZZ$3036, 196, MATCH($B$3, resultados!$A$1:$ZZ$1, 0))</f>
        <v/>
      </c>
    </row>
    <row r="203">
      <c r="A203">
        <f>INDEX(resultados!$A$2:$ZZ$3036, 197, MATCH($B$1, resultados!$A$1:$ZZ$1, 0))</f>
        <v/>
      </c>
      <c r="B203">
        <f>INDEX(resultados!$A$2:$ZZ$3036, 197, MATCH($B$2, resultados!$A$1:$ZZ$1, 0))</f>
        <v/>
      </c>
      <c r="C203">
        <f>INDEX(resultados!$A$2:$ZZ$3036, 197, MATCH($B$3, resultados!$A$1:$ZZ$1, 0))</f>
        <v/>
      </c>
    </row>
    <row r="204">
      <c r="A204">
        <f>INDEX(resultados!$A$2:$ZZ$3036, 198, MATCH($B$1, resultados!$A$1:$ZZ$1, 0))</f>
        <v/>
      </c>
      <c r="B204">
        <f>INDEX(resultados!$A$2:$ZZ$3036, 198, MATCH($B$2, resultados!$A$1:$ZZ$1, 0))</f>
        <v/>
      </c>
      <c r="C204">
        <f>INDEX(resultados!$A$2:$ZZ$3036, 198, MATCH($B$3, resultados!$A$1:$ZZ$1, 0))</f>
        <v/>
      </c>
    </row>
    <row r="205">
      <c r="A205">
        <f>INDEX(resultados!$A$2:$ZZ$3036, 199, MATCH($B$1, resultados!$A$1:$ZZ$1, 0))</f>
        <v/>
      </c>
      <c r="B205">
        <f>INDEX(resultados!$A$2:$ZZ$3036, 199, MATCH($B$2, resultados!$A$1:$ZZ$1, 0))</f>
        <v/>
      </c>
      <c r="C205">
        <f>INDEX(resultados!$A$2:$ZZ$3036, 199, MATCH($B$3, resultados!$A$1:$ZZ$1, 0))</f>
        <v/>
      </c>
    </row>
    <row r="206">
      <c r="A206">
        <f>INDEX(resultados!$A$2:$ZZ$3036, 200, MATCH($B$1, resultados!$A$1:$ZZ$1, 0))</f>
        <v/>
      </c>
      <c r="B206">
        <f>INDEX(resultados!$A$2:$ZZ$3036, 200, MATCH($B$2, resultados!$A$1:$ZZ$1, 0))</f>
        <v/>
      </c>
      <c r="C206">
        <f>INDEX(resultados!$A$2:$ZZ$3036, 200, MATCH($B$3, resultados!$A$1:$ZZ$1, 0))</f>
        <v/>
      </c>
    </row>
    <row r="207">
      <c r="A207">
        <f>INDEX(resultados!$A$2:$ZZ$3036, 201, MATCH($B$1, resultados!$A$1:$ZZ$1, 0))</f>
        <v/>
      </c>
      <c r="B207">
        <f>INDEX(resultados!$A$2:$ZZ$3036, 201, MATCH($B$2, resultados!$A$1:$ZZ$1, 0))</f>
        <v/>
      </c>
      <c r="C207">
        <f>INDEX(resultados!$A$2:$ZZ$3036, 201, MATCH($B$3, resultados!$A$1:$ZZ$1, 0))</f>
        <v/>
      </c>
    </row>
    <row r="208">
      <c r="A208">
        <f>INDEX(resultados!$A$2:$ZZ$3036, 202, MATCH($B$1, resultados!$A$1:$ZZ$1, 0))</f>
        <v/>
      </c>
      <c r="B208">
        <f>INDEX(resultados!$A$2:$ZZ$3036, 202, MATCH($B$2, resultados!$A$1:$ZZ$1, 0))</f>
        <v/>
      </c>
      <c r="C208">
        <f>INDEX(resultados!$A$2:$ZZ$3036, 202, MATCH($B$3, resultados!$A$1:$ZZ$1, 0))</f>
        <v/>
      </c>
    </row>
    <row r="209">
      <c r="A209">
        <f>INDEX(resultados!$A$2:$ZZ$3036, 203, MATCH($B$1, resultados!$A$1:$ZZ$1, 0))</f>
        <v/>
      </c>
      <c r="B209">
        <f>INDEX(resultados!$A$2:$ZZ$3036, 203, MATCH($B$2, resultados!$A$1:$ZZ$1, 0))</f>
        <v/>
      </c>
      <c r="C209">
        <f>INDEX(resultados!$A$2:$ZZ$3036, 203, MATCH($B$3, resultados!$A$1:$ZZ$1, 0))</f>
        <v/>
      </c>
    </row>
    <row r="210">
      <c r="A210">
        <f>INDEX(resultados!$A$2:$ZZ$3036, 204, MATCH($B$1, resultados!$A$1:$ZZ$1, 0))</f>
        <v/>
      </c>
      <c r="B210">
        <f>INDEX(resultados!$A$2:$ZZ$3036, 204, MATCH($B$2, resultados!$A$1:$ZZ$1, 0))</f>
        <v/>
      </c>
      <c r="C210">
        <f>INDEX(resultados!$A$2:$ZZ$3036, 204, MATCH($B$3, resultados!$A$1:$ZZ$1, 0))</f>
        <v/>
      </c>
    </row>
    <row r="211">
      <c r="A211">
        <f>INDEX(resultados!$A$2:$ZZ$3036, 205, MATCH($B$1, resultados!$A$1:$ZZ$1, 0))</f>
        <v/>
      </c>
      <c r="B211">
        <f>INDEX(resultados!$A$2:$ZZ$3036, 205, MATCH($B$2, resultados!$A$1:$ZZ$1, 0))</f>
        <v/>
      </c>
      <c r="C211">
        <f>INDEX(resultados!$A$2:$ZZ$3036, 205, MATCH($B$3, resultados!$A$1:$ZZ$1, 0))</f>
        <v/>
      </c>
    </row>
    <row r="212">
      <c r="A212">
        <f>INDEX(resultados!$A$2:$ZZ$3036, 206, MATCH($B$1, resultados!$A$1:$ZZ$1, 0))</f>
        <v/>
      </c>
      <c r="B212">
        <f>INDEX(resultados!$A$2:$ZZ$3036, 206, MATCH($B$2, resultados!$A$1:$ZZ$1, 0))</f>
        <v/>
      </c>
      <c r="C212">
        <f>INDEX(resultados!$A$2:$ZZ$3036, 206, MATCH($B$3, resultados!$A$1:$ZZ$1, 0))</f>
        <v/>
      </c>
    </row>
    <row r="213">
      <c r="A213">
        <f>INDEX(resultados!$A$2:$ZZ$3036, 207, MATCH($B$1, resultados!$A$1:$ZZ$1, 0))</f>
        <v/>
      </c>
      <c r="B213">
        <f>INDEX(resultados!$A$2:$ZZ$3036, 207, MATCH($B$2, resultados!$A$1:$ZZ$1, 0))</f>
        <v/>
      </c>
      <c r="C213">
        <f>INDEX(resultados!$A$2:$ZZ$3036, 207, MATCH($B$3, resultados!$A$1:$ZZ$1, 0))</f>
        <v/>
      </c>
    </row>
    <row r="214">
      <c r="A214">
        <f>INDEX(resultados!$A$2:$ZZ$3036, 208, MATCH($B$1, resultados!$A$1:$ZZ$1, 0))</f>
        <v/>
      </c>
      <c r="B214">
        <f>INDEX(resultados!$A$2:$ZZ$3036, 208, MATCH($B$2, resultados!$A$1:$ZZ$1, 0))</f>
        <v/>
      </c>
      <c r="C214">
        <f>INDEX(resultados!$A$2:$ZZ$3036, 208, MATCH($B$3, resultados!$A$1:$ZZ$1, 0))</f>
        <v/>
      </c>
    </row>
    <row r="215">
      <c r="A215">
        <f>INDEX(resultados!$A$2:$ZZ$3036, 209, MATCH($B$1, resultados!$A$1:$ZZ$1, 0))</f>
        <v/>
      </c>
      <c r="B215">
        <f>INDEX(resultados!$A$2:$ZZ$3036, 209, MATCH($B$2, resultados!$A$1:$ZZ$1, 0))</f>
        <v/>
      </c>
      <c r="C215">
        <f>INDEX(resultados!$A$2:$ZZ$3036, 209, MATCH($B$3, resultados!$A$1:$ZZ$1, 0))</f>
        <v/>
      </c>
    </row>
    <row r="216">
      <c r="A216">
        <f>INDEX(resultados!$A$2:$ZZ$3036, 210, MATCH($B$1, resultados!$A$1:$ZZ$1, 0))</f>
        <v/>
      </c>
      <c r="B216">
        <f>INDEX(resultados!$A$2:$ZZ$3036, 210, MATCH($B$2, resultados!$A$1:$ZZ$1, 0))</f>
        <v/>
      </c>
      <c r="C216">
        <f>INDEX(resultados!$A$2:$ZZ$3036, 210, MATCH($B$3, resultados!$A$1:$ZZ$1, 0))</f>
        <v/>
      </c>
    </row>
    <row r="217">
      <c r="A217">
        <f>INDEX(resultados!$A$2:$ZZ$3036, 211, MATCH($B$1, resultados!$A$1:$ZZ$1, 0))</f>
        <v/>
      </c>
      <c r="B217">
        <f>INDEX(resultados!$A$2:$ZZ$3036, 211, MATCH($B$2, resultados!$A$1:$ZZ$1, 0))</f>
        <v/>
      </c>
      <c r="C217">
        <f>INDEX(resultados!$A$2:$ZZ$3036, 211, MATCH($B$3, resultados!$A$1:$ZZ$1, 0))</f>
        <v/>
      </c>
    </row>
    <row r="218">
      <c r="A218">
        <f>INDEX(resultados!$A$2:$ZZ$3036, 212, MATCH($B$1, resultados!$A$1:$ZZ$1, 0))</f>
        <v/>
      </c>
      <c r="B218">
        <f>INDEX(resultados!$A$2:$ZZ$3036, 212, MATCH($B$2, resultados!$A$1:$ZZ$1, 0))</f>
        <v/>
      </c>
      <c r="C218">
        <f>INDEX(resultados!$A$2:$ZZ$3036, 212, MATCH($B$3, resultados!$A$1:$ZZ$1, 0))</f>
        <v/>
      </c>
    </row>
    <row r="219">
      <c r="A219">
        <f>INDEX(resultados!$A$2:$ZZ$3036, 213, MATCH($B$1, resultados!$A$1:$ZZ$1, 0))</f>
        <v/>
      </c>
      <c r="B219">
        <f>INDEX(resultados!$A$2:$ZZ$3036, 213, MATCH($B$2, resultados!$A$1:$ZZ$1, 0))</f>
        <v/>
      </c>
      <c r="C219">
        <f>INDEX(resultados!$A$2:$ZZ$3036, 213, MATCH($B$3, resultados!$A$1:$ZZ$1, 0))</f>
        <v/>
      </c>
    </row>
    <row r="220">
      <c r="A220">
        <f>INDEX(resultados!$A$2:$ZZ$3036, 214, MATCH($B$1, resultados!$A$1:$ZZ$1, 0))</f>
        <v/>
      </c>
      <c r="B220">
        <f>INDEX(resultados!$A$2:$ZZ$3036, 214, MATCH($B$2, resultados!$A$1:$ZZ$1, 0))</f>
        <v/>
      </c>
      <c r="C220">
        <f>INDEX(resultados!$A$2:$ZZ$3036, 214, MATCH($B$3, resultados!$A$1:$ZZ$1, 0))</f>
        <v/>
      </c>
    </row>
    <row r="221">
      <c r="A221">
        <f>INDEX(resultados!$A$2:$ZZ$3036, 215, MATCH($B$1, resultados!$A$1:$ZZ$1, 0))</f>
        <v/>
      </c>
      <c r="B221">
        <f>INDEX(resultados!$A$2:$ZZ$3036, 215, MATCH($B$2, resultados!$A$1:$ZZ$1, 0))</f>
        <v/>
      </c>
      <c r="C221">
        <f>INDEX(resultados!$A$2:$ZZ$3036, 215, MATCH($B$3, resultados!$A$1:$ZZ$1, 0))</f>
        <v/>
      </c>
    </row>
    <row r="222">
      <c r="A222">
        <f>INDEX(resultados!$A$2:$ZZ$3036, 216, MATCH($B$1, resultados!$A$1:$ZZ$1, 0))</f>
        <v/>
      </c>
      <c r="B222">
        <f>INDEX(resultados!$A$2:$ZZ$3036, 216, MATCH($B$2, resultados!$A$1:$ZZ$1, 0))</f>
        <v/>
      </c>
      <c r="C222">
        <f>INDEX(resultados!$A$2:$ZZ$3036, 216, MATCH($B$3, resultados!$A$1:$ZZ$1, 0))</f>
        <v/>
      </c>
    </row>
    <row r="223">
      <c r="A223">
        <f>INDEX(resultados!$A$2:$ZZ$3036, 217, MATCH($B$1, resultados!$A$1:$ZZ$1, 0))</f>
        <v/>
      </c>
      <c r="B223">
        <f>INDEX(resultados!$A$2:$ZZ$3036, 217, MATCH($B$2, resultados!$A$1:$ZZ$1, 0))</f>
        <v/>
      </c>
      <c r="C223">
        <f>INDEX(resultados!$A$2:$ZZ$3036, 217, MATCH($B$3, resultados!$A$1:$ZZ$1, 0))</f>
        <v/>
      </c>
    </row>
    <row r="224">
      <c r="A224">
        <f>INDEX(resultados!$A$2:$ZZ$3036, 218, MATCH($B$1, resultados!$A$1:$ZZ$1, 0))</f>
        <v/>
      </c>
      <c r="B224">
        <f>INDEX(resultados!$A$2:$ZZ$3036, 218, MATCH($B$2, resultados!$A$1:$ZZ$1, 0))</f>
        <v/>
      </c>
      <c r="C224">
        <f>INDEX(resultados!$A$2:$ZZ$3036, 218, MATCH($B$3, resultados!$A$1:$ZZ$1, 0))</f>
        <v/>
      </c>
    </row>
    <row r="225">
      <c r="A225">
        <f>INDEX(resultados!$A$2:$ZZ$3036, 219, MATCH($B$1, resultados!$A$1:$ZZ$1, 0))</f>
        <v/>
      </c>
      <c r="B225">
        <f>INDEX(resultados!$A$2:$ZZ$3036, 219, MATCH($B$2, resultados!$A$1:$ZZ$1, 0))</f>
        <v/>
      </c>
      <c r="C225">
        <f>INDEX(resultados!$A$2:$ZZ$3036, 219, MATCH($B$3, resultados!$A$1:$ZZ$1, 0))</f>
        <v/>
      </c>
    </row>
    <row r="226">
      <c r="A226">
        <f>INDEX(resultados!$A$2:$ZZ$3036, 220, MATCH($B$1, resultados!$A$1:$ZZ$1, 0))</f>
        <v/>
      </c>
      <c r="B226">
        <f>INDEX(resultados!$A$2:$ZZ$3036, 220, MATCH($B$2, resultados!$A$1:$ZZ$1, 0))</f>
        <v/>
      </c>
      <c r="C226">
        <f>INDEX(resultados!$A$2:$ZZ$3036, 220, MATCH($B$3, resultados!$A$1:$ZZ$1, 0))</f>
        <v/>
      </c>
    </row>
    <row r="227">
      <c r="A227">
        <f>INDEX(resultados!$A$2:$ZZ$3036, 221, MATCH($B$1, resultados!$A$1:$ZZ$1, 0))</f>
        <v/>
      </c>
      <c r="B227">
        <f>INDEX(resultados!$A$2:$ZZ$3036, 221, MATCH($B$2, resultados!$A$1:$ZZ$1, 0))</f>
        <v/>
      </c>
      <c r="C227">
        <f>INDEX(resultados!$A$2:$ZZ$3036, 221, MATCH($B$3, resultados!$A$1:$ZZ$1, 0))</f>
        <v/>
      </c>
    </row>
    <row r="228">
      <c r="A228">
        <f>INDEX(resultados!$A$2:$ZZ$3036, 222, MATCH($B$1, resultados!$A$1:$ZZ$1, 0))</f>
        <v/>
      </c>
      <c r="B228">
        <f>INDEX(resultados!$A$2:$ZZ$3036, 222, MATCH($B$2, resultados!$A$1:$ZZ$1, 0))</f>
        <v/>
      </c>
      <c r="C228">
        <f>INDEX(resultados!$A$2:$ZZ$3036, 222, MATCH($B$3, resultados!$A$1:$ZZ$1, 0))</f>
        <v/>
      </c>
    </row>
    <row r="229">
      <c r="A229">
        <f>INDEX(resultados!$A$2:$ZZ$3036, 223, MATCH($B$1, resultados!$A$1:$ZZ$1, 0))</f>
        <v/>
      </c>
      <c r="B229">
        <f>INDEX(resultados!$A$2:$ZZ$3036, 223, MATCH($B$2, resultados!$A$1:$ZZ$1, 0))</f>
        <v/>
      </c>
      <c r="C229">
        <f>INDEX(resultados!$A$2:$ZZ$3036, 223, MATCH($B$3, resultados!$A$1:$ZZ$1, 0))</f>
        <v/>
      </c>
    </row>
    <row r="230">
      <c r="A230">
        <f>INDEX(resultados!$A$2:$ZZ$3036, 224, MATCH($B$1, resultados!$A$1:$ZZ$1, 0))</f>
        <v/>
      </c>
      <c r="B230">
        <f>INDEX(resultados!$A$2:$ZZ$3036, 224, MATCH($B$2, resultados!$A$1:$ZZ$1, 0))</f>
        <v/>
      </c>
      <c r="C230">
        <f>INDEX(resultados!$A$2:$ZZ$3036, 224, MATCH($B$3, resultados!$A$1:$ZZ$1, 0))</f>
        <v/>
      </c>
    </row>
    <row r="231">
      <c r="A231">
        <f>INDEX(resultados!$A$2:$ZZ$3036, 225, MATCH($B$1, resultados!$A$1:$ZZ$1, 0))</f>
        <v/>
      </c>
      <c r="B231">
        <f>INDEX(resultados!$A$2:$ZZ$3036, 225, MATCH($B$2, resultados!$A$1:$ZZ$1, 0))</f>
        <v/>
      </c>
      <c r="C231">
        <f>INDEX(resultados!$A$2:$ZZ$3036, 225, MATCH($B$3, resultados!$A$1:$ZZ$1, 0))</f>
        <v/>
      </c>
    </row>
    <row r="232">
      <c r="A232">
        <f>INDEX(resultados!$A$2:$ZZ$3036, 226, MATCH($B$1, resultados!$A$1:$ZZ$1, 0))</f>
        <v/>
      </c>
      <c r="B232">
        <f>INDEX(resultados!$A$2:$ZZ$3036, 226, MATCH($B$2, resultados!$A$1:$ZZ$1, 0))</f>
        <v/>
      </c>
      <c r="C232">
        <f>INDEX(resultados!$A$2:$ZZ$3036, 226, MATCH($B$3, resultados!$A$1:$ZZ$1, 0))</f>
        <v/>
      </c>
    </row>
    <row r="233">
      <c r="A233">
        <f>INDEX(resultados!$A$2:$ZZ$3036, 227, MATCH($B$1, resultados!$A$1:$ZZ$1, 0))</f>
        <v/>
      </c>
      <c r="B233">
        <f>INDEX(resultados!$A$2:$ZZ$3036, 227, MATCH($B$2, resultados!$A$1:$ZZ$1, 0))</f>
        <v/>
      </c>
      <c r="C233">
        <f>INDEX(resultados!$A$2:$ZZ$3036, 227, MATCH($B$3, resultados!$A$1:$ZZ$1, 0))</f>
        <v/>
      </c>
    </row>
    <row r="234">
      <c r="A234">
        <f>INDEX(resultados!$A$2:$ZZ$3036, 228, MATCH($B$1, resultados!$A$1:$ZZ$1, 0))</f>
        <v/>
      </c>
      <c r="B234">
        <f>INDEX(resultados!$A$2:$ZZ$3036, 228, MATCH($B$2, resultados!$A$1:$ZZ$1, 0))</f>
        <v/>
      </c>
      <c r="C234">
        <f>INDEX(resultados!$A$2:$ZZ$3036, 228, MATCH($B$3, resultados!$A$1:$ZZ$1, 0))</f>
        <v/>
      </c>
    </row>
    <row r="235">
      <c r="A235">
        <f>INDEX(resultados!$A$2:$ZZ$3036, 229, MATCH($B$1, resultados!$A$1:$ZZ$1, 0))</f>
        <v/>
      </c>
      <c r="B235">
        <f>INDEX(resultados!$A$2:$ZZ$3036, 229, MATCH($B$2, resultados!$A$1:$ZZ$1, 0))</f>
        <v/>
      </c>
      <c r="C235">
        <f>INDEX(resultados!$A$2:$ZZ$3036, 229, MATCH($B$3, resultados!$A$1:$ZZ$1, 0))</f>
        <v/>
      </c>
    </row>
    <row r="236">
      <c r="A236">
        <f>INDEX(resultados!$A$2:$ZZ$3036, 230, MATCH($B$1, resultados!$A$1:$ZZ$1, 0))</f>
        <v/>
      </c>
      <c r="B236">
        <f>INDEX(resultados!$A$2:$ZZ$3036, 230, MATCH($B$2, resultados!$A$1:$ZZ$1, 0))</f>
        <v/>
      </c>
      <c r="C236">
        <f>INDEX(resultados!$A$2:$ZZ$3036, 230, MATCH($B$3, resultados!$A$1:$ZZ$1, 0))</f>
        <v/>
      </c>
    </row>
    <row r="237">
      <c r="A237">
        <f>INDEX(resultados!$A$2:$ZZ$3036, 231, MATCH($B$1, resultados!$A$1:$ZZ$1, 0))</f>
        <v/>
      </c>
      <c r="B237">
        <f>INDEX(resultados!$A$2:$ZZ$3036, 231, MATCH($B$2, resultados!$A$1:$ZZ$1, 0))</f>
        <v/>
      </c>
      <c r="C237">
        <f>INDEX(resultados!$A$2:$ZZ$3036, 231, MATCH($B$3, resultados!$A$1:$ZZ$1, 0))</f>
        <v/>
      </c>
    </row>
    <row r="238">
      <c r="A238">
        <f>INDEX(resultados!$A$2:$ZZ$3036, 232, MATCH($B$1, resultados!$A$1:$ZZ$1, 0))</f>
        <v/>
      </c>
      <c r="B238">
        <f>INDEX(resultados!$A$2:$ZZ$3036, 232, MATCH($B$2, resultados!$A$1:$ZZ$1, 0))</f>
        <v/>
      </c>
      <c r="C238">
        <f>INDEX(resultados!$A$2:$ZZ$3036, 232, MATCH($B$3, resultados!$A$1:$ZZ$1, 0))</f>
        <v/>
      </c>
    </row>
    <row r="239">
      <c r="A239">
        <f>INDEX(resultados!$A$2:$ZZ$3036, 233, MATCH($B$1, resultados!$A$1:$ZZ$1, 0))</f>
        <v/>
      </c>
      <c r="B239">
        <f>INDEX(resultados!$A$2:$ZZ$3036, 233, MATCH($B$2, resultados!$A$1:$ZZ$1, 0))</f>
        <v/>
      </c>
      <c r="C239">
        <f>INDEX(resultados!$A$2:$ZZ$3036, 233, MATCH($B$3, resultados!$A$1:$ZZ$1, 0))</f>
        <v/>
      </c>
    </row>
    <row r="240">
      <c r="A240">
        <f>INDEX(resultados!$A$2:$ZZ$3036, 234, MATCH($B$1, resultados!$A$1:$ZZ$1, 0))</f>
        <v/>
      </c>
      <c r="B240">
        <f>INDEX(resultados!$A$2:$ZZ$3036, 234, MATCH($B$2, resultados!$A$1:$ZZ$1, 0))</f>
        <v/>
      </c>
      <c r="C240">
        <f>INDEX(resultados!$A$2:$ZZ$3036, 234, MATCH($B$3, resultados!$A$1:$ZZ$1, 0))</f>
        <v/>
      </c>
    </row>
    <row r="241">
      <c r="A241">
        <f>INDEX(resultados!$A$2:$ZZ$3036, 235, MATCH($B$1, resultados!$A$1:$ZZ$1, 0))</f>
        <v/>
      </c>
      <c r="B241">
        <f>INDEX(resultados!$A$2:$ZZ$3036, 235, MATCH($B$2, resultados!$A$1:$ZZ$1, 0))</f>
        <v/>
      </c>
      <c r="C241">
        <f>INDEX(resultados!$A$2:$ZZ$3036, 235, MATCH($B$3, resultados!$A$1:$ZZ$1, 0))</f>
        <v/>
      </c>
    </row>
    <row r="242">
      <c r="A242">
        <f>INDEX(resultados!$A$2:$ZZ$3036, 236, MATCH($B$1, resultados!$A$1:$ZZ$1, 0))</f>
        <v/>
      </c>
      <c r="B242">
        <f>INDEX(resultados!$A$2:$ZZ$3036, 236, MATCH($B$2, resultados!$A$1:$ZZ$1, 0))</f>
        <v/>
      </c>
      <c r="C242">
        <f>INDEX(resultados!$A$2:$ZZ$3036, 236, MATCH($B$3, resultados!$A$1:$ZZ$1, 0))</f>
        <v/>
      </c>
    </row>
    <row r="243">
      <c r="A243">
        <f>INDEX(resultados!$A$2:$ZZ$3036, 237, MATCH($B$1, resultados!$A$1:$ZZ$1, 0))</f>
        <v/>
      </c>
      <c r="B243">
        <f>INDEX(resultados!$A$2:$ZZ$3036, 237, MATCH($B$2, resultados!$A$1:$ZZ$1, 0))</f>
        <v/>
      </c>
      <c r="C243">
        <f>INDEX(resultados!$A$2:$ZZ$3036, 237, MATCH($B$3, resultados!$A$1:$ZZ$1, 0))</f>
        <v/>
      </c>
    </row>
    <row r="244">
      <c r="A244">
        <f>INDEX(resultados!$A$2:$ZZ$3036, 238, MATCH($B$1, resultados!$A$1:$ZZ$1, 0))</f>
        <v/>
      </c>
      <c r="B244">
        <f>INDEX(resultados!$A$2:$ZZ$3036, 238, MATCH($B$2, resultados!$A$1:$ZZ$1, 0))</f>
        <v/>
      </c>
      <c r="C244">
        <f>INDEX(resultados!$A$2:$ZZ$3036, 238, MATCH($B$3, resultados!$A$1:$ZZ$1, 0))</f>
        <v/>
      </c>
    </row>
    <row r="245">
      <c r="A245">
        <f>INDEX(resultados!$A$2:$ZZ$3036, 239, MATCH($B$1, resultados!$A$1:$ZZ$1, 0))</f>
        <v/>
      </c>
      <c r="B245">
        <f>INDEX(resultados!$A$2:$ZZ$3036, 239, MATCH($B$2, resultados!$A$1:$ZZ$1, 0))</f>
        <v/>
      </c>
      <c r="C245">
        <f>INDEX(resultados!$A$2:$ZZ$3036, 239, MATCH($B$3, resultados!$A$1:$ZZ$1, 0))</f>
        <v/>
      </c>
    </row>
    <row r="246">
      <c r="A246">
        <f>INDEX(resultados!$A$2:$ZZ$3036, 240, MATCH($B$1, resultados!$A$1:$ZZ$1, 0))</f>
        <v/>
      </c>
      <c r="B246">
        <f>INDEX(resultados!$A$2:$ZZ$3036, 240, MATCH($B$2, resultados!$A$1:$ZZ$1, 0))</f>
        <v/>
      </c>
      <c r="C246">
        <f>INDEX(resultados!$A$2:$ZZ$3036, 240, MATCH($B$3, resultados!$A$1:$ZZ$1, 0))</f>
        <v/>
      </c>
    </row>
    <row r="247">
      <c r="A247">
        <f>INDEX(resultados!$A$2:$ZZ$3036, 241, MATCH($B$1, resultados!$A$1:$ZZ$1, 0))</f>
        <v/>
      </c>
      <c r="B247">
        <f>INDEX(resultados!$A$2:$ZZ$3036, 241, MATCH($B$2, resultados!$A$1:$ZZ$1, 0))</f>
        <v/>
      </c>
      <c r="C247">
        <f>INDEX(resultados!$A$2:$ZZ$3036, 241, MATCH($B$3, resultados!$A$1:$ZZ$1, 0))</f>
        <v/>
      </c>
    </row>
    <row r="248">
      <c r="A248">
        <f>INDEX(resultados!$A$2:$ZZ$3036, 242, MATCH($B$1, resultados!$A$1:$ZZ$1, 0))</f>
        <v/>
      </c>
      <c r="B248">
        <f>INDEX(resultados!$A$2:$ZZ$3036, 242, MATCH($B$2, resultados!$A$1:$ZZ$1, 0))</f>
        <v/>
      </c>
      <c r="C248">
        <f>INDEX(resultados!$A$2:$ZZ$3036, 242, MATCH($B$3, resultados!$A$1:$ZZ$1, 0))</f>
        <v/>
      </c>
    </row>
    <row r="249">
      <c r="A249">
        <f>INDEX(resultados!$A$2:$ZZ$3036, 243, MATCH($B$1, resultados!$A$1:$ZZ$1, 0))</f>
        <v/>
      </c>
      <c r="B249">
        <f>INDEX(resultados!$A$2:$ZZ$3036, 243, MATCH($B$2, resultados!$A$1:$ZZ$1, 0))</f>
        <v/>
      </c>
      <c r="C249">
        <f>INDEX(resultados!$A$2:$ZZ$3036, 243, MATCH($B$3, resultados!$A$1:$ZZ$1, 0))</f>
        <v/>
      </c>
    </row>
    <row r="250">
      <c r="A250">
        <f>INDEX(resultados!$A$2:$ZZ$3036, 244, MATCH($B$1, resultados!$A$1:$ZZ$1, 0))</f>
        <v/>
      </c>
      <c r="B250">
        <f>INDEX(resultados!$A$2:$ZZ$3036, 244, MATCH($B$2, resultados!$A$1:$ZZ$1, 0))</f>
        <v/>
      </c>
      <c r="C250">
        <f>INDEX(resultados!$A$2:$ZZ$3036, 244, MATCH($B$3, resultados!$A$1:$ZZ$1, 0))</f>
        <v/>
      </c>
    </row>
    <row r="251">
      <c r="A251">
        <f>INDEX(resultados!$A$2:$ZZ$3036, 245, MATCH($B$1, resultados!$A$1:$ZZ$1, 0))</f>
        <v/>
      </c>
      <c r="B251">
        <f>INDEX(resultados!$A$2:$ZZ$3036, 245, MATCH($B$2, resultados!$A$1:$ZZ$1, 0))</f>
        <v/>
      </c>
      <c r="C251">
        <f>INDEX(resultados!$A$2:$ZZ$3036, 245, MATCH($B$3, resultados!$A$1:$ZZ$1, 0))</f>
        <v/>
      </c>
    </row>
    <row r="252">
      <c r="A252">
        <f>INDEX(resultados!$A$2:$ZZ$3036, 246, MATCH($B$1, resultados!$A$1:$ZZ$1, 0))</f>
        <v/>
      </c>
      <c r="B252">
        <f>INDEX(resultados!$A$2:$ZZ$3036, 246, MATCH($B$2, resultados!$A$1:$ZZ$1, 0))</f>
        <v/>
      </c>
      <c r="C252">
        <f>INDEX(resultados!$A$2:$ZZ$3036, 246, MATCH($B$3, resultados!$A$1:$ZZ$1, 0))</f>
        <v/>
      </c>
    </row>
    <row r="253">
      <c r="A253">
        <f>INDEX(resultados!$A$2:$ZZ$3036, 247, MATCH($B$1, resultados!$A$1:$ZZ$1, 0))</f>
        <v/>
      </c>
      <c r="B253">
        <f>INDEX(resultados!$A$2:$ZZ$3036, 247, MATCH($B$2, resultados!$A$1:$ZZ$1, 0))</f>
        <v/>
      </c>
      <c r="C253">
        <f>INDEX(resultados!$A$2:$ZZ$3036, 247, MATCH($B$3, resultados!$A$1:$ZZ$1, 0))</f>
        <v/>
      </c>
    </row>
    <row r="254">
      <c r="A254">
        <f>INDEX(resultados!$A$2:$ZZ$3036, 248, MATCH($B$1, resultados!$A$1:$ZZ$1, 0))</f>
        <v/>
      </c>
      <c r="B254">
        <f>INDEX(resultados!$A$2:$ZZ$3036, 248, MATCH($B$2, resultados!$A$1:$ZZ$1, 0))</f>
        <v/>
      </c>
      <c r="C254">
        <f>INDEX(resultados!$A$2:$ZZ$3036, 248, MATCH($B$3, resultados!$A$1:$ZZ$1, 0))</f>
        <v/>
      </c>
    </row>
    <row r="255">
      <c r="A255">
        <f>INDEX(resultados!$A$2:$ZZ$3036, 249, MATCH($B$1, resultados!$A$1:$ZZ$1, 0))</f>
        <v/>
      </c>
      <c r="B255">
        <f>INDEX(resultados!$A$2:$ZZ$3036, 249, MATCH($B$2, resultados!$A$1:$ZZ$1, 0))</f>
        <v/>
      </c>
      <c r="C255">
        <f>INDEX(resultados!$A$2:$ZZ$3036, 249, MATCH($B$3, resultados!$A$1:$ZZ$1, 0))</f>
        <v/>
      </c>
    </row>
    <row r="256">
      <c r="A256">
        <f>INDEX(resultados!$A$2:$ZZ$3036, 250, MATCH($B$1, resultados!$A$1:$ZZ$1, 0))</f>
        <v/>
      </c>
      <c r="B256">
        <f>INDEX(resultados!$A$2:$ZZ$3036, 250, MATCH($B$2, resultados!$A$1:$ZZ$1, 0))</f>
        <v/>
      </c>
      <c r="C256">
        <f>INDEX(resultados!$A$2:$ZZ$3036, 250, MATCH($B$3, resultados!$A$1:$ZZ$1, 0))</f>
        <v/>
      </c>
    </row>
    <row r="257">
      <c r="A257">
        <f>INDEX(resultados!$A$2:$ZZ$3036, 251, MATCH($B$1, resultados!$A$1:$ZZ$1, 0))</f>
        <v/>
      </c>
      <c r="B257">
        <f>INDEX(resultados!$A$2:$ZZ$3036, 251, MATCH($B$2, resultados!$A$1:$ZZ$1, 0))</f>
        <v/>
      </c>
      <c r="C257">
        <f>INDEX(resultados!$A$2:$ZZ$3036, 251, MATCH($B$3, resultados!$A$1:$ZZ$1, 0))</f>
        <v/>
      </c>
    </row>
    <row r="258">
      <c r="A258">
        <f>INDEX(resultados!$A$2:$ZZ$3036, 252, MATCH($B$1, resultados!$A$1:$ZZ$1, 0))</f>
        <v/>
      </c>
      <c r="B258">
        <f>INDEX(resultados!$A$2:$ZZ$3036, 252, MATCH($B$2, resultados!$A$1:$ZZ$1, 0))</f>
        <v/>
      </c>
      <c r="C258">
        <f>INDEX(resultados!$A$2:$ZZ$3036, 252, MATCH($B$3, resultados!$A$1:$ZZ$1, 0))</f>
        <v/>
      </c>
    </row>
    <row r="259">
      <c r="A259">
        <f>INDEX(resultados!$A$2:$ZZ$3036, 253, MATCH($B$1, resultados!$A$1:$ZZ$1, 0))</f>
        <v/>
      </c>
      <c r="B259">
        <f>INDEX(resultados!$A$2:$ZZ$3036, 253, MATCH($B$2, resultados!$A$1:$ZZ$1, 0))</f>
        <v/>
      </c>
      <c r="C259">
        <f>INDEX(resultados!$A$2:$ZZ$3036, 253, MATCH($B$3, resultados!$A$1:$ZZ$1, 0))</f>
        <v/>
      </c>
    </row>
    <row r="260">
      <c r="A260">
        <f>INDEX(resultados!$A$2:$ZZ$3036, 254, MATCH($B$1, resultados!$A$1:$ZZ$1, 0))</f>
        <v/>
      </c>
      <c r="B260">
        <f>INDEX(resultados!$A$2:$ZZ$3036, 254, MATCH($B$2, resultados!$A$1:$ZZ$1, 0))</f>
        <v/>
      </c>
      <c r="C260">
        <f>INDEX(resultados!$A$2:$ZZ$3036, 254, MATCH($B$3, resultados!$A$1:$ZZ$1, 0))</f>
        <v/>
      </c>
    </row>
    <row r="261">
      <c r="A261">
        <f>INDEX(resultados!$A$2:$ZZ$3036, 255, MATCH($B$1, resultados!$A$1:$ZZ$1, 0))</f>
        <v/>
      </c>
      <c r="B261">
        <f>INDEX(resultados!$A$2:$ZZ$3036, 255, MATCH($B$2, resultados!$A$1:$ZZ$1, 0))</f>
        <v/>
      </c>
      <c r="C261">
        <f>INDEX(resultados!$A$2:$ZZ$3036, 255, MATCH($B$3, resultados!$A$1:$ZZ$1, 0))</f>
        <v/>
      </c>
    </row>
    <row r="262">
      <c r="A262">
        <f>INDEX(resultados!$A$2:$ZZ$3036, 256, MATCH($B$1, resultados!$A$1:$ZZ$1, 0))</f>
        <v/>
      </c>
      <c r="B262">
        <f>INDEX(resultados!$A$2:$ZZ$3036, 256, MATCH($B$2, resultados!$A$1:$ZZ$1, 0))</f>
        <v/>
      </c>
      <c r="C262">
        <f>INDEX(resultados!$A$2:$ZZ$3036, 256, MATCH($B$3, resultados!$A$1:$ZZ$1, 0))</f>
        <v/>
      </c>
    </row>
    <row r="263">
      <c r="A263">
        <f>INDEX(resultados!$A$2:$ZZ$3036, 257, MATCH($B$1, resultados!$A$1:$ZZ$1, 0))</f>
        <v/>
      </c>
      <c r="B263">
        <f>INDEX(resultados!$A$2:$ZZ$3036, 257, MATCH($B$2, resultados!$A$1:$ZZ$1, 0))</f>
        <v/>
      </c>
      <c r="C263">
        <f>INDEX(resultados!$A$2:$ZZ$3036, 257, MATCH($B$3, resultados!$A$1:$ZZ$1, 0))</f>
        <v/>
      </c>
    </row>
    <row r="264">
      <c r="A264">
        <f>INDEX(resultados!$A$2:$ZZ$3036, 258, MATCH($B$1, resultados!$A$1:$ZZ$1, 0))</f>
        <v/>
      </c>
      <c r="B264">
        <f>INDEX(resultados!$A$2:$ZZ$3036, 258, MATCH($B$2, resultados!$A$1:$ZZ$1, 0))</f>
        <v/>
      </c>
      <c r="C264">
        <f>INDEX(resultados!$A$2:$ZZ$3036, 258, MATCH($B$3, resultados!$A$1:$ZZ$1, 0))</f>
        <v/>
      </c>
    </row>
    <row r="265">
      <c r="A265">
        <f>INDEX(resultados!$A$2:$ZZ$3036, 259, MATCH($B$1, resultados!$A$1:$ZZ$1, 0))</f>
        <v/>
      </c>
      <c r="B265">
        <f>INDEX(resultados!$A$2:$ZZ$3036, 259, MATCH($B$2, resultados!$A$1:$ZZ$1, 0))</f>
        <v/>
      </c>
      <c r="C265">
        <f>INDEX(resultados!$A$2:$ZZ$3036, 259, MATCH($B$3, resultados!$A$1:$ZZ$1, 0))</f>
        <v/>
      </c>
    </row>
    <row r="266">
      <c r="A266">
        <f>INDEX(resultados!$A$2:$ZZ$3036, 260, MATCH($B$1, resultados!$A$1:$ZZ$1, 0))</f>
        <v/>
      </c>
      <c r="B266">
        <f>INDEX(resultados!$A$2:$ZZ$3036, 260, MATCH($B$2, resultados!$A$1:$ZZ$1, 0))</f>
        <v/>
      </c>
      <c r="C266">
        <f>INDEX(resultados!$A$2:$ZZ$3036, 260, MATCH($B$3, resultados!$A$1:$ZZ$1, 0))</f>
        <v/>
      </c>
    </row>
    <row r="267">
      <c r="A267">
        <f>INDEX(resultados!$A$2:$ZZ$3036, 261, MATCH($B$1, resultados!$A$1:$ZZ$1, 0))</f>
        <v/>
      </c>
      <c r="B267">
        <f>INDEX(resultados!$A$2:$ZZ$3036, 261, MATCH($B$2, resultados!$A$1:$ZZ$1, 0))</f>
        <v/>
      </c>
      <c r="C267">
        <f>INDEX(resultados!$A$2:$ZZ$3036, 261, MATCH($B$3, resultados!$A$1:$ZZ$1, 0))</f>
        <v/>
      </c>
    </row>
    <row r="268">
      <c r="A268">
        <f>INDEX(resultados!$A$2:$ZZ$3036, 262, MATCH($B$1, resultados!$A$1:$ZZ$1, 0))</f>
        <v/>
      </c>
      <c r="B268">
        <f>INDEX(resultados!$A$2:$ZZ$3036, 262, MATCH($B$2, resultados!$A$1:$ZZ$1, 0))</f>
        <v/>
      </c>
      <c r="C268">
        <f>INDEX(resultados!$A$2:$ZZ$3036, 262, MATCH($B$3, resultados!$A$1:$ZZ$1, 0))</f>
        <v/>
      </c>
    </row>
    <row r="269">
      <c r="A269">
        <f>INDEX(resultados!$A$2:$ZZ$3036, 263, MATCH($B$1, resultados!$A$1:$ZZ$1, 0))</f>
        <v/>
      </c>
      <c r="B269">
        <f>INDEX(resultados!$A$2:$ZZ$3036, 263, MATCH($B$2, resultados!$A$1:$ZZ$1, 0))</f>
        <v/>
      </c>
      <c r="C269">
        <f>INDEX(resultados!$A$2:$ZZ$3036, 263, MATCH($B$3, resultados!$A$1:$ZZ$1, 0))</f>
        <v/>
      </c>
    </row>
    <row r="270">
      <c r="A270">
        <f>INDEX(resultados!$A$2:$ZZ$3036, 264, MATCH($B$1, resultados!$A$1:$ZZ$1, 0))</f>
        <v/>
      </c>
      <c r="B270">
        <f>INDEX(resultados!$A$2:$ZZ$3036, 264, MATCH($B$2, resultados!$A$1:$ZZ$1, 0))</f>
        <v/>
      </c>
      <c r="C270">
        <f>INDEX(resultados!$A$2:$ZZ$3036, 264, MATCH($B$3, resultados!$A$1:$ZZ$1, 0))</f>
        <v/>
      </c>
    </row>
    <row r="271">
      <c r="A271">
        <f>INDEX(resultados!$A$2:$ZZ$3036, 265, MATCH($B$1, resultados!$A$1:$ZZ$1, 0))</f>
        <v/>
      </c>
      <c r="B271">
        <f>INDEX(resultados!$A$2:$ZZ$3036, 265, MATCH($B$2, resultados!$A$1:$ZZ$1, 0))</f>
        <v/>
      </c>
      <c r="C271">
        <f>INDEX(resultados!$A$2:$ZZ$3036, 265, MATCH($B$3, resultados!$A$1:$ZZ$1, 0))</f>
        <v/>
      </c>
    </row>
    <row r="272">
      <c r="A272">
        <f>INDEX(resultados!$A$2:$ZZ$3036, 266, MATCH($B$1, resultados!$A$1:$ZZ$1, 0))</f>
        <v/>
      </c>
      <c r="B272">
        <f>INDEX(resultados!$A$2:$ZZ$3036, 266, MATCH($B$2, resultados!$A$1:$ZZ$1, 0))</f>
        <v/>
      </c>
      <c r="C272">
        <f>INDEX(resultados!$A$2:$ZZ$3036, 266, MATCH($B$3, resultados!$A$1:$ZZ$1, 0))</f>
        <v/>
      </c>
    </row>
    <row r="273">
      <c r="A273">
        <f>INDEX(resultados!$A$2:$ZZ$3036, 267, MATCH($B$1, resultados!$A$1:$ZZ$1, 0))</f>
        <v/>
      </c>
      <c r="B273">
        <f>INDEX(resultados!$A$2:$ZZ$3036, 267, MATCH($B$2, resultados!$A$1:$ZZ$1, 0))</f>
        <v/>
      </c>
      <c r="C273">
        <f>INDEX(resultados!$A$2:$ZZ$3036, 267, MATCH($B$3, resultados!$A$1:$ZZ$1, 0))</f>
        <v/>
      </c>
    </row>
    <row r="274">
      <c r="A274">
        <f>INDEX(resultados!$A$2:$ZZ$3036, 268, MATCH($B$1, resultados!$A$1:$ZZ$1, 0))</f>
        <v/>
      </c>
      <c r="B274">
        <f>INDEX(resultados!$A$2:$ZZ$3036, 268, MATCH($B$2, resultados!$A$1:$ZZ$1, 0))</f>
        <v/>
      </c>
      <c r="C274">
        <f>INDEX(resultados!$A$2:$ZZ$3036, 268, MATCH($B$3, resultados!$A$1:$ZZ$1, 0))</f>
        <v/>
      </c>
    </row>
    <row r="275">
      <c r="A275">
        <f>INDEX(resultados!$A$2:$ZZ$3036, 269, MATCH($B$1, resultados!$A$1:$ZZ$1, 0))</f>
        <v/>
      </c>
      <c r="B275">
        <f>INDEX(resultados!$A$2:$ZZ$3036, 269, MATCH($B$2, resultados!$A$1:$ZZ$1, 0))</f>
        <v/>
      </c>
      <c r="C275">
        <f>INDEX(resultados!$A$2:$ZZ$3036, 269, MATCH($B$3, resultados!$A$1:$ZZ$1, 0))</f>
        <v/>
      </c>
    </row>
    <row r="276">
      <c r="A276">
        <f>INDEX(resultados!$A$2:$ZZ$3036, 270, MATCH($B$1, resultados!$A$1:$ZZ$1, 0))</f>
        <v/>
      </c>
      <c r="B276">
        <f>INDEX(resultados!$A$2:$ZZ$3036, 270, MATCH($B$2, resultados!$A$1:$ZZ$1, 0))</f>
        <v/>
      </c>
      <c r="C276">
        <f>INDEX(resultados!$A$2:$ZZ$3036, 270, MATCH($B$3, resultados!$A$1:$ZZ$1, 0))</f>
        <v/>
      </c>
    </row>
    <row r="277">
      <c r="A277">
        <f>INDEX(resultados!$A$2:$ZZ$3036, 271, MATCH($B$1, resultados!$A$1:$ZZ$1, 0))</f>
        <v/>
      </c>
      <c r="B277">
        <f>INDEX(resultados!$A$2:$ZZ$3036, 271, MATCH($B$2, resultados!$A$1:$ZZ$1, 0))</f>
        <v/>
      </c>
      <c r="C277">
        <f>INDEX(resultados!$A$2:$ZZ$3036, 271, MATCH($B$3, resultados!$A$1:$ZZ$1, 0))</f>
        <v/>
      </c>
    </row>
    <row r="278">
      <c r="A278">
        <f>INDEX(resultados!$A$2:$ZZ$3036, 272, MATCH($B$1, resultados!$A$1:$ZZ$1, 0))</f>
        <v/>
      </c>
      <c r="B278">
        <f>INDEX(resultados!$A$2:$ZZ$3036, 272, MATCH($B$2, resultados!$A$1:$ZZ$1, 0))</f>
        <v/>
      </c>
      <c r="C278">
        <f>INDEX(resultados!$A$2:$ZZ$3036, 272, MATCH($B$3, resultados!$A$1:$ZZ$1, 0))</f>
        <v/>
      </c>
    </row>
    <row r="279">
      <c r="A279">
        <f>INDEX(resultados!$A$2:$ZZ$3036, 273, MATCH($B$1, resultados!$A$1:$ZZ$1, 0))</f>
        <v/>
      </c>
      <c r="B279">
        <f>INDEX(resultados!$A$2:$ZZ$3036, 273, MATCH($B$2, resultados!$A$1:$ZZ$1, 0))</f>
        <v/>
      </c>
      <c r="C279">
        <f>INDEX(resultados!$A$2:$ZZ$3036, 273, MATCH($B$3, resultados!$A$1:$ZZ$1, 0))</f>
        <v/>
      </c>
    </row>
    <row r="280">
      <c r="A280">
        <f>INDEX(resultados!$A$2:$ZZ$3036, 274, MATCH($B$1, resultados!$A$1:$ZZ$1, 0))</f>
        <v/>
      </c>
      <c r="B280">
        <f>INDEX(resultados!$A$2:$ZZ$3036, 274, MATCH($B$2, resultados!$A$1:$ZZ$1, 0))</f>
        <v/>
      </c>
      <c r="C280">
        <f>INDEX(resultados!$A$2:$ZZ$3036, 274, MATCH($B$3, resultados!$A$1:$ZZ$1, 0))</f>
        <v/>
      </c>
    </row>
    <row r="281">
      <c r="A281">
        <f>INDEX(resultados!$A$2:$ZZ$3036, 275, MATCH($B$1, resultados!$A$1:$ZZ$1, 0))</f>
        <v/>
      </c>
      <c r="B281">
        <f>INDEX(resultados!$A$2:$ZZ$3036, 275, MATCH($B$2, resultados!$A$1:$ZZ$1, 0))</f>
        <v/>
      </c>
      <c r="C281">
        <f>INDEX(resultados!$A$2:$ZZ$3036, 275, MATCH($B$3, resultados!$A$1:$ZZ$1, 0))</f>
        <v/>
      </c>
    </row>
    <row r="282">
      <c r="A282">
        <f>INDEX(resultados!$A$2:$ZZ$3036, 276, MATCH($B$1, resultados!$A$1:$ZZ$1, 0))</f>
        <v/>
      </c>
      <c r="B282">
        <f>INDEX(resultados!$A$2:$ZZ$3036, 276, MATCH($B$2, resultados!$A$1:$ZZ$1, 0))</f>
        <v/>
      </c>
      <c r="C282">
        <f>INDEX(resultados!$A$2:$ZZ$3036, 276, MATCH($B$3, resultados!$A$1:$ZZ$1, 0))</f>
        <v/>
      </c>
    </row>
    <row r="283">
      <c r="A283">
        <f>INDEX(resultados!$A$2:$ZZ$3036, 277, MATCH($B$1, resultados!$A$1:$ZZ$1, 0))</f>
        <v/>
      </c>
      <c r="B283">
        <f>INDEX(resultados!$A$2:$ZZ$3036, 277, MATCH($B$2, resultados!$A$1:$ZZ$1, 0))</f>
        <v/>
      </c>
      <c r="C283">
        <f>INDEX(resultados!$A$2:$ZZ$3036, 277, MATCH($B$3, resultados!$A$1:$ZZ$1, 0))</f>
        <v/>
      </c>
    </row>
    <row r="284">
      <c r="A284">
        <f>INDEX(resultados!$A$2:$ZZ$3036, 278, MATCH($B$1, resultados!$A$1:$ZZ$1, 0))</f>
        <v/>
      </c>
      <c r="B284">
        <f>INDEX(resultados!$A$2:$ZZ$3036, 278, MATCH($B$2, resultados!$A$1:$ZZ$1, 0))</f>
        <v/>
      </c>
      <c r="C284">
        <f>INDEX(resultados!$A$2:$ZZ$3036, 278, MATCH($B$3, resultados!$A$1:$ZZ$1, 0))</f>
        <v/>
      </c>
    </row>
    <row r="285">
      <c r="A285">
        <f>INDEX(resultados!$A$2:$ZZ$3036, 279, MATCH($B$1, resultados!$A$1:$ZZ$1, 0))</f>
        <v/>
      </c>
      <c r="B285">
        <f>INDEX(resultados!$A$2:$ZZ$3036, 279, MATCH($B$2, resultados!$A$1:$ZZ$1, 0))</f>
        <v/>
      </c>
      <c r="C285">
        <f>INDEX(resultados!$A$2:$ZZ$3036, 279, MATCH($B$3, resultados!$A$1:$ZZ$1, 0))</f>
        <v/>
      </c>
    </row>
    <row r="286">
      <c r="A286">
        <f>INDEX(resultados!$A$2:$ZZ$3036, 280, MATCH($B$1, resultados!$A$1:$ZZ$1, 0))</f>
        <v/>
      </c>
      <c r="B286">
        <f>INDEX(resultados!$A$2:$ZZ$3036, 280, MATCH($B$2, resultados!$A$1:$ZZ$1, 0))</f>
        <v/>
      </c>
      <c r="C286">
        <f>INDEX(resultados!$A$2:$ZZ$3036, 280, MATCH($B$3, resultados!$A$1:$ZZ$1, 0))</f>
        <v/>
      </c>
    </row>
    <row r="287">
      <c r="A287">
        <f>INDEX(resultados!$A$2:$ZZ$3036, 281, MATCH($B$1, resultados!$A$1:$ZZ$1, 0))</f>
        <v/>
      </c>
      <c r="B287">
        <f>INDEX(resultados!$A$2:$ZZ$3036, 281, MATCH($B$2, resultados!$A$1:$ZZ$1, 0))</f>
        <v/>
      </c>
      <c r="C287">
        <f>INDEX(resultados!$A$2:$ZZ$3036, 281, MATCH($B$3, resultados!$A$1:$ZZ$1, 0))</f>
        <v/>
      </c>
    </row>
    <row r="288">
      <c r="A288">
        <f>INDEX(resultados!$A$2:$ZZ$3036, 282, MATCH($B$1, resultados!$A$1:$ZZ$1, 0))</f>
        <v/>
      </c>
      <c r="B288">
        <f>INDEX(resultados!$A$2:$ZZ$3036, 282, MATCH($B$2, resultados!$A$1:$ZZ$1, 0))</f>
        <v/>
      </c>
      <c r="C288">
        <f>INDEX(resultados!$A$2:$ZZ$3036, 282, MATCH($B$3, resultados!$A$1:$ZZ$1, 0))</f>
        <v/>
      </c>
    </row>
    <row r="289">
      <c r="A289">
        <f>INDEX(resultados!$A$2:$ZZ$3036, 283, MATCH($B$1, resultados!$A$1:$ZZ$1, 0))</f>
        <v/>
      </c>
      <c r="B289">
        <f>INDEX(resultados!$A$2:$ZZ$3036, 283, MATCH($B$2, resultados!$A$1:$ZZ$1, 0))</f>
        <v/>
      </c>
      <c r="C289">
        <f>INDEX(resultados!$A$2:$ZZ$3036, 283, MATCH($B$3, resultados!$A$1:$ZZ$1, 0))</f>
        <v/>
      </c>
    </row>
    <row r="290">
      <c r="A290">
        <f>INDEX(resultados!$A$2:$ZZ$3036, 284, MATCH($B$1, resultados!$A$1:$ZZ$1, 0))</f>
        <v/>
      </c>
      <c r="B290">
        <f>INDEX(resultados!$A$2:$ZZ$3036, 284, MATCH($B$2, resultados!$A$1:$ZZ$1, 0))</f>
        <v/>
      </c>
      <c r="C290">
        <f>INDEX(resultados!$A$2:$ZZ$3036, 284, MATCH($B$3, resultados!$A$1:$ZZ$1, 0))</f>
        <v/>
      </c>
    </row>
    <row r="291">
      <c r="A291">
        <f>INDEX(resultados!$A$2:$ZZ$3036, 285, MATCH($B$1, resultados!$A$1:$ZZ$1, 0))</f>
        <v/>
      </c>
      <c r="B291">
        <f>INDEX(resultados!$A$2:$ZZ$3036, 285, MATCH($B$2, resultados!$A$1:$ZZ$1, 0))</f>
        <v/>
      </c>
      <c r="C291">
        <f>INDEX(resultados!$A$2:$ZZ$3036, 285, MATCH($B$3, resultados!$A$1:$ZZ$1, 0))</f>
        <v/>
      </c>
    </row>
    <row r="292">
      <c r="A292">
        <f>INDEX(resultados!$A$2:$ZZ$3036, 286, MATCH($B$1, resultados!$A$1:$ZZ$1, 0))</f>
        <v/>
      </c>
      <c r="B292">
        <f>INDEX(resultados!$A$2:$ZZ$3036, 286, MATCH($B$2, resultados!$A$1:$ZZ$1, 0))</f>
        <v/>
      </c>
      <c r="C292">
        <f>INDEX(resultados!$A$2:$ZZ$3036, 286, MATCH($B$3, resultados!$A$1:$ZZ$1, 0))</f>
        <v/>
      </c>
    </row>
    <row r="293">
      <c r="A293">
        <f>INDEX(resultados!$A$2:$ZZ$3036, 287, MATCH($B$1, resultados!$A$1:$ZZ$1, 0))</f>
        <v/>
      </c>
      <c r="B293">
        <f>INDEX(resultados!$A$2:$ZZ$3036, 287, MATCH($B$2, resultados!$A$1:$ZZ$1, 0))</f>
        <v/>
      </c>
      <c r="C293">
        <f>INDEX(resultados!$A$2:$ZZ$3036, 287, MATCH($B$3, resultados!$A$1:$ZZ$1, 0))</f>
        <v/>
      </c>
    </row>
    <row r="294">
      <c r="A294">
        <f>INDEX(resultados!$A$2:$ZZ$3036, 288, MATCH($B$1, resultados!$A$1:$ZZ$1, 0))</f>
        <v/>
      </c>
      <c r="B294">
        <f>INDEX(resultados!$A$2:$ZZ$3036, 288, MATCH($B$2, resultados!$A$1:$ZZ$1, 0))</f>
        <v/>
      </c>
      <c r="C294">
        <f>INDEX(resultados!$A$2:$ZZ$3036, 288, MATCH($B$3, resultados!$A$1:$ZZ$1, 0))</f>
        <v/>
      </c>
    </row>
    <row r="295">
      <c r="A295">
        <f>INDEX(resultados!$A$2:$ZZ$3036, 289, MATCH($B$1, resultados!$A$1:$ZZ$1, 0))</f>
        <v/>
      </c>
      <c r="B295">
        <f>INDEX(resultados!$A$2:$ZZ$3036, 289, MATCH($B$2, resultados!$A$1:$ZZ$1, 0))</f>
        <v/>
      </c>
      <c r="C295">
        <f>INDEX(resultados!$A$2:$ZZ$3036, 289, MATCH($B$3, resultados!$A$1:$ZZ$1, 0))</f>
        <v/>
      </c>
    </row>
    <row r="296">
      <c r="A296">
        <f>INDEX(resultados!$A$2:$ZZ$3036, 290, MATCH($B$1, resultados!$A$1:$ZZ$1, 0))</f>
        <v/>
      </c>
      <c r="B296">
        <f>INDEX(resultados!$A$2:$ZZ$3036, 290, MATCH($B$2, resultados!$A$1:$ZZ$1, 0))</f>
        <v/>
      </c>
      <c r="C296">
        <f>INDEX(resultados!$A$2:$ZZ$3036, 290, MATCH($B$3, resultados!$A$1:$ZZ$1, 0))</f>
        <v/>
      </c>
    </row>
    <row r="297">
      <c r="A297">
        <f>INDEX(resultados!$A$2:$ZZ$3036, 291, MATCH($B$1, resultados!$A$1:$ZZ$1, 0))</f>
        <v/>
      </c>
      <c r="B297">
        <f>INDEX(resultados!$A$2:$ZZ$3036, 291, MATCH($B$2, resultados!$A$1:$ZZ$1, 0))</f>
        <v/>
      </c>
      <c r="C297">
        <f>INDEX(resultados!$A$2:$ZZ$3036, 291, MATCH($B$3, resultados!$A$1:$ZZ$1, 0))</f>
        <v/>
      </c>
    </row>
    <row r="298">
      <c r="A298">
        <f>INDEX(resultados!$A$2:$ZZ$3036, 292, MATCH($B$1, resultados!$A$1:$ZZ$1, 0))</f>
        <v/>
      </c>
      <c r="B298">
        <f>INDEX(resultados!$A$2:$ZZ$3036, 292, MATCH($B$2, resultados!$A$1:$ZZ$1, 0))</f>
        <v/>
      </c>
      <c r="C298">
        <f>INDEX(resultados!$A$2:$ZZ$3036, 292, MATCH($B$3, resultados!$A$1:$ZZ$1, 0))</f>
        <v/>
      </c>
    </row>
    <row r="299">
      <c r="A299">
        <f>INDEX(resultados!$A$2:$ZZ$3036, 293, MATCH($B$1, resultados!$A$1:$ZZ$1, 0))</f>
        <v/>
      </c>
      <c r="B299">
        <f>INDEX(resultados!$A$2:$ZZ$3036, 293, MATCH($B$2, resultados!$A$1:$ZZ$1, 0))</f>
        <v/>
      </c>
      <c r="C299">
        <f>INDEX(resultados!$A$2:$ZZ$3036, 293, MATCH($B$3, resultados!$A$1:$ZZ$1, 0))</f>
        <v/>
      </c>
    </row>
    <row r="300">
      <c r="A300">
        <f>INDEX(resultados!$A$2:$ZZ$3036, 294, MATCH($B$1, resultados!$A$1:$ZZ$1, 0))</f>
        <v/>
      </c>
      <c r="B300">
        <f>INDEX(resultados!$A$2:$ZZ$3036, 294, MATCH($B$2, resultados!$A$1:$ZZ$1, 0))</f>
        <v/>
      </c>
      <c r="C300">
        <f>INDEX(resultados!$A$2:$ZZ$3036, 294, MATCH($B$3, resultados!$A$1:$ZZ$1, 0))</f>
        <v/>
      </c>
    </row>
    <row r="301">
      <c r="A301">
        <f>INDEX(resultados!$A$2:$ZZ$3036, 295, MATCH($B$1, resultados!$A$1:$ZZ$1, 0))</f>
        <v/>
      </c>
      <c r="B301">
        <f>INDEX(resultados!$A$2:$ZZ$3036, 295, MATCH($B$2, resultados!$A$1:$ZZ$1, 0))</f>
        <v/>
      </c>
      <c r="C301">
        <f>INDEX(resultados!$A$2:$ZZ$3036, 295, MATCH($B$3, resultados!$A$1:$ZZ$1, 0))</f>
        <v/>
      </c>
    </row>
    <row r="302">
      <c r="A302">
        <f>INDEX(resultados!$A$2:$ZZ$3036, 296, MATCH($B$1, resultados!$A$1:$ZZ$1, 0))</f>
        <v/>
      </c>
      <c r="B302">
        <f>INDEX(resultados!$A$2:$ZZ$3036, 296, MATCH($B$2, resultados!$A$1:$ZZ$1, 0))</f>
        <v/>
      </c>
      <c r="C302">
        <f>INDEX(resultados!$A$2:$ZZ$3036, 296, MATCH($B$3, resultados!$A$1:$ZZ$1, 0))</f>
        <v/>
      </c>
    </row>
    <row r="303">
      <c r="A303">
        <f>INDEX(resultados!$A$2:$ZZ$3036, 297, MATCH($B$1, resultados!$A$1:$ZZ$1, 0))</f>
        <v/>
      </c>
      <c r="B303">
        <f>INDEX(resultados!$A$2:$ZZ$3036, 297, MATCH($B$2, resultados!$A$1:$ZZ$1, 0))</f>
        <v/>
      </c>
      <c r="C303">
        <f>INDEX(resultados!$A$2:$ZZ$3036, 297, MATCH($B$3, resultados!$A$1:$ZZ$1, 0))</f>
        <v/>
      </c>
    </row>
    <row r="304">
      <c r="A304">
        <f>INDEX(resultados!$A$2:$ZZ$3036, 298, MATCH($B$1, resultados!$A$1:$ZZ$1, 0))</f>
        <v/>
      </c>
      <c r="B304">
        <f>INDEX(resultados!$A$2:$ZZ$3036, 298, MATCH($B$2, resultados!$A$1:$ZZ$1, 0))</f>
        <v/>
      </c>
      <c r="C304">
        <f>INDEX(resultados!$A$2:$ZZ$3036, 298, MATCH($B$3, resultados!$A$1:$ZZ$1, 0))</f>
        <v/>
      </c>
    </row>
    <row r="305">
      <c r="A305">
        <f>INDEX(resultados!$A$2:$ZZ$3036, 299, MATCH($B$1, resultados!$A$1:$ZZ$1, 0))</f>
        <v/>
      </c>
      <c r="B305">
        <f>INDEX(resultados!$A$2:$ZZ$3036, 299, MATCH($B$2, resultados!$A$1:$ZZ$1, 0))</f>
        <v/>
      </c>
      <c r="C305">
        <f>INDEX(resultados!$A$2:$ZZ$3036, 299, MATCH($B$3, resultados!$A$1:$ZZ$1, 0))</f>
        <v/>
      </c>
    </row>
    <row r="306">
      <c r="A306">
        <f>INDEX(resultados!$A$2:$ZZ$3036, 300, MATCH($B$1, resultados!$A$1:$ZZ$1, 0))</f>
        <v/>
      </c>
      <c r="B306">
        <f>INDEX(resultados!$A$2:$ZZ$3036, 300, MATCH($B$2, resultados!$A$1:$ZZ$1, 0))</f>
        <v/>
      </c>
      <c r="C306">
        <f>INDEX(resultados!$A$2:$ZZ$3036, 300, MATCH($B$3, resultados!$A$1:$ZZ$1, 0))</f>
        <v/>
      </c>
    </row>
    <row r="307">
      <c r="A307">
        <f>INDEX(resultados!$A$2:$ZZ$3036, 301, MATCH($B$1, resultados!$A$1:$ZZ$1, 0))</f>
        <v/>
      </c>
      <c r="B307">
        <f>INDEX(resultados!$A$2:$ZZ$3036, 301, MATCH($B$2, resultados!$A$1:$ZZ$1, 0))</f>
        <v/>
      </c>
      <c r="C307">
        <f>INDEX(resultados!$A$2:$ZZ$3036, 301, MATCH($B$3, resultados!$A$1:$ZZ$1, 0))</f>
        <v/>
      </c>
    </row>
    <row r="308">
      <c r="A308">
        <f>INDEX(resultados!$A$2:$ZZ$3036, 302, MATCH($B$1, resultados!$A$1:$ZZ$1, 0))</f>
        <v/>
      </c>
      <c r="B308">
        <f>INDEX(resultados!$A$2:$ZZ$3036, 302, MATCH($B$2, resultados!$A$1:$ZZ$1, 0))</f>
        <v/>
      </c>
      <c r="C308">
        <f>INDEX(resultados!$A$2:$ZZ$3036, 302, MATCH($B$3, resultados!$A$1:$ZZ$1, 0))</f>
        <v/>
      </c>
    </row>
    <row r="309">
      <c r="A309">
        <f>INDEX(resultados!$A$2:$ZZ$3036, 303, MATCH($B$1, resultados!$A$1:$ZZ$1, 0))</f>
        <v/>
      </c>
      <c r="B309">
        <f>INDEX(resultados!$A$2:$ZZ$3036, 303, MATCH($B$2, resultados!$A$1:$ZZ$1, 0))</f>
        <v/>
      </c>
      <c r="C309">
        <f>INDEX(resultados!$A$2:$ZZ$3036, 303, MATCH($B$3, resultados!$A$1:$ZZ$1, 0))</f>
        <v/>
      </c>
    </row>
    <row r="310">
      <c r="A310">
        <f>INDEX(resultados!$A$2:$ZZ$3036, 304, MATCH($B$1, resultados!$A$1:$ZZ$1, 0))</f>
        <v/>
      </c>
      <c r="B310">
        <f>INDEX(resultados!$A$2:$ZZ$3036, 304, MATCH($B$2, resultados!$A$1:$ZZ$1, 0))</f>
        <v/>
      </c>
      <c r="C310">
        <f>INDEX(resultados!$A$2:$ZZ$3036, 304, MATCH($B$3, resultados!$A$1:$ZZ$1, 0))</f>
        <v/>
      </c>
    </row>
    <row r="311">
      <c r="A311">
        <f>INDEX(resultados!$A$2:$ZZ$3036, 305, MATCH($B$1, resultados!$A$1:$ZZ$1, 0))</f>
        <v/>
      </c>
      <c r="B311">
        <f>INDEX(resultados!$A$2:$ZZ$3036, 305, MATCH($B$2, resultados!$A$1:$ZZ$1, 0))</f>
        <v/>
      </c>
      <c r="C311">
        <f>INDEX(resultados!$A$2:$ZZ$3036, 305, MATCH($B$3, resultados!$A$1:$ZZ$1, 0))</f>
        <v/>
      </c>
    </row>
    <row r="312">
      <c r="A312">
        <f>INDEX(resultados!$A$2:$ZZ$3036, 306, MATCH($B$1, resultados!$A$1:$ZZ$1, 0))</f>
        <v/>
      </c>
      <c r="B312">
        <f>INDEX(resultados!$A$2:$ZZ$3036, 306, MATCH($B$2, resultados!$A$1:$ZZ$1, 0))</f>
        <v/>
      </c>
      <c r="C312">
        <f>INDEX(resultados!$A$2:$ZZ$3036, 306, MATCH($B$3, resultados!$A$1:$ZZ$1, 0))</f>
        <v/>
      </c>
    </row>
    <row r="313">
      <c r="A313">
        <f>INDEX(resultados!$A$2:$ZZ$3036, 307, MATCH($B$1, resultados!$A$1:$ZZ$1, 0))</f>
        <v/>
      </c>
      <c r="B313">
        <f>INDEX(resultados!$A$2:$ZZ$3036, 307, MATCH($B$2, resultados!$A$1:$ZZ$1, 0))</f>
        <v/>
      </c>
      <c r="C313">
        <f>INDEX(resultados!$A$2:$ZZ$3036, 307, MATCH($B$3, resultados!$A$1:$ZZ$1, 0))</f>
        <v/>
      </c>
    </row>
    <row r="314">
      <c r="A314">
        <f>INDEX(resultados!$A$2:$ZZ$3036, 308, MATCH($B$1, resultados!$A$1:$ZZ$1, 0))</f>
        <v/>
      </c>
      <c r="B314">
        <f>INDEX(resultados!$A$2:$ZZ$3036, 308, MATCH($B$2, resultados!$A$1:$ZZ$1, 0))</f>
        <v/>
      </c>
      <c r="C314">
        <f>INDEX(resultados!$A$2:$ZZ$3036, 308, MATCH($B$3, resultados!$A$1:$ZZ$1, 0))</f>
        <v/>
      </c>
    </row>
    <row r="315">
      <c r="A315">
        <f>INDEX(resultados!$A$2:$ZZ$3036, 309, MATCH($B$1, resultados!$A$1:$ZZ$1, 0))</f>
        <v/>
      </c>
      <c r="B315">
        <f>INDEX(resultados!$A$2:$ZZ$3036, 309, MATCH($B$2, resultados!$A$1:$ZZ$1, 0))</f>
        <v/>
      </c>
      <c r="C315">
        <f>INDEX(resultados!$A$2:$ZZ$3036, 309, MATCH($B$3, resultados!$A$1:$ZZ$1, 0))</f>
        <v/>
      </c>
    </row>
    <row r="316">
      <c r="A316">
        <f>INDEX(resultados!$A$2:$ZZ$3036, 310, MATCH($B$1, resultados!$A$1:$ZZ$1, 0))</f>
        <v/>
      </c>
      <c r="B316">
        <f>INDEX(resultados!$A$2:$ZZ$3036, 310, MATCH($B$2, resultados!$A$1:$ZZ$1, 0))</f>
        <v/>
      </c>
      <c r="C316">
        <f>INDEX(resultados!$A$2:$ZZ$3036, 310, MATCH($B$3, resultados!$A$1:$ZZ$1, 0))</f>
        <v/>
      </c>
    </row>
    <row r="317">
      <c r="A317">
        <f>INDEX(resultados!$A$2:$ZZ$3036, 311, MATCH($B$1, resultados!$A$1:$ZZ$1, 0))</f>
        <v/>
      </c>
      <c r="B317">
        <f>INDEX(resultados!$A$2:$ZZ$3036, 311, MATCH($B$2, resultados!$A$1:$ZZ$1, 0))</f>
        <v/>
      </c>
      <c r="C317">
        <f>INDEX(resultados!$A$2:$ZZ$3036, 311, MATCH($B$3, resultados!$A$1:$ZZ$1, 0))</f>
        <v/>
      </c>
    </row>
    <row r="318">
      <c r="A318">
        <f>INDEX(resultados!$A$2:$ZZ$3036, 312, MATCH($B$1, resultados!$A$1:$ZZ$1, 0))</f>
        <v/>
      </c>
      <c r="B318">
        <f>INDEX(resultados!$A$2:$ZZ$3036, 312, MATCH($B$2, resultados!$A$1:$ZZ$1, 0))</f>
        <v/>
      </c>
      <c r="C318">
        <f>INDEX(resultados!$A$2:$ZZ$3036, 312, MATCH($B$3, resultados!$A$1:$ZZ$1, 0))</f>
        <v/>
      </c>
    </row>
    <row r="319">
      <c r="A319">
        <f>INDEX(resultados!$A$2:$ZZ$3036, 313, MATCH($B$1, resultados!$A$1:$ZZ$1, 0))</f>
        <v/>
      </c>
      <c r="B319">
        <f>INDEX(resultados!$A$2:$ZZ$3036, 313, MATCH($B$2, resultados!$A$1:$ZZ$1, 0))</f>
        <v/>
      </c>
      <c r="C319">
        <f>INDEX(resultados!$A$2:$ZZ$3036, 313, MATCH($B$3, resultados!$A$1:$ZZ$1, 0))</f>
        <v/>
      </c>
    </row>
    <row r="320">
      <c r="A320">
        <f>INDEX(resultados!$A$2:$ZZ$3036, 314, MATCH($B$1, resultados!$A$1:$ZZ$1, 0))</f>
        <v/>
      </c>
      <c r="B320">
        <f>INDEX(resultados!$A$2:$ZZ$3036, 314, MATCH($B$2, resultados!$A$1:$ZZ$1, 0))</f>
        <v/>
      </c>
      <c r="C320">
        <f>INDEX(resultados!$A$2:$ZZ$3036, 314, MATCH($B$3, resultados!$A$1:$ZZ$1, 0))</f>
        <v/>
      </c>
    </row>
    <row r="321">
      <c r="A321">
        <f>INDEX(resultados!$A$2:$ZZ$3036, 315, MATCH($B$1, resultados!$A$1:$ZZ$1, 0))</f>
        <v/>
      </c>
      <c r="B321">
        <f>INDEX(resultados!$A$2:$ZZ$3036, 315, MATCH($B$2, resultados!$A$1:$ZZ$1, 0))</f>
        <v/>
      </c>
      <c r="C321">
        <f>INDEX(resultados!$A$2:$ZZ$3036, 315, MATCH($B$3, resultados!$A$1:$ZZ$1, 0))</f>
        <v/>
      </c>
    </row>
    <row r="322">
      <c r="A322">
        <f>INDEX(resultados!$A$2:$ZZ$3036, 316, MATCH($B$1, resultados!$A$1:$ZZ$1, 0))</f>
        <v/>
      </c>
      <c r="B322">
        <f>INDEX(resultados!$A$2:$ZZ$3036, 316, MATCH($B$2, resultados!$A$1:$ZZ$1, 0))</f>
        <v/>
      </c>
      <c r="C322">
        <f>INDEX(resultados!$A$2:$ZZ$3036, 316, MATCH($B$3, resultados!$A$1:$ZZ$1, 0))</f>
        <v/>
      </c>
    </row>
    <row r="323">
      <c r="A323">
        <f>INDEX(resultados!$A$2:$ZZ$3036, 317, MATCH($B$1, resultados!$A$1:$ZZ$1, 0))</f>
        <v/>
      </c>
      <c r="B323">
        <f>INDEX(resultados!$A$2:$ZZ$3036, 317, MATCH($B$2, resultados!$A$1:$ZZ$1, 0))</f>
        <v/>
      </c>
      <c r="C323">
        <f>INDEX(resultados!$A$2:$ZZ$3036, 317, MATCH($B$3, resultados!$A$1:$ZZ$1, 0))</f>
        <v/>
      </c>
    </row>
    <row r="324">
      <c r="A324">
        <f>INDEX(resultados!$A$2:$ZZ$3036, 318, MATCH($B$1, resultados!$A$1:$ZZ$1, 0))</f>
        <v/>
      </c>
      <c r="B324">
        <f>INDEX(resultados!$A$2:$ZZ$3036, 318, MATCH($B$2, resultados!$A$1:$ZZ$1, 0))</f>
        <v/>
      </c>
      <c r="C324">
        <f>INDEX(resultados!$A$2:$ZZ$3036, 318, MATCH($B$3, resultados!$A$1:$ZZ$1, 0))</f>
        <v/>
      </c>
    </row>
    <row r="325">
      <c r="A325">
        <f>INDEX(resultados!$A$2:$ZZ$3036, 319, MATCH($B$1, resultados!$A$1:$ZZ$1, 0))</f>
        <v/>
      </c>
      <c r="B325">
        <f>INDEX(resultados!$A$2:$ZZ$3036, 319, MATCH($B$2, resultados!$A$1:$ZZ$1, 0))</f>
        <v/>
      </c>
      <c r="C325">
        <f>INDEX(resultados!$A$2:$ZZ$3036, 319, MATCH($B$3, resultados!$A$1:$ZZ$1, 0))</f>
        <v/>
      </c>
    </row>
    <row r="326">
      <c r="A326">
        <f>INDEX(resultados!$A$2:$ZZ$3036, 320, MATCH($B$1, resultados!$A$1:$ZZ$1, 0))</f>
        <v/>
      </c>
      <c r="B326">
        <f>INDEX(resultados!$A$2:$ZZ$3036, 320, MATCH($B$2, resultados!$A$1:$ZZ$1, 0))</f>
        <v/>
      </c>
      <c r="C326">
        <f>INDEX(resultados!$A$2:$ZZ$3036, 320, MATCH($B$3, resultados!$A$1:$ZZ$1, 0))</f>
        <v/>
      </c>
    </row>
    <row r="327">
      <c r="A327">
        <f>INDEX(resultados!$A$2:$ZZ$3036, 321, MATCH($B$1, resultados!$A$1:$ZZ$1, 0))</f>
        <v/>
      </c>
      <c r="B327">
        <f>INDEX(resultados!$A$2:$ZZ$3036, 321, MATCH($B$2, resultados!$A$1:$ZZ$1, 0))</f>
        <v/>
      </c>
      <c r="C327">
        <f>INDEX(resultados!$A$2:$ZZ$3036, 321, MATCH($B$3, resultados!$A$1:$ZZ$1, 0))</f>
        <v/>
      </c>
    </row>
    <row r="328">
      <c r="A328">
        <f>INDEX(resultados!$A$2:$ZZ$3036, 322, MATCH($B$1, resultados!$A$1:$ZZ$1, 0))</f>
        <v/>
      </c>
      <c r="B328">
        <f>INDEX(resultados!$A$2:$ZZ$3036, 322, MATCH($B$2, resultados!$A$1:$ZZ$1, 0))</f>
        <v/>
      </c>
      <c r="C328">
        <f>INDEX(resultados!$A$2:$ZZ$3036, 322, MATCH($B$3, resultados!$A$1:$ZZ$1, 0))</f>
        <v/>
      </c>
    </row>
    <row r="329">
      <c r="A329">
        <f>INDEX(resultados!$A$2:$ZZ$3036, 323, MATCH($B$1, resultados!$A$1:$ZZ$1, 0))</f>
        <v/>
      </c>
      <c r="B329">
        <f>INDEX(resultados!$A$2:$ZZ$3036, 323, MATCH($B$2, resultados!$A$1:$ZZ$1, 0))</f>
        <v/>
      </c>
      <c r="C329">
        <f>INDEX(resultados!$A$2:$ZZ$3036, 323, MATCH($B$3, resultados!$A$1:$ZZ$1, 0))</f>
        <v/>
      </c>
    </row>
    <row r="330">
      <c r="A330">
        <f>INDEX(resultados!$A$2:$ZZ$3036, 324, MATCH($B$1, resultados!$A$1:$ZZ$1, 0))</f>
        <v/>
      </c>
      <c r="B330">
        <f>INDEX(resultados!$A$2:$ZZ$3036, 324, MATCH($B$2, resultados!$A$1:$ZZ$1, 0))</f>
        <v/>
      </c>
      <c r="C330">
        <f>INDEX(resultados!$A$2:$ZZ$3036, 324, MATCH($B$3, resultados!$A$1:$ZZ$1, 0))</f>
        <v/>
      </c>
    </row>
    <row r="331">
      <c r="A331">
        <f>INDEX(resultados!$A$2:$ZZ$3036, 325, MATCH($B$1, resultados!$A$1:$ZZ$1, 0))</f>
        <v/>
      </c>
      <c r="B331">
        <f>INDEX(resultados!$A$2:$ZZ$3036, 325, MATCH($B$2, resultados!$A$1:$ZZ$1, 0))</f>
        <v/>
      </c>
      <c r="C331">
        <f>INDEX(resultados!$A$2:$ZZ$3036, 325, MATCH($B$3, resultados!$A$1:$ZZ$1, 0))</f>
        <v/>
      </c>
    </row>
    <row r="332">
      <c r="A332">
        <f>INDEX(resultados!$A$2:$ZZ$3036, 326, MATCH($B$1, resultados!$A$1:$ZZ$1, 0))</f>
        <v/>
      </c>
      <c r="B332">
        <f>INDEX(resultados!$A$2:$ZZ$3036, 326, MATCH($B$2, resultados!$A$1:$ZZ$1, 0))</f>
        <v/>
      </c>
      <c r="C332">
        <f>INDEX(resultados!$A$2:$ZZ$3036, 326, MATCH($B$3, resultados!$A$1:$ZZ$1, 0))</f>
        <v/>
      </c>
    </row>
    <row r="333">
      <c r="A333">
        <f>INDEX(resultados!$A$2:$ZZ$3036, 327, MATCH($B$1, resultados!$A$1:$ZZ$1, 0))</f>
        <v/>
      </c>
      <c r="B333">
        <f>INDEX(resultados!$A$2:$ZZ$3036, 327, MATCH($B$2, resultados!$A$1:$ZZ$1, 0))</f>
        <v/>
      </c>
      <c r="C333">
        <f>INDEX(resultados!$A$2:$ZZ$3036, 327, MATCH($B$3, resultados!$A$1:$ZZ$1, 0))</f>
        <v/>
      </c>
    </row>
    <row r="334">
      <c r="A334">
        <f>INDEX(resultados!$A$2:$ZZ$3036, 328, MATCH($B$1, resultados!$A$1:$ZZ$1, 0))</f>
        <v/>
      </c>
      <c r="B334">
        <f>INDEX(resultados!$A$2:$ZZ$3036, 328, MATCH($B$2, resultados!$A$1:$ZZ$1, 0))</f>
        <v/>
      </c>
      <c r="C334">
        <f>INDEX(resultados!$A$2:$ZZ$3036, 328, MATCH($B$3, resultados!$A$1:$ZZ$1, 0))</f>
        <v/>
      </c>
    </row>
    <row r="335">
      <c r="A335">
        <f>INDEX(resultados!$A$2:$ZZ$3036, 329, MATCH($B$1, resultados!$A$1:$ZZ$1, 0))</f>
        <v/>
      </c>
      <c r="B335">
        <f>INDEX(resultados!$A$2:$ZZ$3036, 329, MATCH($B$2, resultados!$A$1:$ZZ$1, 0))</f>
        <v/>
      </c>
      <c r="C335">
        <f>INDEX(resultados!$A$2:$ZZ$3036, 329, MATCH($B$3, resultados!$A$1:$ZZ$1, 0))</f>
        <v/>
      </c>
    </row>
    <row r="336">
      <c r="A336">
        <f>INDEX(resultados!$A$2:$ZZ$3036, 330, MATCH($B$1, resultados!$A$1:$ZZ$1, 0))</f>
        <v/>
      </c>
      <c r="B336">
        <f>INDEX(resultados!$A$2:$ZZ$3036, 330, MATCH($B$2, resultados!$A$1:$ZZ$1, 0))</f>
        <v/>
      </c>
      <c r="C336">
        <f>INDEX(resultados!$A$2:$ZZ$3036, 330, MATCH($B$3, resultados!$A$1:$ZZ$1, 0))</f>
        <v/>
      </c>
    </row>
    <row r="337">
      <c r="A337">
        <f>INDEX(resultados!$A$2:$ZZ$3036, 331, MATCH($B$1, resultados!$A$1:$ZZ$1, 0))</f>
        <v/>
      </c>
      <c r="B337">
        <f>INDEX(resultados!$A$2:$ZZ$3036, 331, MATCH($B$2, resultados!$A$1:$ZZ$1, 0))</f>
        <v/>
      </c>
      <c r="C337">
        <f>INDEX(resultados!$A$2:$ZZ$3036, 331, MATCH($B$3, resultados!$A$1:$ZZ$1, 0))</f>
        <v/>
      </c>
    </row>
    <row r="338">
      <c r="A338">
        <f>INDEX(resultados!$A$2:$ZZ$3036, 332, MATCH($B$1, resultados!$A$1:$ZZ$1, 0))</f>
        <v/>
      </c>
      <c r="B338">
        <f>INDEX(resultados!$A$2:$ZZ$3036, 332, MATCH($B$2, resultados!$A$1:$ZZ$1, 0))</f>
        <v/>
      </c>
      <c r="C338">
        <f>INDEX(resultados!$A$2:$ZZ$3036, 332, MATCH($B$3, resultados!$A$1:$ZZ$1, 0))</f>
        <v/>
      </c>
    </row>
    <row r="339">
      <c r="A339">
        <f>INDEX(resultados!$A$2:$ZZ$3036, 333, MATCH($B$1, resultados!$A$1:$ZZ$1, 0))</f>
        <v/>
      </c>
      <c r="B339">
        <f>INDEX(resultados!$A$2:$ZZ$3036, 333, MATCH($B$2, resultados!$A$1:$ZZ$1, 0))</f>
        <v/>
      </c>
      <c r="C339">
        <f>INDEX(resultados!$A$2:$ZZ$3036, 333, MATCH($B$3, resultados!$A$1:$ZZ$1, 0))</f>
        <v/>
      </c>
    </row>
    <row r="340">
      <c r="A340">
        <f>INDEX(resultados!$A$2:$ZZ$3036, 334, MATCH($B$1, resultados!$A$1:$ZZ$1, 0))</f>
        <v/>
      </c>
      <c r="B340">
        <f>INDEX(resultados!$A$2:$ZZ$3036, 334, MATCH($B$2, resultados!$A$1:$ZZ$1, 0))</f>
        <v/>
      </c>
      <c r="C340">
        <f>INDEX(resultados!$A$2:$ZZ$3036, 334, MATCH($B$3, resultados!$A$1:$ZZ$1, 0))</f>
        <v/>
      </c>
    </row>
    <row r="341">
      <c r="A341">
        <f>INDEX(resultados!$A$2:$ZZ$3036, 335, MATCH($B$1, resultados!$A$1:$ZZ$1, 0))</f>
        <v/>
      </c>
      <c r="B341">
        <f>INDEX(resultados!$A$2:$ZZ$3036, 335, MATCH($B$2, resultados!$A$1:$ZZ$1, 0))</f>
        <v/>
      </c>
      <c r="C341">
        <f>INDEX(resultados!$A$2:$ZZ$3036, 335, MATCH($B$3, resultados!$A$1:$ZZ$1, 0))</f>
        <v/>
      </c>
    </row>
    <row r="342">
      <c r="A342">
        <f>INDEX(resultados!$A$2:$ZZ$3036, 336, MATCH($B$1, resultados!$A$1:$ZZ$1, 0))</f>
        <v/>
      </c>
      <c r="B342">
        <f>INDEX(resultados!$A$2:$ZZ$3036, 336, MATCH($B$2, resultados!$A$1:$ZZ$1, 0))</f>
        <v/>
      </c>
      <c r="C342">
        <f>INDEX(resultados!$A$2:$ZZ$3036, 336, MATCH($B$3, resultados!$A$1:$ZZ$1, 0))</f>
        <v/>
      </c>
    </row>
    <row r="343">
      <c r="A343">
        <f>INDEX(resultados!$A$2:$ZZ$3036, 337, MATCH($B$1, resultados!$A$1:$ZZ$1, 0))</f>
        <v/>
      </c>
      <c r="B343">
        <f>INDEX(resultados!$A$2:$ZZ$3036, 337, MATCH($B$2, resultados!$A$1:$ZZ$1, 0))</f>
        <v/>
      </c>
      <c r="C343">
        <f>INDEX(resultados!$A$2:$ZZ$3036, 337, MATCH($B$3, resultados!$A$1:$ZZ$1, 0))</f>
        <v/>
      </c>
    </row>
    <row r="344">
      <c r="A344">
        <f>INDEX(resultados!$A$2:$ZZ$3036, 338, MATCH($B$1, resultados!$A$1:$ZZ$1, 0))</f>
        <v/>
      </c>
      <c r="B344">
        <f>INDEX(resultados!$A$2:$ZZ$3036, 338, MATCH($B$2, resultados!$A$1:$ZZ$1, 0))</f>
        <v/>
      </c>
      <c r="C344">
        <f>INDEX(resultados!$A$2:$ZZ$3036, 338, MATCH($B$3, resultados!$A$1:$ZZ$1, 0))</f>
        <v/>
      </c>
    </row>
    <row r="345">
      <c r="A345">
        <f>INDEX(resultados!$A$2:$ZZ$3036, 339, MATCH($B$1, resultados!$A$1:$ZZ$1, 0))</f>
        <v/>
      </c>
      <c r="B345">
        <f>INDEX(resultados!$A$2:$ZZ$3036, 339, MATCH($B$2, resultados!$A$1:$ZZ$1, 0))</f>
        <v/>
      </c>
      <c r="C345">
        <f>INDEX(resultados!$A$2:$ZZ$3036, 339, MATCH($B$3, resultados!$A$1:$ZZ$1, 0))</f>
        <v/>
      </c>
    </row>
    <row r="346">
      <c r="A346">
        <f>INDEX(resultados!$A$2:$ZZ$3036, 340, MATCH($B$1, resultados!$A$1:$ZZ$1, 0))</f>
        <v/>
      </c>
      <c r="B346">
        <f>INDEX(resultados!$A$2:$ZZ$3036, 340, MATCH($B$2, resultados!$A$1:$ZZ$1, 0))</f>
        <v/>
      </c>
      <c r="C346">
        <f>INDEX(resultados!$A$2:$ZZ$3036, 340, MATCH($B$3, resultados!$A$1:$ZZ$1, 0))</f>
        <v/>
      </c>
    </row>
    <row r="347">
      <c r="A347">
        <f>INDEX(resultados!$A$2:$ZZ$3036, 341, MATCH($B$1, resultados!$A$1:$ZZ$1, 0))</f>
        <v/>
      </c>
      <c r="B347">
        <f>INDEX(resultados!$A$2:$ZZ$3036, 341, MATCH($B$2, resultados!$A$1:$ZZ$1, 0))</f>
        <v/>
      </c>
      <c r="C347">
        <f>INDEX(resultados!$A$2:$ZZ$3036, 341, MATCH($B$3, resultados!$A$1:$ZZ$1, 0))</f>
        <v/>
      </c>
    </row>
    <row r="348">
      <c r="A348">
        <f>INDEX(resultados!$A$2:$ZZ$3036, 342, MATCH($B$1, resultados!$A$1:$ZZ$1, 0))</f>
        <v/>
      </c>
      <c r="B348">
        <f>INDEX(resultados!$A$2:$ZZ$3036, 342, MATCH($B$2, resultados!$A$1:$ZZ$1, 0))</f>
        <v/>
      </c>
      <c r="C348">
        <f>INDEX(resultados!$A$2:$ZZ$3036, 342, MATCH($B$3, resultados!$A$1:$ZZ$1, 0))</f>
        <v/>
      </c>
    </row>
    <row r="349">
      <c r="A349">
        <f>INDEX(resultados!$A$2:$ZZ$3036, 343, MATCH($B$1, resultados!$A$1:$ZZ$1, 0))</f>
        <v/>
      </c>
      <c r="B349">
        <f>INDEX(resultados!$A$2:$ZZ$3036, 343, MATCH($B$2, resultados!$A$1:$ZZ$1, 0))</f>
        <v/>
      </c>
      <c r="C349">
        <f>INDEX(resultados!$A$2:$ZZ$3036, 343, MATCH($B$3, resultados!$A$1:$ZZ$1, 0))</f>
        <v/>
      </c>
    </row>
    <row r="350">
      <c r="A350">
        <f>INDEX(resultados!$A$2:$ZZ$3036, 344, MATCH($B$1, resultados!$A$1:$ZZ$1, 0))</f>
        <v/>
      </c>
      <c r="B350">
        <f>INDEX(resultados!$A$2:$ZZ$3036, 344, MATCH($B$2, resultados!$A$1:$ZZ$1, 0))</f>
        <v/>
      </c>
      <c r="C350">
        <f>INDEX(resultados!$A$2:$ZZ$3036, 344, MATCH($B$3, resultados!$A$1:$ZZ$1, 0))</f>
        <v/>
      </c>
    </row>
    <row r="351">
      <c r="A351">
        <f>INDEX(resultados!$A$2:$ZZ$3036, 345, MATCH($B$1, resultados!$A$1:$ZZ$1, 0))</f>
        <v/>
      </c>
      <c r="B351">
        <f>INDEX(resultados!$A$2:$ZZ$3036, 345, MATCH($B$2, resultados!$A$1:$ZZ$1, 0))</f>
        <v/>
      </c>
      <c r="C351">
        <f>INDEX(resultados!$A$2:$ZZ$3036, 345, MATCH($B$3, resultados!$A$1:$ZZ$1, 0))</f>
        <v/>
      </c>
    </row>
    <row r="352">
      <c r="A352">
        <f>INDEX(resultados!$A$2:$ZZ$3036, 346, MATCH($B$1, resultados!$A$1:$ZZ$1, 0))</f>
        <v/>
      </c>
      <c r="B352">
        <f>INDEX(resultados!$A$2:$ZZ$3036, 346, MATCH($B$2, resultados!$A$1:$ZZ$1, 0))</f>
        <v/>
      </c>
      <c r="C352">
        <f>INDEX(resultados!$A$2:$ZZ$3036, 346, MATCH($B$3, resultados!$A$1:$ZZ$1, 0))</f>
        <v/>
      </c>
    </row>
    <row r="353">
      <c r="A353">
        <f>INDEX(resultados!$A$2:$ZZ$3036, 347, MATCH($B$1, resultados!$A$1:$ZZ$1, 0))</f>
        <v/>
      </c>
      <c r="B353">
        <f>INDEX(resultados!$A$2:$ZZ$3036, 347, MATCH($B$2, resultados!$A$1:$ZZ$1, 0))</f>
        <v/>
      </c>
      <c r="C353">
        <f>INDEX(resultados!$A$2:$ZZ$3036, 347, MATCH($B$3, resultados!$A$1:$ZZ$1, 0))</f>
        <v/>
      </c>
    </row>
    <row r="354">
      <c r="A354">
        <f>INDEX(resultados!$A$2:$ZZ$3036, 348, MATCH($B$1, resultados!$A$1:$ZZ$1, 0))</f>
        <v/>
      </c>
      <c r="B354">
        <f>INDEX(resultados!$A$2:$ZZ$3036, 348, MATCH($B$2, resultados!$A$1:$ZZ$1, 0))</f>
        <v/>
      </c>
      <c r="C354">
        <f>INDEX(resultados!$A$2:$ZZ$3036, 348, MATCH($B$3, resultados!$A$1:$ZZ$1, 0))</f>
        <v/>
      </c>
    </row>
    <row r="355">
      <c r="A355">
        <f>INDEX(resultados!$A$2:$ZZ$3036, 349, MATCH($B$1, resultados!$A$1:$ZZ$1, 0))</f>
        <v/>
      </c>
      <c r="B355">
        <f>INDEX(resultados!$A$2:$ZZ$3036, 349, MATCH($B$2, resultados!$A$1:$ZZ$1, 0))</f>
        <v/>
      </c>
      <c r="C355">
        <f>INDEX(resultados!$A$2:$ZZ$3036, 349, MATCH($B$3, resultados!$A$1:$ZZ$1, 0))</f>
        <v/>
      </c>
    </row>
    <row r="356">
      <c r="A356">
        <f>INDEX(resultados!$A$2:$ZZ$3036, 350, MATCH($B$1, resultados!$A$1:$ZZ$1, 0))</f>
        <v/>
      </c>
      <c r="B356">
        <f>INDEX(resultados!$A$2:$ZZ$3036, 350, MATCH($B$2, resultados!$A$1:$ZZ$1, 0))</f>
        <v/>
      </c>
      <c r="C356">
        <f>INDEX(resultados!$A$2:$ZZ$3036, 350, MATCH($B$3, resultados!$A$1:$ZZ$1, 0))</f>
        <v/>
      </c>
    </row>
    <row r="357">
      <c r="A357">
        <f>INDEX(resultados!$A$2:$ZZ$3036, 351, MATCH($B$1, resultados!$A$1:$ZZ$1, 0))</f>
        <v/>
      </c>
      <c r="B357">
        <f>INDEX(resultados!$A$2:$ZZ$3036, 351, MATCH($B$2, resultados!$A$1:$ZZ$1, 0))</f>
        <v/>
      </c>
      <c r="C357">
        <f>INDEX(resultados!$A$2:$ZZ$3036, 351, MATCH($B$3, resultados!$A$1:$ZZ$1, 0))</f>
        <v/>
      </c>
    </row>
    <row r="358">
      <c r="A358">
        <f>INDEX(resultados!$A$2:$ZZ$3036, 352, MATCH($B$1, resultados!$A$1:$ZZ$1, 0))</f>
        <v/>
      </c>
      <c r="B358">
        <f>INDEX(resultados!$A$2:$ZZ$3036, 352, MATCH($B$2, resultados!$A$1:$ZZ$1, 0))</f>
        <v/>
      </c>
      <c r="C358">
        <f>INDEX(resultados!$A$2:$ZZ$3036, 352, MATCH($B$3, resultados!$A$1:$ZZ$1, 0))</f>
        <v/>
      </c>
    </row>
    <row r="359">
      <c r="A359">
        <f>INDEX(resultados!$A$2:$ZZ$3036, 353, MATCH($B$1, resultados!$A$1:$ZZ$1, 0))</f>
        <v/>
      </c>
      <c r="B359">
        <f>INDEX(resultados!$A$2:$ZZ$3036, 353, MATCH($B$2, resultados!$A$1:$ZZ$1, 0))</f>
        <v/>
      </c>
      <c r="C359">
        <f>INDEX(resultados!$A$2:$ZZ$3036, 353, MATCH($B$3, resultados!$A$1:$ZZ$1, 0))</f>
        <v/>
      </c>
    </row>
    <row r="360">
      <c r="A360">
        <f>INDEX(resultados!$A$2:$ZZ$3036, 354, MATCH($B$1, resultados!$A$1:$ZZ$1, 0))</f>
        <v/>
      </c>
      <c r="B360">
        <f>INDEX(resultados!$A$2:$ZZ$3036, 354, MATCH($B$2, resultados!$A$1:$ZZ$1, 0))</f>
        <v/>
      </c>
      <c r="C360">
        <f>INDEX(resultados!$A$2:$ZZ$3036, 354, MATCH($B$3, resultados!$A$1:$ZZ$1, 0))</f>
        <v/>
      </c>
    </row>
    <row r="361">
      <c r="A361">
        <f>INDEX(resultados!$A$2:$ZZ$3036, 355, MATCH($B$1, resultados!$A$1:$ZZ$1, 0))</f>
        <v/>
      </c>
      <c r="B361">
        <f>INDEX(resultados!$A$2:$ZZ$3036, 355, MATCH($B$2, resultados!$A$1:$ZZ$1, 0))</f>
        <v/>
      </c>
      <c r="C361">
        <f>INDEX(resultados!$A$2:$ZZ$3036, 355, MATCH($B$3, resultados!$A$1:$ZZ$1, 0))</f>
        <v/>
      </c>
    </row>
    <row r="362">
      <c r="A362">
        <f>INDEX(resultados!$A$2:$ZZ$3036, 356, MATCH($B$1, resultados!$A$1:$ZZ$1, 0))</f>
        <v/>
      </c>
      <c r="B362">
        <f>INDEX(resultados!$A$2:$ZZ$3036, 356, MATCH($B$2, resultados!$A$1:$ZZ$1, 0))</f>
        <v/>
      </c>
      <c r="C362">
        <f>INDEX(resultados!$A$2:$ZZ$3036, 356, MATCH($B$3, resultados!$A$1:$ZZ$1, 0))</f>
        <v/>
      </c>
    </row>
    <row r="363">
      <c r="A363">
        <f>INDEX(resultados!$A$2:$ZZ$3036, 357, MATCH($B$1, resultados!$A$1:$ZZ$1, 0))</f>
        <v/>
      </c>
      <c r="B363">
        <f>INDEX(resultados!$A$2:$ZZ$3036, 357, MATCH($B$2, resultados!$A$1:$ZZ$1, 0))</f>
        <v/>
      </c>
      <c r="C363">
        <f>INDEX(resultados!$A$2:$ZZ$3036, 357, MATCH($B$3, resultados!$A$1:$ZZ$1, 0))</f>
        <v/>
      </c>
    </row>
    <row r="364">
      <c r="A364">
        <f>INDEX(resultados!$A$2:$ZZ$3036, 358, MATCH($B$1, resultados!$A$1:$ZZ$1, 0))</f>
        <v/>
      </c>
      <c r="B364">
        <f>INDEX(resultados!$A$2:$ZZ$3036, 358, MATCH($B$2, resultados!$A$1:$ZZ$1, 0))</f>
        <v/>
      </c>
      <c r="C364">
        <f>INDEX(resultados!$A$2:$ZZ$3036, 358, MATCH($B$3, resultados!$A$1:$ZZ$1, 0))</f>
        <v/>
      </c>
    </row>
    <row r="365">
      <c r="A365">
        <f>INDEX(resultados!$A$2:$ZZ$3036, 359, MATCH($B$1, resultados!$A$1:$ZZ$1, 0))</f>
        <v/>
      </c>
      <c r="B365">
        <f>INDEX(resultados!$A$2:$ZZ$3036, 359, MATCH($B$2, resultados!$A$1:$ZZ$1, 0))</f>
        <v/>
      </c>
      <c r="C365">
        <f>INDEX(resultados!$A$2:$ZZ$3036, 359, MATCH($B$3, resultados!$A$1:$ZZ$1, 0))</f>
        <v/>
      </c>
    </row>
    <row r="366">
      <c r="A366">
        <f>INDEX(resultados!$A$2:$ZZ$3036, 360, MATCH($B$1, resultados!$A$1:$ZZ$1, 0))</f>
        <v/>
      </c>
      <c r="B366">
        <f>INDEX(resultados!$A$2:$ZZ$3036, 360, MATCH($B$2, resultados!$A$1:$ZZ$1, 0))</f>
        <v/>
      </c>
      <c r="C366">
        <f>INDEX(resultados!$A$2:$ZZ$3036, 360, MATCH($B$3, resultados!$A$1:$ZZ$1, 0))</f>
        <v/>
      </c>
    </row>
    <row r="367">
      <c r="A367">
        <f>INDEX(resultados!$A$2:$ZZ$3036, 361, MATCH($B$1, resultados!$A$1:$ZZ$1, 0))</f>
        <v/>
      </c>
      <c r="B367">
        <f>INDEX(resultados!$A$2:$ZZ$3036, 361, MATCH($B$2, resultados!$A$1:$ZZ$1, 0))</f>
        <v/>
      </c>
      <c r="C367">
        <f>INDEX(resultados!$A$2:$ZZ$3036, 361, MATCH($B$3, resultados!$A$1:$ZZ$1, 0))</f>
        <v/>
      </c>
    </row>
    <row r="368">
      <c r="A368">
        <f>INDEX(resultados!$A$2:$ZZ$3036, 362, MATCH($B$1, resultados!$A$1:$ZZ$1, 0))</f>
        <v/>
      </c>
      <c r="B368">
        <f>INDEX(resultados!$A$2:$ZZ$3036, 362, MATCH($B$2, resultados!$A$1:$ZZ$1, 0))</f>
        <v/>
      </c>
      <c r="C368">
        <f>INDEX(resultados!$A$2:$ZZ$3036, 362, MATCH($B$3, resultados!$A$1:$ZZ$1, 0))</f>
        <v/>
      </c>
    </row>
    <row r="369">
      <c r="A369">
        <f>INDEX(resultados!$A$2:$ZZ$3036, 363, MATCH($B$1, resultados!$A$1:$ZZ$1, 0))</f>
        <v/>
      </c>
      <c r="B369">
        <f>INDEX(resultados!$A$2:$ZZ$3036, 363, MATCH($B$2, resultados!$A$1:$ZZ$1, 0))</f>
        <v/>
      </c>
      <c r="C369">
        <f>INDEX(resultados!$A$2:$ZZ$3036, 363, MATCH($B$3, resultados!$A$1:$ZZ$1, 0))</f>
        <v/>
      </c>
    </row>
    <row r="370">
      <c r="A370">
        <f>INDEX(resultados!$A$2:$ZZ$3036, 364, MATCH($B$1, resultados!$A$1:$ZZ$1, 0))</f>
        <v/>
      </c>
      <c r="B370">
        <f>INDEX(resultados!$A$2:$ZZ$3036, 364, MATCH($B$2, resultados!$A$1:$ZZ$1, 0))</f>
        <v/>
      </c>
      <c r="C370">
        <f>INDEX(resultados!$A$2:$ZZ$3036, 364, MATCH($B$3, resultados!$A$1:$ZZ$1, 0))</f>
        <v/>
      </c>
    </row>
    <row r="371">
      <c r="A371">
        <f>INDEX(resultados!$A$2:$ZZ$3036, 365, MATCH($B$1, resultados!$A$1:$ZZ$1, 0))</f>
        <v/>
      </c>
      <c r="B371">
        <f>INDEX(resultados!$A$2:$ZZ$3036, 365, MATCH($B$2, resultados!$A$1:$ZZ$1, 0))</f>
        <v/>
      </c>
      <c r="C371">
        <f>INDEX(resultados!$A$2:$ZZ$3036, 365, MATCH($B$3, resultados!$A$1:$ZZ$1, 0))</f>
        <v/>
      </c>
    </row>
    <row r="372">
      <c r="A372">
        <f>INDEX(resultados!$A$2:$ZZ$3036, 366, MATCH($B$1, resultados!$A$1:$ZZ$1, 0))</f>
        <v/>
      </c>
      <c r="B372">
        <f>INDEX(resultados!$A$2:$ZZ$3036, 366, MATCH($B$2, resultados!$A$1:$ZZ$1, 0))</f>
        <v/>
      </c>
      <c r="C372">
        <f>INDEX(resultados!$A$2:$ZZ$3036, 366, MATCH($B$3, resultados!$A$1:$ZZ$1, 0))</f>
        <v/>
      </c>
    </row>
    <row r="373">
      <c r="A373">
        <f>INDEX(resultados!$A$2:$ZZ$3036, 367, MATCH($B$1, resultados!$A$1:$ZZ$1, 0))</f>
        <v/>
      </c>
      <c r="B373">
        <f>INDEX(resultados!$A$2:$ZZ$3036, 367, MATCH($B$2, resultados!$A$1:$ZZ$1, 0))</f>
        <v/>
      </c>
      <c r="C373">
        <f>INDEX(resultados!$A$2:$ZZ$3036, 367, MATCH($B$3, resultados!$A$1:$ZZ$1, 0))</f>
        <v/>
      </c>
    </row>
    <row r="374">
      <c r="A374">
        <f>INDEX(resultados!$A$2:$ZZ$3036, 368, MATCH($B$1, resultados!$A$1:$ZZ$1, 0))</f>
        <v/>
      </c>
      <c r="B374">
        <f>INDEX(resultados!$A$2:$ZZ$3036, 368, MATCH($B$2, resultados!$A$1:$ZZ$1, 0))</f>
        <v/>
      </c>
      <c r="C374">
        <f>INDEX(resultados!$A$2:$ZZ$3036, 368, MATCH($B$3, resultados!$A$1:$ZZ$1, 0))</f>
        <v/>
      </c>
    </row>
    <row r="375">
      <c r="A375">
        <f>INDEX(resultados!$A$2:$ZZ$3036, 369, MATCH($B$1, resultados!$A$1:$ZZ$1, 0))</f>
        <v/>
      </c>
      <c r="B375">
        <f>INDEX(resultados!$A$2:$ZZ$3036, 369, MATCH($B$2, resultados!$A$1:$ZZ$1, 0))</f>
        <v/>
      </c>
      <c r="C375">
        <f>INDEX(resultados!$A$2:$ZZ$3036, 369, MATCH($B$3, resultados!$A$1:$ZZ$1, 0))</f>
        <v/>
      </c>
    </row>
    <row r="376">
      <c r="A376">
        <f>INDEX(resultados!$A$2:$ZZ$3036, 370, MATCH($B$1, resultados!$A$1:$ZZ$1, 0))</f>
        <v/>
      </c>
      <c r="B376">
        <f>INDEX(resultados!$A$2:$ZZ$3036, 370, MATCH($B$2, resultados!$A$1:$ZZ$1, 0))</f>
        <v/>
      </c>
      <c r="C376">
        <f>INDEX(resultados!$A$2:$ZZ$3036, 370, MATCH($B$3, resultados!$A$1:$ZZ$1, 0))</f>
        <v/>
      </c>
    </row>
    <row r="377">
      <c r="A377">
        <f>INDEX(resultados!$A$2:$ZZ$3036, 371, MATCH($B$1, resultados!$A$1:$ZZ$1, 0))</f>
        <v/>
      </c>
      <c r="B377">
        <f>INDEX(resultados!$A$2:$ZZ$3036, 371, MATCH($B$2, resultados!$A$1:$ZZ$1, 0))</f>
        <v/>
      </c>
      <c r="C377">
        <f>INDEX(resultados!$A$2:$ZZ$3036, 371, MATCH($B$3, resultados!$A$1:$ZZ$1, 0))</f>
        <v/>
      </c>
    </row>
    <row r="378">
      <c r="A378">
        <f>INDEX(resultados!$A$2:$ZZ$3036, 372, MATCH($B$1, resultados!$A$1:$ZZ$1, 0))</f>
        <v/>
      </c>
      <c r="B378">
        <f>INDEX(resultados!$A$2:$ZZ$3036, 372, MATCH($B$2, resultados!$A$1:$ZZ$1, 0))</f>
        <v/>
      </c>
      <c r="C378">
        <f>INDEX(resultados!$A$2:$ZZ$3036, 372, MATCH($B$3, resultados!$A$1:$ZZ$1, 0))</f>
        <v/>
      </c>
    </row>
    <row r="379">
      <c r="A379">
        <f>INDEX(resultados!$A$2:$ZZ$3036, 373, MATCH($B$1, resultados!$A$1:$ZZ$1, 0))</f>
        <v/>
      </c>
      <c r="B379">
        <f>INDEX(resultados!$A$2:$ZZ$3036, 373, MATCH($B$2, resultados!$A$1:$ZZ$1, 0))</f>
        <v/>
      </c>
      <c r="C379">
        <f>INDEX(resultados!$A$2:$ZZ$3036, 373, MATCH($B$3, resultados!$A$1:$ZZ$1, 0))</f>
        <v/>
      </c>
    </row>
    <row r="380">
      <c r="A380">
        <f>INDEX(resultados!$A$2:$ZZ$3036, 374, MATCH($B$1, resultados!$A$1:$ZZ$1, 0))</f>
        <v/>
      </c>
      <c r="B380">
        <f>INDEX(resultados!$A$2:$ZZ$3036, 374, MATCH($B$2, resultados!$A$1:$ZZ$1, 0))</f>
        <v/>
      </c>
      <c r="C380">
        <f>INDEX(resultados!$A$2:$ZZ$3036, 374, MATCH($B$3, resultados!$A$1:$ZZ$1, 0))</f>
        <v/>
      </c>
    </row>
    <row r="381">
      <c r="A381">
        <f>INDEX(resultados!$A$2:$ZZ$3036, 375, MATCH($B$1, resultados!$A$1:$ZZ$1, 0))</f>
        <v/>
      </c>
      <c r="B381">
        <f>INDEX(resultados!$A$2:$ZZ$3036, 375, MATCH($B$2, resultados!$A$1:$ZZ$1, 0))</f>
        <v/>
      </c>
      <c r="C381">
        <f>INDEX(resultados!$A$2:$ZZ$3036, 375, MATCH($B$3, resultados!$A$1:$ZZ$1, 0))</f>
        <v/>
      </c>
    </row>
    <row r="382">
      <c r="A382">
        <f>INDEX(resultados!$A$2:$ZZ$3036, 376, MATCH($B$1, resultados!$A$1:$ZZ$1, 0))</f>
        <v/>
      </c>
      <c r="B382">
        <f>INDEX(resultados!$A$2:$ZZ$3036, 376, MATCH($B$2, resultados!$A$1:$ZZ$1, 0))</f>
        <v/>
      </c>
      <c r="C382">
        <f>INDEX(resultados!$A$2:$ZZ$3036, 376, MATCH($B$3, resultados!$A$1:$ZZ$1, 0))</f>
        <v/>
      </c>
    </row>
    <row r="383">
      <c r="A383">
        <f>INDEX(resultados!$A$2:$ZZ$3036, 377, MATCH($B$1, resultados!$A$1:$ZZ$1, 0))</f>
        <v/>
      </c>
      <c r="B383">
        <f>INDEX(resultados!$A$2:$ZZ$3036, 377, MATCH($B$2, resultados!$A$1:$ZZ$1, 0))</f>
        <v/>
      </c>
      <c r="C383">
        <f>INDEX(resultados!$A$2:$ZZ$3036, 377, MATCH($B$3, resultados!$A$1:$ZZ$1, 0))</f>
        <v/>
      </c>
    </row>
    <row r="384">
      <c r="A384">
        <f>INDEX(resultados!$A$2:$ZZ$3036, 378, MATCH($B$1, resultados!$A$1:$ZZ$1, 0))</f>
        <v/>
      </c>
      <c r="B384">
        <f>INDEX(resultados!$A$2:$ZZ$3036, 378, MATCH($B$2, resultados!$A$1:$ZZ$1, 0))</f>
        <v/>
      </c>
      <c r="C384">
        <f>INDEX(resultados!$A$2:$ZZ$3036, 378, MATCH($B$3, resultados!$A$1:$ZZ$1, 0))</f>
        <v/>
      </c>
    </row>
    <row r="385">
      <c r="A385">
        <f>INDEX(resultados!$A$2:$ZZ$3036, 379, MATCH($B$1, resultados!$A$1:$ZZ$1, 0))</f>
        <v/>
      </c>
      <c r="B385">
        <f>INDEX(resultados!$A$2:$ZZ$3036, 379, MATCH($B$2, resultados!$A$1:$ZZ$1, 0))</f>
        <v/>
      </c>
      <c r="C385">
        <f>INDEX(resultados!$A$2:$ZZ$3036, 379, MATCH($B$3, resultados!$A$1:$ZZ$1, 0))</f>
        <v/>
      </c>
    </row>
    <row r="386">
      <c r="A386">
        <f>INDEX(resultados!$A$2:$ZZ$3036, 380, MATCH($B$1, resultados!$A$1:$ZZ$1, 0))</f>
        <v/>
      </c>
      <c r="B386">
        <f>INDEX(resultados!$A$2:$ZZ$3036, 380, MATCH($B$2, resultados!$A$1:$ZZ$1, 0))</f>
        <v/>
      </c>
      <c r="C386">
        <f>INDEX(resultados!$A$2:$ZZ$3036, 380, MATCH($B$3, resultados!$A$1:$ZZ$1, 0))</f>
        <v/>
      </c>
    </row>
    <row r="387">
      <c r="A387">
        <f>INDEX(resultados!$A$2:$ZZ$3036, 381, MATCH($B$1, resultados!$A$1:$ZZ$1, 0))</f>
        <v/>
      </c>
      <c r="B387">
        <f>INDEX(resultados!$A$2:$ZZ$3036, 381, MATCH($B$2, resultados!$A$1:$ZZ$1, 0))</f>
        <v/>
      </c>
      <c r="C387">
        <f>INDEX(resultados!$A$2:$ZZ$3036, 381, MATCH($B$3, resultados!$A$1:$ZZ$1, 0))</f>
        <v/>
      </c>
    </row>
    <row r="388">
      <c r="A388">
        <f>INDEX(resultados!$A$2:$ZZ$3036, 382, MATCH($B$1, resultados!$A$1:$ZZ$1, 0))</f>
        <v/>
      </c>
      <c r="B388">
        <f>INDEX(resultados!$A$2:$ZZ$3036, 382, MATCH($B$2, resultados!$A$1:$ZZ$1, 0))</f>
        <v/>
      </c>
      <c r="C388">
        <f>INDEX(resultados!$A$2:$ZZ$3036, 382, MATCH($B$3, resultados!$A$1:$ZZ$1, 0))</f>
        <v/>
      </c>
    </row>
    <row r="389">
      <c r="A389">
        <f>INDEX(resultados!$A$2:$ZZ$3036, 383, MATCH($B$1, resultados!$A$1:$ZZ$1, 0))</f>
        <v/>
      </c>
      <c r="B389">
        <f>INDEX(resultados!$A$2:$ZZ$3036, 383, MATCH($B$2, resultados!$A$1:$ZZ$1, 0))</f>
        <v/>
      </c>
      <c r="C389">
        <f>INDEX(resultados!$A$2:$ZZ$3036, 383, MATCH($B$3, resultados!$A$1:$ZZ$1, 0))</f>
        <v/>
      </c>
    </row>
    <row r="390">
      <c r="A390">
        <f>INDEX(resultados!$A$2:$ZZ$3036, 384, MATCH($B$1, resultados!$A$1:$ZZ$1, 0))</f>
        <v/>
      </c>
      <c r="B390">
        <f>INDEX(resultados!$A$2:$ZZ$3036, 384, MATCH($B$2, resultados!$A$1:$ZZ$1, 0))</f>
        <v/>
      </c>
      <c r="C390">
        <f>INDEX(resultados!$A$2:$ZZ$3036, 384, MATCH($B$3, resultados!$A$1:$ZZ$1, 0))</f>
        <v/>
      </c>
    </row>
    <row r="391">
      <c r="A391">
        <f>INDEX(resultados!$A$2:$ZZ$3036, 385, MATCH($B$1, resultados!$A$1:$ZZ$1, 0))</f>
        <v/>
      </c>
      <c r="B391">
        <f>INDEX(resultados!$A$2:$ZZ$3036, 385, MATCH($B$2, resultados!$A$1:$ZZ$1, 0))</f>
        <v/>
      </c>
      <c r="C391">
        <f>INDEX(resultados!$A$2:$ZZ$3036, 385, MATCH($B$3, resultados!$A$1:$ZZ$1, 0))</f>
        <v/>
      </c>
    </row>
    <row r="392">
      <c r="A392">
        <f>INDEX(resultados!$A$2:$ZZ$3036, 386, MATCH($B$1, resultados!$A$1:$ZZ$1, 0))</f>
        <v/>
      </c>
      <c r="B392">
        <f>INDEX(resultados!$A$2:$ZZ$3036, 386, MATCH($B$2, resultados!$A$1:$ZZ$1, 0))</f>
        <v/>
      </c>
      <c r="C392">
        <f>INDEX(resultados!$A$2:$ZZ$3036, 386, MATCH($B$3, resultados!$A$1:$ZZ$1, 0))</f>
        <v/>
      </c>
    </row>
    <row r="393">
      <c r="A393">
        <f>INDEX(resultados!$A$2:$ZZ$3036, 387, MATCH($B$1, resultados!$A$1:$ZZ$1, 0))</f>
        <v/>
      </c>
      <c r="B393">
        <f>INDEX(resultados!$A$2:$ZZ$3036, 387, MATCH($B$2, resultados!$A$1:$ZZ$1, 0))</f>
        <v/>
      </c>
      <c r="C393">
        <f>INDEX(resultados!$A$2:$ZZ$3036, 387, MATCH($B$3, resultados!$A$1:$ZZ$1, 0))</f>
        <v/>
      </c>
    </row>
    <row r="394">
      <c r="A394">
        <f>INDEX(resultados!$A$2:$ZZ$3036, 388, MATCH($B$1, resultados!$A$1:$ZZ$1, 0))</f>
        <v/>
      </c>
      <c r="B394">
        <f>INDEX(resultados!$A$2:$ZZ$3036, 388, MATCH($B$2, resultados!$A$1:$ZZ$1, 0))</f>
        <v/>
      </c>
      <c r="C394">
        <f>INDEX(resultados!$A$2:$ZZ$3036, 388, MATCH($B$3, resultados!$A$1:$ZZ$1, 0))</f>
        <v/>
      </c>
    </row>
    <row r="395">
      <c r="A395">
        <f>INDEX(resultados!$A$2:$ZZ$3036, 389, MATCH($B$1, resultados!$A$1:$ZZ$1, 0))</f>
        <v/>
      </c>
      <c r="B395">
        <f>INDEX(resultados!$A$2:$ZZ$3036, 389, MATCH($B$2, resultados!$A$1:$ZZ$1, 0))</f>
        <v/>
      </c>
      <c r="C395">
        <f>INDEX(resultados!$A$2:$ZZ$3036, 389, MATCH($B$3, resultados!$A$1:$ZZ$1, 0))</f>
        <v/>
      </c>
    </row>
    <row r="396">
      <c r="A396">
        <f>INDEX(resultados!$A$2:$ZZ$3036, 390, MATCH($B$1, resultados!$A$1:$ZZ$1, 0))</f>
        <v/>
      </c>
      <c r="B396">
        <f>INDEX(resultados!$A$2:$ZZ$3036, 390, MATCH($B$2, resultados!$A$1:$ZZ$1, 0))</f>
        <v/>
      </c>
      <c r="C396">
        <f>INDEX(resultados!$A$2:$ZZ$3036, 390, MATCH($B$3, resultados!$A$1:$ZZ$1, 0))</f>
        <v/>
      </c>
    </row>
    <row r="397">
      <c r="A397">
        <f>INDEX(resultados!$A$2:$ZZ$3036, 391, MATCH($B$1, resultados!$A$1:$ZZ$1, 0))</f>
        <v/>
      </c>
      <c r="B397">
        <f>INDEX(resultados!$A$2:$ZZ$3036, 391, MATCH($B$2, resultados!$A$1:$ZZ$1, 0))</f>
        <v/>
      </c>
      <c r="C397">
        <f>INDEX(resultados!$A$2:$ZZ$3036, 391, MATCH($B$3, resultados!$A$1:$ZZ$1, 0))</f>
        <v/>
      </c>
    </row>
    <row r="398">
      <c r="A398">
        <f>INDEX(resultados!$A$2:$ZZ$3036, 392, MATCH($B$1, resultados!$A$1:$ZZ$1, 0))</f>
        <v/>
      </c>
      <c r="B398">
        <f>INDEX(resultados!$A$2:$ZZ$3036, 392, MATCH($B$2, resultados!$A$1:$ZZ$1, 0))</f>
        <v/>
      </c>
      <c r="C398">
        <f>INDEX(resultados!$A$2:$ZZ$3036, 392, MATCH($B$3, resultados!$A$1:$ZZ$1, 0))</f>
        <v/>
      </c>
    </row>
    <row r="399">
      <c r="A399">
        <f>INDEX(resultados!$A$2:$ZZ$3036, 393, MATCH($B$1, resultados!$A$1:$ZZ$1, 0))</f>
        <v/>
      </c>
      <c r="B399">
        <f>INDEX(resultados!$A$2:$ZZ$3036, 393, MATCH($B$2, resultados!$A$1:$ZZ$1, 0))</f>
        <v/>
      </c>
      <c r="C399">
        <f>INDEX(resultados!$A$2:$ZZ$3036, 393, MATCH($B$3, resultados!$A$1:$ZZ$1, 0))</f>
        <v/>
      </c>
    </row>
    <row r="400">
      <c r="A400">
        <f>INDEX(resultados!$A$2:$ZZ$3036, 394, MATCH($B$1, resultados!$A$1:$ZZ$1, 0))</f>
        <v/>
      </c>
      <c r="B400">
        <f>INDEX(resultados!$A$2:$ZZ$3036, 394, MATCH($B$2, resultados!$A$1:$ZZ$1, 0))</f>
        <v/>
      </c>
      <c r="C400">
        <f>INDEX(resultados!$A$2:$ZZ$3036, 394, MATCH($B$3, resultados!$A$1:$ZZ$1, 0))</f>
        <v/>
      </c>
    </row>
    <row r="401">
      <c r="A401">
        <f>INDEX(resultados!$A$2:$ZZ$3036, 395, MATCH($B$1, resultados!$A$1:$ZZ$1, 0))</f>
        <v/>
      </c>
      <c r="B401">
        <f>INDEX(resultados!$A$2:$ZZ$3036, 395, MATCH($B$2, resultados!$A$1:$ZZ$1, 0))</f>
        <v/>
      </c>
      <c r="C401">
        <f>INDEX(resultados!$A$2:$ZZ$3036, 395, MATCH($B$3, resultados!$A$1:$ZZ$1, 0))</f>
        <v/>
      </c>
    </row>
    <row r="402">
      <c r="A402">
        <f>INDEX(resultados!$A$2:$ZZ$3036, 396, MATCH($B$1, resultados!$A$1:$ZZ$1, 0))</f>
        <v/>
      </c>
      <c r="B402">
        <f>INDEX(resultados!$A$2:$ZZ$3036, 396, MATCH($B$2, resultados!$A$1:$ZZ$1, 0))</f>
        <v/>
      </c>
      <c r="C402">
        <f>INDEX(resultados!$A$2:$ZZ$3036, 396, MATCH($B$3, resultados!$A$1:$ZZ$1, 0))</f>
        <v/>
      </c>
    </row>
    <row r="403">
      <c r="A403">
        <f>INDEX(resultados!$A$2:$ZZ$3036, 397, MATCH($B$1, resultados!$A$1:$ZZ$1, 0))</f>
        <v/>
      </c>
      <c r="B403">
        <f>INDEX(resultados!$A$2:$ZZ$3036, 397, MATCH($B$2, resultados!$A$1:$ZZ$1, 0))</f>
        <v/>
      </c>
      <c r="C403">
        <f>INDEX(resultados!$A$2:$ZZ$3036, 397, MATCH($B$3, resultados!$A$1:$ZZ$1, 0))</f>
        <v/>
      </c>
    </row>
    <row r="404">
      <c r="A404">
        <f>INDEX(resultados!$A$2:$ZZ$3036, 398, MATCH($B$1, resultados!$A$1:$ZZ$1, 0))</f>
        <v/>
      </c>
      <c r="B404">
        <f>INDEX(resultados!$A$2:$ZZ$3036, 398, MATCH($B$2, resultados!$A$1:$ZZ$1, 0))</f>
        <v/>
      </c>
      <c r="C404">
        <f>INDEX(resultados!$A$2:$ZZ$3036, 398, MATCH($B$3, resultados!$A$1:$ZZ$1, 0))</f>
        <v/>
      </c>
    </row>
    <row r="405">
      <c r="A405">
        <f>INDEX(resultados!$A$2:$ZZ$3036, 399, MATCH($B$1, resultados!$A$1:$ZZ$1, 0))</f>
        <v/>
      </c>
      <c r="B405">
        <f>INDEX(resultados!$A$2:$ZZ$3036, 399, MATCH($B$2, resultados!$A$1:$ZZ$1, 0))</f>
        <v/>
      </c>
      <c r="C405">
        <f>INDEX(resultados!$A$2:$ZZ$3036, 399, MATCH($B$3, resultados!$A$1:$ZZ$1, 0))</f>
        <v/>
      </c>
    </row>
    <row r="406">
      <c r="A406">
        <f>INDEX(resultados!$A$2:$ZZ$3036, 400, MATCH($B$1, resultados!$A$1:$ZZ$1, 0))</f>
        <v/>
      </c>
      <c r="B406">
        <f>INDEX(resultados!$A$2:$ZZ$3036, 400, MATCH($B$2, resultados!$A$1:$ZZ$1, 0))</f>
        <v/>
      </c>
      <c r="C406">
        <f>INDEX(resultados!$A$2:$ZZ$3036, 400, MATCH($B$3, resultados!$A$1:$ZZ$1, 0))</f>
        <v/>
      </c>
    </row>
    <row r="407">
      <c r="A407">
        <f>INDEX(resultados!$A$2:$ZZ$3036, 401, MATCH($B$1, resultados!$A$1:$ZZ$1, 0))</f>
        <v/>
      </c>
      <c r="B407">
        <f>INDEX(resultados!$A$2:$ZZ$3036, 401, MATCH($B$2, resultados!$A$1:$ZZ$1, 0))</f>
        <v/>
      </c>
      <c r="C407">
        <f>INDEX(resultados!$A$2:$ZZ$3036, 401, MATCH($B$3, resultados!$A$1:$ZZ$1, 0))</f>
        <v/>
      </c>
    </row>
    <row r="408">
      <c r="A408">
        <f>INDEX(resultados!$A$2:$ZZ$3036, 402, MATCH($B$1, resultados!$A$1:$ZZ$1, 0))</f>
        <v/>
      </c>
      <c r="B408">
        <f>INDEX(resultados!$A$2:$ZZ$3036, 402, MATCH($B$2, resultados!$A$1:$ZZ$1, 0))</f>
        <v/>
      </c>
      <c r="C408">
        <f>INDEX(resultados!$A$2:$ZZ$3036, 402, MATCH($B$3, resultados!$A$1:$ZZ$1, 0))</f>
        <v/>
      </c>
    </row>
    <row r="409">
      <c r="A409">
        <f>INDEX(resultados!$A$2:$ZZ$3036, 403, MATCH($B$1, resultados!$A$1:$ZZ$1, 0))</f>
        <v/>
      </c>
      <c r="B409">
        <f>INDEX(resultados!$A$2:$ZZ$3036, 403, MATCH($B$2, resultados!$A$1:$ZZ$1, 0))</f>
        <v/>
      </c>
      <c r="C409">
        <f>INDEX(resultados!$A$2:$ZZ$3036, 403, MATCH($B$3, resultados!$A$1:$ZZ$1, 0))</f>
        <v/>
      </c>
    </row>
    <row r="410">
      <c r="A410">
        <f>INDEX(resultados!$A$2:$ZZ$3036, 404, MATCH($B$1, resultados!$A$1:$ZZ$1, 0))</f>
        <v/>
      </c>
      <c r="B410">
        <f>INDEX(resultados!$A$2:$ZZ$3036, 404, MATCH($B$2, resultados!$A$1:$ZZ$1, 0))</f>
        <v/>
      </c>
      <c r="C410">
        <f>INDEX(resultados!$A$2:$ZZ$3036, 404, MATCH($B$3, resultados!$A$1:$ZZ$1, 0))</f>
        <v/>
      </c>
    </row>
    <row r="411">
      <c r="A411">
        <f>INDEX(resultados!$A$2:$ZZ$3036, 405, MATCH($B$1, resultados!$A$1:$ZZ$1, 0))</f>
        <v/>
      </c>
      <c r="B411">
        <f>INDEX(resultados!$A$2:$ZZ$3036, 405, MATCH($B$2, resultados!$A$1:$ZZ$1, 0))</f>
        <v/>
      </c>
      <c r="C411">
        <f>INDEX(resultados!$A$2:$ZZ$3036, 405, MATCH($B$3, resultados!$A$1:$ZZ$1, 0))</f>
        <v/>
      </c>
    </row>
    <row r="412">
      <c r="A412">
        <f>INDEX(resultados!$A$2:$ZZ$3036, 406, MATCH($B$1, resultados!$A$1:$ZZ$1, 0))</f>
        <v/>
      </c>
      <c r="B412">
        <f>INDEX(resultados!$A$2:$ZZ$3036, 406, MATCH($B$2, resultados!$A$1:$ZZ$1, 0))</f>
        <v/>
      </c>
      <c r="C412">
        <f>INDEX(resultados!$A$2:$ZZ$3036, 406, MATCH($B$3, resultados!$A$1:$ZZ$1, 0))</f>
        <v/>
      </c>
    </row>
    <row r="413">
      <c r="A413">
        <f>INDEX(resultados!$A$2:$ZZ$3036, 407, MATCH($B$1, resultados!$A$1:$ZZ$1, 0))</f>
        <v/>
      </c>
      <c r="B413">
        <f>INDEX(resultados!$A$2:$ZZ$3036, 407, MATCH($B$2, resultados!$A$1:$ZZ$1, 0))</f>
        <v/>
      </c>
      <c r="C413">
        <f>INDEX(resultados!$A$2:$ZZ$3036, 407, MATCH($B$3, resultados!$A$1:$ZZ$1, 0))</f>
        <v/>
      </c>
    </row>
    <row r="414">
      <c r="A414">
        <f>INDEX(resultados!$A$2:$ZZ$3036, 408, MATCH($B$1, resultados!$A$1:$ZZ$1, 0))</f>
        <v/>
      </c>
      <c r="B414">
        <f>INDEX(resultados!$A$2:$ZZ$3036, 408, MATCH($B$2, resultados!$A$1:$ZZ$1, 0))</f>
        <v/>
      </c>
      <c r="C414">
        <f>INDEX(resultados!$A$2:$ZZ$3036, 408, MATCH($B$3, resultados!$A$1:$ZZ$1, 0))</f>
        <v/>
      </c>
    </row>
    <row r="415">
      <c r="A415">
        <f>INDEX(resultados!$A$2:$ZZ$3036, 409, MATCH($B$1, resultados!$A$1:$ZZ$1, 0))</f>
        <v/>
      </c>
      <c r="B415">
        <f>INDEX(resultados!$A$2:$ZZ$3036, 409, MATCH($B$2, resultados!$A$1:$ZZ$1, 0))</f>
        <v/>
      </c>
      <c r="C415">
        <f>INDEX(resultados!$A$2:$ZZ$3036, 409, MATCH($B$3, resultados!$A$1:$ZZ$1, 0))</f>
        <v/>
      </c>
    </row>
    <row r="416">
      <c r="A416">
        <f>INDEX(resultados!$A$2:$ZZ$3036, 410, MATCH($B$1, resultados!$A$1:$ZZ$1, 0))</f>
        <v/>
      </c>
      <c r="B416">
        <f>INDEX(resultados!$A$2:$ZZ$3036, 410, MATCH($B$2, resultados!$A$1:$ZZ$1, 0))</f>
        <v/>
      </c>
      <c r="C416">
        <f>INDEX(resultados!$A$2:$ZZ$3036, 410, MATCH($B$3, resultados!$A$1:$ZZ$1, 0))</f>
        <v/>
      </c>
    </row>
    <row r="417">
      <c r="A417">
        <f>INDEX(resultados!$A$2:$ZZ$3036, 411, MATCH($B$1, resultados!$A$1:$ZZ$1, 0))</f>
        <v/>
      </c>
      <c r="B417">
        <f>INDEX(resultados!$A$2:$ZZ$3036, 411, MATCH($B$2, resultados!$A$1:$ZZ$1, 0))</f>
        <v/>
      </c>
      <c r="C417">
        <f>INDEX(resultados!$A$2:$ZZ$3036, 411, MATCH($B$3, resultados!$A$1:$ZZ$1, 0))</f>
        <v/>
      </c>
    </row>
    <row r="418">
      <c r="A418">
        <f>INDEX(resultados!$A$2:$ZZ$3036, 412, MATCH($B$1, resultados!$A$1:$ZZ$1, 0))</f>
        <v/>
      </c>
      <c r="B418">
        <f>INDEX(resultados!$A$2:$ZZ$3036, 412, MATCH($B$2, resultados!$A$1:$ZZ$1, 0))</f>
        <v/>
      </c>
      <c r="C418">
        <f>INDEX(resultados!$A$2:$ZZ$3036, 412, MATCH($B$3, resultados!$A$1:$ZZ$1, 0))</f>
        <v/>
      </c>
    </row>
    <row r="419">
      <c r="A419">
        <f>INDEX(resultados!$A$2:$ZZ$3036, 413, MATCH($B$1, resultados!$A$1:$ZZ$1, 0))</f>
        <v/>
      </c>
      <c r="B419">
        <f>INDEX(resultados!$A$2:$ZZ$3036, 413, MATCH($B$2, resultados!$A$1:$ZZ$1, 0))</f>
        <v/>
      </c>
      <c r="C419">
        <f>INDEX(resultados!$A$2:$ZZ$3036, 413, MATCH($B$3, resultados!$A$1:$ZZ$1, 0))</f>
        <v/>
      </c>
    </row>
    <row r="420">
      <c r="A420">
        <f>INDEX(resultados!$A$2:$ZZ$3036, 414, MATCH($B$1, resultados!$A$1:$ZZ$1, 0))</f>
        <v/>
      </c>
      <c r="B420">
        <f>INDEX(resultados!$A$2:$ZZ$3036, 414, MATCH($B$2, resultados!$A$1:$ZZ$1, 0))</f>
        <v/>
      </c>
      <c r="C420">
        <f>INDEX(resultados!$A$2:$ZZ$3036, 414, MATCH($B$3, resultados!$A$1:$ZZ$1, 0))</f>
        <v/>
      </c>
    </row>
    <row r="421">
      <c r="A421">
        <f>INDEX(resultados!$A$2:$ZZ$3036, 415, MATCH($B$1, resultados!$A$1:$ZZ$1, 0))</f>
        <v/>
      </c>
      <c r="B421">
        <f>INDEX(resultados!$A$2:$ZZ$3036, 415, MATCH($B$2, resultados!$A$1:$ZZ$1, 0))</f>
        <v/>
      </c>
      <c r="C421">
        <f>INDEX(resultados!$A$2:$ZZ$3036, 415, MATCH($B$3, resultados!$A$1:$ZZ$1, 0))</f>
        <v/>
      </c>
    </row>
    <row r="422">
      <c r="A422">
        <f>INDEX(resultados!$A$2:$ZZ$3036, 416, MATCH($B$1, resultados!$A$1:$ZZ$1, 0))</f>
        <v/>
      </c>
      <c r="B422">
        <f>INDEX(resultados!$A$2:$ZZ$3036, 416, MATCH($B$2, resultados!$A$1:$ZZ$1, 0))</f>
        <v/>
      </c>
      <c r="C422">
        <f>INDEX(resultados!$A$2:$ZZ$3036, 416, MATCH($B$3, resultados!$A$1:$ZZ$1, 0))</f>
        <v/>
      </c>
    </row>
    <row r="423">
      <c r="A423">
        <f>INDEX(resultados!$A$2:$ZZ$3036, 417, MATCH($B$1, resultados!$A$1:$ZZ$1, 0))</f>
        <v/>
      </c>
      <c r="B423">
        <f>INDEX(resultados!$A$2:$ZZ$3036, 417, MATCH($B$2, resultados!$A$1:$ZZ$1, 0))</f>
        <v/>
      </c>
      <c r="C423">
        <f>INDEX(resultados!$A$2:$ZZ$3036, 417, MATCH($B$3, resultados!$A$1:$ZZ$1, 0))</f>
        <v/>
      </c>
    </row>
    <row r="424">
      <c r="A424">
        <f>INDEX(resultados!$A$2:$ZZ$3036, 418, MATCH($B$1, resultados!$A$1:$ZZ$1, 0))</f>
        <v/>
      </c>
      <c r="B424">
        <f>INDEX(resultados!$A$2:$ZZ$3036, 418, MATCH($B$2, resultados!$A$1:$ZZ$1, 0))</f>
        <v/>
      </c>
      <c r="C424">
        <f>INDEX(resultados!$A$2:$ZZ$3036, 418, MATCH($B$3, resultados!$A$1:$ZZ$1, 0))</f>
        <v/>
      </c>
    </row>
    <row r="425">
      <c r="A425">
        <f>INDEX(resultados!$A$2:$ZZ$3036, 419, MATCH($B$1, resultados!$A$1:$ZZ$1, 0))</f>
        <v/>
      </c>
      <c r="B425">
        <f>INDEX(resultados!$A$2:$ZZ$3036, 419, MATCH($B$2, resultados!$A$1:$ZZ$1, 0))</f>
        <v/>
      </c>
      <c r="C425">
        <f>INDEX(resultados!$A$2:$ZZ$3036, 419, MATCH($B$3, resultados!$A$1:$ZZ$1, 0))</f>
        <v/>
      </c>
    </row>
    <row r="426">
      <c r="A426">
        <f>INDEX(resultados!$A$2:$ZZ$3036, 420, MATCH($B$1, resultados!$A$1:$ZZ$1, 0))</f>
        <v/>
      </c>
      <c r="B426">
        <f>INDEX(resultados!$A$2:$ZZ$3036, 420, MATCH($B$2, resultados!$A$1:$ZZ$1, 0))</f>
        <v/>
      </c>
      <c r="C426">
        <f>INDEX(resultados!$A$2:$ZZ$3036, 420, MATCH($B$3, resultados!$A$1:$ZZ$1, 0))</f>
        <v/>
      </c>
    </row>
    <row r="427">
      <c r="A427">
        <f>INDEX(resultados!$A$2:$ZZ$3036, 421, MATCH($B$1, resultados!$A$1:$ZZ$1, 0))</f>
        <v/>
      </c>
      <c r="B427">
        <f>INDEX(resultados!$A$2:$ZZ$3036, 421, MATCH($B$2, resultados!$A$1:$ZZ$1, 0))</f>
        <v/>
      </c>
      <c r="C427">
        <f>INDEX(resultados!$A$2:$ZZ$3036, 421, MATCH($B$3, resultados!$A$1:$ZZ$1, 0))</f>
        <v/>
      </c>
    </row>
    <row r="428">
      <c r="A428">
        <f>INDEX(resultados!$A$2:$ZZ$3036, 422, MATCH($B$1, resultados!$A$1:$ZZ$1, 0))</f>
        <v/>
      </c>
      <c r="B428">
        <f>INDEX(resultados!$A$2:$ZZ$3036, 422, MATCH($B$2, resultados!$A$1:$ZZ$1, 0))</f>
        <v/>
      </c>
      <c r="C428">
        <f>INDEX(resultados!$A$2:$ZZ$3036, 422, MATCH($B$3, resultados!$A$1:$ZZ$1, 0))</f>
        <v/>
      </c>
    </row>
    <row r="429">
      <c r="A429">
        <f>INDEX(resultados!$A$2:$ZZ$3036, 423, MATCH($B$1, resultados!$A$1:$ZZ$1, 0))</f>
        <v/>
      </c>
      <c r="B429">
        <f>INDEX(resultados!$A$2:$ZZ$3036, 423, MATCH($B$2, resultados!$A$1:$ZZ$1, 0))</f>
        <v/>
      </c>
      <c r="C429">
        <f>INDEX(resultados!$A$2:$ZZ$3036, 423, MATCH($B$3, resultados!$A$1:$ZZ$1, 0))</f>
        <v/>
      </c>
    </row>
    <row r="430">
      <c r="A430">
        <f>INDEX(resultados!$A$2:$ZZ$3036, 424, MATCH($B$1, resultados!$A$1:$ZZ$1, 0))</f>
        <v/>
      </c>
      <c r="B430">
        <f>INDEX(resultados!$A$2:$ZZ$3036, 424, MATCH($B$2, resultados!$A$1:$ZZ$1, 0))</f>
        <v/>
      </c>
      <c r="C430">
        <f>INDEX(resultados!$A$2:$ZZ$3036, 424, MATCH($B$3, resultados!$A$1:$ZZ$1, 0))</f>
        <v/>
      </c>
    </row>
    <row r="431">
      <c r="A431">
        <f>INDEX(resultados!$A$2:$ZZ$3036, 425, MATCH($B$1, resultados!$A$1:$ZZ$1, 0))</f>
        <v/>
      </c>
      <c r="B431">
        <f>INDEX(resultados!$A$2:$ZZ$3036, 425, MATCH($B$2, resultados!$A$1:$ZZ$1, 0))</f>
        <v/>
      </c>
      <c r="C431">
        <f>INDEX(resultados!$A$2:$ZZ$3036, 425, MATCH($B$3, resultados!$A$1:$ZZ$1, 0))</f>
        <v/>
      </c>
    </row>
    <row r="432">
      <c r="A432">
        <f>INDEX(resultados!$A$2:$ZZ$3036, 426, MATCH($B$1, resultados!$A$1:$ZZ$1, 0))</f>
        <v/>
      </c>
      <c r="B432">
        <f>INDEX(resultados!$A$2:$ZZ$3036, 426, MATCH($B$2, resultados!$A$1:$ZZ$1, 0))</f>
        <v/>
      </c>
      <c r="C432">
        <f>INDEX(resultados!$A$2:$ZZ$3036, 426, MATCH($B$3, resultados!$A$1:$ZZ$1, 0))</f>
        <v/>
      </c>
    </row>
    <row r="433">
      <c r="A433">
        <f>INDEX(resultados!$A$2:$ZZ$3036, 427, MATCH($B$1, resultados!$A$1:$ZZ$1, 0))</f>
        <v/>
      </c>
      <c r="B433">
        <f>INDEX(resultados!$A$2:$ZZ$3036, 427, MATCH($B$2, resultados!$A$1:$ZZ$1, 0))</f>
        <v/>
      </c>
      <c r="C433">
        <f>INDEX(resultados!$A$2:$ZZ$3036, 427, MATCH($B$3, resultados!$A$1:$ZZ$1, 0))</f>
        <v/>
      </c>
    </row>
    <row r="434">
      <c r="A434">
        <f>INDEX(resultados!$A$2:$ZZ$3036, 428, MATCH($B$1, resultados!$A$1:$ZZ$1, 0))</f>
        <v/>
      </c>
      <c r="B434">
        <f>INDEX(resultados!$A$2:$ZZ$3036, 428, MATCH($B$2, resultados!$A$1:$ZZ$1, 0))</f>
        <v/>
      </c>
      <c r="C434">
        <f>INDEX(resultados!$A$2:$ZZ$3036, 428, MATCH($B$3, resultados!$A$1:$ZZ$1, 0))</f>
        <v/>
      </c>
    </row>
    <row r="435">
      <c r="A435">
        <f>INDEX(resultados!$A$2:$ZZ$3036, 429, MATCH($B$1, resultados!$A$1:$ZZ$1, 0))</f>
        <v/>
      </c>
      <c r="B435">
        <f>INDEX(resultados!$A$2:$ZZ$3036, 429, MATCH($B$2, resultados!$A$1:$ZZ$1, 0))</f>
        <v/>
      </c>
      <c r="C435">
        <f>INDEX(resultados!$A$2:$ZZ$3036, 429, MATCH($B$3, resultados!$A$1:$ZZ$1, 0))</f>
        <v/>
      </c>
    </row>
    <row r="436">
      <c r="A436">
        <f>INDEX(resultados!$A$2:$ZZ$3036, 430, MATCH($B$1, resultados!$A$1:$ZZ$1, 0))</f>
        <v/>
      </c>
      <c r="B436">
        <f>INDEX(resultados!$A$2:$ZZ$3036, 430, MATCH($B$2, resultados!$A$1:$ZZ$1, 0))</f>
        <v/>
      </c>
      <c r="C436">
        <f>INDEX(resultados!$A$2:$ZZ$3036, 430, MATCH($B$3, resultados!$A$1:$ZZ$1, 0))</f>
        <v/>
      </c>
    </row>
    <row r="437">
      <c r="A437">
        <f>INDEX(resultados!$A$2:$ZZ$3036, 431, MATCH($B$1, resultados!$A$1:$ZZ$1, 0))</f>
        <v/>
      </c>
      <c r="B437">
        <f>INDEX(resultados!$A$2:$ZZ$3036, 431, MATCH($B$2, resultados!$A$1:$ZZ$1, 0))</f>
        <v/>
      </c>
      <c r="C437">
        <f>INDEX(resultados!$A$2:$ZZ$3036, 431, MATCH($B$3, resultados!$A$1:$ZZ$1, 0))</f>
        <v/>
      </c>
    </row>
    <row r="438">
      <c r="A438">
        <f>INDEX(resultados!$A$2:$ZZ$3036, 432, MATCH($B$1, resultados!$A$1:$ZZ$1, 0))</f>
        <v/>
      </c>
      <c r="B438">
        <f>INDEX(resultados!$A$2:$ZZ$3036, 432, MATCH($B$2, resultados!$A$1:$ZZ$1, 0))</f>
        <v/>
      </c>
      <c r="C438">
        <f>INDEX(resultados!$A$2:$ZZ$3036, 432, MATCH($B$3, resultados!$A$1:$ZZ$1, 0))</f>
        <v/>
      </c>
    </row>
    <row r="439">
      <c r="A439">
        <f>INDEX(resultados!$A$2:$ZZ$3036, 433, MATCH($B$1, resultados!$A$1:$ZZ$1, 0))</f>
        <v/>
      </c>
      <c r="B439">
        <f>INDEX(resultados!$A$2:$ZZ$3036, 433, MATCH($B$2, resultados!$A$1:$ZZ$1, 0))</f>
        <v/>
      </c>
      <c r="C439">
        <f>INDEX(resultados!$A$2:$ZZ$3036, 433, MATCH($B$3, resultados!$A$1:$ZZ$1, 0))</f>
        <v/>
      </c>
    </row>
    <row r="440">
      <c r="A440">
        <f>INDEX(resultados!$A$2:$ZZ$3036, 434, MATCH($B$1, resultados!$A$1:$ZZ$1, 0))</f>
        <v/>
      </c>
      <c r="B440">
        <f>INDEX(resultados!$A$2:$ZZ$3036, 434, MATCH($B$2, resultados!$A$1:$ZZ$1, 0))</f>
        <v/>
      </c>
      <c r="C440">
        <f>INDEX(resultados!$A$2:$ZZ$3036, 434, MATCH($B$3, resultados!$A$1:$ZZ$1, 0))</f>
        <v/>
      </c>
    </row>
    <row r="441">
      <c r="A441">
        <f>INDEX(resultados!$A$2:$ZZ$3036, 435, MATCH($B$1, resultados!$A$1:$ZZ$1, 0))</f>
        <v/>
      </c>
      <c r="B441">
        <f>INDEX(resultados!$A$2:$ZZ$3036, 435, MATCH($B$2, resultados!$A$1:$ZZ$1, 0))</f>
        <v/>
      </c>
      <c r="C441">
        <f>INDEX(resultados!$A$2:$ZZ$3036, 435, MATCH($B$3, resultados!$A$1:$ZZ$1, 0))</f>
        <v/>
      </c>
    </row>
    <row r="442">
      <c r="A442">
        <f>INDEX(resultados!$A$2:$ZZ$3036, 436, MATCH($B$1, resultados!$A$1:$ZZ$1, 0))</f>
        <v/>
      </c>
      <c r="B442">
        <f>INDEX(resultados!$A$2:$ZZ$3036, 436, MATCH($B$2, resultados!$A$1:$ZZ$1, 0))</f>
        <v/>
      </c>
      <c r="C442">
        <f>INDEX(resultados!$A$2:$ZZ$3036, 436, MATCH($B$3, resultados!$A$1:$ZZ$1, 0))</f>
        <v/>
      </c>
    </row>
    <row r="443">
      <c r="A443">
        <f>INDEX(resultados!$A$2:$ZZ$3036, 437, MATCH($B$1, resultados!$A$1:$ZZ$1, 0))</f>
        <v/>
      </c>
      <c r="B443">
        <f>INDEX(resultados!$A$2:$ZZ$3036, 437, MATCH($B$2, resultados!$A$1:$ZZ$1, 0))</f>
        <v/>
      </c>
      <c r="C443">
        <f>INDEX(resultados!$A$2:$ZZ$3036, 437, MATCH($B$3, resultados!$A$1:$ZZ$1, 0))</f>
        <v/>
      </c>
    </row>
    <row r="444">
      <c r="A444">
        <f>INDEX(resultados!$A$2:$ZZ$3036, 438, MATCH($B$1, resultados!$A$1:$ZZ$1, 0))</f>
        <v/>
      </c>
      <c r="B444">
        <f>INDEX(resultados!$A$2:$ZZ$3036, 438, MATCH($B$2, resultados!$A$1:$ZZ$1, 0))</f>
        <v/>
      </c>
      <c r="C444">
        <f>INDEX(resultados!$A$2:$ZZ$3036, 438, MATCH($B$3, resultados!$A$1:$ZZ$1, 0))</f>
        <v/>
      </c>
    </row>
    <row r="445">
      <c r="A445">
        <f>INDEX(resultados!$A$2:$ZZ$3036, 439, MATCH($B$1, resultados!$A$1:$ZZ$1, 0))</f>
        <v/>
      </c>
      <c r="B445">
        <f>INDEX(resultados!$A$2:$ZZ$3036, 439, MATCH($B$2, resultados!$A$1:$ZZ$1, 0))</f>
        <v/>
      </c>
      <c r="C445">
        <f>INDEX(resultados!$A$2:$ZZ$3036, 439, MATCH($B$3, resultados!$A$1:$ZZ$1, 0))</f>
        <v/>
      </c>
    </row>
    <row r="446">
      <c r="A446">
        <f>INDEX(resultados!$A$2:$ZZ$3036, 440, MATCH($B$1, resultados!$A$1:$ZZ$1, 0))</f>
        <v/>
      </c>
      <c r="B446">
        <f>INDEX(resultados!$A$2:$ZZ$3036, 440, MATCH($B$2, resultados!$A$1:$ZZ$1, 0))</f>
        <v/>
      </c>
      <c r="C446">
        <f>INDEX(resultados!$A$2:$ZZ$3036, 440, MATCH($B$3, resultados!$A$1:$ZZ$1, 0))</f>
        <v/>
      </c>
    </row>
    <row r="447">
      <c r="A447">
        <f>INDEX(resultados!$A$2:$ZZ$3036, 441, MATCH($B$1, resultados!$A$1:$ZZ$1, 0))</f>
        <v/>
      </c>
      <c r="B447">
        <f>INDEX(resultados!$A$2:$ZZ$3036, 441, MATCH($B$2, resultados!$A$1:$ZZ$1, 0))</f>
        <v/>
      </c>
      <c r="C447">
        <f>INDEX(resultados!$A$2:$ZZ$3036, 441, MATCH($B$3, resultados!$A$1:$ZZ$1, 0))</f>
        <v/>
      </c>
    </row>
    <row r="448">
      <c r="A448">
        <f>INDEX(resultados!$A$2:$ZZ$3036, 442, MATCH($B$1, resultados!$A$1:$ZZ$1, 0))</f>
        <v/>
      </c>
      <c r="B448">
        <f>INDEX(resultados!$A$2:$ZZ$3036, 442, MATCH($B$2, resultados!$A$1:$ZZ$1, 0))</f>
        <v/>
      </c>
      <c r="C448">
        <f>INDEX(resultados!$A$2:$ZZ$3036, 442, MATCH($B$3, resultados!$A$1:$ZZ$1, 0))</f>
        <v/>
      </c>
    </row>
    <row r="449">
      <c r="A449">
        <f>INDEX(resultados!$A$2:$ZZ$3036, 443, MATCH($B$1, resultados!$A$1:$ZZ$1, 0))</f>
        <v/>
      </c>
      <c r="B449">
        <f>INDEX(resultados!$A$2:$ZZ$3036, 443, MATCH($B$2, resultados!$A$1:$ZZ$1, 0))</f>
        <v/>
      </c>
      <c r="C449">
        <f>INDEX(resultados!$A$2:$ZZ$3036, 443, MATCH($B$3, resultados!$A$1:$ZZ$1, 0))</f>
        <v/>
      </c>
    </row>
    <row r="450">
      <c r="A450">
        <f>INDEX(resultados!$A$2:$ZZ$3036, 444, MATCH($B$1, resultados!$A$1:$ZZ$1, 0))</f>
        <v/>
      </c>
      <c r="B450">
        <f>INDEX(resultados!$A$2:$ZZ$3036, 444, MATCH($B$2, resultados!$A$1:$ZZ$1, 0))</f>
        <v/>
      </c>
      <c r="C450">
        <f>INDEX(resultados!$A$2:$ZZ$3036, 444, MATCH($B$3, resultados!$A$1:$ZZ$1, 0))</f>
        <v/>
      </c>
    </row>
    <row r="451">
      <c r="A451">
        <f>INDEX(resultados!$A$2:$ZZ$3036, 445, MATCH($B$1, resultados!$A$1:$ZZ$1, 0))</f>
        <v/>
      </c>
      <c r="B451">
        <f>INDEX(resultados!$A$2:$ZZ$3036, 445, MATCH($B$2, resultados!$A$1:$ZZ$1, 0))</f>
        <v/>
      </c>
      <c r="C451">
        <f>INDEX(resultados!$A$2:$ZZ$3036, 445, MATCH($B$3, resultados!$A$1:$ZZ$1, 0))</f>
        <v/>
      </c>
    </row>
    <row r="452">
      <c r="A452">
        <f>INDEX(resultados!$A$2:$ZZ$3036, 446, MATCH($B$1, resultados!$A$1:$ZZ$1, 0))</f>
        <v/>
      </c>
      <c r="B452">
        <f>INDEX(resultados!$A$2:$ZZ$3036, 446, MATCH($B$2, resultados!$A$1:$ZZ$1, 0))</f>
        <v/>
      </c>
      <c r="C452">
        <f>INDEX(resultados!$A$2:$ZZ$3036, 446, MATCH($B$3, resultados!$A$1:$ZZ$1, 0))</f>
        <v/>
      </c>
    </row>
    <row r="453">
      <c r="A453">
        <f>INDEX(resultados!$A$2:$ZZ$3036, 447, MATCH($B$1, resultados!$A$1:$ZZ$1, 0))</f>
        <v/>
      </c>
      <c r="B453">
        <f>INDEX(resultados!$A$2:$ZZ$3036, 447, MATCH($B$2, resultados!$A$1:$ZZ$1, 0))</f>
        <v/>
      </c>
      <c r="C453">
        <f>INDEX(resultados!$A$2:$ZZ$3036, 447, MATCH($B$3, resultados!$A$1:$ZZ$1, 0))</f>
        <v/>
      </c>
    </row>
    <row r="454">
      <c r="A454">
        <f>INDEX(resultados!$A$2:$ZZ$3036, 448, MATCH($B$1, resultados!$A$1:$ZZ$1, 0))</f>
        <v/>
      </c>
      <c r="B454">
        <f>INDEX(resultados!$A$2:$ZZ$3036, 448, MATCH($B$2, resultados!$A$1:$ZZ$1, 0))</f>
        <v/>
      </c>
      <c r="C454">
        <f>INDEX(resultados!$A$2:$ZZ$3036, 448, MATCH($B$3, resultados!$A$1:$ZZ$1, 0))</f>
        <v/>
      </c>
    </row>
    <row r="455">
      <c r="A455">
        <f>INDEX(resultados!$A$2:$ZZ$3036, 449, MATCH($B$1, resultados!$A$1:$ZZ$1, 0))</f>
        <v/>
      </c>
      <c r="B455">
        <f>INDEX(resultados!$A$2:$ZZ$3036, 449, MATCH($B$2, resultados!$A$1:$ZZ$1, 0))</f>
        <v/>
      </c>
      <c r="C455">
        <f>INDEX(resultados!$A$2:$ZZ$3036, 449, MATCH($B$3, resultados!$A$1:$ZZ$1, 0))</f>
        <v/>
      </c>
    </row>
    <row r="456">
      <c r="A456">
        <f>INDEX(resultados!$A$2:$ZZ$3036, 450, MATCH($B$1, resultados!$A$1:$ZZ$1, 0))</f>
        <v/>
      </c>
      <c r="B456">
        <f>INDEX(resultados!$A$2:$ZZ$3036, 450, MATCH($B$2, resultados!$A$1:$ZZ$1, 0))</f>
        <v/>
      </c>
      <c r="C456">
        <f>INDEX(resultados!$A$2:$ZZ$3036, 450, MATCH($B$3, resultados!$A$1:$ZZ$1, 0))</f>
        <v/>
      </c>
    </row>
    <row r="457">
      <c r="A457">
        <f>INDEX(resultados!$A$2:$ZZ$3036, 451, MATCH($B$1, resultados!$A$1:$ZZ$1, 0))</f>
        <v/>
      </c>
      <c r="B457">
        <f>INDEX(resultados!$A$2:$ZZ$3036, 451, MATCH($B$2, resultados!$A$1:$ZZ$1, 0))</f>
        <v/>
      </c>
      <c r="C457">
        <f>INDEX(resultados!$A$2:$ZZ$3036, 451, MATCH($B$3, resultados!$A$1:$ZZ$1, 0))</f>
        <v/>
      </c>
    </row>
    <row r="458">
      <c r="A458">
        <f>INDEX(resultados!$A$2:$ZZ$3036, 452, MATCH($B$1, resultados!$A$1:$ZZ$1, 0))</f>
        <v/>
      </c>
      <c r="B458">
        <f>INDEX(resultados!$A$2:$ZZ$3036, 452, MATCH($B$2, resultados!$A$1:$ZZ$1, 0))</f>
        <v/>
      </c>
      <c r="C458">
        <f>INDEX(resultados!$A$2:$ZZ$3036, 452, MATCH($B$3, resultados!$A$1:$ZZ$1, 0))</f>
        <v/>
      </c>
    </row>
    <row r="459">
      <c r="A459">
        <f>INDEX(resultados!$A$2:$ZZ$3036, 453, MATCH($B$1, resultados!$A$1:$ZZ$1, 0))</f>
        <v/>
      </c>
      <c r="B459">
        <f>INDEX(resultados!$A$2:$ZZ$3036, 453, MATCH($B$2, resultados!$A$1:$ZZ$1, 0))</f>
        <v/>
      </c>
      <c r="C459">
        <f>INDEX(resultados!$A$2:$ZZ$3036, 453, MATCH($B$3, resultados!$A$1:$ZZ$1, 0))</f>
        <v/>
      </c>
    </row>
    <row r="460">
      <c r="A460">
        <f>INDEX(resultados!$A$2:$ZZ$3036, 454, MATCH($B$1, resultados!$A$1:$ZZ$1, 0))</f>
        <v/>
      </c>
      <c r="B460">
        <f>INDEX(resultados!$A$2:$ZZ$3036, 454, MATCH($B$2, resultados!$A$1:$ZZ$1, 0))</f>
        <v/>
      </c>
      <c r="C460">
        <f>INDEX(resultados!$A$2:$ZZ$3036, 454, MATCH($B$3, resultados!$A$1:$ZZ$1, 0))</f>
        <v/>
      </c>
    </row>
    <row r="461">
      <c r="A461">
        <f>INDEX(resultados!$A$2:$ZZ$3036, 455, MATCH($B$1, resultados!$A$1:$ZZ$1, 0))</f>
        <v/>
      </c>
      <c r="B461">
        <f>INDEX(resultados!$A$2:$ZZ$3036, 455, MATCH($B$2, resultados!$A$1:$ZZ$1, 0))</f>
        <v/>
      </c>
      <c r="C461">
        <f>INDEX(resultados!$A$2:$ZZ$3036, 455, MATCH($B$3, resultados!$A$1:$ZZ$1, 0))</f>
        <v/>
      </c>
    </row>
    <row r="462">
      <c r="A462">
        <f>INDEX(resultados!$A$2:$ZZ$3036, 456, MATCH($B$1, resultados!$A$1:$ZZ$1, 0))</f>
        <v/>
      </c>
      <c r="B462">
        <f>INDEX(resultados!$A$2:$ZZ$3036, 456, MATCH($B$2, resultados!$A$1:$ZZ$1, 0))</f>
        <v/>
      </c>
      <c r="C462">
        <f>INDEX(resultados!$A$2:$ZZ$3036, 456, MATCH($B$3, resultados!$A$1:$ZZ$1, 0))</f>
        <v/>
      </c>
    </row>
    <row r="463">
      <c r="A463">
        <f>INDEX(resultados!$A$2:$ZZ$3036, 457, MATCH($B$1, resultados!$A$1:$ZZ$1, 0))</f>
        <v/>
      </c>
      <c r="B463">
        <f>INDEX(resultados!$A$2:$ZZ$3036, 457, MATCH($B$2, resultados!$A$1:$ZZ$1, 0))</f>
        <v/>
      </c>
      <c r="C463">
        <f>INDEX(resultados!$A$2:$ZZ$3036, 457, MATCH($B$3, resultados!$A$1:$ZZ$1, 0))</f>
        <v/>
      </c>
    </row>
    <row r="464">
      <c r="A464">
        <f>INDEX(resultados!$A$2:$ZZ$3036, 458, MATCH($B$1, resultados!$A$1:$ZZ$1, 0))</f>
        <v/>
      </c>
      <c r="B464">
        <f>INDEX(resultados!$A$2:$ZZ$3036, 458, MATCH($B$2, resultados!$A$1:$ZZ$1, 0))</f>
        <v/>
      </c>
      <c r="C464">
        <f>INDEX(resultados!$A$2:$ZZ$3036, 458, MATCH($B$3, resultados!$A$1:$ZZ$1, 0))</f>
        <v/>
      </c>
    </row>
    <row r="465">
      <c r="A465">
        <f>INDEX(resultados!$A$2:$ZZ$3036, 459, MATCH($B$1, resultados!$A$1:$ZZ$1, 0))</f>
        <v/>
      </c>
      <c r="B465">
        <f>INDEX(resultados!$A$2:$ZZ$3036, 459, MATCH($B$2, resultados!$A$1:$ZZ$1, 0))</f>
        <v/>
      </c>
      <c r="C465">
        <f>INDEX(resultados!$A$2:$ZZ$3036, 459, MATCH($B$3, resultados!$A$1:$ZZ$1, 0))</f>
        <v/>
      </c>
    </row>
    <row r="466">
      <c r="A466">
        <f>INDEX(resultados!$A$2:$ZZ$3036, 460, MATCH($B$1, resultados!$A$1:$ZZ$1, 0))</f>
        <v/>
      </c>
      <c r="B466">
        <f>INDEX(resultados!$A$2:$ZZ$3036, 460, MATCH($B$2, resultados!$A$1:$ZZ$1, 0))</f>
        <v/>
      </c>
      <c r="C466">
        <f>INDEX(resultados!$A$2:$ZZ$3036, 460, MATCH($B$3, resultados!$A$1:$ZZ$1, 0))</f>
        <v/>
      </c>
    </row>
    <row r="467">
      <c r="A467">
        <f>INDEX(resultados!$A$2:$ZZ$3036, 461, MATCH($B$1, resultados!$A$1:$ZZ$1, 0))</f>
        <v/>
      </c>
      <c r="B467">
        <f>INDEX(resultados!$A$2:$ZZ$3036, 461, MATCH($B$2, resultados!$A$1:$ZZ$1, 0))</f>
        <v/>
      </c>
      <c r="C467">
        <f>INDEX(resultados!$A$2:$ZZ$3036, 461, MATCH($B$3, resultados!$A$1:$ZZ$1, 0))</f>
        <v/>
      </c>
    </row>
    <row r="468">
      <c r="A468">
        <f>INDEX(resultados!$A$2:$ZZ$3036, 462, MATCH($B$1, resultados!$A$1:$ZZ$1, 0))</f>
        <v/>
      </c>
      <c r="B468">
        <f>INDEX(resultados!$A$2:$ZZ$3036, 462, MATCH($B$2, resultados!$A$1:$ZZ$1, 0))</f>
        <v/>
      </c>
      <c r="C468">
        <f>INDEX(resultados!$A$2:$ZZ$3036, 462, MATCH($B$3, resultados!$A$1:$ZZ$1, 0))</f>
        <v/>
      </c>
    </row>
    <row r="469">
      <c r="A469">
        <f>INDEX(resultados!$A$2:$ZZ$3036, 463, MATCH($B$1, resultados!$A$1:$ZZ$1, 0))</f>
        <v/>
      </c>
      <c r="B469">
        <f>INDEX(resultados!$A$2:$ZZ$3036, 463, MATCH($B$2, resultados!$A$1:$ZZ$1, 0))</f>
        <v/>
      </c>
      <c r="C469">
        <f>INDEX(resultados!$A$2:$ZZ$3036, 463, MATCH($B$3, resultados!$A$1:$ZZ$1, 0))</f>
        <v/>
      </c>
    </row>
    <row r="470">
      <c r="A470">
        <f>INDEX(resultados!$A$2:$ZZ$3036, 464, MATCH($B$1, resultados!$A$1:$ZZ$1, 0))</f>
        <v/>
      </c>
      <c r="B470">
        <f>INDEX(resultados!$A$2:$ZZ$3036, 464, MATCH($B$2, resultados!$A$1:$ZZ$1, 0))</f>
        <v/>
      </c>
      <c r="C470">
        <f>INDEX(resultados!$A$2:$ZZ$3036, 464, MATCH($B$3, resultados!$A$1:$ZZ$1, 0))</f>
        <v/>
      </c>
    </row>
    <row r="471">
      <c r="A471">
        <f>INDEX(resultados!$A$2:$ZZ$3036, 465, MATCH($B$1, resultados!$A$1:$ZZ$1, 0))</f>
        <v/>
      </c>
      <c r="B471">
        <f>INDEX(resultados!$A$2:$ZZ$3036, 465, MATCH($B$2, resultados!$A$1:$ZZ$1, 0))</f>
        <v/>
      </c>
      <c r="C471">
        <f>INDEX(resultados!$A$2:$ZZ$3036, 465, MATCH($B$3, resultados!$A$1:$ZZ$1, 0))</f>
        <v/>
      </c>
    </row>
    <row r="472">
      <c r="A472">
        <f>INDEX(resultados!$A$2:$ZZ$3036, 466, MATCH($B$1, resultados!$A$1:$ZZ$1, 0))</f>
        <v/>
      </c>
      <c r="B472">
        <f>INDEX(resultados!$A$2:$ZZ$3036, 466, MATCH($B$2, resultados!$A$1:$ZZ$1, 0))</f>
        <v/>
      </c>
      <c r="C472">
        <f>INDEX(resultados!$A$2:$ZZ$3036, 466, MATCH($B$3, resultados!$A$1:$ZZ$1, 0))</f>
        <v/>
      </c>
    </row>
    <row r="473">
      <c r="A473">
        <f>INDEX(resultados!$A$2:$ZZ$3036, 467, MATCH($B$1, resultados!$A$1:$ZZ$1, 0))</f>
        <v/>
      </c>
      <c r="B473">
        <f>INDEX(resultados!$A$2:$ZZ$3036, 467, MATCH($B$2, resultados!$A$1:$ZZ$1, 0))</f>
        <v/>
      </c>
      <c r="C473">
        <f>INDEX(resultados!$A$2:$ZZ$3036, 467, MATCH($B$3, resultados!$A$1:$ZZ$1, 0))</f>
        <v/>
      </c>
    </row>
    <row r="474">
      <c r="A474">
        <f>INDEX(resultados!$A$2:$ZZ$3036, 468, MATCH($B$1, resultados!$A$1:$ZZ$1, 0))</f>
        <v/>
      </c>
      <c r="B474">
        <f>INDEX(resultados!$A$2:$ZZ$3036, 468, MATCH($B$2, resultados!$A$1:$ZZ$1, 0))</f>
        <v/>
      </c>
      <c r="C474">
        <f>INDEX(resultados!$A$2:$ZZ$3036, 468, MATCH($B$3, resultados!$A$1:$ZZ$1, 0))</f>
        <v/>
      </c>
    </row>
    <row r="475">
      <c r="A475">
        <f>INDEX(resultados!$A$2:$ZZ$3036, 469, MATCH($B$1, resultados!$A$1:$ZZ$1, 0))</f>
        <v/>
      </c>
      <c r="B475">
        <f>INDEX(resultados!$A$2:$ZZ$3036, 469, MATCH($B$2, resultados!$A$1:$ZZ$1, 0))</f>
        <v/>
      </c>
      <c r="C475">
        <f>INDEX(resultados!$A$2:$ZZ$3036, 469, MATCH($B$3, resultados!$A$1:$ZZ$1, 0))</f>
        <v/>
      </c>
    </row>
    <row r="476">
      <c r="A476">
        <f>INDEX(resultados!$A$2:$ZZ$3036, 470, MATCH($B$1, resultados!$A$1:$ZZ$1, 0))</f>
        <v/>
      </c>
      <c r="B476">
        <f>INDEX(resultados!$A$2:$ZZ$3036, 470, MATCH($B$2, resultados!$A$1:$ZZ$1, 0))</f>
        <v/>
      </c>
      <c r="C476">
        <f>INDEX(resultados!$A$2:$ZZ$3036, 470, MATCH($B$3, resultados!$A$1:$ZZ$1, 0))</f>
        <v/>
      </c>
    </row>
    <row r="477">
      <c r="A477">
        <f>INDEX(resultados!$A$2:$ZZ$3036, 471, MATCH($B$1, resultados!$A$1:$ZZ$1, 0))</f>
        <v/>
      </c>
      <c r="B477">
        <f>INDEX(resultados!$A$2:$ZZ$3036, 471, MATCH($B$2, resultados!$A$1:$ZZ$1, 0))</f>
        <v/>
      </c>
      <c r="C477">
        <f>INDEX(resultados!$A$2:$ZZ$3036, 471, MATCH($B$3, resultados!$A$1:$ZZ$1, 0))</f>
        <v/>
      </c>
    </row>
    <row r="478">
      <c r="A478">
        <f>INDEX(resultados!$A$2:$ZZ$3036, 472, MATCH($B$1, resultados!$A$1:$ZZ$1, 0))</f>
        <v/>
      </c>
      <c r="B478">
        <f>INDEX(resultados!$A$2:$ZZ$3036, 472, MATCH($B$2, resultados!$A$1:$ZZ$1, 0))</f>
        <v/>
      </c>
      <c r="C478">
        <f>INDEX(resultados!$A$2:$ZZ$3036, 472, MATCH($B$3, resultados!$A$1:$ZZ$1, 0))</f>
        <v/>
      </c>
    </row>
    <row r="479">
      <c r="A479">
        <f>INDEX(resultados!$A$2:$ZZ$3036, 473, MATCH($B$1, resultados!$A$1:$ZZ$1, 0))</f>
        <v/>
      </c>
      <c r="B479">
        <f>INDEX(resultados!$A$2:$ZZ$3036, 473, MATCH($B$2, resultados!$A$1:$ZZ$1, 0))</f>
        <v/>
      </c>
      <c r="C479">
        <f>INDEX(resultados!$A$2:$ZZ$3036, 473, MATCH($B$3, resultados!$A$1:$ZZ$1, 0))</f>
        <v/>
      </c>
    </row>
    <row r="480">
      <c r="A480">
        <f>INDEX(resultados!$A$2:$ZZ$3036, 474, MATCH($B$1, resultados!$A$1:$ZZ$1, 0))</f>
        <v/>
      </c>
      <c r="B480">
        <f>INDEX(resultados!$A$2:$ZZ$3036, 474, MATCH($B$2, resultados!$A$1:$ZZ$1, 0))</f>
        <v/>
      </c>
      <c r="C480">
        <f>INDEX(resultados!$A$2:$ZZ$3036, 474, MATCH($B$3, resultados!$A$1:$ZZ$1, 0))</f>
        <v/>
      </c>
    </row>
    <row r="481">
      <c r="A481">
        <f>INDEX(resultados!$A$2:$ZZ$3036, 475, MATCH($B$1, resultados!$A$1:$ZZ$1, 0))</f>
        <v/>
      </c>
      <c r="B481">
        <f>INDEX(resultados!$A$2:$ZZ$3036, 475, MATCH($B$2, resultados!$A$1:$ZZ$1, 0))</f>
        <v/>
      </c>
      <c r="C481">
        <f>INDEX(resultados!$A$2:$ZZ$3036, 475, MATCH($B$3, resultados!$A$1:$ZZ$1, 0))</f>
        <v/>
      </c>
    </row>
    <row r="482">
      <c r="A482">
        <f>INDEX(resultados!$A$2:$ZZ$3036, 476, MATCH($B$1, resultados!$A$1:$ZZ$1, 0))</f>
        <v/>
      </c>
      <c r="B482">
        <f>INDEX(resultados!$A$2:$ZZ$3036, 476, MATCH($B$2, resultados!$A$1:$ZZ$1, 0))</f>
        <v/>
      </c>
      <c r="C482">
        <f>INDEX(resultados!$A$2:$ZZ$3036, 476, MATCH($B$3, resultados!$A$1:$ZZ$1, 0))</f>
        <v/>
      </c>
    </row>
    <row r="483">
      <c r="A483">
        <f>INDEX(resultados!$A$2:$ZZ$3036, 477, MATCH($B$1, resultados!$A$1:$ZZ$1, 0))</f>
        <v/>
      </c>
      <c r="B483">
        <f>INDEX(resultados!$A$2:$ZZ$3036, 477, MATCH($B$2, resultados!$A$1:$ZZ$1, 0))</f>
        <v/>
      </c>
      <c r="C483">
        <f>INDEX(resultados!$A$2:$ZZ$3036, 477, MATCH($B$3, resultados!$A$1:$ZZ$1, 0))</f>
        <v/>
      </c>
    </row>
    <row r="484">
      <c r="A484">
        <f>INDEX(resultados!$A$2:$ZZ$3036, 478, MATCH($B$1, resultados!$A$1:$ZZ$1, 0))</f>
        <v/>
      </c>
      <c r="B484">
        <f>INDEX(resultados!$A$2:$ZZ$3036, 478, MATCH($B$2, resultados!$A$1:$ZZ$1, 0))</f>
        <v/>
      </c>
      <c r="C484">
        <f>INDEX(resultados!$A$2:$ZZ$3036, 478, MATCH($B$3, resultados!$A$1:$ZZ$1, 0))</f>
        <v/>
      </c>
    </row>
    <row r="485">
      <c r="A485">
        <f>INDEX(resultados!$A$2:$ZZ$3036, 479, MATCH($B$1, resultados!$A$1:$ZZ$1, 0))</f>
        <v/>
      </c>
      <c r="B485">
        <f>INDEX(resultados!$A$2:$ZZ$3036, 479, MATCH($B$2, resultados!$A$1:$ZZ$1, 0))</f>
        <v/>
      </c>
      <c r="C485">
        <f>INDEX(resultados!$A$2:$ZZ$3036, 479, MATCH($B$3, resultados!$A$1:$ZZ$1, 0))</f>
        <v/>
      </c>
    </row>
    <row r="486">
      <c r="A486">
        <f>INDEX(resultados!$A$2:$ZZ$3036, 480, MATCH($B$1, resultados!$A$1:$ZZ$1, 0))</f>
        <v/>
      </c>
      <c r="B486">
        <f>INDEX(resultados!$A$2:$ZZ$3036, 480, MATCH($B$2, resultados!$A$1:$ZZ$1, 0))</f>
        <v/>
      </c>
      <c r="C486">
        <f>INDEX(resultados!$A$2:$ZZ$3036, 480, MATCH($B$3, resultados!$A$1:$ZZ$1, 0))</f>
        <v/>
      </c>
    </row>
    <row r="487">
      <c r="A487">
        <f>INDEX(resultados!$A$2:$ZZ$3036, 481, MATCH($B$1, resultados!$A$1:$ZZ$1, 0))</f>
        <v/>
      </c>
      <c r="B487">
        <f>INDEX(resultados!$A$2:$ZZ$3036, 481, MATCH($B$2, resultados!$A$1:$ZZ$1, 0))</f>
        <v/>
      </c>
      <c r="C487">
        <f>INDEX(resultados!$A$2:$ZZ$3036, 481, MATCH($B$3, resultados!$A$1:$ZZ$1, 0))</f>
        <v/>
      </c>
    </row>
    <row r="488">
      <c r="A488">
        <f>INDEX(resultados!$A$2:$ZZ$3036, 482, MATCH($B$1, resultados!$A$1:$ZZ$1, 0))</f>
        <v/>
      </c>
      <c r="B488">
        <f>INDEX(resultados!$A$2:$ZZ$3036, 482, MATCH($B$2, resultados!$A$1:$ZZ$1, 0))</f>
        <v/>
      </c>
      <c r="C488">
        <f>INDEX(resultados!$A$2:$ZZ$3036, 482, MATCH($B$3, resultados!$A$1:$ZZ$1, 0))</f>
        <v/>
      </c>
    </row>
    <row r="489">
      <c r="A489">
        <f>INDEX(resultados!$A$2:$ZZ$3036, 483, MATCH($B$1, resultados!$A$1:$ZZ$1, 0))</f>
        <v/>
      </c>
      <c r="B489">
        <f>INDEX(resultados!$A$2:$ZZ$3036, 483, MATCH($B$2, resultados!$A$1:$ZZ$1, 0))</f>
        <v/>
      </c>
      <c r="C489">
        <f>INDEX(resultados!$A$2:$ZZ$3036, 483, MATCH($B$3, resultados!$A$1:$ZZ$1, 0))</f>
        <v/>
      </c>
    </row>
    <row r="490">
      <c r="A490">
        <f>INDEX(resultados!$A$2:$ZZ$3036, 484, MATCH($B$1, resultados!$A$1:$ZZ$1, 0))</f>
        <v/>
      </c>
      <c r="B490">
        <f>INDEX(resultados!$A$2:$ZZ$3036, 484, MATCH($B$2, resultados!$A$1:$ZZ$1, 0))</f>
        <v/>
      </c>
      <c r="C490">
        <f>INDEX(resultados!$A$2:$ZZ$3036, 484, MATCH($B$3, resultados!$A$1:$ZZ$1, 0))</f>
        <v/>
      </c>
    </row>
    <row r="491">
      <c r="A491">
        <f>INDEX(resultados!$A$2:$ZZ$3036, 485, MATCH($B$1, resultados!$A$1:$ZZ$1, 0))</f>
        <v/>
      </c>
      <c r="B491">
        <f>INDEX(resultados!$A$2:$ZZ$3036, 485, MATCH($B$2, resultados!$A$1:$ZZ$1, 0))</f>
        <v/>
      </c>
      <c r="C491">
        <f>INDEX(resultados!$A$2:$ZZ$3036, 485, MATCH($B$3, resultados!$A$1:$ZZ$1, 0))</f>
        <v/>
      </c>
    </row>
    <row r="492">
      <c r="A492">
        <f>INDEX(resultados!$A$2:$ZZ$3036, 486, MATCH($B$1, resultados!$A$1:$ZZ$1, 0))</f>
        <v/>
      </c>
      <c r="B492">
        <f>INDEX(resultados!$A$2:$ZZ$3036, 486, MATCH($B$2, resultados!$A$1:$ZZ$1, 0))</f>
        <v/>
      </c>
      <c r="C492">
        <f>INDEX(resultados!$A$2:$ZZ$3036, 486, MATCH($B$3, resultados!$A$1:$ZZ$1, 0))</f>
        <v/>
      </c>
    </row>
    <row r="493">
      <c r="A493">
        <f>INDEX(resultados!$A$2:$ZZ$3036, 487, MATCH($B$1, resultados!$A$1:$ZZ$1, 0))</f>
        <v/>
      </c>
      <c r="B493">
        <f>INDEX(resultados!$A$2:$ZZ$3036, 487, MATCH($B$2, resultados!$A$1:$ZZ$1, 0))</f>
        <v/>
      </c>
      <c r="C493">
        <f>INDEX(resultados!$A$2:$ZZ$3036, 487, MATCH($B$3, resultados!$A$1:$ZZ$1, 0))</f>
        <v/>
      </c>
    </row>
    <row r="494">
      <c r="A494">
        <f>INDEX(resultados!$A$2:$ZZ$3036, 488, MATCH($B$1, resultados!$A$1:$ZZ$1, 0))</f>
        <v/>
      </c>
      <c r="B494">
        <f>INDEX(resultados!$A$2:$ZZ$3036, 488, MATCH($B$2, resultados!$A$1:$ZZ$1, 0))</f>
        <v/>
      </c>
      <c r="C494">
        <f>INDEX(resultados!$A$2:$ZZ$3036, 488, MATCH($B$3, resultados!$A$1:$ZZ$1, 0))</f>
        <v/>
      </c>
    </row>
    <row r="495">
      <c r="A495">
        <f>INDEX(resultados!$A$2:$ZZ$3036, 489, MATCH($B$1, resultados!$A$1:$ZZ$1, 0))</f>
        <v/>
      </c>
      <c r="B495">
        <f>INDEX(resultados!$A$2:$ZZ$3036, 489, MATCH($B$2, resultados!$A$1:$ZZ$1, 0))</f>
        <v/>
      </c>
      <c r="C495">
        <f>INDEX(resultados!$A$2:$ZZ$3036, 489, MATCH($B$3, resultados!$A$1:$ZZ$1, 0))</f>
        <v/>
      </c>
    </row>
    <row r="496">
      <c r="A496">
        <f>INDEX(resultados!$A$2:$ZZ$3036, 490, MATCH($B$1, resultados!$A$1:$ZZ$1, 0))</f>
        <v/>
      </c>
      <c r="B496">
        <f>INDEX(resultados!$A$2:$ZZ$3036, 490, MATCH($B$2, resultados!$A$1:$ZZ$1, 0))</f>
        <v/>
      </c>
      <c r="C496">
        <f>INDEX(resultados!$A$2:$ZZ$3036, 490, MATCH($B$3, resultados!$A$1:$ZZ$1, 0))</f>
        <v/>
      </c>
    </row>
    <row r="497">
      <c r="A497">
        <f>INDEX(resultados!$A$2:$ZZ$3036, 491, MATCH($B$1, resultados!$A$1:$ZZ$1, 0))</f>
        <v/>
      </c>
      <c r="B497">
        <f>INDEX(resultados!$A$2:$ZZ$3036, 491, MATCH($B$2, resultados!$A$1:$ZZ$1, 0))</f>
        <v/>
      </c>
      <c r="C497">
        <f>INDEX(resultados!$A$2:$ZZ$3036, 491, MATCH($B$3, resultados!$A$1:$ZZ$1, 0))</f>
        <v/>
      </c>
    </row>
    <row r="498">
      <c r="A498">
        <f>INDEX(resultados!$A$2:$ZZ$3036, 492, MATCH($B$1, resultados!$A$1:$ZZ$1, 0))</f>
        <v/>
      </c>
      <c r="B498">
        <f>INDEX(resultados!$A$2:$ZZ$3036, 492, MATCH($B$2, resultados!$A$1:$ZZ$1, 0))</f>
        <v/>
      </c>
      <c r="C498">
        <f>INDEX(resultados!$A$2:$ZZ$3036, 492, MATCH($B$3, resultados!$A$1:$ZZ$1, 0))</f>
        <v/>
      </c>
    </row>
    <row r="499">
      <c r="A499">
        <f>INDEX(resultados!$A$2:$ZZ$3036, 493, MATCH($B$1, resultados!$A$1:$ZZ$1, 0))</f>
        <v/>
      </c>
      <c r="B499">
        <f>INDEX(resultados!$A$2:$ZZ$3036, 493, MATCH($B$2, resultados!$A$1:$ZZ$1, 0))</f>
        <v/>
      </c>
      <c r="C499">
        <f>INDEX(resultados!$A$2:$ZZ$3036, 493, MATCH($B$3, resultados!$A$1:$ZZ$1, 0))</f>
        <v/>
      </c>
    </row>
    <row r="500">
      <c r="A500">
        <f>INDEX(resultados!$A$2:$ZZ$3036, 494, MATCH($B$1, resultados!$A$1:$ZZ$1, 0))</f>
        <v/>
      </c>
      <c r="B500">
        <f>INDEX(resultados!$A$2:$ZZ$3036, 494, MATCH($B$2, resultados!$A$1:$ZZ$1, 0))</f>
        <v/>
      </c>
      <c r="C500">
        <f>INDEX(resultados!$A$2:$ZZ$3036, 494, MATCH($B$3, resultados!$A$1:$ZZ$1, 0))</f>
        <v/>
      </c>
    </row>
    <row r="501">
      <c r="A501">
        <f>INDEX(resultados!$A$2:$ZZ$3036, 495, MATCH($B$1, resultados!$A$1:$ZZ$1, 0))</f>
        <v/>
      </c>
      <c r="B501">
        <f>INDEX(resultados!$A$2:$ZZ$3036, 495, MATCH($B$2, resultados!$A$1:$ZZ$1, 0))</f>
        <v/>
      </c>
      <c r="C501">
        <f>INDEX(resultados!$A$2:$ZZ$3036, 495, MATCH($B$3, resultados!$A$1:$ZZ$1, 0))</f>
        <v/>
      </c>
    </row>
    <row r="502">
      <c r="A502">
        <f>INDEX(resultados!$A$2:$ZZ$3036, 496, MATCH($B$1, resultados!$A$1:$ZZ$1, 0))</f>
        <v/>
      </c>
      <c r="B502">
        <f>INDEX(resultados!$A$2:$ZZ$3036, 496, MATCH($B$2, resultados!$A$1:$ZZ$1, 0))</f>
        <v/>
      </c>
      <c r="C502">
        <f>INDEX(resultados!$A$2:$ZZ$3036, 496, MATCH($B$3, resultados!$A$1:$ZZ$1, 0))</f>
        <v/>
      </c>
    </row>
    <row r="503">
      <c r="A503">
        <f>INDEX(resultados!$A$2:$ZZ$3036, 497, MATCH($B$1, resultados!$A$1:$ZZ$1, 0))</f>
        <v/>
      </c>
      <c r="B503">
        <f>INDEX(resultados!$A$2:$ZZ$3036, 497, MATCH($B$2, resultados!$A$1:$ZZ$1, 0))</f>
        <v/>
      </c>
      <c r="C503">
        <f>INDEX(resultados!$A$2:$ZZ$3036, 497, MATCH($B$3, resultados!$A$1:$ZZ$1, 0))</f>
        <v/>
      </c>
    </row>
    <row r="504">
      <c r="A504">
        <f>INDEX(resultados!$A$2:$ZZ$3036, 498, MATCH($B$1, resultados!$A$1:$ZZ$1, 0))</f>
        <v/>
      </c>
      <c r="B504">
        <f>INDEX(resultados!$A$2:$ZZ$3036, 498, MATCH($B$2, resultados!$A$1:$ZZ$1, 0))</f>
        <v/>
      </c>
      <c r="C504">
        <f>INDEX(resultados!$A$2:$ZZ$3036, 498, MATCH($B$3, resultados!$A$1:$ZZ$1, 0))</f>
        <v/>
      </c>
    </row>
    <row r="505">
      <c r="A505">
        <f>INDEX(resultados!$A$2:$ZZ$3036, 499, MATCH($B$1, resultados!$A$1:$ZZ$1, 0))</f>
        <v/>
      </c>
      <c r="B505">
        <f>INDEX(resultados!$A$2:$ZZ$3036, 499, MATCH($B$2, resultados!$A$1:$ZZ$1, 0))</f>
        <v/>
      </c>
      <c r="C505">
        <f>INDEX(resultados!$A$2:$ZZ$3036, 499, MATCH($B$3, resultados!$A$1:$ZZ$1, 0))</f>
        <v/>
      </c>
    </row>
    <row r="506">
      <c r="A506">
        <f>INDEX(resultados!$A$2:$ZZ$3036, 500, MATCH($B$1, resultados!$A$1:$ZZ$1, 0))</f>
        <v/>
      </c>
      <c r="B506">
        <f>INDEX(resultados!$A$2:$ZZ$3036, 500, MATCH($B$2, resultados!$A$1:$ZZ$1, 0))</f>
        <v/>
      </c>
      <c r="C506">
        <f>INDEX(resultados!$A$2:$ZZ$3036, 500, MATCH($B$3, resultados!$A$1:$ZZ$1, 0))</f>
        <v/>
      </c>
    </row>
    <row r="507">
      <c r="A507">
        <f>INDEX(resultados!$A$2:$ZZ$3036, 501, MATCH($B$1, resultados!$A$1:$ZZ$1, 0))</f>
        <v/>
      </c>
      <c r="B507">
        <f>INDEX(resultados!$A$2:$ZZ$3036, 501, MATCH($B$2, resultados!$A$1:$ZZ$1, 0))</f>
        <v/>
      </c>
      <c r="C507">
        <f>INDEX(resultados!$A$2:$ZZ$3036, 501, MATCH($B$3, resultados!$A$1:$ZZ$1, 0))</f>
        <v/>
      </c>
    </row>
    <row r="508">
      <c r="A508">
        <f>INDEX(resultados!$A$2:$ZZ$3036, 502, MATCH($B$1, resultados!$A$1:$ZZ$1, 0))</f>
        <v/>
      </c>
      <c r="B508">
        <f>INDEX(resultados!$A$2:$ZZ$3036, 502, MATCH($B$2, resultados!$A$1:$ZZ$1, 0))</f>
        <v/>
      </c>
      <c r="C508">
        <f>INDEX(resultados!$A$2:$ZZ$3036, 502, MATCH($B$3, resultados!$A$1:$ZZ$1, 0))</f>
        <v/>
      </c>
    </row>
    <row r="509">
      <c r="A509">
        <f>INDEX(resultados!$A$2:$ZZ$3036, 503, MATCH($B$1, resultados!$A$1:$ZZ$1, 0))</f>
        <v/>
      </c>
      <c r="B509">
        <f>INDEX(resultados!$A$2:$ZZ$3036, 503, MATCH($B$2, resultados!$A$1:$ZZ$1, 0))</f>
        <v/>
      </c>
      <c r="C509">
        <f>INDEX(resultados!$A$2:$ZZ$3036, 503, MATCH($B$3, resultados!$A$1:$ZZ$1, 0))</f>
        <v/>
      </c>
    </row>
    <row r="510">
      <c r="A510">
        <f>INDEX(resultados!$A$2:$ZZ$3036, 504, MATCH($B$1, resultados!$A$1:$ZZ$1, 0))</f>
        <v/>
      </c>
      <c r="B510">
        <f>INDEX(resultados!$A$2:$ZZ$3036, 504, MATCH($B$2, resultados!$A$1:$ZZ$1, 0))</f>
        <v/>
      </c>
      <c r="C510">
        <f>INDEX(resultados!$A$2:$ZZ$3036, 504, MATCH($B$3, resultados!$A$1:$ZZ$1, 0))</f>
        <v/>
      </c>
    </row>
    <row r="511">
      <c r="A511">
        <f>INDEX(resultados!$A$2:$ZZ$3036, 505, MATCH($B$1, resultados!$A$1:$ZZ$1, 0))</f>
        <v/>
      </c>
      <c r="B511">
        <f>INDEX(resultados!$A$2:$ZZ$3036, 505, MATCH($B$2, resultados!$A$1:$ZZ$1, 0))</f>
        <v/>
      </c>
      <c r="C511">
        <f>INDEX(resultados!$A$2:$ZZ$3036, 505, MATCH($B$3, resultados!$A$1:$ZZ$1, 0))</f>
        <v/>
      </c>
    </row>
    <row r="512">
      <c r="A512">
        <f>INDEX(resultados!$A$2:$ZZ$3036, 506, MATCH($B$1, resultados!$A$1:$ZZ$1, 0))</f>
        <v/>
      </c>
      <c r="B512">
        <f>INDEX(resultados!$A$2:$ZZ$3036, 506, MATCH($B$2, resultados!$A$1:$ZZ$1, 0))</f>
        <v/>
      </c>
      <c r="C512">
        <f>INDEX(resultados!$A$2:$ZZ$3036, 506, MATCH($B$3, resultados!$A$1:$ZZ$1, 0))</f>
        <v/>
      </c>
    </row>
    <row r="513">
      <c r="A513">
        <f>INDEX(resultados!$A$2:$ZZ$3036, 507, MATCH($B$1, resultados!$A$1:$ZZ$1, 0))</f>
        <v/>
      </c>
      <c r="B513">
        <f>INDEX(resultados!$A$2:$ZZ$3036, 507, MATCH($B$2, resultados!$A$1:$ZZ$1, 0))</f>
        <v/>
      </c>
      <c r="C513">
        <f>INDEX(resultados!$A$2:$ZZ$3036, 507, MATCH($B$3, resultados!$A$1:$ZZ$1, 0))</f>
        <v/>
      </c>
    </row>
    <row r="514">
      <c r="A514">
        <f>INDEX(resultados!$A$2:$ZZ$3036, 508, MATCH($B$1, resultados!$A$1:$ZZ$1, 0))</f>
        <v/>
      </c>
      <c r="B514">
        <f>INDEX(resultados!$A$2:$ZZ$3036, 508, MATCH($B$2, resultados!$A$1:$ZZ$1, 0))</f>
        <v/>
      </c>
      <c r="C514">
        <f>INDEX(resultados!$A$2:$ZZ$3036, 508, MATCH($B$3, resultados!$A$1:$ZZ$1, 0))</f>
        <v/>
      </c>
    </row>
    <row r="515">
      <c r="A515">
        <f>INDEX(resultados!$A$2:$ZZ$3036, 509, MATCH($B$1, resultados!$A$1:$ZZ$1, 0))</f>
        <v/>
      </c>
      <c r="B515">
        <f>INDEX(resultados!$A$2:$ZZ$3036, 509, MATCH($B$2, resultados!$A$1:$ZZ$1, 0))</f>
        <v/>
      </c>
      <c r="C515">
        <f>INDEX(resultados!$A$2:$ZZ$3036, 509, MATCH($B$3, resultados!$A$1:$ZZ$1, 0))</f>
        <v/>
      </c>
    </row>
    <row r="516">
      <c r="A516">
        <f>INDEX(resultados!$A$2:$ZZ$3036, 510, MATCH($B$1, resultados!$A$1:$ZZ$1, 0))</f>
        <v/>
      </c>
      <c r="B516">
        <f>INDEX(resultados!$A$2:$ZZ$3036, 510, MATCH($B$2, resultados!$A$1:$ZZ$1, 0))</f>
        <v/>
      </c>
      <c r="C516">
        <f>INDEX(resultados!$A$2:$ZZ$3036, 510, MATCH($B$3, resultados!$A$1:$ZZ$1, 0))</f>
        <v/>
      </c>
    </row>
    <row r="517">
      <c r="A517">
        <f>INDEX(resultados!$A$2:$ZZ$3036, 511, MATCH($B$1, resultados!$A$1:$ZZ$1, 0))</f>
        <v/>
      </c>
      <c r="B517">
        <f>INDEX(resultados!$A$2:$ZZ$3036, 511, MATCH($B$2, resultados!$A$1:$ZZ$1, 0))</f>
        <v/>
      </c>
      <c r="C517">
        <f>INDEX(resultados!$A$2:$ZZ$3036, 511, MATCH($B$3, resultados!$A$1:$ZZ$1, 0))</f>
        <v/>
      </c>
    </row>
    <row r="518">
      <c r="A518">
        <f>INDEX(resultados!$A$2:$ZZ$3036, 512, MATCH($B$1, resultados!$A$1:$ZZ$1, 0))</f>
        <v/>
      </c>
      <c r="B518">
        <f>INDEX(resultados!$A$2:$ZZ$3036, 512, MATCH($B$2, resultados!$A$1:$ZZ$1, 0))</f>
        <v/>
      </c>
      <c r="C518">
        <f>INDEX(resultados!$A$2:$ZZ$3036, 512, MATCH($B$3, resultados!$A$1:$ZZ$1, 0))</f>
        <v/>
      </c>
    </row>
    <row r="519">
      <c r="A519">
        <f>INDEX(resultados!$A$2:$ZZ$3036, 513, MATCH($B$1, resultados!$A$1:$ZZ$1, 0))</f>
        <v/>
      </c>
      <c r="B519">
        <f>INDEX(resultados!$A$2:$ZZ$3036, 513, MATCH($B$2, resultados!$A$1:$ZZ$1, 0))</f>
        <v/>
      </c>
      <c r="C519">
        <f>INDEX(resultados!$A$2:$ZZ$3036, 513, MATCH($B$3, resultados!$A$1:$ZZ$1, 0))</f>
        <v/>
      </c>
    </row>
    <row r="520">
      <c r="A520">
        <f>INDEX(resultados!$A$2:$ZZ$3036, 514, MATCH($B$1, resultados!$A$1:$ZZ$1, 0))</f>
        <v/>
      </c>
      <c r="B520">
        <f>INDEX(resultados!$A$2:$ZZ$3036, 514, MATCH($B$2, resultados!$A$1:$ZZ$1, 0))</f>
        <v/>
      </c>
      <c r="C520">
        <f>INDEX(resultados!$A$2:$ZZ$3036, 514, MATCH($B$3, resultados!$A$1:$ZZ$1, 0))</f>
        <v/>
      </c>
    </row>
    <row r="521">
      <c r="A521">
        <f>INDEX(resultados!$A$2:$ZZ$3036, 515, MATCH($B$1, resultados!$A$1:$ZZ$1, 0))</f>
        <v/>
      </c>
      <c r="B521">
        <f>INDEX(resultados!$A$2:$ZZ$3036, 515, MATCH($B$2, resultados!$A$1:$ZZ$1, 0))</f>
        <v/>
      </c>
      <c r="C521">
        <f>INDEX(resultados!$A$2:$ZZ$3036, 515, MATCH($B$3, resultados!$A$1:$ZZ$1, 0))</f>
        <v/>
      </c>
    </row>
    <row r="522">
      <c r="A522">
        <f>INDEX(resultados!$A$2:$ZZ$3036, 516, MATCH($B$1, resultados!$A$1:$ZZ$1, 0))</f>
        <v/>
      </c>
      <c r="B522">
        <f>INDEX(resultados!$A$2:$ZZ$3036, 516, MATCH($B$2, resultados!$A$1:$ZZ$1, 0))</f>
        <v/>
      </c>
      <c r="C522">
        <f>INDEX(resultados!$A$2:$ZZ$3036, 516, MATCH($B$3, resultados!$A$1:$ZZ$1, 0))</f>
        <v/>
      </c>
    </row>
    <row r="523">
      <c r="A523">
        <f>INDEX(resultados!$A$2:$ZZ$3036, 517, MATCH($B$1, resultados!$A$1:$ZZ$1, 0))</f>
        <v/>
      </c>
      <c r="B523">
        <f>INDEX(resultados!$A$2:$ZZ$3036, 517, MATCH($B$2, resultados!$A$1:$ZZ$1, 0))</f>
        <v/>
      </c>
      <c r="C523">
        <f>INDEX(resultados!$A$2:$ZZ$3036, 517, MATCH($B$3, resultados!$A$1:$ZZ$1, 0))</f>
        <v/>
      </c>
    </row>
    <row r="524">
      <c r="A524">
        <f>INDEX(resultados!$A$2:$ZZ$3036, 518, MATCH($B$1, resultados!$A$1:$ZZ$1, 0))</f>
        <v/>
      </c>
      <c r="B524">
        <f>INDEX(resultados!$A$2:$ZZ$3036, 518, MATCH($B$2, resultados!$A$1:$ZZ$1, 0))</f>
        <v/>
      </c>
      <c r="C524">
        <f>INDEX(resultados!$A$2:$ZZ$3036, 518, MATCH($B$3, resultados!$A$1:$ZZ$1, 0))</f>
        <v/>
      </c>
    </row>
    <row r="525">
      <c r="A525">
        <f>INDEX(resultados!$A$2:$ZZ$3036, 519, MATCH($B$1, resultados!$A$1:$ZZ$1, 0))</f>
        <v/>
      </c>
      <c r="B525">
        <f>INDEX(resultados!$A$2:$ZZ$3036, 519, MATCH($B$2, resultados!$A$1:$ZZ$1, 0))</f>
        <v/>
      </c>
      <c r="C525">
        <f>INDEX(resultados!$A$2:$ZZ$3036, 519, MATCH($B$3, resultados!$A$1:$ZZ$1, 0))</f>
        <v/>
      </c>
    </row>
    <row r="526">
      <c r="A526">
        <f>INDEX(resultados!$A$2:$ZZ$3036, 520, MATCH($B$1, resultados!$A$1:$ZZ$1, 0))</f>
        <v/>
      </c>
      <c r="B526">
        <f>INDEX(resultados!$A$2:$ZZ$3036, 520, MATCH($B$2, resultados!$A$1:$ZZ$1, 0))</f>
        <v/>
      </c>
      <c r="C526">
        <f>INDEX(resultados!$A$2:$ZZ$3036, 520, MATCH($B$3, resultados!$A$1:$ZZ$1, 0))</f>
        <v/>
      </c>
    </row>
    <row r="527">
      <c r="A527">
        <f>INDEX(resultados!$A$2:$ZZ$3036, 521, MATCH($B$1, resultados!$A$1:$ZZ$1, 0))</f>
        <v/>
      </c>
      <c r="B527">
        <f>INDEX(resultados!$A$2:$ZZ$3036, 521, MATCH($B$2, resultados!$A$1:$ZZ$1, 0))</f>
        <v/>
      </c>
      <c r="C527">
        <f>INDEX(resultados!$A$2:$ZZ$3036, 521, MATCH($B$3, resultados!$A$1:$ZZ$1, 0))</f>
        <v/>
      </c>
    </row>
    <row r="528">
      <c r="A528">
        <f>INDEX(resultados!$A$2:$ZZ$3036, 522, MATCH($B$1, resultados!$A$1:$ZZ$1, 0))</f>
        <v/>
      </c>
      <c r="B528">
        <f>INDEX(resultados!$A$2:$ZZ$3036, 522, MATCH($B$2, resultados!$A$1:$ZZ$1, 0))</f>
        <v/>
      </c>
      <c r="C528">
        <f>INDEX(resultados!$A$2:$ZZ$3036, 522, MATCH($B$3, resultados!$A$1:$ZZ$1, 0))</f>
        <v/>
      </c>
    </row>
    <row r="529">
      <c r="A529">
        <f>INDEX(resultados!$A$2:$ZZ$3036, 523, MATCH($B$1, resultados!$A$1:$ZZ$1, 0))</f>
        <v/>
      </c>
      <c r="B529">
        <f>INDEX(resultados!$A$2:$ZZ$3036, 523, MATCH($B$2, resultados!$A$1:$ZZ$1, 0))</f>
        <v/>
      </c>
      <c r="C529">
        <f>INDEX(resultados!$A$2:$ZZ$3036, 523, MATCH($B$3, resultados!$A$1:$ZZ$1, 0))</f>
        <v/>
      </c>
    </row>
    <row r="530">
      <c r="A530">
        <f>INDEX(resultados!$A$2:$ZZ$3036, 524, MATCH($B$1, resultados!$A$1:$ZZ$1, 0))</f>
        <v/>
      </c>
      <c r="B530">
        <f>INDEX(resultados!$A$2:$ZZ$3036, 524, MATCH($B$2, resultados!$A$1:$ZZ$1, 0))</f>
        <v/>
      </c>
      <c r="C530">
        <f>INDEX(resultados!$A$2:$ZZ$3036, 524, MATCH($B$3, resultados!$A$1:$ZZ$1, 0))</f>
        <v/>
      </c>
    </row>
    <row r="531">
      <c r="A531">
        <f>INDEX(resultados!$A$2:$ZZ$3036, 525, MATCH($B$1, resultados!$A$1:$ZZ$1, 0))</f>
        <v/>
      </c>
      <c r="B531">
        <f>INDEX(resultados!$A$2:$ZZ$3036, 525, MATCH($B$2, resultados!$A$1:$ZZ$1, 0))</f>
        <v/>
      </c>
      <c r="C531">
        <f>INDEX(resultados!$A$2:$ZZ$3036, 525, MATCH($B$3, resultados!$A$1:$ZZ$1, 0))</f>
        <v/>
      </c>
    </row>
    <row r="532">
      <c r="A532">
        <f>INDEX(resultados!$A$2:$ZZ$3036, 526, MATCH($B$1, resultados!$A$1:$ZZ$1, 0))</f>
        <v/>
      </c>
      <c r="B532">
        <f>INDEX(resultados!$A$2:$ZZ$3036, 526, MATCH($B$2, resultados!$A$1:$ZZ$1, 0))</f>
        <v/>
      </c>
      <c r="C532">
        <f>INDEX(resultados!$A$2:$ZZ$3036, 526, MATCH($B$3, resultados!$A$1:$ZZ$1, 0))</f>
        <v/>
      </c>
    </row>
    <row r="533">
      <c r="A533">
        <f>INDEX(resultados!$A$2:$ZZ$3036, 527, MATCH($B$1, resultados!$A$1:$ZZ$1, 0))</f>
        <v/>
      </c>
      <c r="B533">
        <f>INDEX(resultados!$A$2:$ZZ$3036, 527, MATCH($B$2, resultados!$A$1:$ZZ$1, 0))</f>
        <v/>
      </c>
      <c r="C533">
        <f>INDEX(resultados!$A$2:$ZZ$3036, 527, MATCH($B$3, resultados!$A$1:$ZZ$1, 0))</f>
        <v/>
      </c>
    </row>
    <row r="534">
      <c r="A534">
        <f>INDEX(resultados!$A$2:$ZZ$3036, 528, MATCH($B$1, resultados!$A$1:$ZZ$1, 0))</f>
        <v/>
      </c>
      <c r="B534">
        <f>INDEX(resultados!$A$2:$ZZ$3036, 528, MATCH($B$2, resultados!$A$1:$ZZ$1, 0))</f>
        <v/>
      </c>
      <c r="C534">
        <f>INDEX(resultados!$A$2:$ZZ$3036, 528, MATCH($B$3, resultados!$A$1:$ZZ$1, 0))</f>
        <v/>
      </c>
    </row>
    <row r="535">
      <c r="A535">
        <f>INDEX(resultados!$A$2:$ZZ$3036, 529, MATCH($B$1, resultados!$A$1:$ZZ$1, 0))</f>
        <v/>
      </c>
      <c r="B535">
        <f>INDEX(resultados!$A$2:$ZZ$3036, 529, MATCH($B$2, resultados!$A$1:$ZZ$1, 0))</f>
        <v/>
      </c>
      <c r="C535">
        <f>INDEX(resultados!$A$2:$ZZ$3036, 529, MATCH($B$3, resultados!$A$1:$ZZ$1, 0))</f>
        <v/>
      </c>
    </row>
    <row r="536">
      <c r="A536">
        <f>INDEX(resultados!$A$2:$ZZ$3036, 530, MATCH($B$1, resultados!$A$1:$ZZ$1, 0))</f>
        <v/>
      </c>
      <c r="B536">
        <f>INDEX(resultados!$A$2:$ZZ$3036, 530, MATCH($B$2, resultados!$A$1:$ZZ$1, 0))</f>
        <v/>
      </c>
      <c r="C536">
        <f>INDEX(resultados!$A$2:$ZZ$3036, 530, MATCH($B$3, resultados!$A$1:$ZZ$1, 0))</f>
        <v/>
      </c>
    </row>
    <row r="537">
      <c r="A537">
        <f>INDEX(resultados!$A$2:$ZZ$3036, 531, MATCH($B$1, resultados!$A$1:$ZZ$1, 0))</f>
        <v/>
      </c>
      <c r="B537">
        <f>INDEX(resultados!$A$2:$ZZ$3036, 531, MATCH($B$2, resultados!$A$1:$ZZ$1, 0))</f>
        <v/>
      </c>
      <c r="C537">
        <f>INDEX(resultados!$A$2:$ZZ$3036, 531, MATCH($B$3, resultados!$A$1:$ZZ$1, 0))</f>
        <v/>
      </c>
    </row>
    <row r="538">
      <c r="A538">
        <f>INDEX(resultados!$A$2:$ZZ$3036, 532, MATCH($B$1, resultados!$A$1:$ZZ$1, 0))</f>
        <v/>
      </c>
      <c r="B538">
        <f>INDEX(resultados!$A$2:$ZZ$3036, 532, MATCH($B$2, resultados!$A$1:$ZZ$1, 0))</f>
        <v/>
      </c>
      <c r="C538">
        <f>INDEX(resultados!$A$2:$ZZ$3036, 532, MATCH($B$3, resultados!$A$1:$ZZ$1, 0))</f>
        <v/>
      </c>
    </row>
    <row r="539">
      <c r="A539">
        <f>INDEX(resultados!$A$2:$ZZ$3036, 533, MATCH($B$1, resultados!$A$1:$ZZ$1, 0))</f>
        <v/>
      </c>
      <c r="B539">
        <f>INDEX(resultados!$A$2:$ZZ$3036, 533, MATCH($B$2, resultados!$A$1:$ZZ$1, 0))</f>
        <v/>
      </c>
      <c r="C539">
        <f>INDEX(resultados!$A$2:$ZZ$3036, 533, MATCH($B$3, resultados!$A$1:$ZZ$1, 0))</f>
        <v/>
      </c>
    </row>
    <row r="540">
      <c r="A540">
        <f>INDEX(resultados!$A$2:$ZZ$3036, 534, MATCH($B$1, resultados!$A$1:$ZZ$1, 0))</f>
        <v/>
      </c>
      <c r="B540">
        <f>INDEX(resultados!$A$2:$ZZ$3036, 534, MATCH($B$2, resultados!$A$1:$ZZ$1, 0))</f>
        <v/>
      </c>
      <c r="C540">
        <f>INDEX(resultados!$A$2:$ZZ$3036, 534, MATCH($B$3, resultados!$A$1:$ZZ$1, 0))</f>
        <v/>
      </c>
    </row>
    <row r="541">
      <c r="A541">
        <f>INDEX(resultados!$A$2:$ZZ$3036, 535, MATCH($B$1, resultados!$A$1:$ZZ$1, 0))</f>
        <v/>
      </c>
      <c r="B541">
        <f>INDEX(resultados!$A$2:$ZZ$3036, 535, MATCH($B$2, resultados!$A$1:$ZZ$1, 0))</f>
        <v/>
      </c>
      <c r="C541">
        <f>INDEX(resultados!$A$2:$ZZ$3036, 535, MATCH($B$3, resultados!$A$1:$ZZ$1, 0))</f>
        <v/>
      </c>
    </row>
    <row r="542">
      <c r="A542">
        <f>INDEX(resultados!$A$2:$ZZ$3036, 536, MATCH($B$1, resultados!$A$1:$ZZ$1, 0))</f>
        <v/>
      </c>
      <c r="B542">
        <f>INDEX(resultados!$A$2:$ZZ$3036, 536, MATCH($B$2, resultados!$A$1:$ZZ$1, 0))</f>
        <v/>
      </c>
      <c r="C542">
        <f>INDEX(resultados!$A$2:$ZZ$3036, 536, MATCH($B$3, resultados!$A$1:$ZZ$1, 0))</f>
        <v/>
      </c>
    </row>
    <row r="543">
      <c r="A543">
        <f>INDEX(resultados!$A$2:$ZZ$3036, 537, MATCH($B$1, resultados!$A$1:$ZZ$1, 0))</f>
        <v/>
      </c>
      <c r="B543">
        <f>INDEX(resultados!$A$2:$ZZ$3036, 537, MATCH($B$2, resultados!$A$1:$ZZ$1, 0))</f>
        <v/>
      </c>
      <c r="C543">
        <f>INDEX(resultados!$A$2:$ZZ$3036, 537, MATCH($B$3, resultados!$A$1:$ZZ$1, 0))</f>
        <v/>
      </c>
    </row>
    <row r="544">
      <c r="A544">
        <f>INDEX(resultados!$A$2:$ZZ$3036, 538, MATCH($B$1, resultados!$A$1:$ZZ$1, 0))</f>
        <v/>
      </c>
      <c r="B544">
        <f>INDEX(resultados!$A$2:$ZZ$3036, 538, MATCH($B$2, resultados!$A$1:$ZZ$1, 0))</f>
        <v/>
      </c>
      <c r="C544">
        <f>INDEX(resultados!$A$2:$ZZ$3036, 538, MATCH($B$3, resultados!$A$1:$ZZ$1, 0))</f>
        <v/>
      </c>
    </row>
    <row r="545">
      <c r="A545">
        <f>INDEX(resultados!$A$2:$ZZ$3036, 539, MATCH($B$1, resultados!$A$1:$ZZ$1, 0))</f>
        <v/>
      </c>
      <c r="B545">
        <f>INDEX(resultados!$A$2:$ZZ$3036, 539, MATCH($B$2, resultados!$A$1:$ZZ$1, 0))</f>
        <v/>
      </c>
      <c r="C545">
        <f>INDEX(resultados!$A$2:$ZZ$3036, 539, MATCH($B$3, resultados!$A$1:$ZZ$1, 0))</f>
        <v/>
      </c>
    </row>
    <row r="546">
      <c r="A546">
        <f>INDEX(resultados!$A$2:$ZZ$3036, 540, MATCH($B$1, resultados!$A$1:$ZZ$1, 0))</f>
        <v/>
      </c>
      <c r="B546">
        <f>INDEX(resultados!$A$2:$ZZ$3036, 540, MATCH($B$2, resultados!$A$1:$ZZ$1, 0))</f>
        <v/>
      </c>
      <c r="C546">
        <f>INDEX(resultados!$A$2:$ZZ$3036, 540, MATCH($B$3, resultados!$A$1:$ZZ$1, 0))</f>
        <v/>
      </c>
    </row>
    <row r="547">
      <c r="A547">
        <f>INDEX(resultados!$A$2:$ZZ$3036, 541, MATCH($B$1, resultados!$A$1:$ZZ$1, 0))</f>
        <v/>
      </c>
      <c r="B547">
        <f>INDEX(resultados!$A$2:$ZZ$3036, 541, MATCH($B$2, resultados!$A$1:$ZZ$1, 0))</f>
        <v/>
      </c>
      <c r="C547">
        <f>INDEX(resultados!$A$2:$ZZ$3036, 541, MATCH($B$3, resultados!$A$1:$ZZ$1, 0))</f>
        <v/>
      </c>
    </row>
    <row r="548">
      <c r="A548">
        <f>INDEX(resultados!$A$2:$ZZ$3036, 542, MATCH($B$1, resultados!$A$1:$ZZ$1, 0))</f>
        <v/>
      </c>
      <c r="B548">
        <f>INDEX(resultados!$A$2:$ZZ$3036, 542, MATCH($B$2, resultados!$A$1:$ZZ$1, 0))</f>
        <v/>
      </c>
      <c r="C548">
        <f>INDEX(resultados!$A$2:$ZZ$3036, 542, MATCH($B$3, resultados!$A$1:$ZZ$1, 0))</f>
        <v/>
      </c>
    </row>
    <row r="549">
      <c r="A549">
        <f>INDEX(resultados!$A$2:$ZZ$3036, 543, MATCH($B$1, resultados!$A$1:$ZZ$1, 0))</f>
        <v/>
      </c>
      <c r="B549">
        <f>INDEX(resultados!$A$2:$ZZ$3036, 543, MATCH($B$2, resultados!$A$1:$ZZ$1, 0))</f>
        <v/>
      </c>
      <c r="C549">
        <f>INDEX(resultados!$A$2:$ZZ$3036, 543, MATCH($B$3, resultados!$A$1:$ZZ$1, 0))</f>
        <v/>
      </c>
    </row>
    <row r="550">
      <c r="A550">
        <f>INDEX(resultados!$A$2:$ZZ$3036, 544, MATCH($B$1, resultados!$A$1:$ZZ$1, 0))</f>
        <v/>
      </c>
      <c r="B550">
        <f>INDEX(resultados!$A$2:$ZZ$3036, 544, MATCH($B$2, resultados!$A$1:$ZZ$1, 0))</f>
        <v/>
      </c>
      <c r="C550">
        <f>INDEX(resultados!$A$2:$ZZ$3036, 544, MATCH($B$3, resultados!$A$1:$ZZ$1, 0))</f>
        <v/>
      </c>
    </row>
    <row r="551">
      <c r="A551">
        <f>INDEX(resultados!$A$2:$ZZ$3036, 545, MATCH($B$1, resultados!$A$1:$ZZ$1, 0))</f>
        <v/>
      </c>
      <c r="B551">
        <f>INDEX(resultados!$A$2:$ZZ$3036, 545, MATCH($B$2, resultados!$A$1:$ZZ$1, 0))</f>
        <v/>
      </c>
      <c r="C551">
        <f>INDEX(resultados!$A$2:$ZZ$3036, 545, MATCH($B$3, resultados!$A$1:$ZZ$1, 0))</f>
        <v/>
      </c>
    </row>
    <row r="552">
      <c r="A552">
        <f>INDEX(resultados!$A$2:$ZZ$3036, 546, MATCH($B$1, resultados!$A$1:$ZZ$1, 0))</f>
        <v/>
      </c>
      <c r="B552">
        <f>INDEX(resultados!$A$2:$ZZ$3036, 546, MATCH($B$2, resultados!$A$1:$ZZ$1, 0))</f>
        <v/>
      </c>
      <c r="C552">
        <f>INDEX(resultados!$A$2:$ZZ$3036, 546, MATCH($B$3, resultados!$A$1:$ZZ$1, 0))</f>
        <v/>
      </c>
    </row>
    <row r="553">
      <c r="A553">
        <f>INDEX(resultados!$A$2:$ZZ$3036, 547, MATCH($B$1, resultados!$A$1:$ZZ$1, 0))</f>
        <v/>
      </c>
      <c r="B553">
        <f>INDEX(resultados!$A$2:$ZZ$3036, 547, MATCH($B$2, resultados!$A$1:$ZZ$1, 0))</f>
        <v/>
      </c>
      <c r="C553">
        <f>INDEX(resultados!$A$2:$ZZ$3036, 547, MATCH($B$3, resultados!$A$1:$ZZ$1, 0))</f>
        <v/>
      </c>
    </row>
    <row r="554">
      <c r="A554">
        <f>INDEX(resultados!$A$2:$ZZ$3036, 548, MATCH($B$1, resultados!$A$1:$ZZ$1, 0))</f>
        <v/>
      </c>
      <c r="B554">
        <f>INDEX(resultados!$A$2:$ZZ$3036, 548, MATCH($B$2, resultados!$A$1:$ZZ$1, 0))</f>
        <v/>
      </c>
      <c r="C554">
        <f>INDEX(resultados!$A$2:$ZZ$3036, 548, MATCH($B$3, resultados!$A$1:$ZZ$1, 0))</f>
        <v/>
      </c>
    </row>
    <row r="555">
      <c r="A555">
        <f>INDEX(resultados!$A$2:$ZZ$3036, 549, MATCH($B$1, resultados!$A$1:$ZZ$1, 0))</f>
        <v/>
      </c>
      <c r="B555">
        <f>INDEX(resultados!$A$2:$ZZ$3036, 549, MATCH($B$2, resultados!$A$1:$ZZ$1, 0))</f>
        <v/>
      </c>
      <c r="C555">
        <f>INDEX(resultados!$A$2:$ZZ$3036, 549, MATCH($B$3, resultados!$A$1:$ZZ$1, 0))</f>
        <v/>
      </c>
    </row>
    <row r="556">
      <c r="A556">
        <f>INDEX(resultados!$A$2:$ZZ$3036, 550, MATCH($B$1, resultados!$A$1:$ZZ$1, 0))</f>
        <v/>
      </c>
      <c r="B556">
        <f>INDEX(resultados!$A$2:$ZZ$3036, 550, MATCH($B$2, resultados!$A$1:$ZZ$1, 0))</f>
        <v/>
      </c>
      <c r="C556">
        <f>INDEX(resultados!$A$2:$ZZ$3036, 550, MATCH($B$3, resultados!$A$1:$ZZ$1, 0))</f>
        <v/>
      </c>
    </row>
    <row r="557">
      <c r="A557">
        <f>INDEX(resultados!$A$2:$ZZ$3036, 551, MATCH($B$1, resultados!$A$1:$ZZ$1, 0))</f>
        <v/>
      </c>
      <c r="B557">
        <f>INDEX(resultados!$A$2:$ZZ$3036, 551, MATCH($B$2, resultados!$A$1:$ZZ$1, 0))</f>
        <v/>
      </c>
      <c r="C557">
        <f>INDEX(resultados!$A$2:$ZZ$3036, 551, MATCH($B$3, resultados!$A$1:$ZZ$1, 0))</f>
        <v/>
      </c>
    </row>
    <row r="558">
      <c r="A558">
        <f>INDEX(resultados!$A$2:$ZZ$3036, 552, MATCH($B$1, resultados!$A$1:$ZZ$1, 0))</f>
        <v/>
      </c>
      <c r="B558">
        <f>INDEX(resultados!$A$2:$ZZ$3036, 552, MATCH($B$2, resultados!$A$1:$ZZ$1, 0))</f>
        <v/>
      </c>
      <c r="C558">
        <f>INDEX(resultados!$A$2:$ZZ$3036, 552, MATCH($B$3, resultados!$A$1:$ZZ$1, 0))</f>
        <v/>
      </c>
    </row>
    <row r="559">
      <c r="A559">
        <f>INDEX(resultados!$A$2:$ZZ$3036, 553, MATCH($B$1, resultados!$A$1:$ZZ$1, 0))</f>
        <v/>
      </c>
      <c r="B559">
        <f>INDEX(resultados!$A$2:$ZZ$3036, 553, MATCH($B$2, resultados!$A$1:$ZZ$1, 0))</f>
        <v/>
      </c>
      <c r="C559">
        <f>INDEX(resultados!$A$2:$ZZ$3036, 553, MATCH($B$3, resultados!$A$1:$ZZ$1, 0))</f>
        <v/>
      </c>
    </row>
    <row r="560">
      <c r="A560">
        <f>INDEX(resultados!$A$2:$ZZ$3036, 554, MATCH($B$1, resultados!$A$1:$ZZ$1, 0))</f>
        <v/>
      </c>
      <c r="B560">
        <f>INDEX(resultados!$A$2:$ZZ$3036, 554, MATCH($B$2, resultados!$A$1:$ZZ$1, 0))</f>
        <v/>
      </c>
      <c r="C560">
        <f>INDEX(resultados!$A$2:$ZZ$3036, 554, MATCH($B$3, resultados!$A$1:$ZZ$1, 0))</f>
        <v/>
      </c>
    </row>
    <row r="561">
      <c r="A561">
        <f>INDEX(resultados!$A$2:$ZZ$3036, 555, MATCH($B$1, resultados!$A$1:$ZZ$1, 0))</f>
        <v/>
      </c>
      <c r="B561">
        <f>INDEX(resultados!$A$2:$ZZ$3036, 555, MATCH($B$2, resultados!$A$1:$ZZ$1, 0))</f>
        <v/>
      </c>
      <c r="C561">
        <f>INDEX(resultados!$A$2:$ZZ$3036, 555, MATCH($B$3, resultados!$A$1:$ZZ$1, 0))</f>
        <v/>
      </c>
    </row>
    <row r="562">
      <c r="A562">
        <f>INDEX(resultados!$A$2:$ZZ$3036, 556, MATCH($B$1, resultados!$A$1:$ZZ$1, 0))</f>
        <v/>
      </c>
      <c r="B562">
        <f>INDEX(resultados!$A$2:$ZZ$3036, 556, MATCH($B$2, resultados!$A$1:$ZZ$1, 0))</f>
        <v/>
      </c>
      <c r="C562">
        <f>INDEX(resultados!$A$2:$ZZ$3036, 556, MATCH($B$3, resultados!$A$1:$ZZ$1, 0))</f>
        <v/>
      </c>
    </row>
    <row r="563">
      <c r="A563">
        <f>INDEX(resultados!$A$2:$ZZ$3036, 557, MATCH($B$1, resultados!$A$1:$ZZ$1, 0))</f>
        <v/>
      </c>
      <c r="B563">
        <f>INDEX(resultados!$A$2:$ZZ$3036, 557, MATCH($B$2, resultados!$A$1:$ZZ$1, 0))</f>
        <v/>
      </c>
      <c r="C563">
        <f>INDEX(resultados!$A$2:$ZZ$3036, 557, MATCH($B$3, resultados!$A$1:$ZZ$1, 0))</f>
        <v/>
      </c>
    </row>
    <row r="564">
      <c r="A564">
        <f>INDEX(resultados!$A$2:$ZZ$3036, 558, MATCH($B$1, resultados!$A$1:$ZZ$1, 0))</f>
        <v/>
      </c>
      <c r="B564">
        <f>INDEX(resultados!$A$2:$ZZ$3036, 558, MATCH($B$2, resultados!$A$1:$ZZ$1, 0))</f>
        <v/>
      </c>
      <c r="C564">
        <f>INDEX(resultados!$A$2:$ZZ$3036, 558, MATCH($B$3, resultados!$A$1:$ZZ$1, 0))</f>
        <v/>
      </c>
    </row>
    <row r="565">
      <c r="A565">
        <f>INDEX(resultados!$A$2:$ZZ$3036, 559, MATCH($B$1, resultados!$A$1:$ZZ$1, 0))</f>
        <v/>
      </c>
      <c r="B565">
        <f>INDEX(resultados!$A$2:$ZZ$3036, 559, MATCH($B$2, resultados!$A$1:$ZZ$1, 0))</f>
        <v/>
      </c>
      <c r="C565">
        <f>INDEX(resultados!$A$2:$ZZ$3036, 559, MATCH($B$3, resultados!$A$1:$ZZ$1, 0))</f>
        <v/>
      </c>
    </row>
    <row r="566">
      <c r="A566">
        <f>INDEX(resultados!$A$2:$ZZ$3036, 560, MATCH($B$1, resultados!$A$1:$ZZ$1, 0))</f>
        <v/>
      </c>
      <c r="B566">
        <f>INDEX(resultados!$A$2:$ZZ$3036, 560, MATCH($B$2, resultados!$A$1:$ZZ$1, 0))</f>
        <v/>
      </c>
      <c r="C566">
        <f>INDEX(resultados!$A$2:$ZZ$3036, 560, MATCH($B$3, resultados!$A$1:$ZZ$1, 0))</f>
        <v/>
      </c>
    </row>
    <row r="567">
      <c r="A567">
        <f>INDEX(resultados!$A$2:$ZZ$3036, 561, MATCH($B$1, resultados!$A$1:$ZZ$1, 0))</f>
        <v/>
      </c>
      <c r="B567">
        <f>INDEX(resultados!$A$2:$ZZ$3036, 561, MATCH($B$2, resultados!$A$1:$ZZ$1, 0))</f>
        <v/>
      </c>
      <c r="C567">
        <f>INDEX(resultados!$A$2:$ZZ$3036, 561, MATCH($B$3, resultados!$A$1:$ZZ$1, 0))</f>
        <v/>
      </c>
    </row>
    <row r="568">
      <c r="A568">
        <f>INDEX(resultados!$A$2:$ZZ$3036, 562, MATCH($B$1, resultados!$A$1:$ZZ$1, 0))</f>
        <v/>
      </c>
      <c r="B568">
        <f>INDEX(resultados!$A$2:$ZZ$3036, 562, MATCH($B$2, resultados!$A$1:$ZZ$1, 0))</f>
        <v/>
      </c>
      <c r="C568">
        <f>INDEX(resultados!$A$2:$ZZ$3036, 562, MATCH($B$3, resultados!$A$1:$ZZ$1, 0))</f>
        <v/>
      </c>
    </row>
    <row r="569">
      <c r="A569">
        <f>INDEX(resultados!$A$2:$ZZ$3036, 563, MATCH($B$1, resultados!$A$1:$ZZ$1, 0))</f>
        <v/>
      </c>
      <c r="B569">
        <f>INDEX(resultados!$A$2:$ZZ$3036, 563, MATCH($B$2, resultados!$A$1:$ZZ$1, 0))</f>
        <v/>
      </c>
      <c r="C569">
        <f>INDEX(resultados!$A$2:$ZZ$3036, 563, MATCH($B$3, resultados!$A$1:$ZZ$1, 0))</f>
        <v/>
      </c>
    </row>
    <row r="570">
      <c r="A570">
        <f>INDEX(resultados!$A$2:$ZZ$3036, 564, MATCH($B$1, resultados!$A$1:$ZZ$1, 0))</f>
        <v/>
      </c>
      <c r="B570">
        <f>INDEX(resultados!$A$2:$ZZ$3036, 564, MATCH($B$2, resultados!$A$1:$ZZ$1, 0))</f>
        <v/>
      </c>
      <c r="C570">
        <f>INDEX(resultados!$A$2:$ZZ$3036, 564, MATCH($B$3, resultados!$A$1:$ZZ$1, 0))</f>
        <v/>
      </c>
    </row>
    <row r="571">
      <c r="A571">
        <f>INDEX(resultados!$A$2:$ZZ$3036, 565, MATCH($B$1, resultados!$A$1:$ZZ$1, 0))</f>
        <v/>
      </c>
      <c r="B571">
        <f>INDEX(resultados!$A$2:$ZZ$3036, 565, MATCH($B$2, resultados!$A$1:$ZZ$1, 0))</f>
        <v/>
      </c>
      <c r="C571">
        <f>INDEX(resultados!$A$2:$ZZ$3036, 565, MATCH($B$3, resultados!$A$1:$ZZ$1, 0))</f>
        <v/>
      </c>
    </row>
    <row r="572">
      <c r="A572">
        <f>INDEX(resultados!$A$2:$ZZ$3036, 566, MATCH($B$1, resultados!$A$1:$ZZ$1, 0))</f>
        <v/>
      </c>
      <c r="B572">
        <f>INDEX(resultados!$A$2:$ZZ$3036, 566, MATCH($B$2, resultados!$A$1:$ZZ$1, 0))</f>
        <v/>
      </c>
      <c r="C572">
        <f>INDEX(resultados!$A$2:$ZZ$3036, 566, MATCH($B$3, resultados!$A$1:$ZZ$1, 0))</f>
        <v/>
      </c>
    </row>
    <row r="573">
      <c r="A573">
        <f>INDEX(resultados!$A$2:$ZZ$3036, 567, MATCH($B$1, resultados!$A$1:$ZZ$1, 0))</f>
        <v/>
      </c>
      <c r="B573">
        <f>INDEX(resultados!$A$2:$ZZ$3036, 567, MATCH($B$2, resultados!$A$1:$ZZ$1, 0))</f>
        <v/>
      </c>
      <c r="C573">
        <f>INDEX(resultados!$A$2:$ZZ$3036, 567, MATCH($B$3, resultados!$A$1:$ZZ$1, 0))</f>
        <v/>
      </c>
    </row>
    <row r="574">
      <c r="A574">
        <f>INDEX(resultados!$A$2:$ZZ$3036, 568, MATCH($B$1, resultados!$A$1:$ZZ$1, 0))</f>
        <v/>
      </c>
      <c r="B574">
        <f>INDEX(resultados!$A$2:$ZZ$3036, 568, MATCH($B$2, resultados!$A$1:$ZZ$1, 0))</f>
        <v/>
      </c>
      <c r="C574">
        <f>INDEX(resultados!$A$2:$ZZ$3036, 568, MATCH($B$3, resultados!$A$1:$ZZ$1, 0))</f>
        <v/>
      </c>
    </row>
    <row r="575">
      <c r="A575">
        <f>INDEX(resultados!$A$2:$ZZ$3036, 569, MATCH($B$1, resultados!$A$1:$ZZ$1, 0))</f>
        <v/>
      </c>
      <c r="B575">
        <f>INDEX(resultados!$A$2:$ZZ$3036, 569, MATCH($B$2, resultados!$A$1:$ZZ$1, 0))</f>
        <v/>
      </c>
      <c r="C575">
        <f>INDEX(resultados!$A$2:$ZZ$3036, 569, MATCH($B$3, resultados!$A$1:$ZZ$1, 0))</f>
        <v/>
      </c>
    </row>
    <row r="576">
      <c r="A576">
        <f>INDEX(resultados!$A$2:$ZZ$3036, 570, MATCH($B$1, resultados!$A$1:$ZZ$1, 0))</f>
        <v/>
      </c>
      <c r="B576">
        <f>INDEX(resultados!$A$2:$ZZ$3036, 570, MATCH($B$2, resultados!$A$1:$ZZ$1, 0))</f>
        <v/>
      </c>
      <c r="C576">
        <f>INDEX(resultados!$A$2:$ZZ$3036, 570, MATCH($B$3, resultados!$A$1:$ZZ$1, 0))</f>
        <v/>
      </c>
    </row>
    <row r="577">
      <c r="A577">
        <f>INDEX(resultados!$A$2:$ZZ$3036, 571, MATCH($B$1, resultados!$A$1:$ZZ$1, 0))</f>
        <v/>
      </c>
      <c r="B577">
        <f>INDEX(resultados!$A$2:$ZZ$3036, 571, MATCH($B$2, resultados!$A$1:$ZZ$1, 0))</f>
        <v/>
      </c>
      <c r="C577">
        <f>INDEX(resultados!$A$2:$ZZ$3036, 571, MATCH($B$3, resultados!$A$1:$ZZ$1, 0))</f>
        <v/>
      </c>
    </row>
    <row r="578">
      <c r="A578">
        <f>INDEX(resultados!$A$2:$ZZ$3036, 572, MATCH($B$1, resultados!$A$1:$ZZ$1, 0))</f>
        <v/>
      </c>
      <c r="B578">
        <f>INDEX(resultados!$A$2:$ZZ$3036, 572, MATCH($B$2, resultados!$A$1:$ZZ$1, 0))</f>
        <v/>
      </c>
      <c r="C578">
        <f>INDEX(resultados!$A$2:$ZZ$3036, 572, MATCH($B$3, resultados!$A$1:$ZZ$1, 0))</f>
        <v/>
      </c>
    </row>
    <row r="579">
      <c r="A579">
        <f>INDEX(resultados!$A$2:$ZZ$3036, 573, MATCH($B$1, resultados!$A$1:$ZZ$1, 0))</f>
        <v/>
      </c>
      <c r="B579">
        <f>INDEX(resultados!$A$2:$ZZ$3036, 573, MATCH($B$2, resultados!$A$1:$ZZ$1, 0))</f>
        <v/>
      </c>
      <c r="C579">
        <f>INDEX(resultados!$A$2:$ZZ$3036, 573, MATCH($B$3, resultados!$A$1:$ZZ$1, 0))</f>
        <v/>
      </c>
    </row>
    <row r="580">
      <c r="A580">
        <f>INDEX(resultados!$A$2:$ZZ$3036, 574, MATCH($B$1, resultados!$A$1:$ZZ$1, 0))</f>
        <v/>
      </c>
      <c r="B580">
        <f>INDEX(resultados!$A$2:$ZZ$3036, 574, MATCH($B$2, resultados!$A$1:$ZZ$1, 0))</f>
        <v/>
      </c>
      <c r="C580">
        <f>INDEX(resultados!$A$2:$ZZ$3036, 574, MATCH($B$3, resultados!$A$1:$ZZ$1, 0))</f>
        <v/>
      </c>
    </row>
    <row r="581">
      <c r="A581">
        <f>INDEX(resultados!$A$2:$ZZ$3036, 575, MATCH($B$1, resultados!$A$1:$ZZ$1, 0))</f>
        <v/>
      </c>
      <c r="B581">
        <f>INDEX(resultados!$A$2:$ZZ$3036, 575, MATCH($B$2, resultados!$A$1:$ZZ$1, 0))</f>
        <v/>
      </c>
      <c r="C581">
        <f>INDEX(resultados!$A$2:$ZZ$3036, 575, MATCH($B$3, resultados!$A$1:$ZZ$1, 0))</f>
        <v/>
      </c>
    </row>
    <row r="582">
      <c r="A582">
        <f>INDEX(resultados!$A$2:$ZZ$3036, 576, MATCH($B$1, resultados!$A$1:$ZZ$1, 0))</f>
        <v/>
      </c>
      <c r="B582">
        <f>INDEX(resultados!$A$2:$ZZ$3036, 576, MATCH($B$2, resultados!$A$1:$ZZ$1, 0))</f>
        <v/>
      </c>
      <c r="C582">
        <f>INDEX(resultados!$A$2:$ZZ$3036, 576, MATCH($B$3, resultados!$A$1:$ZZ$1, 0))</f>
        <v/>
      </c>
    </row>
    <row r="583">
      <c r="A583">
        <f>INDEX(resultados!$A$2:$ZZ$3036, 577, MATCH($B$1, resultados!$A$1:$ZZ$1, 0))</f>
        <v/>
      </c>
      <c r="B583">
        <f>INDEX(resultados!$A$2:$ZZ$3036, 577, MATCH($B$2, resultados!$A$1:$ZZ$1, 0))</f>
        <v/>
      </c>
      <c r="C583">
        <f>INDEX(resultados!$A$2:$ZZ$3036, 577, MATCH($B$3, resultados!$A$1:$ZZ$1, 0))</f>
        <v/>
      </c>
    </row>
    <row r="584">
      <c r="A584">
        <f>INDEX(resultados!$A$2:$ZZ$3036, 578, MATCH($B$1, resultados!$A$1:$ZZ$1, 0))</f>
        <v/>
      </c>
      <c r="B584">
        <f>INDEX(resultados!$A$2:$ZZ$3036, 578, MATCH($B$2, resultados!$A$1:$ZZ$1, 0))</f>
        <v/>
      </c>
      <c r="C584">
        <f>INDEX(resultados!$A$2:$ZZ$3036, 578, MATCH($B$3, resultados!$A$1:$ZZ$1, 0))</f>
        <v/>
      </c>
    </row>
    <row r="585">
      <c r="A585">
        <f>INDEX(resultados!$A$2:$ZZ$3036, 579, MATCH($B$1, resultados!$A$1:$ZZ$1, 0))</f>
        <v/>
      </c>
      <c r="B585">
        <f>INDEX(resultados!$A$2:$ZZ$3036, 579, MATCH($B$2, resultados!$A$1:$ZZ$1, 0))</f>
        <v/>
      </c>
      <c r="C585">
        <f>INDEX(resultados!$A$2:$ZZ$3036, 579, MATCH($B$3, resultados!$A$1:$ZZ$1, 0))</f>
        <v/>
      </c>
    </row>
    <row r="586">
      <c r="A586">
        <f>INDEX(resultados!$A$2:$ZZ$3036, 580, MATCH($B$1, resultados!$A$1:$ZZ$1, 0))</f>
        <v/>
      </c>
      <c r="B586">
        <f>INDEX(resultados!$A$2:$ZZ$3036, 580, MATCH($B$2, resultados!$A$1:$ZZ$1, 0))</f>
        <v/>
      </c>
      <c r="C586">
        <f>INDEX(resultados!$A$2:$ZZ$3036, 580, MATCH($B$3, resultados!$A$1:$ZZ$1, 0))</f>
        <v/>
      </c>
    </row>
    <row r="587">
      <c r="A587">
        <f>INDEX(resultados!$A$2:$ZZ$3036, 581, MATCH($B$1, resultados!$A$1:$ZZ$1, 0))</f>
        <v/>
      </c>
      <c r="B587">
        <f>INDEX(resultados!$A$2:$ZZ$3036, 581, MATCH($B$2, resultados!$A$1:$ZZ$1, 0))</f>
        <v/>
      </c>
      <c r="C587">
        <f>INDEX(resultados!$A$2:$ZZ$3036, 581, MATCH($B$3, resultados!$A$1:$ZZ$1, 0))</f>
        <v/>
      </c>
    </row>
    <row r="588">
      <c r="A588">
        <f>INDEX(resultados!$A$2:$ZZ$3036, 582, MATCH($B$1, resultados!$A$1:$ZZ$1, 0))</f>
        <v/>
      </c>
      <c r="B588">
        <f>INDEX(resultados!$A$2:$ZZ$3036, 582, MATCH($B$2, resultados!$A$1:$ZZ$1, 0))</f>
        <v/>
      </c>
      <c r="C588">
        <f>INDEX(resultados!$A$2:$ZZ$3036, 582, MATCH($B$3, resultados!$A$1:$ZZ$1, 0))</f>
        <v/>
      </c>
    </row>
    <row r="589">
      <c r="A589">
        <f>INDEX(resultados!$A$2:$ZZ$3036, 583, MATCH($B$1, resultados!$A$1:$ZZ$1, 0))</f>
        <v/>
      </c>
      <c r="B589">
        <f>INDEX(resultados!$A$2:$ZZ$3036, 583, MATCH($B$2, resultados!$A$1:$ZZ$1, 0))</f>
        <v/>
      </c>
      <c r="C589">
        <f>INDEX(resultados!$A$2:$ZZ$3036, 583, MATCH($B$3, resultados!$A$1:$ZZ$1, 0))</f>
        <v/>
      </c>
    </row>
    <row r="590">
      <c r="A590">
        <f>INDEX(resultados!$A$2:$ZZ$3036, 584, MATCH($B$1, resultados!$A$1:$ZZ$1, 0))</f>
        <v/>
      </c>
      <c r="B590">
        <f>INDEX(resultados!$A$2:$ZZ$3036, 584, MATCH($B$2, resultados!$A$1:$ZZ$1, 0))</f>
        <v/>
      </c>
      <c r="C590">
        <f>INDEX(resultados!$A$2:$ZZ$3036, 584, MATCH($B$3, resultados!$A$1:$ZZ$1, 0))</f>
        <v/>
      </c>
    </row>
    <row r="591">
      <c r="A591">
        <f>INDEX(resultados!$A$2:$ZZ$3036, 585, MATCH($B$1, resultados!$A$1:$ZZ$1, 0))</f>
        <v/>
      </c>
      <c r="B591">
        <f>INDEX(resultados!$A$2:$ZZ$3036, 585, MATCH($B$2, resultados!$A$1:$ZZ$1, 0))</f>
        <v/>
      </c>
      <c r="C591">
        <f>INDEX(resultados!$A$2:$ZZ$3036, 585, MATCH($B$3, resultados!$A$1:$ZZ$1, 0))</f>
        <v/>
      </c>
    </row>
    <row r="592">
      <c r="A592">
        <f>INDEX(resultados!$A$2:$ZZ$3036, 586, MATCH($B$1, resultados!$A$1:$ZZ$1, 0))</f>
        <v/>
      </c>
      <c r="B592">
        <f>INDEX(resultados!$A$2:$ZZ$3036, 586, MATCH($B$2, resultados!$A$1:$ZZ$1, 0))</f>
        <v/>
      </c>
      <c r="C592">
        <f>INDEX(resultados!$A$2:$ZZ$3036, 586, MATCH($B$3, resultados!$A$1:$ZZ$1, 0))</f>
        <v/>
      </c>
    </row>
    <row r="593">
      <c r="A593">
        <f>INDEX(resultados!$A$2:$ZZ$3036, 587, MATCH($B$1, resultados!$A$1:$ZZ$1, 0))</f>
        <v/>
      </c>
      <c r="B593">
        <f>INDEX(resultados!$A$2:$ZZ$3036, 587, MATCH($B$2, resultados!$A$1:$ZZ$1, 0))</f>
        <v/>
      </c>
      <c r="C593">
        <f>INDEX(resultados!$A$2:$ZZ$3036, 587, MATCH($B$3, resultados!$A$1:$ZZ$1, 0))</f>
        <v/>
      </c>
    </row>
    <row r="594">
      <c r="A594">
        <f>INDEX(resultados!$A$2:$ZZ$3036, 588, MATCH($B$1, resultados!$A$1:$ZZ$1, 0))</f>
        <v/>
      </c>
      <c r="B594">
        <f>INDEX(resultados!$A$2:$ZZ$3036, 588, MATCH($B$2, resultados!$A$1:$ZZ$1, 0))</f>
        <v/>
      </c>
      <c r="C594">
        <f>INDEX(resultados!$A$2:$ZZ$3036, 588, MATCH($B$3, resultados!$A$1:$ZZ$1, 0))</f>
        <v/>
      </c>
    </row>
    <row r="595">
      <c r="A595">
        <f>INDEX(resultados!$A$2:$ZZ$3036, 589, MATCH($B$1, resultados!$A$1:$ZZ$1, 0))</f>
        <v/>
      </c>
      <c r="B595">
        <f>INDEX(resultados!$A$2:$ZZ$3036, 589, MATCH($B$2, resultados!$A$1:$ZZ$1, 0))</f>
        <v/>
      </c>
      <c r="C595">
        <f>INDEX(resultados!$A$2:$ZZ$3036, 589, MATCH($B$3, resultados!$A$1:$ZZ$1, 0))</f>
        <v/>
      </c>
    </row>
    <row r="596">
      <c r="A596">
        <f>INDEX(resultados!$A$2:$ZZ$3036, 590, MATCH($B$1, resultados!$A$1:$ZZ$1, 0))</f>
        <v/>
      </c>
      <c r="B596">
        <f>INDEX(resultados!$A$2:$ZZ$3036, 590, MATCH($B$2, resultados!$A$1:$ZZ$1, 0))</f>
        <v/>
      </c>
      <c r="C596">
        <f>INDEX(resultados!$A$2:$ZZ$3036, 590, MATCH($B$3, resultados!$A$1:$ZZ$1, 0))</f>
        <v/>
      </c>
    </row>
    <row r="597">
      <c r="A597">
        <f>INDEX(resultados!$A$2:$ZZ$3036, 591, MATCH($B$1, resultados!$A$1:$ZZ$1, 0))</f>
        <v/>
      </c>
      <c r="B597">
        <f>INDEX(resultados!$A$2:$ZZ$3036, 591, MATCH($B$2, resultados!$A$1:$ZZ$1, 0))</f>
        <v/>
      </c>
      <c r="C597">
        <f>INDEX(resultados!$A$2:$ZZ$3036, 591, MATCH($B$3, resultados!$A$1:$ZZ$1, 0))</f>
        <v/>
      </c>
    </row>
    <row r="598">
      <c r="A598">
        <f>INDEX(resultados!$A$2:$ZZ$3036, 592, MATCH($B$1, resultados!$A$1:$ZZ$1, 0))</f>
        <v/>
      </c>
      <c r="B598">
        <f>INDEX(resultados!$A$2:$ZZ$3036, 592, MATCH($B$2, resultados!$A$1:$ZZ$1, 0))</f>
        <v/>
      </c>
      <c r="C598">
        <f>INDEX(resultados!$A$2:$ZZ$3036, 592, MATCH($B$3, resultados!$A$1:$ZZ$1, 0))</f>
        <v/>
      </c>
    </row>
    <row r="599">
      <c r="A599">
        <f>INDEX(resultados!$A$2:$ZZ$3036, 593, MATCH($B$1, resultados!$A$1:$ZZ$1, 0))</f>
        <v/>
      </c>
      <c r="B599">
        <f>INDEX(resultados!$A$2:$ZZ$3036, 593, MATCH($B$2, resultados!$A$1:$ZZ$1, 0))</f>
        <v/>
      </c>
      <c r="C599">
        <f>INDEX(resultados!$A$2:$ZZ$3036, 593, MATCH($B$3, resultados!$A$1:$ZZ$1, 0))</f>
        <v/>
      </c>
    </row>
    <row r="600">
      <c r="A600">
        <f>INDEX(resultados!$A$2:$ZZ$3036, 594, MATCH($B$1, resultados!$A$1:$ZZ$1, 0))</f>
        <v/>
      </c>
      <c r="B600">
        <f>INDEX(resultados!$A$2:$ZZ$3036, 594, MATCH($B$2, resultados!$A$1:$ZZ$1, 0))</f>
        <v/>
      </c>
      <c r="C600">
        <f>INDEX(resultados!$A$2:$ZZ$3036, 594, MATCH($B$3, resultados!$A$1:$ZZ$1, 0))</f>
        <v/>
      </c>
    </row>
    <row r="601">
      <c r="A601">
        <f>INDEX(resultados!$A$2:$ZZ$3036, 595, MATCH($B$1, resultados!$A$1:$ZZ$1, 0))</f>
        <v/>
      </c>
      <c r="B601">
        <f>INDEX(resultados!$A$2:$ZZ$3036, 595, MATCH($B$2, resultados!$A$1:$ZZ$1, 0))</f>
        <v/>
      </c>
      <c r="C601">
        <f>INDEX(resultados!$A$2:$ZZ$3036, 595, MATCH($B$3, resultados!$A$1:$ZZ$1, 0))</f>
        <v/>
      </c>
    </row>
    <row r="602">
      <c r="A602">
        <f>INDEX(resultados!$A$2:$ZZ$3036, 596, MATCH($B$1, resultados!$A$1:$ZZ$1, 0))</f>
        <v/>
      </c>
      <c r="B602">
        <f>INDEX(resultados!$A$2:$ZZ$3036, 596, MATCH($B$2, resultados!$A$1:$ZZ$1, 0))</f>
        <v/>
      </c>
      <c r="C602">
        <f>INDEX(resultados!$A$2:$ZZ$3036, 596, MATCH($B$3, resultados!$A$1:$ZZ$1, 0))</f>
        <v/>
      </c>
    </row>
    <row r="603">
      <c r="A603">
        <f>INDEX(resultados!$A$2:$ZZ$3036, 597, MATCH($B$1, resultados!$A$1:$ZZ$1, 0))</f>
        <v/>
      </c>
      <c r="B603">
        <f>INDEX(resultados!$A$2:$ZZ$3036, 597, MATCH($B$2, resultados!$A$1:$ZZ$1, 0))</f>
        <v/>
      </c>
      <c r="C603">
        <f>INDEX(resultados!$A$2:$ZZ$3036, 597, MATCH($B$3, resultados!$A$1:$ZZ$1, 0))</f>
        <v/>
      </c>
    </row>
    <row r="604">
      <c r="A604">
        <f>INDEX(resultados!$A$2:$ZZ$3036, 598, MATCH($B$1, resultados!$A$1:$ZZ$1, 0))</f>
        <v/>
      </c>
      <c r="B604">
        <f>INDEX(resultados!$A$2:$ZZ$3036, 598, MATCH($B$2, resultados!$A$1:$ZZ$1, 0))</f>
        <v/>
      </c>
      <c r="C604">
        <f>INDEX(resultados!$A$2:$ZZ$3036, 598, MATCH($B$3, resultados!$A$1:$ZZ$1, 0))</f>
        <v/>
      </c>
    </row>
    <row r="605">
      <c r="A605">
        <f>INDEX(resultados!$A$2:$ZZ$3036, 599, MATCH($B$1, resultados!$A$1:$ZZ$1, 0))</f>
        <v/>
      </c>
      <c r="B605">
        <f>INDEX(resultados!$A$2:$ZZ$3036, 599, MATCH($B$2, resultados!$A$1:$ZZ$1, 0))</f>
        <v/>
      </c>
      <c r="C605">
        <f>INDEX(resultados!$A$2:$ZZ$3036, 599, MATCH($B$3, resultados!$A$1:$ZZ$1, 0))</f>
        <v/>
      </c>
    </row>
    <row r="606">
      <c r="A606">
        <f>INDEX(resultados!$A$2:$ZZ$3036, 600, MATCH($B$1, resultados!$A$1:$ZZ$1, 0))</f>
        <v/>
      </c>
      <c r="B606">
        <f>INDEX(resultados!$A$2:$ZZ$3036, 600, MATCH($B$2, resultados!$A$1:$ZZ$1, 0))</f>
        <v/>
      </c>
      <c r="C606">
        <f>INDEX(resultados!$A$2:$ZZ$3036, 600, MATCH($B$3, resultados!$A$1:$ZZ$1, 0))</f>
        <v/>
      </c>
    </row>
    <row r="607">
      <c r="A607">
        <f>INDEX(resultados!$A$2:$ZZ$3036, 601, MATCH($B$1, resultados!$A$1:$ZZ$1, 0))</f>
        <v/>
      </c>
      <c r="B607">
        <f>INDEX(resultados!$A$2:$ZZ$3036, 601, MATCH($B$2, resultados!$A$1:$ZZ$1, 0))</f>
        <v/>
      </c>
      <c r="C607">
        <f>INDEX(resultados!$A$2:$ZZ$3036, 601, MATCH($B$3, resultados!$A$1:$ZZ$1, 0))</f>
        <v/>
      </c>
    </row>
    <row r="608">
      <c r="A608">
        <f>INDEX(resultados!$A$2:$ZZ$3036, 602, MATCH($B$1, resultados!$A$1:$ZZ$1, 0))</f>
        <v/>
      </c>
      <c r="B608">
        <f>INDEX(resultados!$A$2:$ZZ$3036, 602, MATCH($B$2, resultados!$A$1:$ZZ$1, 0))</f>
        <v/>
      </c>
      <c r="C608">
        <f>INDEX(resultados!$A$2:$ZZ$3036, 602, MATCH($B$3, resultados!$A$1:$ZZ$1, 0))</f>
        <v/>
      </c>
    </row>
    <row r="609">
      <c r="A609">
        <f>INDEX(resultados!$A$2:$ZZ$3036, 603, MATCH($B$1, resultados!$A$1:$ZZ$1, 0))</f>
        <v/>
      </c>
      <c r="B609">
        <f>INDEX(resultados!$A$2:$ZZ$3036, 603, MATCH($B$2, resultados!$A$1:$ZZ$1, 0))</f>
        <v/>
      </c>
      <c r="C609">
        <f>INDEX(resultados!$A$2:$ZZ$3036, 603, MATCH($B$3, resultados!$A$1:$ZZ$1, 0))</f>
        <v/>
      </c>
    </row>
    <row r="610">
      <c r="A610">
        <f>INDEX(resultados!$A$2:$ZZ$3036, 604, MATCH($B$1, resultados!$A$1:$ZZ$1, 0))</f>
        <v/>
      </c>
      <c r="B610">
        <f>INDEX(resultados!$A$2:$ZZ$3036, 604, MATCH($B$2, resultados!$A$1:$ZZ$1, 0))</f>
        <v/>
      </c>
      <c r="C610">
        <f>INDEX(resultados!$A$2:$ZZ$3036, 604, MATCH($B$3, resultados!$A$1:$ZZ$1, 0))</f>
        <v/>
      </c>
    </row>
    <row r="611">
      <c r="A611">
        <f>INDEX(resultados!$A$2:$ZZ$3036, 605, MATCH($B$1, resultados!$A$1:$ZZ$1, 0))</f>
        <v/>
      </c>
      <c r="B611">
        <f>INDEX(resultados!$A$2:$ZZ$3036, 605, MATCH($B$2, resultados!$A$1:$ZZ$1, 0))</f>
        <v/>
      </c>
      <c r="C611">
        <f>INDEX(resultados!$A$2:$ZZ$3036, 605, MATCH($B$3, resultados!$A$1:$ZZ$1, 0))</f>
        <v/>
      </c>
    </row>
    <row r="612">
      <c r="A612">
        <f>INDEX(resultados!$A$2:$ZZ$3036, 606, MATCH($B$1, resultados!$A$1:$ZZ$1, 0))</f>
        <v/>
      </c>
      <c r="B612">
        <f>INDEX(resultados!$A$2:$ZZ$3036, 606, MATCH($B$2, resultados!$A$1:$ZZ$1, 0))</f>
        <v/>
      </c>
      <c r="C612">
        <f>INDEX(resultados!$A$2:$ZZ$3036, 606, MATCH($B$3, resultados!$A$1:$ZZ$1, 0))</f>
        <v/>
      </c>
    </row>
    <row r="613">
      <c r="A613">
        <f>INDEX(resultados!$A$2:$ZZ$3036, 607, MATCH($B$1, resultados!$A$1:$ZZ$1, 0))</f>
        <v/>
      </c>
      <c r="B613">
        <f>INDEX(resultados!$A$2:$ZZ$3036, 607, MATCH($B$2, resultados!$A$1:$ZZ$1, 0))</f>
        <v/>
      </c>
      <c r="C613">
        <f>INDEX(resultados!$A$2:$ZZ$3036, 607, MATCH($B$3, resultados!$A$1:$ZZ$1, 0))</f>
        <v/>
      </c>
    </row>
    <row r="614">
      <c r="A614">
        <f>INDEX(resultados!$A$2:$ZZ$3036, 608, MATCH($B$1, resultados!$A$1:$ZZ$1, 0))</f>
        <v/>
      </c>
      <c r="B614">
        <f>INDEX(resultados!$A$2:$ZZ$3036, 608, MATCH($B$2, resultados!$A$1:$ZZ$1, 0))</f>
        <v/>
      </c>
      <c r="C614">
        <f>INDEX(resultados!$A$2:$ZZ$3036, 608, MATCH($B$3, resultados!$A$1:$ZZ$1, 0))</f>
        <v/>
      </c>
    </row>
    <row r="615">
      <c r="A615">
        <f>INDEX(resultados!$A$2:$ZZ$3036, 609, MATCH($B$1, resultados!$A$1:$ZZ$1, 0))</f>
        <v/>
      </c>
      <c r="B615">
        <f>INDEX(resultados!$A$2:$ZZ$3036, 609, MATCH($B$2, resultados!$A$1:$ZZ$1, 0))</f>
        <v/>
      </c>
      <c r="C615">
        <f>INDEX(resultados!$A$2:$ZZ$3036, 609, MATCH($B$3, resultados!$A$1:$ZZ$1, 0))</f>
        <v/>
      </c>
    </row>
    <row r="616">
      <c r="A616">
        <f>INDEX(resultados!$A$2:$ZZ$3036, 610, MATCH($B$1, resultados!$A$1:$ZZ$1, 0))</f>
        <v/>
      </c>
      <c r="B616">
        <f>INDEX(resultados!$A$2:$ZZ$3036, 610, MATCH($B$2, resultados!$A$1:$ZZ$1, 0))</f>
        <v/>
      </c>
      <c r="C616">
        <f>INDEX(resultados!$A$2:$ZZ$3036, 610, MATCH($B$3, resultados!$A$1:$ZZ$1, 0))</f>
        <v/>
      </c>
    </row>
    <row r="617">
      <c r="A617">
        <f>INDEX(resultados!$A$2:$ZZ$3036, 611, MATCH($B$1, resultados!$A$1:$ZZ$1, 0))</f>
        <v/>
      </c>
      <c r="B617">
        <f>INDEX(resultados!$A$2:$ZZ$3036, 611, MATCH($B$2, resultados!$A$1:$ZZ$1, 0))</f>
        <v/>
      </c>
      <c r="C617">
        <f>INDEX(resultados!$A$2:$ZZ$3036, 611, MATCH($B$3, resultados!$A$1:$ZZ$1, 0))</f>
        <v/>
      </c>
    </row>
    <row r="618">
      <c r="A618">
        <f>INDEX(resultados!$A$2:$ZZ$3036, 612, MATCH($B$1, resultados!$A$1:$ZZ$1, 0))</f>
        <v/>
      </c>
      <c r="B618">
        <f>INDEX(resultados!$A$2:$ZZ$3036, 612, MATCH($B$2, resultados!$A$1:$ZZ$1, 0))</f>
        <v/>
      </c>
      <c r="C618">
        <f>INDEX(resultados!$A$2:$ZZ$3036, 612, MATCH($B$3, resultados!$A$1:$ZZ$1, 0))</f>
        <v/>
      </c>
    </row>
    <row r="619">
      <c r="A619">
        <f>INDEX(resultados!$A$2:$ZZ$3036, 613, MATCH($B$1, resultados!$A$1:$ZZ$1, 0))</f>
        <v/>
      </c>
      <c r="B619">
        <f>INDEX(resultados!$A$2:$ZZ$3036, 613, MATCH($B$2, resultados!$A$1:$ZZ$1, 0))</f>
        <v/>
      </c>
      <c r="C619">
        <f>INDEX(resultados!$A$2:$ZZ$3036, 613, MATCH($B$3, resultados!$A$1:$ZZ$1, 0))</f>
        <v/>
      </c>
    </row>
    <row r="620">
      <c r="A620">
        <f>INDEX(resultados!$A$2:$ZZ$3036, 614, MATCH($B$1, resultados!$A$1:$ZZ$1, 0))</f>
        <v/>
      </c>
      <c r="B620">
        <f>INDEX(resultados!$A$2:$ZZ$3036, 614, MATCH($B$2, resultados!$A$1:$ZZ$1, 0))</f>
        <v/>
      </c>
      <c r="C620">
        <f>INDEX(resultados!$A$2:$ZZ$3036, 614, MATCH($B$3, resultados!$A$1:$ZZ$1, 0))</f>
        <v/>
      </c>
    </row>
    <row r="621">
      <c r="A621">
        <f>INDEX(resultados!$A$2:$ZZ$3036, 615, MATCH($B$1, resultados!$A$1:$ZZ$1, 0))</f>
        <v/>
      </c>
      <c r="B621">
        <f>INDEX(resultados!$A$2:$ZZ$3036, 615, MATCH($B$2, resultados!$A$1:$ZZ$1, 0))</f>
        <v/>
      </c>
      <c r="C621">
        <f>INDEX(resultados!$A$2:$ZZ$3036, 615, MATCH($B$3, resultados!$A$1:$ZZ$1, 0))</f>
        <v/>
      </c>
    </row>
    <row r="622">
      <c r="A622">
        <f>INDEX(resultados!$A$2:$ZZ$3036, 616, MATCH($B$1, resultados!$A$1:$ZZ$1, 0))</f>
        <v/>
      </c>
      <c r="B622">
        <f>INDEX(resultados!$A$2:$ZZ$3036, 616, MATCH($B$2, resultados!$A$1:$ZZ$1, 0))</f>
        <v/>
      </c>
      <c r="C622">
        <f>INDEX(resultados!$A$2:$ZZ$3036, 616, MATCH($B$3, resultados!$A$1:$ZZ$1, 0))</f>
        <v/>
      </c>
    </row>
    <row r="623">
      <c r="A623">
        <f>INDEX(resultados!$A$2:$ZZ$3036, 617, MATCH($B$1, resultados!$A$1:$ZZ$1, 0))</f>
        <v/>
      </c>
      <c r="B623">
        <f>INDEX(resultados!$A$2:$ZZ$3036, 617, MATCH($B$2, resultados!$A$1:$ZZ$1, 0))</f>
        <v/>
      </c>
      <c r="C623">
        <f>INDEX(resultados!$A$2:$ZZ$3036, 617, MATCH($B$3, resultados!$A$1:$ZZ$1, 0))</f>
        <v/>
      </c>
    </row>
    <row r="624">
      <c r="A624">
        <f>INDEX(resultados!$A$2:$ZZ$3036, 618, MATCH($B$1, resultados!$A$1:$ZZ$1, 0))</f>
        <v/>
      </c>
      <c r="B624">
        <f>INDEX(resultados!$A$2:$ZZ$3036, 618, MATCH($B$2, resultados!$A$1:$ZZ$1, 0))</f>
        <v/>
      </c>
      <c r="C624">
        <f>INDEX(resultados!$A$2:$ZZ$3036, 618, MATCH($B$3, resultados!$A$1:$ZZ$1, 0))</f>
        <v/>
      </c>
    </row>
    <row r="625">
      <c r="A625">
        <f>INDEX(resultados!$A$2:$ZZ$3036, 619, MATCH($B$1, resultados!$A$1:$ZZ$1, 0))</f>
        <v/>
      </c>
      <c r="B625">
        <f>INDEX(resultados!$A$2:$ZZ$3036, 619, MATCH($B$2, resultados!$A$1:$ZZ$1, 0))</f>
        <v/>
      </c>
      <c r="C625">
        <f>INDEX(resultados!$A$2:$ZZ$3036, 619, MATCH($B$3, resultados!$A$1:$ZZ$1, 0))</f>
        <v/>
      </c>
    </row>
    <row r="626">
      <c r="A626">
        <f>INDEX(resultados!$A$2:$ZZ$3036, 620, MATCH($B$1, resultados!$A$1:$ZZ$1, 0))</f>
        <v/>
      </c>
      <c r="B626">
        <f>INDEX(resultados!$A$2:$ZZ$3036, 620, MATCH($B$2, resultados!$A$1:$ZZ$1, 0))</f>
        <v/>
      </c>
      <c r="C626">
        <f>INDEX(resultados!$A$2:$ZZ$3036, 620, MATCH($B$3, resultados!$A$1:$ZZ$1, 0))</f>
        <v/>
      </c>
    </row>
    <row r="627">
      <c r="A627">
        <f>INDEX(resultados!$A$2:$ZZ$3036, 621, MATCH($B$1, resultados!$A$1:$ZZ$1, 0))</f>
        <v/>
      </c>
      <c r="B627">
        <f>INDEX(resultados!$A$2:$ZZ$3036, 621, MATCH($B$2, resultados!$A$1:$ZZ$1, 0))</f>
        <v/>
      </c>
      <c r="C627">
        <f>INDEX(resultados!$A$2:$ZZ$3036, 621, MATCH($B$3, resultados!$A$1:$ZZ$1, 0))</f>
        <v/>
      </c>
    </row>
    <row r="628">
      <c r="A628">
        <f>INDEX(resultados!$A$2:$ZZ$3036, 622, MATCH($B$1, resultados!$A$1:$ZZ$1, 0))</f>
        <v/>
      </c>
      <c r="B628">
        <f>INDEX(resultados!$A$2:$ZZ$3036, 622, MATCH($B$2, resultados!$A$1:$ZZ$1, 0))</f>
        <v/>
      </c>
      <c r="C628">
        <f>INDEX(resultados!$A$2:$ZZ$3036, 622, MATCH($B$3, resultados!$A$1:$ZZ$1, 0))</f>
        <v/>
      </c>
    </row>
    <row r="629">
      <c r="A629">
        <f>INDEX(resultados!$A$2:$ZZ$3036, 623, MATCH($B$1, resultados!$A$1:$ZZ$1, 0))</f>
        <v/>
      </c>
      <c r="B629">
        <f>INDEX(resultados!$A$2:$ZZ$3036, 623, MATCH($B$2, resultados!$A$1:$ZZ$1, 0))</f>
        <v/>
      </c>
      <c r="C629">
        <f>INDEX(resultados!$A$2:$ZZ$3036, 623, MATCH($B$3, resultados!$A$1:$ZZ$1, 0))</f>
        <v/>
      </c>
    </row>
    <row r="630">
      <c r="A630">
        <f>INDEX(resultados!$A$2:$ZZ$3036, 624, MATCH($B$1, resultados!$A$1:$ZZ$1, 0))</f>
        <v/>
      </c>
      <c r="B630">
        <f>INDEX(resultados!$A$2:$ZZ$3036, 624, MATCH($B$2, resultados!$A$1:$ZZ$1, 0))</f>
        <v/>
      </c>
      <c r="C630">
        <f>INDEX(resultados!$A$2:$ZZ$3036, 624, MATCH($B$3, resultados!$A$1:$ZZ$1, 0))</f>
        <v/>
      </c>
    </row>
    <row r="631">
      <c r="A631">
        <f>INDEX(resultados!$A$2:$ZZ$3036, 625, MATCH($B$1, resultados!$A$1:$ZZ$1, 0))</f>
        <v/>
      </c>
      <c r="B631">
        <f>INDEX(resultados!$A$2:$ZZ$3036, 625, MATCH($B$2, resultados!$A$1:$ZZ$1, 0))</f>
        <v/>
      </c>
      <c r="C631">
        <f>INDEX(resultados!$A$2:$ZZ$3036, 625, MATCH($B$3, resultados!$A$1:$ZZ$1, 0))</f>
        <v/>
      </c>
    </row>
    <row r="632">
      <c r="A632">
        <f>INDEX(resultados!$A$2:$ZZ$3036, 626, MATCH($B$1, resultados!$A$1:$ZZ$1, 0))</f>
        <v/>
      </c>
      <c r="B632">
        <f>INDEX(resultados!$A$2:$ZZ$3036, 626, MATCH($B$2, resultados!$A$1:$ZZ$1, 0))</f>
        <v/>
      </c>
      <c r="C632">
        <f>INDEX(resultados!$A$2:$ZZ$3036, 626, MATCH($B$3, resultados!$A$1:$ZZ$1, 0))</f>
        <v/>
      </c>
    </row>
    <row r="633">
      <c r="A633">
        <f>INDEX(resultados!$A$2:$ZZ$3036, 627, MATCH($B$1, resultados!$A$1:$ZZ$1, 0))</f>
        <v/>
      </c>
      <c r="B633">
        <f>INDEX(resultados!$A$2:$ZZ$3036, 627, MATCH($B$2, resultados!$A$1:$ZZ$1, 0))</f>
        <v/>
      </c>
      <c r="C633">
        <f>INDEX(resultados!$A$2:$ZZ$3036, 627, MATCH($B$3, resultados!$A$1:$ZZ$1, 0))</f>
        <v/>
      </c>
    </row>
    <row r="634">
      <c r="A634">
        <f>INDEX(resultados!$A$2:$ZZ$3036, 628, MATCH($B$1, resultados!$A$1:$ZZ$1, 0))</f>
        <v/>
      </c>
      <c r="B634">
        <f>INDEX(resultados!$A$2:$ZZ$3036, 628, MATCH($B$2, resultados!$A$1:$ZZ$1, 0))</f>
        <v/>
      </c>
      <c r="C634">
        <f>INDEX(resultados!$A$2:$ZZ$3036, 628, MATCH($B$3, resultados!$A$1:$ZZ$1, 0))</f>
        <v/>
      </c>
    </row>
    <row r="635">
      <c r="A635">
        <f>INDEX(resultados!$A$2:$ZZ$3036, 629, MATCH($B$1, resultados!$A$1:$ZZ$1, 0))</f>
        <v/>
      </c>
      <c r="B635">
        <f>INDEX(resultados!$A$2:$ZZ$3036, 629, MATCH($B$2, resultados!$A$1:$ZZ$1, 0))</f>
        <v/>
      </c>
      <c r="C635">
        <f>INDEX(resultados!$A$2:$ZZ$3036, 629, MATCH($B$3, resultados!$A$1:$ZZ$1, 0))</f>
        <v/>
      </c>
    </row>
    <row r="636">
      <c r="A636">
        <f>INDEX(resultados!$A$2:$ZZ$3036, 630, MATCH($B$1, resultados!$A$1:$ZZ$1, 0))</f>
        <v/>
      </c>
      <c r="B636">
        <f>INDEX(resultados!$A$2:$ZZ$3036, 630, MATCH($B$2, resultados!$A$1:$ZZ$1, 0))</f>
        <v/>
      </c>
      <c r="C636">
        <f>INDEX(resultados!$A$2:$ZZ$3036, 630, MATCH($B$3, resultados!$A$1:$ZZ$1, 0))</f>
        <v/>
      </c>
    </row>
    <row r="637">
      <c r="A637">
        <f>INDEX(resultados!$A$2:$ZZ$3036, 631, MATCH($B$1, resultados!$A$1:$ZZ$1, 0))</f>
        <v/>
      </c>
      <c r="B637">
        <f>INDEX(resultados!$A$2:$ZZ$3036, 631, MATCH($B$2, resultados!$A$1:$ZZ$1, 0))</f>
        <v/>
      </c>
      <c r="C637">
        <f>INDEX(resultados!$A$2:$ZZ$3036, 631, MATCH($B$3, resultados!$A$1:$ZZ$1, 0))</f>
        <v/>
      </c>
    </row>
    <row r="638">
      <c r="A638">
        <f>INDEX(resultados!$A$2:$ZZ$3036, 632, MATCH($B$1, resultados!$A$1:$ZZ$1, 0))</f>
        <v/>
      </c>
      <c r="B638">
        <f>INDEX(resultados!$A$2:$ZZ$3036, 632, MATCH($B$2, resultados!$A$1:$ZZ$1, 0))</f>
        <v/>
      </c>
      <c r="C638">
        <f>INDEX(resultados!$A$2:$ZZ$3036, 632, MATCH($B$3, resultados!$A$1:$ZZ$1, 0))</f>
        <v/>
      </c>
    </row>
    <row r="639">
      <c r="A639">
        <f>INDEX(resultados!$A$2:$ZZ$3036, 633, MATCH($B$1, resultados!$A$1:$ZZ$1, 0))</f>
        <v/>
      </c>
      <c r="B639">
        <f>INDEX(resultados!$A$2:$ZZ$3036, 633, MATCH($B$2, resultados!$A$1:$ZZ$1, 0))</f>
        <v/>
      </c>
      <c r="C639">
        <f>INDEX(resultados!$A$2:$ZZ$3036, 633, MATCH($B$3, resultados!$A$1:$ZZ$1, 0))</f>
        <v/>
      </c>
    </row>
    <row r="640">
      <c r="A640">
        <f>INDEX(resultados!$A$2:$ZZ$3036, 634, MATCH($B$1, resultados!$A$1:$ZZ$1, 0))</f>
        <v/>
      </c>
      <c r="B640">
        <f>INDEX(resultados!$A$2:$ZZ$3036, 634, MATCH($B$2, resultados!$A$1:$ZZ$1, 0))</f>
        <v/>
      </c>
      <c r="C640">
        <f>INDEX(resultados!$A$2:$ZZ$3036, 634, MATCH($B$3, resultados!$A$1:$ZZ$1, 0))</f>
        <v/>
      </c>
    </row>
    <row r="641">
      <c r="A641">
        <f>INDEX(resultados!$A$2:$ZZ$3036, 635, MATCH($B$1, resultados!$A$1:$ZZ$1, 0))</f>
        <v/>
      </c>
      <c r="B641">
        <f>INDEX(resultados!$A$2:$ZZ$3036, 635, MATCH($B$2, resultados!$A$1:$ZZ$1, 0))</f>
        <v/>
      </c>
      <c r="C641">
        <f>INDEX(resultados!$A$2:$ZZ$3036, 635, MATCH($B$3, resultados!$A$1:$ZZ$1, 0))</f>
        <v/>
      </c>
    </row>
    <row r="642">
      <c r="A642">
        <f>INDEX(resultados!$A$2:$ZZ$3036, 636, MATCH($B$1, resultados!$A$1:$ZZ$1, 0))</f>
        <v/>
      </c>
      <c r="B642">
        <f>INDEX(resultados!$A$2:$ZZ$3036, 636, MATCH($B$2, resultados!$A$1:$ZZ$1, 0))</f>
        <v/>
      </c>
      <c r="C642">
        <f>INDEX(resultados!$A$2:$ZZ$3036, 636, MATCH($B$3, resultados!$A$1:$ZZ$1, 0))</f>
        <v/>
      </c>
    </row>
    <row r="643">
      <c r="A643">
        <f>INDEX(resultados!$A$2:$ZZ$3036, 637, MATCH($B$1, resultados!$A$1:$ZZ$1, 0))</f>
        <v/>
      </c>
      <c r="B643">
        <f>INDEX(resultados!$A$2:$ZZ$3036, 637, MATCH($B$2, resultados!$A$1:$ZZ$1, 0))</f>
        <v/>
      </c>
      <c r="C643">
        <f>INDEX(resultados!$A$2:$ZZ$3036, 637, MATCH($B$3, resultados!$A$1:$ZZ$1, 0))</f>
        <v/>
      </c>
    </row>
    <row r="644">
      <c r="A644">
        <f>INDEX(resultados!$A$2:$ZZ$3036, 638, MATCH($B$1, resultados!$A$1:$ZZ$1, 0))</f>
        <v/>
      </c>
      <c r="B644">
        <f>INDEX(resultados!$A$2:$ZZ$3036, 638, MATCH($B$2, resultados!$A$1:$ZZ$1, 0))</f>
        <v/>
      </c>
      <c r="C644">
        <f>INDEX(resultados!$A$2:$ZZ$3036, 638, MATCH($B$3, resultados!$A$1:$ZZ$1, 0))</f>
        <v/>
      </c>
    </row>
    <row r="645">
      <c r="A645">
        <f>INDEX(resultados!$A$2:$ZZ$3036, 639, MATCH($B$1, resultados!$A$1:$ZZ$1, 0))</f>
        <v/>
      </c>
      <c r="B645">
        <f>INDEX(resultados!$A$2:$ZZ$3036, 639, MATCH($B$2, resultados!$A$1:$ZZ$1, 0))</f>
        <v/>
      </c>
      <c r="C645">
        <f>INDEX(resultados!$A$2:$ZZ$3036, 639, MATCH($B$3, resultados!$A$1:$ZZ$1, 0))</f>
        <v/>
      </c>
    </row>
    <row r="646">
      <c r="A646">
        <f>INDEX(resultados!$A$2:$ZZ$3036, 640, MATCH($B$1, resultados!$A$1:$ZZ$1, 0))</f>
        <v/>
      </c>
      <c r="B646">
        <f>INDEX(resultados!$A$2:$ZZ$3036, 640, MATCH($B$2, resultados!$A$1:$ZZ$1, 0))</f>
        <v/>
      </c>
      <c r="C646">
        <f>INDEX(resultados!$A$2:$ZZ$3036, 640, MATCH($B$3, resultados!$A$1:$ZZ$1, 0))</f>
        <v/>
      </c>
    </row>
    <row r="647">
      <c r="A647">
        <f>INDEX(resultados!$A$2:$ZZ$3036, 641, MATCH($B$1, resultados!$A$1:$ZZ$1, 0))</f>
        <v/>
      </c>
      <c r="B647">
        <f>INDEX(resultados!$A$2:$ZZ$3036, 641, MATCH($B$2, resultados!$A$1:$ZZ$1, 0))</f>
        <v/>
      </c>
      <c r="C647">
        <f>INDEX(resultados!$A$2:$ZZ$3036, 641, MATCH($B$3, resultados!$A$1:$ZZ$1, 0))</f>
        <v/>
      </c>
    </row>
    <row r="648">
      <c r="A648">
        <f>INDEX(resultados!$A$2:$ZZ$3036, 642, MATCH($B$1, resultados!$A$1:$ZZ$1, 0))</f>
        <v/>
      </c>
      <c r="B648">
        <f>INDEX(resultados!$A$2:$ZZ$3036, 642, MATCH($B$2, resultados!$A$1:$ZZ$1, 0))</f>
        <v/>
      </c>
      <c r="C648">
        <f>INDEX(resultados!$A$2:$ZZ$3036, 642, MATCH($B$3, resultados!$A$1:$ZZ$1, 0))</f>
        <v/>
      </c>
    </row>
    <row r="649">
      <c r="A649">
        <f>INDEX(resultados!$A$2:$ZZ$3036, 643, MATCH($B$1, resultados!$A$1:$ZZ$1, 0))</f>
        <v/>
      </c>
      <c r="B649">
        <f>INDEX(resultados!$A$2:$ZZ$3036, 643, MATCH($B$2, resultados!$A$1:$ZZ$1, 0))</f>
        <v/>
      </c>
      <c r="C649">
        <f>INDEX(resultados!$A$2:$ZZ$3036, 643, MATCH($B$3, resultados!$A$1:$ZZ$1, 0))</f>
        <v/>
      </c>
    </row>
    <row r="650">
      <c r="A650">
        <f>INDEX(resultados!$A$2:$ZZ$3036, 644, MATCH($B$1, resultados!$A$1:$ZZ$1, 0))</f>
        <v/>
      </c>
      <c r="B650">
        <f>INDEX(resultados!$A$2:$ZZ$3036, 644, MATCH($B$2, resultados!$A$1:$ZZ$1, 0))</f>
        <v/>
      </c>
      <c r="C650">
        <f>INDEX(resultados!$A$2:$ZZ$3036, 644, MATCH($B$3, resultados!$A$1:$ZZ$1, 0))</f>
        <v/>
      </c>
    </row>
    <row r="651">
      <c r="A651">
        <f>INDEX(resultados!$A$2:$ZZ$3036, 645, MATCH($B$1, resultados!$A$1:$ZZ$1, 0))</f>
        <v/>
      </c>
      <c r="B651">
        <f>INDEX(resultados!$A$2:$ZZ$3036, 645, MATCH($B$2, resultados!$A$1:$ZZ$1, 0))</f>
        <v/>
      </c>
      <c r="C651">
        <f>INDEX(resultados!$A$2:$ZZ$3036, 645, MATCH($B$3, resultados!$A$1:$ZZ$1, 0))</f>
        <v/>
      </c>
    </row>
    <row r="652">
      <c r="A652">
        <f>INDEX(resultados!$A$2:$ZZ$3036, 646, MATCH($B$1, resultados!$A$1:$ZZ$1, 0))</f>
        <v/>
      </c>
      <c r="B652">
        <f>INDEX(resultados!$A$2:$ZZ$3036, 646, MATCH($B$2, resultados!$A$1:$ZZ$1, 0))</f>
        <v/>
      </c>
      <c r="C652">
        <f>INDEX(resultados!$A$2:$ZZ$3036, 646, MATCH($B$3, resultados!$A$1:$ZZ$1, 0))</f>
        <v/>
      </c>
    </row>
    <row r="653">
      <c r="A653">
        <f>INDEX(resultados!$A$2:$ZZ$3036, 647, MATCH($B$1, resultados!$A$1:$ZZ$1, 0))</f>
        <v/>
      </c>
      <c r="B653">
        <f>INDEX(resultados!$A$2:$ZZ$3036, 647, MATCH($B$2, resultados!$A$1:$ZZ$1, 0))</f>
        <v/>
      </c>
      <c r="C653">
        <f>INDEX(resultados!$A$2:$ZZ$3036, 647, MATCH($B$3, resultados!$A$1:$ZZ$1, 0))</f>
        <v/>
      </c>
    </row>
    <row r="654">
      <c r="A654">
        <f>INDEX(resultados!$A$2:$ZZ$3036, 648, MATCH($B$1, resultados!$A$1:$ZZ$1, 0))</f>
        <v/>
      </c>
      <c r="B654">
        <f>INDEX(resultados!$A$2:$ZZ$3036, 648, MATCH($B$2, resultados!$A$1:$ZZ$1, 0))</f>
        <v/>
      </c>
      <c r="C654">
        <f>INDEX(resultados!$A$2:$ZZ$3036, 648, MATCH($B$3, resultados!$A$1:$ZZ$1, 0))</f>
        <v/>
      </c>
    </row>
    <row r="655">
      <c r="A655">
        <f>INDEX(resultados!$A$2:$ZZ$3036, 649, MATCH($B$1, resultados!$A$1:$ZZ$1, 0))</f>
        <v/>
      </c>
      <c r="B655">
        <f>INDEX(resultados!$A$2:$ZZ$3036, 649, MATCH($B$2, resultados!$A$1:$ZZ$1, 0))</f>
        <v/>
      </c>
      <c r="C655">
        <f>INDEX(resultados!$A$2:$ZZ$3036, 649, MATCH($B$3, resultados!$A$1:$ZZ$1, 0))</f>
        <v/>
      </c>
    </row>
    <row r="656">
      <c r="A656">
        <f>INDEX(resultados!$A$2:$ZZ$3036, 650, MATCH($B$1, resultados!$A$1:$ZZ$1, 0))</f>
        <v/>
      </c>
      <c r="B656">
        <f>INDEX(resultados!$A$2:$ZZ$3036, 650, MATCH($B$2, resultados!$A$1:$ZZ$1, 0))</f>
        <v/>
      </c>
      <c r="C656">
        <f>INDEX(resultados!$A$2:$ZZ$3036, 650, MATCH($B$3, resultados!$A$1:$ZZ$1, 0))</f>
        <v/>
      </c>
    </row>
    <row r="657">
      <c r="A657">
        <f>INDEX(resultados!$A$2:$ZZ$3036, 651, MATCH($B$1, resultados!$A$1:$ZZ$1, 0))</f>
        <v/>
      </c>
      <c r="B657">
        <f>INDEX(resultados!$A$2:$ZZ$3036, 651, MATCH($B$2, resultados!$A$1:$ZZ$1, 0))</f>
        <v/>
      </c>
      <c r="C657">
        <f>INDEX(resultados!$A$2:$ZZ$3036, 651, MATCH($B$3, resultados!$A$1:$ZZ$1, 0))</f>
        <v/>
      </c>
    </row>
    <row r="658">
      <c r="A658">
        <f>INDEX(resultados!$A$2:$ZZ$3036, 652, MATCH($B$1, resultados!$A$1:$ZZ$1, 0))</f>
        <v/>
      </c>
      <c r="B658">
        <f>INDEX(resultados!$A$2:$ZZ$3036, 652, MATCH($B$2, resultados!$A$1:$ZZ$1, 0))</f>
        <v/>
      </c>
      <c r="C658">
        <f>INDEX(resultados!$A$2:$ZZ$3036, 652, MATCH($B$3, resultados!$A$1:$ZZ$1, 0))</f>
        <v/>
      </c>
    </row>
    <row r="659">
      <c r="A659">
        <f>INDEX(resultados!$A$2:$ZZ$3036, 653, MATCH($B$1, resultados!$A$1:$ZZ$1, 0))</f>
        <v/>
      </c>
      <c r="B659">
        <f>INDEX(resultados!$A$2:$ZZ$3036, 653, MATCH($B$2, resultados!$A$1:$ZZ$1, 0))</f>
        <v/>
      </c>
      <c r="C659">
        <f>INDEX(resultados!$A$2:$ZZ$3036, 653, MATCH($B$3, resultados!$A$1:$ZZ$1, 0))</f>
        <v/>
      </c>
    </row>
    <row r="660">
      <c r="A660">
        <f>INDEX(resultados!$A$2:$ZZ$3036, 654, MATCH($B$1, resultados!$A$1:$ZZ$1, 0))</f>
        <v/>
      </c>
      <c r="B660">
        <f>INDEX(resultados!$A$2:$ZZ$3036, 654, MATCH($B$2, resultados!$A$1:$ZZ$1, 0))</f>
        <v/>
      </c>
      <c r="C660">
        <f>INDEX(resultados!$A$2:$ZZ$3036, 654, MATCH($B$3, resultados!$A$1:$ZZ$1, 0))</f>
        <v/>
      </c>
    </row>
    <row r="661">
      <c r="A661">
        <f>INDEX(resultados!$A$2:$ZZ$3036, 655, MATCH($B$1, resultados!$A$1:$ZZ$1, 0))</f>
        <v/>
      </c>
      <c r="B661">
        <f>INDEX(resultados!$A$2:$ZZ$3036, 655, MATCH($B$2, resultados!$A$1:$ZZ$1, 0))</f>
        <v/>
      </c>
      <c r="C661">
        <f>INDEX(resultados!$A$2:$ZZ$3036, 655, MATCH($B$3, resultados!$A$1:$ZZ$1, 0))</f>
        <v/>
      </c>
    </row>
    <row r="662">
      <c r="A662">
        <f>INDEX(resultados!$A$2:$ZZ$3036, 656, MATCH($B$1, resultados!$A$1:$ZZ$1, 0))</f>
        <v/>
      </c>
      <c r="B662">
        <f>INDEX(resultados!$A$2:$ZZ$3036, 656, MATCH($B$2, resultados!$A$1:$ZZ$1, 0))</f>
        <v/>
      </c>
      <c r="C662">
        <f>INDEX(resultados!$A$2:$ZZ$3036, 656, MATCH($B$3, resultados!$A$1:$ZZ$1, 0))</f>
        <v/>
      </c>
    </row>
    <row r="663">
      <c r="A663">
        <f>INDEX(resultados!$A$2:$ZZ$3036, 657, MATCH($B$1, resultados!$A$1:$ZZ$1, 0))</f>
        <v/>
      </c>
      <c r="B663">
        <f>INDEX(resultados!$A$2:$ZZ$3036, 657, MATCH($B$2, resultados!$A$1:$ZZ$1, 0))</f>
        <v/>
      </c>
      <c r="C663">
        <f>INDEX(resultados!$A$2:$ZZ$3036, 657, MATCH($B$3, resultados!$A$1:$ZZ$1, 0))</f>
        <v/>
      </c>
    </row>
    <row r="664">
      <c r="A664">
        <f>INDEX(resultados!$A$2:$ZZ$3036, 658, MATCH($B$1, resultados!$A$1:$ZZ$1, 0))</f>
        <v/>
      </c>
      <c r="B664">
        <f>INDEX(resultados!$A$2:$ZZ$3036, 658, MATCH($B$2, resultados!$A$1:$ZZ$1, 0))</f>
        <v/>
      </c>
      <c r="C664">
        <f>INDEX(resultados!$A$2:$ZZ$3036, 658, MATCH($B$3, resultados!$A$1:$ZZ$1, 0))</f>
        <v/>
      </c>
    </row>
    <row r="665">
      <c r="A665">
        <f>INDEX(resultados!$A$2:$ZZ$3036, 659, MATCH($B$1, resultados!$A$1:$ZZ$1, 0))</f>
        <v/>
      </c>
      <c r="B665">
        <f>INDEX(resultados!$A$2:$ZZ$3036, 659, MATCH($B$2, resultados!$A$1:$ZZ$1, 0))</f>
        <v/>
      </c>
      <c r="C665">
        <f>INDEX(resultados!$A$2:$ZZ$3036, 659, MATCH($B$3, resultados!$A$1:$ZZ$1, 0))</f>
        <v/>
      </c>
    </row>
    <row r="666">
      <c r="A666">
        <f>INDEX(resultados!$A$2:$ZZ$3036, 660, MATCH($B$1, resultados!$A$1:$ZZ$1, 0))</f>
        <v/>
      </c>
      <c r="B666">
        <f>INDEX(resultados!$A$2:$ZZ$3036, 660, MATCH($B$2, resultados!$A$1:$ZZ$1, 0))</f>
        <v/>
      </c>
      <c r="C666">
        <f>INDEX(resultados!$A$2:$ZZ$3036, 660, MATCH($B$3, resultados!$A$1:$ZZ$1, 0))</f>
        <v/>
      </c>
    </row>
    <row r="667">
      <c r="A667">
        <f>INDEX(resultados!$A$2:$ZZ$3036, 661, MATCH($B$1, resultados!$A$1:$ZZ$1, 0))</f>
        <v/>
      </c>
      <c r="B667">
        <f>INDEX(resultados!$A$2:$ZZ$3036, 661, MATCH($B$2, resultados!$A$1:$ZZ$1, 0))</f>
        <v/>
      </c>
      <c r="C667">
        <f>INDEX(resultados!$A$2:$ZZ$3036, 661, MATCH($B$3, resultados!$A$1:$ZZ$1, 0))</f>
        <v/>
      </c>
    </row>
    <row r="668">
      <c r="A668">
        <f>INDEX(resultados!$A$2:$ZZ$3036, 662, MATCH($B$1, resultados!$A$1:$ZZ$1, 0))</f>
        <v/>
      </c>
      <c r="B668">
        <f>INDEX(resultados!$A$2:$ZZ$3036, 662, MATCH($B$2, resultados!$A$1:$ZZ$1, 0))</f>
        <v/>
      </c>
      <c r="C668">
        <f>INDEX(resultados!$A$2:$ZZ$3036, 662, MATCH($B$3, resultados!$A$1:$ZZ$1, 0))</f>
        <v/>
      </c>
    </row>
    <row r="669">
      <c r="A669">
        <f>INDEX(resultados!$A$2:$ZZ$3036, 663, MATCH($B$1, resultados!$A$1:$ZZ$1, 0))</f>
        <v/>
      </c>
      <c r="B669">
        <f>INDEX(resultados!$A$2:$ZZ$3036, 663, MATCH($B$2, resultados!$A$1:$ZZ$1, 0))</f>
        <v/>
      </c>
      <c r="C669">
        <f>INDEX(resultados!$A$2:$ZZ$3036, 663, MATCH($B$3, resultados!$A$1:$ZZ$1, 0))</f>
        <v/>
      </c>
    </row>
    <row r="670">
      <c r="A670">
        <f>INDEX(resultados!$A$2:$ZZ$3036, 664, MATCH($B$1, resultados!$A$1:$ZZ$1, 0))</f>
        <v/>
      </c>
      <c r="B670">
        <f>INDEX(resultados!$A$2:$ZZ$3036, 664, MATCH($B$2, resultados!$A$1:$ZZ$1, 0))</f>
        <v/>
      </c>
      <c r="C670">
        <f>INDEX(resultados!$A$2:$ZZ$3036, 664, MATCH($B$3, resultados!$A$1:$ZZ$1, 0))</f>
        <v/>
      </c>
    </row>
    <row r="671">
      <c r="A671">
        <f>INDEX(resultados!$A$2:$ZZ$3036, 665, MATCH($B$1, resultados!$A$1:$ZZ$1, 0))</f>
        <v/>
      </c>
      <c r="B671">
        <f>INDEX(resultados!$A$2:$ZZ$3036, 665, MATCH($B$2, resultados!$A$1:$ZZ$1, 0))</f>
        <v/>
      </c>
      <c r="C671">
        <f>INDEX(resultados!$A$2:$ZZ$3036, 665, MATCH($B$3, resultados!$A$1:$ZZ$1, 0))</f>
        <v/>
      </c>
    </row>
    <row r="672">
      <c r="A672">
        <f>INDEX(resultados!$A$2:$ZZ$3036, 666, MATCH($B$1, resultados!$A$1:$ZZ$1, 0))</f>
        <v/>
      </c>
      <c r="B672">
        <f>INDEX(resultados!$A$2:$ZZ$3036, 666, MATCH($B$2, resultados!$A$1:$ZZ$1, 0))</f>
        <v/>
      </c>
      <c r="C672">
        <f>INDEX(resultados!$A$2:$ZZ$3036, 666, MATCH($B$3, resultados!$A$1:$ZZ$1, 0))</f>
        <v/>
      </c>
    </row>
    <row r="673">
      <c r="A673">
        <f>INDEX(resultados!$A$2:$ZZ$3036, 667, MATCH($B$1, resultados!$A$1:$ZZ$1, 0))</f>
        <v/>
      </c>
      <c r="B673">
        <f>INDEX(resultados!$A$2:$ZZ$3036, 667, MATCH($B$2, resultados!$A$1:$ZZ$1, 0))</f>
        <v/>
      </c>
      <c r="C673">
        <f>INDEX(resultados!$A$2:$ZZ$3036, 667, MATCH($B$3, resultados!$A$1:$ZZ$1, 0))</f>
        <v/>
      </c>
    </row>
    <row r="674">
      <c r="A674">
        <f>INDEX(resultados!$A$2:$ZZ$3036, 668, MATCH($B$1, resultados!$A$1:$ZZ$1, 0))</f>
        <v/>
      </c>
      <c r="B674">
        <f>INDEX(resultados!$A$2:$ZZ$3036, 668, MATCH($B$2, resultados!$A$1:$ZZ$1, 0))</f>
        <v/>
      </c>
      <c r="C674">
        <f>INDEX(resultados!$A$2:$ZZ$3036, 668, MATCH($B$3, resultados!$A$1:$ZZ$1, 0))</f>
        <v/>
      </c>
    </row>
    <row r="675">
      <c r="A675">
        <f>INDEX(resultados!$A$2:$ZZ$3036, 669, MATCH($B$1, resultados!$A$1:$ZZ$1, 0))</f>
        <v/>
      </c>
      <c r="B675">
        <f>INDEX(resultados!$A$2:$ZZ$3036, 669, MATCH($B$2, resultados!$A$1:$ZZ$1, 0))</f>
        <v/>
      </c>
      <c r="C675">
        <f>INDEX(resultados!$A$2:$ZZ$3036, 669, MATCH($B$3, resultados!$A$1:$ZZ$1, 0))</f>
        <v/>
      </c>
    </row>
    <row r="676">
      <c r="A676">
        <f>INDEX(resultados!$A$2:$ZZ$3036, 670, MATCH($B$1, resultados!$A$1:$ZZ$1, 0))</f>
        <v/>
      </c>
      <c r="B676">
        <f>INDEX(resultados!$A$2:$ZZ$3036, 670, MATCH($B$2, resultados!$A$1:$ZZ$1, 0))</f>
        <v/>
      </c>
      <c r="C676">
        <f>INDEX(resultados!$A$2:$ZZ$3036, 670, MATCH($B$3, resultados!$A$1:$ZZ$1, 0))</f>
        <v/>
      </c>
    </row>
    <row r="677">
      <c r="A677">
        <f>INDEX(resultados!$A$2:$ZZ$3036, 671, MATCH($B$1, resultados!$A$1:$ZZ$1, 0))</f>
        <v/>
      </c>
      <c r="B677">
        <f>INDEX(resultados!$A$2:$ZZ$3036, 671, MATCH($B$2, resultados!$A$1:$ZZ$1, 0))</f>
        <v/>
      </c>
      <c r="C677">
        <f>INDEX(resultados!$A$2:$ZZ$3036, 671, MATCH($B$3, resultados!$A$1:$ZZ$1, 0))</f>
        <v/>
      </c>
    </row>
    <row r="678">
      <c r="A678">
        <f>INDEX(resultados!$A$2:$ZZ$3036, 672, MATCH($B$1, resultados!$A$1:$ZZ$1, 0))</f>
        <v/>
      </c>
      <c r="B678">
        <f>INDEX(resultados!$A$2:$ZZ$3036, 672, MATCH($B$2, resultados!$A$1:$ZZ$1, 0))</f>
        <v/>
      </c>
      <c r="C678">
        <f>INDEX(resultados!$A$2:$ZZ$3036, 672, MATCH($B$3, resultados!$A$1:$ZZ$1, 0))</f>
        <v/>
      </c>
    </row>
    <row r="679">
      <c r="A679">
        <f>INDEX(resultados!$A$2:$ZZ$3036, 673, MATCH($B$1, resultados!$A$1:$ZZ$1, 0))</f>
        <v/>
      </c>
      <c r="B679">
        <f>INDEX(resultados!$A$2:$ZZ$3036, 673, MATCH($B$2, resultados!$A$1:$ZZ$1, 0))</f>
        <v/>
      </c>
      <c r="C679">
        <f>INDEX(resultados!$A$2:$ZZ$3036, 673, MATCH($B$3, resultados!$A$1:$ZZ$1, 0))</f>
        <v/>
      </c>
    </row>
    <row r="680">
      <c r="A680">
        <f>INDEX(resultados!$A$2:$ZZ$3036, 674, MATCH($B$1, resultados!$A$1:$ZZ$1, 0))</f>
        <v/>
      </c>
      <c r="B680">
        <f>INDEX(resultados!$A$2:$ZZ$3036, 674, MATCH($B$2, resultados!$A$1:$ZZ$1, 0))</f>
        <v/>
      </c>
      <c r="C680">
        <f>INDEX(resultados!$A$2:$ZZ$3036, 674, MATCH($B$3, resultados!$A$1:$ZZ$1, 0))</f>
        <v/>
      </c>
    </row>
    <row r="681">
      <c r="A681">
        <f>INDEX(resultados!$A$2:$ZZ$3036, 675, MATCH($B$1, resultados!$A$1:$ZZ$1, 0))</f>
        <v/>
      </c>
      <c r="B681">
        <f>INDEX(resultados!$A$2:$ZZ$3036, 675, MATCH($B$2, resultados!$A$1:$ZZ$1, 0))</f>
        <v/>
      </c>
      <c r="C681">
        <f>INDEX(resultados!$A$2:$ZZ$3036, 675, MATCH($B$3, resultados!$A$1:$ZZ$1, 0))</f>
        <v/>
      </c>
    </row>
    <row r="682">
      <c r="A682">
        <f>INDEX(resultados!$A$2:$ZZ$3036, 676, MATCH($B$1, resultados!$A$1:$ZZ$1, 0))</f>
        <v/>
      </c>
      <c r="B682">
        <f>INDEX(resultados!$A$2:$ZZ$3036, 676, MATCH($B$2, resultados!$A$1:$ZZ$1, 0))</f>
        <v/>
      </c>
      <c r="C682">
        <f>INDEX(resultados!$A$2:$ZZ$3036, 676, MATCH($B$3, resultados!$A$1:$ZZ$1, 0))</f>
        <v/>
      </c>
    </row>
    <row r="683">
      <c r="A683">
        <f>INDEX(resultados!$A$2:$ZZ$3036, 677, MATCH($B$1, resultados!$A$1:$ZZ$1, 0))</f>
        <v/>
      </c>
      <c r="B683">
        <f>INDEX(resultados!$A$2:$ZZ$3036, 677, MATCH($B$2, resultados!$A$1:$ZZ$1, 0))</f>
        <v/>
      </c>
      <c r="C683">
        <f>INDEX(resultados!$A$2:$ZZ$3036, 677, MATCH($B$3, resultados!$A$1:$ZZ$1, 0))</f>
        <v/>
      </c>
    </row>
    <row r="684">
      <c r="A684">
        <f>INDEX(resultados!$A$2:$ZZ$3036, 678, MATCH($B$1, resultados!$A$1:$ZZ$1, 0))</f>
        <v/>
      </c>
      <c r="B684">
        <f>INDEX(resultados!$A$2:$ZZ$3036, 678, MATCH($B$2, resultados!$A$1:$ZZ$1, 0))</f>
        <v/>
      </c>
      <c r="C684">
        <f>INDEX(resultados!$A$2:$ZZ$3036, 678, MATCH($B$3, resultados!$A$1:$ZZ$1, 0))</f>
        <v/>
      </c>
    </row>
    <row r="685">
      <c r="A685">
        <f>INDEX(resultados!$A$2:$ZZ$3036, 679, MATCH($B$1, resultados!$A$1:$ZZ$1, 0))</f>
        <v/>
      </c>
      <c r="B685">
        <f>INDEX(resultados!$A$2:$ZZ$3036, 679, MATCH($B$2, resultados!$A$1:$ZZ$1, 0))</f>
        <v/>
      </c>
      <c r="C685">
        <f>INDEX(resultados!$A$2:$ZZ$3036, 679, MATCH($B$3, resultados!$A$1:$ZZ$1, 0))</f>
        <v/>
      </c>
    </row>
    <row r="686">
      <c r="A686">
        <f>INDEX(resultados!$A$2:$ZZ$3036, 680, MATCH($B$1, resultados!$A$1:$ZZ$1, 0))</f>
        <v/>
      </c>
      <c r="B686">
        <f>INDEX(resultados!$A$2:$ZZ$3036, 680, MATCH($B$2, resultados!$A$1:$ZZ$1, 0))</f>
        <v/>
      </c>
      <c r="C686">
        <f>INDEX(resultados!$A$2:$ZZ$3036, 680, MATCH($B$3, resultados!$A$1:$ZZ$1, 0))</f>
        <v/>
      </c>
    </row>
    <row r="687">
      <c r="A687">
        <f>INDEX(resultados!$A$2:$ZZ$3036, 681, MATCH($B$1, resultados!$A$1:$ZZ$1, 0))</f>
        <v/>
      </c>
      <c r="B687">
        <f>INDEX(resultados!$A$2:$ZZ$3036, 681, MATCH($B$2, resultados!$A$1:$ZZ$1, 0))</f>
        <v/>
      </c>
      <c r="C687">
        <f>INDEX(resultados!$A$2:$ZZ$3036, 681, MATCH($B$3, resultados!$A$1:$ZZ$1, 0))</f>
        <v/>
      </c>
    </row>
    <row r="688">
      <c r="A688">
        <f>INDEX(resultados!$A$2:$ZZ$3036, 682, MATCH($B$1, resultados!$A$1:$ZZ$1, 0))</f>
        <v/>
      </c>
      <c r="B688">
        <f>INDEX(resultados!$A$2:$ZZ$3036, 682, MATCH($B$2, resultados!$A$1:$ZZ$1, 0))</f>
        <v/>
      </c>
      <c r="C688">
        <f>INDEX(resultados!$A$2:$ZZ$3036, 682, MATCH($B$3, resultados!$A$1:$ZZ$1, 0))</f>
        <v/>
      </c>
    </row>
    <row r="689">
      <c r="A689">
        <f>INDEX(resultados!$A$2:$ZZ$3036, 683, MATCH($B$1, resultados!$A$1:$ZZ$1, 0))</f>
        <v/>
      </c>
      <c r="B689">
        <f>INDEX(resultados!$A$2:$ZZ$3036, 683, MATCH($B$2, resultados!$A$1:$ZZ$1, 0))</f>
        <v/>
      </c>
      <c r="C689">
        <f>INDEX(resultados!$A$2:$ZZ$3036, 683, MATCH($B$3, resultados!$A$1:$ZZ$1, 0))</f>
        <v/>
      </c>
    </row>
    <row r="690">
      <c r="A690">
        <f>INDEX(resultados!$A$2:$ZZ$3036, 684, MATCH($B$1, resultados!$A$1:$ZZ$1, 0))</f>
        <v/>
      </c>
      <c r="B690">
        <f>INDEX(resultados!$A$2:$ZZ$3036, 684, MATCH($B$2, resultados!$A$1:$ZZ$1, 0))</f>
        <v/>
      </c>
      <c r="C690">
        <f>INDEX(resultados!$A$2:$ZZ$3036, 684, MATCH($B$3, resultados!$A$1:$ZZ$1, 0))</f>
        <v/>
      </c>
    </row>
    <row r="691">
      <c r="A691">
        <f>INDEX(resultados!$A$2:$ZZ$3036, 685, MATCH($B$1, resultados!$A$1:$ZZ$1, 0))</f>
        <v/>
      </c>
      <c r="B691">
        <f>INDEX(resultados!$A$2:$ZZ$3036, 685, MATCH($B$2, resultados!$A$1:$ZZ$1, 0))</f>
        <v/>
      </c>
      <c r="C691">
        <f>INDEX(resultados!$A$2:$ZZ$3036, 685, MATCH($B$3, resultados!$A$1:$ZZ$1, 0))</f>
        <v/>
      </c>
    </row>
    <row r="692">
      <c r="A692">
        <f>INDEX(resultados!$A$2:$ZZ$3036, 686, MATCH($B$1, resultados!$A$1:$ZZ$1, 0))</f>
        <v/>
      </c>
      <c r="B692">
        <f>INDEX(resultados!$A$2:$ZZ$3036, 686, MATCH($B$2, resultados!$A$1:$ZZ$1, 0))</f>
        <v/>
      </c>
      <c r="C692">
        <f>INDEX(resultados!$A$2:$ZZ$3036, 686, MATCH($B$3, resultados!$A$1:$ZZ$1, 0))</f>
        <v/>
      </c>
    </row>
    <row r="693">
      <c r="A693">
        <f>INDEX(resultados!$A$2:$ZZ$3036, 687, MATCH($B$1, resultados!$A$1:$ZZ$1, 0))</f>
        <v/>
      </c>
      <c r="B693">
        <f>INDEX(resultados!$A$2:$ZZ$3036, 687, MATCH($B$2, resultados!$A$1:$ZZ$1, 0))</f>
        <v/>
      </c>
      <c r="C693">
        <f>INDEX(resultados!$A$2:$ZZ$3036, 687, MATCH($B$3, resultados!$A$1:$ZZ$1, 0))</f>
        <v/>
      </c>
    </row>
    <row r="694">
      <c r="A694">
        <f>INDEX(resultados!$A$2:$ZZ$3036, 688, MATCH($B$1, resultados!$A$1:$ZZ$1, 0))</f>
        <v/>
      </c>
      <c r="B694">
        <f>INDEX(resultados!$A$2:$ZZ$3036, 688, MATCH($B$2, resultados!$A$1:$ZZ$1, 0))</f>
        <v/>
      </c>
      <c r="C694">
        <f>INDEX(resultados!$A$2:$ZZ$3036, 688, MATCH($B$3, resultados!$A$1:$ZZ$1, 0))</f>
        <v/>
      </c>
    </row>
    <row r="695">
      <c r="A695">
        <f>INDEX(resultados!$A$2:$ZZ$3036, 689, MATCH($B$1, resultados!$A$1:$ZZ$1, 0))</f>
        <v/>
      </c>
      <c r="B695">
        <f>INDEX(resultados!$A$2:$ZZ$3036, 689, MATCH($B$2, resultados!$A$1:$ZZ$1, 0))</f>
        <v/>
      </c>
      <c r="C695">
        <f>INDEX(resultados!$A$2:$ZZ$3036, 689, MATCH($B$3, resultados!$A$1:$ZZ$1, 0))</f>
        <v/>
      </c>
    </row>
    <row r="696">
      <c r="A696">
        <f>INDEX(resultados!$A$2:$ZZ$3036, 690, MATCH($B$1, resultados!$A$1:$ZZ$1, 0))</f>
        <v/>
      </c>
      <c r="B696">
        <f>INDEX(resultados!$A$2:$ZZ$3036, 690, MATCH($B$2, resultados!$A$1:$ZZ$1, 0))</f>
        <v/>
      </c>
      <c r="C696">
        <f>INDEX(resultados!$A$2:$ZZ$3036, 690, MATCH($B$3, resultados!$A$1:$ZZ$1, 0))</f>
        <v/>
      </c>
    </row>
    <row r="697">
      <c r="A697">
        <f>INDEX(resultados!$A$2:$ZZ$3036, 691, MATCH($B$1, resultados!$A$1:$ZZ$1, 0))</f>
        <v/>
      </c>
      <c r="B697">
        <f>INDEX(resultados!$A$2:$ZZ$3036, 691, MATCH($B$2, resultados!$A$1:$ZZ$1, 0))</f>
        <v/>
      </c>
      <c r="C697">
        <f>INDEX(resultados!$A$2:$ZZ$3036, 691, MATCH($B$3, resultados!$A$1:$ZZ$1, 0))</f>
        <v/>
      </c>
    </row>
    <row r="698">
      <c r="A698">
        <f>INDEX(resultados!$A$2:$ZZ$3036, 692, MATCH($B$1, resultados!$A$1:$ZZ$1, 0))</f>
        <v/>
      </c>
      <c r="B698">
        <f>INDEX(resultados!$A$2:$ZZ$3036, 692, MATCH($B$2, resultados!$A$1:$ZZ$1, 0))</f>
        <v/>
      </c>
      <c r="C698">
        <f>INDEX(resultados!$A$2:$ZZ$3036, 692, MATCH($B$3, resultados!$A$1:$ZZ$1, 0))</f>
        <v/>
      </c>
    </row>
    <row r="699">
      <c r="A699">
        <f>INDEX(resultados!$A$2:$ZZ$3036, 693, MATCH($B$1, resultados!$A$1:$ZZ$1, 0))</f>
        <v/>
      </c>
      <c r="B699">
        <f>INDEX(resultados!$A$2:$ZZ$3036, 693, MATCH($B$2, resultados!$A$1:$ZZ$1, 0))</f>
        <v/>
      </c>
      <c r="C699">
        <f>INDEX(resultados!$A$2:$ZZ$3036, 693, MATCH($B$3, resultados!$A$1:$ZZ$1, 0))</f>
        <v/>
      </c>
    </row>
    <row r="700">
      <c r="A700">
        <f>INDEX(resultados!$A$2:$ZZ$3036, 694, MATCH($B$1, resultados!$A$1:$ZZ$1, 0))</f>
        <v/>
      </c>
      <c r="B700">
        <f>INDEX(resultados!$A$2:$ZZ$3036, 694, MATCH($B$2, resultados!$A$1:$ZZ$1, 0))</f>
        <v/>
      </c>
      <c r="C700">
        <f>INDEX(resultados!$A$2:$ZZ$3036, 694, MATCH($B$3, resultados!$A$1:$ZZ$1, 0))</f>
        <v/>
      </c>
    </row>
    <row r="701">
      <c r="A701">
        <f>INDEX(resultados!$A$2:$ZZ$3036, 695, MATCH($B$1, resultados!$A$1:$ZZ$1, 0))</f>
        <v/>
      </c>
      <c r="B701">
        <f>INDEX(resultados!$A$2:$ZZ$3036, 695, MATCH($B$2, resultados!$A$1:$ZZ$1, 0))</f>
        <v/>
      </c>
      <c r="C701">
        <f>INDEX(resultados!$A$2:$ZZ$3036, 695, MATCH($B$3, resultados!$A$1:$ZZ$1, 0))</f>
        <v/>
      </c>
    </row>
    <row r="702">
      <c r="A702">
        <f>INDEX(resultados!$A$2:$ZZ$3036, 696, MATCH($B$1, resultados!$A$1:$ZZ$1, 0))</f>
        <v/>
      </c>
      <c r="B702">
        <f>INDEX(resultados!$A$2:$ZZ$3036, 696, MATCH($B$2, resultados!$A$1:$ZZ$1, 0))</f>
        <v/>
      </c>
      <c r="C702">
        <f>INDEX(resultados!$A$2:$ZZ$3036, 696, MATCH($B$3, resultados!$A$1:$ZZ$1, 0))</f>
        <v/>
      </c>
    </row>
    <row r="703">
      <c r="A703">
        <f>INDEX(resultados!$A$2:$ZZ$3036, 697, MATCH($B$1, resultados!$A$1:$ZZ$1, 0))</f>
        <v/>
      </c>
      <c r="B703">
        <f>INDEX(resultados!$A$2:$ZZ$3036, 697, MATCH($B$2, resultados!$A$1:$ZZ$1, 0))</f>
        <v/>
      </c>
      <c r="C703">
        <f>INDEX(resultados!$A$2:$ZZ$3036, 697, MATCH($B$3, resultados!$A$1:$ZZ$1, 0))</f>
        <v/>
      </c>
    </row>
    <row r="704">
      <c r="A704">
        <f>INDEX(resultados!$A$2:$ZZ$3036, 698, MATCH($B$1, resultados!$A$1:$ZZ$1, 0))</f>
        <v/>
      </c>
      <c r="B704">
        <f>INDEX(resultados!$A$2:$ZZ$3036, 698, MATCH($B$2, resultados!$A$1:$ZZ$1, 0))</f>
        <v/>
      </c>
      <c r="C704">
        <f>INDEX(resultados!$A$2:$ZZ$3036, 698, MATCH($B$3, resultados!$A$1:$ZZ$1, 0))</f>
        <v/>
      </c>
    </row>
    <row r="705">
      <c r="A705">
        <f>INDEX(resultados!$A$2:$ZZ$3036, 699, MATCH($B$1, resultados!$A$1:$ZZ$1, 0))</f>
        <v/>
      </c>
      <c r="B705">
        <f>INDEX(resultados!$A$2:$ZZ$3036, 699, MATCH($B$2, resultados!$A$1:$ZZ$1, 0))</f>
        <v/>
      </c>
      <c r="C705">
        <f>INDEX(resultados!$A$2:$ZZ$3036, 699, MATCH($B$3, resultados!$A$1:$ZZ$1, 0))</f>
        <v/>
      </c>
    </row>
    <row r="706">
      <c r="A706">
        <f>INDEX(resultados!$A$2:$ZZ$3036, 700, MATCH($B$1, resultados!$A$1:$ZZ$1, 0))</f>
        <v/>
      </c>
      <c r="B706">
        <f>INDEX(resultados!$A$2:$ZZ$3036, 700, MATCH($B$2, resultados!$A$1:$ZZ$1, 0))</f>
        <v/>
      </c>
      <c r="C706">
        <f>INDEX(resultados!$A$2:$ZZ$3036, 700, MATCH($B$3, resultados!$A$1:$ZZ$1, 0))</f>
        <v/>
      </c>
    </row>
    <row r="707">
      <c r="A707">
        <f>INDEX(resultados!$A$2:$ZZ$3036, 701, MATCH($B$1, resultados!$A$1:$ZZ$1, 0))</f>
        <v/>
      </c>
      <c r="B707">
        <f>INDEX(resultados!$A$2:$ZZ$3036, 701, MATCH($B$2, resultados!$A$1:$ZZ$1, 0))</f>
        <v/>
      </c>
      <c r="C707">
        <f>INDEX(resultados!$A$2:$ZZ$3036, 701, MATCH($B$3, resultados!$A$1:$ZZ$1, 0))</f>
        <v/>
      </c>
    </row>
    <row r="708">
      <c r="A708">
        <f>INDEX(resultados!$A$2:$ZZ$3036, 702, MATCH($B$1, resultados!$A$1:$ZZ$1, 0))</f>
        <v/>
      </c>
      <c r="B708">
        <f>INDEX(resultados!$A$2:$ZZ$3036, 702, MATCH($B$2, resultados!$A$1:$ZZ$1, 0))</f>
        <v/>
      </c>
      <c r="C708">
        <f>INDEX(resultados!$A$2:$ZZ$3036, 702, MATCH($B$3, resultados!$A$1:$ZZ$1, 0))</f>
        <v/>
      </c>
    </row>
    <row r="709">
      <c r="A709">
        <f>INDEX(resultados!$A$2:$ZZ$3036, 703, MATCH($B$1, resultados!$A$1:$ZZ$1, 0))</f>
        <v/>
      </c>
      <c r="B709">
        <f>INDEX(resultados!$A$2:$ZZ$3036, 703, MATCH($B$2, resultados!$A$1:$ZZ$1, 0))</f>
        <v/>
      </c>
      <c r="C709">
        <f>INDEX(resultados!$A$2:$ZZ$3036, 703, MATCH($B$3, resultados!$A$1:$ZZ$1, 0))</f>
        <v/>
      </c>
    </row>
    <row r="710">
      <c r="A710">
        <f>INDEX(resultados!$A$2:$ZZ$3036, 704, MATCH($B$1, resultados!$A$1:$ZZ$1, 0))</f>
        <v/>
      </c>
      <c r="B710">
        <f>INDEX(resultados!$A$2:$ZZ$3036, 704, MATCH($B$2, resultados!$A$1:$ZZ$1, 0))</f>
        <v/>
      </c>
      <c r="C710">
        <f>INDEX(resultados!$A$2:$ZZ$3036, 704, MATCH($B$3, resultados!$A$1:$ZZ$1, 0))</f>
        <v/>
      </c>
    </row>
    <row r="711">
      <c r="A711">
        <f>INDEX(resultados!$A$2:$ZZ$3036, 705, MATCH($B$1, resultados!$A$1:$ZZ$1, 0))</f>
        <v/>
      </c>
      <c r="B711">
        <f>INDEX(resultados!$A$2:$ZZ$3036, 705, MATCH($B$2, resultados!$A$1:$ZZ$1, 0))</f>
        <v/>
      </c>
      <c r="C711">
        <f>INDEX(resultados!$A$2:$ZZ$3036, 705, MATCH($B$3, resultados!$A$1:$ZZ$1, 0))</f>
        <v/>
      </c>
    </row>
    <row r="712">
      <c r="A712">
        <f>INDEX(resultados!$A$2:$ZZ$3036, 706, MATCH($B$1, resultados!$A$1:$ZZ$1, 0))</f>
        <v/>
      </c>
      <c r="B712">
        <f>INDEX(resultados!$A$2:$ZZ$3036, 706, MATCH($B$2, resultados!$A$1:$ZZ$1, 0))</f>
        <v/>
      </c>
      <c r="C712">
        <f>INDEX(resultados!$A$2:$ZZ$3036, 706, MATCH($B$3, resultados!$A$1:$ZZ$1, 0))</f>
        <v/>
      </c>
    </row>
    <row r="713">
      <c r="A713">
        <f>INDEX(resultados!$A$2:$ZZ$3036, 707, MATCH($B$1, resultados!$A$1:$ZZ$1, 0))</f>
        <v/>
      </c>
      <c r="B713">
        <f>INDEX(resultados!$A$2:$ZZ$3036, 707, MATCH($B$2, resultados!$A$1:$ZZ$1, 0))</f>
        <v/>
      </c>
      <c r="C713">
        <f>INDEX(resultados!$A$2:$ZZ$3036, 707, MATCH($B$3, resultados!$A$1:$ZZ$1, 0))</f>
        <v/>
      </c>
    </row>
    <row r="714">
      <c r="A714">
        <f>INDEX(resultados!$A$2:$ZZ$3036, 708, MATCH($B$1, resultados!$A$1:$ZZ$1, 0))</f>
        <v/>
      </c>
      <c r="B714">
        <f>INDEX(resultados!$A$2:$ZZ$3036, 708, MATCH($B$2, resultados!$A$1:$ZZ$1, 0))</f>
        <v/>
      </c>
      <c r="C714">
        <f>INDEX(resultados!$A$2:$ZZ$3036, 708, MATCH($B$3, resultados!$A$1:$ZZ$1, 0))</f>
        <v/>
      </c>
    </row>
    <row r="715">
      <c r="A715">
        <f>INDEX(resultados!$A$2:$ZZ$3036, 709, MATCH($B$1, resultados!$A$1:$ZZ$1, 0))</f>
        <v/>
      </c>
      <c r="B715">
        <f>INDEX(resultados!$A$2:$ZZ$3036, 709, MATCH($B$2, resultados!$A$1:$ZZ$1, 0))</f>
        <v/>
      </c>
      <c r="C715">
        <f>INDEX(resultados!$A$2:$ZZ$3036, 709, MATCH($B$3, resultados!$A$1:$ZZ$1, 0))</f>
        <v/>
      </c>
    </row>
    <row r="716">
      <c r="A716">
        <f>INDEX(resultados!$A$2:$ZZ$3036, 710, MATCH($B$1, resultados!$A$1:$ZZ$1, 0))</f>
        <v/>
      </c>
      <c r="B716">
        <f>INDEX(resultados!$A$2:$ZZ$3036, 710, MATCH($B$2, resultados!$A$1:$ZZ$1, 0))</f>
        <v/>
      </c>
      <c r="C716">
        <f>INDEX(resultados!$A$2:$ZZ$3036, 710, MATCH($B$3, resultados!$A$1:$ZZ$1, 0))</f>
        <v/>
      </c>
    </row>
    <row r="717">
      <c r="A717">
        <f>INDEX(resultados!$A$2:$ZZ$3036, 711, MATCH($B$1, resultados!$A$1:$ZZ$1, 0))</f>
        <v/>
      </c>
      <c r="B717">
        <f>INDEX(resultados!$A$2:$ZZ$3036, 711, MATCH($B$2, resultados!$A$1:$ZZ$1, 0))</f>
        <v/>
      </c>
      <c r="C717">
        <f>INDEX(resultados!$A$2:$ZZ$3036, 711, MATCH($B$3, resultados!$A$1:$ZZ$1, 0))</f>
        <v/>
      </c>
    </row>
    <row r="718">
      <c r="A718">
        <f>INDEX(resultados!$A$2:$ZZ$3036, 712, MATCH($B$1, resultados!$A$1:$ZZ$1, 0))</f>
        <v/>
      </c>
      <c r="B718">
        <f>INDEX(resultados!$A$2:$ZZ$3036, 712, MATCH($B$2, resultados!$A$1:$ZZ$1, 0))</f>
        <v/>
      </c>
      <c r="C718">
        <f>INDEX(resultados!$A$2:$ZZ$3036, 712, MATCH($B$3, resultados!$A$1:$ZZ$1, 0))</f>
        <v/>
      </c>
    </row>
    <row r="719">
      <c r="A719">
        <f>INDEX(resultados!$A$2:$ZZ$3036, 713, MATCH($B$1, resultados!$A$1:$ZZ$1, 0))</f>
        <v/>
      </c>
      <c r="B719">
        <f>INDEX(resultados!$A$2:$ZZ$3036, 713, MATCH($B$2, resultados!$A$1:$ZZ$1, 0))</f>
        <v/>
      </c>
      <c r="C719">
        <f>INDEX(resultados!$A$2:$ZZ$3036, 713, MATCH($B$3, resultados!$A$1:$ZZ$1, 0))</f>
        <v/>
      </c>
    </row>
    <row r="720">
      <c r="A720">
        <f>INDEX(resultados!$A$2:$ZZ$3036, 714, MATCH($B$1, resultados!$A$1:$ZZ$1, 0))</f>
        <v/>
      </c>
      <c r="B720">
        <f>INDEX(resultados!$A$2:$ZZ$3036, 714, MATCH($B$2, resultados!$A$1:$ZZ$1, 0))</f>
        <v/>
      </c>
      <c r="C720">
        <f>INDEX(resultados!$A$2:$ZZ$3036, 714, MATCH($B$3, resultados!$A$1:$ZZ$1, 0))</f>
        <v/>
      </c>
    </row>
    <row r="721">
      <c r="A721">
        <f>INDEX(resultados!$A$2:$ZZ$3036, 715, MATCH($B$1, resultados!$A$1:$ZZ$1, 0))</f>
        <v/>
      </c>
      <c r="B721">
        <f>INDEX(resultados!$A$2:$ZZ$3036, 715, MATCH($B$2, resultados!$A$1:$ZZ$1, 0))</f>
        <v/>
      </c>
      <c r="C721">
        <f>INDEX(resultados!$A$2:$ZZ$3036, 715, MATCH($B$3, resultados!$A$1:$ZZ$1, 0))</f>
        <v/>
      </c>
    </row>
    <row r="722">
      <c r="A722">
        <f>INDEX(resultados!$A$2:$ZZ$3036, 716, MATCH($B$1, resultados!$A$1:$ZZ$1, 0))</f>
        <v/>
      </c>
      <c r="B722">
        <f>INDEX(resultados!$A$2:$ZZ$3036, 716, MATCH($B$2, resultados!$A$1:$ZZ$1, 0))</f>
        <v/>
      </c>
      <c r="C722">
        <f>INDEX(resultados!$A$2:$ZZ$3036, 716, MATCH($B$3, resultados!$A$1:$ZZ$1, 0))</f>
        <v/>
      </c>
    </row>
    <row r="723">
      <c r="A723">
        <f>INDEX(resultados!$A$2:$ZZ$3036, 717, MATCH($B$1, resultados!$A$1:$ZZ$1, 0))</f>
        <v/>
      </c>
      <c r="B723">
        <f>INDEX(resultados!$A$2:$ZZ$3036, 717, MATCH($B$2, resultados!$A$1:$ZZ$1, 0))</f>
        <v/>
      </c>
      <c r="C723">
        <f>INDEX(resultados!$A$2:$ZZ$3036, 717, MATCH($B$3, resultados!$A$1:$ZZ$1, 0))</f>
        <v/>
      </c>
    </row>
    <row r="724">
      <c r="A724">
        <f>INDEX(resultados!$A$2:$ZZ$3036, 718, MATCH($B$1, resultados!$A$1:$ZZ$1, 0))</f>
        <v/>
      </c>
      <c r="B724">
        <f>INDEX(resultados!$A$2:$ZZ$3036, 718, MATCH($B$2, resultados!$A$1:$ZZ$1, 0))</f>
        <v/>
      </c>
      <c r="C724">
        <f>INDEX(resultados!$A$2:$ZZ$3036, 718, MATCH($B$3, resultados!$A$1:$ZZ$1, 0))</f>
        <v/>
      </c>
    </row>
    <row r="725">
      <c r="A725">
        <f>INDEX(resultados!$A$2:$ZZ$3036, 719, MATCH($B$1, resultados!$A$1:$ZZ$1, 0))</f>
        <v/>
      </c>
      <c r="B725">
        <f>INDEX(resultados!$A$2:$ZZ$3036, 719, MATCH($B$2, resultados!$A$1:$ZZ$1, 0))</f>
        <v/>
      </c>
      <c r="C725">
        <f>INDEX(resultados!$A$2:$ZZ$3036, 719, MATCH($B$3, resultados!$A$1:$ZZ$1, 0))</f>
        <v/>
      </c>
    </row>
    <row r="726">
      <c r="A726">
        <f>INDEX(resultados!$A$2:$ZZ$3036, 720, MATCH($B$1, resultados!$A$1:$ZZ$1, 0))</f>
        <v/>
      </c>
      <c r="B726">
        <f>INDEX(resultados!$A$2:$ZZ$3036, 720, MATCH($B$2, resultados!$A$1:$ZZ$1, 0))</f>
        <v/>
      </c>
      <c r="C726">
        <f>INDEX(resultados!$A$2:$ZZ$3036, 720, MATCH($B$3, resultados!$A$1:$ZZ$1, 0))</f>
        <v/>
      </c>
    </row>
    <row r="727">
      <c r="A727">
        <f>INDEX(resultados!$A$2:$ZZ$3036, 721, MATCH($B$1, resultados!$A$1:$ZZ$1, 0))</f>
        <v/>
      </c>
      <c r="B727">
        <f>INDEX(resultados!$A$2:$ZZ$3036, 721, MATCH($B$2, resultados!$A$1:$ZZ$1, 0))</f>
        <v/>
      </c>
      <c r="C727">
        <f>INDEX(resultados!$A$2:$ZZ$3036, 721, MATCH($B$3, resultados!$A$1:$ZZ$1, 0))</f>
        <v/>
      </c>
    </row>
    <row r="728">
      <c r="A728">
        <f>INDEX(resultados!$A$2:$ZZ$3036, 722, MATCH($B$1, resultados!$A$1:$ZZ$1, 0))</f>
        <v/>
      </c>
      <c r="B728">
        <f>INDEX(resultados!$A$2:$ZZ$3036, 722, MATCH($B$2, resultados!$A$1:$ZZ$1, 0))</f>
        <v/>
      </c>
      <c r="C728">
        <f>INDEX(resultados!$A$2:$ZZ$3036, 722, MATCH($B$3, resultados!$A$1:$ZZ$1, 0))</f>
        <v/>
      </c>
    </row>
    <row r="729">
      <c r="A729">
        <f>INDEX(resultados!$A$2:$ZZ$3036, 723, MATCH($B$1, resultados!$A$1:$ZZ$1, 0))</f>
        <v/>
      </c>
      <c r="B729">
        <f>INDEX(resultados!$A$2:$ZZ$3036, 723, MATCH($B$2, resultados!$A$1:$ZZ$1, 0))</f>
        <v/>
      </c>
      <c r="C729">
        <f>INDEX(resultados!$A$2:$ZZ$3036, 723, MATCH($B$3, resultados!$A$1:$ZZ$1, 0))</f>
        <v/>
      </c>
    </row>
    <row r="730">
      <c r="A730">
        <f>INDEX(resultados!$A$2:$ZZ$3036, 724, MATCH($B$1, resultados!$A$1:$ZZ$1, 0))</f>
        <v/>
      </c>
      <c r="B730">
        <f>INDEX(resultados!$A$2:$ZZ$3036, 724, MATCH($B$2, resultados!$A$1:$ZZ$1, 0))</f>
        <v/>
      </c>
      <c r="C730">
        <f>INDEX(resultados!$A$2:$ZZ$3036, 724, MATCH($B$3, resultados!$A$1:$ZZ$1, 0))</f>
        <v/>
      </c>
    </row>
    <row r="731">
      <c r="A731">
        <f>INDEX(resultados!$A$2:$ZZ$3036, 725, MATCH($B$1, resultados!$A$1:$ZZ$1, 0))</f>
        <v/>
      </c>
      <c r="B731">
        <f>INDEX(resultados!$A$2:$ZZ$3036, 725, MATCH($B$2, resultados!$A$1:$ZZ$1, 0))</f>
        <v/>
      </c>
      <c r="C731">
        <f>INDEX(resultados!$A$2:$ZZ$3036, 725, MATCH($B$3, resultados!$A$1:$ZZ$1, 0))</f>
        <v/>
      </c>
    </row>
    <row r="732">
      <c r="A732">
        <f>INDEX(resultados!$A$2:$ZZ$3036, 726, MATCH($B$1, resultados!$A$1:$ZZ$1, 0))</f>
        <v/>
      </c>
      <c r="B732">
        <f>INDEX(resultados!$A$2:$ZZ$3036, 726, MATCH($B$2, resultados!$A$1:$ZZ$1, 0))</f>
        <v/>
      </c>
      <c r="C732">
        <f>INDEX(resultados!$A$2:$ZZ$3036, 726, MATCH($B$3, resultados!$A$1:$ZZ$1, 0))</f>
        <v/>
      </c>
    </row>
    <row r="733">
      <c r="A733">
        <f>INDEX(resultados!$A$2:$ZZ$3036, 727, MATCH($B$1, resultados!$A$1:$ZZ$1, 0))</f>
        <v/>
      </c>
      <c r="B733">
        <f>INDEX(resultados!$A$2:$ZZ$3036, 727, MATCH($B$2, resultados!$A$1:$ZZ$1, 0))</f>
        <v/>
      </c>
      <c r="C733">
        <f>INDEX(resultados!$A$2:$ZZ$3036, 727, MATCH($B$3, resultados!$A$1:$ZZ$1, 0))</f>
        <v/>
      </c>
    </row>
    <row r="734">
      <c r="A734">
        <f>INDEX(resultados!$A$2:$ZZ$3036, 728, MATCH($B$1, resultados!$A$1:$ZZ$1, 0))</f>
        <v/>
      </c>
      <c r="B734">
        <f>INDEX(resultados!$A$2:$ZZ$3036, 728, MATCH($B$2, resultados!$A$1:$ZZ$1, 0))</f>
        <v/>
      </c>
      <c r="C734">
        <f>INDEX(resultados!$A$2:$ZZ$3036, 728, MATCH($B$3, resultados!$A$1:$ZZ$1, 0))</f>
        <v/>
      </c>
    </row>
    <row r="735">
      <c r="A735">
        <f>INDEX(resultados!$A$2:$ZZ$3036, 729, MATCH($B$1, resultados!$A$1:$ZZ$1, 0))</f>
        <v/>
      </c>
      <c r="B735">
        <f>INDEX(resultados!$A$2:$ZZ$3036, 729, MATCH($B$2, resultados!$A$1:$ZZ$1, 0))</f>
        <v/>
      </c>
      <c r="C735">
        <f>INDEX(resultados!$A$2:$ZZ$3036, 729, MATCH($B$3, resultados!$A$1:$ZZ$1, 0))</f>
        <v/>
      </c>
    </row>
    <row r="736">
      <c r="A736">
        <f>INDEX(resultados!$A$2:$ZZ$3036, 730, MATCH($B$1, resultados!$A$1:$ZZ$1, 0))</f>
        <v/>
      </c>
      <c r="B736">
        <f>INDEX(resultados!$A$2:$ZZ$3036, 730, MATCH($B$2, resultados!$A$1:$ZZ$1, 0))</f>
        <v/>
      </c>
      <c r="C736">
        <f>INDEX(resultados!$A$2:$ZZ$3036, 730, MATCH($B$3, resultados!$A$1:$ZZ$1, 0))</f>
        <v/>
      </c>
    </row>
    <row r="737">
      <c r="A737">
        <f>INDEX(resultados!$A$2:$ZZ$3036, 731, MATCH($B$1, resultados!$A$1:$ZZ$1, 0))</f>
        <v/>
      </c>
      <c r="B737">
        <f>INDEX(resultados!$A$2:$ZZ$3036, 731, MATCH($B$2, resultados!$A$1:$ZZ$1, 0))</f>
        <v/>
      </c>
      <c r="C737">
        <f>INDEX(resultados!$A$2:$ZZ$3036, 731, MATCH($B$3, resultados!$A$1:$ZZ$1, 0))</f>
        <v/>
      </c>
    </row>
    <row r="738">
      <c r="A738">
        <f>INDEX(resultados!$A$2:$ZZ$3036, 732, MATCH($B$1, resultados!$A$1:$ZZ$1, 0))</f>
        <v/>
      </c>
      <c r="B738">
        <f>INDEX(resultados!$A$2:$ZZ$3036, 732, MATCH($B$2, resultados!$A$1:$ZZ$1, 0))</f>
        <v/>
      </c>
      <c r="C738">
        <f>INDEX(resultados!$A$2:$ZZ$3036, 732, MATCH($B$3, resultados!$A$1:$ZZ$1, 0))</f>
        <v/>
      </c>
    </row>
    <row r="739">
      <c r="A739">
        <f>INDEX(resultados!$A$2:$ZZ$3036, 733, MATCH($B$1, resultados!$A$1:$ZZ$1, 0))</f>
        <v/>
      </c>
      <c r="B739">
        <f>INDEX(resultados!$A$2:$ZZ$3036, 733, MATCH($B$2, resultados!$A$1:$ZZ$1, 0))</f>
        <v/>
      </c>
      <c r="C739">
        <f>INDEX(resultados!$A$2:$ZZ$3036, 733, MATCH($B$3, resultados!$A$1:$ZZ$1, 0))</f>
        <v/>
      </c>
    </row>
    <row r="740">
      <c r="A740">
        <f>INDEX(resultados!$A$2:$ZZ$3036, 734, MATCH($B$1, resultados!$A$1:$ZZ$1, 0))</f>
        <v/>
      </c>
      <c r="B740">
        <f>INDEX(resultados!$A$2:$ZZ$3036, 734, MATCH($B$2, resultados!$A$1:$ZZ$1, 0))</f>
        <v/>
      </c>
      <c r="C740">
        <f>INDEX(resultados!$A$2:$ZZ$3036, 734, MATCH($B$3, resultados!$A$1:$ZZ$1, 0))</f>
        <v/>
      </c>
    </row>
    <row r="741">
      <c r="A741">
        <f>INDEX(resultados!$A$2:$ZZ$3036, 735, MATCH($B$1, resultados!$A$1:$ZZ$1, 0))</f>
        <v/>
      </c>
      <c r="B741">
        <f>INDEX(resultados!$A$2:$ZZ$3036, 735, MATCH($B$2, resultados!$A$1:$ZZ$1, 0))</f>
        <v/>
      </c>
      <c r="C741">
        <f>INDEX(resultados!$A$2:$ZZ$3036, 735, MATCH($B$3, resultados!$A$1:$ZZ$1, 0))</f>
        <v/>
      </c>
    </row>
    <row r="742">
      <c r="A742">
        <f>INDEX(resultados!$A$2:$ZZ$3036, 736, MATCH($B$1, resultados!$A$1:$ZZ$1, 0))</f>
        <v/>
      </c>
      <c r="B742">
        <f>INDEX(resultados!$A$2:$ZZ$3036, 736, MATCH($B$2, resultados!$A$1:$ZZ$1, 0))</f>
        <v/>
      </c>
      <c r="C742">
        <f>INDEX(resultados!$A$2:$ZZ$3036, 736, MATCH($B$3, resultados!$A$1:$ZZ$1, 0))</f>
        <v/>
      </c>
    </row>
    <row r="743">
      <c r="A743">
        <f>INDEX(resultados!$A$2:$ZZ$3036, 737, MATCH($B$1, resultados!$A$1:$ZZ$1, 0))</f>
        <v/>
      </c>
      <c r="B743">
        <f>INDEX(resultados!$A$2:$ZZ$3036, 737, MATCH($B$2, resultados!$A$1:$ZZ$1, 0))</f>
        <v/>
      </c>
      <c r="C743">
        <f>INDEX(resultados!$A$2:$ZZ$3036, 737, MATCH($B$3, resultados!$A$1:$ZZ$1, 0))</f>
        <v/>
      </c>
    </row>
    <row r="744">
      <c r="A744">
        <f>INDEX(resultados!$A$2:$ZZ$3036, 738, MATCH($B$1, resultados!$A$1:$ZZ$1, 0))</f>
        <v/>
      </c>
      <c r="B744">
        <f>INDEX(resultados!$A$2:$ZZ$3036, 738, MATCH($B$2, resultados!$A$1:$ZZ$1, 0))</f>
        <v/>
      </c>
      <c r="C744">
        <f>INDEX(resultados!$A$2:$ZZ$3036, 738, MATCH($B$3, resultados!$A$1:$ZZ$1, 0))</f>
        <v/>
      </c>
    </row>
    <row r="745">
      <c r="A745">
        <f>INDEX(resultados!$A$2:$ZZ$3036, 739, MATCH($B$1, resultados!$A$1:$ZZ$1, 0))</f>
        <v/>
      </c>
      <c r="B745">
        <f>INDEX(resultados!$A$2:$ZZ$3036, 739, MATCH($B$2, resultados!$A$1:$ZZ$1, 0))</f>
        <v/>
      </c>
      <c r="C745">
        <f>INDEX(resultados!$A$2:$ZZ$3036, 739, MATCH($B$3, resultados!$A$1:$ZZ$1, 0))</f>
        <v/>
      </c>
    </row>
    <row r="746">
      <c r="A746">
        <f>INDEX(resultados!$A$2:$ZZ$3036, 740, MATCH($B$1, resultados!$A$1:$ZZ$1, 0))</f>
        <v/>
      </c>
      <c r="B746">
        <f>INDEX(resultados!$A$2:$ZZ$3036, 740, MATCH($B$2, resultados!$A$1:$ZZ$1, 0))</f>
        <v/>
      </c>
      <c r="C746">
        <f>INDEX(resultados!$A$2:$ZZ$3036, 740, MATCH($B$3, resultados!$A$1:$ZZ$1, 0))</f>
        <v/>
      </c>
    </row>
    <row r="747">
      <c r="A747">
        <f>INDEX(resultados!$A$2:$ZZ$3036, 741, MATCH($B$1, resultados!$A$1:$ZZ$1, 0))</f>
        <v/>
      </c>
      <c r="B747">
        <f>INDEX(resultados!$A$2:$ZZ$3036, 741, MATCH($B$2, resultados!$A$1:$ZZ$1, 0))</f>
        <v/>
      </c>
      <c r="C747">
        <f>INDEX(resultados!$A$2:$ZZ$3036, 741, MATCH($B$3, resultados!$A$1:$ZZ$1, 0))</f>
        <v/>
      </c>
    </row>
    <row r="748">
      <c r="A748">
        <f>INDEX(resultados!$A$2:$ZZ$3036, 742, MATCH($B$1, resultados!$A$1:$ZZ$1, 0))</f>
        <v/>
      </c>
      <c r="B748">
        <f>INDEX(resultados!$A$2:$ZZ$3036, 742, MATCH($B$2, resultados!$A$1:$ZZ$1, 0))</f>
        <v/>
      </c>
      <c r="C748">
        <f>INDEX(resultados!$A$2:$ZZ$3036, 742, MATCH($B$3, resultados!$A$1:$ZZ$1, 0))</f>
        <v/>
      </c>
    </row>
    <row r="749">
      <c r="A749">
        <f>INDEX(resultados!$A$2:$ZZ$3036, 743, MATCH($B$1, resultados!$A$1:$ZZ$1, 0))</f>
        <v/>
      </c>
      <c r="B749">
        <f>INDEX(resultados!$A$2:$ZZ$3036, 743, MATCH($B$2, resultados!$A$1:$ZZ$1, 0))</f>
        <v/>
      </c>
      <c r="C749">
        <f>INDEX(resultados!$A$2:$ZZ$3036, 743, MATCH($B$3, resultados!$A$1:$ZZ$1, 0))</f>
        <v/>
      </c>
    </row>
    <row r="750">
      <c r="A750">
        <f>INDEX(resultados!$A$2:$ZZ$3036, 744, MATCH($B$1, resultados!$A$1:$ZZ$1, 0))</f>
        <v/>
      </c>
      <c r="B750">
        <f>INDEX(resultados!$A$2:$ZZ$3036, 744, MATCH($B$2, resultados!$A$1:$ZZ$1, 0))</f>
        <v/>
      </c>
      <c r="C750">
        <f>INDEX(resultados!$A$2:$ZZ$3036, 744, MATCH($B$3, resultados!$A$1:$ZZ$1, 0))</f>
        <v/>
      </c>
    </row>
    <row r="751">
      <c r="A751">
        <f>INDEX(resultados!$A$2:$ZZ$3036, 745, MATCH($B$1, resultados!$A$1:$ZZ$1, 0))</f>
        <v/>
      </c>
      <c r="B751">
        <f>INDEX(resultados!$A$2:$ZZ$3036, 745, MATCH($B$2, resultados!$A$1:$ZZ$1, 0))</f>
        <v/>
      </c>
      <c r="C751">
        <f>INDEX(resultados!$A$2:$ZZ$3036, 745, MATCH($B$3, resultados!$A$1:$ZZ$1, 0))</f>
        <v/>
      </c>
    </row>
    <row r="752">
      <c r="A752">
        <f>INDEX(resultados!$A$2:$ZZ$3036, 746, MATCH($B$1, resultados!$A$1:$ZZ$1, 0))</f>
        <v/>
      </c>
      <c r="B752">
        <f>INDEX(resultados!$A$2:$ZZ$3036, 746, MATCH($B$2, resultados!$A$1:$ZZ$1, 0))</f>
        <v/>
      </c>
      <c r="C752">
        <f>INDEX(resultados!$A$2:$ZZ$3036, 746, MATCH($B$3, resultados!$A$1:$ZZ$1, 0))</f>
        <v/>
      </c>
    </row>
    <row r="753">
      <c r="A753">
        <f>INDEX(resultados!$A$2:$ZZ$3036, 747, MATCH($B$1, resultados!$A$1:$ZZ$1, 0))</f>
        <v/>
      </c>
      <c r="B753">
        <f>INDEX(resultados!$A$2:$ZZ$3036, 747, MATCH($B$2, resultados!$A$1:$ZZ$1, 0))</f>
        <v/>
      </c>
      <c r="C753">
        <f>INDEX(resultados!$A$2:$ZZ$3036, 747, MATCH($B$3, resultados!$A$1:$ZZ$1, 0))</f>
        <v/>
      </c>
    </row>
    <row r="754">
      <c r="A754">
        <f>INDEX(resultados!$A$2:$ZZ$3036, 748, MATCH($B$1, resultados!$A$1:$ZZ$1, 0))</f>
        <v/>
      </c>
      <c r="B754">
        <f>INDEX(resultados!$A$2:$ZZ$3036, 748, MATCH($B$2, resultados!$A$1:$ZZ$1, 0))</f>
        <v/>
      </c>
      <c r="C754">
        <f>INDEX(resultados!$A$2:$ZZ$3036, 748, MATCH($B$3, resultados!$A$1:$ZZ$1, 0))</f>
        <v/>
      </c>
    </row>
    <row r="755">
      <c r="A755">
        <f>INDEX(resultados!$A$2:$ZZ$3036, 749, MATCH($B$1, resultados!$A$1:$ZZ$1, 0))</f>
        <v/>
      </c>
      <c r="B755">
        <f>INDEX(resultados!$A$2:$ZZ$3036, 749, MATCH($B$2, resultados!$A$1:$ZZ$1, 0))</f>
        <v/>
      </c>
      <c r="C755">
        <f>INDEX(resultados!$A$2:$ZZ$3036, 749, MATCH($B$3, resultados!$A$1:$ZZ$1, 0))</f>
        <v/>
      </c>
    </row>
    <row r="756">
      <c r="A756">
        <f>INDEX(resultados!$A$2:$ZZ$3036, 750, MATCH($B$1, resultados!$A$1:$ZZ$1, 0))</f>
        <v/>
      </c>
      <c r="B756">
        <f>INDEX(resultados!$A$2:$ZZ$3036, 750, MATCH($B$2, resultados!$A$1:$ZZ$1, 0))</f>
        <v/>
      </c>
      <c r="C756">
        <f>INDEX(resultados!$A$2:$ZZ$3036, 750, MATCH($B$3, resultados!$A$1:$ZZ$1, 0))</f>
        <v/>
      </c>
    </row>
    <row r="757">
      <c r="A757">
        <f>INDEX(resultados!$A$2:$ZZ$3036, 751, MATCH($B$1, resultados!$A$1:$ZZ$1, 0))</f>
        <v/>
      </c>
      <c r="B757">
        <f>INDEX(resultados!$A$2:$ZZ$3036, 751, MATCH($B$2, resultados!$A$1:$ZZ$1, 0))</f>
        <v/>
      </c>
      <c r="C757">
        <f>INDEX(resultados!$A$2:$ZZ$3036, 751, MATCH($B$3, resultados!$A$1:$ZZ$1, 0))</f>
        <v/>
      </c>
    </row>
    <row r="758">
      <c r="A758">
        <f>INDEX(resultados!$A$2:$ZZ$3036, 752, MATCH($B$1, resultados!$A$1:$ZZ$1, 0))</f>
        <v/>
      </c>
      <c r="B758">
        <f>INDEX(resultados!$A$2:$ZZ$3036, 752, MATCH($B$2, resultados!$A$1:$ZZ$1, 0))</f>
        <v/>
      </c>
      <c r="C758">
        <f>INDEX(resultados!$A$2:$ZZ$3036, 752, MATCH($B$3, resultados!$A$1:$ZZ$1, 0))</f>
        <v/>
      </c>
    </row>
    <row r="759">
      <c r="A759">
        <f>INDEX(resultados!$A$2:$ZZ$3036, 753, MATCH($B$1, resultados!$A$1:$ZZ$1, 0))</f>
        <v/>
      </c>
      <c r="B759">
        <f>INDEX(resultados!$A$2:$ZZ$3036, 753, MATCH($B$2, resultados!$A$1:$ZZ$1, 0))</f>
        <v/>
      </c>
      <c r="C759">
        <f>INDEX(resultados!$A$2:$ZZ$3036, 753, MATCH($B$3, resultados!$A$1:$ZZ$1, 0))</f>
        <v/>
      </c>
    </row>
    <row r="760">
      <c r="A760">
        <f>INDEX(resultados!$A$2:$ZZ$3036, 754, MATCH($B$1, resultados!$A$1:$ZZ$1, 0))</f>
        <v/>
      </c>
      <c r="B760">
        <f>INDEX(resultados!$A$2:$ZZ$3036, 754, MATCH($B$2, resultados!$A$1:$ZZ$1, 0))</f>
        <v/>
      </c>
      <c r="C760">
        <f>INDEX(resultados!$A$2:$ZZ$3036, 754, MATCH($B$3, resultados!$A$1:$ZZ$1, 0))</f>
        <v/>
      </c>
    </row>
    <row r="761">
      <c r="A761">
        <f>INDEX(resultados!$A$2:$ZZ$3036, 755, MATCH($B$1, resultados!$A$1:$ZZ$1, 0))</f>
        <v/>
      </c>
      <c r="B761">
        <f>INDEX(resultados!$A$2:$ZZ$3036, 755, MATCH($B$2, resultados!$A$1:$ZZ$1, 0))</f>
        <v/>
      </c>
      <c r="C761">
        <f>INDEX(resultados!$A$2:$ZZ$3036, 755, MATCH($B$3, resultados!$A$1:$ZZ$1, 0))</f>
        <v/>
      </c>
    </row>
    <row r="762">
      <c r="A762">
        <f>INDEX(resultados!$A$2:$ZZ$3036, 756, MATCH($B$1, resultados!$A$1:$ZZ$1, 0))</f>
        <v/>
      </c>
      <c r="B762">
        <f>INDEX(resultados!$A$2:$ZZ$3036, 756, MATCH($B$2, resultados!$A$1:$ZZ$1, 0))</f>
        <v/>
      </c>
      <c r="C762">
        <f>INDEX(resultados!$A$2:$ZZ$3036, 756, MATCH($B$3, resultados!$A$1:$ZZ$1, 0))</f>
        <v/>
      </c>
    </row>
    <row r="763">
      <c r="A763">
        <f>INDEX(resultados!$A$2:$ZZ$3036, 757, MATCH($B$1, resultados!$A$1:$ZZ$1, 0))</f>
        <v/>
      </c>
      <c r="B763">
        <f>INDEX(resultados!$A$2:$ZZ$3036, 757, MATCH($B$2, resultados!$A$1:$ZZ$1, 0))</f>
        <v/>
      </c>
      <c r="C763">
        <f>INDEX(resultados!$A$2:$ZZ$3036, 757, MATCH($B$3, resultados!$A$1:$ZZ$1, 0))</f>
        <v/>
      </c>
    </row>
    <row r="764">
      <c r="A764">
        <f>INDEX(resultados!$A$2:$ZZ$3036, 758, MATCH($B$1, resultados!$A$1:$ZZ$1, 0))</f>
        <v/>
      </c>
      <c r="B764">
        <f>INDEX(resultados!$A$2:$ZZ$3036, 758, MATCH($B$2, resultados!$A$1:$ZZ$1, 0))</f>
        <v/>
      </c>
      <c r="C764">
        <f>INDEX(resultados!$A$2:$ZZ$3036, 758, MATCH($B$3, resultados!$A$1:$ZZ$1, 0))</f>
        <v/>
      </c>
    </row>
    <row r="765">
      <c r="A765">
        <f>INDEX(resultados!$A$2:$ZZ$3036, 759, MATCH($B$1, resultados!$A$1:$ZZ$1, 0))</f>
        <v/>
      </c>
      <c r="B765">
        <f>INDEX(resultados!$A$2:$ZZ$3036, 759, MATCH($B$2, resultados!$A$1:$ZZ$1, 0))</f>
        <v/>
      </c>
      <c r="C765">
        <f>INDEX(resultados!$A$2:$ZZ$3036, 759, MATCH($B$3, resultados!$A$1:$ZZ$1, 0))</f>
        <v/>
      </c>
    </row>
    <row r="766">
      <c r="A766">
        <f>INDEX(resultados!$A$2:$ZZ$3036, 760, MATCH($B$1, resultados!$A$1:$ZZ$1, 0))</f>
        <v/>
      </c>
      <c r="B766">
        <f>INDEX(resultados!$A$2:$ZZ$3036, 760, MATCH($B$2, resultados!$A$1:$ZZ$1, 0))</f>
        <v/>
      </c>
      <c r="C766">
        <f>INDEX(resultados!$A$2:$ZZ$3036, 760, MATCH($B$3, resultados!$A$1:$ZZ$1, 0))</f>
        <v/>
      </c>
    </row>
    <row r="767">
      <c r="A767">
        <f>INDEX(resultados!$A$2:$ZZ$3036, 761, MATCH($B$1, resultados!$A$1:$ZZ$1, 0))</f>
        <v/>
      </c>
      <c r="B767">
        <f>INDEX(resultados!$A$2:$ZZ$3036, 761, MATCH($B$2, resultados!$A$1:$ZZ$1, 0))</f>
        <v/>
      </c>
      <c r="C767">
        <f>INDEX(resultados!$A$2:$ZZ$3036, 761, MATCH($B$3, resultados!$A$1:$ZZ$1, 0))</f>
        <v/>
      </c>
    </row>
    <row r="768">
      <c r="A768">
        <f>INDEX(resultados!$A$2:$ZZ$3036, 762, MATCH($B$1, resultados!$A$1:$ZZ$1, 0))</f>
        <v/>
      </c>
      <c r="B768">
        <f>INDEX(resultados!$A$2:$ZZ$3036, 762, MATCH($B$2, resultados!$A$1:$ZZ$1, 0))</f>
        <v/>
      </c>
      <c r="C768">
        <f>INDEX(resultados!$A$2:$ZZ$3036, 762, MATCH($B$3, resultados!$A$1:$ZZ$1, 0))</f>
        <v/>
      </c>
    </row>
    <row r="769">
      <c r="A769">
        <f>INDEX(resultados!$A$2:$ZZ$3036, 763, MATCH($B$1, resultados!$A$1:$ZZ$1, 0))</f>
        <v/>
      </c>
      <c r="B769">
        <f>INDEX(resultados!$A$2:$ZZ$3036, 763, MATCH($B$2, resultados!$A$1:$ZZ$1, 0))</f>
        <v/>
      </c>
      <c r="C769">
        <f>INDEX(resultados!$A$2:$ZZ$3036, 763, MATCH($B$3, resultados!$A$1:$ZZ$1, 0))</f>
        <v/>
      </c>
    </row>
    <row r="770">
      <c r="A770">
        <f>INDEX(resultados!$A$2:$ZZ$3036, 764, MATCH($B$1, resultados!$A$1:$ZZ$1, 0))</f>
        <v/>
      </c>
      <c r="B770">
        <f>INDEX(resultados!$A$2:$ZZ$3036, 764, MATCH($B$2, resultados!$A$1:$ZZ$1, 0))</f>
        <v/>
      </c>
      <c r="C770">
        <f>INDEX(resultados!$A$2:$ZZ$3036, 764, MATCH($B$3, resultados!$A$1:$ZZ$1, 0))</f>
        <v/>
      </c>
    </row>
    <row r="771">
      <c r="A771">
        <f>INDEX(resultados!$A$2:$ZZ$3036, 765, MATCH($B$1, resultados!$A$1:$ZZ$1, 0))</f>
        <v/>
      </c>
      <c r="B771">
        <f>INDEX(resultados!$A$2:$ZZ$3036, 765, MATCH($B$2, resultados!$A$1:$ZZ$1, 0))</f>
        <v/>
      </c>
      <c r="C771">
        <f>INDEX(resultados!$A$2:$ZZ$3036, 765, MATCH($B$3, resultados!$A$1:$ZZ$1, 0))</f>
        <v/>
      </c>
    </row>
    <row r="772">
      <c r="A772">
        <f>INDEX(resultados!$A$2:$ZZ$3036, 766, MATCH($B$1, resultados!$A$1:$ZZ$1, 0))</f>
        <v/>
      </c>
      <c r="B772">
        <f>INDEX(resultados!$A$2:$ZZ$3036, 766, MATCH($B$2, resultados!$A$1:$ZZ$1, 0))</f>
        <v/>
      </c>
      <c r="C772">
        <f>INDEX(resultados!$A$2:$ZZ$3036, 766, MATCH($B$3, resultados!$A$1:$ZZ$1, 0))</f>
        <v/>
      </c>
    </row>
    <row r="773">
      <c r="A773">
        <f>INDEX(resultados!$A$2:$ZZ$3036, 767, MATCH($B$1, resultados!$A$1:$ZZ$1, 0))</f>
        <v/>
      </c>
      <c r="B773">
        <f>INDEX(resultados!$A$2:$ZZ$3036, 767, MATCH($B$2, resultados!$A$1:$ZZ$1, 0))</f>
        <v/>
      </c>
      <c r="C773">
        <f>INDEX(resultados!$A$2:$ZZ$3036, 767, MATCH($B$3, resultados!$A$1:$ZZ$1, 0))</f>
        <v/>
      </c>
    </row>
    <row r="774">
      <c r="A774">
        <f>INDEX(resultados!$A$2:$ZZ$3036, 768, MATCH($B$1, resultados!$A$1:$ZZ$1, 0))</f>
        <v/>
      </c>
      <c r="B774">
        <f>INDEX(resultados!$A$2:$ZZ$3036, 768, MATCH($B$2, resultados!$A$1:$ZZ$1, 0))</f>
        <v/>
      </c>
      <c r="C774">
        <f>INDEX(resultados!$A$2:$ZZ$3036, 768, MATCH($B$3, resultados!$A$1:$ZZ$1, 0))</f>
        <v/>
      </c>
    </row>
    <row r="775">
      <c r="A775">
        <f>INDEX(resultados!$A$2:$ZZ$3036, 769, MATCH($B$1, resultados!$A$1:$ZZ$1, 0))</f>
        <v/>
      </c>
      <c r="B775">
        <f>INDEX(resultados!$A$2:$ZZ$3036, 769, MATCH($B$2, resultados!$A$1:$ZZ$1, 0))</f>
        <v/>
      </c>
      <c r="C775">
        <f>INDEX(resultados!$A$2:$ZZ$3036, 769, MATCH($B$3, resultados!$A$1:$ZZ$1, 0))</f>
        <v/>
      </c>
    </row>
    <row r="776">
      <c r="A776">
        <f>INDEX(resultados!$A$2:$ZZ$3036, 770, MATCH($B$1, resultados!$A$1:$ZZ$1, 0))</f>
        <v/>
      </c>
      <c r="B776">
        <f>INDEX(resultados!$A$2:$ZZ$3036, 770, MATCH($B$2, resultados!$A$1:$ZZ$1, 0))</f>
        <v/>
      </c>
      <c r="C776">
        <f>INDEX(resultados!$A$2:$ZZ$3036, 770, MATCH($B$3, resultados!$A$1:$ZZ$1, 0))</f>
        <v/>
      </c>
    </row>
    <row r="777">
      <c r="A777">
        <f>INDEX(resultados!$A$2:$ZZ$3036, 771, MATCH($B$1, resultados!$A$1:$ZZ$1, 0))</f>
        <v/>
      </c>
      <c r="B777">
        <f>INDEX(resultados!$A$2:$ZZ$3036, 771, MATCH($B$2, resultados!$A$1:$ZZ$1, 0))</f>
        <v/>
      </c>
      <c r="C777">
        <f>INDEX(resultados!$A$2:$ZZ$3036, 771, MATCH($B$3, resultados!$A$1:$ZZ$1, 0))</f>
        <v/>
      </c>
    </row>
    <row r="778">
      <c r="A778">
        <f>INDEX(resultados!$A$2:$ZZ$3036, 772, MATCH($B$1, resultados!$A$1:$ZZ$1, 0))</f>
        <v/>
      </c>
      <c r="B778">
        <f>INDEX(resultados!$A$2:$ZZ$3036, 772, MATCH($B$2, resultados!$A$1:$ZZ$1, 0))</f>
        <v/>
      </c>
      <c r="C778">
        <f>INDEX(resultados!$A$2:$ZZ$3036, 772, MATCH($B$3, resultados!$A$1:$ZZ$1, 0))</f>
        <v/>
      </c>
    </row>
    <row r="779">
      <c r="A779">
        <f>INDEX(resultados!$A$2:$ZZ$3036, 773, MATCH($B$1, resultados!$A$1:$ZZ$1, 0))</f>
        <v/>
      </c>
      <c r="B779">
        <f>INDEX(resultados!$A$2:$ZZ$3036, 773, MATCH($B$2, resultados!$A$1:$ZZ$1, 0))</f>
        <v/>
      </c>
      <c r="C779">
        <f>INDEX(resultados!$A$2:$ZZ$3036, 773, MATCH($B$3, resultados!$A$1:$ZZ$1, 0))</f>
        <v/>
      </c>
    </row>
    <row r="780">
      <c r="A780">
        <f>INDEX(resultados!$A$2:$ZZ$3036, 774, MATCH($B$1, resultados!$A$1:$ZZ$1, 0))</f>
        <v/>
      </c>
      <c r="B780">
        <f>INDEX(resultados!$A$2:$ZZ$3036, 774, MATCH($B$2, resultados!$A$1:$ZZ$1, 0))</f>
        <v/>
      </c>
      <c r="C780">
        <f>INDEX(resultados!$A$2:$ZZ$3036, 774, MATCH($B$3, resultados!$A$1:$ZZ$1, 0))</f>
        <v/>
      </c>
    </row>
    <row r="781">
      <c r="A781">
        <f>INDEX(resultados!$A$2:$ZZ$3036, 775, MATCH($B$1, resultados!$A$1:$ZZ$1, 0))</f>
        <v/>
      </c>
      <c r="B781">
        <f>INDEX(resultados!$A$2:$ZZ$3036, 775, MATCH($B$2, resultados!$A$1:$ZZ$1, 0))</f>
        <v/>
      </c>
      <c r="C781">
        <f>INDEX(resultados!$A$2:$ZZ$3036, 775, MATCH($B$3, resultados!$A$1:$ZZ$1, 0))</f>
        <v/>
      </c>
    </row>
    <row r="782">
      <c r="A782">
        <f>INDEX(resultados!$A$2:$ZZ$3036, 776, MATCH($B$1, resultados!$A$1:$ZZ$1, 0))</f>
        <v/>
      </c>
      <c r="B782">
        <f>INDEX(resultados!$A$2:$ZZ$3036, 776, MATCH($B$2, resultados!$A$1:$ZZ$1, 0))</f>
        <v/>
      </c>
      <c r="C782">
        <f>INDEX(resultados!$A$2:$ZZ$3036, 776, MATCH($B$3, resultados!$A$1:$ZZ$1, 0))</f>
        <v/>
      </c>
    </row>
    <row r="783">
      <c r="A783">
        <f>INDEX(resultados!$A$2:$ZZ$3036, 777, MATCH($B$1, resultados!$A$1:$ZZ$1, 0))</f>
        <v/>
      </c>
      <c r="B783">
        <f>INDEX(resultados!$A$2:$ZZ$3036, 777, MATCH($B$2, resultados!$A$1:$ZZ$1, 0))</f>
        <v/>
      </c>
      <c r="C783">
        <f>INDEX(resultados!$A$2:$ZZ$3036, 777, MATCH($B$3, resultados!$A$1:$ZZ$1, 0))</f>
        <v/>
      </c>
    </row>
    <row r="784">
      <c r="A784">
        <f>INDEX(resultados!$A$2:$ZZ$3036, 778, MATCH($B$1, resultados!$A$1:$ZZ$1, 0))</f>
        <v/>
      </c>
      <c r="B784">
        <f>INDEX(resultados!$A$2:$ZZ$3036, 778, MATCH($B$2, resultados!$A$1:$ZZ$1, 0))</f>
        <v/>
      </c>
      <c r="C784">
        <f>INDEX(resultados!$A$2:$ZZ$3036, 778, MATCH($B$3, resultados!$A$1:$ZZ$1, 0))</f>
        <v/>
      </c>
    </row>
    <row r="785">
      <c r="A785">
        <f>INDEX(resultados!$A$2:$ZZ$3036, 779, MATCH($B$1, resultados!$A$1:$ZZ$1, 0))</f>
        <v/>
      </c>
      <c r="B785">
        <f>INDEX(resultados!$A$2:$ZZ$3036, 779, MATCH($B$2, resultados!$A$1:$ZZ$1, 0))</f>
        <v/>
      </c>
      <c r="C785">
        <f>INDEX(resultados!$A$2:$ZZ$3036, 779, MATCH($B$3, resultados!$A$1:$ZZ$1, 0))</f>
        <v/>
      </c>
    </row>
    <row r="786">
      <c r="A786">
        <f>INDEX(resultados!$A$2:$ZZ$3036, 780, MATCH($B$1, resultados!$A$1:$ZZ$1, 0))</f>
        <v/>
      </c>
      <c r="B786">
        <f>INDEX(resultados!$A$2:$ZZ$3036, 780, MATCH($B$2, resultados!$A$1:$ZZ$1, 0))</f>
        <v/>
      </c>
      <c r="C786">
        <f>INDEX(resultados!$A$2:$ZZ$3036, 780, MATCH($B$3, resultados!$A$1:$ZZ$1, 0))</f>
        <v/>
      </c>
    </row>
    <row r="787">
      <c r="A787">
        <f>INDEX(resultados!$A$2:$ZZ$3036, 781, MATCH($B$1, resultados!$A$1:$ZZ$1, 0))</f>
        <v/>
      </c>
      <c r="B787">
        <f>INDEX(resultados!$A$2:$ZZ$3036, 781, MATCH($B$2, resultados!$A$1:$ZZ$1, 0))</f>
        <v/>
      </c>
      <c r="C787">
        <f>INDEX(resultados!$A$2:$ZZ$3036, 781, MATCH($B$3, resultados!$A$1:$ZZ$1, 0))</f>
        <v/>
      </c>
    </row>
    <row r="788">
      <c r="A788">
        <f>INDEX(resultados!$A$2:$ZZ$3036, 782, MATCH($B$1, resultados!$A$1:$ZZ$1, 0))</f>
        <v/>
      </c>
      <c r="B788">
        <f>INDEX(resultados!$A$2:$ZZ$3036, 782, MATCH($B$2, resultados!$A$1:$ZZ$1, 0))</f>
        <v/>
      </c>
      <c r="C788">
        <f>INDEX(resultados!$A$2:$ZZ$3036, 782, MATCH($B$3, resultados!$A$1:$ZZ$1, 0))</f>
        <v/>
      </c>
    </row>
    <row r="789">
      <c r="A789">
        <f>INDEX(resultados!$A$2:$ZZ$3036, 783, MATCH($B$1, resultados!$A$1:$ZZ$1, 0))</f>
        <v/>
      </c>
      <c r="B789">
        <f>INDEX(resultados!$A$2:$ZZ$3036, 783, MATCH($B$2, resultados!$A$1:$ZZ$1, 0))</f>
        <v/>
      </c>
      <c r="C789">
        <f>INDEX(resultados!$A$2:$ZZ$3036, 783, MATCH($B$3, resultados!$A$1:$ZZ$1, 0))</f>
        <v/>
      </c>
    </row>
    <row r="790">
      <c r="A790">
        <f>INDEX(resultados!$A$2:$ZZ$3036, 784, MATCH($B$1, resultados!$A$1:$ZZ$1, 0))</f>
        <v/>
      </c>
      <c r="B790">
        <f>INDEX(resultados!$A$2:$ZZ$3036, 784, MATCH($B$2, resultados!$A$1:$ZZ$1, 0))</f>
        <v/>
      </c>
      <c r="C790">
        <f>INDEX(resultados!$A$2:$ZZ$3036, 784, MATCH($B$3, resultados!$A$1:$ZZ$1, 0))</f>
        <v/>
      </c>
    </row>
    <row r="791">
      <c r="A791">
        <f>INDEX(resultados!$A$2:$ZZ$3036, 785, MATCH($B$1, resultados!$A$1:$ZZ$1, 0))</f>
        <v/>
      </c>
      <c r="B791">
        <f>INDEX(resultados!$A$2:$ZZ$3036, 785, MATCH($B$2, resultados!$A$1:$ZZ$1, 0))</f>
        <v/>
      </c>
      <c r="C791">
        <f>INDEX(resultados!$A$2:$ZZ$3036, 785, MATCH($B$3, resultados!$A$1:$ZZ$1, 0))</f>
        <v/>
      </c>
    </row>
    <row r="792">
      <c r="A792">
        <f>INDEX(resultados!$A$2:$ZZ$3036, 786, MATCH($B$1, resultados!$A$1:$ZZ$1, 0))</f>
        <v/>
      </c>
      <c r="B792">
        <f>INDEX(resultados!$A$2:$ZZ$3036, 786, MATCH($B$2, resultados!$A$1:$ZZ$1, 0))</f>
        <v/>
      </c>
      <c r="C792">
        <f>INDEX(resultados!$A$2:$ZZ$3036, 786, MATCH($B$3, resultados!$A$1:$ZZ$1, 0))</f>
        <v/>
      </c>
    </row>
    <row r="793">
      <c r="A793">
        <f>INDEX(resultados!$A$2:$ZZ$3036, 787, MATCH($B$1, resultados!$A$1:$ZZ$1, 0))</f>
        <v/>
      </c>
      <c r="B793">
        <f>INDEX(resultados!$A$2:$ZZ$3036, 787, MATCH($B$2, resultados!$A$1:$ZZ$1, 0))</f>
        <v/>
      </c>
      <c r="C793">
        <f>INDEX(resultados!$A$2:$ZZ$3036, 787, MATCH($B$3, resultados!$A$1:$ZZ$1, 0))</f>
        <v/>
      </c>
    </row>
    <row r="794">
      <c r="A794">
        <f>INDEX(resultados!$A$2:$ZZ$3036, 788, MATCH($B$1, resultados!$A$1:$ZZ$1, 0))</f>
        <v/>
      </c>
      <c r="B794">
        <f>INDEX(resultados!$A$2:$ZZ$3036, 788, MATCH($B$2, resultados!$A$1:$ZZ$1, 0))</f>
        <v/>
      </c>
      <c r="C794">
        <f>INDEX(resultados!$A$2:$ZZ$3036, 788, MATCH($B$3, resultados!$A$1:$ZZ$1, 0))</f>
        <v/>
      </c>
    </row>
    <row r="795">
      <c r="A795">
        <f>INDEX(resultados!$A$2:$ZZ$3036, 789, MATCH($B$1, resultados!$A$1:$ZZ$1, 0))</f>
        <v/>
      </c>
      <c r="B795">
        <f>INDEX(resultados!$A$2:$ZZ$3036, 789, MATCH($B$2, resultados!$A$1:$ZZ$1, 0))</f>
        <v/>
      </c>
      <c r="C795">
        <f>INDEX(resultados!$A$2:$ZZ$3036, 789, MATCH($B$3, resultados!$A$1:$ZZ$1, 0))</f>
        <v/>
      </c>
    </row>
    <row r="796">
      <c r="A796">
        <f>INDEX(resultados!$A$2:$ZZ$3036, 790, MATCH($B$1, resultados!$A$1:$ZZ$1, 0))</f>
        <v/>
      </c>
      <c r="B796">
        <f>INDEX(resultados!$A$2:$ZZ$3036, 790, MATCH($B$2, resultados!$A$1:$ZZ$1, 0))</f>
        <v/>
      </c>
      <c r="C796">
        <f>INDEX(resultados!$A$2:$ZZ$3036, 790, MATCH($B$3, resultados!$A$1:$ZZ$1, 0))</f>
        <v/>
      </c>
    </row>
    <row r="797">
      <c r="A797">
        <f>INDEX(resultados!$A$2:$ZZ$3036, 791, MATCH($B$1, resultados!$A$1:$ZZ$1, 0))</f>
        <v/>
      </c>
      <c r="B797">
        <f>INDEX(resultados!$A$2:$ZZ$3036, 791, MATCH($B$2, resultados!$A$1:$ZZ$1, 0))</f>
        <v/>
      </c>
      <c r="C797">
        <f>INDEX(resultados!$A$2:$ZZ$3036, 791, MATCH($B$3, resultados!$A$1:$ZZ$1, 0))</f>
        <v/>
      </c>
    </row>
    <row r="798">
      <c r="A798">
        <f>INDEX(resultados!$A$2:$ZZ$3036, 792, MATCH($B$1, resultados!$A$1:$ZZ$1, 0))</f>
        <v/>
      </c>
      <c r="B798">
        <f>INDEX(resultados!$A$2:$ZZ$3036, 792, MATCH($B$2, resultados!$A$1:$ZZ$1, 0))</f>
        <v/>
      </c>
      <c r="C798">
        <f>INDEX(resultados!$A$2:$ZZ$3036, 792, MATCH($B$3, resultados!$A$1:$ZZ$1, 0))</f>
        <v/>
      </c>
    </row>
    <row r="799">
      <c r="A799">
        <f>INDEX(resultados!$A$2:$ZZ$3036, 793, MATCH($B$1, resultados!$A$1:$ZZ$1, 0))</f>
        <v/>
      </c>
      <c r="B799">
        <f>INDEX(resultados!$A$2:$ZZ$3036, 793, MATCH($B$2, resultados!$A$1:$ZZ$1, 0))</f>
        <v/>
      </c>
      <c r="C799">
        <f>INDEX(resultados!$A$2:$ZZ$3036, 793, MATCH($B$3, resultados!$A$1:$ZZ$1, 0))</f>
        <v/>
      </c>
    </row>
    <row r="800">
      <c r="A800">
        <f>INDEX(resultados!$A$2:$ZZ$3036, 794, MATCH($B$1, resultados!$A$1:$ZZ$1, 0))</f>
        <v/>
      </c>
      <c r="B800">
        <f>INDEX(resultados!$A$2:$ZZ$3036, 794, MATCH($B$2, resultados!$A$1:$ZZ$1, 0))</f>
        <v/>
      </c>
      <c r="C800">
        <f>INDEX(resultados!$A$2:$ZZ$3036, 794, MATCH($B$3, resultados!$A$1:$ZZ$1, 0))</f>
        <v/>
      </c>
    </row>
    <row r="801">
      <c r="A801">
        <f>INDEX(resultados!$A$2:$ZZ$3036, 795, MATCH($B$1, resultados!$A$1:$ZZ$1, 0))</f>
        <v/>
      </c>
      <c r="B801">
        <f>INDEX(resultados!$A$2:$ZZ$3036, 795, MATCH($B$2, resultados!$A$1:$ZZ$1, 0))</f>
        <v/>
      </c>
      <c r="C801">
        <f>INDEX(resultados!$A$2:$ZZ$3036, 795, MATCH($B$3, resultados!$A$1:$ZZ$1, 0))</f>
        <v/>
      </c>
    </row>
    <row r="802">
      <c r="A802">
        <f>INDEX(resultados!$A$2:$ZZ$3036, 796, MATCH($B$1, resultados!$A$1:$ZZ$1, 0))</f>
        <v/>
      </c>
      <c r="B802">
        <f>INDEX(resultados!$A$2:$ZZ$3036, 796, MATCH($B$2, resultados!$A$1:$ZZ$1, 0))</f>
        <v/>
      </c>
      <c r="C802">
        <f>INDEX(resultados!$A$2:$ZZ$3036, 796, MATCH($B$3, resultados!$A$1:$ZZ$1, 0))</f>
        <v/>
      </c>
    </row>
    <row r="803">
      <c r="A803">
        <f>INDEX(resultados!$A$2:$ZZ$3036, 797, MATCH($B$1, resultados!$A$1:$ZZ$1, 0))</f>
        <v/>
      </c>
      <c r="B803">
        <f>INDEX(resultados!$A$2:$ZZ$3036, 797, MATCH($B$2, resultados!$A$1:$ZZ$1, 0))</f>
        <v/>
      </c>
      <c r="C803">
        <f>INDEX(resultados!$A$2:$ZZ$3036, 797, MATCH($B$3, resultados!$A$1:$ZZ$1, 0))</f>
        <v/>
      </c>
    </row>
    <row r="804">
      <c r="A804">
        <f>INDEX(resultados!$A$2:$ZZ$3036, 798, MATCH($B$1, resultados!$A$1:$ZZ$1, 0))</f>
        <v/>
      </c>
      <c r="B804">
        <f>INDEX(resultados!$A$2:$ZZ$3036, 798, MATCH($B$2, resultados!$A$1:$ZZ$1, 0))</f>
        <v/>
      </c>
      <c r="C804">
        <f>INDEX(resultados!$A$2:$ZZ$3036, 798, MATCH($B$3, resultados!$A$1:$ZZ$1, 0))</f>
        <v/>
      </c>
    </row>
    <row r="805">
      <c r="A805">
        <f>INDEX(resultados!$A$2:$ZZ$3036, 799, MATCH($B$1, resultados!$A$1:$ZZ$1, 0))</f>
        <v/>
      </c>
      <c r="B805">
        <f>INDEX(resultados!$A$2:$ZZ$3036, 799, MATCH($B$2, resultados!$A$1:$ZZ$1, 0))</f>
        <v/>
      </c>
      <c r="C805">
        <f>INDEX(resultados!$A$2:$ZZ$3036, 799, MATCH($B$3, resultados!$A$1:$ZZ$1, 0))</f>
        <v/>
      </c>
    </row>
    <row r="806">
      <c r="A806">
        <f>INDEX(resultados!$A$2:$ZZ$3036, 800, MATCH($B$1, resultados!$A$1:$ZZ$1, 0))</f>
        <v/>
      </c>
      <c r="B806">
        <f>INDEX(resultados!$A$2:$ZZ$3036, 800, MATCH($B$2, resultados!$A$1:$ZZ$1, 0))</f>
        <v/>
      </c>
      <c r="C806">
        <f>INDEX(resultados!$A$2:$ZZ$3036, 800, MATCH($B$3, resultados!$A$1:$ZZ$1, 0))</f>
        <v/>
      </c>
    </row>
    <row r="807">
      <c r="A807">
        <f>INDEX(resultados!$A$2:$ZZ$3036, 801, MATCH($B$1, resultados!$A$1:$ZZ$1, 0))</f>
        <v/>
      </c>
      <c r="B807">
        <f>INDEX(resultados!$A$2:$ZZ$3036, 801, MATCH($B$2, resultados!$A$1:$ZZ$1, 0))</f>
        <v/>
      </c>
      <c r="C807">
        <f>INDEX(resultados!$A$2:$ZZ$3036, 801, MATCH($B$3, resultados!$A$1:$ZZ$1, 0))</f>
        <v/>
      </c>
    </row>
    <row r="808">
      <c r="A808">
        <f>INDEX(resultados!$A$2:$ZZ$3036, 802, MATCH($B$1, resultados!$A$1:$ZZ$1, 0))</f>
        <v/>
      </c>
      <c r="B808">
        <f>INDEX(resultados!$A$2:$ZZ$3036, 802, MATCH($B$2, resultados!$A$1:$ZZ$1, 0))</f>
        <v/>
      </c>
      <c r="C808">
        <f>INDEX(resultados!$A$2:$ZZ$3036, 802, MATCH($B$3, resultados!$A$1:$ZZ$1, 0))</f>
        <v/>
      </c>
    </row>
    <row r="809">
      <c r="A809">
        <f>INDEX(resultados!$A$2:$ZZ$3036, 803, MATCH($B$1, resultados!$A$1:$ZZ$1, 0))</f>
        <v/>
      </c>
      <c r="B809">
        <f>INDEX(resultados!$A$2:$ZZ$3036, 803, MATCH($B$2, resultados!$A$1:$ZZ$1, 0))</f>
        <v/>
      </c>
      <c r="C809">
        <f>INDEX(resultados!$A$2:$ZZ$3036, 803, MATCH($B$3, resultados!$A$1:$ZZ$1, 0))</f>
        <v/>
      </c>
    </row>
    <row r="810">
      <c r="A810">
        <f>INDEX(resultados!$A$2:$ZZ$3036, 804, MATCH($B$1, resultados!$A$1:$ZZ$1, 0))</f>
        <v/>
      </c>
      <c r="B810">
        <f>INDEX(resultados!$A$2:$ZZ$3036, 804, MATCH($B$2, resultados!$A$1:$ZZ$1, 0))</f>
        <v/>
      </c>
      <c r="C810">
        <f>INDEX(resultados!$A$2:$ZZ$3036, 804, MATCH($B$3, resultados!$A$1:$ZZ$1, 0))</f>
        <v/>
      </c>
    </row>
    <row r="811">
      <c r="A811">
        <f>INDEX(resultados!$A$2:$ZZ$3036, 805, MATCH($B$1, resultados!$A$1:$ZZ$1, 0))</f>
        <v/>
      </c>
      <c r="B811">
        <f>INDEX(resultados!$A$2:$ZZ$3036, 805, MATCH($B$2, resultados!$A$1:$ZZ$1, 0))</f>
        <v/>
      </c>
      <c r="C811">
        <f>INDEX(resultados!$A$2:$ZZ$3036, 805, MATCH($B$3, resultados!$A$1:$ZZ$1, 0))</f>
        <v/>
      </c>
    </row>
    <row r="812">
      <c r="A812">
        <f>INDEX(resultados!$A$2:$ZZ$3036, 806, MATCH($B$1, resultados!$A$1:$ZZ$1, 0))</f>
        <v/>
      </c>
      <c r="B812">
        <f>INDEX(resultados!$A$2:$ZZ$3036, 806, MATCH($B$2, resultados!$A$1:$ZZ$1, 0))</f>
        <v/>
      </c>
      <c r="C812">
        <f>INDEX(resultados!$A$2:$ZZ$3036, 806, MATCH($B$3, resultados!$A$1:$ZZ$1, 0))</f>
        <v/>
      </c>
    </row>
    <row r="813">
      <c r="A813">
        <f>INDEX(resultados!$A$2:$ZZ$3036, 807, MATCH($B$1, resultados!$A$1:$ZZ$1, 0))</f>
        <v/>
      </c>
      <c r="B813">
        <f>INDEX(resultados!$A$2:$ZZ$3036, 807, MATCH($B$2, resultados!$A$1:$ZZ$1, 0))</f>
        <v/>
      </c>
      <c r="C813">
        <f>INDEX(resultados!$A$2:$ZZ$3036, 807, MATCH($B$3, resultados!$A$1:$ZZ$1, 0))</f>
        <v/>
      </c>
    </row>
    <row r="814">
      <c r="A814">
        <f>INDEX(resultados!$A$2:$ZZ$3036, 808, MATCH($B$1, resultados!$A$1:$ZZ$1, 0))</f>
        <v/>
      </c>
      <c r="B814">
        <f>INDEX(resultados!$A$2:$ZZ$3036, 808, MATCH($B$2, resultados!$A$1:$ZZ$1, 0))</f>
        <v/>
      </c>
      <c r="C814">
        <f>INDEX(resultados!$A$2:$ZZ$3036, 808, MATCH($B$3, resultados!$A$1:$ZZ$1, 0))</f>
        <v/>
      </c>
    </row>
    <row r="815">
      <c r="A815">
        <f>INDEX(resultados!$A$2:$ZZ$3036, 809, MATCH($B$1, resultados!$A$1:$ZZ$1, 0))</f>
        <v/>
      </c>
      <c r="B815">
        <f>INDEX(resultados!$A$2:$ZZ$3036, 809, MATCH($B$2, resultados!$A$1:$ZZ$1, 0))</f>
        <v/>
      </c>
      <c r="C815">
        <f>INDEX(resultados!$A$2:$ZZ$3036, 809, MATCH($B$3, resultados!$A$1:$ZZ$1, 0))</f>
        <v/>
      </c>
    </row>
    <row r="816">
      <c r="A816">
        <f>INDEX(resultados!$A$2:$ZZ$3036, 810, MATCH($B$1, resultados!$A$1:$ZZ$1, 0))</f>
        <v/>
      </c>
      <c r="B816">
        <f>INDEX(resultados!$A$2:$ZZ$3036, 810, MATCH($B$2, resultados!$A$1:$ZZ$1, 0))</f>
        <v/>
      </c>
      <c r="C816">
        <f>INDEX(resultados!$A$2:$ZZ$3036, 810, MATCH($B$3, resultados!$A$1:$ZZ$1, 0))</f>
        <v/>
      </c>
    </row>
    <row r="817">
      <c r="A817">
        <f>INDEX(resultados!$A$2:$ZZ$3036, 811, MATCH($B$1, resultados!$A$1:$ZZ$1, 0))</f>
        <v/>
      </c>
      <c r="B817">
        <f>INDEX(resultados!$A$2:$ZZ$3036, 811, MATCH($B$2, resultados!$A$1:$ZZ$1, 0))</f>
        <v/>
      </c>
      <c r="C817">
        <f>INDEX(resultados!$A$2:$ZZ$3036, 811, MATCH($B$3, resultados!$A$1:$ZZ$1, 0))</f>
        <v/>
      </c>
    </row>
    <row r="818">
      <c r="A818">
        <f>INDEX(resultados!$A$2:$ZZ$3036, 812, MATCH($B$1, resultados!$A$1:$ZZ$1, 0))</f>
        <v/>
      </c>
      <c r="B818">
        <f>INDEX(resultados!$A$2:$ZZ$3036, 812, MATCH($B$2, resultados!$A$1:$ZZ$1, 0))</f>
        <v/>
      </c>
      <c r="C818">
        <f>INDEX(resultados!$A$2:$ZZ$3036, 812, MATCH($B$3, resultados!$A$1:$ZZ$1, 0))</f>
        <v/>
      </c>
    </row>
    <row r="819">
      <c r="A819">
        <f>INDEX(resultados!$A$2:$ZZ$3036, 813, MATCH($B$1, resultados!$A$1:$ZZ$1, 0))</f>
        <v/>
      </c>
      <c r="B819">
        <f>INDEX(resultados!$A$2:$ZZ$3036, 813, MATCH($B$2, resultados!$A$1:$ZZ$1, 0))</f>
        <v/>
      </c>
      <c r="C819">
        <f>INDEX(resultados!$A$2:$ZZ$3036, 813, MATCH($B$3, resultados!$A$1:$ZZ$1, 0))</f>
        <v/>
      </c>
    </row>
    <row r="820">
      <c r="A820">
        <f>INDEX(resultados!$A$2:$ZZ$3036, 814, MATCH($B$1, resultados!$A$1:$ZZ$1, 0))</f>
        <v/>
      </c>
      <c r="B820">
        <f>INDEX(resultados!$A$2:$ZZ$3036, 814, MATCH($B$2, resultados!$A$1:$ZZ$1, 0))</f>
        <v/>
      </c>
      <c r="C820">
        <f>INDEX(resultados!$A$2:$ZZ$3036, 814, MATCH($B$3, resultados!$A$1:$ZZ$1, 0))</f>
        <v/>
      </c>
    </row>
    <row r="821">
      <c r="A821">
        <f>INDEX(resultados!$A$2:$ZZ$3036, 815, MATCH($B$1, resultados!$A$1:$ZZ$1, 0))</f>
        <v/>
      </c>
      <c r="B821">
        <f>INDEX(resultados!$A$2:$ZZ$3036, 815, MATCH($B$2, resultados!$A$1:$ZZ$1, 0))</f>
        <v/>
      </c>
      <c r="C821">
        <f>INDEX(resultados!$A$2:$ZZ$3036, 815, MATCH($B$3, resultados!$A$1:$ZZ$1, 0))</f>
        <v/>
      </c>
    </row>
    <row r="822">
      <c r="A822">
        <f>INDEX(resultados!$A$2:$ZZ$3036, 816, MATCH($B$1, resultados!$A$1:$ZZ$1, 0))</f>
        <v/>
      </c>
      <c r="B822">
        <f>INDEX(resultados!$A$2:$ZZ$3036, 816, MATCH($B$2, resultados!$A$1:$ZZ$1, 0))</f>
        <v/>
      </c>
      <c r="C822">
        <f>INDEX(resultados!$A$2:$ZZ$3036, 816, MATCH($B$3, resultados!$A$1:$ZZ$1, 0))</f>
        <v/>
      </c>
    </row>
    <row r="823">
      <c r="A823">
        <f>INDEX(resultados!$A$2:$ZZ$3036, 817, MATCH($B$1, resultados!$A$1:$ZZ$1, 0))</f>
        <v/>
      </c>
      <c r="B823">
        <f>INDEX(resultados!$A$2:$ZZ$3036, 817, MATCH($B$2, resultados!$A$1:$ZZ$1, 0))</f>
        <v/>
      </c>
      <c r="C823">
        <f>INDEX(resultados!$A$2:$ZZ$3036, 817, MATCH($B$3, resultados!$A$1:$ZZ$1, 0))</f>
        <v/>
      </c>
    </row>
    <row r="824">
      <c r="A824">
        <f>INDEX(resultados!$A$2:$ZZ$3036, 818, MATCH($B$1, resultados!$A$1:$ZZ$1, 0))</f>
        <v/>
      </c>
      <c r="B824">
        <f>INDEX(resultados!$A$2:$ZZ$3036, 818, MATCH($B$2, resultados!$A$1:$ZZ$1, 0))</f>
        <v/>
      </c>
      <c r="C824">
        <f>INDEX(resultados!$A$2:$ZZ$3036, 818, MATCH($B$3, resultados!$A$1:$ZZ$1, 0))</f>
        <v/>
      </c>
    </row>
    <row r="825">
      <c r="A825">
        <f>INDEX(resultados!$A$2:$ZZ$3036, 819, MATCH($B$1, resultados!$A$1:$ZZ$1, 0))</f>
        <v/>
      </c>
      <c r="B825">
        <f>INDEX(resultados!$A$2:$ZZ$3036, 819, MATCH($B$2, resultados!$A$1:$ZZ$1, 0))</f>
        <v/>
      </c>
      <c r="C825">
        <f>INDEX(resultados!$A$2:$ZZ$3036, 819, MATCH($B$3, resultados!$A$1:$ZZ$1, 0))</f>
        <v/>
      </c>
    </row>
    <row r="826">
      <c r="A826">
        <f>INDEX(resultados!$A$2:$ZZ$3036, 820, MATCH($B$1, resultados!$A$1:$ZZ$1, 0))</f>
        <v/>
      </c>
      <c r="B826">
        <f>INDEX(resultados!$A$2:$ZZ$3036, 820, MATCH($B$2, resultados!$A$1:$ZZ$1, 0))</f>
        <v/>
      </c>
      <c r="C826">
        <f>INDEX(resultados!$A$2:$ZZ$3036, 820, MATCH($B$3, resultados!$A$1:$ZZ$1, 0))</f>
        <v/>
      </c>
    </row>
    <row r="827">
      <c r="A827">
        <f>INDEX(resultados!$A$2:$ZZ$3036, 821, MATCH($B$1, resultados!$A$1:$ZZ$1, 0))</f>
        <v/>
      </c>
      <c r="B827">
        <f>INDEX(resultados!$A$2:$ZZ$3036, 821, MATCH($B$2, resultados!$A$1:$ZZ$1, 0))</f>
        <v/>
      </c>
      <c r="C827">
        <f>INDEX(resultados!$A$2:$ZZ$3036, 821, MATCH($B$3, resultados!$A$1:$ZZ$1, 0))</f>
        <v/>
      </c>
    </row>
    <row r="828">
      <c r="A828">
        <f>INDEX(resultados!$A$2:$ZZ$3036, 822, MATCH($B$1, resultados!$A$1:$ZZ$1, 0))</f>
        <v/>
      </c>
      <c r="B828">
        <f>INDEX(resultados!$A$2:$ZZ$3036, 822, MATCH($B$2, resultados!$A$1:$ZZ$1, 0))</f>
        <v/>
      </c>
      <c r="C828">
        <f>INDEX(resultados!$A$2:$ZZ$3036, 822, MATCH($B$3, resultados!$A$1:$ZZ$1, 0))</f>
        <v/>
      </c>
    </row>
    <row r="829">
      <c r="A829">
        <f>INDEX(resultados!$A$2:$ZZ$3036, 823, MATCH($B$1, resultados!$A$1:$ZZ$1, 0))</f>
        <v/>
      </c>
      <c r="B829">
        <f>INDEX(resultados!$A$2:$ZZ$3036, 823, MATCH($B$2, resultados!$A$1:$ZZ$1, 0))</f>
        <v/>
      </c>
      <c r="C829">
        <f>INDEX(resultados!$A$2:$ZZ$3036, 823, MATCH($B$3, resultados!$A$1:$ZZ$1, 0))</f>
        <v/>
      </c>
    </row>
    <row r="830">
      <c r="A830">
        <f>INDEX(resultados!$A$2:$ZZ$3036, 824, MATCH($B$1, resultados!$A$1:$ZZ$1, 0))</f>
        <v/>
      </c>
      <c r="B830">
        <f>INDEX(resultados!$A$2:$ZZ$3036, 824, MATCH($B$2, resultados!$A$1:$ZZ$1, 0))</f>
        <v/>
      </c>
      <c r="C830">
        <f>INDEX(resultados!$A$2:$ZZ$3036, 824, MATCH($B$3, resultados!$A$1:$ZZ$1, 0))</f>
        <v/>
      </c>
    </row>
    <row r="831">
      <c r="A831">
        <f>INDEX(resultados!$A$2:$ZZ$3036, 825, MATCH($B$1, resultados!$A$1:$ZZ$1, 0))</f>
        <v/>
      </c>
      <c r="B831">
        <f>INDEX(resultados!$A$2:$ZZ$3036, 825, MATCH($B$2, resultados!$A$1:$ZZ$1, 0))</f>
        <v/>
      </c>
      <c r="C831">
        <f>INDEX(resultados!$A$2:$ZZ$3036, 825, MATCH($B$3, resultados!$A$1:$ZZ$1, 0))</f>
        <v/>
      </c>
    </row>
    <row r="832">
      <c r="A832">
        <f>INDEX(resultados!$A$2:$ZZ$3036, 826, MATCH($B$1, resultados!$A$1:$ZZ$1, 0))</f>
        <v/>
      </c>
      <c r="B832">
        <f>INDEX(resultados!$A$2:$ZZ$3036, 826, MATCH($B$2, resultados!$A$1:$ZZ$1, 0))</f>
        <v/>
      </c>
      <c r="C832">
        <f>INDEX(resultados!$A$2:$ZZ$3036, 826, MATCH($B$3, resultados!$A$1:$ZZ$1, 0))</f>
        <v/>
      </c>
    </row>
    <row r="833">
      <c r="A833">
        <f>INDEX(resultados!$A$2:$ZZ$3036, 827, MATCH($B$1, resultados!$A$1:$ZZ$1, 0))</f>
        <v/>
      </c>
      <c r="B833">
        <f>INDEX(resultados!$A$2:$ZZ$3036, 827, MATCH($B$2, resultados!$A$1:$ZZ$1, 0))</f>
        <v/>
      </c>
      <c r="C833">
        <f>INDEX(resultados!$A$2:$ZZ$3036, 827, MATCH($B$3, resultados!$A$1:$ZZ$1, 0))</f>
        <v/>
      </c>
    </row>
    <row r="834">
      <c r="A834">
        <f>INDEX(resultados!$A$2:$ZZ$3036, 828, MATCH($B$1, resultados!$A$1:$ZZ$1, 0))</f>
        <v/>
      </c>
      <c r="B834">
        <f>INDEX(resultados!$A$2:$ZZ$3036, 828, MATCH($B$2, resultados!$A$1:$ZZ$1, 0))</f>
        <v/>
      </c>
      <c r="C834">
        <f>INDEX(resultados!$A$2:$ZZ$3036, 828, MATCH($B$3, resultados!$A$1:$ZZ$1, 0))</f>
        <v/>
      </c>
    </row>
    <row r="835">
      <c r="A835">
        <f>INDEX(resultados!$A$2:$ZZ$3036, 829, MATCH($B$1, resultados!$A$1:$ZZ$1, 0))</f>
        <v/>
      </c>
      <c r="B835">
        <f>INDEX(resultados!$A$2:$ZZ$3036, 829, MATCH($B$2, resultados!$A$1:$ZZ$1, 0))</f>
        <v/>
      </c>
      <c r="C835">
        <f>INDEX(resultados!$A$2:$ZZ$3036, 829, MATCH($B$3, resultados!$A$1:$ZZ$1, 0))</f>
        <v/>
      </c>
    </row>
    <row r="836">
      <c r="A836">
        <f>INDEX(resultados!$A$2:$ZZ$3036, 830, MATCH($B$1, resultados!$A$1:$ZZ$1, 0))</f>
        <v/>
      </c>
      <c r="B836">
        <f>INDEX(resultados!$A$2:$ZZ$3036, 830, MATCH($B$2, resultados!$A$1:$ZZ$1, 0))</f>
        <v/>
      </c>
      <c r="C836">
        <f>INDEX(resultados!$A$2:$ZZ$3036, 830, MATCH($B$3, resultados!$A$1:$ZZ$1, 0))</f>
        <v/>
      </c>
    </row>
    <row r="837">
      <c r="A837">
        <f>INDEX(resultados!$A$2:$ZZ$3036, 831, MATCH($B$1, resultados!$A$1:$ZZ$1, 0))</f>
        <v/>
      </c>
      <c r="B837">
        <f>INDEX(resultados!$A$2:$ZZ$3036, 831, MATCH($B$2, resultados!$A$1:$ZZ$1, 0))</f>
        <v/>
      </c>
      <c r="C837">
        <f>INDEX(resultados!$A$2:$ZZ$3036, 831, MATCH($B$3, resultados!$A$1:$ZZ$1, 0))</f>
        <v/>
      </c>
    </row>
    <row r="838">
      <c r="A838">
        <f>INDEX(resultados!$A$2:$ZZ$3036, 832, MATCH($B$1, resultados!$A$1:$ZZ$1, 0))</f>
        <v/>
      </c>
      <c r="B838">
        <f>INDEX(resultados!$A$2:$ZZ$3036, 832, MATCH($B$2, resultados!$A$1:$ZZ$1, 0))</f>
        <v/>
      </c>
      <c r="C838">
        <f>INDEX(resultados!$A$2:$ZZ$3036, 832, MATCH($B$3, resultados!$A$1:$ZZ$1, 0))</f>
        <v/>
      </c>
    </row>
    <row r="839">
      <c r="A839">
        <f>INDEX(resultados!$A$2:$ZZ$3036, 833, MATCH($B$1, resultados!$A$1:$ZZ$1, 0))</f>
        <v/>
      </c>
      <c r="B839">
        <f>INDEX(resultados!$A$2:$ZZ$3036, 833, MATCH($B$2, resultados!$A$1:$ZZ$1, 0))</f>
        <v/>
      </c>
      <c r="C839">
        <f>INDEX(resultados!$A$2:$ZZ$3036, 833, MATCH($B$3, resultados!$A$1:$ZZ$1, 0))</f>
        <v/>
      </c>
    </row>
    <row r="840">
      <c r="A840">
        <f>INDEX(resultados!$A$2:$ZZ$3036, 834, MATCH($B$1, resultados!$A$1:$ZZ$1, 0))</f>
        <v/>
      </c>
      <c r="B840">
        <f>INDEX(resultados!$A$2:$ZZ$3036, 834, MATCH($B$2, resultados!$A$1:$ZZ$1, 0))</f>
        <v/>
      </c>
      <c r="C840">
        <f>INDEX(resultados!$A$2:$ZZ$3036, 834, MATCH($B$3, resultados!$A$1:$ZZ$1, 0))</f>
        <v/>
      </c>
    </row>
    <row r="841">
      <c r="A841">
        <f>INDEX(resultados!$A$2:$ZZ$3036, 835, MATCH($B$1, resultados!$A$1:$ZZ$1, 0))</f>
        <v/>
      </c>
      <c r="B841">
        <f>INDEX(resultados!$A$2:$ZZ$3036, 835, MATCH($B$2, resultados!$A$1:$ZZ$1, 0))</f>
        <v/>
      </c>
      <c r="C841">
        <f>INDEX(resultados!$A$2:$ZZ$3036, 835, MATCH($B$3, resultados!$A$1:$ZZ$1, 0))</f>
        <v/>
      </c>
    </row>
    <row r="842">
      <c r="A842">
        <f>INDEX(resultados!$A$2:$ZZ$3036, 836, MATCH($B$1, resultados!$A$1:$ZZ$1, 0))</f>
        <v/>
      </c>
      <c r="B842">
        <f>INDEX(resultados!$A$2:$ZZ$3036, 836, MATCH($B$2, resultados!$A$1:$ZZ$1, 0))</f>
        <v/>
      </c>
      <c r="C842">
        <f>INDEX(resultados!$A$2:$ZZ$3036, 836, MATCH($B$3, resultados!$A$1:$ZZ$1, 0))</f>
        <v/>
      </c>
    </row>
    <row r="843">
      <c r="A843">
        <f>INDEX(resultados!$A$2:$ZZ$3036, 837, MATCH($B$1, resultados!$A$1:$ZZ$1, 0))</f>
        <v/>
      </c>
      <c r="B843">
        <f>INDEX(resultados!$A$2:$ZZ$3036, 837, MATCH($B$2, resultados!$A$1:$ZZ$1, 0))</f>
        <v/>
      </c>
      <c r="C843">
        <f>INDEX(resultados!$A$2:$ZZ$3036, 837, MATCH($B$3, resultados!$A$1:$ZZ$1, 0))</f>
        <v/>
      </c>
    </row>
    <row r="844">
      <c r="A844">
        <f>INDEX(resultados!$A$2:$ZZ$3036, 838, MATCH($B$1, resultados!$A$1:$ZZ$1, 0))</f>
        <v/>
      </c>
      <c r="B844">
        <f>INDEX(resultados!$A$2:$ZZ$3036, 838, MATCH($B$2, resultados!$A$1:$ZZ$1, 0))</f>
        <v/>
      </c>
      <c r="C844">
        <f>INDEX(resultados!$A$2:$ZZ$3036, 838, MATCH($B$3, resultados!$A$1:$ZZ$1, 0))</f>
        <v/>
      </c>
    </row>
    <row r="845">
      <c r="A845">
        <f>INDEX(resultados!$A$2:$ZZ$3036, 839, MATCH($B$1, resultados!$A$1:$ZZ$1, 0))</f>
        <v/>
      </c>
      <c r="B845">
        <f>INDEX(resultados!$A$2:$ZZ$3036, 839, MATCH($B$2, resultados!$A$1:$ZZ$1, 0))</f>
        <v/>
      </c>
      <c r="C845">
        <f>INDEX(resultados!$A$2:$ZZ$3036, 839, MATCH($B$3, resultados!$A$1:$ZZ$1, 0))</f>
        <v/>
      </c>
    </row>
    <row r="846">
      <c r="A846">
        <f>INDEX(resultados!$A$2:$ZZ$3036, 840, MATCH($B$1, resultados!$A$1:$ZZ$1, 0))</f>
        <v/>
      </c>
      <c r="B846">
        <f>INDEX(resultados!$A$2:$ZZ$3036, 840, MATCH($B$2, resultados!$A$1:$ZZ$1, 0))</f>
        <v/>
      </c>
      <c r="C846">
        <f>INDEX(resultados!$A$2:$ZZ$3036, 840, MATCH($B$3, resultados!$A$1:$ZZ$1, 0))</f>
        <v/>
      </c>
    </row>
    <row r="847">
      <c r="A847">
        <f>INDEX(resultados!$A$2:$ZZ$3036, 841, MATCH($B$1, resultados!$A$1:$ZZ$1, 0))</f>
        <v/>
      </c>
      <c r="B847">
        <f>INDEX(resultados!$A$2:$ZZ$3036, 841, MATCH($B$2, resultados!$A$1:$ZZ$1, 0))</f>
        <v/>
      </c>
      <c r="C847">
        <f>INDEX(resultados!$A$2:$ZZ$3036, 841, MATCH($B$3, resultados!$A$1:$ZZ$1, 0))</f>
        <v/>
      </c>
    </row>
    <row r="848">
      <c r="A848">
        <f>INDEX(resultados!$A$2:$ZZ$3036, 842, MATCH($B$1, resultados!$A$1:$ZZ$1, 0))</f>
        <v/>
      </c>
      <c r="B848">
        <f>INDEX(resultados!$A$2:$ZZ$3036, 842, MATCH($B$2, resultados!$A$1:$ZZ$1, 0))</f>
        <v/>
      </c>
      <c r="C848">
        <f>INDEX(resultados!$A$2:$ZZ$3036, 842, MATCH($B$3, resultados!$A$1:$ZZ$1, 0))</f>
        <v/>
      </c>
    </row>
    <row r="849">
      <c r="A849">
        <f>INDEX(resultados!$A$2:$ZZ$3036, 843, MATCH($B$1, resultados!$A$1:$ZZ$1, 0))</f>
        <v/>
      </c>
      <c r="B849">
        <f>INDEX(resultados!$A$2:$ZZ$3036, 843, MATCH($B$2, resultados!$A$1:$ZZ$1, 0))</f>
        <v/>
      </c>
      <c r="C849">
        <f>INDEX(resultados!$A$2:$ZZ$3036, 843, MATCH($B$3, resultados!$A$1:$ZZ$1, 0))</f>
        <v/>
      </c>
    </row>
    <row r="850">
      <c r="A850">
        <f>INDEX(resultados!$A$2:$ZZ$3036, 844, MATCH($B$1, resultados!$A$1:$ZZ$1, 0))</f>
        <v/>
      </c>
      <c r="B850">
        <f>INDEX(resultados!$A$2:$ZZ$3036, 844, MATCH($B$2, resultados!$A$1:$ZZ$1, 0))</f>
        <v/>
      </c>
      <c r="C850">
        <f>INDEX(resultados!$A$2:$ZZ$3036, 844, MATCH($B$3, resultados!$A$1:$ZZ$1, 0))</f>
        <v/>
      </c>
    </row>
    <row r="851">
      <c r="A851">
        <f>INDEX(resultados!$A$2:$ZZ$3036, 845, MATCH($B$1, resultados!$A$1:$ZZ$1, 0))</f>
        <v/>
      </c>
      <c r="B851">
        <f>INDEX(resultados!$A$2:$ZZ$3036, 845, MATCH($B$2, resultados!$A$1:$ZZ$1, 0))</f>
        <v/>
      </c>
      <c r="C851">
        <f>INDEX(resultados!$A$2:$ZZ$3036, 845, MATCH($B$3, resultados!$A$1:$ZZ$1, 0))</f>
        <v/>
      </c>
    </row>
    <row r="852">
      <c r="A852">
        <f>INDEX(resultados!$A$2:$ZZ$3036, 846, MATCH($B$1, resultados!$A$1:$ZZ$1, 0))</f>
        <v/>
      </c>
      <c r="B852">
        <f>INDEX(resultados!$A$2:$ZZ$3036, 846, MATCH($B$2, resultados!$A$1:$ZZ$1, 0))</f>
        <v/>
      </c>
      <c r="C852">
        <f>INDEX(resultados!$A$2:$ZZ$3036, 846, MATCH($B$3, resultados!$A$1:$ZZ$1, 0))</f>
        <v/>
      </c>
    </row>
    <row r="853">
      <c r="A853">
        <f>INDEX(resultados!$A$2:$ZZ$3036, 847, MATCH($B$1, resultados!$A$1:$ZZ$1, 0))</f>
        <v/>
      </c>
      <c r="B853">
        <f>INDEX(resultados!$A$2:$ZZ$3036, 847, MATCH($B$2, resultados!$A$1:$ZZ$1, 0))</f>
        <v/>
      </c>
      <c r="C853">
        <f>INDEX(resultados!$A$2:$ZZ$3036, 847, MATCH($B$3, resultados!$A$1:$ZZ$1, 0))</f>
        <v/>
      </c>
    </row>
    <row r="854">
      <c r="A854">
        <f>INDEX(resultados!$A$2:$ZZ$3036, 848, MATCH($B$1, resultados!$A$1:$ZZ$1, 0))</f>
        <v/>
      </c>
      <c r="B854">
        <f>INDEX(resultados!$A$2:$ZZ$3036, 848, MATCH($B$2, resultados!$A$1:$ZZ$1, 0))</f>
        <v/>
      </c>
      <c r="C854">
        <f>INDEX(resultados!$A$2:$ZZ$3036, 848, MATCH($B$3, resultados!$A$1:$ZZ$1, 0))</f>
        <v/>
      </c>
    </row>
    <row r="855">
      <c r="A855">
        <f>INDEX(resultados!$A$2:$ZZ$3036, 849, MATCH($B$1, resultados!$A$1:$ZZ$1, 0))</f>
        <v/>
      </c>
      <c r="B855">
        <f>INDEX(resultados!$A$2:$ZZ$3036, 849, MATCH($B$2, resultados!$A$1:$ZZ$1, 0))</f>
        <v/>
      </c>
      <c r="C855">
        <f>INDEX(resultados!$A$2:$ZZ$3036, 849, MATCH($B$3, resultados!$A$1:$ZZ$1, 0))</f>
        <v/>
      </c>
    </row>
    <row r="856">
      <c r="A856">
        <f>INDEX(resultados!$A$2:$ZZ$3036, 850, MATCH($B$1, resultados!$A$1:$ZZ$1, 0))</f>
        <v/>
      </c>
      <c r="B856">
        <f>INDEX(resultados!$A$2:$ZZ$3036, 850, MATCH($B$2, resultados!$A$1:$ZZ$1, 0))</f>
        <v/>
      </c>
      <c r="C856">
        <f>INDEX(resultados!$A$2:$ZZ$3036, 850, MATCH($B$3, resultados!$A$1:$ZZ$1, 0))</f>
        <v/>
      </c>
    </row>
    <row r="857">
      <c r="A857">
        <f>INDEX(resultados!$A$2:$ZZ$3036, 851, MATCH($B$1, resultados!$A$1:$ZZ$1, 0))</f>
        <v/>
      </c>
      <c r="B857">
        <f>INDEX(resultados!$A$2:$ZZ$3036, 851, MATCH($B$2, resultados!$A$1:$ZZ$1, 0))</f>
        <v/>
      </c>
      <c r="C857">
        <f>INDEX(resultados!$A$2:$ZZ$3036, 851, MATCH($B$3, resultados!$A$1:$ZZ$1, 0))</f>
        <v/>
      </c>
    </row>
    <row r="858">
      <c r="A858">
        <f>INDEX(resultados!$A$2:$ZZ$3036, 852, MATCH($B$1, resultados!$A$1:$ZZ$1, 0))</f>
        <v/>
      </c>
      <c r="B858">
        <f>INDEX(resultados!$A$2:$ZZ$3036, 852, MATCH($B$2, resultados!$A$1:$ZZ$1, 0))</f>
        <v/>
      </c>
      <c r="C858">
        <f>INDEX(resultados!$A$2:$ZZ$3036, 852, MATCH($B$3, resultados!$A$1:$ZZ$1, 0))</f>
        <v/>
      </c>
    </row>
    <row r="859">
      <c r="A859">
        <f>INDEX(resultados!$A$2:$ZZ$3036, 853, MATCH($B$1, resultados!$A$1:$ZZ$1, 0))</f>
        <v/>
      </c>
      <c r="B859">
        <f>INDEX(resultados!$A$2:$ZZ$3036, 853, MATCH($B$2, resultados!$A$1:$ZZ$1, 0))</f>
        <v/>
      </c>
      <c r="C859">
        <f>INDEX(resultados!$A$2:$ZZ$3036, 853, MATCH($B$3, resultados!$A$1:$ZZ$1, 0))</f>
        <v/>
      </c>
    </row>
    <row r="860">
      <c r="A860">
        <f>INDEX(resultados!$A$2:$ZZ$3036, 854, MATCH($B$1, resultados!$A$1:$ZZ$1, 0))</f>
        <v/>
      </c>
      <c r="B860">
        <f>INDEX(resultados!$A$2:$ZZ$3036, 854, MATCH($B$2, resultados!$A$1:$ZZ$1, 0))</f>
        <v/>
      </c>
      <c r="C860">
        <f>INDEX(resultados!$A$2:$ZZ$3036, 854, MATCH($B$3, resultados!$A$1:$ZZ$1, 0))</f>
        <v/>
      </c>
    </row>
    <row r="861">
      <c r="A861">
        <f>INDEX(resultados!$A$2:$ZZ$3036, 855, MATCH($B$1, resultados!$A$1:$ZZ$1, 0))</f>
        <v/>
      </c>
      <c r="B861">
        <f>INDEX(resultados!$A$2:$ZZ$3036, 855, MATCH($B$2, resultados!$A$1:$ZZ$1, 0))</f>
        <v/>
      </c>
      <c r="C861">
        <f>INDEX(resultados!$A$2:$ZZ$3036, 855, MATCH($B$3, resultados!$A$1:$ZZ$1, 0))</f>
        <v/>
      </c>
    </row>
    <row r="862">
      <c r="A862">
        <f>INDEX(resultados!$A$2:$ZZ$3036, 856, MATCH($B$1, resultados!$A$1:$ZZ$1, 0))</f>
        <v/>
      </c>
      <c r="B862">
        <f>INDEX(resultados!$A$2:$ZZ$3036, 856, MATCH($B$2, resultados!$A$1:$ZZ$1, 0))</f>
        <v/>
      </c>
      <c r="C862">
        <f>INDEX(resultados!$A$2:$ZZ$3036, 856, MATCH($B$3, resultados!$A$1:$ZZ$1, 0))</f>
        <v/>
      </c>
    </row>
    <row r="863">
      <c r="A863">
        <f>INDEX(resultados!$A$2:$ZZ$3036, 857, MATCH($B$1, resultados!$A$1:$ZZ$1, 0))</f>
        <v/>
      </c>
      <c r="B863">
        <f>INDEX(resultados!$A$2:$ZZ$3036, 857, MATCH($B$2, resultados!$A$1:$ZZ$1, 0))</f>
        <v/>
      </c>
      <c r="C863">
        <f>INDEX(resultados!$A$2:$ZZ$3036, 857, MATCH($B$3, resultados!$A$1:$ZZ$1, 0))</f>
        <v/>
      </c>
    </row>
    <row r="864">
      <c r="A864">
        <f>INDEX(resultados!$A$2:$ZZ$3036, 858, MATCH($B$1, resultados!$A$1:$ZZ$1, 0))</f>
        <v/>
      </c>
      <c r="B864">
        <f>INDEX(resultados!$A$2:$ZZ$3036, 858, MATCH($B$2, resultados!$A$1:$ZZ$1, 0))</f>
        <v/>
      </c>
      <c r="C864">
        <f>INDEX(resultados!$A$2:$ZZ$3036, 858, MATCH($B$3, resultados!$A$1:$ZZ$1, 0))</f>
        <v/>
      </c>
    </row>
    <row r="865">
      <c r="A865">
        <f>INDEX(resultados!$A$2:$ZZ$3036, 859, MATCH($B$1, resultados!$A$1:$ZZ$1, 0))</f>
        <v/>
      </c>
      <c r="B865">
        <f>INDEX(resultados!$A$2:$ZZ$3036, 859, MATCH($B$2, resultados!$A$1:$ZZ$1, 0))</f>
        <v/>
      </c>
      <c r="C865">
        <f>INDEX(resultados!$A$2:$ZZ$3036, 859, MATCH($B$3, resultados!$A$1:$ZZ$1, 0))</f>
        <v/>
      </c>
    </row>
    <row r="866">
      <c r="A866">
        <f>INDEX(resultados!$A$2:$ZZ$3036, 860, MATCH($B$1, resultados!$A$1:$ZZ$1, 0))</f>
        <v/>
      </c>
      <c r="B866">
        <f>INDEX(resultados!$A$2:$ZZ$3036, 860, MATCH($B$2, resultados!$A$1:$ZZ$1, 0))</f>
        <v/>
      </c>
      <c r="C866">
        <f>INDEX(resultados!$A$2:$ZZ$3036, 860, MATCH($B$3, resultados!$A$1:$ZZ$1, 0))</f>
        <v/>
      </c>
    </row>
    <row r="867">
      <c r="A867">
        <f>INDEX(resultados!$A$2:$ZZ$3036, 861, MATCH($B$1, resultados!$A$1:$ZZ$1, 0))</f>
        <v/>
      </c>
      <c r="B867">
        <f>INDEX(resultados!$A$2:$ZZ$3036, 861, MATCH($B$2, resultados!$A$1:$ZZ$1, 0))</f>
        <v/>
      </c>
      <c r="C867">
        <f>INDEX(resultados!$A$2:$ZZ$3036, 861, MATCH($B$3, resultados!$A$1:$ZZ$1, 0))</f>
        <v/>
      </c>
    </row>
    <row r="868">
      <c r="A868">
        <f>INDEX(resultados!$A$2:$ZZ$3036, 862, MATCH($B$1, resultados!$A$1:$ZZ$1, 0))</f>
        <v/>
      </c>
      <c r="B868">
        <f>INDEX(resultados!$A$2:$ZZ$3036, 862, MATCH($B$2, resultados!$A$1:$ZZ$1, 0))</f>
        <v/>
      </c>
      <c r="C868">
        <f>INDEX(resultados!$A$2:$ZZ$3036, 862, MATCH($B$3, resultados!$A$1:$ZZ$1, 0))</f>
        <v/>
      </c>
    </row>
    <row r="869">
      <c r="A869">
        <f>INDEX(resultados!$A$2:$ZZ$3036, 863, MATCH($B$1, resultados!$A$1:$ZZ$1, 0))</f>
        <v/>
      </c>
      <c r="B869">
        <f>INDEX(resultados!$A$2:$ZZ$3036, 863, MATCH($B$2, resultados!$A$1:$ZZ$1, 0))</f>
        <v/>
      </c>
      <c r="C869">
        <f>INDEX(resultados!$A$2:$ZZ$3036, 863, MATCH($B$3, resultados!$A$1:$ZZ$1, 0))</f>
        <v/>
      </c>
    </row>
    <row r="870">
      <c r="A870">
        <f>INDEX(resultados!$A$2:$ZZ$3036, 864, MATCH($B$1, resultados!$A$1:$ZZ$1, 0))</f>
        <v/>
      </c>
      <c r="B870">
        <f>INDEX(resultados!$A$2:$ZZ$3036, 864, MATCH($B$2, resultados!$A$1:$ZZ$1, 0))</f>
        <v/>
      </c>
      <c r="C870">
        <f>INDEX(resultados!$A$2:$ZZ$3036, 864, MATCH($B$3, resultados!$A$1:$ZZ$1, 0))</f>
        <v/>
      </c>
    </row>
    <row r="871">
      <c r="A871">
        <f>INDEX(resultados!$A$2:$ZZ$3036, 865, MATCH($B$1, resultados!$A$1:$ZZ$1, 0))</f>
        <v/>
      </c>
      <c r="B871">
        <f>INDEX(resultados!$A$2:$ZZ$3036, 865, MATCH($B$2, resultados!$A$1:$ZZ$1, 0))</f>
        <v/>
      </c>
      <c r="C871">
        <f>INDEX(resultados!$A$2:$ZZ$3036, 865, MATCH($B$3, resultados!$A$1:$ZZ$1, 0))</f>
        <v/>
      </c>
    </row>
    <row r="872">
      <c r="A872">
        <f>INDEX(resultados!$A$2:$ZZ$3036, 866, MATCH($B$1, resultados!$A$1:$ZZ$1, 0))</f>
        <v/>
      </c>
      <c r="B872">
        <f>INDEX(resultados!$A$2:$ZZ$3036, 866, MATCH($B$2, resultados!$A$1:$ZZ$1, 0))</f>
        <v/>
      </c>
      <c r="C872">
        <f>INDEX(resultados!$A$2:$ZZ$3036, 866, MATCH($B$3, resultados!$A$1:$ZZ$1, 0))</f>
        <v/>
      </c>
    </row>
    <row r="873">
      <c r="A873">
        <f>INDEX(resultados!$A$2:$ZZ$3036, 867, MATCH($B$1, resultados!$A$1:$ZZ$1, 0))</f>
        <v/>
      </c>
      <c r="B873">
        <f>INDEX(resultados!$A$2:$ZZ$3036, 867, MATCH($B$2, resultados!$A$1:$ZZ$1, 0))</f>
        <v/>
      </c>
      <c r="C873">
        <f>INDEX(resultados!$A$2:$ZZ$3036, 867, MATCH($B$3, resultados!$A$1:$ZZ$1, 0))</f>
        <v/>
      </c>
    </row>
    <row r="874">
      <c r="A874">
        <f>INDEX(resultados!$A$2:$ZZ$3036, 868, MATCH($B$1, resultados!$A$1:$ZZ$1, 0))</f>
        <v/>
      </c>
      <c r="B874">
        <f>INDEX(resultados!$A$2:$ZZ$3036, 868, MATCH($B$2, resultados!$A$1:$ZZ$1, 0))</f>
        <v/>
      </c>
      <c r="C874">
        <f>INDEX(resultados!$A$2:$ZZ$3036, 868, MATCH($B$3, resultados!$A$1:$ZZ$1, 0))</f>
        <v/>
      </c>
    </row>
    <row r="875">
      <c r="A875">
        <f>INDEX(resultados!$A$2:$ZZ$3036, 869, MATCH($B$1, resultados!$A$1:$ZZ$1, 0))</f>
        <v/>
      </c>
      <c r="B875">
        <f>INDEX(resultados!$A$2:$ZZ$3036, 869, MATCH($B$2, resultados!$A$1:$ZZ$1, 0))</f>
        <v/>
      </c>
      <c r="C875">
        <f>INDEX(resultados!$A$2:$ZZ$3036, 869, MATCH($B$3, resultados!$A$1:$ZZ$1, 0))</f>
        <v/>
      </c>
    </row>
    <row r="876">
      <c r="A876">
        <f>INDEX(resultados!$A$2:$ZZ$3036, 870, MATCH($B$1, resultados!$A$1:$ZZ$1, 0))</f>
        <v/>
      </c>
      <c r="B876">
        <f>INDEX(resultados!$A$2:$ZZ$3036, 870, MATCH($B$2, resultados!$A$1:$ZZ$1, 0))</f>
        <v/>
      </c>
      <c r="C876">
        <f>INDEX(resultados!$A$2:$ZZ$3036, 870, MATCH($B$3, resultados!$A$1:$ZZ$1, 0))</f>
        <v/>
      </c>
    </row>
    <row r="877">
      <c r="A877">
        <f>INDEX(resultados!$A$2:$ZZ$3036, 871, MATCH($B$1, resultados!$A$1:$ZZ$1, 0))</f>
        <v/>
      </c>
      <c r="B877">
        <f>INDEX(resultados!$A$2:$ZZ$3036, 871, MATCH($B$2, resultados!$A$1:$ZZ$1, 0))</f>
        <v/>
      </c>
      <c r="C877">
        <f>INDEX(resultados!$A$2:$ZZ$3036, 871, MATCH($B$3, resultados!$A$1:$ZZ$1, 0))</f>
        <v/>
      </c>
    </row>
    <row r="878">
      <c r="A878">
        <f>INDEX(resultados!$A$2:$ZZ$3036, 872, MATCH($B$1, resultados!$A$1:$ZZ$1, 0))</f>
        <v/>
      </c>
      <c r="B878">
        <f>INDEX(resultados!$A$2:$ZZ$3036, 872, MATCH($B$2, resultados!$A$1:$ZZ$1, 0))</f>
        <v/>
      </c>
      <c r="C878">
        <f>INDEX(resultados!$A$2:$ZZ$3036, 872, MATCH($B$3, resultados!$A$1:$ZZ$1, 0))</f>
        <v/>
      </c>
    </row>
    <row r="879">
      <c r="A879">
        <f>INDEX(resultados!$A$2:$ZZ$3036, 873, MATCH($B$1, resultados!$A$1:$ZZ$1, 0))</f>
        <v/>
      </c>
      <c r="B879">
        <f>INDEX(resultados!$A$2:$ZZ$3036, 873, MATCH($B$2, resultados!$A$1:$ZZ$1, 0))</f>
        <v/>
      </c>
      <c r="C879">
        <f>INDEX(resultados!$A$2:$ZZ$3036, 873, MATCH($B$3, resultados!$A$1:$ZZ$1, 0))</f>
        <v/>
      </c>
    </row>
    <row r="880">
      <c r="A880">
        <f>INDEX(resultados!$A$2:$ZZ$3036, 874, MATCH($B$1, resultados!$A$1:$ZZ$1, 0))</f>
        <v/>
      </c>
      <c r="B880">
        <f>INDEX(resultados!$A$2:$ZZ$3036, 874, MATCH($B$2, resultados!$A$1:$ZZ$1, 0))</f>
        <v/>
      </c>
      <c r="C880">
        <f>INDEX(resultados!$A$2:$ZZ$3036, 874, MATCH($B$3, resultados!$A$1:$ZZ$1, 0))</f>
        <v/>
      </c>
    </row>
    <row r="881">
      <c r="A881">
        <f>INDEX(resultados!$A$2:$ZZ$3036, 875, MATCH($B$1, resultados!$A$1:$ZZ$1, 0))</f>
        <v/>
      </c>
      <c r="B881">
        <f>INDEX(resultados!$A$2:$ZZ$3036, 875, MATCH($B$2, resultados!$A$1:$ZZ$1, 0))</f>
        <v/>
      </c>
      <c r="C881">
        <f>INDEX(resultados!$A$2:$ZZ$3036, 875, MATCH($B$3, resultados!$A$1:$ZZ$1, 0))</f>
        <v/>
      </c>
    </row>
    <row r="882">
      <c r="A882">
        <f>INDEX(resultados!$A$2:$ZZ$3036, 876, MATCH($B$1, resultados!$A$1:$ZZ$1, 0))</f>
        <v/>
      </c>
      <c r="B882">
        <f>INDEX(resultados!$A$2:$ZZ$3036, 876, MATCH($B$2, resultados!$A$1:$ZZ$1, 0))</f>
        <v/>
      </c>
      <c r="C882">
        <f>INDEX(resultados!$A$2:$ZZ$3036, 876, MATCH($B$3, resultados!$A$1:$ZZ$1, 0))</f>
        <v/>
      </c>
    </row>
    <row r="883">
      <c r="A883">
        <f>INDEX(resultados!$A$2:$ZZ$3036, 877, MATCH($B$1, resultados!$A$1:$ZZ$1, 0))</f>
        <v/>
      </c>
      <c r="B883">
        <f>INDEX(resultados!$A$2:$ZZ$3036, 877, MATCH($B$2, resultados!$A$1:$ZZ$1, 0))</f>
        <v/>
      </c>
      <c r="C883">
        <f>INDEX(resultados!$A$2:$ZZ$3036, 877, MATCH($B$3, resultados!$A$1:$ZZ$1, 0))</f>
        <v/>
      </c>
    </row>
    <row r="884">
      <c r="A884">
        <f>INDEX(resultados!$A$2:$ZZ$3036, 878, MATCH($B$1, resultados!$A$1:$ZZ$1, 0))</f>
        <v/>
      </c>
      <c r="B884">
        <f>INDEX(resultados!$A$2:$ZZ$3036, 878, MATCH($B$2, resultados!$A$1:$ZZ$1, 0))</f>
        <v/>
      </c>
      <c r="C884">
        <f>INDEX(resultados!$A$2:$ZZ$3036, 878, MATCH($B$3, resultados!$A$1:$ZZ$1, 0))</f>
        <v/>
      </c>
    </row>
    <row r="885">
      <c r="A885">
        <f>INDEX(resultados!$A$2:$ZZ$3036, 879, MATCH($B$1, resultados!$A$1:$ZZ$1, 0))</f>
        <v/>
      </c>
      <c r="B885">
        <f>INDEX(resultados!$A$2:$ZZ$3036, 879, MATCH($B$2, resultados!$A$1:$ZZ$1, 0))</f>
        <v/>
      </c>
      <c r="C885">
        <f>INDEX(resultados!$A$2:$ZZ$3036, 879, MATCH($B$3, resultados!$A$1:$ZZ$1, 0))</f>
        <v/>
      </c>
    </row>
    <row r="886">
      <c r="A886">
        <f>INDEX(resultados!$A$2:$ZZ$3036, 880, MATCH($B$1, resultados!$A$1:$ZZ$1, 0))</f>
        <v/>
      </c>
      <c r="B886">
        <f>INDEX(resultados!$A$2:$ZZ$3036, 880, MATCH($B$2, resultados!$A$1:$ZZ$1, 0))</f>
        <v/>
      </c>
      <c r="C886">
        <f>INDEX(resultados!$A$2:$ZZ$3036, 880, MATCH($B$3, resultados!$A$1:$ZZ$1, 0))</f>
        <v/>
      </c>
    </row>
    <row r="887">
      <c r="A887">
        <f>INDEX(resultados!$A$2:$ZZ$3036, 881, MATCH($B$1, resultados!$A$1:$ZZ$1, 0))</f>
        <v/>
      </c>
      <c r="B887">
        <f>INDEX(resultados!$A$2:$ZZ$3036, 881, MATCH($B$2, resultados!$A$1:$ZZ$1, 0))</f>
        <v/>
      </c>
      <c r="C887">
        <f>INDEX(resultados!$A$2:$ZZ$3036, 881, MATCH($B$3, resultados!$A$1:$ZZ$1, 0))</f>
        <v/>
      </c>
    </row>
    <row r="888">
      <c r="A888">
        <f>INDEX(resultados!$A$2:$ZZ$3036, 882, MATCH($B$1, resultados!$A$1:$ZZ$1, 0))</f>
        <v/>
      </c>
      <c r="B888">
        <f>INDEX(resultados!$A$2:$ZZ$3036, 882, MATCH($B$2, resultados!$A$1:$ZZ$1, 0))</f>
        <v/>
      </c>
      <c r="C888">
        <f>INDEX(resultados!$A$2:$ZZ$3036, 882, MATCH($B$3, resultados!$A$1:$ZZ$1, 0))</f>
        <v/>
      </c>
    </row>
    <row r="889">
      <c r="A889">
        <f>INDEX(resultados!$A$2:$ZZ$3036, 883, MATCH($B$1, resultados!$A$1:$ZZ$1, 0))</f>
        <v/>
      </c>
      <c r="B889">
        <f>INDEX(resultados!$A$2:$ZZ$3036, 883, MATCH($B$2, resultados!$A$1:$ZZ$1, 0))</f>
        <v/>
      </c>
      <c r="C889">
        <f>INDEX(resultados!$A$2:$ZZ$3036, 883, MATCH($B$3, resultados!$A$1:$ZZ$1, 0))</f>
        <v/>
      </c>
    </row>
    <row r="890">
      <c r="A890">
        <f>INDEX(resultados!$A$2:$ZZ$3036, 884, MATCH($B$1, resultados!$A$1:$ZZ$1, 0))</f>
        <v/>
      </c>
      <c r="B890">
        <f>INDEX(resultados!$A$2:$ZZ$3036, 884, MATCH($B$2, resultados!$A$1:$ZZ$1, 0))</f>
        <v/>
      </c>
      <c r="C890">
        <f>INDEX(resultados!$A$2:$ZZ$3036, 884, MATCH($B$3, resultados!$A$1:$ZZ$1, 0))</f>
        <v/>
      </c>
    </row>
    <row r="891">
      <c r="A891">
        <f>INDEX(resultados!$A$2:$ZZ$3036, 885, MATCH($B$1, resultados!$A$1:$ZZ$1, 0))</f>
        <v/>
      </c>
      <c r="B891">
        <f>INDEX(resultados!$A$2:$ZZ$3036, 885, MATCH($B$2, resultados!$A$1:$ZZ$1, 0))</f>
        <v/>
      </c>
      <c r="C891">
        <f>INDEX(resultados!$A$2:$ZZ$3036, 885, MATCH($B$3, resultados!$A$1:$ZZ$1, 0))</f>
        <v/>
      </c>
    </row>
    <row r="892">
      <c r="A892">
        <f>INDEX(resultados!$A$2:$ZZ$3036, 886, MATCH($B$1, resultados!$A$1:$ZZ$1, 0))</f>
        <v/>
      </c>
      <c r="B892">
        <f>INDEX(resultados!$A$2:$ZZ$3036, 886, MATCH($B$2, resultados!$A$1:$ZZ$1, 0))</f>
        <v/>
      </c>
      <c r="C892">
        <f>INDEX(resultados!$A$2:$ZZ$3036, 886, MATCH($B$3, resultados!$A$1:$ZZ$1, 0))</f>
        <v/>
      </c>
    </row>
    <row r="893">
      <c r="A893">
        <f>INDEX(resultados!$A$2:$ZZ$3036, 887, MATCH($B$1, resultados!$A$1:$ZZ$1, 0))</f>
        <v/>
      </c>
      <c r="B893">
        <f>INDEX(resultados!$A$2:$ZZ$3036, 887, MATCH($B$2, resultados!$A$1:$ZZ$1, 0))</f>
        <v/>
      </c>
      <c r="C893">
        <f>INDEX(resultados!$A$2:$ZZ$3036, 887, MATCH($B$3, resultados!$A$1:$ZZ$1, 0))</f>
        <v/>
      </c>
    </row>
    <row r="894">
      <c r="A894">
        <f>INDEX(resultados!$A$2:$ZZ$3036, 888, MATCH($B$1, resultados!$A$1:$ZZ$1, 0))</f>
        <v/>
      </c>
      <c r="B894">
        <f>INDEX(resultados!$A$2:$ZZ$3036, 888, MATCH($B$2, resultados!$A$1:$ZZ$1, 0))</f>
        <v/>
      </c>
      <c r="C894">
        <f>INDEX(resultados!$A$2:$ZZ$3036, 888, MATCH($B$3, resultados!$A$1:$ZZ$1, 0))</f>
        <v/>
      </c>
    </row>
    <row r="895">
      <c r="A895">
        <f>INDEX(resultados!$A$2:$ZZ$3036, 889, MATCH($B$1, resultados!$A$1:$ZZ$1, 0))</f>
        <v/>
      </c>
      <c r="B895">
        <f>INDEX(resultados!$A$2:$ZZ$3036, 889, MATCH($B$2, resultados!$A$1:$ZZ$1, 0))</f>
        <v/>
      </c>
      <c r="C895">
        <f>INDEX(resultados!$A$2:$ZZ$3036, 889, MATCH($B$3, resultados!$A$1:$ZZ$1, 0))</f>
        <v/>
      </c>
    </row>
    <row r="896">
      <c r="A896">
        <f>INDEX(resultados!$A$2:$ZZ$3036, 890, MATCH($B$1, resultados!$A$1:$ZZ$1, 0))</f>
        <v/>
      </c>
      <c r="B896">
        <f>INDEX(resultados!$A$2:$ZZ$3036, 890, MATCH($B$2, resultados!$A$1:$ZZ$1, 0))</f>
        <v/>
      </c>
      <c r="C896">
        <f>INDEX(resultados!$A$2:$ZZ$3036, 890, MATCH($B$3, resultados!$A$1:$ZZ$1, 0))</f>
        <v/>
      </c>
    </row>
    <row r="897">
      <c r="A897">
        <f>INDEX(resultados!$A$2:$ZZ$3036, 891, MATCH($B$1, resultados!$A$1:$ZZ$1, 0))</f>
        <v/>
      </c>
      <c r="B897">
        <f>INDEX(resultados!$A$2:$ZZ$3036, 891, MATCH($B$2, resultados!$A$1:$ZZ$1, 0))</f>
        <v/>
      </c>
      <c r="C897">
        <f>INDEX(resultados!$A$2:$ZZ$3036, 891, MATCH($B$3, resultados!$A$1:$ZZ$1, 0))</f>
        <v/>
      </c>
    </row>
    <row r="898">
      <c r="A898">
        <f>INDEX(resultados!$A$2:$ZZ$3036, 892, MATCH($B$1, resultados!$A$1:$ZZ$1, 0))</f>
        <v/>
      </c>
      <c r="B898">
        <f>INDEX(resultados!$A$2:$ZZ$3036, 892, MATCH($B$2, resultados!$A$1:$ZZ$1, 0))</f>
        <v/>
      </c>
      <c r="C898">
        <f>INDEX(resultados!$A$2:$ZZ$3036, 892, MATCH($B$3, resultados!$A$1:$ZZ$1, 0))</f>
        <v/>
      </c>
    </row>
    <row r="899">
      <c r="A899">
        <f>INDEX(resultados!$A$2:$ZZ$3036, 893, MATCH($B$1, resultados!$A$1:$ZZ$1, 0))</f>
        <v/>
      </c>
      <c r="B899">
        <f>INDEX(resultados!$A$2:$ZZ$3036, 893, MATCH($B$2, resultados!$A$1:$ZZ$1, 0))</f>
        <v/>
      </c>
      <c r="C899">
        <f>INDEX(resultados!$A$2:$ZZ$3036, 893, MATCH($B$3, resultados!$A$1:$ZZ$1, 0))</f>
        <v/>
      </c>
    </row>
    <row r="900">
      <c r="A900">
        <f>INDEX(resultados!$A$2:$ZZ$3036, 894, MATCH($B$1, resultados!$A$1:$ZZ$1, 0))</f>
        <v/>
      </c>
      <c r="B900">
        <f>INDEX(resultados!$A$2:$ZZ$3036, 894, MATCH($B$2, resultados!$A$1:$ZZ$1, 0))</f>
        <v/>
      </c>
      <c r="C900">
        <f>INDEX(resultados!$A$2:$ZZ$3036, 894, MATCH($B$3, resultados!$A$1:$ZZ$1, 0))</f>
        <v/>
      </c>
    </row>
    <row r="901">
      <c r="A901">
        <f>INDEX(resultados!$A$2:$ZZ$3036, 895, MATCH($B$1, resultados!$A$1:$ZZ$1, 0))</f>
        <v/>
      </c>
      <c r="B901">
        <f>INDEX(resultados!$A$2:$ZZ$3036, 895, MATCH($B$2, resultados!$A$1:$ZZ$1, 0))</f>
        <v/>
      </c>
      <c r="C901">
        <f>INDEX(resultados!$A$2:$ZZ$3036, 895, MATCH($B$3, resultados!$A$1:$ZZ$1, 0))</f>
        <v/>
      </c>
    </row>
    <row r="902">
      <c r="A902">
        <f>INDEX(resultados!$A$2:$ZZ$3036, 896, MATCH($B$1, resultados!$A$1:$ZZ$1, 0))</f>
        <v/>
      </c>
      <c r="B902">
        <f>INDEX(resultados!$A$2:$ZZ$3036, 896, MATCH($B$2, resultados!$A$1:$ZZ$1, 0))</f>
        <v/>
      </c>
      <c r="C902">
        <f>INDEX(resultados!$A$2:$ZZ$3036, 896, MATCH($B$3, resultados!$A$1:$ZZ$1, 0))</f>
        <v/>
      </c>
    </row>
    <row r="903">
      <c r="A903">
        <f>INDEX(resultados!$A$2:$ZZ$3036, 897, MATCH($B$1, resultados!$A$1:$ZZ$1, 0))</f>
        <v/>
      </c>
      <c r="B903">
        <f>INDEX(resultados!$A$2:$ZZ$3036, 897, MATCH($B$2, resultados!$A$1:$ZZ$1, 0))</f>
        <v/>
      </c>
      <c r="C903">
        <f>INDEX(resultados!$A$2:$ZZ$3036, 897, MATCH($B$3, resultados!$A$1:$ZZ$1, 0))</f>
        <v/>
      </c>
    </row>
    <row r="904">
      <c r="A904">
        <f>INDEX(resultados!$A$2:$ZZ$3036, 898, MATCH($B$1, resultados!$A$1:$ZZ$1, 0))</f>
        <v/>
      </c>
      <c r="B904">
        <f>INDEX(resultados!$A$2:$ZZ$3036, 898, MATCH($B$2, resultados!$A$1:$ZZ$1, 0))</f>
        <v/>
      </c>
      <c r="C904">
        <f>INDEX(resultados!$A$2:$ZZ$3036, 898, MATCH($B$3, resultados!$A$1:$ZZ$1, 0))</f>
        <v/>
      </c>
    </row>
    <row r="905">
      <c r="A905">
        <f>INDEX(resultados!$A$2:$ZZ$3036, 899, MATCH($B$1, resultados!$A$1:$ZZ$1, 0))</f>
        <v/>
      </c>
      <c r="B905">
        <f>INDEX(resultados!$A$2:$ZZ$3036, 899, MATCH($B$2, resultados!$A$1:$ZZ$1, 0))</f>
        <v/>
      </c>
      <c r="C905">
        <f>INDEX(resultados!$A$2:$ZZ$3036, 899, MATCH($B$3, resultados!$A$1:$ZZ$1, 0))</f>
        <v/>
      </c>
    </row>
    <row r="906">
      <c r="A906">
        <f>INDEX(resultados!$A$2:$ZZ$3036, 900, MATCH($B$1, resultados!$A$1:$ZZ$1, 0))</f>
        <v/>
      </c>
      <c r="B906">
        <f>INDEX(resultados!$A$2:$ZZ$3036, 900, MATCH($B$2, resultados!$A$1:$ZZ$1, 0))</f>
        <v/>
      </c>
      <c r="C906">
        <f>INDEX(resultados!$A$2:$ZZ$3036, 900, MATCH($B$3, resultados!$A$1:$ZZ$1, 0))</f>
        <v/>
      </c>
    </row>
    <row r="907">
      <c r="A907">
        <f>INDEX(resultados!$A$2:$ZZ$3036, 901, MATCH($B$1, resultados!$A$1:$ZZ$1, 0))</f>
        <v/>
      </c>
      <c r="B907">
        <f>INDEX(resultados!$A$2:$ZZ$3036, 901, MATCH($B$2, resultados!$A$1:$ZZ$1, 0))</f>
        <v/>
      </c>
      <c r="C907">
        <f>INDEX(resultados!$A$2:$ZZ$3036, 901, MATCH($B$3, resultados!$A$1:$ZZ$1, 0))</f>
        <v/>
      </c>
    </row>
    <row r="908">
      <c r="A908">
        <f>INDEX(resultados!$A$2:$ZZ$3036, 902, MATCH($B$1, resultados!$A$1:$ZZ$1, 0))</f>
        <v/>
      </c>
      <c r="B908">
        <f>INDEX(resultados!$A$2:$ZZ$3036, 902, MATCH($B$2, resultados!$A$1:$ZZ$1, 0))</f>
        <v/>
      </c>
      <c r="C908">
        <f>INDEX(resultados!$A$2:$ZZ$3036, 902, MATCH($B$3, resultados!$A$1:$ZZ$1, 0))</f>
        <v/>
      </c>
    </row>
    <row r="909">
      <c r="A909">
        <f>INDEX(resultados!$A$2:$ZZ$3036, 903, MATCH($B$1, resultados!$A$1:$ZZ$1, 0))</f>
        <v/>
      </c>
      <c r="B909">
        <f>INDEX(resultados!$A$2:$ZZ$3036, 903, MATCH($B$2, resultados!$A$1:$ZZ$1, 0))</f>
        <v/>
      </c>
      <c r="C909">
        <f>INDEX(resultados!$A$2:$ZZ$3036, 903, MATCH($B$3, resultados!$A$1:$ZZ$1, 0))</f>
        <v/>
      </c>
    </row>
    <row r="910">
      <c r="A910">
        <f>INDEX(resultados!$A$2:$ZZ$3036, 904, MATCH($B$1, resultados!$A$1:$ZZ$1, 0))</f>
        <v/>
      </c>
      <c r="B910">
        <f>INDEX(resultados!$A$2:$ZZ$3036, 904, MATCH($B$2, resultados!$A$1:$ZZ$1, 0))</f>
        <v/>
      </c>
      <c r="C910">
        <f>INDEX(resultados!$A$2:$ZZ$3036, 904, MATCH($B$3, resultados!$A$1:$ZZ$1, 0))</f>
        <v/>
      </c>
    </row>
    <row r="911">
      <c r="A911">
        <f>INDEX(resultados!$A$2:$ZZ$3036, 905, MATCH($B$1, resultados!$A$1:$ZZ$1, 0))</f>
        <v/>
      </c>
      <c r="B911">
        <f>INDEX(resultados!$A$2:$ZZ$3036, 905, MATCH($B$2, resultados!$A$1:$ZZ$1, 0))</f>
        <v/>
      </c>
      <c r="C911">
        <f>INDEX(resultados!$A$2:$ZZ$3036, 905, MATCH($B$3, resultados!$A$1:$ZZ$1, 0))</f>
        <v/>
      </c>
    </row>
    <row r="912">
      <c r="A912">
        <f>INDEX(resultados!$A$2:$ZZ$3036, 906, MATCH($B$1, resultados!$A$1:$ZZ$1, 0))</f>
        <v/>
      </c>
      <c r="B912">
        <f>INDEX(resultados!$A$2:$ZZ$3036, 906, MATCH($B$2, resultados!$A$1:$ZZ$1, 0))</f>
        <v/>
      </c>
      <c r="C912">
        <f>INDEX(resultados!$A$2:$ZZ$3036, 906, MATCH($B$3, resultados!$A$1:$ZZ$1, 0))</f>
        <v/>
      </c>
    </row>
    <row r="913">
      <c r="A913">
        <f>INDEX(resultados!$A$2:$ZZ$3036, 907, MATCH($B$1, resultados!$A$1:$ZZ$1, 0))</f>
        <v/>
      </c>
      <c r="B913">
        <f>INDEX(resultados!$A$2:$ZZ$3036, 907, MATCH($B$2, resultados!$A$1:$ZZ$1, 0))</f>
        <v/>
      </c>
      <c r="C913">
        <f>INDEX(resultados!$A$2:$ZZ$3036, 907, MATCH($B$3, resultados!$A$1:$ZZ$1, 0))</f>
        <v/>
      </c>
    </row>
    <row r="914">
      <c r="A914">
        <f>INDEX(resultados!$A$2:$ZZ$3036, 908, MATCH($B$1, resultados!$A$1:$ZZ$1, 0))</f>
        <v/>
      </c>
      <c r="B914">
        <f>INDEX(resultados!$A$2:$ZZ$3036, 908, MATCH($B$2, resultados!$A$1:$ZZ$1, 0))</f>
        <v/>
      </c>
      <c r="C914">
        <f>INDEX(resultados!$A$2:$ZZ$3036, 908, MATCH($B$3, resultados!$A$1:$ZZ$1, 0))</f>
        <v/>
      </c>
    </row>
    <row r="915">
      <c r="A915">
        <f>INDEX(resultados!$A$2:$ZZ$3036, 909, MATCH($B$1, resultados!$A$1:$ZZ$1, 0))</f>
        <v/>
      </c>
      <c r="B915">
        <f>INDEX(resultados!$A$2:$ZZ$3036, 909, MATCH($B$2, resultados!$A$1:$ZZ$1, 0))</f>
        <v/>
      </c>
      <c r="C915">
        <f>INDEX(resultados!$A$2:$ZZ$3036, 909, MATCH($B$3, resultados!$A$1:$ZZ$1, 0))</f>
        <v/>
      </c>
    </row>
    <row r="916">
      <c r="A916">
        <f>INDEX(resultados!$A$2:$ZZ$3036, 910, MATCH($B$1, resultados!$A$1:$ZZ$1, 0))</f>
        <v/>
      </c>
      <c r="B916">
        <f>INDEX(resultados!$A$2:$ZZ$3036, 910, MATCH($B$2, resultados!$A$1:$ZZ$1, 0))</f>
        <v/>
      </c>
      <c r="C916">
        <f>INDEX(resultados!$A$2:$ZZ$3036, 910, MATCH($B$3, resultados!$A$1:$ZZ$1, 0))</f>
        <v/>
      </c>
    </row>
    <row r="917">
      <c r="A917">
        <f>INDEX(resultados!$A$2:$ZZ$3036, 911, MATCH($B$1, resultados!$A$1:$ZZ$1, 0))</f>
        <v/>
      </c>
      <c r="B917">
        <f>INDEX(resultados!$A$2:$ZZ$3036, 911, MATCH($B$2, resultados!$A$1:$ZZ$1, 0))</f>
        <v/>
      </c>
      <c r="C917">
        <f>INDEX(resultados!$A$2:$ZZ$3036, 911, MATCH($B$3, resultados!$A$1:$ZZ$1, 0))</f>
        <v/>
      </c>
    </row>
    <row r="918">
      <c r="A918">
        <f>INDEX(resultados!$A$2:$ZZ$3036, 912, MATCH($B$1, resultados!$A$1:$ZZ$1, 0))</f>
        <v/>
      </c>
      <c r="B918">
        <f>INDEX(resultados!$A$2:$ZZ$3036, 912, MATCH($B$2, resultados!$A$1:$ZZ$1, 0))</f>
        <v/>
      </c>
      <c r="C918">
        <f>INDEX(resultados!$A$2:$ZZ$3036, 912, MATCH($B$3, resultados!$A$1:$ZZ$1, 0))</f>
        <v/>
      </c>
    </row>
    <row r="919">
      <c r="A919">
        <f>INDEX(resultados!$A$2:$ZZ$3036, 913, MATCH($B$1, resultados!$A$1:$ZZ$1, 0))</f>
        <v/>
      </c>
      <c r="B919">
        <f>INDEX(resultados!$A$2:$ZZ$3036, 913, MATCH($B$2, resultados!$A$1:$ZZ$1, 0))</f>
        <v/>
      </c>
      <c r="C919">
        <f>INDEX(resultados!$A$2:$ZZ$3036, 913, MATCH($B$3, resultados!$A$1:$ZZ$1, 0))</f>
        <v/>
      </c>
    </row>
    <row r="920">
      <c r="A920">
        <f>INDEX(resultados!$A$2:$ZZ$3036, 914, MATCH($B$1, resultados!$A$1:$ZZ$1, 0))</f>
        <v/>
      </c>
      <c r="B920">
        <f>INDEX(resultados!$A$2:$ZZ$3036, 914, MATCH($B$2, resultados!$A$1:$ZZ$1, 0))</f>
        <v/>
      </c>
      <c r="C920">
        <f>INDEX(resultados!$A$2:$ZZ$3036, 914, MATCH($B$3, resultados!$A$1:$ZZ$1, 0))</f>
        <v/>
      </c>
    </row>
    <row r="921">
      <c r="A921">
        <f>INDEX(resultados!$A$2:$ZZ$3036, 915, MATCH($B$1, resultados!$A$1:$ZZ$1, 0))</f>
        <v/>
      </c>
      <c r="B921">
        <f>INDEX(resultados!$A$2:$ZZ$3036, 915, MATCH($B$2, resultados!$A$1:$ZZ$1, 0))</f>
        <v/>
      </c>
      <c r="C921">
        <f>INDEX(resultados!$A$2:$ZZ$3036, 915, MATCH($B$3, resultados!$A$1:$ZZ$1, 0))</f>
        <v/>
      </c>
    </row>
    <row r="922">
      <c r="A922">
        <f>INDEX(resultados!$A$2:$ZZ$3036, 916, MATCH($B$1, resultados!$A$1:$ZZ$1, 0))</f>
        <v/>
      </c>
      <c r="B922">
        <f>INDEX(resultados!$A$2:$ZZ$3036, 916, MATCH($B$2, resultados!$A$1:$ZZ$1, 0))</f>
        <v/>
      </c>
      <c r="C922">
        <f>INDEX(resultados!$A$2:$ZZ$3036, 916, MATCH($B$3, resultados!$A$1:$ZZ$1, 0))</f>
        <v/>
      </c>
    </row>
    <row r="923">
      <c r="A923">
        <f>INDEX(resultados!$A$2:$ZZ$3036, 917, MATCH($B$1, resultados!$A$1:$ZZ$1, 0))</f>
        <v/>
      </c>
      <c r="B923">
        <f>INDEX(resultados!$A$2:$ZZ$3036, 917, MATCH($B$2, resultados!$A$1:$ZZ$1, 0))</f>
        <v/>
      </c>
      <c r="C923">
        <f>INDEX(resultados!$A$2:$ZZ$3036, 917, MATCH($B$3, resultados!$A$1:$ZZ$1, 0))</f>
        <v/>
      </c>
    </row>
    <row r="924">
      <c r="A924">
        <f>INDEX(resultados!$A$2:$ZZ$3036, 918, MATCH($B$1, resultados!$A$1:$ZZ$1, 0))</f>
        <v/>
      </c>
      <c r="B924">
        <f>INDEX(resultados!$A$2:$ZZ$3036, 918, MATCH($B$2, resultados!$A$1:$ZZ$1, 0))</f>
        <v/>
      </c>
      <c r="C924">
        <f>INDEX(resultados!$A$2:$ZZ$3036, 918, MATCH($B$3, resultados!$A$1:$ZZ$1, 0))</f>
        <v/>
      </c>
    </row>
    <row r="925">
      <c r="A925">
        <f>INDEX(resultados!$A$2:$ZZ$3036, 919, MATCH($B$1, resultados!$A$1:$ZZ$1, 0))</f>
        <v/>
      </c>
      <c r="B925">
        <f>INDEX(resultados!$A$2:$ZZ$3036, 919, MATCH($B$2, resultados!$A$1:$ZZ$1, 0))</f>
        <v/>
      </c>
      <c r="C925">
        <f>INDEX(resultados!$A$2:$ZZ$3036, 919, MATCH($B$3, resultados!$A$1:$ZZ$1, 0))</f>
        <v/>
      </c>
    </row>
    <row r="926">
      <c r="A926">
        <f>INDEX(resultados!$A$2:$ZZ$3036, 920, MATCH($B$1, resultados!$A$1:$ZZ$1, 0))</f>
        <v/>
      </c>
      <c r="B926">
        <f>INDEX(resultados!$A$2:$ZZ$3036, 920, MATCH($B$2, resultados!$A$1:$ZZ$1, 0))</f>
        <v/>
      </c>
      <c r="C926">
        <f>INDEX(resultados!$A$2:$ZZ$3036, 920, MATCH($B$3, resultados!$A$1:$ZZ$1, 0))</f>
        <v/>
      </c>
    </row>
    <row r="927">
      <c r="A927">
        <f>INDEX(resultados!$A$2:$ZZ$3036, 921, MATCH($B$1, resultados!$A$1:$ZZ$1, 0))</f>
        <v/>
      </c>
      <c r="B927">
        <f>INDEX(resultados!$A$2:$ZZ$3036, 921, MATCH($B$2, resultados!$A$1:$ZZ$1, 0))</f>
        <v/>
      </c>
      <c r="C927">
        <f>INDEX(resultados!$A$2:$ZZ$3036, 921, MATCH($B$3, resultados!$A$1:$ZZ$1, 0))</f>
        <v/>
      </c>
    </row>
    <row r="928">
      <c r="A928">
        <f>INDEX(resultados!$A$2:$ZZ$3036, 922, MATCH($B$1, resultados!$A$1:$ZZ$1, 0))</f>
        <v/>
      </c>
      <c r="B928">
        <f>INDEX(resultados!$A$2:$ZZ$3036, 922, MATCH($B$2, resultados!$A$1:$ZZ$1, 0))</f>
        <v/>
      </c>
      <c r="C928">
        <f>INDEX(resultados!$A$2:$ZZ$3036, 922, MATCH($B$3, resultados!$A$1:$ZZ$1, 0))</f>
        <v/>
      </c>
    </row>
    <row r="929">
      <c r="A929">
        <f>INDEX(resultados!$A$2:$ZZ$3036, 923, MATCH($B$1, resultados!$A$1:$ZZ$1, 0))</f>
        <v/>
      </c>
      <c r="B929">
        <f>INDEX(resultados!$A$2:$ZZ$3036, 923, MATCH($B$2, resultados!$A$1:$ZZ$1, 0))</f>
        <v/>
      </c>
      <c r="C929">
        <f>INDEX(resultados!$A$2:$ZZ$3036, 923, MATCH($B$3, resultados!$A$1:$ZZ$1, 0))</f>
        <v/>
      </c>
    </row>
    <row r="930">
      <c r="A930">
        <f>INDEX(resultados!$A$2:$ZZ$3036, 924, MATCH($B$1, resultados!$A$1:$ZZ$1, 0))</f>
        <v/>
      </c>
      <c r="B930">
        <f>INDEX(resultados!$A$2:$ZZ$3036, 924, MATCH($B$2, resultados!$A$1:$ZZ$1, 0))</f>
        <v/>
      </c>
      <c r="C930">
        <f>INDEX(resultados!$A$2:$ZZ$3036, 924, MATCH($B$3, resultados!$A$1:$ZZ$1, 0))</f>
        <v/>
      </c>
    </row>
    <row r="931">
      <c r="A931">
        <f>INDEX(resultados!$A$2:$ZZ$3036, 925, MATCH($B$1, resultados!$A$1:$ZZ$1, 0))</f>
        <v/>
      </c>
      <c r="B931">
        <f>INDEX(resultados!$A$2:$ZZ$3036, 925, MATCH($B$2, resultados!$A$1:$ZZ$1, 0))</f>
        <v/>
      </c>
      <c r="C931">
        <f>INDEX(resultados!$A$2:$ZZ$3036, 925, MATCH($B$3, resultados!$A$1:$ZZ$1, 0))</f>
        <v/>
      </c>
    </row>
    <row r="932">
      <c r="A932">
        <f>INDEX(resultados!$A$2:$ZZ$3036, 926, MATCH($B$1, resultados!$A$1:$ZZ$1, 0))</f>
        <v/>
      </c>
      <c r="B932">
        <f>INDEX(resultados!$A$2:$ZZ$3036, 926, MATCH($B$2, resultados!$A$1:$ZZ$1, 0))</f>
        <v/>
      </c>
      <c r="C932">
        <f>INDEX(resultados!$A$2:$ZZ$3036, 926, MATCH($B$3, resultados!$A$1:$ZZ$1, 0))</f>
        <v/>
      </c>
    </row>
    <row r="933">
      <c r="A933">
        <f>INDEX(resultados!$A$2:$ZZ$3036, 927, MATCH($B$1, resultados!$A$1:$ZZ$1, 0))</f>
        <v/>
      </c>
      <c r="B933">
        <f>INDEX(resultados!$A$2:$ZZ$3036, 927, MATCH($B$2, resultados!$A$1:$ZZ$1, 0))</f>
        <v/>
      </c>
      <c r="C933">
        <f>INDEX(resultados!$A$2:$ZZ$3036, 927, MATCH($B$3, resultados!$A$1:$ZZ$1, 0))</f>
        <v/>
      </c>
    </row>
    <row r="934">
      <c r="A934">
        <f>INDEX(resultados!$A$2:$ZZ$3036, 928, MATCH($B$1, resultados!$A$1:$ZZ$1, 0))</f>
        <v/>
      </c>
      <c r="B934">
        <f>INDEX(resultados!$A$2:$ZZ$3036, 928, MATCH($B$2, resultados!$A$1:$ZZ$1, 0))</f>
        <v/>
      </c>
      <c r="C934">
        <f>INDEX(resultados!$A$2:$ZZ$3036, 928, MATCH($B$3, resultados!$A$1:$ZZ$1, 0))</f>
        <v/>
      </c>
    </row>
    <row r="935">
      <c r="A935">
        <f>INDEX(resultados!$A$2:$ZZ$3036, 929, MATCH($B$1, resultados!$A$1:$ZZ$1, 0))</f>
        <v/>
      </c>
      <c r="B935">
        <f>INDEX(resultados!$A$2:$ZZ$3036, 929, MATCH($B$2, resultados!$A$1:$ZZ$1, 0))</f>
        <v/>
      </c>
      <c r="C935">
        <f>INDEX(resultados!$A$2:$ZZ$3036, 929, MATCH($B$3, resultados!$A$1:$ZZ$1, 0))</f>
        <v/>
      </c>
    </row>
    <row r="936">
      <c r="A936">
        <f>INDEX(resultados!$A$2:$ZZ$3036, 930, MATCH($B$1, resultados!$A$1:$ZZ$1, 0))</f>
        <v/>
      </c>
      <c r="B936">
        <f>INDEX(resultados!$A$2:$ZZ$3036, 930, MATCH($B$2, resultados!$A$1:$ZZ$1, 0))</f>
        <v/>
      </c>
      <c r="C936">
        <f>INDEX(resultados!$A$2:$ZZ$3036, 930, MATCH($B$3, resultados!$A$1:$ZZ$1, 0))</f>
        <v/>
      </c>
    </row>
    <row r="937">
      <c r="A937">
        <f>INDEX(resultados!$A$2:$ZZ$3036, 931, MATCH($B$1, resultados!$A$1:$ZZ$1, 0))</f>
        <v/>
      </c>
      <c r="B937">
        <f>INDEX(resultados!$A$2:$ZZ$3036, 931, MATCH($B$2, resultados!$A$1:$ZZ$1, 0))</f>
        <v/>
      </c>
      <c r="C937">
        <f>INDEX(resultados!$A$2:$ZZ$3036, 931, MATCH($B$3, resultados!$A$1:$ZZ$1, 0))</f>
        <v/>
      </c>
    </row>
    <row r="938">
      <c r="A938">
        <f>INDEX(resultados!$A$2:$ZZ$3036, 932, MATCH($B$1, resultados!$A$1:$ZZ$1, 0))</f>
        <v/>
      </c>
      <c r="B938">
        <f>INDEX(resultados!$A$2:$ZZ$3036, 932, MATCH($B$2, resultados!$A$1:$ZZ$1, 0))</f>
        <v/>
      </c>
      <c r="C938">
        <f>INDEX(resultados!$A$2:$ZZ$3036, 932, MATCH($B$3, resultados!$A$1:$ZZ$1, 0))</f>
        <v/>
      </c>
    </row>
    <row r="939">
      <c r="A939">
        <f>INDEX(resultados!$A$2:$ZZ$3036, 933, MATCH($B$1, resultados!$A$1:$ZZ$1, 0))</f>
        <v/>
      </c>
      <c r="B939">
        <f>INDEX(resultados!$A$2:$ZZ$3036, 933, MATCH($B$2, resultados!$A$1:$ZZ$1, 0))</f>
        <v/>
      </c>
      <c r="C939">
        <f>INDEX(resultados!$A$2:$ZZ$3036, 933, MATCH($B$3, resultados!$A$1:$ZZ$1, 0))</f>
        <v/>
      </c>
    </row>
    <row r="940">
      <c r="A940">
        <f>INDEX(resultados!$A$2:$ZZ$3036, 934, MATCH($B$1, resultados!$A$1:$ZZ$1, 0))</f>
        <v/>
      </c>
      <c r="B940">
        <f>INDEX(resultados!$A$2:$ZZ$3036, 934, MATCH($B$2, resultados!$A$1:$ZZ$1, 0))</f>
        <v/>
      </c>
      <c r="C940">
        <f>INDEX(resultados!$A$2:$ZZ$3036, 934, MATCH($B$3, resultados!$A$1:$ZZ$1, 0))</f>
        <v/>
      </c>
    </row>
    <row r="941">
      <c r="A941">
        <f>INDEX(resultados!$A$2:$ZZ$3036, 935, MATCH($B$1, resultados!$A$1:$ZZ$1, 0))</f>
        <v/>
      </c>
      <c r="B941">
        <f>INDEX(resultados!$A$2:$ZZ$3036, 935, MATCH($B$2, resultados!$A$1:$ZZ$1, 0))</f>
        <v/>
      </c>
      <c r="C941">
        <f>INDEX(resultados!$A$2:$ZZ$3036, 935, MATCH($B$3, resultados!$A$1:$ZZ$1, 0))</f>
        <v/>
      </c>
    </row>
    <row r="942">
      <c r="A942">
        <f>INDEX(resultados!$A$2:$ZZ$3036, 936, MATCH($B$1, resultados!$A$1:$ZZ$1, 0))</f>
        <v/>
      </c>
      <c r="B942">
        <f>INDEX(resultados!$A$2:$ZZ$3036, 936, MATCH($B$2, resultados!$A$1:$ZZ$1, 0))</f>
        <v/>
      </c>
      <c r="C942">
        <f>INDEX(resultados!$A$2:$ZZ$3036, 936, MATCH($B$3, resultados!$A$1:$ZZ$1, 0))</f>
        <v/>
      </c>
    </row>
    <row r="943">
      <c r="A943">
        <f>INDEX(resultados!$A$2:$ZZ$3036, 937, MATCH($B$1, resultados!$A$1:$ZZ$1, 0))</f>
        <v/>
      </c>
      <c r="B943">
        <f>INDEX(resultados!$A$2:$ZZ$3036, 937, MATCH($B$2, resultados!$A$1:$ZZ$1, 0))</f>
        <v/>
      </c>
      <c r="C943">
        <f>INDEX(resultados!$A$2:$ZZ$3036, 937, MATCH($B$3, resultados!$A$1:$ZZ$1, 0))</f>
        <v/>
      </c>
    </row>
    <row r="944">
      <c r="A944">
        <f>INDEX(resultados!$A$2:$ZZ$3036, 938, MATCH($B$1, resultados!$A$1:$ZZ$1, 0))</f>
        <v/>
      </c>
      <c r="B944">
        <f>INDEX(resultados!$A$2:$ZZ$3036, 938, MATCH($B$2, resultados!$A$1:$ZZ$1, 0))</f>
        <v/>
      </c>
      <c r="C944">
        <f>INDEX(resultados!$A$2:$ZZ$3036, 938, MATCH($B$3, resultados!$A$1:$ZZ$1, 0))</f>
        <v/>
      </c>
    </row>
    <row r="945">
      <c r="A945">
        <f>INDEX(resultados!$A$2:$ZZ$3036, 939, MATCH($B$1, resultados!$A$1:$ZZ$1, 0))</f>
        <v/>
      </c>
      <c r="B945">
        <f>INDEX(resultados!$A$2:$ZZ$3036, 939, MATCH($B$2, resultados!$A$1:$ZZ$1, 0))</f>
        <v/>
      </c>
      <c r="C945">
        <f>INDEX(resultados!$A$2:$ZZ$3036, 939, MATCH($B$3, resultados!$A$1:$ZZ$1, 0))</f>
        <v/>
      </c>
    </row>
    <row r="946">
      <c r="A946">
        <f>INDEX(resultados!$A$2:$ZZ$3036, 940, MATCH($B$1, resultados!$A$1:$ZZ$1, 0))</f>
        <v/>
      </c>
      <c r="B946">
        <f>INDEX(resultados!$A$2:$ZZ$3036, 940, MATCH($B$2, resultados!$A$1:$ZZ$1, 0))</f>
        <v/>
      </c>
      <c r="C946">
        <f>INDEX(resultados!$A$2:$ZZ$3036, 940, MATCH($B$3, resultados!$A$1:$ZZ$1, 0))</f>
        <v/>
      </c>
    </row>
    <row r="947">
      <c r="A947">
        <f>INDEX(resultados!$A$2:$ZZ$3036, 941, MATCH($B$1, resultados!$A$1:$ZZ$1, 0))</f>
        <v/>
      </c>
      <c r="B947">
        <f>INDEX(resultados!$A$2:$ZZ$3036, 941, MATCH($B$2, resultados!$A$1:$ZZ$1, 0))</f>
        <v/>
      </c>
      <c r="C947">
        <f>INDEX(resultados!$A$2:$ZZ$3036, 941, MATCH($B$3, resultados!$A$1:$ZZ$1, 0))</f>
        <v/>
      </c>
    </row>
    <row r="948">
      <c r="A948">
        <f>INDEX(resultados!$A$2:$ZZ$3036, 942, MATCH($B$1, resultados!$A$1:$ZZ$1, 0))</f>
        <v/>
      </c>
      <c r="B948">
        <f>INDEX(resultados!$A$2:$ZZ$3036, 942, MATCH($B$2, resultados!$A$1:$ZZ$1, 0))</f>
        <v/>
      </c>
      <c r="C948">
        <f>INDEX(resultados!$A$2:$ZZ$3036, 942, MATCH($B$3, resultados!$A$1:$ZZ$1, 0))</f>
        <v/>
      </c>
    </row>
    <row r="949">
      <c r="A949">
        <f>INDEX(resultados!$A$2:$ZZ$3036, 943, MATCH($B$1, resultados!$A$1:$ZZ$1, 0))</f>
        <v/>
      </c>
      <c r="B949">
        <f>INDEX(resultados!$A$2:$ZZ$3036, 943, MATCH($B$2, resultados!$A$1:$ZZ$1, 0))</f>
        <v/>
      </c>
      <c r="C949">
        <f>INDEX(resultados!$A$2:$ZZ$3036, 943, MATCH($B$3, resultados!$A$1:$ZZ$1, 0))</f>
        <v/>
      </c>
    </row>
    <row r="950">
      <c r="A950">
        <f>INDEX(resultados!$A$2:$ZZ$3036, 944, MATCH($B$1, resultados!$A$1:$ZZ$1, 0))</f>
        <v/>
      </c>
      <c r="B950">
        <f>INDEX(resultados!$A$2:$ZZ$3036, 944, MATCH($B$2, resultados!$A$1:$ZZ$1, 0))</f>
        <v/>
      </c>
      <c r="C950">
        <f>INDEX(resultados!$A$2:$ZZ$3036, 944, MATCH($B$3, resultados!$A$1:$ZZ$1, 0))</f>
        <v/>
      </c>
    </row>
    <row r="951">
      <c r="A951">
        <f>INDEX(resultados!$A$2:$ZZ$3036, 945, MATCH($B$1, resultados!$A$1:$ZZ$1, 0))</f>
        <v/>
      </c>
      <c r="B951">
        <f>INDEX(resultados!$A$2:$ZZ$3036, 945, MATCH($B$2, resultados!$A$1:$ZZ$1, 0))</f>
        <v/>
      </c>
      <c r="C951">
        <f>INDEX(resultados!$A$2:$ZZ$3036, 945, MATCH($B$3, resultados!$A$1:$ZZ$1, 0))</f>
        <v/>
      </c>
    </row>
    <row r="952">
      <c r="A952">
        <f>INDEX(resultados!$A$2:$ZZ$3036, 946, MATCH($B$1, resultados!$A$1:$ZZ$1, 0))</f>
        <v/>
      </c>
      <c r="B952">
        <f>INDEX(resultados!$A$2:$ZZ$3036, 946, MATCH($B$2, resultados!$A$1:$ZZ$1, 0))</f>
        <v/>
      </c>
      <c r="C952">
        <f>INDEX(resultados!$A$2:$ZZ$3036, 946, MATCH($B$3, resultados!$A$1:$ZZ$1, 0))</f>
        <v/>
      </c>
    </row>
    <row r="953">
      <c r="A953">
        <f>INDEX(resultados!$A$2:$ZZ$3036, 947, MATCH($B$1, resultados!$A$1:$ZZ$1, 0))</f>
        <v/>
      </c>
      <c r="B953">
        <f>INDEX(resultados!$A$2:$ZZ$3036, 947, MATCH($B$2, resultados!$A$1:$ZZ$1, 0))</f>
        <v/>
      </c>
      <c r="C953">
        <f>INDEX(resultados!$A$2:$ZZ$3036, 947, MATCH($B$3, resultados!$A$1:$ZZ$1, 0))</f>
        <v/>
      </c>
    </row>
    <row r="954">
      <c r="A954">
        <f>INDEX(resultados!$A$2:$ZZ$3036, 948, MATCH($B$1, resultados!$A$1:$ZZ$1, 0))</f>
        <v/>
      </c>
      <c r="B954">
        <f>INDEX(resultados!$A$2:$ZZ$3036, 948, MATCH($B$2, resultados!$A$1:$ZZ$1, 0))</f>
        <v/>
      </c>
      <c r="C954">
        <f>INDEX(resultados!$A$2:$ZZ$3036, 948, MATCH($B$3, resultados!$A$1:$ZZ$1, 0))</f>
        <v/>
      </c>
    </row>
    <row r="955">
      <c r="A955">
        <f>INDEX(resultados!$A$2:$ZZ$3036, 949, MATCH($B$1, resultados!$A$1:$ZZ$1, 0))</f>
        <v/>
      </c>
      <c r="B955">
        <f>INDEX(resultados!$A$2:$ZZ$3036, 949, MATCH($B$2, resultados!$A$1:$ZZ$1, 0))</f>
        <v/>
      </c>
      <c r="C955">
        <f>INDEX(resultados!$A$2:$ZZ$3036, 949, MATCH($B$3, resultados!$A$1:$ZZ$1, 0))</f>
        <v/>
      </c>
    </row>
    <row r="956">
      <c r="A956">
        <f>INDEX(resultados!$A$2:$ZZ$3036, 950, MATCH($B$1, resultados!$A$1:$ZZ$1, 0))</f>
        <v/>
      </c>
      <c r="B956">
        <f>INDEX(resultados!$A$2:$ZZ$3036, 950, MATCH($B$2, resultados!$A$1:$ZZ$1, 0))</f>
        <v/>
      </c>
      <c r="C956">
        <f>INDEX(resultados!$A$2:$ZZ$3036, 950, MATCH($B$3, resultados!$A$1:$ZZ$1, 0))</f>
        <v/>
      </c>
    </row>
    <row r="957">
      <c r="A957">
        <f>INDEX(resultados!$A$2:$ZZ$3036, 951, MATCH($B$1, resultados!$A$1:$ZZ$1, 0))</f>
        <v/>
      </c>
      <c r="B957">
        <f>INDEX(resultados!$A$2:$ZZ$3036, 951, MATCH($B$2, resultados!$A$1:$ZZ$1, 0))</f>
        <v/>
      </c>
      <c r="C957">
        <f>INDEX(resultados!$A$2:$ZZ$3036, 951, MATCH($B$3, resultados!$A$1:$ZZ$1, 0))</f>
        <v/>
      </c>
    </row>
    <row r="958">
      <c r="A958">
        <f>INDEX(resultados!$A$2:$ZZ$3036, 952, MATCH($B$1, resultados!$A$1:$ZZ$1, 0))</f>
        <v/>
      </c>
      <c r="B958">
        <f>INDEX(resultados!$A$2:$ZZ$3036, 952, MATCH($B$2, resultados!$A$1:$ZZ$1, 0))</f>
        <v/>
      </c>
      <c r="C958">
        <f>INDEX(resultados!$A$2:$ZZ$3036, 952, MATCH($B$3, resultados!$A$1:$ZZ$1, 0))</f>
        <v/>
      </c>
    </row>
    <row r="959">
      <c r="A959">
        <f>INDEX(resultados!$A$2:$ZZ$3036, 953, MATCH($B$1, resultados!$A$1:$ZZ$1, 0))</f>
        <v/>
      </c>
      <c r="B959">
        <f>INDEX(resultados!$A$2:$ZZ$3036, 953, MATCH($B$2, resultados!$A$1:$ZZ$1, 0))</f>
        <v/>
      </c>
      <c r="C959">
        <f>INDEX(resultados!$A$2:$ZZ$3036, 953, MATCH($B$3, resultados!$A$1:$ZZ$1, 0))</f>
        <v/>
      </c>
    </row>
    <row r="960">
      <c r="A960">
        <f>INDEX(resultados!$A$2:$ZZ$3036, 954, MATCH($B$1, resultados!$A$1:$ZZ$1, 0))</f>
        <v/>
      </c>
      <c r="B960">
        <f>INDEX(resultados!$A$2:$ZZ$3036, 954, MATCH($B$2, resultados!$A$1:$ZZ$1, 0))</f>
        <v/>
      </c>
      <c r="C960">
        <f>INDEX(resultados!$A$2:$ZZ$3036, 954, MATCH($B$3, resultados!$A$1:$ZZ$1, 0))</f>
        <v/>
      </c>
    </row>
    <row r="961">
      <c r="A961">
        <f>INDEX(resultados!$A$2:$ZZ$3036, 955, MATCH($B$1, resultados!$A$1:$ZZ$1, 0))</f>
        <v/>
      </c>
      <c r="B961">
        <f>INDEX(resultados!$A$2:$ZZ$3036, 955, MATCH($B$2, resultados!$A$1:$ZZ$1, 0))</f>
        <v/>
      </c>
      <c r="C961">
        <f>INDEX(resultados!$A$2:$ZZ$3036, 955, MATCH($B$3, resultados!$A$1:$ZZ$1, 0))</f>
        <v/>
      </c>
    </row>
    <row r="962">
      <c r="A962">
        <f>INDEX(resultados!$A$2:$ZZ$3036, 956, MATCH($B$1, resultados!$A$1:$ZZ$1, 0))</f>
        <v/>
      </c>
      <c r="B962">
        <f>INDEX(resultados!$A$2:$ZZ$3036, 956, MATCH($B$2, resultados!$A$1:$ZZ$1, 0))</f>
        <v/>
      </c>
      <c r="C962">
        <f>INDEX(resultados!$A$2:$ZZ$3036, 956, MATCH($B$3, resultados!$A$1:$ZZ$1, 0))</f>
        <v/>
      </c>
    </row>
    <row r="963">
      <c r="A963">
        <f>INDEX(resultados!$A$2:$ZZ$3036, 957, MATCH($B$1, resultados!$A$1:$ZZ$1, 0))</f>
        <v/>
      </c>
      <c r="B963">
        <f>INDEX(resultados!$A$2:$ZZ$3036, 957, MATCH($B$2, resultados!$A$1:$ZZ$1, 0))</f>
        <v/>
      </c>
      <c r="C963">
        <f>INDEX(resultados!$A$2:$ZZ$3036, 957, MATCH($B$3, resultados!$A$1:$ZZ$1, 0))</f>
        <v/>
      </c>
    </row>
    <row r="964">
      <c r="A964">
        <f>INDEX(resultados!$A$2:$ZZ$3036, 958, MATCH($B$1, resultados!$A$1:$ZZ$1, 0))</f>
        <v/>
      </c>
      <c r="B964">
        <f>INDEX(resultados!$A$2:$ZZ$3036, 958, MATCH($B$2, resultados!$A$1:$ZZ$1, 0))</f>
        <v/>
      </c>
      <c r="C964">
        <f>INDEX(resultados!$A$2:$ZZ$3036, 958, MATCH($B$3, resultados!$A$1:$ZZ$1, 0))</f>
        <v/>
      </c>
    </row>
    <row r="965">
      <c r="A965">
        <f>INDEX(resultados!$A$2:$ZZ$3036, 959, MATCH($B$1, resultados!$A$1:$ZZ$1, 0))</f>
        <v/>
      </c>
      <c r="B965">
        <f>INDEX(resultados!$A$2:$ZZ$3036, 959, MATCH($B$2, resultados!$A$1:$ZZ$1, 0))</f>
        <v/>
      </c>
      <c r="C965">
        <f>INDEX(resultados!$A$2:$ZZ$3036, 959, MATCH($B$3, resultados!$A$1:$ZZ$1, 0))</f>
        <v/>
      </c>
    </row>
    <row r="966">
      <c r="A966">
        <f>INDEX(resultados!$A$2:$ZZ$3036, 960, MATCH($B$1, resultados!$A$1:$ZZ$1, 0))</f>
        <v/>
      </c>
      <c r="B966">
        <f>INDEX(resultados!$A$2:$ZZ$3036, 960, MATCH($B$2, resultados!$A$1:$ZZ$1, 0))</f>
        <v/>
      </c>
      <c r="C966">
        <f>INDEX(resultados!$A$2:$ZZ$3036, 960, MATCH($B$3, resultados!$A$1:$ZZ$1, 0))</f>
        <v/>
      </c>
    </row>
    <row r="967">
      <c r="A967">
        <f>INDEX(resultados!$A$2:$ZZ$3036, 961, MATCH($B$1, resultados!$A$1:$ZZ$1, 0))</f>
        <v/>
      </c>
      <c r="B967">
        <f>INDEX(resultados!$A$2:$ZZ$3036, 961, MATCH($B$2, resultados!$A$1:$ZZ$1, 0))</f>
        <v/>
      </c>
      <c r="C967">
        <f>INDEX(resultados!$A$2:$ZZ$3036, 961, MATCH($B$3, resultados!$A$1:$ZZ$1, 0))</f>
        <v/>
      </c>
    </row>
    <row r="968">
      <c r="A968">
        <f>INDEX(resultados!$A$2:$ZZ$3036, 962, MATCH($B$1, resultados!$A$1:$ZZ$1, 0))</f>
        <v/>
      </c>
      <c r="B968">
        <f>INDEX(resultados!$A$2:$ZZ$3036, 962, MATCH($B$2, resultados!$A$1:$ZZ$1, 0))</f>
        <v/>
      </c>
      <c r="C968">
        <f>INDEX(resultados!$A$2:$ZZ$3036, 962, MATCH($B$3, resultados!$A$1:$ZZ$1, 0))</f>
        <v/>
      </c>
    </row>
    <row r="969">
      <c r="A969">
        <f>INDEX(resultados!$A$2:$ZZ$3036, 963, MATCH($B$1, resultados!$A$1:$ZZ$1, 0))</f>
        <v/>
      </c>
      <c r="B969">
        <f>INDEX(resultados!$A$2:$ZZ$3036, 963, MATCH($B$2, resultados!$A$1:$ZZ$1, 0))</f>
        <v/>
      </c>
      <c r="C969">
        <f>INDEX(resultados!$A$2:$ZZ$3036, 963, MATCH($B$3, resultados!$A$1:$ZZ$1, 0))</f>
        <v/>
      </c>
    </row>
    <row r="970">
      <c r="A970">
        <f>INDEX(resultados!$A$2:$ZZ$3036, 964, MATCH($B$1, resultados!$A$1:$ZZ$1, 0))</f>
        <v/>
      </c>
      <c r="B970">
        <f>INDEX(resultados!$A$2:$ZZ$3036, 964, MATCH($B$2, resultados!$A$1:$ZZ$1, 0))</f>
        <v/>
      </c>
      <c r="C970">
        <f>INDEX(resultados!$A$2:$ZZ$3036, 964, MATCH($B$3, resultados!$A$1:$ZZ$1, 0))</f>
        <v/>
      </c>
    </row>
    <row r="971">
      <c r="A971">
        <f>INDEX(resultados!$A$2:$ZZ$3036, 965, MATCH($B$1, resultados!$A$1:$ZZ$1, 0))</f>
        <v/>
      </c>
      <c r="B971">
        <f>INDEX(resultados!$A$2:$ZZ$3036, 965, MATCH($B$2, resultados!$A$1:$ZZ$1, 0))</f>
        <v/>
      </c>
      <c r="C971">
        <f>INDEX(resultados!$A$2:$ZZ$3036, 965, MATCH($B$3, resultados!$A$1:$ZZ$1, 0))</f>
        <v/>
      </c>
    </row>
    <row r="972">
      <c r="A972">
        <f>INDEX(resultados!$A$2:$ZZ$3036, 966, MATCH($B$1, resultados!$A$1:$ZZ$1, 0))</f>
        <v/>
      </c>
      <c r="B972">
        <f>INDEX(resultados!$A$2:$ZZ$3036, 966, MATCH($B$2, resultados!$A$1:$ZZ$1, 0))</f>
        <v/>
      </c>
      <c r="C972">
        <f>INDEX(resultados!$A$2:$ZZ$3036, 966, MATCH($B$3, resultados!$A$1:$ZZ$1, 0))</f>
        <v/>
      </c>
    </row>
    <row r="973">
      <c r="A973">
        <f>INDEX(resultados!$A$2:$ZZ$3036, 967, MATCH($B$1, resultados!$A$1:$ZZ$1, 0))</f>
        <v/>
      </c>
      <c r="B973">
        <f>INDEX(resultados!$A$2:$ZZ$3036, 967, MATCH($B$2, resultados!$A$1:$ZZ$1, 0))</f>
        <v/>
      </c>
      <c r="C973">
        <f>INDEX(resultados!$A$2:$ZZ$3036, 967, MATCH($B$3, resultados!$A$1:$ZZ$1, 0))</f>
        <v/>
      </c>
    </row>
    <row r="974">
      <c r="A974">
        <f>INDEX(resultados!$A$2:$ZZ$3036, 968, MATCH($B$1, resultados!$A$1:$ZZ$1, 0))</f>
        <v/>
      </c>
      <c r="B974">
        <f>INDEX(resultados!$A$2:$ZZ$3036, 968, MATCH($B$2, resultados!$A$1:$ZZ$1, 0))</f>
        <v/>
      </c>
      <c r="C974">
        <f>INDEX(resultados!$A$2:$ZZ$3036, 968, MATCH($B$3, resultados!$A$1:$ZZ$1, 0))</f>
        <v/>
      </c>
    </row>
    <row r="975">
      <c r="A975">
        <f>INDEX(resultados!$A$2:$ZZ$3036, 969, MATCH($B$1, resultados!$A$1:$ZZ$1, 0))</f>
        <v/>
      </c>
      <c r="B975">
        <f>INDEX(resultados!$A$2:$ZZ$3036, 969, MATCH($B$2, resultados!$A$1:$ZZ$1, 0))</f>
        <v/>
      </c>
      <c r="C975">
        <f>INDEX(resultados!$A$2:$ZZ$3036, 969, MATCH($B$3, resultados!$A$1:$ZZ$1, 0))</f>
        <v/>
      </c>
    </row>
    <row r="976">
      <c r="A976">
        <f>INDEX(resultados!$A$2:$ZZ$3036, 970, MATCH($B$1, resultados!$A$1:$ZZ$1, 0))</f>
        <v/>
      </c>
      <c r="B976">
        <f>INDEX(resultados!$A$2:$ZZ$3036, 970, MATCH($B$2, resultados!$A$1:$ZZ$1, 0))</f>
        <v/>
      </c>
      <c r="C976">
        <f>INDEX(resultados!$A$2:$ZZ$3036, 970, MATCH($B$3, resultados!$A$1:$ZZ$1, 0))</f>
        <v/>
      </c>
    </row>
    <row r="977">
      <c r="A977">
        <f>INDEX(resultados!$A$2:$ZZ$3036, 971, MATCH($B$1, resultados!$A$1:$ZZ$1, 0))</f>
        <v/>
      </c>
      <c r="B977">
        <f>INDEX(resultados!$A$2:$ZZ$3036, 971, MATCH($B$2, resultados!$A$1:$ZZ$1, 0))</f>
        <v/>
      </c>
      <c r="C977">
        <f>INDEX(resultados!$A$2:$ZZ$3036, 971, MATCH($B$3, resultados!$A$1:$ZZ$1, 0))</f>
        <v/>
      </c>
    </row>
    <row r="978">
      <c r="A978">
        <f>INDEX(resultados!$A$2:$ZZ$3036, 972, MATCH($B$1, resultados!$A$1:$ZZ$1, 0))</f>
        <v/>
      </c>
      <c r="B978">
        <f>INDEX(resultados!$A$2:$ZZ$3036, 972, MATCH($B$2, resultados!$A$1:$ZZ$1, 0))</f>
        <v/>
      </c>
      <c r="C978">
        <f>INDEX(resultados!$A$2:$ZZ$3036, 972, MATCH($B$3, resultados!$A$1:$ZZ$1, 0))</f>
        <v/>
      </c>
    </row>
    <row r="979">
      <c r="A979">
        <f>INDEX(resultados!$A$2:$ZZ$3036, 973, MATCH($B$1, resultados!$A$1:$ZZ$1, 0))</f>
        <v/>
      </c>
      <c r="B979">
        <f>INDEX(resultados!$A$2:$ZZ$3036, 973, MATCH($B$2, resultados!$A$1:$ZZ$1, 0))</f>
        <v/>
      </c>
      <c r="C979">
        <f>INDEX(resultados!$A$2:$ZZ$3036, 973, MATCH($B$3, resultados!$A$1:$ZZ$1, 0))</f>
        <v/>
      </c>
    </row>
    <row r="980">
      <c r="A980">
        <f>INDEX(resultados!$A$2:$ZZ$3036, 974, MATCH($B$1, resultados!$A$1:$ZZ$1, 0))</f>
        <v/>
      </c>
      <c r="B980">
        <f>INDEX(resultados!$A$2:$ZZ$3036, 974, MATCH($B$2, resultados!$A$1:$ZZ$1, 0))</f>
        <v/>
      </c>
      <c r="C980">
        <f>INDEX(resultados!$A$2:$ZZ$3036, 974, MATCH($B$3, resultados!$A$1:$ZZ$1, 0))</f>
        <v/>
      </c>
    </row>
    <row r="981">
      <c r="A981">
        <f>INDEX(resultados!$A$2:$ZZ$3036, 975, MATCH($B$1, resultados!$A$1:$ZZ$1, 0))</f>
        <v/>
      </c>
      <c r="B981">
        <f>INDEX(resultados!$A$2:$ZZ$3036, 975, MATCH($B$2, resultados!$A$1:$ZZ$1, 0))</f>
        <v/>
      </c>
      <c r="C981">
        <f>INDEX(resultados!$A$2:$ZZ$3036, 975, MATCH($B$3, resultados!$A$1:$ZZ$1, 0))</f>
        <v/>
      </c>
    </row>
    <row r="982">
      <c r="A982">
        <f>INDEX(resultados!$A$2:$ZZ$3036, 976, MATCH($B$1, resultados!$A$1:$ZZ$1, 0))</f>
        <v/>
      </c>
      <c r="B982">
        <f>INDEX(resultados!$A$2:$ZZ$3036, 976, MATCH($B$2, resultados!$A$1:$ZZ$1, 0))</f>
        <v/>
      </c>
      <c r="C982">
        <f>INDEX(resultados!$A$2:$ZZ$3036, 976, MATCH($B$3, resultados!$A$1:$ZZ$1, 0))</f>
        <v/>
      </c>
    </row>
    <row r="983">
      <c r="A983">
        <f>INDEX(resultados!$A$2:$ZZ$3036, 977, MATCH($B$1, resultados!$A$1:$ZZ$1, 0))</f>
        <v/>
      </c>
      <c r="B983">
        <f>INDEX(resultados!$A$2:$ZZ$3036, 977, MATCH($B$2, resultados!$A$1:$ZZ$1, 0))</f>
        <v/>
      </c>
      <c r="C983">
        <f>INDEX(resultados!$A$2:$ZZ$3036, 977, MATCH($B$3, resultados!$A$1:$ZZ$1, 0))</f>
        <v/>
      </c>
    </row>
    <row r="984">
      <c r="A984">
        <f>INDEX(resultados!$A$2:$ZZ$3036, 978, MATCH($B$1, resultados!$A$1:$ZZ$1, 0))</f>
        <v/>
      </c>
      <c r="B984">
        <f>INDEX(resultados!$A$2:$ZZ$3036, 978, MATCH($B$2, resultados!$A$1:$ZZ$1, 0))</f>
        <v/>
      </c>
      <c r="C984">
        <f>INDEX(resultados!$A$2:$ZZ$3036, 978, MATCH($B$3, resultados!$A$1:$ZZ$1, 0))</f>
        <v/>
      </c>
    </row>
    <row r="985">
      <c r="A985">
        <f>INDEX(resultados!$A$2:$ZZ$3036, 979, MATCH($B$1, resultados!$A$1:$ZZ$1, 0))</f>
        <v/>
      </c>
      <c r="B985">
        <f>INDEX(resultados!$A$2:$ZZ$3036, 979, MATCH($B$2, resultados!$A$1:$ZZ$1, 0))</f>
        <v/>
      </c>
      <c r="C985">
        <f>INDEX(resultados!$A$2:$ZZ$3036, 979, MATCH($B$3, resultados!$A$1:$ZZ$1, 0))</f>
        <v/>
      </c>
    </row>
    <row r="986">
      <c r="A986">
        <f>INDEX(resultados!$A$2:$ZZ$3036, 980, MATCH($B$1, resultados!$A$1:$ZZ$1, 0))</f>
        <v/>
      </c>
      <c r="B986">
        <f>INDEX(resultados!$A$2:$ZZ$3036, 980, MATCH($B$2, resultados!$A$1:$ZZ$1, 0))</f>
        <v/>
      </c>
      <c r="C986">
        <f>INDEX(resultados!$A$2:$ZZ$3036, 980, MATCH($B$3, resultados!$A$1:$ZZ$1, 0))</f>
        <v/>
      </c>
    </row>
    <row r="987">
      <c r="A987">
        <f>INDEX(resultados!$A$2:$ZZ$3036, 981, MATCH($B$1, resultados!$A$1:$ZZ$1, 0))</f>
        <v/>
      </c>
      <c r="B987">
        <f>INDEX(resultados!$A$2:$ZZ$3036, 981, MATCH($B$2, resultados!$A$1:$ZZ$1, 0))</f>
        <v/>
      </c>
      <c r="C987">
        <f>INDEX(resultados!$A$2:$ZZ$3036, 981, MATCH($B$3, resultados!$A$1:$ZZ$1, 0))</f>
        <v/>
      </c>
    </row>
    <row r="988">
      <c r="A988">
        <f>INDEX(resultados!$A$2:$ZZ$3036, 982, MATCH($B$1, resultados!$A$1:$ZZ$1, 0))</f>
        <v/>
      </c>
      <c r="B988">
        <f>INDEX(resultados!$A$2:$ZZ$3036, 982, MATCH($B$2, resultados!$A$1:$ZZ$1, 0))</f>
        <v/>
      </c>
      <c r="C988">
        <f>INDEX(resultados!$A$2:$ZZ$3036, 982, MATCH($B$3, resultados!$A$1:$ZZ$1, 0))</f>
        <v/>
      </c>
    </row>
    <row r="989">
      <c r="A989">
        <f>INDEX(resultados!$A$2:$ZZ$3036, 983, MATCH($B$1, resultados!$A$1:$ZZ$1, 0))</f>
        <v/>
      </c>
      <c r="B989">
        <f>INDEX(resultados!$A$2:$ZZ$3036, 983, MATCH($B$2, resultados!$A$1:$ZZ$1, 0))</f>
        <v/>
      </c>
      <c r="C989">
        <f>INDEX(resultados!$A$2:$ZZ$3036, 983, MATCH($B$3, resultados!$A$1:$ZZ$1, 0))</f>
        <v/>
      </c>
    </row>
    <row r="990">
      <c r="A990">
        <f>INDEX(resultados!$A$2:$ZZ$3036, 984, MATCH($B$1, resultados!$A$1:$ZZ$1, 0))</f>
        <v/>
      </c>
      <c r="B990">
        <f>INDEX(resultados!$A$2:$ZZ$3036, 984, MATCH($B$2, resultados!$A$1:$ZZ$1, 0))</f>
        <v/>
      </c>
      <c r="C990">
        <f>INDEX(resultados!$A$2:$ZZ$3036, 984, MATCH($B$3, resultados!$A$1:$ZZ$1, 0))</f>
        <v/>
      </c>
    </row>
    <row r="991">
      <c r="A991">
        <f>INDEX(resultados!$A$2:$ZZ$3036, 985, MATCH($B$1, resultados!$A$1:$ZZ$1, 0))</f>
        <v/>
      </c>
      <c r="B991">
        <f>INDEX(resultados!$A$2:$ZZ$3036, 985, MATCH($B$2, resultados!$A$1:$ZZ$1, 0))</f>
        <v/>
      </c>
      <c r="C991">
        <f>INDEX(resultados!$A$2:$ZZ$3036, 985, MATCH($B$3, resultados!$A$1:$ZZ$1, 0))</f>
        <v/>
      </c>
    </row>
    <row r="992">
      <c r="A992">
        <f>INDEX(resultados!$A$2:$ZZ$3036, 986, MATCH($B$1, resultados!$A$1:$ZZ$1, 0))</f>
        <v/>
      </c>
      <c r="B992">
        <f>INDEX(resultados!$A$2:$ZZ$3036, 986, MATCH($B$2, resultados!$A$1:$ZZ$1, 0))</f>
        <v/>
      </c>
      <c r="C992">
        <f>INDEX(resultados!$A$2:$ZZ$3036, 986, MATCH($B$3, resultados!$A$1:$ZZ$1, 0))</f>
        <v/>
      </c>
    </row>
    <row r="993">
      <c r="A993">
        <f>INDEX(resultados!$A$2:$ZZ$3036, 987, MATCH($B$1, resultados!$A$1:$ZZ$1, 0))</f>
        <v/>
      </c>
      <c r="B993">
        <f>INDEX(resultados!$A$2:$ZZ$3036, 987, MATCH($B$2, resultados!$A$1:$ZZ$1, 0))</f>
        <v/>
      </c>
      <c r="C993">
        <f>INDEX(resultados!$A$2:$ZZ$3036, 987, MATCH($B$3, resultados!$A$1:$ZZ$1, 0))</f>
        <v/>
      </c>
    </row>
    <row r="994">
      <c r="A994">
        <f>INDEX(resultados!$A$2:$ZZ$3036, 988, MATCH($B$1, resultados!$A$1:$ZZ$1, 0))</f>
        <v/>
      </c>
      <c r="B994">
        <f>INDEX(resultados!$A$2:$ZZ$3036, 988, MATCH($B$2, resultados!$A$1:$ZZ$1, 0))</f>
        <v/>
      </c>
      <c r="C994">
        <f>INDEX(resultados!$A$2:$ZZ$3036, 988, MATCH($B$3, resultados!$A$1:$ZZ$1, 0))</f>
        <v/>
      </c>
    </row>
    <row r="995">
      <c r="A995">
        <f>INDEX(resultados!$A$2:$ZZ$3036, 989, MATCH($B$1, resultados!$A$1:$ZZ$1, 0))</f>
        <v/>
      </c>
      <c r="B995">
        <f>INDEX(resultados!$A$2:$ZZ$3036, 989, MATCH($B$2, resultados!$A$1:$ZZ$1, 0))</f>
        <v/>
      </c>
      <c r="C995">
        <f>INDEX(resultados!$A$2:$ZZ$3036, 989, MATCH($B$3, resultados!$A$1:$ZZ$1, 0))</f>
        <v/>
      </c>
    </row>
    <row r="996">
      <c r="A996">
        <f>INDEX(resultados!$A$2:$ZZ$3036, 990, MATCH($B$1, resultados!$A$1:$ZZ$1, 0))</f>
        <v/>
      </c>
      <c r="B996">
        <f>INDEX(resultados!$A$2:$ZZ$3036, 990, MATCH($B$2, resultados!$A$1:$ZZ$1, 0))</f>
        <v/>
      </c>
      <c r="C996">
        <f>INDEX(resultados!$A$2:$ZZ$3036, 990, MATCH($B$3, resultados!$A$1:$ZZ$1, 0))</f>
        <v/>
      </c>
    </row>
    <row r="997">
      <c r="A997">
        <f>INDEX(resultados!$A$2:$ZZ$3036, 991, MATCH($B$1, resultados!$A$1:$ZZ$1, 0))</f>
        <v/>
      </c>
      <c r="B997">
        <f>INDEX(resultados!$A$2:$ZZ$3036, 991, MATCH($B$2, resultados!$A$1:$ZZ$1, 0))</f>
        <v/>
      </c>
      <c r="C997">
        <f>INDEX(resultados!$A$2:$ZZ$3036, 991, MATCH($B$3, resultados!$A$1:$ZZ$1, 0))</f>
        <v/>
      </c>
    </row>
    <row r="998">
      <c r="A998">
        <f>INDEX(resultados!$A$2:$ZZ$3036, 992, MATCH($B$1, resultados!$A$1:$ZZ$1, 0))</f>
        <v/>
      </c>
      <c r="B998">
        <f>INDEX(resultados!$A$2:$ZZ$3036, 992, MATCH($B$2, resultados!$A$1:$ZZ$1, 0))</f>
        <v/>
      </c>
      <c r="C998">
        <f>INDEX(resultados!$A$2:$ZZ$3036, 992, MATCH($B$3, resultados!$A$1:$ZZ$1, 0))</f>
        <v/>
      </c>
    </row>
    <row r="999">
      <c r="A999">
        <f>INDEX(resultados!$A$2:$ZZ$3036, 993, MATCH($B$1, resultados!$A$1:$ZZ$1, 0))</f>
        <v/>
      </c>
      <c r="B999">
        <f>INDEX(resultados!$A$2:$ZZ$3036, 993, MATCH($B$2, resultados!$A$1:$ZZ$1, 0))</f>
        <v/>
      </c>
      <c r="C999">
        <f>INDEX(resultados!$A$2:$ZZ$3036, 993, MATCH($B$3, resultados!$A$1:$ZZ$1, 0))</f>
        <v/>
      </c>
    </row>
    <row r="1000">
      <c r="A1000">
        <f>INDEX(resultados!$A$2:$ZZ$3036, 994, MATCH($B$1, resultados!$A$1:$ZZ$1, 0))</f>
        <v/>
      </c>
      <c r="B1000">
        <f>INDEX(resultados!$A$2:$ZZ$3036, 994, MATCH($B$2, resultados!$A$1:$ZZ$1, 0))</f>
        <v/>
      </c>
      <c r="C1000">
        <f>INDEX(resultados!$A$2:$ZZ$3036, 994, MATCH($B$3, resultados!$A$1:$ZZ$1, 0))</f>
        <v/>
      </c>
    </row>
    <row r="1001">
      <c r="A1001">
        <f>INDEX(resultados!$A$2:$ZZ$3036, 995, MATCH($B$1, resultados!$A$1:$ZZ$1, 0))</f>
        <v/>
      </c>
      <c r="B1001">
        <f>INDEX(resultados!$A$2:$ZZ$3036, 995, MATCH($B$2, resultados!$A$1:$ZZ$1, 0))</f>
        <v/>
      </c>
      <c r="C1001">
        <f>INDEX(resultados!$A$2:$ZZ$3036, 995, MATCH($B$3, resultados!$A$1:$ZZ$1, 0))</f>
        <v/>
      </c>
    </row>
    <row r="1002">
      <c r="A1002">
        <f>INDEX(resultados!$A$2:$ZZ$3036, 996, MATCH($B$1, resultados!$A$1:$ZZ$1, 0))</f>
        <v/>
      </c>
      <c r="B1002">
        <f>INDEX(resultados!$A$2:$ZZ$3036, 996, MATCH($B$2, resultados!$A$1:$ZZ$1, 0))</f>
        <v/>
      </c>
      <c r="C1002">
        <f>INDEX(resultados!$A$2:$ZZ$3036, 996, MATCH($B$3, resultados!$A$1:$ZZ$1, 0))</f>
        <v/>
      </c>
    </row>
    <row r="1003">
      <c r="A1003">
        <f>INDEX(resultados!$A$2:$ZZ$3036, 997, MATCH($B$1, resultados!$A$1:$ZZ$1, 0))</f>
        <v/>
      </c>
      <c r="B1003">
        <f>INDEX(resultados!$A$2:$ZZ$3036, 997, MATCH($B$2, resultados!$A$1:$ZZ$1, 0))</f>
        <v/>
      </c>
      <c r="C1003">
        <f>INDEX(resultados!$A$2:$ZZ$3036, 997, MATCH($B$3, resultados!$A$1:$ZZ$1, 0))</f>
        <v/>
      </c>
    </row>
    <row r="1004">
      <c r="A1004">
        <f>INDEX(resultados!$A$2:$ZZ$3036, 998, MATCH($B$1, resultados!$A$1:$ZZ$1, 0))</f>
        <v/>
      </c>
      <c r="B1004">
        <f>INDEX(resultados!$A$2:$ZZ$3036, 998, MATCH($B$2, resultados!$A$1:$ZZ$1, 0))</f>
        <v/>
      </c>
      <c r="C1004">
        <f>INDEX(resultados!$A$2:$ZZ$3036, 998, MATCH($B$3, resultados!$A$1:$ZZ$1, 0))</f>
        <v/>
      </c>
    </row>
    <row r="1005">
      <c r="A1005">
        <f>INDEX(resultados!$A$2:$ZZ$3036, 999, MATCH($B$1, resultados!$A$1:$ZZ$1, 0))</f>
        <v/>
      </c>
      <c r="B1005">
        <f>INDEX(resultados!$A$2:$ZZ$3036, 999, MATCH($B$2, resultados!$A$1:$ZZ$1, 0))</f>
        <v/>
      </c>
      <c r="C1005">
        <f>INDEX(resultados!$A$2:$ZZ$3036, 999, MATCH($B$3, resultados!$A$1:$ZZ$1, 0))</f>
        <v/>
      </c>
    </row>
    <row r="1006">
      <c r="A1006">
        <f>INDEX(resultados!$A$2:$ZZ$3036, 1000, MATCH($B$1, resultados!$A$1:$ZZ$1, 0))</f>
        <v/>
      </c>
      <c r="B1006">
        <f>INDEX(resultados!$A$2:$ZZ$3036, 1000, MATCH($B$2, resultados!$A$1:$ZZ$1, 0))</f>
        <v/>
      </c>
      <c r="C1006">
        <f>INDEX(resultados!$A$2:$ZZ$3036, 1000, MATCH($B$3, resultados!$A$1:$ZZ$1, 0))</f>
        <v/>
      </c>
    </row>
    <row r="1007">
      <c r="A1007">
        <f>INDEX(resultados!$A$2:$ZZ$3036, 1001, MATCH($B$1, resultados!$A$1:$ZZ$1, 0))</f>
        <v/>
      </c>
      <c r="B1007">
        <f>INDEX(resultados!$A$2:$ZZ$3036, 1001, MATCH($B$2, resultados!$A$1:$ZZ$1, 0))</f>
        <v/>
      </c>
      <c r="C1007">
        <f>INDEX(resultados!$A$2:$ZZ$3036, 1001, MATCH($B$3, resultados!$A$1:$ZZ$1, 0))</f>
        <v/>
      </c>
    </row>
    <row r="1008">
      <c r="A1008">
        <f>INDEX(resultados!$A$2:$ZZ$3036, 1002, MATCH($B$1, resultados!$A$1:$ZZ$1, 0))</f>
        <v/>
      </c>
      <c r="B1008">
        <f>INDEX(resultados!$A$2:$ZZ$3036, 1002, MATCH($B$2, resultados!$A$1:$ZZ$1, 0))</f>
        <v/>
      </c>
      <c r="C1008">
        <f>INDEX(resultados!$A$2:$ZZ$3036, 1002, MATCH($B$3, resultados!$A$1:$ZZ$1, 0))</f>
        <v/>
      </c>
    </row>
    <row r="1009">
      <c r="A1009">
        <f>INDEX(resultados!$A$2:$ZZ$3036, 1003, MATCH($B$1, resultados!$A$1:$ZZ$1, 0))</f>
        <v/>
      </c>
      <c r="B1009">
        <f>INDEX(resultados!$A$2:$ZZ$3036, 1003, MATCH($B$2, resultados!$A$1:$ZZ$1, 0))</f>
        <v/>
      </c>
      <c r="C1009">
        <f>INDEX(resultados!$A$2:$ZZ$3036, 1003, MATCH($B$3, resultados!$A$1:$ZZ$1, 0))</f>
        <v/>
      </c>
    </row>
    <row r="1010">
      <c r="A1010">
        <f>INDEX(resultados!$A$2:$ZZ$3036, 1004, MATCH($B$1, resultados!$A$1:$ZZ$1, 0))</f>
        <v/>
      </c>
      <c r="B1010">
        <f>INDEX(resultados!$A$2:$ZZ$3036, 1004, MATCH($B$2, resultados!$A$1:$ZZ$1, 0))</f>
        <v/>
      </c>
      <c r="C1010">
        <f>INDEX(resultados!$A$2:$ZZ$3036, 1004, MATCH($B$3, resultados!$A$1:$ZZ$1, 0))</f>
        <v/>
      </c>
    </row>
    <row r="1011">
      <c r="A1011">
        <f>INDEX(resultados!$A$2:$ZZ$3036, 1005, MATCH($B$1, resultados!$A$1:$ZZ$1, 0))</f>
        <v/>
      </c>
      <c r="B1011">
        <f>INDEX(resultados!$A$2:$ZZ$3036, 1005, MATCH($B$2, resultados!$A$1:$ZZ$1, 0))</f>
        <v/>
      </c>
      <c r="C1011">
        <f>INDEX(resultados!$A$2:$ZZ$3036, 1005, MATCH($B$3, resultados!$A$1:$ZZ$1, 0))</f>
        <v/>
      </c>
    </row>
    <row r="1012">
      <c r="A1012">
        <f>INDEX(resultados!$A$2:$ZZ$3036, 1006, MATCH($B$1, resultados!$A$1:$ZZ$1, 0))</f>
        <v/>
      </c>
      <c r="B1012">
        <f>INDEX(resultados!$A$2:$ZZ$3036, 1006, MATCH($B$2, resultados!$A$1:$ZZ$1, 0))</f>
        <v/>
      </c>
      <c r="C1012">
        <f>INDEX(resultados!$A$2:$ZZ$3036, 1006, MATCH($B$3, resultados!$A$1:$ZZ$1, 0))</f>
        <v/>
      </c>
    </row>
    <row r="1013">
      <c r="A1013">
        <f>INDEX(resultados!$A$2:$ZZ$3036, 1007, MATCH($B$1, resultados!$A$1:$ZZ$1, 0))</f>
        <v/>
      </c>
      <c r="B1013">
        <f>INDEX(resultados!$A$2:$ZZ$3036, 1007, MATCH($B$2, resultados!$A$1:$ZZ$1, 0))</f>
        <v/>
      </c>
      <c r="C1013">
        <f>INDEX(resultados!$A$2:$ZZ$3036, 1007, MATCH($B$3, resultados!$A$1:$ZZ$1, 0))</f>
        <v/>
      </c>
    </row>
    <row r="1014">
      <c r="A1014">
        <f>INDEX(resultados!$A$2:$ZZ$3036, 1008, MATCH($B$1, resultados!$A$1:$ZZ$1, 0))</f>
        <v/>
      </c>
      <c r="B1014">
        <f>INDEX(resultados!$A$2:$ZZ$3036, 1008, MATCH($B$2, resultados!$A$1:$ZZ$1, 0))</f>
        <v/>
      </c>
      <c r="C1014">
        <f>INDEX(resultados!$A$2:$ZZ$3036, 1008, MATCH($B$3, resultados!$A$1:$ZZ$1, 0))</f>
        <v/>
      </c>
    </row>
    <row r="1015">
      <c r="A1015">
        <f>INDEX(resultados!$A$2:$ZZ$3036, 1009, MATCH($B$1, resultados!$A$1:$ZZ$1, 0))</f>
        <v/>
      </c>
      <c r="B1015">
        <f>INDEX(resultados!$A$2:$ZZ$3036, 1009, MATCH($B$2, resultados!$A$1:$ZZ$1, 0))</f>
        <v/>
      </c>
      <c r="C1015">
        <f>INDEX(resultados!$A$2:$ZZ$3036, 1009, MATCH($B$3, resultados!$A$1:$ZZ$1, 0))</f>
        <v/>
      </c>
    </row>
    <row r="1016">
      <c r="A1016">
        <f>INDEX(resultados!$A$2:$ZZ$3036, 1010, MATCH($B$1, resultados!$A$1:$ZZ$1, 0))</f>
        <v/>
      </c>
      <c r="B1016">
        <f>INDEX(resultados!$A$2:$ZZ$3036, 1010, MATCH($B$2, resultados!$A$1:$ZZ$1, 0))</f>
        <v/>
      </c>
      <c r="C1016">
        <f>INDEX(resultados!$A$2:$ZZ$3036, 1010, MATCH($B$3, resultados!$A$1:$ZZ$1, 0))</f>
        <v/>
      </c>
    </row>
    <row r="1017">
      <c r="A1017">
        <f>INDEX(resultados!$A$2:$ZZ$3036, 1011, MATCH($B$1, resultados!$A$1:$ZZ$1, 0))</f>
        <v/>
      </c>
      <c r="B1017">
        <f>INDEX(resultados!$A$2:$ZZ$3036, 1011, MATCH($B$2, resultados!$A$1:$ZZ$1, 0))</f>
        <v/>
      </c>
      <c r="C1017">
        <f>INDEX(resultados!$A$2:$ZZ$3036, 1011, MATCH($B$3, resultados!$A$1:$ZZ$1, 0))</f>
        <v/>
      </c>
    </row>
    <row r="1018">
      <c r="A1018">
        <f>INDEX(resultados!$A$2:$ZZ$3036, 1012, MATCH($B$1, resultados!$A$1:$ZZ$1, 0))</f>
        <v/>
      </c>
      <c r="B1018">
        <f>INDEX(resultados!$A$2:$ZZ$3036, 1012, MATCH($B$2, resultados!$A$1:$ZZ$1, 0))</f>
        <v/>
      </c>
      <c r="C1018">
        <f>INDEX(resultados!$A$2:$ZZ$3036, 1012, MATCH($B$3, resultados!$A$1:$ZZ$1, 0))</f>
        <v/>
      </c>
    </row>
    <row r="1019">
      <c r="A1019">
        <f>INDEX(resultados!$A$2:$ZZ$3036, 1013, MATCH($B$1, resultados!$A$1:$ZZ$1, 0))</f>
        <v/>
      </c>
      <c r="B1019">
        <f>INDEX(resultados!$A$2:$ZZ$3036, 1013, MATCH($B$2, resultados!$A$1:$ZZ$1, 0))</f>
        <v/>
      </c>
      <c r="C1019">
        <f>INDEX(resultados!$A$2:$ZZ$3036, 1013, MATCH($B$3, resultados!$A$1:$ZZ$1, 0))</f>
        <v/>
      </c>
    </row>
    <row r="1020">
      <c r="A1020">
        <f>INDEX(resultados!$A$2:$ZZ$3036, 1014, MATCH($B$1, resultados!$A$1:$ZZ$1, 0))</f>
        <v/>
      </c>
      <c r="B1020">
        <f>INDEX(resultados!$A$2:$ZZ$3036, 1014, MATCH($B$2, resultados!$A$1:$ZZ$1, 0))</f>
        <v/>
      </c>
      <c r="C1020">
        <f>INDEX(resultados!$A$2:$ZZ$3036, 1014, MATCH($B$3, resultados!$A$1:$ZZ$1, 0))</f>
        <v/>
      </c>
    </row>
    <row r="1021">
      <c r="A1021">
        <f>INDEX(resultados!$A$2:$ZZ$3036, 1015, MATCH($B$1, resultados!$A$1:$ZZ$1, 0))</f>
        <v/>
      </c>
      <c r="B1021">
        <f>INDEX(resultados!$A$2:$ZZ$3036, 1015, MATCH($B$2, resultados!$A$1:$ZZ$1, 0))</f>
        <v/>
      </c>
      <c r="C1021">
        <f>INDEX(resultados!$A$2:$ZZ$3036, 1015, MATCH($B$3, resultados!$A$1:$ZZ$1, 0))</f>
        <v/>
      </c>
    </row>
    <row r="1022">
      <c r="A1022">
        <f>INDEX(resultados!$A$2:$ZZ$3036, 1016, MATCH($B$1, resultados!$A$1:$ZZ$1, 0))</f>
        <v/>
      </c>
      <c r="B1022">
        <f>INDEX(resultados!$A$2:$ZZ$3036, 1016, MATCH($B$2, resultados!$A$1:$ZZ$1, 0))</f>
        <v/>
      </c>
      <c r="C1022">
        <f>INDEX(resultados!$A$2:$ZZ$3036, 1016, MATCH($B$3, resultados!$A$1:$ZZ$1, 0))</f>
        <v/>
      </c>
    </row>
    <row r="1023">
      <c r="A1023">
        <f>INDEX(resultados!$A$2:$ZZ$3036, 1017, MATCH($B$1, resultados!$A$1:$ZZ$1, 0))</f>
        <v/>
      </c>
      <c r="B1023">
        <f>INDEX(resultados!$A$2:$ZZ$3036, 1017, MATCH($B$2, resultados!$A$1:$ZZ$1, 0))</f>
        <v/>
      </c>
      <c r="C1023">
        <f>INDEX(resultados!$A$2:$ZZ$3036, 1017, MATCH($B$3, resultados!$A$1:$ZZ$1, 0))</f>
        <v/>
      </c>
    </row>
    <row r="1024">
      <c r="A1024">
        <f>INDEX(resultados!$A$2:$ZZ$3036, 1018, MATCH($B$1, resultados!$A$1:$ZZ$1, 0))</f>
        <v/>
      </c>
      <c r="B1024">
        <f>INDEX(resultados!$A$2:$ZZ$3036, 1018, MATCH($B$2, resultados!$A$1:$ZZ$1, 0))</f>
        <v/>
      </c>
      <c r="C1024">
        <f>INDEX(resultados!$A$2:$ZZ$3036, 1018, MATCH($B$3, resultados!$A$1:$ZZ$1, 0))</f>
        <v/>
      </c>
    </row>
    <row r="1025">
      <c r="A1025">
        <f>INDEX(resultados!$A$2:$ZZ$3036, 1019, MATCH($B$1, resultados!$A$1:$ZZ$1, 0))</f>
        <v/>
      </c>
      <c r="B1025">
        <f>INDEX(resultados!$A$2:$ZZ$3036, 1019, MATCH($B$2, resultados!$A$1:$ZZ$1, 0))</f>
        <v/>
      </c>
      <c r="C1025">
        <f>INDEX(resultados!$A$2:$ZZ$3036, 1019, MATCH($B$3, resultados!$A$1:$ZZ$1, 0))</f>
        <v/>
      </c>
    </row>
    <row r="1026">
      <c r="A1026">
        <f>INDEX(resultados!$A$2:$ZZ$3036, 1020, MATCH($B$1, resultados!$A$1:$ZZ$1, 0))</f>
        <v/>
      </c>
      <c r="B1026">
        <f>INDEX(resultados!$A$2:$ZZ$3036, 1020, MATCH($B$2, resultados!$A$1:$ZZ$1, 0))</f>
        <v/>
      </c>
      <c r="C1026">
        <f>INDEX(resultados!$A$2:$ZZ$3036, 1020, MATCH($B$3, resultados!$A$1:$ZZ$1, 0))</f>
        <v/>
      </c>
    </row>
    <row r="1027">
      <c r="A1027">
        <f>INDEX(resultados!$A$2:$ZZ$3036, 1021, MATCH($B$1, resultados!$A$1:$ZZ$1, 0))</f>
        <v/>
      </c>
      <c r="B1027">
        <f>INDEX(resultados!$A$2:$ZZ$3036, 1021, MATCH($B$2, resultados!$A$1:$ZZ$1, 0))</f>
        <v/>
      </c>
      <c r="C1027">
        <f>INDEX(resultados!$A$2:$ZZ$3036, 1021, MATCH($B$3, resultados!$A$1:$ZZ$1, 0))</f>
        <v/>
      </c>
    </row>
    <row r="1028">
      <c r="A1028">
        <f>INDEX(resultados!$A$2:$ZZ$3036, 1022, MATCH($B$1, resultados!$A$1:$ZZ$1, 0))</f>
        <v/>
      </c>
      <c r="B1028">
        <f>INDEX(resultados!$A$2:$ZZ$3036, 1022, MATCH($B$2, resultados!$A$1:$ZZ$1, 0))</f>
        <v/>
      </c>
      <c r="C1028">
        <f>INDEX(resultados!$A$2:$ZZ$3036, 1022, MATCH($B$3, resultados!$A$1:$ZZ$1, 0))</f>
        <v/>
      </c>
    </row>
    <row r="1029">
      <c r="A1029">
        <f>INDEX(resultados!$A$2:$ZZ$3036, 1023, MATCH($B$1, resultados!$A$1:$ZZ$1, 0))</f>
        <v/>
      </c>
      <c r="B1029">
        <f>INDEX(resultados!$A$2:$ZZ$3036, 1023, MATCH($B$2, resultados!$A$1:$ZZ$1, 0))</f>
        <v/>
      </c>
      <c r="C1029">
        <f>INDEX(resultados!$A$2:$ZZ$3036, 1023, MATCH($B$3, resultados!$A$1:$ZZ$1, 0))</f>
        <v/>
      </c>
    </row>
    <row r="1030">
      <c r="A1030">
        <f>INDEX(resultados!$A$2:$ZZ$3036, 1024, MATCH($B$1, resultados!$A$1:$ZZ$1, 0))</f>
        <v/>
      </c>
      <c r="B1030">
        <f>INDEX(resultados!$A$2:$ZZ$3036, 1024, MATCH($B$2, resultados!$A$1:$ZZ$1, 0))</f>
        <v/>
      </c>
      <c r="C1030">
        <f>INDEX(resultados!$A$2:$ZZ$3036, 1024, MATCH($B$3, resultados!$A$1:$ZZ$1, 0))</f>
        <v/>
      </c>
    </row>
    <row r="1031">
      <c r="A1031">
        <f>INDEX(resultados!$A$2:$ZZ$3036, 1025, MATCH($B$1, resultados!$A$1:$ZZ$1, 0))</f>
        <v/>
      </c>
      <c r="B1031">
        <f>INDEX(resultados!$A$2:$ZZ$3036, 1025, MATCH($B$2, resultados!$A$1:$ZZ$1, 0))</f>
        <v/>
      </c>
      <c r="C1031">
        <f>INDEX(resultados!$A$2:$ZZ$3036, 1025, MATCH($B$3, resultados!$A$1:$ZZ$1, 0))</f>
        <v/>
      </c>
    </row>
    <row r="1032">
      <c r="A1032">
        <f>INDEX(resultados!$A$2:$ZZ$3036, 1026, MATCH($B$1, resultados!$A$1:$ZZ$1, 0))</f>
        <v/>
      </c>
      <c r="B1032">
        <f>INDEX(resultados!$A$2:$ZZ$3036, 1026, MATCH($B$2, resultados!$A$1:$ZZ$1, 0))</f>
        <v/>
      </c>
      <c r="C1032">
        <f>INDEX(resultados!$A$2:$ZZ$3036, 1026, MATCH($B$3, resultados!$A$1:$ZZ$1, 0))</f>
        <v/>
      </c>
    </row>
    <row r="1033">
      <c r="A1033">
        <f>INDEX(resultados!$A$2:$ZZ$3036, 1027, MATCH($B$1, resultados!$A$1:$ZZ$1, 0))</f>
        <v/>
      </c>
      <c r="B1033">
        <f>INDEX(resultados!$A$2:$ZZ$3036, 1027, MATCH($B$2, resultados!$A$1:$ZZ$1, 0))</f>
        <v/>
      </c>
      <c r="C1033">
        <f>INDEX(resultados!$A$2:$ZZ$3036, 1027, MATCH($B$3, resultados!$A$1:$ZZ$1, 0))</f>
        <v/>
      </c>
    </row>
    <row r="1034">
      <c r="A1034">
        <f>INDEX(resultados!$A$2:$ZZ$3036, 1028, MATCH($B$1, resultados!$A$1:$ZZ$1, 0))</f>
        <v/>
      </c>
      <c r="B1034">
        <f>INDEX(resultados!$A$2:$ZZ$3036, 1028, MATCH($B$2, resultados!$A$1:$ZZ$1, 0))</f>
        <v/>
      </c>
      <c r="C1034">
        <f>INDEX(resultados!$A$2:$ZZ$3036, 1028, MATCH($B$3, resultados!$A$1:$ZZ$1, 0))</f>
        <v/>
      </c>
    </row>
    <row r="1035">
      <c r="A1035">
        <f>INDEX(resultados!$A$2:$ZZ$3036, 1029, MATCH($B$1, resultados!$A$1:$ZZ$1, 0))</f>
        <v/>
      </c>
      <c r="B1035">
        <f>INDEX(resultados!$A$2:$ZZ$3036, 1029, MATCH($B$2, resultados!$A$1:$ZZ$1, 0))</f>
        <v/>
      </c>
      <c r="C1035">
        <f>INDEX(resultados!$A$2:$ZZ$3036, 1029, MATCH($B$3, resultados!$A$1:$ZZ$1, 0))</f>
        <v/>
      </c>
    </row>
    <row r="1036">
      <c r="A1036">
        <f>INDEX(resultados!$A$2:$ZZ$3036, 1030, MATCH($B$1, resultados!$A$1:$ZZ$1, 0))</f>
        <v/>
      </c>
      <c r="B1036">
        <f>INDEX(resultados!$A$2:$ZZ$3036, 1030, MATCH($B$2, resultados!$A$1:$ZZ$1, 0))</f>
        <v/>
      </c>
      <c r="C1036">
        <f>INDEX(resultados!$A$2:$ZZ$3036, 1030, MATCH($B$3, resultados!$A$1:$ZZ$1, 0))</f>
        <v/>
      </c>
    </row>
    <row r="1037">
      <c r="A1037">
        <f>INDEX(resultados!$A$2:$ZZ$3036, 1031, MATCH($B$1, resultados!$A$1:$ZZ$1, 0))</f>
        <v/>
      </c>
      <c r="B1037">
        <f>INDEX(resultados!$A$2:$ZZ$3036, 1031, MATCH($B$2, resultados!$A$1:$ZZ$1, 0))</f>
        <v/>
      </c>
      <c r="C1037">
        <f>INDEX(resultados!$A$2:$ZZ$3036, 1031, MATCH($B$3, resultados!$A$1:$ZZ$1, 0))</f>
        <v/>
      </c>
    </row>
    <row r="1038">
      <c r="A1038">
        <f>INDEX(resultados!$A$2:$ZZ$3036, 1032, MATCH($B$1, resultados!$A$1:$ZZ$1, 0))</f>
        <v/>
      </c>
      <c r="B1038">
        <f>INDEX(resultados!$A$2:$ZZ$3036, 1032, MATCH($B$2, resultados!$A$1:$ZZ$1, 0))</f>
        <v/>
      </c>
      <c r="C1038">
        <f>INDEX(resultados!$A$2:$ZZ$3036, 1032, MATCH($B$3, resultados!$A$1:$ZZ$1, 0))</f>
        <v/>
      </c>
    </row>
    <row r="1039">
      <c r="A1039">
        <f>INDEX(resultados!$A$2:$ZZ$3036, 1033, MATCH($B$1, resultados!$A$1:$ZZ$1, 0))</f>
        <v/>
      </c>
      <c r="B1039">
        <f>INDEX(resultados!$A$2:$ZZ$3036, 1033, MATCH($B$2, resultados!$A$1:$ZZ$1, 0))</f>
        <v/>
      </c>
      <c r="C1039">
        <f>INDEX(resultados!$A$2:$ZZ$3036, 1033, MATCH($B$3, resultados!$A$1:$ZZ$1, 0))</f>
        <v/>
      </c>
    </row>
    <row r="1040">
      <c r="A1040">
        <f>INDEX(resultados!$A$2:$ZZ$3036, 1034, MATCH($B$1, resultados!$A$1:$ZZ$1, 0))</f>
        <v/>
      </c>
      <c r="B1040">
        <f>INDEX(resultados!$A$2:$ZZ$3036, 1034, MATCH($B$2, resultados!$A$1:$ZZ$1, 0))</f>
        <v/>
      </c>
      <c r="C1040">
        <f>INDEX(resultados!$A$2:$ZZ$3036, 1034, MATCH($B$3, resultados!$A$1:$ZZ$1, 0))</f>
        <v/>
      </c>
    </row>
    <row r="1041">
      <c r="A1041">
        <f>INDEX(resultados!$A$2:$ZZ$3036, 1035, MATCH($B$1, resultados!$A$1:$ZZ$1, 0))</f>
        <v/>
      </c>
      <c r="B1041">
        <f>INDEX(resultados!$A$2:$ZZ$3036, 1035, MATCH($B$2, resultados!$A$1:$ZZ$1, 0))</f>
        <v/>
      </c>
      <c r="C1041">
        <f>INDEX(resultados!$A$2:$ZZ$3036, 1035, MATCH($B$3, resultados!$A$1:$ZZ$1, 0))</f>
        <v/>
      </c>
    </row>
    <row r="1042">
      <c r="A1042">
        <f>INDEX(resultados!$A$2:$ZZ$3036, 1036, MATCH($B$1, resultados!$A$1:$ZZ$1, 0))</f>
        <v/>
      </c>
      <c r="B1042">
        <f>INDEX(resultados!$A$2:$ZZ$3036, 1036, MATCH($B$2, resultados!$A$1:$ZZ$1, 0))</f>
        <v/>
      </c>
      <c r="C1042">
        <f>INDEX(resultados!$A$2:$ZZ$3036, 1036, MATCH($B$3, resultados!$A$1:$ZZ$1, 0))</f>
        <v/>
      </c>
    </row>
    <row r="1043">
      <c r="A1043">
        <f>INDEX(resultados!$A$2:$ZZ$3036, 1037, MATCH($B$1, resultados!$A$1:$ZZ$1, 0))</f>
        <v/>
      </c>
      <c r="B1043">
        <f>INDEX(resultados!$A$2:$ZZ$3036, 1037, MATCH($B$2, resultados!$A$1:$ZZ$1, 0))</f>
        <v/>
      </c>
      <c r="C1043">
        <f>INDEX(resultados!$A$2:$ZZ$3036, 1037, MATCH($B$3, resultados!$A$1:$ZZ$1, 0))</f>
        <v/>
      </c>
    </row>
    <row r="1044">
      <c r="A1044">
        <f>INDEX(resultados!$A$2:$ZZ$3036, 1038, MATCH($B$1, resultados!$A$1:$ZZ$1, 0))</f>
        <v/>
      </c>
      <c r="B1044">
        <f>INDEX(resultados!$A$2:$ZZ$3036, 1038, MATCH($B$2, resultados!$A$1:$ZZ$1, 0))</f>
        <v/>
      </c>
      <c r="C1044">
        <f>INDEX(resultados!$A$2:$ZZ$3036, 1038, MATCH($B$3, resultados!$A$1:$ZZ$1, 0))</f>
        <v/>
      </c>
    </row>
    <row r="1045">
      <c r="A1045">
        <f>INDEX(resultados!$A$2:$ZZ$3036, 1039, MATCH($B$1, resultados!$A$1:$ZZ$1, 0))</f>
        <v/>
      </c>
      <c r="B1045">
        <f>INDEX(resultados!$A$2:$ZZ$3036, 1039, MATCH($B$2, resultados!$A$1:$ZZ$1, 0))</f>
        <v/>
      </c>
      <c r="C1045">
        <f>INDEX(resultados!$A$2:$ZZ$3036, 1039, MATCH($B$3, resultados!$A$1:$ZZ$1, 0))</f>
        <v/>
      </c>
    </row>
    <row r="1046">
      <c r="A1046">
        <f>INDEX(resultados!$A$2:$ZZ$3036, 1040, MATCH($B$1, resultados!$A$1:$ZZ$1, 0))</f>
        <v/>
      </c>
      <c r="B1046">
        <f>INDEX(resultados!$A$2:$ZZ$3036, 1040, MATCH($B$2, resultados!$A$1:$ZZ$1, 0))</f>
        <v/>
      </c>
      <c r="C1046">
        <f>INDEX(resultados!$A$2:$ZZ$3036, 1040, MATCH($B$3, resultados!$A$1:$ZZ$1, 0))</f>
        <v/>
      </c>
    </row>
    <row r="1047">
      <c r="A1047">
        <f>INDEX(resultados!$A$2:$ZZ$3036, 1041, MATCH($B$1, resultados!$A$1:$ZZ$1, 0))</f>
        <v/>
      </c>
      <c r="B1047">
        <f>INDEX(resultados!$A$2:$ZZ$3036, 1041, MATCH($B$2, resultados!$A$1:$ZZ$1, 0))</f>
        <v/>
      </c>
      <c r="C1047">
        <f>INDEX(resultados!$A$2:$ZZ$3036, 1041, MATCH($B$3, resultados!$A$1:$ZZ$1, 0))</f>
        <v/>
      </c>
    </row>
    <row r="1048">
      <c r="A1048">
        <f>INDEX(resultados!$A$2:$ZZ$3036, 1042, MATCH($B$1, resultados!$A$1:$ZZ$1, 0))</f>
        <v/>
      </c>
      <c r="B1048">
        <f>INDEX(resultados!$A$2:$ZZ$3036, 1042, MATCH($B$2, resultados!$A$1:$ZZ$1, 0))</f>
        <v/>
      </c>
      <c r="C1048">
        <f>INDEX(resultados!$A$2:$ZZ$3036, 1042, MATCH($B$3, resultados!$A$1:$ZZ$1, 0))</f>
        <v/>
      </c>
    </row>
    <row r="1049">
      <c r="A1049">
        <f>INDEX(resultados!$A$2:$ZZ$3036, 1043, MATCH($B$1, resultados!$A$1:$ZZ$1, 0))</f>
        <v/>
      </c>
      <c r="B1049">
        <f>INDEX(resultados!$A$2:$ZZ$3036, 1043, MATCH($B$2, resultados!$A$1:$ZZ$1, 0))</f>
        <v/>
      </c>
      <c r="C1049">
        <f>INDEX(resultados!$A$2:$ZZ$3036, 1043, MATCH($B$3, resultados!$A$1:$ZZ$1, 0))</f>
        <v/>
      </c>
    </row>
    <row r="1050">
      <c r="A1050">
        <f>INDEX(resultados!$A$2:$ZZ$3036, 1044, MATCH($B$1, resultados!$A$1:$ZZ$1, 0))</f>
        <v/>
      </c>
      <c r="B1050">
        <f>INDEX(resultados!$A$2:$ZZ$3036, 1044, MATCH($B$2, resultados!$A$1:$ZZ$1, 0))</f>
        <v/>
      </c>
      <c r="C1050">
        <f>INDEX(resultados!$A$2:$ZZ$3036, 1044, MATCH($B$3, resultados!$A$1:$ZZ$1, 0))</f>
        <v/>
      </c>
    </row>
    <row r="1051">
      <c r="A1051">
        <f>INDEX(resultados!$A$2:$ZZ$3036, 1045, MATCH($B$1, resultados!$A$1:$ZZ$1, 0))</f>
        <v/>
      </c>
      <c r="B1051">
        <f>INDEX(resultados!$A$2:$ZZ$3036, 1045, MATCH($B$2, resultados!$A$1:$ZZ$1, 0))</f>
        <v/>
      </c>
      <c r="C1051">
        <f>INDEX(resultados!$A$2:$ZZ$3036, 1045, MATCH($B$3, resultados!$A$1:$ZZ$1, 0))</f>
        <v/>
      </c>
    </row>
    <row r="1052">
      <c r="A1052">
        <f>INDEX(resultados!$A$2:$ZZ$3036, 1046, MATCH($B$1, resultados!$A$1:$ZZ$1, 0))</f>
        <v/>
      </c>
      <c r="B1052">
        <f>INDEX(resultados!$A$2:$ZZ$3036, 1046, MATCH($B$2, resultados!$A$1:$ZZ$1, 0))</f>
        <v/>
      </c>
      <c r="C1052">
        <f>INDEX(resultados!$A$2:$ZZ$3036, 1046, MATCH($B$3, resultados!$A$1:$ZZ$1, 0))</f>
        <v/>
      </c>
    </row>
    <row r="1053">
      <c r="A1053">
        <f>INDEX(resultados!$A$2:$ZZ$3036, 1047, MATCH($B$1, resultados!$A$1:$ZZ$1, 0))</f>
        <v/>
      </c>
      <c r="B1053">
        <f>INDEX(resultados!$A$2:$ZZ$3036, 1047, MATCH($B$2, resultados!$A$1:$ZZ$1, 0))</f>
        <v/>
      </c>
      <c r="C1053">
        <f>INDEX(resultados!$A$2:$ZZ$3036, 1047, MATCH($B$3, resultados!$A$1:$ZZ$1, 0))</f>
        <v/>
      </c>
    </row>
    <row r="1054">
      <c r="A1054">
        <f>INDEX(resultados!$A$2:$ZZ$3036, 1048, MATCH($B$1, resultados!$A$1:$ZZ$1, 0))</f>
        <v/>
      </c>
      <c r="B1054">
        <f>INDEX(resultados!$A$2:$ZZ$3036, 1048, MATCH($B$2, resultados!$A$1:$ZZ$1, 0))</f>
        <v/>
      </c>
      <c r="C1054">
        <f>INDEX(resultados!$A$2:$ZZ$3036, 1048, MATCH($B$3, resultados!$A$1:$ZZ$1, 0))</f>
        <v/>
      </c>
    </row>
    <row r="1055">
      <c r="A1055">
        <f>INDEX(resultados!$A$2:$ZZ$3036, 1049, MATCH($B$1, resultados!$A$1:$ZZ$1, 0))</f>
        <v/>
      </c>
      <c r="B1055">
        <f>INDEX(resultados!$A$2:$ZZ$3036, 1049, MATCH($B$2, resultados!$A$1:$ZZ$1, 0))</f>
        <v/>
      </c>
      <c r="C1055">
        <f>INDEX(resultados!$A$2:$ZZ$3036, 1049, MATCH($B$3, resultados!$A$1:$ZZ$1, 0))</f>
        <v/>
      </c>
    </row>
    <row r="1056">
      <c r="A1056">
        <f>INDEX(resultados!$A$2:$ZZ$3036, 1050, MATCH($B$1, resultados!$A$1:$ZZ$1, 0))</f>
        <v/>
      </c>
      <c r="B1056">
        <f>INDEX(resultados!$A$2:$ZZ$3036, 1050, MATCH($B$2, resultados!$A$1:$ZZ$1, 0))</f>
        <v/>
      </c>
      <c r="C1056">
        <f>INDEX(resultados!$A$2:$ZZ$3036, 1050, MATCH($B$3, resultados!$A$1:$ZZ$1, 0))</f>
        <v/>
      </c>
    </row>
    <row r="1057">
      <c r="A1057">
        <f>INDEX(resultados!$A$2:$ZZ$3036, 1051, MATCH($B$1, resultados!$A$1:$ZZ$1, 0))</f>
        <v/>
      </c>
      <c r="B1057">
        <f>INDEX(resultados!$A$2:$ZZ$3036, 1051, MATCH($B$2, resultados!$A$1:$ZZ$1, 0))</f>
        <v/>
      </c>
      <c r="C1057">
        <f>INDEX(resultados!$A$2:$ZZ$3036, 1051, MATCH($B$3, resultados!$A$1:$ZZ$1, 0))</f>
        <v/>
      </c>
    </row>
    <row r="1058">
      <c r="A1058">
        <f>INDEX(resultados!$A$2:$ZZ$3036, 1052, MATCH($B$1, resultados!$A$1:$ZZ$1, 0))</f>
        <v/>
      </c>
      <c r="B1058">
        <f>INDEX(resultados!$A$2:$ZZ$3036, 1052, MATCH($B$2, resultados!$A$1:$ZZ$1, 0))</f>
        <v/>
      </c>
      <c r="C1058">
        <f>INDEX(resultados!$A$2:$ZZ$3036, 1052, MATCH($B$3, resultados!$A$1:$ZZ$1, 0))</f>
        <v/>
      </c>
    </row>
    <row r="1059">
      <c r="A1059">
        <f>INDEX(resultados!$A$2:$ZZ$3036, 1053, MATCH($B$1, resultados!$A$1:$ZZ$1, 0))</f>
        <v/>
      </c>
      <c r="B1059">
        <f>INDEX(resultados!$A$2:$ZZ$3036, 1053, MATCH($B$2, resultados!$A$1:$ZZ$1, 0))</f>
        <v/>
      </c>
      <c r="C1059">
        <f>INDEX(resultados!$A$2:$ZZ$3036, 1053, MATCH($B$3, resultados!$A$1:$ZZ$1, 0))</f>
        <v/>
      </c>
    </row>
    <row r="1060">
      <c r="A1060">
        <f>INDEX(resultados!$A$2:$ZZ$3036, 1054, MATCH($B$1, resultados!$A$1:$ZZ$1, 0))</f>
        <v/>
      </c>
      <c r="B1060">
        <f>INDEX(resultados!$A$2:$ZZ$3036, 1054, MATCH($B$2, resultados!$A$1:$ZZ$1, 0))</f>
        <v/>
      </c>
      <c r="C1060">
        <f>INDEX(resultados!$A$2:$ZZ$3036, 1054, MATCH($B$3, resultados!$A$1:$ZZ$1, 0))</f>
        <v/>
      </c>
    </row>
    <row r="1061">
      <c r="A1061">
        <f>INDEX(resultados!$A$2:$ZZ$3036, 1055, MATCH($B$1, resultados!$A$1:$ZZ$1, 0))</f>
        <v/>
      </c>
      <c r="B1061">
        <f>INDEX(resultados!$A$2:$ZZ$3036, 1055, MATCH($B$2, resultados!$A$1:$ZZ$1, 0))</f>
        <v/>
      </c>
      <c r="C1061">
        <f>INDEX(resultados!$A$2:$ZZ$3036, 1055, MATCH($B$3, resultados!$A$1:$ZZ$1, 0))</f>
        <v/>
      </c>
    </row>
    <row r="1062">
      <c r="A1062">
        <f>INDEX(resultados!$A$2:$ZZ$3036, 1056, MATCH($B$1, resultados!$A$1:$ZZ$1, 0))</f>
        <v/>
      </c>
      <c r="B1062">
        <f>INDEX(resultados!$A$2:$ZZ$3036, 1056, MATCH($B$2, resultados!$A$1:$ZZ$1, 0))</f>
        <v/>
      </c>
      <c r="C1062">
        <f>INDEX(resultados!$A$2:$ZZ$3036, 1056, MATCH($B$3, resultados!$A$1:$ZZ$1, 0))</f>
        <v/>
      </c>
    </row>
    <row r="1063">
      <c r="A1063">
        <f>INDEX(resultados!$A$2:$ZZ$3036, 1057, MATCH($B$1, resultados!$A$1:$ZZ$1, 0))</f>
        <v/>
      </c>
      <c r="B1063">
        <f>INDEX(resultados!$A$2:$ZZ$3036, 1057, MATCH($B$2, resultados!$A$1:$ZZ$1, 0))</f>
        <v/>
      </c>
      <c r="C1063">
        <f>INDEX(resultados!$A$2:$ZZ$3036, 1057, MATCH($B$3, resultados!$A$1:$ZZ$1, 0))</f>
        <v/>
      </c>
    </row>
    <row r="1064">
      <c r="A1064">
        <f>INDEX(resultados!$A$2:$ZZ$3036, 1058, MATCH($B$1, resultados!$A$1:$ZZ$1, 0))</f>
        <v/>
      </c>
      <c r="B1064">
        <f>INDEX(resultados!$A$2:$ZZ$3036, 1058, MATCH($B$2, resultados!$A$1:$ZZ$1, 0))</f>
        <v/>
      </c>
      <c r="C1064">
        <f>INDEX(resultados!$A$2:$ZZ$3036, 1058, MATCH($B$3, resultados!$A$1:$ZZ$1, 0))</f>
        <v/>
      </c>
    </row>
    <row r="1065">
      <c r="A1065">
        <f>INDEX(resultados!$A$2:$ZZ$3036, 1059, MATCH($B$1, resultados!$A$1:$ZZ$1, 0))</f>
        <v/>
      </c>
      <c r="B1065">
        <f>INDEX(resultados!$A$2:$ZZ$3036, 1059, MATCH($B$2, resultados!$A$1:$ZZ$1, 0))</f>
        <v/>
      </c>
      <c r="C1065">
        <f>INDEX(resultados!$A$2:$ZZ$3036, 1059, MATCH($B$3, resultados!$A$1:$ZZ$1, 0))</f>
        <v/>
      </c>
    </row>
    <row r="1066">
      <c r="A1066">
        <f>INDEX(resultados!$A$2:$ZZ$3036, 1060, MATCH($B$1, resultados!$A$1:$ZZ$1, 0))</f>
        <v/>
      </c>
      <c r="B1066">
        <f>INDEX(resultados!$A$2:$ZZ$3036, 1060, MATCH($B$2, resultados!$A$1:$ZZ$1, 0))</f>
        <v/>
      </c>
      <c r="C1066">
        <f>INDEX(resultados!$A$2:$ZZ$3036, 1060, MATCH($B$3, resultados!$A$1:$ZZ$1, 0))</f>
        <v/>
      </c>
    </row>
    <row r="1067">
      <c r="A1067">
        <f>INDEX(resultados!$A$2:$ZZ$3036, 1061, MATCH($B$1, resultados!$A$1:$ZZ$1, 0))</f>
        <v/>
      </c>
      <c r="B1067">
        <f>INDEX(resultados!$A$2:$ZZ$3036, 1061, MATCH($B$2, resultados!$A$1:$ZZ$1, 0))</f>
        <v/>
      </c>
      <c r="C1067">
        <f>INDEX(resultados!$A$2:$ZZ$3036, 1061, MATCH($B$3, resultados!$A$1:$ZZ$1, 0))</f>
        <v/>
      </c>
    </row>
    <row r="1068">
      <c r="A1068">
        <f>INDEX(resultados!$A$2:$ZZ$3036, 1062, MATCH($B$1, resultados!$A$1:$ZZ$1, 0))</f>
        <v/>
      </c>
      <c r="B1068">
        <f>INDEX(resultados!$A$2:$ZZ$3036, 1062, MATCH($B$2, resultados!$A$1:$ZZ$1, 0))</f>
        <v/>
      </c>
      <c r="C1068">
        <f>INDEX(resultados!$A$2:$ZZ$3036, 1062, MATCH($B$3, resultados!$A$1:$ZZ$1, 0))</f>
        <v/>
      </c>
    </row>
    <row r="1069">
      <c r="A1069">
        <f>INDEX(resultados!$A$2:$ZZ$3036, 1063, MATCH($B$1, resultados!$A$1:$ZZ$1, 0))</f>
        <v/>
      </c>
      <c r="B1069">
        <f>INDEX(resultados!$A$2:$ZZ$3036, 1063, MATCH($B$2, resultados!$A$1:$ZZ$1, 0))</f>
        <v/>
      </c>
      <c r="C1069">
        <f>INDEX(resultados!$A$2:$ZZ$3036, 1063, MATCH($B$3, resultados!$A$1:$ZZ$1, 0))</f>
        <v/>
      </c>
    </row>
    <row r="1070">
      <c r="A1070">
        <f>INDEX(resultados!$A$2:$ZZ$3036, 1064, MATCH($B$1, resultados!$A$1:$ZZ$1, 0))</f>
        <v/>
      </c>
      <c r="B1070">
        <f>INDEX(resultados!$A$2:$ZZ$3036, 1064, MATCH($B$2, resultados!$A$1:$ZZ$1, 0))</f>
        <v/>
      </c>
      <c r="C1070">
        <f>INDEX(resultados!$A$2:$ZZ$3036, 1064, MATCH($B$3, resultados!$A$1:$ZZ$1, 0))</f>
        <v/>
      </c>
    </row>
    <row r="1071">
      <c r="A1071">
        <f>INDEX(resultados!$A$2:$ZZ$3036, 1065, MATCH($B$1, resultados!$A$1:$ZZ$1, 0))</f>
        <v/>
      </c>
      <c r="B1071">
        <f>INDEX(resultados!$A$2:$ZZ$3036, 1065, MATCH($B$2, resultados!$A$1:$ZZ$1, 0))</f>
        <v/>
      </c>
      <c r="C1071">
        <f>INDEX(resultados!$A$2:$ZZ$3036, 1065, MATCH($B$3, resultados!$A$1:$ZZ$1, 0))</f>
        <v/>
      </c>
    </row>
    <row r="1072">
      <c r="A1072">
        <f>INDEX(resultados!$A$2:$ZZ$3036, 1066, MATCH($B$1, resultados!$A$1:$ZZ$1, 0))</f>
        <v/>
      </c>
      <c r="B1072">
        <f>INDEX(resultados!$A$2:$ZZ$3036, 1066, MATCH($B$2, resultados!$A$1:$ZZ$1, 0))</f>
        <v/>
      </c>
      <c r="C1072">
        <f>INDEX(resultados!$A$2:$ZZ$3036, 1066, MATCH($B$3, resultados!$A$1:$ZZ$1, 0))</f>
        <v/>
      </c>
    </row>
    <row r="1073">
      <c r="A1073">
        <f>INDEX(resultados!$A$2:$ZZ$3036, 1067, MATCH($B$1, resultados!$A$1:$ZZ$1, 0))</f>
        <v/>
      </c>
      <c r="B1073">
        <f>INDEX(resultados!$A$2:$ZZ$3036, 1067, MATCH($B$2, resultados!$A$1:$ZZ$1, 0))</f>
        <v/>
      </c>
      <c r="C1073">
        <f>INDEX(resultados!$A$2:$ZZ$3036, 1067, MATCH($B$3, resultados!$A$1:$ZZ$1, 0))</f>
        <v/>
      </c>
    </row>
    <row r="1074">
      <c r="A1074">
        <f>INDEX(resultados!$A$2:$ZZ$3036, 1068, MATCH($B$1, resultados!$A$1:$ZZ$1, 0))</f>
        <v/>
      </c>
      <c r="B1074">
        <f>INDEX(resultados!$A$2:$ZZ$3036, 1068, MATCH($B$2, resultados!$A$1:$ZZ$1, 0))</f>
        <v/>
      </c>
      <c r="C1074">
        <f>INDEX(resultados!$A$2:$ZZ$3036, 1068, MATCH($B$3, resultados!$A$1:$ZZ$1, 0))</f>
        <v/>
      </c>
    </row>
    <row r="1075">
      <c r="A1075">
        <f>INDEX(resultados!$A$2:$ZZ$3036, 1069, MATCH($B$1, resultados!$A$1:$ZZ$1, 0))</f>
        <v/>
      </c>
      <c r="B1075">
        <f>INDEX(resultados!$A$2:$ZZ$3036, 1069, MATCH($B$2, resultados!$A$1:$ZZ$1, 0))</f>
        <v/>
      </c>
      <c r="C1075">
        <f>INDEX(resultados!$A$2:$ZZ$3036, 1069, MATCH($B$3, resultados!$A$1:$ZZ$1, 0))</f>
        <v/>
      </c>
    </row>
    <row r="1076">
      <c r="A1076">
        <f>INDEX(resultados!$A$2:$ZZ$3036, 1070, MATCH($B$1, resultados!$A$1:$ZZ$1, 0))</f>
        <v/>
      </c>
      <c r="B1076">
        <f>INDEX(resultados!$A$2:$ZZ$3036, 1070, MATCH($B$2, resultados!$A$1:$ZZ$1, 0))</f>
        <v/>
      </c>
      <c r="C1076">
        <f>INDEX(resultados!$A$2:$ZZ$3036, 1070, MATCH($B$3, resultados!$A$1:$ZZ$1, 0))</f>
        <v/>
      </c>
    </row>
    <row r="1077">
      <c r="A1077">
        <f>INDEX(resultados!$A$2:$ZZ$3036, 1071, MATCH($B$1, resultados!$A$1:$ZZ$1, 0))</f>
        <v/>
      </c>
      <c r="B1077">
        <f>INDEX(resultados!$A$2:$ZZ$3036, 1071, MATCH($B$2, resultados!$A$1:$ZZ$1, 0))</f>
        <v/>
      </c>
      <c r="C1077">
        <f>INDEX(resultados!$A$2:$ZZ$3036, 1071, MATCH($B$3, resultados!$A$1:$ZZ$1, 0))</f>
        <v/>
      </c>
    </row>
    <row r="1078">
      <c r="A1078">
        <f>INDEX(resultados!$A$2:$ZZ$3036, 1072, MATCH($B$1, resultados!$A$1:$ZZ$1, 0))</f>
        <v/>
      </c>
      <c r="B1078">
        <f>INDEX(resultados!$A$2:$ZZ$3036, 1072, MATCH($B$2, resultados!$A$1:$ZZ$1, 0))</f>
        <v/>
      </c>
      <c r="C1078">
        <f>INDEX(resultados!$A$2:$ZZ$3036, 1072, MATCH($B$3, resultados!$A$1:$ZZ$1, 0))</f>
        <v/>
      </c>
    </row>
    <row r="1079">
      <c r="A1079">
        <f>INDEX(resultados!$A$2:$ZZ$3036, 1073, MATCH($B$1, resultados!$A$1:$ZZ$1, 0))</f>
        <v/>
      </c>
      <c r="B1079">
        <f>INDEX(resultados!$A$2:$ZZ$3036, 1073, MATCH($B$2, resultados!$A$1:$ZZ$1, 0))</f>
        <v/>
      </c>
      <c r="C1079">
        <f>INDEX(resultados!$A$2:$ZZ$3036, 1073, MATCH($B$3, resultados!$A$1:$ZZ$1, 0))</f>
        <v/>
      </c>
    </row>
    <row r="1080">
      <c r="A1080">
        <f>INDEX(resultados!$A$2:$ZZ$3036, 1074, MATCH($B$1, resultados!$A$1:$ZZ$1, 0))</f>
        <v/>
      </c>
      <c r="B1080">
        <f>INDEX(resultados!$A$2:$ZZ$3036, 1074, MATCH($B$2, resultados!$A$1:$ZZ$1, 0))</f>
        <v/>
      </c>
      <c r="C1080">
        <f>INDEX(resultados!$A$2:$ZZ$3036, 1074, MATCH($B$3, resultados!$A$1:$ZZ$1, 0))</f>
        <v/>
      </c>
    </row>
    <row r="1081">
      <c r="A1081">
        <f>INDEX(resultados!$A$2:$ZZ$3036, 1075, MATCH($B$1, resultados!$A$1:$ZZ$1, 0))</f>
        <v/>
      </c>
      <c r="B1081">
        <f>INDEX(resultados!$A$2:$ZZ$3036, 1075, MATCH($B$2, resultados!$A$1:$ZZ$1, 0))</f>
        <v/>
      </c>
      <c r="C1081">
        <f>INDEX(resultados!$A$2:$ZZ$3036, 1075, MATCH($B$3, resultados!$A$1:$ZZ$1, 0))</f>
        <v/>
      </c>
    </row>
    <row r="1082">
      <c r="A1082">
        <f>INDEX(resultados!$A$2:$ZZ$3036, 1076, MATCH($B$1, resultados!$A$1:$ZZ$1, 0))</f>
        <v/>
      </c>
      <c r="B1082">
        <f>INDEX(resultados!$A$2:$ZZ$3036, 1076, MATCH($B$2, resultados!$A$1:$ZZ$1, 0))</f>
        <v/>
      </c>
      <c r="C1082">
        <f>INDEX(resultados!$A$2:$ZZ$3036, 1076, MATCH($B$3, resultados!$A$1:$ZZ$1, 0))</f>
        <v/>
      </c>
    </row>
    <row r="1083">
      <c r="A1083">
        <f>INDEX(resultados!$A$2:$ZZ$3036, 1077, MATCH($B$1, resultados!$A$1:$ZZ$1, 0))</f>
        <v/>
      </c>
      <c r="B1083">
        <f>INDEX(resultados!$A$2:$ZZ$3036, 1077, MATCH($B$2, resultados!$A$1:$ZZ$1, 0))</f>
        <v/>
      </c>
      <c r="C1083">
        <f>INDEX(resultados!$A$2:$ZZ$3036, 1077, MATCH($B$3, resultados!$A$1:$ZZ$1, 0))</f>
        <v/>
      </c>
    </row>
    <row r="1084">
      <c r="A1084">
        <f>INDEX(resultados!$A$2:$ZZ$3036, 1078, MATCH($B$1, resultados!$A$1:$ZZ$1, 0))</f>
        <v/>
      </c>
      <c r="B1084">
        <f>INDEX(resultados!$A$2:$ZZ$3036, 1078, MATCH($B$2, resultados!$A$1:$ZZ$1, 0))</f>
        <v/>
      </c>
      <c r="C1084">
        <f>INDEX(resultados!$A$2:$ZZ$3036, 1078, MATCH($B$3, resultados!$A$1:$ZZ$1, 0))</f>
        <v/>
      </c>
    </row>
    <row r="1085">
      <c r="A1085">
        <f>INDEX(resultados!$A$2:$ZZ$3036, 1079, MATCH($B$1, resultados!$A$1:$ZZ$1, 0))</f>
        <v/>
      </c>
      <c r="B1085">
        <f>INDEX(resultados!$A$2:$ZZ$3036, 1079, MATCH($B$2, resultados!$A$1:$ZZ$1, 0))</f>
        <v/>
      </c>
      <c r="C1085">
        <f>INDEX(resultados!$A$2:$ZZ$3036, 1079, MATCH($B$3, resultados!$A$1:$ZZ$1, 0))</f>
        <v/>
      </c>
    </row>
    <row r="1086">
      <c r="A1086">
        <f>INDEX(resultados!$A$2:$ZZ$3036, 1080, MATCH($B$1, resultados!$A$1:$ZZ$1, 0))</f>
        <v/>
      </c>
      <c r="B1086">
        <f>INDEX(resultados!$A$2:$ZZ$3036, 1080, MATCH($B$2, resultados!$A$1:$ZZ$1, 0))</f>
        <v/>
      </c>
      <c r="C1086">
        <f>INDEX(resultados!$A$2:$ZZ$3036, 1080, MATCH($B$3, resultados!$A$1:$ZZ$1, 0))</f>
        <v/>
      </c>
    </row>
    <row r="1087">
      <c r="A1087">
        <f>INDEX(resultados!$A$2:$ZZ$3036, 1081, MATCH($B$1, resultados!$A$1:$ZZ$1, 0))</f>
        <v/>
      </c>
      <c r="B1087">
        <f>INDEX(resultados!$A$2:$ZZ$3036, 1081, MATCH($B$2, resultados!$A$1:$ZZ$1, 0))</f>
        <v/>
      </c>
      <c r="C1087">
        <f>INDEX(resultados!$A$2:$ZZ$3036, 1081, MATCH($B$3, resultados!$A$1:$ZZ$1, 0))</f>
        <v/>
      </c>
    </row>
    <row r="1088">
      <c r="A1088">
        <f>INDEX(resultados!$A$2:$ZZ$3036, 1082, MATCH($B$1, resultados!$A$1:$ZZ$1, 0))</f>
        <v/>
      </c>
      <c r="B1088">
        <f>INDEX(resultados!$A$2:$ZZ$3036, 1082, MATCH($B$2, resultados!$A$1:$ZZ$1, 0))</f>
        <v/>
      </c>
      <c r="C1088">
        <f>INDEX(resultados!$A$2:$ZZ$3036, 1082, MATCH($B$3, resultados!$A$1:$ZZ$1, 0))</f>
        <v/>
      </c>
    </row>
    <row r="1089">
      <c r="A1089">
        <f>INDEX(resultados!$A$2:$ZZ$3036, 1083, MATCH($B$1, resultados!$A$1:$ZZ$1, 0))</f>
        <v/>
      </c>
      <c r="B1089">
        <f>INDEX(resultados!$A$2:$ZZ$3036, 1083, MATCH($B$2, resultados!$A$1:$ZZ$1, 0))</f>
        <v/>
      </c>
      <c r="C1089">
        <f>INDEX(resultados!$A$2:$ZZ$3036, 1083, MATCH($B$3, resultados!$A$1:$ZZ$1, 0))</f>
        <v/>
      </c>
    </row>
    <row r="1090">
      <c r="A1090">
        <f>INDEX(resultados!$A$2:$ZZ$3036, 1084, MATCH($B$1, resultados!$A$1:$ZZ$1, 0))</f>
        <v/>
      </c>
      <c r="B1090">
        <f>INDEX(resultados!$A$2:$ZZ$3036, 1084, MATCH($B$2, resultados!$A$1:$ZZ$1, 0))</f>
        <v/>
      </c>
      <c r="C1090">
        <f>INDEX(resultados!$A$2:$ZZ$3036, 1084, MATCH($B$3, resultados!$A$1:$ZZ$1, 0))</f>
        <v/>
      </c>
    </row>
    <row r="1091">
      <c r="A1091">
        <f>INDEX(resultados!$A$2:$ZZ$3036, 1085, MATCH($B$1, resultados!$A$1:$ZZ$1, 0))</f>
        <v/>
      </c>
      <c r="B1091">
        <f>INDEX(resultados!$A$2:$ZZ$3036, 1085, MATCH($B$2, resultados!$A$1:$ZZ$1, 0))</f>
        <v/>
      </c>
      <c r="C1091">
        <f>INDEX(resultados!$A$2:$ZZ$3036, 1085, MATCH($B$3, resultados!$A$1:$ZZ$1, 0))</f>
        <v/>
      </c>
    </row>
    <row r="1092">
      <c r="A1092">
        <f>INDEX(resultados!$A$2:$ZZ$3036, 1086, MATCH($B$1, resultados!$A$1:$ZZ$1, 0))</f>
        <v/>
      </c>
      <c r="B1092">
        <f>INDEX(resultados!$A$2:$ZZ$3036, 1086, MATCH($B$2, resultados!$A$1:$ZZ$1, 0))</f>
        <v/>
      </c>
      <c r="C1092">
        <f>INDEX(resultados!$A$2:$ZZ$3036, 1086, MATCH($B$3, resultados!$A$1:$ZZ$1, 0))</f>
        <v/>
      </c>
    </row>
    <row r="1093">
      <c r="A1093">
        <f>INDEX(resultados!$A$2:$ZZ$3036, 1087, MATCH($B$1, resultados!$A$1:$ZZ$1, 0))</f>
        <v/>
      </c>
      <c r="B1093">
        <f>INDEX(resultados!$A$2:$ZZ$3036, 1087, MATCH($B$2, resultados!$A$1:$ZZ$1, 0))</f>
        <v/>
      </c>
      <c r="C1093">
        <f>INDEX(resultados!$A$2:$ZZ$3036, 1087, MATCH($B$3, resultados!$A$1:$ZZ$1, 0))</f>
        <v/>
      </c>
    </row>
    <row r="1094">
      <c r="A1094">
        <f>INDEX(resultados!$A$2:$ZZ$3036, 1088, MATCH($B$1, resultados!$A$1:$ZZ$1, 0))</f>
        <v/>
      </c>
      <c r="B1094">
        <f>INDEX(resultados!$A$2:$ZZ$3036, 1088, MATCH($B$2, resultados!$A$1:$ZZ$1, 0))</f>
        <v/>
      </c>
      <c r="C1094">
        <f>INDEX(resultados!$A$2:$ZZ$3036, 1088, MATCH($B$3, resultados!$A$1:$ZZ$1, 0))</f>
        <v/>
      </c>
    </row>
    <row r="1095">
      <c r="A1095">
        <f>INDEX(resultados!$A$2:$ZZ$3036, 1089, MATCH($B$1, resultados!$A$1:$ZZ$1, 0))</f>
        <v/>
      </c>
      <c r="B1095">
        <f>INDEX(resultados!$A$2:$ZZ$3036, 1089, MATCH($B$2, resultados!$A$1:$ZZ$1, 0))</f>
        <v/>
      </c>
      <c r="C1095">
        <f>INDEX(resultados!$A$2:$ZZ$3036, 1089, MATCH($B$3, resultados!$A$1:$ZZ$1, 0))</f>
        <v/>
      </c>
    </row>
    <row r="1096">
      <c r="A1096">
        <f>INDEX(resultados!$A$2:$ZZ$3036, 1090, MATCH($B$1, resultados!$A$1:$ZZ$1, 0))</f>
        <v/>
      </c>
      <c r="B1096">
        <f>INDEX(resultados!$A$2:$ZZ$3036, 1090, MATCH($B$2, resultados!$A$1:$ZZ$1, 0))</f>
        <v/>
      </c>
      <c r="C1096">
        <f>INDEX(resultados!$A$2:$ZZ$3036, 1090, MATCH($B$3, resultados!$A$1:$ZZ$1, 0))</f>
        <v/>
      </c>
    </row>
    <row r="1097">
      <c r="A1097">
        <f>INDEX(resultados!$A$2:$ZZ$3036, 1091, MATCH($B$1, resultados!$A$1:$ZZ$1, 0))</f>
        <v/>
      </c>
      <c r="B1097">
        <f>INDEX(resultados!$A$2:$ZZ$3036, 1091, MATCH($B$2, resultados!$A$1:$ZZ$1, 0))</f>
        <v/>
      </c>
      <c r="C1097">
        <f>INDEX(resultados!$A$2:$ZZ$3036, 1091, MATCH($B$3, resultados!$A$1:$ZZ$1, 0))</f>
        <v/>
      </c>
    </row>
    <row r="1098">
      <c r="A1098">
        <f>INDEX(resultados!$A$2:$ZZ$3036, 1092, MATCH($B$1, resultados!$A$1:$ZZ$1, 0))</f>
        <v/>
      </c>
      <c r="B1098">
        <f>INDEX(resultados!$A$2:$ZZ$3036, 1092, MATCH($B$2, resultados!$A$1:$ZZ$1, 0))</f>
        <v/>
      </c>
      <c r="C1098">
        <f>INDEX(resultados!$A$2:$ZZ$3036, 1092, MATCH($B$3, resultados!$A$1:$ZZ$1, 0))</f>
        <v/>
      </c>
    </row>
    <row r="1099">
      <c r="A1099">
        <f>INDEX(resultados!$A$2:$ZZ$3036, 1093, MATCH($B$1, resultados!$A$1:$ZZ$1, 0))</f>
        <v/>
      </c>
      <c r="B1099">
        <f>INDEX(resultados!$A$2:$ZZ$3036, 1093, MATCH($B$2, resultados!$A$1:$ZZ$1, 0))</f>
        <v/>
      </c>
      <c r="C1099">
        <f>INDEX(resultados!$A$2:$ZZ$3036, 1093, MATCH($B$3, resultados!$A$1:$ZZ$1, 0))</f>
        <v/>
      </c>
    </row>
    <row r="1100">
      <c r="A1100">
        <f>INDEX(resultados!$A$2:$ZZ$3036, 1094, MATCH($B$1, resultados!$A$1:$ZZ$1, 0))</f>
        <v/>
      </c>
      <c r="B1100">
        <f>INDEX(resultados!$A$2:$ZZ$3036, 1094, MATCH($B$2, resultados!$A$1:$ZZ$1, 0))</f>
        <v/>
      </c>
      <c r="C1100">
        <f>INDEX(resultados!$A$2:$ZZ$3036, 1094, MATCH($B$3, resultados!$A$1:$ZZ$1, 0))</f>
        <v/>
      </c>
    </row>
    <row r="1101">
      <c r="A1101">
        <f>INDEX(resultados!$A$2:$ZZ$3036, 1095, MATCH($B$1, resultados!$A$1:$ZZ$1, 0))</f>
        <v/>
      </c>
      <c r="B1101">
        <f>INDEX(resultados!$A$2:$ZZ$3036, 1095, MATCH($B$2, resultados!$A$1:$ZZ$1, 0))</f>
        <v/>
      </c>
      <c r="C1101">
        <f>INDEX(resultados!$A$2:$ZZ$3036, 1095, MATCH($B$3, resultados!$A$1:$ZZ$1, 0))</f>
        <v/>
      </c>
    </row>
    <row r="1102">
      <c r="A1102">
        <f>INDEX(resultados!$A$2:$ZZ$3036, 1096, MATCH($B$1, resultados!$A$1:$ZZ$1, 0))</f>
        <v/>
      </c>
      <c r="B1102">
        <f>INDEX(resultados!$A$2:$ZZ$3036, 1096, MATCH($B$2, resultados!$A$1:$ZZ$1, 0))</f>
        <v/>
      </c>
      <c r="C1102">
        <f>INDEX(resultados!$A$2:$ZZ$3036, 1096, MATCH($B$3, resultados!$A$1:$ZZ$1, 0))</f>
        <v/>
      </c>
    </row>
    <row r="1103">
      <c r="A1103">
        <f>INDEX(resultados!$A$2:$ZZ$3036, 1097, MATCH($B$1, resultados!$A$1:$ZZ$1, 0))</f>
        <v/>
      </c>
      <c r="B1103">
        <f>INDEX(resultados!$A$2:$ZZ$3036, 1097, MATCH($B$2, resultados!$A$1:$ZZ$1, 0))</f>
        <v/>
      </c>
      <c r="C1103">
        <f>INDEX(resultados!$A$2:$ZZ$3036, 1097, MATCH($B$3, resultados!$A$1:$ZZ$1, 0))</f>
        <v/>
      </c>
    </row>
    <row r="1104">
      <c r="A1104">
        <f>INDEX(resultados!$A$2:$ZZ$3036, 1098, MATCH($B$1, resultados!$A$1:$ZZ$1, 0))</f>
        <v/>
      </c>
      <c r="B1104">
        <f>INDEX(resultados!$A$2:$ZZ$3036, 1098, MATCH($B$2, resultados!$A$1:$ZZ$1, 0))</f>
        <v/>
      </c>
      <c r="C1104">
        <f>INDEX(resultados!$A$2:$ZZ$3036, 1098, MATCH($B$3, resultados!$A$1:$ZZ$1, 0))</f>
        <v/>
      </c>
    </row>
    <row r="1105">
      <c r="A1105">
        <f>INDEX(resultados!$A$2:$ZZ$3036, 1099, MATCH($B$1, resultados!$A$1:$ZZ$1, 0))</f>
        <v/>
      </c>
      <c r="B1105">
        <f>INDEX(resultados!$A$2:$ZZ$3036, 1099, MATCH($B$2, resultados!$A$1:$ZZ$1, 0))</f>
        <v/>
      </c>
      <c r="C1105">
        <f>INDEX(resultados!$A$2:$ZZ$3036, 1099, MATCH($B$3, resultados!$A$1:$ZZ$1, 0))</f>
        <v/>
      </c>
    </row>
    <row r="1106">
      <c r="A1106">
        <f>INDEX(resultados!$A$2:$ZZ$3036, 1100, MATCH($B$1, resultados!$A$1:$ZZ$1, 0))</f>
        <v/>
      </c>
      <c r="B1106">
        <f>INDEX(resultados!$A$2:$ZZ$3036, 1100, MATCH($B$2, resultados!$A$1:$ZZ$1, 0))</f>
        <v/>
      </c>
      <c r="C1106">
        <f>INDEX(resultados!$A$2:$ZZ$3036, 1100, MATCH($B$3, resultados!$A$1:$ZZ$1, 0))</f>
        <v/>
      </c>
    </row>
    <row r="1107">
      <c r="A1107">
        <f>INDEX(resultados!$A$2:$ZZ$3036, 1101, MATCH($B$1, resultados!$A$1:$ZZ$1, 0))</f>
        <v/>
      </c>
      <c r="B1107">
        <f>INDEX(resultados!$A$2:$ZZ$3036, 1101, MATCH($B$2, resultados!$A$1:$ZZ$1, 0))</f>
        <v/>
      </c>
      <c r="C1107">
        <f>INDEX(resultados!$A$2:$ZZ$3036, 1101, MATCH($B$3, resultados!$A$1:$ZZ$1, 0))</f>
        <v/>
      </c>
    </row>
    <row r="1108">
      <c r="A1108">
        <f>INDEX(resultados!$A$2:$ZZ$3036, 1102, MATCH($B$1, resultados!$A$1:$ZZ$1, 0))</f>
        <v/>
      </c>
      <c r="B1108">
        <f>INDEX(resultados!$A$2:$ZZ$3036, 1102, MATCH($B$2, resultados!$A$1:$ZZ$1, 0))</f>
        <v/>
      </c>
      <c r="C1108">
        <f>INDEX(resultados!$A$2:$ZZ$3036, 1102, MATCH($B$3, resultados!$A$1:$ZZ$1, 0))</f>
        <v/>
      </c>
    </row>
    <row r="1109">
      <c r="A1109">
        <f>INDEX(resultados!$A$2:$ZZ$3036, 1103, MATCH($B$1, resultados!$A$1:$ZZ$1, 0))</f>
        <v/>
      </c>
      <c r="B1109">
        <f>INDEX(resultados!$A$2:$ZZ$3036, 1103, MATCH($B$2, resultados!$A$1:$ZZ$1, 0))</f>
        <v/>
      </c>
      <c r="C1109">
        <f>INDEX(resultados!$A$2:$ZZ$3036, 1103, MATCH($B$3, resultados!$A$1:$ZZ$1, 0))</f>
        <v/>
      </c>
    </row>
    <row r="1110">
      <c r="A1110">
        <f>INDEX(resultados!$A$2:$ZZ$3036, 1104, MATCH($B$1, resultados!$A$1:$ZZ$1, 0))</f>
        <v/>
      </c>
      <c r="B1110">
        <f>INDEX(resultados!$A$2:$ZZ$3036, 1104, MATCH($B$2, resultados!$A$1:$ZZ$1, 0))</f>
        <v/>
      </c>
      <c r="C1110">
        <f>INDEX(resultados!$A$2:$ZZ$3036, 1104, MATCH($B$3, resultados!$A$1:$ZZ$1, 0))</f>
        <v/>
      </c>
    </row>
    <row r="1111">
      <c r="A1111">
        <f>INDEX(resultados!$A$2:$ZZ$3036, 1105, MATCH($B$1, resultados!$A$1:$ZZ$1, 0))</f>
        <v/>
      </c>
      <c r="B1111">
        <f>INDEX(resultados!$A$2:$ZZ$3036, 1105, MATCH($B$2, resultados!$A$1:$ZZ$1, 0))</f>
        <v/>
      </c>
      <c r="C1111">
        <f>INDEX(resultados!$A$2:$ZZ$3036, 1105, MATCH($B$3, resultados!$A$1:$ZZ$1, 0))</f>
        <v/>
      </c>
    </row>
    <row r="1112">
      <c r="A1112">
        <f>INDEX(resultados!$A$2:$ZZ$3036, 1106, MATCH($B$1, resultados!$A$1:$ZZ$1, 0))</f>
        <v/>
      </c>
      <c r="B1112">
        <f>INDEX(resultados!$A$2:$ZZ$3036, 1106, MATCH($B$2, resultados!$A$1:$ZZ$1, 0))</f>
        <v/>
      </c>
      <c r="C1112">
        <f>INDEX(resultados!$A$2:$ZZ$3036, 1106, MATCH($B$3, resultados!$A$1:$ZZ$1, 0))</f>
        <v/>
      </c>
    </row>
    <row r="1113">
      <c r="A1113">
        <f>INDEX(resultados!$A$2:$ZZ$3036, 1107, MATCH($B$1, resultados!$A$1:$ZZ$1, 0))</f>
        <v/>
      </c>
      <c r="B1113">
        <f>INDEX(resultados!$A$2:$ZZ$3036, 1107, MATCH($B$2, resultados!$A$1:$ZZ$1, 0))</f>
        <v/>
      </c>
      <c r="C1113">
        <f>INDEX(resultados!$A$2:$ZZ$3036, 1107, MATCH($B$3, resultados!$A$1:$ZZ$1, 0))</f>
        <v/>
      </c>
    </row>
    <row r="1114">
      <c r="A1114">
        <f>INDEX(resultados!$A$2:$ZZ$3036, 1108, MATCH($B$1, resultados!$A$1:$ZZ$1, 0))</f>
        <v/>
      </c>
      <c r="B1114">
        <f>INDEX(resultados!$A$2:$ZZ$3036, 1108, MATCH($B$2, resultados!$A$1:$ZZ$1, 0))</f>
        <v/>
      </c>
      <c r="C1114">
        <f>INDEX(resultados!$A$2:$ZZ$3036, 1108, MATCH($B$3, resultados!$A$1:$ZZ$1, 0))</f>
        <v/>
      </c>
    </row>
    <row r="1115">
      <c r="A1115">
        <f>INDEX(resultados!$A$2:$ZZ$3036, 1109, MATCH($B$1, resultados!$A$1:$ZZ$1, 0))</f>
        <v/>
      </c>
      <c r="B1115">
        <f>INDEX(resultados!$A$2:$ZZ$3036, 1109, MATCH($B$2, resultados!$A$1:$ZZ$1, 0))</f>
        <v/>
      </c>
      <c r="C1115">
        <f>INDEX(resultados!$A$2:$ZZ$3036, 1109, MATCH($B$3, resultados!$A$1:$ZZ$1, 0))</f>
        <v/>
      </c>
    </row>
    <row r="1116">
      <c r="A1116">
        <f>INDEX(resultados!$A$2:$ZZ$3036, 1110, MATCH($B$1, resultados!$A$1:$ZZ$1, 0))</f>
        <v/>
      </c>
      <c r="B1116">
        <f>INDEX(resultados!$A$2:$ZZ$3036, 1110, MATCH($B$2, resultados!$A$1:$ZZ$1, 0))</f>
        <v/>
      </c>
      <c r="C1116">
        <f>INDEX(resultados!$A$2:$ZZ$3036, 1110, MATCH($B$3, resultados!$A$1:$ZZ$1, 0))</f>
        <v/>
      </c>
    </row>
    <row r="1117">
      <c r="A1117">
        <f>INDEX(resultados!$A$2:$ZZ$3036, 1111, MATCH($B$1, resultados!$A$1:$ZZ$1, 0))</f>
        <v/>
      </c>
      <c r="B1117">
        <f>INDEX(resultados!$A$2:$ZZ$3036, 1111, MATCH($B$2, resultados!$A$1:$ZZ$1, 0))</f>
        <v/>
      </c>
      <c r="C1117">
        <f>INDEX(resultados!$A$2:$ZZ$3036, 1111, MATCH($B$3, resultados!$A$1:$ZZ$1, 0))</f>
        <v/>
      </c>
    </row>
    <row r="1118">
      <c r="A1118">
        <f>INDEX(resultados!$A$2:$ZZ$3036, 1112, MATCH($B$1, resultados!$A$1:$ZZ$1, 0))</f>
        <v/>
      </c>
      <c r="B1118">
        <f>INDEX(resultados!$A$2:$ZZ$3036, 1112, MATCH($B$2, resultados!$A$1:$ZZ$1, 0))</f>
        <v/>
      </c>
      <c r="C1118">
        <f>INDEX(resultados!$A$2:$ZZ$3036, 1112, MATCH($B$3, resultados!$A$1:$ZZ$1, 0))</f>
        <v/>
      </c>
    </row>
    <row r="1119">
      <c r="A1119">
        <f>INDEX(resultados!$A$2:$ZZ$3036, 1113, MATCH($B$1, resultados!$A$1:$ZZ$1, 0))</f>
        <v/>
      </c>
      <c r="B1119">
        <f>INDEX(resultados!$A$2:$ZZ$3036, 1113, MATCH($B$2, resultados!$A$1:$ZZ$1, 0))</f>
        <v/>
      </c>
      <c r="C1119">
        <f>INDEX(resultados!$A$2:$ZZ$3036, 1113, MATCH($B$3, resultados!$A$1:$ZZ$1, 0))</f>
        <v/>
      </c>
    </row>
    <row r="1120">
      <c r="A1120">
        <f>INDEX(resultados!$A$2:$ZZ$3036, 1114, MATCH($B$1, resultados!$A$1:$ZZ$1, 0))</f>
        <v/>
      </c>
      <c r="B1120">
        <f>INDEX(resultados!$A$2:$ZZ$3036, 1114, MATCH($B$2, resultados!$A$1:$ZZ$1, 0))</f>
        <v/>
      </c>
      <c r="C1120">
        <f>INDEX(resultados!$A$2:$ZZ$3036, 1114, MATCH($B$3, resultados!$A$1:$ZZ$1, 0))</f>
        <v/>
      </c>
    </row>
    <row r="1121">
      <c r="A1121">
        <f>INDEX(resultados!$A$2:$ZZ$3036, 1115, MATCH($B$1, resultados!$A$1:$ZZ$1, 0))</f>
        <v/>
      </c>
      <c r="B1121">
        <f>INDEX(resultados!$A$2:$ZZ$3036, 1115, MATCH($B$2, resultados!$A$1:$ZZ$1, 0))</f>
        <v/>
      </c>
      <c r="C1121">
        <f>INDEX(resultados!$A$2:$ZZ$3036, 1115, MATCH($B$3, resultados!$A$1:$ZZ$1, 0))</f>
        <v/>
      </c>
    </row>
    <row r="1122">
      <c r="A1122">
        <f>INDEX(resultados!$A$2:$ZZ$3036, 1116, MATCH($B$1, resultados!$A$1:$ZZ$1, 0))</f>
        <v/>
      </c>
      <c r="B1122">
        <f>INDEX(resultados!$A$2:$ZZ$3036, 1116, MATCH($B$2, resultados!$A$1:$ZZ$1, 0))</f>
        <v/>
      </c>
      <c r="C1122">
        <f>INDEX(resultados!$A$2:$ZZ$3036, 1116, MATCH($B$3, resultados!$A$1:$ZZ$1, 0))</f>
        <v/>
      </c>
    </row>
    <row r="1123">
      <c r="A1123">
        <f>INDEX(resultados!$A$2:$ZZ$3036, 1117, MATCH($B$1, resultados!$A$1:$ZZ$1, 0))</f>
        <v/>
      </c>
      <c r="B1123">
        <f>INDEX(resultados!$A$2:$ZZ$3036, 1117, MATCH($B$2, resultados!$A$1:$ZZ$1, 0))</f>
        <v/>
      </c>
      <c r="C1123">
        <f>INDEX(resultados!$A$2:$ZZ$3036, 1117, MATCH($B$3, resultados!$A$1:$ZZ$1, 0))</f>
        <v/>
      </c>
    </row>
    <row r="1124">
      <c r="A1124">
        <f>INDEX(resultados!$A$2:$ZZ$3036, 1118, MATCH($B$1, resultados!$A$1:$ZZ$1, 0))</f>
        <v/>
      </c>
      <c r="B1124">
        <f>INDEX(resultados!$A$2:$ZZ$3036, 1118, MATCH($B$2, resultados!$A$1:$ZZ$1, 0))</f>
        <v/>
      </c>
      <c r="C1124">
        <f>INDEX(resultados!$A$2:$ZZ$3036, 1118, MATCH($B$3, resultados!$A$1:$ZZ$1, 0))</f>
        <v/>
      </c>
    </row>
    <row r="1125">
      <c r="A1125">
        <f>INDEX(resultados!$A$2:$ZZ$3036, 1119, MATCH($B$1, resultados!$A$1:$ZZ$1, 0))</f>
        <v/>
      </c>
      <c r="B1125">
        <f>INDEX(resultados!$A$2:$ZZ$3036, 1119, MATCH($B$2, resultados!$A$1:$ZZ$1, 0))</f>
        <v/>
      </c>
      <c r="C1125">
        <f>INDEX(resultados!$A$2:$ZZ$3036, 1119, MATCH($B$3, resultados!$A$1:$ZZ$1, 0))</f>
        <v/>
      </c>
    </row>
    <row r="1126">
      <c r="A1126">
        <f>INDEX(resultados!$A$2:$ZZ$3036, 1120, MATCH($B$1, resultados!$A$1:$ZZ$1, 0))</f>
        <v/>
      </c>
      <c r="B1126">
        <f>INDEX(resultados!$A$2:$ZZ$3036, 1120, MATCH($B$2, resultados!$A$1:$ZZ$1, 0))</f>
        <v/>
      </c>
      <c r="C1126">
        <f>INDEX(resultados!$A$2:$ZZ$3036, 1120, MATCH($B$3, resultados!$A$1:$ZZ$1, 0))</f>
        <v/>
      </c>
    </row>
    <row r="1127">
      <c r="A1127">
        <f>INDEX(resultados!$A$2:$ZZ$3036, 1121, MATCH($B$1, resultados!$A$1:$ZZ$1, 0))</f>
        <v/>
      </c>
      <c r="B1127">
        <f>INDEX(resultados!$A$2:$ZZ$3036, 1121, MATCH($B$2, resultados!$A$1:$ZZ$1, 0))</f>
        <v/>
      </c>
      <c r="C1127">
        <f>INDEX(resultados!$A$2:$ZZ$3036, 1121, MATCH($B$3, resultados!$A$1:$ZZ$1, 0))</f>
        <v/>
      </c>
    </row>
    <row r="1128">
      <c r="A1128">
        <f>INDEX(resultados!$A$2:$ZZ$3036, 1122, MATCH($B$1, resultados!$A$1:$ZZ$1, 0))</f>
        <v/>
      </c>
      <c r="B1128">
        <f>INDEX(resultados!$A$2:$ZZ$3036, 1122, MATCH($B$2, resultados!$A$1:$ZZ$1, 0))</f>
        <v/>
      </c>
      <c r="C1128">
        <f>INDEX(resultados!$A$2:$ZZ$3036, 1122, MATCH($B$3, resultados!$A$1:$ZZ$1, 0))</f>
        <v/>
      </c>
    </row>
    <row r="1129">
      <c r="A1129">
        <f>INDEX(resultados!$A$2:$ZZ$3036, 1123, MATCH($B$1, resultados!$A$1:$ZZ$1, 0))</f>
        <v/>
      </c>
      <c r="B1129">
        <f>INDEX(resultados!$A$2:$ZZ$3036, 1123, MATCH($B$2, resultados!$A$1:$ZZ$1, 0))</f>
        <v/>
      </c>
      <c r="C1129">
        <f>INDEX(resultados!$A$2:$ZZ$3036, 1123, MATCH($B$3, resultados!$A$1:$ZZ$1, 0))</f>
        <v/>
      </c>
    </row>
    <row r="1130">
      <c r="A1130">
        <f>INDEX(resultados!$A$2:$ZZ$3036, 1124, MATCH($B$1, resultados!$A$1:$ZZ$1, 0))</f>
        <v/>
      </c>
      <c r="B1130">
        <f>INDEX(resultados!$A$2:$ZZ$3036, 1124, MATCH($B$2, resultados!$A$1:$ZZ$1, 0))</f>
        <v/>
      </c>
      <c r="C1130">
        <f>INDEX(resultados!$A$2:$ZZ$3036, 1124, MATCH($B$3, resultados!$A$1:$ZZ$1, 0))</f>
        <v/>
      </c>
    </row>
    <row r="1131">
      <c r="A1131">
        <f>INDEX(resultados!$A$2:$ZZ$3036, 1125, MATCH($B$1, resultados!$A$1:$ZZ$1, 0))</f>
        <v/>
      </c>
      <c r="B1131">
        <f>INDEX(resultados!$A$2:$ZZ$3036, 1125, MATCH($B$2, resultados!$A$1:$ZZ$1, 0))</f>
        <v/>
      </c>
      <c r="C1131">
        <f>INDEX(resultados!$A$2:$ZZ$3036, 1125, MATCH($B$3, resultados!$A$1:$ZZ$1, 0))</f>
        <v/>
      </c>
    </row>
    <row r="1132">
      <c r="A1132">
        <f>INDEX(resultados!$A$2:$ZZ$3036, 1126, MATCH($B$1, resultados!$A$1:$ZZ$1, 0))</f>
        <v/>
      </c>
      <c r="B1132">
        <f>INDEX(resultados!$A$2:$ZZ$3036, 1126, MATCH($B$2, resultados!$A$1:$ZZ$1, 0))</f>
        <v/>
      </c>
      <c r="C1132">
        <f>INDEX(resultados!$A$2:$ZZ$3036, 1126, MATCH($B$3, resultados!$A$1:$ZZ$1, 0))</f>
        <v/>
      </c>
    </row>
    <row r="1133">
      <c r="A1133">
        <f>INDEX(resultados!$A$2:$ZZ$3036, 1127, MATCH($B$1, resultados!$A$1:$ZZ$1, 0))</f>
        <v/>
      </c>
      <c r="B1133">
        <f>INDEX(resultados!$A$2:$ZZ$3036, 1127, MATCH($B$2, resultados!$A$1:$ZZ$1, 0))</f>
        <v/>
      </c>
      <c r="C1133">
        <f>INDEX(resultados!$A$2:$ZZ$3036, 1127, MATCH($B$3, resultados!$A$1:$ZZ$1, 0))</f>
        <v/>
      </c>
    </row>
    <row r="1134">
      <c r="A1134">
        <f>INDEX(resultados!$A$2:$ZZ$3036, 1128, MATCH($B$1, resultados!$A$1:$ZZ$1, 0))</f>
        <v/>
      </c>
      <c r="B1134">
        <f>INDEX(resultados!$A$2:$ZZ$3036, 1128, MATCH($B$2, resultados!$A$1:$ZZ$1, 0))</f>
        <v/>
      </c>
      <c r="C1134">
        <f>INDEX(resultados!$A$2:$ZZ$3036, 1128, MATCH($B$3, resultados!$A$1:$ZZ$1, 0))</f>
        <v/>
      </c>
    </row>
    <row r="1135">
      <c r="A1135">
        <f>INDEX(resultados!$A$2:$ZZ$3036, 1129, MATCH($B$1, resultados!$A$1:$ZZ$1, 0))</f>
        <v/>
      </c>
      <c r="B1135">
        <f>INDEX(resultados!$A$2:$ZZ$3036, 1129, MATCH($B$2, resultados!$A$1:$ZZ$1, 0))</f>
        <v/>
      </c>
      <c r="C1135">
        <f>INDEX(resultados!$A$2:$ZZ$3036, 1129, MATCH($B$3, resultados!$A$1:$ZZ$1, 0))</f>
        <v/>
      </c>
    </row>
    <row r="1136">
      <c r="A1136">
        <f>INDEX(resultados!$A$2:$ZZ$3036, 1130, MATCH($B$1, resultados!$A$1:$ZZ$1, 0))</f>
        <v/>
      </c>
      <c r="B1136">
        <f>INDEX(resultados!$A$2:$ZZ$3036, 1130, MATCH($B$2, resultados!$A$1:$ZZ$1, 0))</f>
        <v/>
      </c>
      <c r="C1136">
        <f>INDEX(resultados!$A$2:$ZZ$3036, 1130, MATCH($B$3, resultados!$A$1:$ZZ$1, 0))</f>
        <v/>
      </c>
    </row>
    <row r="1137">
      <c r="A1137">
        <f>INDEX(resultados!$A$2:$ZZ$3036, 1131, MATCH($B$1, resultados!$A$1:$ZZ$1, 0))</f>
        <v/>
      </c>
      <c r="B1137">
        <f>INDEX(resultados!$A$2:$ZZ$3036, 1131, MATCH($B$2, resultados!$A$1:$ZZ$1, 0))</f>
        <v/>
      </c>
      <c r="C1137">
        <f>INDEX(resultados!$A$2:$ZZ$3036, 1131, MATCH($B$3, resultados!$A$1:$ZZ$1, 0))</f>
        <v/>
      </c>
    </row>
    <row r="1138">
      <c r="A1138">
        <f>INDEX(resultados!$A$2:$ZZ$3036, 1132, MATCH($B$1, resultados!$A$1:$ZZ$1, 0))</f>
        <v/>
      </c>
      <c r="B1138">
        <f>INDEX(resultados!$A$2:$ZZ$3036, 1132, MATCH($B$2, resultados!$A$1:$ZZ$1, 0))</f>
        <v/>
      </c>
      <c r="C1138">
        <f>INDEX(resultados!$A$2:$ZZ$3036, 1132, MATCH($B$3, resultados!$A$1:$ZZ$1, 0))</f>
        <v/>
      </c>
    </row>
    <row r="1139">
      <c r="A1139">
        <f>INDEX(resultados!$A$2:$ZZ$3036, 1133, MATCH($B$1, resultados!$A$1:$ZZ$1, 0))</f>
        <v/>
      </c>
      <c r="B1139">
        <f>INDEX(resultados!$A$2:$ZZ$3036, 1133, MATCH($B$2, resultados!$A$1:$ZZ$1, 0))</f>
        <v/>
      </c>
      <c r="C1139">
        <f>INDEX(resultados!$A$2:$ZZ$3036, 1133, MATCH($B$3, resultados!$A$1:$ZZ$1, 0))</f>
        <v/>
      </c>
    </row>
    <row r="1140">
      <c r="A1140">
        <f>INDEX(resultados!$A$2:$ZZ$3036, 1134, MATCH($B$1, resultados!$A$1:$ZZ$1, 0))</f>
        <v/>
      </c>
      <c r="B1140">
        <f>INDEX(resultados!$A$2:$ZZ$3036, 1134, MATCH($B$2, resultados!$A$1:$ZZ$1, 0))</f>
        <v/>
      </c>
      <c r="C1140">
        <f>INDEX(resultados!$A$2:$ZZ$3036, 1134, MATCH($B$3, resultados!$A$1:$ZZ$1, 0))</f>
        <v/>
      </c>
    </row>
    <row r="1141">
      <c r="A1141">
        <f>INDEX(resultados!$A$2:$ZZ$3036, 1135, MATCH($B$1, resultados!$A$1:$ZZ$1, 0))</f>
        <v/>
      </c>
      <c r="B1141">
        <f>INDEX(resultados!$A$2:$ZZ$3036, 1135, MATCH($B$2, resultados!$A$1:$ZZ$1, 0))</f>
        <v/>
      </c>
      <c r="C1141">
        <f>INDEX(resultados!$A$2:$ZZ$3036, 1135, MATCH($B$3, resultados!$A$1:$ZZ$1, 0))</f>
        <v/>
      </c>
    </row>
    <row r="1142">
      <c r="A1142">
        <f>INDEX(resultados!$A$2:$ZZ$3036, 1136, MATCH($B$1, resultados!$A$1:$ZZ$1, 0))</f>
        <v/>
      </c>
      <c r="B1142">
        <f>INDEX(resultados!$A$2:$ZZ$3036, 1136, MATCH($B$2, resultados!$A$1:$ZZ$1, 0))</f>
        <v/>
      </c>
      <c r="C1142">
        <f>INDEX(resultados!$A$2:$ZZ$3036, 1136, MATCH($B$3, resultados!$A$1:$ZZ$1, 0))</f>
        <v/>
      </c>
    </row>
    <row r="1143">
      <c r="A1143">
        <f>INDEX(resultados!$A$2:$ZZ$3036, 1137, MATCH($B$1, resultados!$A$1:$ZZ$1, 0))</f>
        <v/>
      </c>
      <c r="B1143">
        <f>INDEX(resultados!$A$2:$ZZ$3036, 1137, MATCH($B$2, resultados!$A$1:$ZZ$1, 0))</f>
        <v/>
      </c>
      <c r="C1143">
        <f>INDEX(resultados!$A$2:$ZZ$3036, 1137, MATCH($B$3, resultados!$A$1:$ZZ$1, 0))</f>
        <v/>
      </c>
    </row>
    <row r="1144">
      <c r="A1144">
        <f>INDEX(resultados!$A$2:$ZZ$3036, 1138, MATCH($B$1, resultados!$A$1:$ZZ$1, 0))</f>
        <v/>
      </c>
      <c r="B1144">
        <f>INDEX(resultados!$A$2:$ZZ$3036, 1138, MATCH($B$2, resultados!$A$1:$ZZ$1, 0))</f>
        <v/>
      </c>
      <c r="C1144">
        <f>INDEX(resultados!$A$2:$ZZ$3036, 1138, MATCH($B$3, resultados!$A$1:$ZZ$1, 0))</f>
        <v/>
      </c>
    </row>
    <row r="1145">
      <c r="A1145">
        <f>INDEX(resultados!$A$2:$ZZ$3036, 1139, MATCH($B$1, resultados!$A$1:$ZZ$1, 0))</f>
        <v/>
      </c>
      <c r="B1145">
        <f>INDEX(resultados!$A$2:$ZZ$3036, 1139, MATCH($B$2, resultados!$A$1:$ZZ$1, 0))</f>
        <v/>
      </c>
      <c r="C1145">
        <f>INDEX(resultados!$A$2:$ZZ$3036, 1139, MATCH($B$3, resultados!$A$1:$ZZ$1, 0))</f>
        <v/>
      </c>
    </row>
    <row r="1146">
      <c r="A1146">
        <f>INDEX(resultados!$A$2:$ZZ$3036, 1140, MATCH($B$1, resultados!$A$1:$ZZ$1, 0))</f>
        <v/>
      </c>
      <c r="B1146">
        <f>INDEX(resultados!$A$2:$ZZ$3036, 1140, MATCH($B$2, resultados!$A$1:$ZZ$1, 0))</f>
        <v/>
      </c>
      <c r="C1146">
        <f>INDEX(resultados!$A$2:$ZZ$3036, 1140, MATCH($B$3, resultados!$A$1:$ZZ$1, 0))</f>
        <v/>
      </c>
    </row>
    <row r="1147">
      <c r="A1147">
        <f>INDEX(resultados!$A$2:$ZZ$3036, 1141, MATCH($B$1, resultados!$A$1:$ZZ$1, 0))</f>
        <v/>
      </c>
      <c r="B1147">
        <f>INDEX(resultados!$A$2:$ZZ$3036, 1141, MATCH($B$2, resultados!$A$1:$ZZ$1, 0))</f>
        <v/>
      </c>
      <c r="C1147">
        <f>INDEX(resultados!$A$2:$ZZ$3036, 1141, MATCH($B$3, resultados!$A$1:$ZZ$1, 0))</f>
        <v/>
      </c>
    </row>
    <row r="1148">
      <c r="A1148">
        <f>INDEX(resultados!$A$2:$ZZ$3036, 1142, MATCH($B$1, resultados!$A$1:$ZZ$1, 0))</f>
        <v/>
      </c>
      <c r="B1148">
        <f>INDEX(resultados!$A$2:$ZZ$3036, 1142, MATCH($B$2, resultados!$A$1:$ZZ$1, 0))</f>
        <v/>
      </c>
      <c r="C1148">
        <f>INDEX(resultados!$A$2:$ZZ$3036, 1142, MATCH($B$3, resultados!$A$1:$ZZ$1, 0))</f>
        <v/>
      </c>
    </row>
    <row r="1149">
      <c r="A1149">
        <f>INDEX(resultados!$A$2:$ZZ$3036, 1143, MATCH($B$1, resultados!$A$1:$ZZ$1, 0))</f>
        <v/>
      </c>
      <c r="B1149">
        <f>INDEX(resultados!$A$2:$ZZ$3036, 1143, MATCH($B$2, resultados!$A$1:$ZZ$1, 0))</f>
        <v/>
      </c>
      <c r="C1149">
        <f>INDEX(resultados!$A$2:$ZZ$3036, 1143, MATCH($B$3, resultados!$A$1:$ZZ$1, 0))</f>
        <v/>
      </c>
    </row>
    <row r="1150">
      <c r="A1150">
        <f>INDEX(resultados!$A$2:$ZZ$3036, 1144, MATCH($B$1, resultados!$A$1:$ZZ$1, 0))</f>
        <v/>
      </c>
      <c r="B1150">
        <f>INDEX(resultados!$A$2:$ZZ$3036, 1144, MATCH($B$2, resultados!$A$1:$ZZ$1, 0))</f>
        <v/>
      </c>
      <c r="C1150">
        <f>INDEX(resultados!$A$2:$ZZ$3036, 1144, MATCH($B$3, resultados!$A$1:$ZZ$1, 0))</f>
        <v/>
      </c>
    </row>
    <row r="1151">
      <c r="A1151">
        <f>INDEX(resultados!$A$2:$ZZ$3036, 1145, MATCH($B$1, resultados!$A$1:$ZZ$1, 0))</f>
        <v/>
      </c>
      <c r="B1151">
        <f>INDEX(resultados!$A$2:$ZZ$3036, 1145, MATCH($B$2, resultados!$A$1:$ZZ$1, 0))</f>
        <v/>
      </c>
      <c r="C1151">
        <f>INDEX(resultados!$A$2:$ZZ$3036, 1145, MATCH($B$3, resultados!$A$1:$ZZ$1, 0))</f>
        <v/>
      </c>
    </row>
    <row r="1152">
      <c r="A1152">
        <f>INDEX(resultados!$A$2:$ZZ$3036, 1146, MATCH($B$1, resultados!$A$1:$ZZ$1, 0))</f>
        <v/>
      </c>
      <c r="B1152">
        <f>INDEX(resultados!$A$2:$ZZ$3036, 1146, MATCH($B$2, resultados!$A$1:$ZZ$1, 0))</f>
        <v/>
      </c>
      <c r="C1152">
        <f>INDEX(resultados!$A$2:$ZZ$3036, 1146, MATCH($B$3, resultados!$A$1:$ZZ$1, 0))</f>
        <v/>
      </c>
    </row>
    <row r="1153">
      <c r="A1153">
        <f>INDEX(resultados!$A$2:$ZZ$3036, 1147, MATCH($B$1, resultados!$A$1:$ZZ$1, 0))</f>
        <v/>
      </c>
      <c r="B1153">
        <f>INDEX(resultados!$A$2:$ZZ$3036, 1147, MATCH($B$2, resultados!$A$1:$ZZ$1, 0))</f>
        <v/>
      </c>
      <c r="C1153">
        <f>INDEX(resultados!$A$2:$ZZ$3036, 1147, MATCH($B$3, resultados!$A$1:$ZZ$1, 0))</f>
        <v/>
      </c>
    </row>
    <row r="1154">
      <c r="A1154">
        <f>INDEX(resultados!$A$2:$ZZ$3036, 1148, MATCH($B$1, resultados!$A$1:$ZZ$1, 0))</f>
        <v/>
      </c>
      <c r="B1154">
        <f>INDEX(resultados!$A$2:$ZZ$3036, 1148, MATCH($B$2, resultados!$A$1:$ZZ$1, 0))</f>
        <v/>
      </c>
      <c r="C1154">
        <f>INDEX(resultados!$A$2:$ZZ$3036, 1148, MATCH($B$3, resultados!$A$1:$ZZ$1, 0))</f>
        <v/>
      </c>
    </row>
    <row r="1155">
      <c r="A1155">
        <f>INDEX(resultados!$A$2:$ZZ$3036, 1149, MATCH($B$1, resultados!$A$1:$ZZ$1, 0))</f>
        <v/>
      </c>
      <c r="B1155">
        <f>INDEX(resultados!$A$2:$ZZ$3036, 1149, MATCH($B$2, resultados!$A$1:$ZZ$1, 0))</f>
        <v/>
      </c>
      <c r="C1155">
        <f>INDEX(resultados!$A$2:$ZZ$3036, 1149, MATCH($B$3, resultados!$A$1:$ZZ$1, 0))</f>
        <v/>
      </c>
    </row>
    <row r="1156">
      <c r="A1156">
        <f>INDEX(resultados!$A$2:$ZZ$3036, 1150, MATCH($B$1, resultados!$A$1:$ZZ$1, 0))</f>
        <v/>
      </c>
      <c r="B1156">
        <f>INDEX(resultados!$A$2:$ZZ$3036, 1150, MATCH($B$2, resultados!$A$1:$ZZ$1, 0))</f>
        <v/>
      </c>
      <c r="C1156">
        <f>INDEX(resultados!$A$2:$ZZ$3036, 1150, MATCH($B$3, resultados!$A$1:$ZZ$1, 0))</f>
        <v/>
      </c>
    </row>
    <row r="1157">
      <c r="A1157">
        <f>INDEX(resultados!$A$2:$ZZ$3036, 1151, MATCH($B$1, resultados!$A$1:$ZZ$1, 0))</f>
        <v/>
      </c>
      <c r="B1157">
        <f>INDEX(resultados!$A$2:$ZZ$3036, 1151, MATCH($B$2, resultados!$A$1:$ZZ$1, 0))</f>
        <v/>
      </c>
      <c r="C1157">
        <f>INDEX(resultados!$A$2:$ZZ$3036, 1151, MATCH($B$3, resultados!$A$1:$ZZ$1, 0))</f>
        <v/>
      </c>
    </row>
    <row r="1158">
      <c r="A1158">
        <f>INDEX(resultados!$A$2:$ZZ$3036, 1152, MATCH($B$1, resultados!$A$1:$ZZ$1, 0))</f>
        <v/>
      </c>
      <c r="B1158">
        <f>INDEX(resultados!$A$2:$ZZ$3036, 1152, MATCH($B$2, resultados!$A$1:$ZZ$1, 0))</f>
        <v/>
      </c>
      <c r="C1158">
        <f>INDEX(resultados!$A$2:$ZZ$3036, 1152, MATCH($B$3, resultados!$A$1:$ZZ$1, 0))</f>
        <v/>
      </c>
    </row>
    <row r="1159">
      <c r="A1159">
        <f>INDEX(resultados!$A$2:$ZZ$3036, 1153, MATCH($B$1, resultados!$A$1:$ZZ$1, 0))</f>
        <v/>
      </c>
      <c r="B1159">
        <f>INDEX(resultados!$A$2:$ZZ$3036, 1153, MATCH($B$2, resultados!$A$1:$ZZ$1, 0))</f>
        <v/>
      </c>
      <c r="C1159">
        <f>INDEX(resultados!$A$2:$ZZ$3036, 1153, MATCH($B$3, resultados!$A$1:$ZZ$1, 0))</f>
        <v/>
      </c>
    </row>
    <row r="1160">
      <c r="A1160">
        <f>INDEX(resultados!$A$2:$ZZ$3036, 1154, MATCH($B$1, resultados!$A$1:$ZZ$1, 0))</f>
        <v/>
      </c>
      <c r="B1160">
        <f>INDEX(resultados!$A$2:$ZZ$3036, 1154, MATCH($B$2, resultados!$A$1:$ZZ$1, 0))</f>
        <v/>
      </c>
      <c r="C1160">
        <f>INDEX(resultados!$A$2:$ZZ$3036, 1154, MATCH($B$3, resultados!$A$1:$ZZ$1, 0))</f>
        <v/>
      </c>
    </row>
    <row r="1161">
      <c r="A1161">
        <f>INDEX(resultados!$A$2:$ZZ$3036, 1155, MATCH($B$1, resultados!$A$1:$ZZ$1, 0))</f>
        <v/>
      </c>
      <c r="B1161">
        <f>INDEX(resultados!$A$2:$ZZ$3036, 1155, MATCH($B$2, resultados!$A$1:$ZZ$1, 0))</f>
        <v/>
      </c>
      <c r="C1161">
        <f>INDEX(resultados!$A$2:$ZZ$3036, 1155, MATCH($B$3, resultados!$A$1:$ZZ$1, 0))</f>
        <v/>
      </c>
    </row>
    <row r="1162">
      <c r="A1162">
        <f>INDEX(resultados!$A$2:$ZZ$3036, 1156, MATCH($B$1, resultados!$A$1:$ZZ$1, 0))</f>
        <v/>
      </c>
      <c r="B1162">
        <f>INDEX(resultados!$A$2:$ZZ$3036, 1156, MATCH($B$2, resultados!$A$1:$ZZ$1, 0))</f>
        <v/>
      </c>
      <c r="C1162">
        <f>INDEX(resultados!$A$2:$ZZ$3036, 1156, MATCH($B$3, resultados!$A$1:$ZZ$1, 0))</f>
        <v/>
      </c>
    </row>
    <row r="1163">
      <c r="A1163">
        <f>INDEX(resultados!$A$2:$ZZ$3036, 1157, MATCH($B$1, resultados!$A$1:$ZZ$1, 0))</f>
        <v/>
      </c>
      <c r="B1163">
        <f>INDEX(resultados!$A$2:$ZZ$3036, 1157, MATCH($B$2, resultados!$A$1:$ZZ$1, 0))</f>
        <v/>
      </c>
      <c r="C1163">
        <f>INDEX(resultados!$A$2:$ZZ$3036, 1157, MATCH($B$3, resultados!$A$1:$ZZ$1, 0))</f>
        <v/>
      </c>
    </row>
    <row r="1164">
      <c r="A1164">
        <f>INDEX(resultados!$A$2:$ZZ$3036, 1158, MATCH($B$1, resultados!$A$1:$ZZ$1, 0))</f>
        <v/>
      </c>
      <c r="B1164">
        <f>INDEX(resultados!$A$2:$ZZ$3036, 1158, MATCH($B$2, resultados!$A$1:$ZZ$1, 0))</f>
        <v/>
      </c>
      <c r="C1164">
        <f>INDEX(resultados!$A$2:$ZZ$3036, 1158, MATCH($B$3, resultados!$A$1:$ZZ$1, 0))</f>
        <v/>
      </c>
    </row>
    <row r="1165">
      <c r="A1165">
        <f>INDEX(resultados!$A$2:$ZZ$3036, 1159, MATCH($B$1, resultados!$A$1:$ZZ$1, 0))</f>
        <v/>
      </c>
      <c r="B1165">
        <f>INDEX(resultados!$A$2:$ZZ$3036, 1159, MATCH($B$2, resultados!$A$1:$ZZ$1, 0))</f>
        <v/>
      </c>
      <c r="C1165">
        <f>INDEX(resultados!$A$2:$ZZ$3036, 1159, MATCH($B$3, resultados!$A$1:$ZZ$1, 0))</f>
        <v/>
      </c>
    </row>
    <row r="1166">
      <c r="A1166">
        <f>INDEX(resultados!$A$2:$ZZ$3036, 1160, MATCH($B$1, resultados!$A$1:$ZZ$1, 0))</f>
        <v/>
      </c>
      <c r="B1166">
        <f>INDEX(resultados!$A$2:$ZZ$3036, 1160, MATCH($B$2, resultados!$A$1:$ZZ$1, 0))</f>
        <v/>
      </c>
      <c r="C1166">
        <f>INDEX(resultados!$A$2:$ZZ$3036, 1160, MATCH($B$3, resultados!$A$1:$ZZ$1, 0))</f>
        <v/>
      </c>
    </row>
    <row r="1167">
      <c r="A1167">
        <f>INDEX(resultados!$A$2:$ZZ$3036, 1161, MATCH($B$1, resultados!$A$1:$ZZ$1, 0))</f>
        <v/>
      </c>
      <c r="B1167">
        <f>INDEX(resultados!$A$2:$ZZ$3036, 1161, MATCH($B$2, resultados!$A$1:$ZZ$1, 0))</f>
        <v/>
      </c>
      <c r="C1167">
        <f>INDEX(resultados!$A$2:$ZZ$3036, 1161, MATCH($B$3, resultados!$A$1:$ZZ$1, 0))</f>
        <v/>
      </c>
    </row>
    <row r="1168">
      <c r="A1168">
        <f>INDEX(resultados!$A$2:$ZZ$3036, 1162, MATCH($B$1, resultados!$A$1:$ZZ$1, 0))</f>
        <v/>
      </c>
      <c r="B1168">
        <f>INDEX(resultados!$A$2:$ZZ$3036, 1162, MATCH($B$2, resultados!$A$1:$ZZ$1, 0))</f>
        <v/>
      </c>
      <c r="C1168">
        <f>INDEX(resultados!$A$2:$ZZ$3036, 1162, MATCH($B$3, resultados!$A$1:$ZZ$1, 0))</f>
        <v/>
      </c>
    </row>
    <row r="1169">
      <c r="A1169">
        <f>INDEX(resultados!$A$2:$ZZ$3036, 1163, MATCH($B$1, resultados!$A$1:$ZZ$1, 0))</f>
        <v/>
      </c>
      <c r="B1169">
        <f>INDEX(resultados!$A$2:$ZZ$3036, 1163, MATCH($B$2, resultados!$A$1:$ZZ$1, 0))</f>
        <v/>
      </c>
      <c r="C1169">
        <f>INDEX(resultados!$A$2:$ZZ$3036, 1163, MATCH($B$3, resultados!$A$1:$ZZ$1, 0))</f>
        <v/>
      </c>
    </row>
    <row r="1170">
      <c r="A1170">
        <f>INDEX(resultados!$A$2:$ZZ$3036, 1164, MATCH($B$1, resultados!$A$1:$ZZ$1, 0))</f>
        <v/>
      </c>
      <c r="B1170">
        <f>INDEX(resultados!$A$2:$ZZ$3036, 1164, MATCH($B$2, resultados!$A$1:$ZZ$1, 0))</f>
        <v/>
      </c>
      <c r="C1170">
        <f>INDEX(resultados!$A$2:$ZZ$3036, 1164, MATCH($B$3, resultados!$A$1:$ZZ$1, 0))</f>
        <v/>
      </c>
    </row>
    <row r="1171">
      <c r="A1171">
        <f>INDEX(resultados!$A$2:$ZZ$3036, 1165, MATCH($B$1, resultados!$A$1:$ZZ$1, 0))</f>
        <v/>
      </c>
      <c r="B1171">
        <f>INDEX(resultados!$A$2:$ZZ$3036, 1165, MATCH($B$2, resultados!$A$1:$ZZ$1, 0))</f>
        <v/>
      </c>
      <c r="C1171">
        <f>INDEX(resultados!$A$2:$ZZ$3036, 1165, MATCH($B$3, resultados!$A$1:$ZZ$1, 0))</f>
        <v/>
      </c>
    </row>
    <row r="1172">
      <c r="A1172">
        <f>INDEX(resultados!$A$2:$ZZ$3036, 1166, MATCH($B$1, resultados!$A$1:$ZZ$1, 0))</f>
        <v/>
      </c>
      <c r="B1172">
        <f>INDEX(resultados!$A$2:$ZZ$3036, 1166, MATCH($B$2, resultados!$A$1:$ZZ$1, 0))</f>
        <v/>
      </c>
      <c r="C1172">
        <f>INDEX(resultados!$A$2:$ZZ$3036, 1166, MATCH($B$3, resultados!$A$1:$ZZ$1, 0))</f>
        <v/>
      </c>
    </row>
    <row r="1173">
      <c r="A1173">
        <f>INDEX(resultados!$A$2:$ZZ$3036, 1167, MATCH($B$1, resultados!$A$1:$ZZ$1, 0))</f>
        <v/>
      </c>
      <c r="B1173">
        <f>INDEX(resultados!$A$2:$ZZ$3036, 1167, MATCH($B$2, resultados!$A$1:$ZZ$1, 0))</f>
        <v/>
      </c>
      <c r="C1173">
        <f>INDEX(resultados!$A$2:$ZZ$3036, 1167, MATCH($B$3, resultados!$A$1:$ZZ$1, 0))</f>
        <v/>
      </c>
    </row>
    <row r="1174">
      <c r="A1174">
        <f>INDEX(resultados!$A$2:$ZZ$3036, 1168, MATCH($B$1, resultados!$A$1:$ZZ$1, 0))</f>
        <v/>
      </c>
      <c r="B1174">
        <f>INDEX(resultados!$A$2:$ZZ$3036, 1168, MATCH($B$2, resultados!$A$1:$ZZ$1, 0))</f>
        <v/>
      </c>
      <c r="C1174">
        <f>INDEX(resultados!$A$2:$ZZ$3036, 1168, MATCH($B$3, resultados!$A$1:$ZZ$1, 0))</f>
        <v/>
      </c>
    </row>
    <row r="1175">
      <c r="A1175">
        <f>INDEX(resultados!$A$2:$ZZ$3036, 1169, MATCH($B$1, resultados!$A$1:$ZZ$1, 0))</f>
        <v/>
      </c>
      <c r="B1175">
        <f>INDEX(resultados!$A$2:$ZZ$3036, 1169, MATCH($B$2, resultados!$A$1:$ZZ$1, 0))</f>
        <v/>
      </c>
      <c r="C1175">
        <f>INDEX(resultados!$A$2:$ZZ$3036, 1169, MATCH($B$3, resultados!$A$1:$ZZ$1, 0))</f>
        <v/>
      </c>
    </row>
    <row r="1176">
      <c r="A1176">
        <f>INDEX(resultados!$A$2:$ZZ$3036, 1170, MATCH($B$1, resultados!$A$1:$ZZ$1, 0))</f>
        <v/>
      </c>
      <c r="B1176">
        <f>INDEX(resultados!$A$2:$ZZ$3036, 1170, MATCH($B$2, resultados!$A$1:$ZZ$1, 0))</f>
        <v/>
      </c>
      <c r="C1176">
        <f>INDEX(resultados!$A$2:$ZZ$3036, 1170, MATCH($B$3, resultados!$A$1:$ZZ$1, 0))</f>
        <v/>
      </c>
    </row>
    <row r="1177">
      <c r="A1177">
        <f>INDEX(resultados!$A$2:$ZZ$3036, 1171, MATCH($B$1, resultados!$A$1:$ZZ$1, 0))</f>
        <v/>
      </c>
      <c r="B1177">
        <f>INDEX(resultados!$A$2:$ZZ$3036, 1171, MATCH($B$2, resultados!$A$1:$ZZ$1, 0))</f>
        <v/>
      </c>
      <c r="C1177">
        <f>INDEX(resultados!$A$2:$ZZ$3036, 1171, MATCH($B$3, resultados!$A$1:$ZZ$1, 0))</f>
        <v/>
      </c>
    </row>
    <row r="1178">
      <c r="A1178">
        <f>INDEX(resultados!$A$2:$ZZ$3036, 1172, MATCH($B$1, resultados!$A$1:$ZZ$1, 0))</f>
        <v/>
      </c>
      <c r="B1178">
        <f>INDEX(resultados!$A$2:$ZZ$3036, 1172, MATCH($B$2, resultados!$A$1:$ZZ$1, 0))</f>
        <v/>
      </c>
      <c r="C1178">
        <f>INDEX(resultados!$A$2:$ZZ$3036, 1172, MATCH($B$3, resultados!$A$1:$ZZ$1, 0))</f>
        <v/>
      </c>
    </row>
    <row r="1179">
      <c r="A1179">
        <f>INDEX(resultados!$A$2:$ZZ$3036, 1173, MATCH($B$1, resultados!$A$1:$ZZ$1, 0))</f>
        <v/>
      </c>
      <c r="B1179">
        <f>INDEX(resultados!$A$2:$ZZ$3036, 1173, MATCH($B$2, resultados!$A$1:$ZZ$1, 0))</f>
        <v/>
      </c>
      <c r="C1179">
        <f>INDEX(resultados!$A$2:$ZZ$3036, 1173, MATCH($B$3, resultados!$A$1:$ZZ$1, 0))</f>
        <v/>
      </c>
    </row>
    <row r="1180">
      <c r="A1180">
        <f>INDEX(resultados!$A$2:$ZZ$3036, 1174, MATCH($B$1, resultados!$A$1:$ZZ$1, 0))</f>
        <v/>
      </c>
      <c r="B1180">
        <f>INDEX(resultados!$A$2:$ZZ$3036, 1174, MATCH($B$2, resultados!$A$1:$ZZ$1, 0))</f>
        <v/>
      </c>
      <c r="C1180">
        <f>INDEX(resultados!$A$2:$ZZ$3036, 1174, MATCH($B$3, resultados!$A$1:$ZZ$1, 0))</f>
        <v/>
      </c>
    </row>
    <row r="1181">
      <c r="A1181">
        <f>INDEX(resultados!$A$2:$ZZ$3036, 1175, MATCH($B$1, resultados!$A$1:$ZZ$1, 0))</f>
        <v/>
      </c>
      <c r="B1181">
        <f>INDEX(resultados!$A$2:$ZZ$3036, 1175, MATCH($B$2, resultados!$A$1:$ZZ$1, 0))</f>
        <v/>
      </c>
      <c r="C1181">
        <f>INDEX(resultados!$A$2:$ZZ$3036, 1175, MATCH($B$3, resultados!$A$1:$ZZ$1, 0))</f>
        <v/>
      </c>
    </row>
    <row r="1182">
      <c r="A1182">
        <f>INDEX(resultados!$A$2:$ZZ$3036, 1176, MATCH($B$1, resultados!$A$1:$ZZ$1, 0))</f>
        <v/>
      </c>
      <c r="B1182">
        <f>INDEX(resultados!$A$2:$ZZ$3036, 1176, MATCH($B$2, resultados!$A$1:$ZZ$1, 0))</f>
        <v/>
      </c>
      <c r="C1182">
        <f>INDEX(resultados!$A$2:$ZZ$3036, 1176, MATCH($B$3, resultados!$A$1:$ZZ$1, 0))</f>
        <v/>
      </c>
    </row>
    <row r="1183">
      <c r="A1183">
        <f>INDEX(resultados!$A$2:$ZZ$3036, 1177, MATCH($B$1, resultados!$A$1:$ZZ$1, 0))</f>
        <v/>
      </c>
      <c r="B1183">
        <f>INDEX(resultados!$A$2:$ZZ$3036, 1177, MATCH($B$2, resultados!$A$1:$ZZ$1, 0))</f>
        <v/>
      </c>
      <c r="C1183">
        <f>INDEX(resultados!$A$2:$ZZ$3036, 1177, MATCH($B$3, resultados!$A$1:$ZZ$1, 0))</f>
        <v/>
      </c>
    </row>
    <row r="1184">
      <c r="A1184">
        <f>INDEX(resultados!$A$2:$ZZ$3036, 1178, MATCH($B$1, resultados!$A$1:$ZZ$1, 0))</f>
        <v/>
      </c>
      <c r="B1184">
        <f>INDEX(resultados!$A$2:$ZZ$3036, 1178, MATCH($B$2, resultados!$A$1:$ZZ$1, 0))</f>
        <v/>
      </c>
      <c r="C1184">
        <f>INDEX(resultados!$A$2:$ZZ$3036, 1178, MATCH($B$3, resultados!$A$1:$ZZ$1, 0))</f>
        <v/>
      </c>
    </row>
    <row r="1185">
      <c r="A1185">
        <f>INDEX(resultados!$A$2:$ZZ$3036, 1179, MATCH($B$1, resultados!$A$1:$ZZ$1, 0))</f>
        <v/>
      </c>
      <c r="B1185">
        <f>INDEX(resultados!$A$2:$ZZ$3036, 1179, MATCH($B$2, resultados!$A$1:$ZZ$1, 0))</f>
        <v/>
      </c>
      <c r="C1185">
        <f>INDEX(resultados!$A$2:$ZZ$3036, 1179, MATCH($B$3, resultados!$A$1:$ZZ$1, 0))</f>
        <v/>
      </c>
    </row>
    <row r="1186">
      <c r="A1186">
        <f>INDEX(resultados!$A$2:$ZZ$3036, 1180, MATCH($B$1, resultados!$A$1:$ZZ$1, 0))</f>
        <v/>
      </c>
      <c r="B1186">
        <f>INDEX(resultados!$A$2:$ZZ$3036, 1180, MATCH($B$2, resultados!$A$1:$ZZ$1, 0))</f>
        <v/>
      </c>
      <c r="C1186">
        <f>INDEX(resultados!$A$2:$ZZ$3036, 1180, MATCH($B$3, resultados!$A$1:$ZZ$1, 0))</f>
        <v/>
      </c>
    </row>
    <row r="1187">
      <c r="A1187">
        <f>INDEX(resultados!$A$2:$ZZ$3036, 1181, MATCH($B$1, resultados!$A$1:$ZZ$1, 0))</f>
        <v/>
      </c>
      <c r="B1187">
        <f>INDEX(resultados!$A$2:$ZZ$3036, 1181, MATCH($B$2, resultados!$A$1:$ZZ$1, 0))</f>
        <v/>
      </c>
      <c r="C1187">
        <f>INDEX(resultados!$A$2:$ZZ$3036, 1181, MATCH($B$3, resultados!$A$1:$ZZ$1, 0))</f>
        <v/>
      </c>
    </row>
    <row r="1188">
      <c r="A1188">
        <f>INDEX(resultados!$A$2:$ZZ$3036, 1182, MATCH($B$1, resultados!$A$1:$ZZ$1, 0))</f>
        <v/>
      </c>
      <c r="B1188">
        <f>INDEX(resultados!$A$2:$ZZ$3036, 1182, MATCH($B$2, resultados!$A$1:$ZZ$1, 0))</f>
        <v/>
      </c>
      <c r="C1188">
        <f>INDEX(resultados!$A$2:$ZZ$3036, 1182, MATCH($B$3, resultados!$A$1:$ZZ$1, 0))</f>
        <v/>
      </c>
    </row>
    <row r="1189">
      <c r="A1189">
        <f>INDEX(resultados!$A$2:$ZZ$3036, 1183, MATCH($B$1, resultados!$A$1:$ZZ$1, 0))</f>
        <v/>
      </c>
      <c r="B1189">
        <f>INDEX(resultados!$A$2:$ZZ$3036, 1183, MATCH($B$2, resultados!$A$1:$ZZ$1, 0))</f>
        <v/>
      </c>
      <c r="C1189">
        <f>INDEX(resultados!$A$2:$ZZ$3036, 1183, MATCH($B$3, resultados!$A$1:$ZZ$1, 0))</f>
        <v/>
      </c>
    </row>
    <row r="1190">
      <c r="A1190">
        <f>INDEX(resultados!$A$2:$ZZ$3036, 1184, MATCH($B$1, resultados!$A$1:$ZZ$1, 0))</f>
        <v/>
      </c>
      <c r="B1190">
        <f>INDEX(resultados!$A$2:$ZZ$3036, 1184, MATCH($B$2, resultados!$A$1:$ZZ$1, 0))</f>
        <v/>
      </c>
      <c r="C1190">
        <f>INDEX(resultados!$A$2:$ZZ$3036, 1184, MATCH($B$3, resultados!$A$1:$ZZ$1, 0))</f>
        <v/>
      </c>
    </row>
    <row r="1191">
      <c r="A1191">
        <f>INDEX(resultados!$A$2:$ZZ$3036, 1185, MATCH($B$1, resultados!$A$1:$ZZ$1, 0))</f>
        <v/>
      </c>
      <c r="B1191">
        <f>INDEX(resultados!$A$2:$ZZ$3036, 1185, MATCH($B$2, resultados!$A$1:$ZZ$1, 0))</f>
        <v/>
      </c>
      <c r="C1191">
        <f>INDEX(resultados!$A$2:$ZZ$3036, 1185, MATCH($B$3, resultados!$A$1:$ZZ$1, 0))</f>
        <v/>
      </c>
    </row>
    <row r="1192">
      <c r="A1192">
        <f>INDEX(resultados!$A$2:$ZZ$3036, 1186, MATCH($B$1, resultados!$A$1:$ZZ$1, 0))</f>
        <v/>
      </c>
      <c r="B1192">
        <f>INDEX(resultados!$A$2:$ZZ$3036, 1186, MATCH($B$2, resultados!$A$1:$ZZ$1, 0))</f>
        <v/>
      </c>
      <c r="C1192">
        <f>INDEX(resultados!$A$2:$ZZ$3036, 1186, MATCH($B$3, resultados!$A$1:$ZZ$1, 0))</f>
        <v/>
      </c>
    </row>
    <row r="1193">
      <c r="A1193">
        <f>INDEX(resultados!$A$2:$ZZ$3036, 1187, MATCH($B$1, resultados!$A$1:$ZZ$1, 0))</f>
        <v/>
      </c>
      <c r="B1193">
        <f>INDEX(resultados!$A$2:$ZZ$3036, 1187, MATCH($B$2, resultados!$A$1:$ZZ$1, 0))</f>
        <v/>
      </c>
      <c r="C1193">
        <f>INDEX(resultados!$A$2:$ZZ$3036, 1187, MATCH($B$3, resultados!$A$1:$ZZ$1, 0))</f>
        <v/>
      </c>
    </row>
    <row r="1194">
      <c r="A1194">
        <f>INDEX(resultados!$A$2:$ZZ$3036, 1188, MATCH($B$1, resultados!$A$1:$ZZ$1, 0))</f>
        <v/>
      </c>
      <c r="B1194">
        <f>INDEX(resultados!$A$2:$ZZ$3036, 1188, MATCH($B$2, resultados!$A$1:$ZZ$1, 0))</f>
        <v/>
      </c>
      <c r="C1194">
        <f>INDEX(resultados!$A$2:$ZZ$3036, 1188, MATCH($B$3, resultados!$A$1:$ZZ$1, 0))</f>
        <v/>
      </c>
    </row>
    <row r="1195">
      <c r="A1195">
        <f>INDEX(resultados!$A$2:$ZZ$3036, 1189, MATCH($B$1, resultados!$A$1:$ZZ$1, 0))</f>
        <v/>
      </c>
      <c r="B1195">
        <f>INDEX(resultados!$A$2:$ZZ$3036, 1189, MATCH($B$2, resultados!$A$1:$ZZ$1, 0))</f>
        <v/>
      </c>
      <c r="C1195">
        <f>INDEX(resultados!$A$2:$ZZ$3036, 1189, MATCH($B$3, resultados!$A$1:$ZZ$1, 0))</f>
        <v/>
      </c>
    </row>
    <row r="1196">
      <c r="A1196">
        <f>INDEX(resultados!$A$2:$ZZ$3036, 1190, MATCH($B$1, resultados!$A$1:$ZZ$1, 0))</f>
        <v/>
      </c>
      <c r="B1196">
        <f>INDEX(resultados!$A$2:$ZZ$3036, 1190, MATCH($B$2, resultados!$A$1:$ZZ$1, 0))</f>
        <v/>
      </c>
      <c r="C1196">
        <f>INDEX(resultados!$A$2:$ZZ$3036, 1190, MATCH($B$3, resultados!$A$1:$ZZ$1, 0))</f>
        <v/>
      </c>
    </row>
    <row r="1197">
      <c r="A1197">
        <f>INDEX(resultados!$A$2:$ZZ$3036, 1191, MATCH($B$1, resultados!$A$1:$ZZ$1, 0))</f>
        <v/>
      </c>
      <c r="B1197">
        <f>INDEX(resultados!$A$2:$ZZ$3036, 1191, MATCH($B$2, resultados!$A$1:$ZZ$1, 0))</f>
        <v/>
      </c>
      <c r="C1197">
        <f>INDEX(resultados!$A$2:$ZZ$3036, 1191, MATCH($B$3, resultados!$A$1:$ZZ$1, 0))</f>
        <v/>
      </c>
    </row>
    <row r="1198">
      <c r="A1198">
        <f>INDEX(resultados!$A$2:$ZZ$3036, 1192, MATCH($B$1, resultados!$A$1:$ZZ$1, 0))</f>
        <v/>
      </c>
      <c r="B1198">
        <f>INDEX(resultados!$A$2:$ZZ$3036, 1192, MATCH($B$2, resultados!$A$1:$ZZ$1, 0))</f>
        <v/>
      </c>
      <c r="C1198">
        <f>INDEX(resultados!$A$2:$ZZ$3036, 1192, MATCH($B$3, resultados!$A$1:$ZZ$1, 0))</f>
        <v/>
      </c>
    </row>
    <row r="1199">
      <c r="A1199">
        <f>INDEX(resultados!$A$2:$ZZ$3036, 1193, MATCH($B$1, resultados!$A$1:$ZZ$1, 0))</f>
        <v/>
      </c>
      <c r="B1199">
        <f>INDEX(resultados!$A$2:$ZZ$3036, 1193, MATCH($B$2, resultados!$A$1:$ZZ$1, 0))</f>
        <v/>
      </c>
      <c r="C1199">
        <f>INDEX(resultados!$A$2:$ZZ$3036, 1193, MATCH($B$3, resultados!$A$1:$ZZ$1, 0))</f>
        <v/>
      </c>
    </row>
    <row r="1200">
      <c r="A1200">
        <f>INDEX(resultados!$A$2:$ZZ$3036, 1194, MATCH($B$1, resultados!$A$1:$ZZ$1, 0))</f>
        <v/>
      </c>
      <c r="B1200">
        <f>INDEX(resultados!$A$2:$ZZ$3036, 1194, MATCH($B$2, resultados!$A$1:$ZZ$1, 0))</f>
        <v/>
      </c>
      <c r="C1200">
        <f>INDEX(resultados!$A$2:$ZZ$3036, 1194, MATCH($B$3, resultados!$A$1:$ZZ$1, 0))</f>
        <v/>
      </c>
    </row>
    <row r="1201">
      <c r="A1201">
        <f>INDEX(resultados!$A$2:$ZZ$3036, 1195, MATCH($B$1, resultados!$A$1:$ZZ$1, 0))</f>
        <v/>
      </c>
      <c r="B1201">
        <f>INDEX(resultados!$A$2:$ZZ$3036, 1195, MATCH($B$2, resultados!$A$1:$ZZ$1, 0))</f>
        <v/>
      </c>
      <c r="C1201">
        <f>INDEX(resultados!$A$2:$ZZ$3036, 1195, MATCH($B$3, resultados!$A$1:$ZZ$1, 0))</f>
        <v/>
      </c>
    </row>
    <row r="1202">
      <c r="A1202">
        <f>INDEX(resultados!$A$2:$ZZ$3036, 1196, MATCH($B$1, resultados!$A$1:$ZZ$1, 0))</f>
        <v/>
      </c>
      <c r="B1202">
        <f>INDEX(resultados!$A$2:$ZZ$3036, 1196, MATCH($B$2, resultados!$A$1:$ZZ$1, 0))</f>
        <v/>
      </c>
      <c r="C1202">
        <f>INDEX(resultados!$A$2:$ZZ$3036, 1196, MATCH($B$3, resultados!$A$1:$ZZ$1, 0))</f>
        <v/>
      </c>
    </row>
    <row r="1203">
      <c r="A1203">
        <f>INDEX(resultados!$A$2:$ZZ$3036, 1197, MATCH($B$1, resultados!$A$1:$ZZ$1, 0))</f>
        <v/>
      </c>
      <c r="B1203">
        <f>INDEX(resultados!$A$2:$ZZ$3036, 1197, MATCH($B$2, resultados!$A$1:$ZZ$1, 0))</f>
        <v/>
      </c>
      <c r="C1203">
        <f>INDEX(resultados!$A$2:$ZZ$3036, 1197, MATCH($B$3, resultados!$A$1:$ZZ$1, 0))</f>
        <v/>
      </c>
    </row>
    <row r="1204">
      <c r="A1204">
        <f>INDEX(resultados!$A$2:$ZZ$3036, 1198, MATCH($B$1, resultados!$A$1:$ZZ$1, 0))</f>
        <v/>
      </c>
      <c r="B1204">
        <f>INDEX(resultados!$A$2:$ZZ$3036, 1198, MATCH($B$2, resultados!$A$1:$ZZ$1, 0))</f>
        <v/>
      </c>
      <c r="C1204">
        <f>INDEX(resultados!$A$2:$ZZ$3036, 1198, MATCH($B$3, resultados!$A$1:$ZZ$1, 0))</f>
        <v/>
      </c>
    </row>
    <row r="1205">
      <c r="A1205">
        <f>INDEX(resultados!$A$2:$ZZ$3036, 1199, MATCH($B$1, resultados!$A$1:$ZZ$1, 0))</f>
        <v/>
      </c>
      <c r="B1205">
        <f>INDEX(resultados!$A$2:$ZZ$3036, 1199, MATCH($B$2, resultados!$A$1:$ZZ$1, 0))</f>
        <v/>
      </c>
      <c r="C1205">
        <f>INDEX(resultados!$A$2:$ZZ$3036, 1199, MATCH($B$3, resultados!$A$1:$ZZ$1, 0))</f>
        <v/>
      </c>
    </row>
    <row r="1206">
      <c r="A1206">
        <f>INDEX(resultados!$A$2:$ZZ$3036, 1200, MATCH($B$1, resultados!$A$1:$ZZ$1, 0))</f>
        <v/>
      </c>
      <c r="B1206">
        <f>INDEX(resultados!$A$2:$ZZ$3036, 1200, MATCH($B$2, resultados!$A$1:$ZZ$1, 0))</f>
        <v/>
      </c>
      <c r="C1206">
        <f>INDEX(resultados!$A$2:$ZZ$3036, 1200, MATCH($B$3, resultados!$A$1:$ZZ$1, 0))</f>
        <v/>
      </c>
    </row>
    <row r="1207">
      <c r="A1207">
        <f>INDEX(resultados!$A$2:$ZZ$3036, 1201, MATCH($B$1, resultados!$A$1:$ZZ$1, 0))</f>
        <v/>
      </c>
      <c r="B1207">
        <f>INDEX(resultados!$A$2:$ZZ$3036, 1201, MATCH($B$2, resultados!$A$1:$ZZ$1, 0))</f>
        <v/>
      </c>
      <c r="C1207">
        <f>INDEX(resultados!$A$2:$ZZ$3036, 1201, MATCH($B$3, resultados!$A$1:$ZZ$1, 0))</f>
        <v/>
      </c>
    </row>
    <row r="1208">
      <c r="A1208">
        <f>INDEX(resultados!$A$2:$ZZ$3036, 1202, MATCH($B$1, resultados!$A$1:$ZZ$1, 0))</f>
        <v/>
      </c>
      <c r="B1208">
        <f>INDEX(resultados!$A$2:$ZZ$3036, 1202, MATCH($B$2, resultados!$A$1:$ZZ$1, 0))</f>
        <v/>
      </c>
      <c r="C1208">
        <f>INDEX(resultados!$A$2:$ZZ$3036, 1202, MATCH($B$3, resultados!$A$1:$ZZ$1, 0))</f>
        <v/>
      </c>
    </row>
    <row r="1209">
      <c r="A1209">
        <f>INDEX(resultados!$A$2:$ZZ$3036, 1203, MATCH($B$1, resultados!$A$1:$ZZ$1, 0))</f>
        <v/>
      </c>
      <c r="B1209">
        <f>INDEX(resultados!$A$2:$ZZ$3036, 1203, MATCH($B$2, resultados!$A$1:$ZZ$1, 0))</f>
        <v/>
      </c>
      <c r="C1209">
        <f>INDEX(resultados!$A$2:$ZZ$3036, 1203, MATCH($B$3, resultados!$A$1:$ZZ$1, 0))</f>
        <v/>
      </c>
    </row>
    <row r="1210">
      <c r="A1210">
        <f>INDEX(resultados!$A$2:$ZZ$3036, 1204, MATCH($B$1, resultados!$A$1:$ZZ$1, 0))</f>
        <v/>
      </c>
      <c r="B1210">
        <f>INDEX(resultados!$A$2:$ZZ$3036, 1204, MATCH($B$2, resultados!$A$1:$ZZ$1, 0))</f>
        <v/>
      </c>
      <c r="C1210">
        <f>INDEX(resultados!$A$2:$ZZ$3036, 1204, MATCH($B$3, resultados!$A$1:$ZZ$1, 0))</f>
        <v/>
      </c>
    </row>
    <row r="1211">
      <c r="A1211">
        <f>INDEX(resultados!$A$2:$ZZ$3036, 1205, MATCH($B$1, resultados!$A$1:$ZZ$1, 0))</f>
        <v/>
      </c>
      <c r="B1211">
        <f>INDEX(resultados!$A$2:$ZZ$3036, 1205, MATCH($B$2, resultados!$A$1:$ZZ$1, 0))</f>
        <v/>
      </c>
      <c r="C1211">
        <f>INDEX(resultados!$A$2:$ZZ$3036, 1205, MATCH($B$3, resultados!$A$1:$ZZ$1, 0))</f>
        <v/>
      </c>
    </row>
    <row r="1212">
      <c r="A1212">
        <f>INDEX(resultados!$A$2:$ZZ$3036, 1206, MATCH($B$1, resultados!$A$1:$ZZ$1, 0))</f>
        <v/>
      </c>
      <c r="B1212">
        <f>INDEX(resultados!$A$2:$ZZ$3036, 1206, MATCH($B$2, resultados!$A$1:$ZZ$1, 0))</f>
        <v/>
      </c>
      <c r="C1212">
        <f>INDEX(resultados!$A$2:$ZZ$3036, 1206, MATCH($B$3, resultados!$A$1:$ZZ$1, 0))</f>
        <v/>
      </c>
    </row>
    <row r="1213">
      <c r="A1213">
        <f>INDEX(resultados!$A$2:$ZZ$3036, 1207, MATCH($B$1, resultados!$A$1:$ZZ$1, 0))</f>
        <v/>
      </c>
      <c r="B1213">
        <f>INDEX(resultados!$A$2:$ZZ$3036, 1207, MATCH($B$2, resultados!$A$1:$ZZ$1, 0))</f>
        <v/>
      </c>
      <c r="C1213">
        <f>INDEX(resultados!$A$2:$ZZ$3036, 1207, MATCH($B$3, resultados!$A$1:$ZZ$1, 0))</f>
        <v/>
      </c>
    </row>
    <row r="1214">
      <c r="A1214">
        <f>INDEX(resultados!$A$2:$ZZ$3036, 1208, MATCH($B$1, resultados!$A$1:$ZZ$1, 0))</f>
        <v/>
      </c>
      <c r="B1214">
        <f>INDEX(resultados!$A$2:$ZZ$3036, 1208, MATCH($B$2, resultados!$A$1:$ZZ$1, 0))</f>
        <v/>
      </c>
      <c r="C1214">
        <f>INDEX(resultados!$A$2:$ZZ$3036, 1208, MATCH($B$3, resultados!$A$1:$ZZ$1, 0))</f>
        <v/>
      </c>
    </row>
    <row r="1215">
      <c r="A1215">
        <f>INDEX(resultados!$A$2:$ZZ$3036, 1209, MATCH($B$1, resultados!$A$1:$ZZ$1, 0))</f>
        <v/>
      </c>
      <c r="B1215">
        <f>INDEX(resultados!$A$2:$ZZ$3036, 1209, MATCH($B$2, resultados!$A$1:$ZZ$1, 0))</f>
        <v/>
      </c>
      <c r="C1215">
        <f>INDEX(resultados!$A$2:$ZZ$3036, 1209, MATCH($B$3, resultados!$A$1:$ZZ$1, 0))</f>
        <v/>
      </c>
    </row>
    <row r="1216">
      <c r="A1216">
        <f>INDEX(resultados!$A$2:$ZZ$3036, 1210, MATCH($B$1, resultados!$A$1:$ZZ$1, 0))</f>
        <v/>
      </c>
      <c r="B1216">
        <f>INDEX(resultados!$A$2:$ZZ$3036, 1210, MATCH($B$2, resultados!$A$1:$ZZ$1, 0))</f>
        <v/>
      </c>
      <c r="C1216">
        <f>INDEX(resultados!$A$2:$ZZ$3036, 1210, MATCH($B$3, resultados!$A$1:$ZZ$1, 0))</f>
        <v/>
      </c>
    </row>
    <row r="1217">
      <c r="A1217">
        <f>INDEX(resultados!$A$2:$ZZ$3036, 1211, MATCH($B$1, resultados!$A$1:$ZZ$1, 0))</f>
        <v/>
      </c>
      <c r="B1217">
        <f>INDEX(resultados!$A$2:$ZZ$3036, 1211, MATCH($B$2, resultados!$A$1:$ZZ$1, 0))</f>
        <v/>
      </c>
      <c r="C1217">
        <f>INDEX(resultados!$A$2:$ZZ$3036, 1211, MATCH($B$3, resultados!$A$1:$ZZ$1, 0))</f>
        <v/>
      </c>
    </row>
    <row r="1218">
      <c r="A1218">
        <f>INDEX(resultados!$A$2:$ZZ$3036, 1212, MATCH($B$1, resultados!$A$1:$ZZ$1, 0))</f>
        <v/>
      </c>
      <c r="B1218">
        <f>INDEX(resultados!$A$2:$ZZ$3036, 1212, MATCH($B$2, resultados!$A$1:$ZZ$1, 0))</f>
        <v/>
      </c>
      <c r="C1218">
        <f>INDEX(resultados!$A$2:$ZZ$3036, 1212, MATCH($B$3, resultados!$A$1:$ZZ$1, 0))</f>
        <v/>
      </c>
    </row>
    <row r="1219">
      <c r="A1219">
        <f>INDEX(resultados!$A$2:$ZZ$3036, 1213, MATCH($B$1, resultados!$A$1:$ZZ$1, 0))</f>
        <v/>
      </c>
      <c r="B1219">
        <f>INDEX(resultados!$A$2:$ZZ$3036, 1213, MATCH($B$2, resultados!$A$1:$ZZ$1, 0))</f>
        <v/>
      </c>
      <c r="C1219">
        <f>INDEX(resultados!$A$2:$ZZ$3036, 1213, MATCH($B$3, resultados!$A$1:$ZZ$1, 0))</f>
        <v/>
      </c>
    </row>
    <row r="1220">
      <c r="A1220">
        <f>INDEX(resultados!$A$2:$ZZ$3036, 1214, MATCH($B$1, resultados!$A$1:$ZZ$1, 0))</f>
        <v/>
      </c>
      <c r="B1220">
        <f>INDEX(resultados!$A$2:$ZZ$3036, 1214, MATCH($B$2, resultados!$A$1:$ZZ$1, 0))</f>
        <v/>
      </c>
      <c r="C1220">
        <f>INDEX(resultados!$A$2:$ZZ$3036, 1214, MATCH($B$3, resultados!$A$1:$ZZ$1, 0))</f>
        <v/>
      </c>
    </row>
    <row r="1221">
      <c r="A1221">
        <f>INDEX(resultados!$A$2:$ZZ$3036, 1215, MATCH($B$1, resultados!$A$1:$ZZ$1, 0))</f>
        <v/>
      </c>
      <c r="B1221">
        <f>INDEX(resultados!$A$2:$ZZ$3036, 1215, MATCH($B$2, resultados!$A$1:$ZZ$1, 0))</f>
        <v/>
      </c>
      <c r="C1221">
        <f>INDEX(resultados!$A$2:$ZZ$3036, 1215, MATCH($B$3, resultados!$A$1:$ZZ$1, 0))</f>
        <v/>
      </c>
    </row>
    <row r="1222">
      <c r="A1222">
        <f>INDEX(resultados!$A$2:$ZZ$3036, 1216, MATCH($B$1, resultados!$A$1:$ZZ$1, 0))</f>
        <v/>
      </c>
      <c r="B1222">
        <f>INDEX(resultados!$A$2:$ZZ$3036, 1216, MATCH($B$2, resultados!$A$1:$ZZ$1, 0))</f>
        <v/>
      </c>
      <c r="C1222">
        <f>INDEX(resultados!$A$2:$ZZ$3036, 1216, MATCH($B$3, resultados!$A$1:$ZZ$1, 0))</f>
        <v/>
      </c>
    </row>
    <row r="1223">
      <c r="A1223">
        <f>INDEX(resultados!$A$2:$ZZ$3036, 1217, MATCH($B$1, resultados!$A$1:$ZZ$1, 0))</f>
        <v/>
      </c>
      <c r="B1223">
        <f>INDEX(resultados!$A$2:$ZZ$3036, 1217, MATCH($B$2, resultados!$A$1:$ZZ$1, 0))</f>
        <v/>
      </c>
      <c r="C1223">
        <f>INDEX(resultados!$A$2:$ZZ$3036, 1217, MATCH($B$3, resultados!$A$1:$ZZ$1, 0))</f>
        <v/>
      </c>
    </row>
    <row r="1224">
      <c r="A1224">
        <f>INDEX(resultados!$A$2:$ZZ$3036, 1218, MATCH($B$1, resultados!$A$1:$ZZ$1, 0))</f>
        <v/>
      </c>
      <c r="B1224">
        <f>INDEX(resultados!$A$2:$ZZ$3036, 1218, MATCH($B$2, resultados!$A$1:$ZZ$1, 0))</f>
        <v/>
      </c>
      <c r="C1224">
        <f>INDEX(resultados!$A$2:$ZZ$3036, 1218, MATCH($B$3, resultados!$A$1:$ZZ$1, 0))</f>
        <v/>
      </c>
    </row>
    <row r="1225">
      <c r="A1225">
        <f>INDEX(resultados!$A$2:$ZZ$3036, 1219, MATCH($B$1, resultados!$A$1:$ZZ$1, 0))</f>
        <v/>
      </c>
      <c r="B1225">
        <f>INDEX(resultados!$A$2:$ZZ$3036, 1219, MATCH($B$2, resultados!$A$1:$ZZ$1, 0))</f>
        <v/>
      </c>
      <c r="C1225">
        <f>INDEX(resultados!$A$2:$ZZ$3036, 1219, MATCH($B$3, resultados!$A$1:$ZZ$1, 0))</f>
        <v/>
      </c>
    </row>
    <row r="1226">
      <c r="A1226">
        <f>INDEX(resultados!$A$2:$ZZ$3036, 1220, MATCH($B$1, resultados!$A$1:$ZZ$1, 0))</f>
        <v/>
      </c>
      <c r="B1226">
        <f>INDEX(resultados!$A$2:$ZZ$3036, 1220, MATCH($B$2, resultados!$A$1:$ZZ$1, 0))</f>
        <v/>
      </c>
      <c r="C1226">
        <f>INDEX(resultados!$A$2:$ZZ$3036, 1220, MATCH($B$3, resultados!$A$1:$ZZ$1, 0))</f>
        <v/>
      </c>
    </row>
    <row r="1227">
      <c r="A1227">
        <f>INDEX(resultados!$A$2:$ZZ$3036, 1221, MATCH($B$1, resultados!$A$1:$ZZ$1, 0))</f>
        <v/>
      </c>
      <c r="B1227">
        <f>INDEX(resultados!$A$2:$ZZ$3036, 1221, MATCH($B$2, resultados!$A$1:$ZZ$1, 0))</f>
        <v/>
      </c>
      <c r="C1227">
        <f>INDEX(resultados!$A$2:$ZZ$3036, 1221, MATCH($B$3, resultados!$A$1:$ZZ$1, 0))</f>
        <v/>
      </c>
    </row>
    <row r="1228">
      <c r="A1228">
        <f>INDEX(resultados!$A$2:$ZZ$3036, 1222, MATCH($B$1, resultados!$A$1:$ZZ$1, 0))</f>
        <v/>
      </c>
      <c r="B1228">
        <f>INDEX(resultados!$A$2:$ZZ$3036, 1222, MATCH($B$2, resultados!$A$1:$ZZ$1, 0))</f>
        <v/>
      </c>
      <c r="C1228">
        <f>INDEX(resultados!$A$2:$ZZ$3036, 1222, MATCH($B$3, resultados!$A$1:$ZZ$1, 0))</f>
        <v/>
      </c>
    </row>
    <row r="1229">
      <c r="A1229">
        <f>INDEX(resultados!$A$2:$ZZ$3036, 1223, MATCH($B$1, resultados!$A$1:$ZZ$1, 0))</f>
        <v/>
      </c>
      <c r="B1229">
        <f>INDEX(resultados!$A$2:$ZZ$3036, 1223, MATCH($B$2, resultados!$A$1:$ZZ$1, 0))</f>
        <v/>
      </c>
      <c r="C1229">
        <f>INDEX(resultados!$A$2:$ZZ$3036, 1223, MATCH($B$3, resultados!$A$1:$ZZ$1, 0))</f>
        <v/>
      </c>
    </row>
    <row r="1230">
      <c r="A1230">
        <f>INDEX(resultados!$A$2:$ZZ$3036, 1224, MATCH($B$1, resultados!$A$1:$ZZ$1, 0))</f>
        <v/>
      </c>
      <c r="B1230">
        <f>INDEX(resultados!$A$2:$ZZ$3036, 1224, MATCH($B$2, resultados!$A$1:$ZZ$1, 0))</f>
        <v/>
      </c>
      <c r="C1230">
        <f>INDEX(resultados!$A$2:$ZZ$3036, 1224, MATCH($B$3, resultados!$A$1:$ZZ$1, 0))</f>
        <v/>
      </c>
    </row>
    <row r="1231">
      <c r="A1231">
        <f>INDEX(resultados!$A$2:$ZZ$3036, 1225, MATCH($B$1, resultados!$A$1:$ZZ$1, 0))</f>
        <v/>
      </c>
      <c r="B1231">
        <f>INDEX(resultados!$A$2:$ZZ$3036, 1225, MATCH($B$2, resultados!$A$1:$ZZ$1, 0))</f>
        <v/>
      </c>
      <c r="C1231">
        <f>INDEX(resultados!$A$2:$ZZ$3036, 1225, MATCH($B$3, resultados!$A$1:$ZZ$1, 0))</f>
        <v/>
      </c>
    </row>
    <row r="1232">
      <c r="A1232">
        <f>INDEX(resultados!$A$2:$ZZ$3036, 1226, MATCH($B$1, resultados!$A$1:$ZZ$1, 0))</f>
        <v/>
      </c>
      <c r="B1232">
        <f>INDEX(resultados!$A$2:$ZZ$3036, 1226, MATCH($B$2, resultados!$A$1:$ZZ$1, 0))</f>
        <v/>
      </c>
      <c r="C1232">
        <f>INDEX(resultados!$A$2:$ZZ$3036, 1226, MATCH($B$3, resultados!$A$1:$ZZ$1, 0))</f>
        <v/>
      </c>
    </row>
    <row r="1233">
      <c r="A1233">
        <f>INDEX(resultados!$A$2:$ZZ$3036, 1227, MATCH($B$1, resultados!$A$1:$ZZ$1, 0))</f>
        <v/>
      </c>
      <c r="B1233">
        <f>INDEX(resultados!$A$2:$ZZ$3036, 1227, MATCH($B$2, resultados!$A$1:$ZZ$1, 0))</f>
        <v/>
      </c>
      <c r="C1233">
        <f>INDEX(resultados!$A$2:$ZZ$3036, 1227, MATCH($B$3, resultados!$A$1:$ZZ$1, 0))</f>
        <v/>
      </c>
    </row>
    <row r="1234">
      <c r="A1234">
        <f>INDEX(resultados!$A$2:$ZZ$3036, 1228, MATCH($B$1, resultados!$A$1:$ZZ$1, 0))</f>
        <v/>
      </c>
      <c r="B1234">
        <f>INDEX(resultados!$A$2:$ZZ$3036, 1228, MATCH($B$2, resultados!$A$1:$ZZ$1, 0))</f>
        <v/>
      </c>
      <c r="C1234">
        <f>INDEX(resultados!$A$2:$ZZ$3036, 1228, MATCH($B$3, resultados!$A$1:$ZZ$1, 0))</f>
        <v/>
      </c>
    </row>
    <row r="1235">
      <c r="A1235">
        <f>INDEX(resultados!$A$2:$ZZ$3036, 1229, MATCH($B$1, resultados!$A$1:$ZZ$1, 0))</f>
        <v/>
      </c>
      <c r="B1235">
        <f>INDEX(resultados!$A$2:$ZZ$3036, 1229, MATCH($B$2, resultados!$A$1:$ZZ$1, 0))</f>
        <v/>
      </c>
      <c r="C1235">
        <f>INDEX(resultados!$A$2:$ZZ$3036, 1229, MATCH($B$3, resultados!$A$1:$ZZ$1, 0))</f>
        <v/>
      </c>
    </row>
    <row r="1236">
      <c r="A1236">
        <f>INDEX(resultados!$A$2:$ZZ$3036, 1230, MATCH($B$1, resultados!$A$1:$ZZ$1, 0))</f>
        <v/>
      </c>
      <c r="B1236">
        <f>INDEX(resultados!$A$2:$ZZ$3036, 1230, MATCH($B$2, resultados!$A$1:$ZZ$1, 0))</f>
        <v/>
      </c>
      <c r="C1236">
        <f>INDEX(resultados!$A$2:$ZZ$3036, 1230, MATCH($B$3, resultados!$A$1:$ZZ$1, 0))</f>
        <v/>
      </c>
    </row>
    <row r="1237">
      <c r="A1237">
        <f>INDEX(resultados!$A$2:$ZZ$3036, 1231, MATCH($B$1, resultados!$A$1:$ZZ$1, 0))</f>
        <v/>
      </c>
      <c r="B1237">
        <f>INDEX(resultados!$A$2:$ZZ$3036, 1231, MATCH($B$2, resultados!$A$1:$ZZ$1, 0))</f>
        <v/>
      </c>
      <c r="C1237">
        <f>INDEX(resultados!$A$2:$ZZ$3036, 1231, MATCH($B$3, resultados!$A$1:$ZZ$1, 0))</f>
        <v/>
      </c>
    </row>
    <row r="1238">
      <c r="A1238">
        <f>INDEX(resultados!$A$2:$ZZ$3036, 1232, MATCH($B$1, resultados!$A$1:$ZZ$1, 0))</f>
        <v/>
      </c>
      <c r="B1238">
        <f>INDEX(resultados!$A$2:$ZZ$3036, 1232, MATCH($B$2, resultados!$A$1:$ZZ$1, 0))</f>
        <v/>
      </c>
      <c r="C1238">
        <f>INDEX(resultados!$A$2:$ZZ$3036, 1232, MATCH($B$3, resultados!$A$1:$ZZ$1, 0))</f>
        <v/>
      </c>
    </row>
    <row r="1239">
      <c r="A1239">
        <f>INDEX(resultados!$A$2:$ZZ$3036, 1233, MATCH($B$1, resultados!$A$1:$ZZ$1, 0))</f>
        <v/>
      </c>
      <c r="B1239">
        <f>INDEX(resultados!$A$2:$ZZ$3036, 1233, MATCH($B$2, resultados!$A$1:$ZZ$1, 0))</f>
        <v/>
      </c>
      <c r="C1239">
        <f>INDEX(resultados!$A$2:$ZZ$3036, 1233, MATCH($B$3, resultados!$A$1:$ZZ$1, 0))</f>
        <v/>
      </c>
    </row>
    <row r="1240">
      <c r="A1240">
        <f>INDEX(resultados!$A$2:$ZZ$3036, 1234, MATCH($B$1, resultados!$A$1:$ZZ$1, 0))</f>
        <v/>
      </c>
      <c r="B1240">
        <f>INDEX(resultados!$A$2:$ZZ$3036, 1234, MATCH($B$2, resultados!$A$1:$ZZ$1, 0))</f>
        <v/>
      </c>
      <c r="C1240">
        <f>INDEX(resultados!$A$2:$ZZ$3036, 1234, MATCH($B$3, resultados!$A$1:$ZZ$1, 0))</f>
        <v/>
      </c>
    </row>
    <row r="1241">
      <c r="A1241">
        <f>INDEX(resultados!$A$2:$ZZ$3036, 1235, MATCH($B$1, resultados!$A$1:$ZZ$1, 0))</f>
        <v/>
      </c>
      <c r="B1241">
        <f>INDEX(resultados!$A$2:$ZZ$3036, 1235, MATCH($B$2, resultados!$A$1:$ZZ$1, 0))</f>
        <v/>
      </c>
      <c r="C1241">
        <f>INDEX(resultados!$A$2:$ZZ$3036, 1235, MATCH($B$3, resultados!$A$1:$ZZ$1, 0))</f>
        <v/>
      </c>
    </row>
    <row r="1242">
      <c r="A1242">
        <f>INDEX(resultados!$A$2:$ZZ$3036, 1236, MATCH($B$1, resultados!$A$1:$ZZ$1, 0))</f>
        <v/>
      </c>
      <c r="B1242">
        <f>INDEX(resultados!$A$2:$ZZ$3036, 1236, MATCH($B$2, resultados!$A$1:$ZZ$1, 0))</f>
        <v/>
      </c>
      <c r="C1242">
        <f>INDEX(resultados!$A$2:$ZZ$3036, 1236, MATCH($B$3, resultados!$A$1:$ZZ$1, 0))</f>
        <v/>
      </c>
    </row>
    <row r="1243">
      <c r="A1243">
        <f>INDEX(resultados!$A$2:$ZZ$3036, 1237, MATCH($B$1, resultados!$A$1:$ZZ$1, 0))</f>
        <v/>
      </c>
      <c r="B1243">
        <f>INDEX(resultados!$A$2:$ZZ$3036, 1237, MATCH($B$2, resultados!$A$1:$ZZ$1, 0))</f>
        <v/>
      </c>
      <c r="C1243">
        <f>INDEX(resultados!$A$2:$ZZ$3036, 1237, MATCH($B$3, resultados!$A$1:$ZZ$1, 0))</f>
        <v/>
      </c>
    </row>
    <row r="1244">
      <c r="A1244">
        <f>INDEX(resultados!$A$2:$ZZ$3036, 1238, MATCH($B$1, resultados!$A$1:$ZZ$1, 0))</f>
        <v/>
      </c>
      <c r="B1244">
        <f>INDEX(resultados!$A$2:$ZZ$3036, 1238, MATCH($B$2, resultados!$A$1:$ZZ$1, 0))</f>
        <v/>
      </c>
      <c r="C1244">
        <f>INDEX(resultados!$A$2:$ZZ$3036, 1238, MATCH($B$3, resultados!$A$1:$ZZ$1, 0))</f>
        <v/>
      </c>
    </row>
    <row r="1245">
      <c r="A1245">
        <f>INDEX(resultados!$A$2:$ZZ$3036, 1239, MATCH($B$1, resultados!$A$1:$ZZ$1, 0))</f>
        <v/>
      </c>
      <c r="B1245">
        <f>INDEX(resultados!$A$2:$ZZ$3036, 1239, MATCH($B$2, resultados!$A$1:$ZZ$1, 0))</f>
        <v/>
      </c>
      <c r="C1245">
        <f>INDEX(resultados!$A$2:$ZZ$3036, 1239, MATCH($B$3, resultados!$A$1:$ZZ$1, 0))</f>
        <v/>
      </c>
    </row>
    <row r="1246">
      <c r="A1246">
        <f>INDEX(resultados!$A$2:$ZZ$3036, 1240, MATCH($B$1, resultados!$A$1:$ZZ$1, 0))</f>
        <v/>
      </c>
      <c r="B1246">
        <f>INDEX(resultados!$A$2:$ZZ$3036, 1240, MATCH($B$2, resultados!$A$1:$ZZ$1, 0))</f>
        <v/>
      </c>
      <c r="C1246">
        <f>INDEX(resultados!$A$2:$ZZ$3036, 1240, MATCH($B$3, resultados!$A$1:$ZZ$1, 0))</f>
        <v/>
      </c>
    </row>
    <row r="1247">
      <c r="A1247">
        <f>INDEX(resultados!$A$2:$ZZ$3036, 1241, MATCH($B$1, resultados!$A$1:$ZZ$1, 0))</f>
        <v/>
      </c>
      <c r="B1247">
        <f>INDEX(resultados!$A$2:$ZZ$3036, 1241, MATCH($B$2, resultados!$A$1:$ZZ$1, 0))</f>
        <v/>
      </c>
      <c r="C1247">
        <f>INDEX(resultados!$A$2:$ZZ$3036, 1241, MATCH($B$3, resultados!$A$1:$ZZ$1, 0))</f>
        <v/>
      </c>
    </row>
    <row r="1248">
      <c r="A1248">
        <f>INDEX(resultados!$A$2:$ZZ$3036, 1242, MATCH($B$1, resultados!$A$1:$ZZ$1, 0))</f>
        <v/>
      </c>
      <c r="B1248">
        <f>INDEX(resultados!$A$2:$ZZ$3036, 1242, MATCH($B$2, resultados!$A$1:$ZZ$1, 0))</f>
        <v/>
      </c>
      <c r="C1248">
        <f>INDEX(resultados!$A$2:$ZZ$3036, 1242, MATCH($B$3, resultados!$A$1:$ZZ$1, 0))</f>
        <v/>
      </c>
    </row>
    <row r="1249">
      <c r="A1249">
        <f>INDEX(resultados!$A$2:$ZZ$3036, 1243, MATCH($B$1, resultados!$A$1:$ZZ$1, 0))</f>
        <v/>
      </c>
      <c r="B1249">
        <f>INDEX(resultados!$A$2:$ZZ$3036, 1243, MATCH($B$2, resultados!$A$1:$ZZ$1, 0))</f>
        <v/>
      </c>
      <c r="C1249">
        <f>INDEX(resultados!$A$2:$ZZ$3036, 1243, MATCH($B$3, resultados!$A$1:$ZZ$1, 0))</f>
        <v/>
      </c>
    </row>
    <row r="1250">
      <c r="A1250">
        <f>INDEX(resultados!$A$2:$ZZ$3036, 1244, MATCH($B$1, resultados!$A$1:$ZZ$1, 0))</f>
        <v/>
      </c>
      <c r="B1250">
        <f>INDEX(resultados!$A$2:$ZZ$3036, 1244, MATCH($B$2, resultados!$A$1:$ZZ$1, 0))</f>
        <v/>
      </c>
      <c r="C1250">
        <f>INDEX(resultados!$A$2:$ZZ$3036, 1244, MATCH($B$3, resultados!$A$1:$ZZ$1, 0))</f>
        <v/>
      </c>
    </row>
    <row r="1251">
      <c r="A1251">
        <f>INDEX(resultados!$A$2:$ZZ$3036, 1245, MATCH($B$1, resultados!$A$1:$ZZ$1, 0))</f>
        <v/>
      </c>
      <c r="B1251">
        <f>INDEX(resultados!$A$2:$ZZ$3036, 1245, MATCH($B$2, resultados!$A$1:$ZZ$1, 0))</f>
        <v/>
      </c>
      <c r="C1251">
        <f>INDEX(resultados!$A$2:$ZZ$3036, 1245, MATCH($B$3, resultados!$A$1:$ZZ$1, 0))</f>
        <v/>
      </c>
    </row>
    <row r="1252">
      <c r="A1252">
        <f>INDEX(resultados!$A$2:$ZZ$3036, 1246, MATCH($B$1, resultados!$A$1:$ZZ$1, 0))</f>
        <v/>
      </c>
      <c r="B1252">
        <f>INDEX(resultados!$A$2:$ZZ$3036, 1246, MATCH($B$2, resultados!$A$1:$ZZ$1, 0))</f>
        <v/>
      </c>
      <c r="C1252">
        <f>INDEX(resultados!$A$2:$ZZ$3036, 1246, MATCH($B$3, resultados!$A$1:$ZZ$1, 0))</f>
        <v/>
      </c>
    </row>
    <row r="1253">
      <c r="A1253">
        <f>INDEX(resultados!$A$2:$ZZ$3036, 1247, MATCH($B$1, resultados!$A$1:$ZZ$1, 0))</f>
        <v/>
      </c>
      <c r="B1253">
        <f>INDEX(resultados!$A$2:$ZZ$3036, 1247, MATCH($B$2, resultados!$A$1:$ZZ$1, 0))</f>
        <v/>
      </c>
      <c r="C1253">
        <f>INDEX(resultados!$A$2:$ZZ$3036, 1247, MATCH($B$3, resultados!$A$1:$ZZ$1, 0))</f>
        <v/>
      </c>
    </row>
    <row r="1254">
      <c r="A1254">
        <f>INDEX(resultados!$A$2:$ZZ$3036, 1248, MATCH($B$1, resultados!$A$1:$ZZ$1, 0))</f>
        <v/>
      </c>
      <c r="B1254">
        <f>INDEX(resultados!$A$2:$ZZ$3036, 1248, MATCH($B$2, resultados!$A$1:$ZZ$1, 0))</f>
        <v/>
      </c>
      <c r="C1254">
        <f>INDEX(resultados!$A$2:$ZZ$3036, 1248, MATCH($B$3, resultados!$A$1:$ZZ$1, 0))</f>
        <v/>
      </c>
    </row>
    <row r="1255">
      <c r="A1255">
        <f>INDEX(resultados!$A$2:$ZZ$3036, 1249, MATCH($B$1, resultados!$A$1:$ZZ$1, 0))</f>
        <v/>
      </c>
      <c r="B1255">
        <f>INDEX(resultados!$A$2:$ZZ$3036, 1249, MATCH($B$2, resultados!$A$1:$ZZ$1, 0))</f>
        <v/>
      </c>
      <c r="C1255">
        <f>INDEX(resultados!$A$2:$ZZ$3036, 1249, MATCH($B$3, resultados!$A$1:$ZZ$1, 0))</f>
        <v/>
      </c>
    </row>
    <row r="1256">
      <c r="A1256">
        <f>INDEX(resultados!$A$2:$ZZ$3036, 1250, MATCH($B$1, resultados!$A$1:$ZZ$1, 0))</f>
        <v/>
      </c>
      <c r="B1256">
        <f>INDEX(resultados!$A$2:$ZZ$3036, 1250, MATCH($B$2, resultados!$A$1:$ZZ$1, 0))</f>
        <v/>
      </c>
      <c r="C1256">
        <f>INDEX(resultados!$A$2:$ZZ$3036, 1250, MATCH($B$3, resultados!$A$1:$ZZ$1, 0))</f>
        <v/>
      </c>
    </row>
    <row r="1257">
      <c r="A1257">
        <f>INDEX(resultados!$A$2:$ZZ$3036, 1251, MATCH($B$1, resultados!$A$1:$ZZ$1, 0))</f>
        <v/>
      </c>
      <c r="B1257">
        <f>INDEX(resultados!$A$2:$ZZ$3036, 1251, MATCH($B$2, resultados!$A$1:$ZZ$1, 0))</f>
        <v/>
      </c>
      <c r="C1257">
        <f>INDEX(resultados!$A$2:$ZZ$3036, 1251, MATCH($B$3, resultados!$A$1:$ZZ$1, 0))</f>
        <v/>
      </c>
    </row>
    <row r="1258">
      <c r="A1258">
        <f>INDEX(resultados!$A$2:$ZZ$3036, 1252, MATCH($B$1, resultados!$A$1:$ZZ$1, 0))</f>
        <v/>
      </c>
      <c r="B1258">
        <f>INDEX(resultados!$A$2:$ZZ$3036, 1252, MATCH($B$2, resultados!$A$1:$ZZ$1, 0))</f>
        <v/>
      </c>
      <c r="C1258">
        <f>INDEX(resultados!$A$2:$ZZ$3036, 1252, MATCH($B$3, resultados!$A$1:$ZZ$1, 0))</f>
        <v/>
      </c>
    </row>
    <row r="1259">
      <c r="A1259">
        <f>INDEX(resultados!$A$2:$ZZ$3036, 1253, MATCH($B$1, resultados!$A$1:$ZZ$1, 0))</f>
        <v/>
      </c>
      <c r="B1259">
        <f>INDEX(resultados!$A$2:$ZZ$3036, 1253, MATCH($B$2, resultados!$A$1:$ZZ$1, 0))</f>
        <v/>
      </c>
      <c r="C1259">
        <f>INDEX(resultados!$A$2:$ZZ$3036, 1253, MATCH($B$3, resultados!$A$1:$ZZ$1, 0))</f>
        <v/>
      </c>
    </row>
    <row r="1260">
      <c r="A1260">
        <f>INDEX(resultados!$A$2:$ZZ$3036, 1254, MATCH($B$1, resultados!$A$1:$ZZ$1, 0))</f>
        <v/>
      </c>
      <c r="B1260">
        <f>INDEX(resultados!$A$2:$ZZ$3036, 1254, MATCH($B$2, resultados!$A$1:$ZZ$1, 0))</f>
        <v/>
      </c>
      <c r="C1260">
        <f>INDEX(resultados!$A$2:$ZZ$3036, 1254, MATCH($B$3, resultados!$A$1:$ZZ$1, 0))</f>
        <v/>
      </c>
    </row>
    <row r="1261">
      <c r="A1261">
        <f>INDEX(resultados!$A$2:$ZZ$3036, 1255, MATCH($B$1, resultados!$A$1:$ZZ$1, 0))</f>
        <v/>
      </c>
      <c r="B1261">
        <f>INDEX(resultados!$A$2:$ZZ$3036, 1255, MATCH($B$2, resultados!$A$1:$ZZ$1, 0))</f>
        <v/>
      </c>
      <c r="C1261">
        <f>INDEX(resultados!$A$2:$ZZ$3036, 1255, MATCH($B$3, resultados!$A$1:$ZZ$1, 0))</f>
        <v/>
      </c>
    </row>
    <row r="1262">
      <c r="A1262">
        <f>INDEX(resultados!$A$2:$ZZ$3036, 1256, MATCH($B$1, resultados!$A$1:$ZZ$1, 0))</f>
        <v/>
      </c>
      <c r="B1262">
        <f>INDEX(resultados!$A$2:$ZZ$3036, 1256, MATCH($B$2, resultados!$A$1:$ZZ$1, 0))</f>
        <v/>
      </c>
      <c r="C1262">
        <f>INDEX(resultados!$A$2:$ZZ$3036, 1256, MATCH($B$3, resultados!$A$1:$ZZ$1, 0))</f>
        <v/>
      </c>
    </row>
    <row r="1263">
      <c r="A1263">
        <f>INDEX(resultados!$A$2:$ZZ$3036, 1257, MATCH($B$1, resultados!$A$1:$ZZ$1, 0))</f>
        <v/>
      </c>
      <c r="B1263">
        <f>INDEX(resultados!$A$2:$ZZ$3036, 1257, MATCH($B$2, resultados!$A$1:$ZZ$1, 0))</f>
        <v/>
      </c>
      <c r="C1263">
        <f>INDEX(resultados!$A$2:$ZZ$3036, 1257, MATCH($B$3, resultados!$A$1:$ZZ$1, 0))</f>
        <v/>
      </c>
    </row>
    <row r="1264">
      <c r="A1264">
        <f>INDEX(resultados!$A$2:$ZZ$3036, 1258, MATCH($B$1, resultados!$A$1:$ZZ$1, 0))</f>
        <v/>
      </c>
      <c r="B1264">
        <f>INDEX(resultados!$A$2:$ZZ$3036, 1258, MATCH($B$2, resultados!$A$1:$ZZ$1, 0))</f>
        <v/>
      </c>
      <c r="C1264">
        <f>INDEX(resultados!$A$2:$ZZ$3036, 1258, MATCH($B$3, resultados!$A$1:$ZZ$1, 0))</f>
        <v/>
      </c>
    </row>
    <row r="1265">
      <c r="A1265">
        <f>INDEX(resultados!$A$2:$ZZ$3036, 1259, MATCH($B$1, resultados!$A$1:$ZZ$1, 0))</f>
        <v/>
      </c>
      <c r="B1265">
        <f>INDEX(resultados!$A$2:$ZZ$3036, 1259, MATCH($B$2, resultados!$A$1:$ZZ$1, 0))</f>
        <v/>
      </c>
      <c r="C1265">
        <f>INDEX(resultados!$A$2:$ZZ$3036, 1259, MATCH($B$3, resultados!$A$1:$ZZ$1, 0))</f>
        <v/>
      </c>
    </row>
    <row r="1266">
      <c r="A1266">
        <f>INDEX(resultados!$A$2:$ZZ$3036, 1260, MATCH($B$1, resultados!$A$1:$ZZ$1, 0))</f>
        <v/>
      </c>
      <c r="B1266">
        <f>INDEX(resultados!$A$2:$ZZ$3036, 1260, MATCH($B$2, resultados!$A$1:$ZZ$1, 0))</f>
        <v/>
      </c>
      <c r="C1266">
        <f>INDEX(resultados!$A$2:$ZZ$3036, 1260, MATCH($B$3, resultados!$A$1:$ZZ$1, 0))</f>
        <v/>
      </c>
    </row>
    <row r="1267">
      <c r="A1267">
        <f>INDEX(resultados!$A$2:$ZZ$3036, 1261, MATCH($B$1, resultados!$A$1:$ZZ$1, 0))</f>
        <v/>
      </c>
      <c r="B1267">
        <f>INDEX(resultados!$A$2:$ZZ$3036, 1261, MATCH($B$2, resultados!$A$1:$ZZ$1, 0))</f>
        <v/>
      </c>
      <c r="C1267">
        <f>INDEX(resultados!$A$2:$ZZ$3036, 1261, MATCH($B$3, resultados!$A$1:$ZZ$1, 0))</f>
        <v/>
      </c>
    </row>
    <row r="1268">
      <c r="A1268">
        <f>INDEX(resultados!$A$2:$ZZ$3036, 1262, MATCH($B$1, resultados!$A$1:$ZZ$1, 0))</f>
        <v/>
      </c>
      <c r="B1268">
        <f>INDEX(resultados!$A$2:$ZZ$3036, 1262, MATCH($B$2, resultados!$A$1:$ZZ$1, 0))</f>
        <v/>
      </c>
      <c r="C1268">
        <f>INDEX(resultados!$A$2:$ZZ$3036, 1262, MATCH($B$3, resultados!$A$1:$ZZ$1, 0))</f>
        <v/>
      </c>
    </row>
    <row r="1269">
      <c r="A1269">
        <f>INDEX(resultados!$A$2:$ZZ$3036, 1263, MATCH($B$1, resultados!$A$1:$ZZ$1, 0))</f>
        <v/>
      </c>
      <c r="B1269">
        <f>INDEX(resultados!$A$2:$ZZ$3036, 1263, MATCH($B$2, resultados!$A$1:$ZZ$1, 0))</f>
        <v/>
      </c>
      <c r="C1269">
        <f>INDEX(resultados!$A$2:$ZZ$3036, 1263, MATCH($B$3, resultados!$A$1:$ZZ$1, 0))</f>
        <v/>
      </c>
    </row>
    <row r="1270">
      <c r="A1270">
        <f>INDEX(resultados!$A$2:$ZZ$3036, 1264, MATCH($B$1, resultados!$A$1:$ZZ$1, 0))</f>
        <v/>
      </c>
      <c r="B1270">
        <f>INDEX(resultados!$A$2:$ZZ$3036, 1264, MATCH($B$2, resultados!$A$1:$ZZ$1, 0))</f>
        <v/>
      </c>
      <c r="C1270">
        <f>INDEX(resultados!$A$2:$ZZ$3036, 1264, MATCH($B$3, resultados!$A$1:$ZZ$1, 0))</f>
        <v/>
      </c>
    </row>
    <row r="1271">
      <c r="A1271">
        <f>INDEX(resultados!$A$2:$ZZ$3036, 1265, MATCH($B$1, resultados!$A$1:$ZZ$1, 0))</f>
        <v/>
      </c>
      <c r="B1271">
        <f>INDEX(resultados!$A$2:$ZZ$3036, 1265, MATCH($B$2, resultados!$A$1:$ZZ$1, 0))</f>
        <v/>
      </c>
      <c r="C1271">
        <f>INDEX(resultados!$A$2:$ZZ$3036, 1265, MATCH($B$3, resultados!$A$1:$ZZ$1, 0))</f>
        <v/>
      </c>
    </row>
    <row r="1272">
      <c r="A1272">
        <f>INDEX(resultados!$A$2:$ZZ$3036, 1266, MATCH($B$1, resultados!$A$1:$ZZ$1, 0))</f>
        <v/>
      </c>
      <c r="B1272">
        <f>INDEX(resultados!$A$2:$ZZ$3036, 1266, MATCH($B$2, resultados!$A$1:$ZZ$1, 0))</f>
        <v/>
      </c>
      <c r="C1272">
        <f>INDEX(resultados!$A$2:$ZZ$3036, 1266, MATCH($B$3, resultados!$A$1:$ZZ$1, 0))</f>
        <v/>
      </c>
    </row>
    <row r="1273">
      <c r="A1273">
        <f>INDEX(resultados!$A$2:$ZZ$3036, 1267, MATCH($B$1, resultados!$A$1:$ZZ$1, 0))</f>
        <v/>
      </c>
      <c r="B1273">
        <f>INDEX(resultados!$A$2:$ZZ$3036, 1267, MATCH($B$2, resultados!$A$1:$ZZ$1, 0))</f>
        <v/>
      </c>
      <c r="C1273">
        <f>INDEX(resultados!$A$2:$ZZ$3036, 1267, MATCH($B$3, resultados!$A$1:$ZZ$1, 0))</f>
        <v/>
      </c>
    </row>
    <row r="1274">
      <c r="A1274">
        <f>INDEX(resultados!$A$2:$ZZ$3036, 1268, MATCH($B$1, resultados!$A$1:$ZZ$1, 0))</f>
        <v/>
      </c>
      <c r="B1274">
        <f>INDEX(resultados!$A$2:$ZZ$3036, 1268, MATCH($B$2, resultados!$A$1:$ZZ$1, 0))</f>
        <v/>
      </c>
      <c r="C1274">
        <f>INDEX(resultados!$A$2:$ZZ$3036, 1268, MATCH($B$3, resultados!$A$1:$ZZ$1, 0))</f>
        <v/>
      </c>
    </row>
    <row r="1275">
      <c r="A1275">
        <f>INDEX(resultados!$A$2:$ZZ$3036, 1269, MATCH($B$1, resultados!$A$1:$ZZ$1, 0))</f>
        <v/>
      </c>
      <c r="B1275">
        <f>INDEX(resultados!$A$2:$ZZ$3036, 1269, MATCH($B$2, resultados!$A$1:$ZZ$1, 0))</f>
        <v/>
      </c>
      <c r="C1275">
        <f>INDEX(resultados!$A$2:$ZZ$3036, 1269, MATCH($B$3, resultados!$A$1:$ZZ$1, 0))</f>
        <v/>
      </c>
    </row>
    <row r="1276">
      <c r="A1276">
        <f>INDEX(resultados!$A$2:$ZZ$3036, 1270, MATCH($B$1, resultados!$A$1:$ZZ$1, 0))</f>
        <v/>
      </c>
      <c r="B1276">
        <f>INDEX(resultados!$A$2:$ZZ$3036, 1270, MATCH($B$2, resultados!$A$1:$ZZ$1, 0))</f>
        <v/>
      </c>
      <c r="C1276">
        <f>INDEX(resultados!$A$2:$ZZ$3036, 1270, MATCH($B$3, resultados!$A$1:$ZZ$1, 0))</f>
        <v/>
      </c>
    </row>
    <row r="1277">
      <c r="A1277">
        <f>INDEX(resultados!$A$2:$ZZ$3036, 1271, MATCH($B$1, resultados!$A$1:$ZZ$1, 0))</f>
        <v/>
      </c>
      <c r="B1277">
        <f>INDEX(resultados!$A$2:$ZZ$3036, 1271, MATCH($B$2, resultados!$A$1:$ZZ$1, 0))</f>
        <v/>
      </c>
      <c r="C1277">
        <f>INDEX(resultados!$A$2:$ZZ$3036, 1271, MATCH($B$3, resultados!$A$1:$ZZ$1, 0))</f>
        <v/>
      </c>
    </row>
    <row r="1278">
      <c r="A1278">
        <f>INDEX(resultados!$A$2:$ZZ$3036, 1272, MATCH($B$1, resultados!$A$1:$ZZ$1, 0))</f>
        <v/>
      </c>
      <c r="B1278">
        <f>INDEX(resultados!$A$2:$ZZ$3036, 1272, MATCH($B$2, resultados!$A$1:$ZZ$1, 0))</f>
        <v/>
      </c>
      <c r="C1278">
        <f>INDEX(resultados!$A$2:$ZZ$3036, 1272, MATCH($B$3, resultados!$A$1:$ZZ$1, 0))</f>
        <v/>
      </c>
    </row>
    <row r="1279">
      <c r="A1279">
        <f>INDEX(resultados!$A$2:$ZZ$3036, 1273, MATCH($B$1, resultados!$A$1:$ZZ$1, 0))</f>
        <v/>
      </c>
      <c r="B1279">
        <f>INDEX(resultados!$A$2:$ZZ$3036, 1273, MATCH($B$2, resultados!$A$1:$ZZ$1, 0))</f>
        <v/>
      </c>
      <c r="C1279">
        <f>INDEX(resultados!$A$2:$ZZ$3036, 1273, MATCH($B$3, resultados!$A$1:$ZZ$1, 0))</f>
        <v/>
      </c>
    </row>
    <row r="1280">
      <c r="A1280">
        <f>INDEX(resultados!$A$2:$ZZ$3036, 1274, MATCH($B$1, resultados!$A$1:$ZZ$1, 0))</f>
        <v/>
      </c>
      <c r="B1280">
        <f>INDEX(resultados!$A$2:$ZZ$3036, 1274, MATCH($B$2, resultados!$A$1:$ZZ$1, 0))</f>
        <v/>
      </c>
      <c r="C1280">
        <f>INDEX(resultados!$A$2:$ZZ$3036, 1274, MATCH($B$3, resultados!$A$1:$ZZ$1, 0))</f>
        <v/>
      </c>
    </row>
    <row r="1281">
      <c r="A1281">
        <f>INDEX(resultados!$A$2:$ZZ$3036, 1275, MATCH($B$1, resultados!$A$1:$ZZ$1, 0))</f>
        <v/>
      </c>
      <c r="B1281">
        <f>INDEX(resultados!$A$2:$ZZ$3036, 1275, MATCH($B$2, resultados!$A$1:$ZZ$1, 0))</f>
        <v/>
      </c>
      <c r="C1281">
        <f>INDEX(resultados!$A$2:$ZZ$3036, 1275, MATCH($B$3, resultados!$A$1:$ZZ$1, 0))</f>
        <v/>
      </c>
    </row>
    <row r="1282">
      <c r="A1282">
        <f>INDEX(resultados!$A$2:$ZZ$3036, 1276, MATCH($B$1, resultados!$A$1:$ZZ$1, 0))</f>
        <v/>
      </c>
      <c r="B1282">
        <f>INDEX(resultados!$A$2:$ZZ$3036, 1276, MATCH($B$2, resultados!$A$1:$ZZ$1, 0))</f>
        <v/>
      </c>
      <c r="C1282">
        <f>INDEX(resultados!$A$2:$ZZ$3036, 1276, MATCH($B$3, resultados!$A$1:$ZZ$1, 0))</f>
        <v/>
      </c>
    </row>
    <row r="1283">
      <c r="A1283">
        <f>INDEX(resultados!$A$2:$ZZ$3036, 1277, MATCH($B$1, resultados!$A$1:$ZZ$1, 0))</f>
        <v/>
      </c>
      <c r="B1283">
        <f>INDEX(resultados!$A$2:$ZZ$3036, 1277, MATCH($B$2, resultados!$A$1:$ZZ$1, 0))</f>
        <v/>
      </c>
      <c r="C1283">
        <f>INDEX(resultados!$A$2:$ZZ$3036, 1277, MATCH($B$3, resultados!$A$1:$ZZ$1, 0))</f>
        <v/>
      </c>
    </row>
    <row r="1284">
      <c r="A1284">
        <f>INDEX(resultados!$A$2:$ZZ$3036, 1278, MATCH($B$1, resultados!$A$1:$ZZ$1, 0))</f>
        <v/>
      </c>
      <c r="B1284">
        <f>INDEX(resultados!$A$2:$ZZ$3036, 1278, MATCH($B$2, resultados!$A$1:$ZZ$1, 0))</f>
        <v/>
      </c>
      <c r="C1284">
        <f>INDEX(resultados!$A$2:$ZZ$3036, 1278, MATCH($B$3, resultados!$A$1:$ZZ$1, 0))</f>
        <v/>
      </c>
    </row>
    <row r="1285">
      <c r="A1285">
        <f>INDEX(resultados!$A$2:$ZZ$3036, 1279, MATCH($B$1, resultados!$A$1:$ZZ$1, 0))</f>
        <v/>
      </c>
      <c r="B1285">
        <f>INDEX(resultados!$A$2:$ZZ$3036, 1279, MATCH($B$2, resultados!$A$1:$ZZ$1, 0))</f>
        <v/>
      </c>
      <c r="C1285">
        <f>INDEX(resultados!$A$2:$ZZ$3036, 1279, MATCH($B$3, resultados!$A$1:$ZZ$1, 0))</f>
        <v/>
      </c>
    </row>
    <row r="1286">
      <c r="A1286">
        <f>INDEX(resultados!$A$2:$ZZ$3036, 1280, MATCH($B$1, resultados!$A$1:$ZZ$1, 0))</f>
        <v/>
      </c>
      <c r="B1286">
        <f>INDEX(resultados!$A$2:$ZZ$3036, 1280, MATCH($B$2, resultados!$A$1:$ZZ$1, 0))</f>
        <v/>
      </c>
      <c r="C1286">
        <f>INDEX(resultados!$A$2:$ZZ$3036, 1280, MATCH($B$3, resultados!$A$1:$ZZ$1, 0))</f>
        <v/>
      </c>
    </row>
    <row r="1287">
      <c r="A1287">
        <f>INDEX(resultados!$A$2:$ZZ$3036, 1281, MATCH($B$1, resultados!$A$1:$ZZ$1, 0))</f>
        <v/>
      </c>
      <c r="B1287">
        <f>INDEX(resultados!$A$2:$ZZ$3036, 1281, MATCH($B$2, resultados!$A$1:$ZZ$1, 0))</f>
        <v/>
      </c>
      <c r="C1287">
        <f>INDEX(resultados!$A$2:$ZZ$3036, 1281, MATCH($B$3, resultados!$A$1:$ZZ$1, 0))</f>
        <v/>
      </c>
    </row>
    <row r="1288">
      <c r="A1288">
        <f>INDEX(resultados!$A$2:$ZZ$3036, 1282, MATCH($B$1, resultados!$A$1:$ZZ$1, 0))</f>
        <v/>
      </c>
      <c r="B1288">
        <f>INDEX(resultados!$A$2:$ZZ$3036, 1282, MATCH($B$2, resultados!$A$1:$ZZ$1, 0))</f>
        <v/>
      </c>
      <c r="C1288">
        <f>INDEX(resultados!$A$2:$ZZ$3036, 1282, MATCH($B$3, resultados!$A$1:$ZZ$1, 0))</f>
        <v/>
      </c>
    </row>
    <row r="1289">
      <c r="A1289">
        <f>INDEX(resultados!$A$2:$ZZ$3036, 1283, MATCH($B$1, resultados!$A$1:$ZZ$1, 0))</f>
        <v/>
      </c>
      <c r="B1289">
        <f>INDEX(resultados!$A$2:$ZZ$3036, 1283, MATCH($B$2, resultados!$A$1:$ZZ$1, 0))</f>
        <v/>
      </c>
      <c r="C1289">
        <f>INDEX(resultados!$A$2:$ZZ$3036, 1283, MATCH($B$3, resultados!$A$1:$ZZ$1, 0))</f>
        <v/>
      </c>
    </row>
    <row r="1290">
      <c r="A1290">
        <f>INDEX(resultados!$A$2:$ZZ$3036, 1284, MATCH($B$1, resultados!$A$1:$ZZ$1, 0))</f>
        <v/>
      </c>
      <c r="B1290">
        <f>INDEX(resultados!$A$2:$ZZ$3036, 1284, MATCH($B$2, resultados!$A$1:$ZZ$1, 0))</f>
        <v/>
      </c>
      <c r="C1290">
        <f>INDEX(resultados!$A$2:$ZZ$3036, 1284, MATCH($B$3, resultados!$A$1:$ZZ$1, 0))</f>
        <v/>
      </c>
    </row>
    <row r="1291">
      <c r="A1291">
        <f>INDEX(resultados!$A$2:$ZZ$3036, 1285, MATCH($B$1, resultados!$A$1:$ZZ$1, 0))</f>
        <v/>
      </c>
      <c r="B1291">
        <f>INDEX(resultados!$A$2:$ZZ$3036, 1285, MATCH($B$2, resultados!$A$1:$ZZ$1, 0))</f>
        <v/>
      </c>
      <c r="C1291">
        <f>INDEX(resultados!$A$2:$ZZ$3036, 1285, MATCH($B$3, resultados!$A$1:$ZZ$1, 0))</f>
        <v/>
      </c>
    </row>
    <row r="1292">
      <c r="A1292">
        <f>INDEX(resultados!$A$2:$ZZ$3036, 1286, MATCH($B$1, resultados!$A$1:$ZZ$1, 0))</f>
        <v/>
      </c>
      <c r="B1292">
        <f>INDEX(resultados!$A$2:$ZZ$3036, 1286, MATCH($B$2, resultados!$A$1:$ZZ$1, 0))</f>
        <v/>
      </c>
      <c r="C1292">
        <f>INDEX(resultados!$A$2:$ZZ$3036, 1286, MATCH($B$3, resultados!$A$1:$ZZ$1, 0))</f>
        <v/>
      </c>
    </row>
    <row r="1293">
      <c r="A1293">
        <f>INDEX(resultados!$A$2:$ZZ$3036, 1287, MATCH($B$1, resultados!$A$1:$ZZ$1, 0))</f>
        <v/>
      </c>
      <c r="B1293">
        <f>INDEX(resultados!$A$2:$ZZ$3036, 1287, MATCH($B$2, resultados!$A$1:$ZZ$1, 0))</f>
        <v/>
      </c>
      <c r="C1293">
        <f>INDEX(resultados!$A$2:$ZZ$3036, 1287, MATCH($B$3, resultados!$A$1:$ZZ$1, 0))</f>
        <v/>
      </c>
    </row>
    <row r="1294">
      <c r="A1294">
        <f>INDEX(resultados!$A$2:$ZZ$3036, 1288, MATCH($B$1, resultados!$A$1:$ZZ$1, 0))</f>
        <v/>
      </c>
      <c r="B1294">
        <f>INDEX(resultados!$A$2:$ZZ$3036, 1288, MATCH($B$2, resultados!$A$1:$ZZ$1, 0))</f>
        <v/>
      </c>
      <c r="C1294">
        <f>INDEX(resultados!$A$2:$ZZ$3036, 1288, MATCH($B$3, resultados!$A$1:$ZZ$1, 0))</f>
        <v/>
      </c>
    </row>
    <row r="1295">
      <c r="A1295">
        <f>INDEX(resultados!$A$2:$ZZ$3036, 1289, MATCH($B$1, resultados!$A$1:$ZZ$1, 0))</f>
        <v/>
      </c>
      <c r="B1295">
        <f>INDEX(resultados!$A$2:$ZZ$3036, 1289, MATCH($B$2, resultados!$A$1:$ZZ$1, 0))</f>
        <v/>
      </c>
      <c r="C1295">
        <f>INDEX(resultados!$A$2:$ZZ$3036, 1289, MATCH($B$3, resultados!$A$1:$ZZ$1, 0))</f>
        <v/>
      </c>
    </row>
    <row r="1296">
      <c r="A1296">
        <f>INDEX(resultados!$A$2:$ZZ$3036, 1290, MATCH($B$1, resultados!$A$1:$ZZ$1, 0))</f>
        <v/>
      </c>
      <c r="B1296">
        <f>INDEX(resultados!$A$2:$ZZ$3036, 1290, MATCH($B$2, resultados!$A$1:$ZZ$1, 0))</f>
        <v/>
      </c>
      <c r="C1296">
        <f>INDEX(resultados!$A$2:$ZZ$3036, 1290, MATCH($B$3, resultados!$A$1:$ZZ$1, 0))</f>
        <v/>
      </c>
    </row>
    <row r="1297">
      <c r="A1297">
        <f>INDEX(resultados!$A$2:$ZZ$3036, 1291, MATCH($B$1, resultados!$A$1:$ZZ$1, 0))</f>
        <v/>
      </c>
      <c r="B1297">
        <f>INDEX(resultados!$A$2:$ZZ$3036, 1291, MATCH($B$2, resultados!$A$1:$ZZ$1, 0))</f>
        <v/>
      </c>
      <c r="C1297">
        <f>INDEX(resultados!$A$2:$ZZ$3036, 1291, MATCH($B$3, resultados!$A$1:$ZZ$1, 0))</f>
        <v/>
      </c>
    </row>
    <row r="1298">
      <c r="A1298">
        <f>INDEX(resultados!$A$2:$ZZ$3036, 1292, MATCH($B$1, resultados!$A$1:$ZZ$1, 0))</f>
        <v/>
      </c>
      <c r="B1298">
        <f>INDEX(resultados!$A$2:$ZZ$3036, 1292, MATCH($B$2, resultados!$A$1:$ZZ$1, 0))</f>
        <v/>
      </c>
      <c r="C1298">
        <f>INDEX(resultados!$A$2:$ZZ$3036, 1292, MATCH($B$3, resultados!$A$1:$ZZ$1, 0))</f>
        <v/>
      </c>
    </row>
    <row r="1299">
      <c r="A1299">
        <f>INDEX(resultados!$A$2:$ZZ$3036, 1293, MATCH($B$1, resultados!$A$1:$ZZ$1, 0))</f>
        <v/>
      </c>
      <c r="B1299">
        <f>INDEX(resultados!$A$2:$ZZ$3036, 1293, MATCH($B$2, resultados!$A$1:$ZZ$1, 0))</f>
        <v/>
      </c>
      <c r="C1299">
        <f>INDEX(resultados!$A$2:$ZZ$3036, 1293, MATCH($B$3, resultados!$A$1:$ZZ$1, 0))</f>
        <v/>
      </c>
    </row>
    <row r="1300">
      <c r="A1300">
        <f>INDEX(resultados!$A$2:$ZZ$3036, 1294, MATCH($B$1, resultados!$A$1:$ZZ$1, 0))</f>
        <v/>
      </c>
      <c r="B1300">
        <f>INDEX(resultados!$A$2:$ZZ$3036, 1294, MATCH($B$2, resultados!$A$1:$ZZ$1, 0))</f>
        <v/>
      </c>
      <c r="C1300">
        <f>INDEX(resultados!$A$2:$ZZ$3036, 1294, MATCH($B$3, resultados!$A$1:$ZZ$1, 0))</f>
        <v/>
      </c>
    </row>
    <row r="1301">
      <c r="A1301">
        <f>INDEX(resultados!$A$2:$ZZ$3036, 1295, MATCH($B$1, resultados!$A$1:$ZZ$1, 0))</f>
        <v/>
      </c>
      <c r="B1301">
        <f>INDEX(resultados!$A$2:$ZZ$3036, 1295, MATCH($B$2, resultados!$A$1:$ZZ$1, 0))</f>
        <v/>
      </c>
      <c r="C1301">
        <f>INDEX(resultados!$A$2:$ZZ$3036, 1295, MATCH($B$3, resultados!$A$1:$ZZ$1, 0))</f>
        <v/>
      </c>
    </row>
    <row r="1302">
      <c r="A1302">
        <f>INDEX(resultados!$A$2:$ZZ$3036, 1296, MATCH($B$1, resultados!$A$1:$ZZ$1, 0))</f>
        <v/>
      </c>
      <c r="B1302">
        <f>INDEX(resultados!$A$2:$ZZ$3036, 1296, MATCH($B$2, resultados!$A$1:$ZZ$1, 0))</f>
        <v/>
      </c>
      <c r="C1302">
        <f>INDEX(resultados!$A$2:$ZZ$3036, 1296, MATCH($B$3, resultados!$A$1:$ZZ$1, 0))</f>
        <v/>
      </c>
    </row>
    <row r="1303">
      <c r="A1303">
        <f>INDEX(resultados!$A$2:$ZZ$3036, 1297, MATCH($B$1, resultados!$A$1:$ZZ$1, 0))</f>
        <v/>
      </c>
      <c r="B1303">
        <f>INDEX(resultados!$A$2:$ZZ$3036, 1297, MATCH($B$2, resultados!$A$1:$ZZ$1, 0))</f>
        <v/>
      </c>
      <c r="C1303">
        <f>INDEX(resultados!$A$2:$ZZ$3036, 1297, MATCH($B$3, resultados!$A$1:$ZZ$1, 0))</f>
        <v/>
      </c>
    </row>
    <row r="1304">
      <c r="A1304">
        <f>INDEX(resultados!$A$2:$ZZ$3036, 1298, MATCH($B$1, resultados!$A$1:$ZZ$1, 0))</f>
        <v/>
      </c>
      <c r="B1304">
        <f>INDEX(resultados!$A$2:$ZZ$3036, 1298, MATCH($B$2, resultados!$A$1:$ZZ$1, 0))</f>
        <v/>
      </c>
      <c r="C1304">
        <f>INDEX(resultados!$A$2:$ZZ$3036, 1298, MATCH($B$3, resultados!$A$1:$ZZ$1, 0))</f>
        <v/>
      </c>
    </row>
    <row r="1305">
      <c r="A1305">
        <f>INDEX(resultados!$A$2:$ZZ$3036, 1299, MATCH($B$1, resultados!$A$1:$ZZ$1, 0))</f>
        <v/>
      </c>
      <c r="B1305">
        <f>INDEX(resultados!$A$2:$ZZ$3036, 1299, MATCH($B$2, resultados!$A$1:$ZZ$1, 0))</f>
        <v/>
      </c>
      <c r="C1305">
        <f>INDEX(resultados!$A$2:$ZZ$3036, 1299, MATCH($B$3, resultados!$A$1:$ZZ$1, 0))</f>
        <v/>
      </c>
    </row>
    <row r="1306">
      <c r="A1306">
        <f>INDEX(resultados!$A$2:$ZZ$3036, 1300, MATCH($B$1, resultados!$A$1:$ZZ$1, 0))</f>
        <v/>
      </c>
      <c r="B1306">
        <f>INDEX(resultados!$A$2:$ZZ$3036, 1300, MATCH($B$2, resultados!$A$1:$ZZ$1, 0))</f>
        <v/>
      </c>
      <c r="C1306">
        <f>INDEX(resultados!$A$2:$ZZ$3036, 1300, MATCH($B$3, resultados!$A$1:$ZZ$1, 0))</f>
        <v/>
      </c>
    </row>
    <row r="1307">
      <c r="A1307">
        <f>INDEX(resultados!$A$2:$ZZ$3036, 1301, MATCH($B$1, resultados!$A$1:$ZZ$1, 0))</f>
        <v/>
      </c>
      <c r="B1307">
        <f>INDEX(resultados!$A$2:$ZZ$3036, 1301, MATCH($B$2, resultados!$A$1:$ZZ$1, 0))</f>
        <v/>
      </c>
      <c r="C1307">
        <f>INDEX(resultados!$A$2:$ZZ$3036, 1301, MATCH($B$3, resultados!$A$1:$ZZ$1, 0))</f>
        <v/>
      </c>
    </row>
    <row r="1308">
      <c r="A1308">
        <f>INDEX(resultados!$A$2:$ZZ$3036, 1302, MATCH($B$1, resultados!$A$1:$ZZ$1, 0))</f>
        <v/>
      </c>
      <c r="B1308">
        <f>INDEX(resultados!$A$2:$ZZ$3036, 1302, MATCH($B$2, resultados!$A$1:$ZZ$1, 0))</f>
        <v/>
      </c>
      <c r="C1308">
        <f>INDEX(resultados!$A$2:$ZZ$3036, 1302, MATCH($B$3, resultados!$A$1:$ZZ$1, 0))</f>
        <v/>
      </c>
    </row>
    <row r="1309">
      <c r="A1309">
        <f>INDEX(resultados!$A$2:$ZZ$3036, 1303, MATCH($B$1, resultados!$A$1:$ZZ$1, 0))</f>
        <v/>
      </c>
      <c r="B1309">
        <f>INDEX(resultados!$A$2:$ZZ$3036, 1303, MATCH($B$2, resultados!$A$1:$ZZ$1, 0))</f>
        <v/>
      </c>
      <c r="C1309">
        <f>INDEX(resultados!$A$2:$ZZ$3036, 1303, MATCH($B$3, resultados!$A$1:$ZZ$1, 0))</f>
        <v/>
      </c>
    </row>
    <row r="1310">
      <c r="A1310">
        <f>INDEX(resultados!$A$2:$ZZ$3036, 1304, MATCH($B$1, resultados!$A$1:$ZZ$1, 0))</f>
        <v/>
      </c>
      <c r="B1310">
        <f>INDEX(resultados!$A$2:$ZZ$3036, 1304, MATCH($B$2, resultados!$A$1:$ZZ$1, 0))</f>
        <v/>
      </c>
      <c r="C1310">
        <f>INDEX(resultados!$A$2:$ZZ$3036, 1304, MATCH($B$3, resultados!$A$1:$ZZ$1, 0))</f>
        <v/>
      </c>
    </row>
    <row r="1311">
      <c r="A1311">
        <f>INDEX(resultados!$A$2:$ZZ$3036, 1305, MATCH($B$1, resultados!$A$1:$ZZ$1, 0))</f>
        <v/>
      </c>
      <c r="B1311">
        <f>INDEX(resultados!$A$2:$ZZ$3036, 1305, MATCH($B$2, resultados!$A$1:$ZZ$1, 0))</f>
        <v/>
      </c>
      <c r="C1311">
        <f>INDEX(resultados!$A$2:$ZZ$3036, 1305, MATCH($B$3, resultados!$A$1:$ZZ$1, 0))</f>
        <v/>
      </c>
    </row>
    <row r="1312">
      <c r="A1312">
        <f>INDEX(resultados!$A$2:$ZZ$3036, 1306, MATCH($B$1, resultados!$A$1:$ZZ$1, 0))</f>
        <v/>
      </c>
      <c r="B1312">
        <f>INDEX(resultados!$A$2:$ZZ$3036, 1306, MATCH($B$2, resultados!$A$1:$ZZ$1, 0))</f>
        <v/>
      </c>
      <c r="C1312">
        <f>INDEX(resultados!$A$2:$ZZ$3036, 1306, MATCH($B$3, resultados!$A$1:$ZZ$1, 0))</f>
        <v/>
      </c>
    </row>
    <row r="1313">
      <c r="A1313">
        <f>INDEX(resultados!$A$2:$ZZ$3036, 1307, MATCH($B$1, resultados!$A$1:$ZZ$1, 0))</f>
        <v/>
      </c>
      <c r="B1313">
        <f>INDEX(resultados!$A$2:$ZZ$3036, 1307, MATCH($B$2, resultados!$A$1:$ZZ$1, 0))</f>
        <v/>
      </c>
      <c r="C1313">
        <f>INDEX(resultados!$A$2:$ZZ$3036, 1307, MATCH($B$3, resultados!$A$1:$ZZ$1, 0))</f>
        <v/>
      </c>
    </row>
    <row r="1314">
      <c r="A1314">
        <f>INDEX(resultados!$A$2:$ZZ$3036, 1308, MATCH($B$1, resultados!$A$1:$ZZ$1, 0))</f>
        <v/>
      </c>
      <c r="B1314">
        <f>INDEX(resultados!$A$2:$ZZ$3036, 1308, MATCH($B$2, resultados!$A$1:$ZZ$1, 0))</f>
        <v/>
      </c>
      <c r="C1314">
        <f>INDEX(resultados!$A$2:$ZZ$3036, 1308, MATCH($B$3, resultados!$A$1:$ZZ$1, 0))</f>
        <v/>
      </c>
    </row>
    <row r="1315">
      <c r="A1315">
        <f>INDEX(resultados!$A$2:$ZZ$3036, 1309, MATCH($B$1, resultados!$A$1:$ZZ$1, 0))</f>
        <v/>
      </c>
      <c r="B1315">
        <f>INDEX(resultados!$A$2:$ZZ$3036, 1309, MATCH($B$2, resultados!$A$1:$ZZ$1, 0))</f>
        <v/>
      </c>
      <c r="C1315">
        <f>INDEX(resultados!$A$2:$ZZ$3036, 1309, MATCH($B$3, resultados!$A$1:$ZZ$1, 0))</f>
        <v/>
      </c>
    </row>
    <row r="1316">
      <c r="A1316">
        <f>INDEX(resultados!$A$2:$ZZ$3036, 1310, MATCH($B$1, resultados!$A$1:$ZZ$1, 0))</f>
        <v/>
      </c>
      <c r="B1316">
        <f>INDEX(resultados!$A$2:$ZZ$3036, 1310, MATCH($B$2, resultados!$A$1:$ZZ$1, 0))</f>
        <v/>
      </c>
      <c r="C1316">
        <f>INDEX(resultados!$A$2:$ZZ$3036, 1310, MATCH($B$3, resultados!$A$1:$ZZ$1, 0))</f>
        <v/>
      </c>
    </row>
    <row r="1317">
      <c r="A1317">
        <f>INDEX(resultados!$A$2:$ZZ$3036, 1311, MATCH($B$1, resultados!$A$1:$ZZ$1, 0))</f>
        <v/>
      </c>
      <c r="B1317">
        <f>INDEX(resultados!$A$2:$ZZ$3036, 1311, MATCH($B$2, resultados!$A$1:$ZZ$1, 0))</f>
        <v/>
      </c>
      <c r="C1317">
        <f>INDEX(resultados!$A$2:$ZZ$3036, 1311, MATCH($B$3, resultados!$A$1:$ZZ$1, 0))</f>
        <v/>
      </c>
    </row>
    <row r="1318">
      <c r="A1318">
        <f>INDEX(resultados!$A$2:$ZZ$3036, 1312, MATCH($B$1, resultados!$A$1:$ZZ$1, 0))</f>
        <v/>
      </c>
      <c r="B1318">
        <f>INDEX(resultados!$A$2:$ZZ$3036, 1312, MATCH($B$2, resultados!$A$1:$ZZ$1, 0))</f>
        <v/>
      </c>
      <c r="C1318">
        <f>INDEX(resultados!$A$2:$ZZ$3036, 1312, MATCH($B$3, resultados!$A$1:$ZZ$1, 0))</f>
        <v/>
      </c>
    </row>
    <row r="1319">
      <c r="A1319">
        <f>INDEX(resultados!$A$2:$ZZ$3036, 1313, MATCH($B$1, resultados!$A$1:$ZZ$1, 0))</f>
        <v/>
      </c>
      <c r="B1319">
        <f>INDEX(resultados!$A$2:$ZZ$3036, 1313, MATCH($B$2, resultados!$A$1:$ZZ$1, 0))</f>
        <v/>
      </c>
      <c r="C1319">
        <f>INDEX(resultados!$A$2:$ZZ$3036, 1313, MATCH($B$3, resultados!$A$1:$ZZ$1, 0))</f>
        <v/>
      </c>
    </row>
    <row r="1320">
      <c r="A1320">
        <f>INDEX(resultados!$A$2:$ZZ$3036, 1314, MATCH($B$1, resultados!$A$1:$ZZ$1, 0))</f>
        <v/>
      </c>
      <c r="B1320">
        <f>INDEX(resultados!$A$2:$ZZ$3036, 1314, MATCH($B$2, resultados!$A$1:$ZZ$1, 0))</f>
        <v/>
      </c>
      <c r="C1320">
        <f>INDEX(resultados!$A$2:$ZZ$3036, 1314, MATCH($B$3, resultados!$A$1:$ZZ$1, 0))</f>
        <v/>
      </c>
    </row>
    <row r="1321">
      <c r="A1321">
        <f>INDEX(resultados!$A$2:$ZZ$3036, 1315, MATCH($B$1, resultados!$A$1:$ZZ$1, 0))</f>
        <v/>
      </c>
      <c r="B1321">
        <f>INDEX(resultados!$A$2:$ZZ$3036, 1315, MATCH($B$2, resultados!$A$1:$ZZ$1, 0))</f>
        <v/>
      </c>
      <c r="C1321">
        <f>INDEX(resultados!$A$2:$ZZ$3036, 1315, MATCH($B$3, resultados!$A$1:$ZZ$1, 0))</f>
        <v/>
      </c>
    </row>
    <row r="1322">
      <c r="A1322">
        <f>INDEX(resultados!$A$2:$ZZ$3036, 1316, MATCH($B$1, resultados!$A$1:$ZZ$1, 0))</f>
        <v/>
      </c>
      <c r="B1322">
        <f>INDEX(resultados!$A$2:$ZZ$3036, 1316, MATCH($B$2, resultados!$A$1:$ZZ$1, 0))</f>
        <v/>
      </c>
      <c r="C1322">
        <f>INDEX(resultados!$A$2:$ZZ$3036, 1316, MATCH($B$3, resultados!$A$1:$ZZ$1, 0))</f>
        <v/>
      </c>
    </row>
    <row r="1323">
      <c r="A1323">
        <f>INDEX(resultados!$A$2:$ZZ$3036, 1317, MATCH($B$1, resultados!$A$1:$ZZ$1, 0))</f>
        <v/>
      </c>
      <c r="B1323">
        <f>INDEX(resultados!$A$2:$ZZ$3036, 1317, MATCH($B$2, resultados!$A$1:$ZZ$1, 0))</f>
        <v/>
      </c>
      <c r="C1323">
        <f>INDEX(resultados!$A$2:$ZZ$3036, 1317, MATCH($B$3, resultados!$A$1:$ZZ$1, 0))</f>
        <v/>
      </c>
    </row>
    <row r="1324">
      <c r="A1324">
        <f>INDEX(resultados!$A$2:$ZZ$3036, 1318, MATCH($B$1, resultados!$A$1:$ZZ$1, 0))</f>
        <v/>
      </c>
      <c r="B1324">
        <f>INDEX(resultados!$A$2:$ZZ$3036, 1318, MATCH($B$2, resultados!$A$1:$ZZ$1, 0))</f>
        <v/>
      </c>
      <c r="C1324">
        <f>INDEX(resultados!$A$2:$ZZ$3036, 1318, MATCH($B$3, resultados!$A$1:$ZZ$1, 0))</f>
        <v/>
      </c>
    </row>
    <row r="1325">
      <c r="A1325">
        <f>INDEX(resultados!$A$2:$ZZ$3036, 1319, MATCH($B$1, resultados!$A$1:$ZZ$1, 0))</f>
        <v/>
      </c>
      <c r="B1325">
        <f>INDEX(resultados!$A$2:$ZZ$3036, 1319, MATCH($B$2, resultados!$A$1:$ZZ$1, 0))</f>
        <v/>
      </c>
      <c r="C1325">
        <f>INDEX(resultados!$A$2:$ZZ$3036, 1319, MATCH($B$3, resultados!$A$1:$ZZ$1, 0))</f>
        <v/>
      </c>
    </row>
    <row r="1326">
      <c r="A1326">
        <f>INDEX(resultados!$A$2:$ZZ$3036, 1320, MATCH($B$1, resultados!$A$1:$ZZ$1, 0))</f>
        <v/>
      </c>
      <c r="B1326">
        <f>INDEX(resultados!$A$2:$ZZ$3036, 1320, MATCH($B$2, resultados!$A$1:$ZZ$1, 0))</f>
        <v/>
      </c>
      <c r="C1326">
        <f>INDEX(resultados!$A$2:$ZZ$3036, 1320, MATCH($B$3, resultados!$A$1:$ZZ$1, 0))</f>
        <v/>
      </c>
    </row>
    <row r="1327">
      <c r="A1327">
        <f>INDEX(resultados!$A$2:$ZZ$3036, 1321, MATCH($B$1, resultados!$A$1:$ZZ$1, 0))</f>
        <v/>
      </c>
      <c r="B1327">
        <f>INDEX(resultados!$A$2:$ZZ$3036, 1321, MATCH($B$2, resultados!$A$1:$ZZ$1, 0))</f>
        <v/>
      </c>
      <c r="C1327">
        <f>INDEX(resultados!$A$2:$ZZ$3036, 1321, MATCH($B$3, resultados!$A$1:$ZZ$1, 0))</f>
        <v/>
      </c>
    </row>
    <row r="1328">
      <c r="A1328">
        <f>INDEX(resultados!$A$2:$ZZ$3036, 1322, MATCH($B$1, resultados!$A$1:$ZZ$1, 0))</f>
        <v/>
      </c>
      <c r="B1328">
        <f>INDEX(resultados!$A$2:$ZZ$3036, 1322, MATCH($B$2, resultados!$A$1:$ZZ$1, 0))</f>
        <v/>
      </c>
      <c r="C1328">
        <f>INDEX(resultados!$A$2:$ZZ$3036, 1322, MATCH($B$3, resultados!$A$1:$ZZ$1, 0))</f>
        <v/>
      </c>
    </row>
    <row r="1329">
      <c r="A1329">
        <f>INDEX(resultados!$A$2:$ZZ$3036, 1323, MATCH($B$1, resultados!$A$1:$ZZ$1, 0))</f>
        <v/>
      </c>
      <c r="B1329">
        <f>INDEX(resultados!$A$2:$ZZ$3036, 1323, MATCH($B$2, resultados!$A$1:$ZZ$1, 0))</f>
        <v/>
      </c>
      <c r="C1329">
        <f>INDEX(resultados!$A$2:$ZZ$3036, 1323, MATCH($B$3, resultados!$A$1:$ZZ$1, 0))</f>
        <v/>
      </c>
    </row>
    <row r="1330">
      <c r="A1330">
        <f>INDEX(resultados!$A$2:$ZZ$3036, 1324, MATCH($B$1, resultados!$A$1:$ZZ$1, 0))</f>
        <v/>
      </c>
      <c r="B1330">
        <f>INDEX(resultados!$A$2:$ZZ$3036, 1324, MATCH($B$2, resultados!$A$1:$ZZ$1, 0))</f>
        <v/>
      </c>
      <c r="C1330">
        <f>INDEX(resultados!$A$2:$ZZ$3036, 1324, MATCH($B$3, resultados!$A$1:$ZZ$1, 0))</f>
        <v/>
      </c>
    </row>
    <row r="1331">
      <c r="A1331">
        <f>INDEX(resultados!$A$2:$ZZ$3036, 1325, MATCH($B$1, resultados!$A$1:$ZZ$1, 0))</f>
        <v/>
      </c>
      <c r="B1331">
        <f>INDEX(resultados!$A$2:$ZZ$3036, 1325, MATCH($B$2, resultados!$A$1:$ZZ$1, 0))</f>
        <v/>
      </c>
      <c r="C1331">
        <f>INDEX(resultados!$A$2:$ZZ$3036, 1325, MATCH($B$3, resultados!$A$1:$ZZ$1, 0))</f>
        <v/>
      </c>
    </row>
    <row r="1332">
      <c r="A1332">
        <f>INDEX(resultados!$A$2:$ZZ$3036, 1326, MATCH($B$1, resultados!$A$1:$ZZ$1, 0))</f>
        <v/>
      </c>
      <c r="B1332">
        <f>INDEX(resultados!$A$2:$ZZ$3036, 1326, MATCH($B$2, resultados!$A$1:$ZZ$1, 0))</f>
        <v/>
      </c>
      <c r="C1332">
        <f>INDEX(resultados!$A$2:$ZZ$3036, 1326, MATCH($B$3, resultados!$A$1:$ZZ$1, 0))</f>
        <v/>
      </c>
    </row>
    <row r="1333">
      <c r="A1333">
        <f>INDEX(resultados!$A$2:$ZZ$3036, 1327, MATCH($B$1, resultados!$A$1:$ZZ$1, 0))</f>
        <v/>
      </c>
      <c r="B1333">
        <f>INDEX(resultados!$A$2:$ZZ$3036, 1327, MATCH($B$2, resultados!$A$1:$ZZ$1, 0))</f>
        <v/>
      </c>
      <c r="C1333">
        <f>INDEX(resultados!$A$2:$ZZ$3036, 1327, MATCH($B$3, resultados!$A$1:$ZZ$1, 0))</f>
        <v/>
      </c>
    </row>
    <row r="1334">
      <c r="A1334">
        <f>INDEX(resultados!$A$2:$ZZ$3036, 1328, MATCH($B$1, resultados!$A$1:$ZZ$1, 0))</f>
        <v/>
      </c>
      <c r="B1334">
        <f>INDEX(resultados!$A$2:$ZZ$3036, 1328, MATCH($B$2, resultados!$A$1:$ZZ$1, 0))</f>
        <v/>
      </c>
      <c r="C1334">
        <f>INDEX(resultados!$A$2:$ZZ$3036, 1328, MATCH($B$3, resultados!$A$1:$ZZ$1, 0))</f>
        <v/>
      </c>
    </row>
    <row r="1335">
      <c r="A1335">
        <f>INDEX(resultados!$A$2:$ZZ$3036, 1329, MATCH($B$1, resultados!$A$1:$ZZ$1, 0))</f>
        <v/>
      </c>
      <c r="B1335">
        <f>INDEX(resultados!$A$2:$ZZ$3036, 1329, MATCH($B$2, resultados!$A$1:$ZZ$1, 0))</f>
        <v/>
      </c>
      <c r="C1335">
        <f>INDEX(resultados!$A$2:$ZZ$3036, 1329, MATCH($B$3, resultados!$A$1:$ZZ$1, 0))</f>
        <v/>
      </c>
    </row>
    <row r="1336">
      <c r="A1336">
        <f>INDEX(resultados!$A$2:$ZZ$3036, 1330, MATCH($B$1, resultados!$A$1:$ZZ$1, 0))</f>
        <v/>
      </c>
      <c r="B1336">
        <f>INDEX(resultados!$A$2:$ZZ$3036, 1330, MATCH($B$2, resultados!$A$1:$ZZ$1, 0))</f>
        <v/>
      </c>
      <c r="C1336">
        <f>INDEX(resultados!$A$2:$ZZ$3036, 1330, MATCH($B$3, resultados!$A$1:$ZZ$1, 0))</f>
        <v/>
      </c>
    </row>
    <row r="1337">
      <c r="A1337">
        <f>INDEX(resultados!$A$2:$ZZ$3036, 1331, MATCH($B$1, resultados!$A$1:$ZZ$1, 0))</f>
        <v/>
      </c>
      <c r="B1337">
        <f>INDEX(resultados!$A$2:$ZZ$3036, 1331, MATCH($B$2, resultados!$A$1:$ZZ$1, 0))</f>
        <v/>
      </c>
      <c r="C1337">
        <f>INDEX(resultados!$A$2:$ZZ$3036, 1331, MATCH($B$3, resultados!$A$1:$ZZ$1, 0))</f>
        <v/>
      </c>
    </row>
    <row r="1338">
      <c r="A1338">
        <f>INDEX(resultados!$A$2:$ZZ$3036, 1332, MATCH($B$1, resultados!$A$1:$ZZ$1, 0))</f>
        <v/>
      </c>
      <c r="B1338">
        <f>INDEX(resultados!$A$2:$ZZ$3036, 1332, MATCH($B$2, resultados!$A$1:$ZZ$1, 0))</f>
        <v/>
      </c>
      <c r="C1338">
        <f>INDEX(resultados!$A$2:$ZZ$3036, 1332, MATCH($B$3, resultados!$A$1:$ZZ$1, 0))</f>
        <v/>
      </c>
    </row>
    <row r="1339">
      <c r="A1339">
        <f>INDEX(resultados!$A$2:$ZZ$3036, 1333, MATCH($B$1, resultados!$A$1:$ZZ$1, 0))</f>
        <v/>
      </c>
      <c r="B1339">
        <f>INDEX(resultados!$A$2:$ZZ$3036, 1333, MATCH($B$2, resultados!$A$1:$ZZ$1, 0))</f>
        <v/>
      </c>
      <c r="C1339">
        <f>INDEX(resultados!$A$2:$ZZ$3036, 1333, MATCH($B$3, resultados!$A$1:$ZZ$1, 0))</f>
        <v/>
      </c>
    </row>
    <row r="1340">
      <c r="A1340">
        <f>INDEX(resultados!$A$2:$ZZ$3036, 1334, MATCH($B$1, resultados!$A$1:$ZZ$1, 0))</f>
        <v/>
      </c>
      <c r="B1340">
        <f>INDEX(resultados!$A$2:$ZZ$3036, 1334, MATCH($B$2, resultados!$A$1:$ZZ$1, 0))</f>
        <v/>
      </c>
      <c r="C1340">
        <f>INDEX(resultados!$A$2:$ZZ$3036, 1334, MATCH($B$3, resultados!$A$1:$ZZ$1, 0))</f>
        <v/>
      </c>
    </row>
    <row r="1341">
      <c r="A1341">
        <f>INDEX(resultados!$A$2:$ZZ$3036, 1335, MATCH($B$1, resultados!$A$1:$ZZ$1, 0))</f>
        <v/>
      </c>
      <c r="B1341">
        <f>INDEX(resultados!$A$2:$ZZ$3036, 1335, MATCH($B$2, resultados!$A$1:$ZZ$1, 0))</f>
        <v/>
      </c>
      <c r="C1341">
        <f>INDEX(resultados!$A$2:$ZZ$3036, 1335, MATCH($B$3, resultados!$A$1:$ZZ$1, 0))</f>
        <v/>
      </c>
    </row>
    <row r="1342">
      <c r="A1342">
        <f>INDEX(resultados!$A$2:$ZZ$3036, 1336, MATCH($B$1, resultados!$A$1:$ZZ$1, 0))</f>
        <v/>
      </c>
      <c r="B1342">
        <f>INDEX(resultados!$A$2:$ZZ$3036, 1336, MATCH($B$2, resultados!$A$1:$ZZ$1, 0))</f>
        <v/>
      </c>
      <c r="C1342">
        <f>INDEX(resultados!$A$2:$ZZ$3036, 1336, MATCH($B$3, resultados!$A$1:$ZZ$1, 0))</f>
        <v/>
      </c>
    </row>
    <row r="1343">
      <c r="A1343">
        <f>INDEX(resultados!$A$2:$ZZ$3036, 1337, MATCH($B$1, resultados!$A$1:$ZZ$1, 0))</f>
        <v/>
      </c>
      <c r="B1343">
        <f>INDEX(resultados!$A$2:$ZZ$3036, 1337, MATCH($B$2, resultados!$A$1:$ZZ$1, 0))</f>
        <v/>
      </c>
      <c r="C1343">
        <f>INDEX(resultados!$A$2:$ZZ$3036, 1337, MATCH($B$3, resultados!$A$1:$ZZ$1, 0))</f>
        <v/>
      </c>
    </row>
    <row r="1344">
      <c r="A1344">
        <f>INDEX(resultados!$A$2:$ZZ$3036, 1338, MATCH($B$1, resultados!$A$1:$ZZ$1, 0))</f>
        <v/>
      </c>
      <c r="B1344">
        <f>INDEX(resultados!$A$2:$ZZ$3036, 1338, MATCH($B$2, resultados!$A$1:$ZZ$1, 0))</f>
        <v/>
      </c>
      <c r="C1344">
        <f>INDEX(resultados!$A$2:$ZZ$3036, 1338, MATCH($B$3, resultados!$A$1:$ZZ$1, 0))</f>
        <v/>
      </c>
    </row>
    <row r="1345">
      <c r="A1345">
        <f>INDEX(resultados!$A$2:$ZZ$3036, 1339, MATCH($B$1, resultados!$A$1:$ZZ$1, 0))</f>
        <v/>
      </c>
      <c r="B1345">
        <f>INDEX(resultados!$A$2:$ZZ$3036, 1339, MATCH($B$2, resultados!$A$1:$ZZ$1, 0))</f>
        <v/>
      </c>
      <c r="C1345">
        <f>INDEX(resultados!$A$2:$ZZ$3036, 1339, MATCH($B$3, resultados!$A$1:$ZZ$1, 0))</f>
        <v/>
      </c>
    </row>
    <row r="1346">
      <c r="A1346">
        <f>INDEX(resultados!$A$2:$ZZ$3036, 1340, MATCH($B$1, resultados!$A$1:$ZZ$1, 0))</f>
        <v/>
      </c>
      <c r="B1346">
        <f>INDEX(resultados!$A$2:$ZZ$3036, 1340, MATCH($B$2, resultados!$A$1:$ZZ$1, 0))</f>
        <v/>
      </c>
      <c r="C1346">
        <f>INDEX(resultados!$A$2:$ZZ$3036, 1340, MATCH($B$3, resultados!$A$1:$ZZ$1, 0))</f>
        <v/>
      </c>
    </row>
    <row r="1347">
      <c r="A1347">
        <f>INDEX(resultados!$A$2:$ZZ$3036, 1341, MATCH($B$1, resultados!$A$1:$ZZ$1, 0))</f>
        <v/>
      </c>
      <c r="B1347">
        <f>INDEX(resultados!$A$2:$ZZ$3036, 1341, MATCH($B$2, resultados!$A$1:$ZZ$1, 0))</f>
        <v/>
      </c>
      <c r="C1347">
        <f>INDEX(resultados!$A$2:$ZZ$3036, 1341, MATCH($B$3, resultados!$A$1:$ZZ$1, 0))</f>
        <v/>
      </c>
    </row>
    <row r="1348">
      <c r="A1348">
        <f>INDEX(resultados!$A$2:$ZZ$3036, 1342, MATCH($B$1, resultados!$A$1:$ZZ$1, 0))</f>
        <v/>
      </c>
      <c r="B1348">
        <f>INDEX(resultados!$A$2:$ZZ$3036, 1342, MATCH($B$2, resultados!$A$1:$ZZ$1, 0))</f>
        <v/>
      </c>
      <c r="C1348">
        <f>INDEX(resultados!$A$2:$ZZ$3036, 1342, MATCH($B$3, resultados!$A$1:$ZZ$1, 0))</f>
        <v/>
      </c>
    </row>
    <row r="1349">
      <c r="A1349">
        <f>INDEX(resultados!$A$2:$ZZ$3036, 1343, MATCH($B$1, resultados!$A$1:$ZZ$1, 0))</f>
        <v/>
      </c>
      <c r="B1349">
        <f>INDEX(resultados!$A$2:$ZZ$3036, 1343, MATCH($B$2, resultados!$A$1:$ZZ$1, 0))</f>
        <v/>
      </c>
      <c r="C1349">
        <f>INDEX(resultados!$A$2:$ZZ$3036, 1343, MATCH($B$3, resultados!$A$1:$ZZ$1, 0))</f>
        <v/>
      </c>
    </row>
    <row r="1350">
      <c r="A1350">
        <f>INDEX(resultados!$A$2:$ZZ$3036, 1344, MATCH($B$1, resultados!$A$1:$ZZ$1, 0))</f>
        <v/>
      </c>
      <c r="B1350">
        <f>INDEX(resultados!$A$2:$ZZ$3036, 1344, MATCH($B$2, resultados!$A$1:$ZZ$1, 0))</f>
        <v/>
      </c>
      <c r="C1350">
        <f>INDEX(resultados!$A$2:$ZZ$3036, 1344, MATCH($B$3, resultados!$A$1:$ZZ$1, 0))</f>
        <v/>
      </c>
    </row>
    <row r="1351">
      <c r="A1351">
        <f>INDEX(resultados!$A$2:$ZZ$3036, 1345, MATCH($B$1, resultados!$A$1:$ZZ$1, 0))</f>
        <v/>
      </c>
      <c r="B1351">
        <f>INDEX(resultados!$A$2:$ZZ$3036, 1345, MATCH($B$2, resultados!$A$1:$ZZ$1, 0))</f>
        <v/>
      </c>
      <c r="C1351">
        <f>INDEX(resultados!$A$2:$ZZ$3036, 1345, MATCH($B$3, resultados!$A$1:$ZZ$1, 0))</f>
        <v/>
      </c>
    </row>
    <row r="1352">
      <c r="A1352">
        <f>INDEX(resultados!$A$2:$ZZ$3036, 1346, MATCH($B$1, resultados!$A$1:$ZZ$1, 0))</f>
        <v/>
      </c>
      <c r="B1352">
        <f>INDEX(resultados!$A$2:$ZZ$3036, 1346, MATCH($B$2, resultados!$A$1:$ZZ$1, 0))</f>
        <v/>
      </c>
      <c r="C1352">
        <f>INDEX(resultados!$A$2:$ZZ$3036, 1346, MATCH($B$3, resultados!$A$1:$ZZ$1, 0))</f>
        <v/>
      </c>
    </row>
    <row r="1353">
      <c r="A1353">
        <f>INDEX(resultados!$A$2:$ZZ$3036, 1347, MATCH($B$1, resultados!$A$1:$ZZ$1, 0))</f>
        <v/>
      </c>
      <c r="B1353">
        <f>INDEX(resultados!$A$2:$ZZ$3036, 1347, MATCH($B$2, resultados!$A$1:$ZZ$1, 0))</f>
        <v/>
      </c>
      <c r="C1353">
        <f>INDEX(resultados!$A$2:$ZZ$3036, 1347, MATCH($B$3, resultados!$A$1:$ZZ$1, 0))</f>
        <v/>
      </c>
    </row>
    <row r="1354">
      <c r="A1354">
        <f>INDEX(resultados!$A$2:$ZZ$3036, 1348, MATCH($B$1, resultados!$A$1:$ZZ$1, 0))</f>
        <v/>
      </c>
      <c r="B1354">
        <f>INDEX(resultados!$A$2:$ZZ$3036, 1348, MATCH($B$2, resultados!$A$1:$ZZ$1, 0))</f>
        <v/>
      </c>
      <c r="C1354">
        <f>INDEX(resultados!$A$2:$ZZ$3036, 1348, MATCH($B$3, resultados!$A$1:$ZZ$1, 0))</f>
        <v/>
      </c>
    </row>
    <row r="1355">
      <c r="A1355">
        <f>INDEX(resultados!$A$2:$ZZ$3036, 1349, MATCH($B$1, resultados!$A$1:$ZZ$1, 0))</f>
        <v/>
      </c>
      <c r="B1355">
        <f>INDEX(resultados!$A$2:$ZZ$3036, 1349, MATCH($B$2, resultados!$A$1:$ZZ$1, 0))</f>
        <v/>
      </c>
      <c r="C1355">
        <f>INDEX(resultados!$A$2:$ZZ$3036, 1349, MATCH($B$3, resultados!$A$1:$ZZ$1, 0))</f>
        <v/>
      </c>
    </row>
    <row r="1356">
      <c r="A1356">
        <f>INDEX(resultados!$A$2:$ZZ$3036, 1350, MATCH($B$1, resultados!$A$1:$ZZ$1, 0))</f>
        <v/>
      </c>
      <c r="B1356">
        <f>INDEX(resultados!$A$2:$ZZ$3036, 1350, MATCH($B$2, resultados!$A$1:$ZZ$1, 0))</f>
        <v/>
      </c>
      <c r="C1356">
        <f>INDEX(resultados!$A$2:$ZZ$3036, 1350, MATCH($B$3, resultados!$A$1:$ZZ$1, 0))</f>
        <v/>
      </c>
    </row>
    <row r="1357">
      <c r="A1357">
        <f>INDEX(resultados!$A$2:$ZZ$3036, 1351, MATCH($B$1, resultados!$A$1:$ZZ$1, 0))</f>
        <v/>
      </c>
      <c r="B1357">
        <f>INDEX(resultados!$A$2:$ZZ$3036, 1351, MATCH($B$2, resultados!$A$1:$ZZ$1, 0))</f>
        <v/>
      </c>
      <c r="C1357">
        <f>INDEX(resultados!$A$2:$ZZ$3036, 1351, MATCH($B$3, resultados!$A$1:$ZZ$1, 0))</f>
        <v/>
      </c>
    </row>
    <row r="1358">
      <c r="A1358">
        <f>INDEX(resultados!$A$2:$ZZ$3036, 1352, MATCH($B$1, resultados!$A$1:$ZZ$1, 0))</f>
        <v/>
      </c>
      <c r="B1358">
        <f>INDEX(resultados!$A$2:$ZZ$3036, 1352, MATCH($B$2, resultados!$A$1:$ZZ$1, 0))</f>
        <v/>
      </c>
      <c r="C1358">
        <f>INDEX(resultados!$A$2:$ZZ$3036, 1352, MATCH($B$3, resultados!$A$1:$ZZ$1, 0))</f>
        <v/>
      </c>
    </row>
    <row r="1359">
      <c r="A1359">
        <f>INDEX(resultados!$A$2:$ZZ$3036, 1353, MATCH($B$1, resultados!$A$1:$ZZ$1, 0))</f>
        <v/>
      </c>
      <c r="B1359">
        <f>INDEX(resultados!$A$2:$ZZ$3036, 1353, MATCH($B$2, resultados!$A$1:$ZZ$1, 0))</f>
        <v/>
      </c>
      <c r="C1359">
        <f>INDEX(resultados!$A$2:$ZZ$3036, 1353, MATCH($B$3, resultados!$A$1:$ZZ$1, 0))</f>
        <v/>
      </c>
    </row>
    <row r="1360">
      <c r="A1360">
        <f>INDEX(resultados!$A$2:$ZZ$3036, 1354, MATCH($B$1, resultados!$A$1:$ZZ$1, 0))</f>
        <v/>
      </c>
      <c r="B1360">
        <f>INDEX(resultados!$A$2:$ZZ$3036, 1354, MATCH($B$2, resultados!$A$1:$ZZ$1, 0))</f>
        <v/>
      </c>
      <c r="C1360">
        <f>INDEX(resultados!$A$2:$ZZ$3036, 1354, MATCH($B$3, resultados!$A$1:$ZZ$1, 0))</f>
        <v/>
      </c>
    </row>
    <row r="1361">
      <c r="A1361">
        <f>INDEX(resultados!$A$2:$ZZ$3036, 1355, MATCH($B$1, resultados!$A$1:$ZZ$1, 0))</f>
        <v/>
      </c>
      <c r="B1361">
        <f>INDEX(resultados!$A$2:$ZZ$3036, 1355, MATCH($B$2, resultados!$A$1:$ZZ$1, 0))</f>
        <v/>
      </c>
      <c r="C1361">
        <f>INDEX(resultados!$A$2:$ZZ$3036, 1355, MATCH($B$3, resultados!$A$1:$ZZ$1, 0))</f>
        <v/>
      </c>
    </row>
    <row r="1362">
      <c r="A1362">
        <f>INDEX(resultados!$A$2:$ZZ$3036, 1356, MATCH($B$1, resultados!$A$1:$ZZ$1, 0))</f>
        <v/>
      </c>
      <c r="B1362">
        <f>INDEX(resultados!$A$2:$ZZ$3036, 1356, MATCH($B$2, resultados!$A$1:$ZZ$1, 0))</f>
        <v/>
      </c>
      <c r="C1362">
        <f>INDEX(resultados!$A$2:$ZZ$3036, 1356, MATCH($B$3, resultados!$A$1:$ZZ$1, 0))</f>
        <v/>
      </c>
    </row>
    <row r="1363">
      <c r="A1363">
        <f>INDEX(resultados!$A$2:$ZZ$3036, 1357, MATCH($B$1, resultados!$A$1:$ZZ$1, 0))</f>
        <v/>
      </c>
      <c r="B1363">
        <f>INDEX(resultados!$A$2:$ZZ$3036, 1357, MATCH($B$2, resultados!$A$1:$ZZ$1, 0))</f>
        <v/>
      </c>
      <c r="C1363">
        <f>INDEX(resultados!$A$2:$ZZ$3036, 1357, MATCH($B$3, resultados!$A$1:$ZZ$1, 0))</f>
        <v/>
      </c>
    </row>
    <row r="1364">
      <c r="A1364">
        <f>INDEX(resultados!$A$2:$ZZ$3036, 1358, MATCH($B$1, resultados!$A$1:$ZZ$1, 0))</f>
        <v/>
      </c>
      <c r="B1364">
        <f>INDEX(resultados!$A$2:$ZZ$3036, 1358, MATCH($B$2, resultados!$A$1:$ZZ$1, 0))</f>
        <v/>
      </c>
      <c r="C1364">
        <f>INDEX(resultados!$A$2:$ZZ$3036, 1358, MATCH($B$3, resultados!$A$1:$ZZ$1, 0))</f>
        <v/>
      </c>
    </row>
    <row r="1365">
      <c r="A1365">
        <f>INDEX(resultados!$A$2:$ZZ$3036, 1359, MATCH($B$1, resultados!$A$1:$ZZ$1, 0))</f>
        <v/>
      </c>
      <c r="B1365">
        <f>INDEX(resultados!$A$2:$ZZ$3036, 1359, MATCH($B$2, resultados!$A$1:$ZZ$1, 0))</f>
        <v/>
      </c>
      <c r="C1365">
        <f>INDEX(resultados!$A$2:$ZZ$3036, 1359, MATCH($B$3, resultados!$A$1:$ZZ$1, 0))</f>
        <v/>
      </c>
    </row>
    <row r="1366">
      <c r="A1366">
        <f>INDEX(resultados!$A$2:$ZZ$3036, 1360, MATCH($B$1, resultados!$A$1:$ZZ$1, 0))</f>
        <v/>
      </c>
      <c r="B1366">
        <f>INDEX(resultados!$A$2:$ZZ$3036, 1360, MATCH($B$2, resultados!$A$1:$ZZ$1, 0))</f>
        <v/>
      </c>
      <c r="C1366">
        <f>INDEX(resultados!$A$2:$ZZ$3036, 1360, MATCH($B$3, resultados!$A$1:$ZZ$1, 0))</f>
        <v/>
      </c>
    </row>
    <row r="1367">
      <c r="A1367">
        <f>INDEX(resultados!$A$2:$ZZ$3036, 1361, MATCH($B$1, resultados!$A$1:$ZZ$1, 0))</f>
        <v/>
      </c>
      <c r="B1367">
        <f>INDEX(resultados!$A$2:$ZZ$3036, 1361, MATCH($B$2, resultados!$A$1:$ZZ$1, 0))</f>
        <v/>
      </c>
      <c r="C1367">
        <f>INDEX(resultados!$A$2:$ZZ$3036, 1361, MATCH($B$3, resultados!$A$1:$ZZ$1, 0))</f>
        <v/>
      </c>
    </row>
    <row r="1368">
      <c r="A1368">
        <f>INDEX(resultados!$A$2:$ZZ$3036, 1362, MATCH($B$1, resultados!$A$1:$ZZ$1, 0))</f>
        <v/>
      </c>
      <c r="B1368">
        <f>INDEX(resultados!$A$2:$ZZ$3036, 1362, MATCH($B$2, resultados!$A$1:$ZZ$1, 0))</f>
        <v/>
      </c>
      <c r="C1368">
        <f>INDEX(resultados!$A$2:$ZZ$3036, 1362, MATCH($B$3, resultados!$A$1:$ZZ$1, 0))</f>
        <v/>
      </c>
    </row>
    <row r="1369">
      <c r="A1369">
        <f>INDEX(resultados!$A$2:$ZZ$3036, 1363, MATCH($B$1, resultados!$A$1:$ZZ$1, 0))</f>
        <v/>
      </c>
      <c r="B1369">
        <f>INDEX(resultados!$A$2:$ZZ$3036, 1363, MATCH($B$2, resultados!$A$1:$ZZ$1, 0))</f>
        <v/>
      </c>
      <c r="C1369">
        <f>INDEX(resultados!$A$2:$ZZ$3036, 1363, MATCH($B$3, resultados!$A$1:$ZZ$1, 0))</f>
        <v/>
      </c>
    </row>
    <row r="1370">
      <c r="A1370">
        <f>INDEX(resultados!$A$2:$ZZ$3036, 1364, MATCH($B$1, resultados!$A$1:$ZZ$1, 0))</f>
        <v/>
      </c>
      <c r="B1370">
        <f>INDEX(resultados!$A$2:$ZZ$3036, 1364, MATCH($B$2, resultados!$A$1:$ZZ$1, 0))</f>
        <v/>
      </c>
      <c r="C1370">
        <f>INDEX(resultados!$A$2:$ZZ$3036, 1364, MATCH($B$3, resultados!$A$1:$ZZ$1, 0))</f>
        <v/>
      </c>
    </row>
    <row r="1371">
      <c r="A1371">
        <f>INDEX(resultados!$A$2:$ZZ$3036, 1365, MATCH($B$1, resultados!$A$1:$ZZ$1, 0))</f>
        <v/>
      </c>
      <c r="B1371">
        <f>INDEX(resultados!$A$2:$ZZ$3036, 1365, MATCH($B$2, resultados!$A$1:$ZZ$1, 0))</f>
        <v/>
      </c>
      <c r="C1371">
        <f>INDEX(resultados!$A$2:$ZZ$3036, 1365, MATCH($B$3, resultados!$A$1:$ZZ$1, 0))</f>
        <v/>
      </c>
    </row>
    <row r="1372">
      <c r="A1372">
        <f>INDEX(resultados!$A$2:$ZZ$3036, 1366, MATCH($B$1, resultados!$A$1:$ZZ$1, 0))</f>
        <v/>
      </c>
      <c r="B1372">
        <f>INDEX(resultados!$A$2:$ZZ$3036, 1366, MATCH($B$2, resultados!$A$1:$ZZ$1, 0))</f>
        <v/>
      </c>
      <c r="C1372">
        <f>INDEX(resultados!$A$2:$ZZ$3036, 1366, MATCH($B$3, resultados!$A$1:$ZZ$1, 0))</f>
        <v/>
      </c>
    </row>
    <row r="1373">
      <c r="A1373">
        <f>INDEX(resultados!$A$2:$ZZ$3036, 1367, MATCH($B$1, resultados!$A$1:$ZZ$1, 0))</f>
        <v/>
      </c>
      <c r="B1373">
        <f>INDEX(resultados!$A$2:$ZZ$3036, 1367, MATCH($B$2, resultados!$A$1:$ZZ$1, 0))</f>
        <v/>
      </c>
      <c r="C1373">
        <f>INDEX(resultados!$A$2:$ZZ$3036, 1367, MATCH($B$3, resultados!$A$1:$ZZ$1, 0))</f>
        <v/>
      </c>
    </row>
    <row r="1374">
      <c r="A1374">
        <f>INDEX(resultados!$A$2:$ZZ$3036, 1368, MATCH($B$1, resultados!$A$1:$ZZ$1, 0))</f>
        <v/>
      </c>
      <c r="B1374">
        <f>INDEX(resultados!$A$2:$ZZ$3036, 1368, MATCH($B$2, resultados!$A$1:$ZZ$1, 0))</f>
        <v/>
      </c>
      <c r="C1374">
        <f>INDEX(resultados!$A$2:$ZZ$3036, 1368, MATCH($B$3, resultados!$A$1:$ZZ$1, 0))</f>
        <v/>
      </c>
    </row>
    <row r="1375">
      <c r="A1375">
        <f>INDEX(resultados!$A$2:$ZZ$3036, 1369, MATCH($B$1, resultados!$A$1:$ZZ$1, 0))</f>
        <v/>
      </c>
      <c r="B1375">
        <f>INDEX(resultados!$A$2:$ZZ$3036, 1369, MATCH($B$2, resultados!$A$1:$ZZ$1, 0))</f>
        <v/>
      </c>
      <c r="C1375">
        <f>INDEX(resultados!$A$2:$ZZ$3036, 1369, MATCH($B$3, resultados!$A$1:$ZZ$1, 0))</f>
        <v/>
      </c>
    </row>
    <row r="1376">
      <c r="A1376">
        <f>INDEX(resultados!$A$2:$ZZ$3036, 1370, MATCH($B$1, resultados!$A$1:$ZZ$1, 0))</f>
        <v/>
      </c>
      <c r="B1376">
        <f>INDEX(resultados!$A$2:$ZZ$3036, 1370, MATCH($B$2, resultados!$A$1:$ZZ$1, 0))</f>
        <v/>
      </c>
      <c r="C1376">
        <f>INDEX(resultados!$A$2:$ZZ$3036, 1370, MATCH($B$3, resultados!$A$1:$ZZ$1, 0))</f>
        <v/>
      </c>
    </row>
    <row r="1377">
      <c r="A1377">
        <f>INDEX(resultados!$A$2:$ZZ$3036, 1371, MATCH($B$1, resultados!$A$1:$ZZ$1, 0))</f>
        <v/>
      </c>
      <c r="B1377">
        <f>INDEX(resultados!$A$2:$ZZ$3036, 1371, MATCH($B$2, resultados!$A$1:$ZZ$1, 0))</f>
        <v/>
      </c>
      <c r="C1377">
        <f>INDEX(resultados!$A$2:$ZZ$3036, 1371, MATCH($B$3, resultados!$A$1:$ZZ$1, 0))</f>
        <v/>
      </c>
    </row>
    <row r="1378">
      <c r="A1378">
        <f>INDEX(resultados!$A$2:$ZZ$3036, 1372, MATCH($B$1, resultados!$A$1:$ZZ$1, 0))</f>
        <v/>
      </c>
      <c r="B1378">
        <f>INDEX(resultados!$A$2:$ZZ$3036, 1372, MATCH($B$2, resultados!$A$1:$ZZ$1, 0))</f>
        <v/>
      </c>
      <c r="C1378">
        <f>INDEX(resultados!$A$2:$ZZ$3036, 1372, MATCH($B$3, resultados!$A$1:$ZZ$1, 0))</f>
        <v/>
      </c>
    </row>
    <row r="1379">
      <c r="A1379">
        <f>INDEX(resultados!$A$2:$ZZ$3036, 1373, MATCH($B$1, resultados!$A$1:$ZZ$1, 0))</f>
        <v/>
      </c>
      <c r="B1379">
        <f>INDEX(resultados!$A$2:$ZZ$3036, 1373, MATCH($B$2, resultados!$A$1:$ZZ$1, 0))</f>
        <v/>
      </c>
      <c r="C1379">
        <f>INDEX(resultados!$A$2:$ZZ$3036, 1373, MATCH($B$3, resultados!$A$1:$ZZ$1, 0))</f>
        <v/>
      </c>
    </row>
    <row r="1380">
      <c r="A1380">
        <f>INDEX(resultados!$A$2:$ZZ$3036, 1374, MATCH($B$1, resultados!$A$1:$ZZ$1, 0))</f>
        <v/>
      </c>
      <c r="B1380">
        <f>INDEX(resultados!$A$2:$ZZ$3036, 1374, MATCH($B$2, resultados!$A$1:$ZZ$1, 0))</f>
        <v/>
      </c>
      <c r="C1380">
        <f>INDEX(resultados!$A$2:$ZZ$3036, 1374, MATCH($B$3, resultados!$A$1:$ZZ$1, 0))</f>
        <v/>
      </c>
    </row>
    <row r="1381">
      <c r="A1381">
        <f>INDEX(resultados!$A$2:$ZZ$3036, 1375, MATCH($B$1, resultados!$A$1:$ZZ$1, 0))</f>
        <v/>
      </c>
      <c r="B1381">
        <f>INDEX(resultados!$A$2:$ZZ$3036, 1375, MATCH($B$2, resultados!$A$1:$ZZ$1, 0))</f>
        <v/>
      </c>
      <c r="C1381">
        <f>INDEX(resultados!$A$2:$ZZ$3036, 1375, MATCH($B$3, resultados!$A$1:$ZZ$1, 0))</f>
        <v/>
      </c>
    </row>
    <row r="1382">
      <c r="A1382">
        <f>INDEX(resultados!$A$2:$ZZ$3036, 1376, MATCH($B$1, resultados!$A$1:$ZZ$1, 0))</f>
        <v/>
      </c>
      <c r="B1382">
        <f>INDEX(resultados!$A$2:$ZZ$3036, 1376, MATCH($B$2, resultados!$A$1:$ZZ$1, 0))</f>
        <v/>
      </c>
      <c r="C1382">
        <f>INDEX(resultados!$A$2:$ZZ$3036, 1376, MATCH($B$3, resultados!$A$1:$ZZ$1, 0))</f>
        <v/>
      </c>
    </row>
    <row r="1383">
      <c r="A1383">
        <f>INDEX(resultados!$A$2:$ZZ$3036, 1377, MATCH($B$1, resultados!$A$1:$ZZ$1, 0))</f>
        <v/>
      </c>
      <c r="B1383">
        <f>INDEX(resultados!$A$2:$ZZ$3036, 1377, MATCH($B$2, resultados!$A$1:$ZZ$1, 0))</f>
        <v/>
      </c>
      <c r="C1383">
        <f>INDEX(resultados!$A$2:$ZZ$3036, 1377, MATCH($B$3, resultados!$A$1:$ZZ$1, 0))</f>
        <v/>
      </c>
    </row>
    <row r="1384">
      <c r="A1384">
        <f>INDEX(resultados!$A$2:$ZZ$3036, 1378, MATCH($B$1, resultados!$A$1:$ZZ$1, 0))</f>
        <v/>
      </c>
      <c r="B1384">
        <f>INDEX(resultados!$A$2:$ZZ$3036, 1378, MATCH($B$2, resultados!$A$1:$ZZ$1, 0))</f>
        <v/>
      </c>
      <c r="C1384">
        <f>INDEX(resultados!$A$2:$ZZ$3036, 1378, MATCH($B$3, resultados!$A$1:$ZZ$1, 0))</f>
        <v/>
      </c>
    </row>
    <row r="1385">
      <c r="A1385">
        <f>INDEX(resultados!$A$2:$ZZ$3036, 1379, MATCH($B$1, resultados!$A$1:$ZZ$1, 0))</f>
        <v/>
      </c>
      <c r="B1385">
        <f>INDEX(resultados!$A$2:$ZZ$3036, 1379, MATCH($B$2, resultados!$A$1:$ZZ$1, 0))</f>
        <v/>
      </c>
      <c r="C1385">
        <f>INDEX(resultados!$A$2:$ZZ$3036, 1379, MATCH($B$3, resultados!$A$1:$ZZ$1, 0))</f>
        <v/>
      </c>
    </row>
    <row r="1386">
      <c r="A1386">
        <f>INDEX(resultados!$A$2:$ZZ$3036, 1380, MATCH($B$1, resultados!$A$1:$ZZ$1, 0))</f>
        <v/>
      </c>
      <c r="B1386">
        <f>INDEX(resultados!$A$2:$ZZ$3036, 1380, MATCH($B$2, resultados!$A$1:$ZZ$1, 0))</f>
        <v/>
      </c>
      <c r="C1386">
        <f>INDEX(resultados!$A$2:$ZZ$3036, 1380, MATCH($B$3, resultados!$A$1:$ZZ$1, 0))</f>
        <v/>
      </c>
    </row>
    <row r="1387">
      <c r="A1387">
        <f>INDEX(resultados!$A$2:$ZZ$3036, 1381, MATCH($B$1, resultados!$A$1:$ZZ$1, 0))</f>
        <v/>
      </c>
      <c r="B1387">
        <f>INDEX(resultados!$A$2:$ZZ$3036, 1381, MATCH($B$2, resultados!$A$1:$ZZ$1, 0))</f>
        <v/>
      </c>
      <c r="C1387">
        <f>INDEX(resultados!$A$2:$ZZ$3036, 1381, MATCH($B$3, resultados!$A$1:$ZZ$1, 0))</f>
        <v/>
      </c>
    </row>
    <row r="1388">
      <c r="A1388">
        <f>INDEX(resultados!$A$2:$ZZ$3036, 1382, MATCH($B$1, resultados!$A$1:$ZZ$1, 0))</f>
        <v/>
      </c>
      <c r="B1388">
        <f>INDEX(resultados!$A$2:$ZZ$3036, 1382, MATCH($B$2, resultados!$A$1:$ZZ$1, 0))</f>
        <v/>
      </c>
      <c r="C1388">
        <f>INDEX(resultados!$A$2:$ZZ$3036, 1382, MATCH($B$3, resultados!$A$1:$ZZ$1, 0))</f>
        <v/>
      </c>
    </row>
    <row r="1389">
      <c r="A1389">
        <f>INDEX(resultados!$A$2:$ZZ$3036, 1383, MATCH($B$1, resultados!$A$1:$ZZ$1, 0))</f>
        <v/>
      </c>
      <c r="B1389">
        <f>INDEX(resultados!$A$2:$ZZ$3036, 1383, MATCH($B$2, resultados!$A$1:$ZZ$1, 0))</f>
        <v/>
      </c>
      <c r="C1389">
        <f>INDEX(resultados!$A$2:$ZZ$3036, 1383, MATCH($B$3, resultados!$A$1:$ZZ$1, 0))</f>
        <v/>
      </c>
    </row>
    <row r="1390">
      <c r="A1390">
        <f>INDEX(resultados!$A$2:$ZZ$3036, 1384, MATCH($B$1, resultados!$A$1:$ZZ$1, 0))</f>
        <v/>
      </c>
      <c r="B1390">
        <f>INDEX(resultados!$A$2:$ZZ$3036, 1384, MATCH($B$2, resultados!$A$1:$ZZ$1, 0))</f>
        <v/>
      </c>
      <c r="C1390">
        <f>INDEX(resultados!$A$2:$ZZ$3036, 1384, MATCH($B$3, resultados!$A$1:$ZZ$1, 0))</f>
        <v/>
      </c>
    </row>
    <row r="1391">
      <c r="A1391">
        <f>INDEX(resultados!$A$2:$ZZ$3036, 1385, MATCH($B$1, resultados!$A$1:$ZZ$1, 0))</f>
        <v/>
      </c>
      <c r="B1391">
        <f>INDEX(resultados!$A$2:$ZZ$3036, 1385, MATCH($B$2, resultados!$A$1:$ZZ$1, 0))</f>
        <v/>
      </c>
      <c r="C1391">
        <f>INDEX(resultados!$A$2:$ZZ$3036, 1385, MATCH($B$3, resultados!$A$1:$ZZ$1, 0))</f>
        <v/>
      </c>
    </row>
    <row r="1392">
      <c r="A1392">
        <f>INDEX(resultados!$A$2:$ZZ$3036, 1386, MATCH($B$1, resultados!$A$1:$ZZ$1, 0))</f>
        <v/>
      </c>
      <c r="B1392">
        <f>INDEX(resultados!$A$2:$ZZ$3036, 1386, MATCH($B$2, resultados!$A$1:$ZZ$1, 0))</f>
        <v/>
      </c>
      <c r="C1392">
        <f>INDEX(resultados!$A$2:$ZZ$3036, 1386, MATCH($B$3, resultados!$A$1:$ZZ$1, 0))</f>
        <v/>
      </c>
    </row>
    <row r="1393">
      <c r="A1393">
        <f>INDEX(resultados!$A$2:$ZZ$3036, 1387, MATCH($B$1, resultados!$A$1:$ZZ$1, 0))</f>
        <v/>
      </c>
      <c r="B1393">
        <f>INDEX(resultados!$A$2:$ZZ$3036, 1387, MATCH($B$2, resultados!$A$1:$ZZ$1, 0))</f>
        <v/>
      </c>
      <c r="C1393">
        <f>INDEX(resultados!$A$2:$ZZ$3036, 1387, MATCH($B$3, resultados!$A$1:$ZZ$1, 0))</f>
        <v/>
      </c>
    </row>
    <row r="1394">
      <c r="A1394">
        <f>INDEX(resultados!$A$2:$ZZ$3036, 1388, MATCH($B$1, resultados!$A$1:$ZZ$1, 0))</f>
        <v/>
      </c>
      <c r="B1394">
        <f>INDEX(resultados!$A$2:$ZZ$3036, 1388, MATCH($B$2, resultados!$A$1:$ZZ$1, 0))</f>
        <v/>
      </c>
      <c r="C1394">
        <f>INDEX(resultados!$A$2:$ZZ$3036, 1388, MATCH($B$3, resultados!$A$1:$ZZ$1, 0))</f>
        <v/>
      </c>
    </row>
    <row r="1395">
      <c r="A1395">
        <f>INDEX(resultados!$A$2:$ZZ$3036, 1389, MATCH($B$1, resultados!$A$1:$ZZ$1, 0))</f>
        <v/>
      </c>
      <c r="B1395">
        <f>INDEX(resultados!$A$2:$ZZ$3036, 1389, MATCH($B$2, resultados!$A$1:$ZZ$1, 0))</f>
        <v/>
      </c>
      <c r="C1395">
        <f>INDEX(resultados!$A$2:$ZZ$3036, 1389, MATCH($B$3, resultados!$A$1:$ZZ$1, 0))</f>
        <v/>
      </c>
    </row>
    <row r="1396">
      <c r="A1396">
        <f>INDEX(resultados!$A$2:$ZZ$3036, 1390, MATCH($B$1, resultados!$A$1:$ZZ$1, 0))</f>
        <v/>
      </c>
      <c r="B1396">
        <f>INDEX(resultados!$A$2:$ZZ$3036, 1390, MATCH($B$2, resultados!$A$1:$ZZ$1, 0))</f>
        <v/>
      </c>
      <c r="C1396">
        <f>INDEX(resultados!$A$2:$ZZ$3036, 1390, MATCH($B$3, resultados!$A$1:$ZZ$1, 0))</f>
        <v/>
      </c>
    </row>
    <row r="1397">
      <c r="A1397">
        <f>INDEX(resultados!$A$2:$ZZ$3036, 1391, MATCH($B$1, resultados!$A$1:$ZZ$1, 0))</f>
        <v/>
      </c>
      <c r="B1397">
        <f>INDEX(resultados!$A$2:$ZZ$3036, 1391, MATCH($B$2, resultados!$A$1:$ZZ$1, 0))</f>
        <v/>
      </c>
      <c r="C1397">
        <f>INDEX(resultados!$A$2:$ZZ$3036, 1391, MATCH($B$3, resultados!$A$1:$ZZ$1, 0))</f>
        <v/>
      </c>
    </row>
    <row r="1398">
      <c r="A1398">
        <f>INDEX(resultados!$A$2:$ZZ$3036, 1392, MATCH($B$1, resultados!$A$1:$ZZ$1, 0))</f>
        <v/>
      </c>
      <c r="B1398">
        <f>INDEX(resultados!$A$2:$ZZ$3036, 1392, MATCH($B$2, resultados!$A$1:$ZZ$1, 0))</f>
        <v/>
      </c>
      <c r="C1398">
        <f>INDEX(resultados!$A$2:$ZZ$3036, 1392, MATCH($B$3, resultados!$A$1:$ZZ$1, 0))</f>
        <v/>
      </c>
    </row>
    <row r="1399">
      <c r="A1399">
        <f>INDEX(resultados!$A$2:$ZZ$3036, 1393, MATCH($B$1, resultados!$A$1:$ZZ$1, 0))</f>
        <v/>
      </c>
      <c r="B1399">
        <f>INDEX(resultados!$A$2:$ZZ$3036, 1393, MATCH($B$2, resultados!$A$1:$ZZ$1, 0))</f>
        <v/>
      </c>
      <c r="C1399">
        <f>INDEX(resultados!$A$2:$ZZ$3036, 1393, MATCH($B$3, resultados!$A$1:$ZZ$1, 0))</f>
        <v/>
      </c>
    </row>
    <row r="1400">
      <c r="A1400">
        <f>INDEX(resultados!$A$2:$ZZ$3036, 1394, MATCH($B$1, resultados!$A$1:$ZZ$1, 0))</f>
        <v/>
      </c>
      <c r="B1400">
        <f>INDEX(resultados!$A$2:$ZZ$3036, 1394, MATCH($B$2, resultados!$A$1:$ZZ$1, 0))</f>
        <v/>
      </c>
      <c r="C1400">
        <f>INDEX(resultados!$A$2:$ZZ$3036, 1394, MATCH($B$3, resultados!$A$1:$ZZ$1, 0))</f>
        <v/>
      </c>
    </row>
    <row r="1401">
      <c r="A1401">
        <f>INDEX(resultados!$A$2:$ZZ$3036, 1395, MATCH($B$1, resultados!$A$1:$ZZ$1, 0))</f>
        <v/>
      </c>
      <c r="B1401">
        <f>INDEX(resultados!$A$2:$ZZ$3036, 1395, MATCH($B$2, resultados!$A$1:$ZZ$1, 0))</f>
        <v/>
      </c>
      <c r="C1401">
        <f>INDEX(resultados!$A$2:$ZZ$3036, 1395, MATCH($B$3, resultados!$A$1:$ZZ$1, 0))</f>
        <v/>
      </c>
    </row>
    <row r="1402">
      <c r="A1402">
        <f>INDEX(resultados!$A$2:$ZZ$3036, 1396, MATCH($B$1, resultados!$A$1:$ZZ$1, 0))</f>
        <v/>
      </c>
      <c r="B1402">
        <f>INDEX(resultados!$A$2:$ZZ$3036, 1396, MATCH($B$2, resultados!$A$1:$ZZ$1, 0))</f>
        <v/>
      </c>
      <c r="C1402">
        <f>INDEX(resultados!$A$2:$ZZ$3036, 1396, MATCH($B$3, resultados!$A$1:$ZZ$1, 0))</f>
        <v/>
      </c>
    </row>
    <row r="1403">
      <c r="A1403">
        <f>INDEX(resultados!$A$2:$ZZ$3036, 1397, MATCH($B$1, resultados!$A$1:$ZZ$1, 0))</f>
        <v/>
      </c>
      <c r="B1403">
        <f>INDEX(resultados!$A$2:$ZZ$3036, 1397, MATCH($B$2, resultados!$A$1:$ZZ$1, 0))</f>
        <v/>
      </c>
      <c r="C1403">
        <f>INDEX(resultados!$A$2:$ZZ$3036, 1397, MATCH($B$3, resultados!$A$1:$ZZ$1, 0))</f>
        <v/>
      </c>
    </row>
    <row r="1404">
      <c r="A1404">
        <f>INDEX(resultados!$A$2:$ZZ$3036, 1398, MATCH($B$1, resultados!$A$1:$ZZ$1, 0))</f>
        <v/>
      </c>
      <c r="B1404">
        <f>INDEX(resultados!$A$2:$ZZ$3036, 1398, MATCH($B$2, resultados!$A$1:$ZZ$1, 0))</f>
        <v/>
      </c>
      <c r="C1404">
        <f>INDEX(resultados!$A$2:$ZZ$3036, 1398, MATCH($B$3, resultados!$A$1:$ZZ$1, 0))</f>
        <v/>
      </c>
    </row>
    <row r="1405">
      <c r="A1405">
        <f>INDEX(resultados!$A$2:$ZZ$3036, 1399, MATCH($B$1, resultados!$A$1:$ZZ$1, 0))</f>
        <v/>
      </c>
      <c r="B1405">
        <f>INDEX(resultados!$A$2:$ZZ$3036, 1399, MATCH($B$2, resultados!$A$1:$ZZ$1, 0))</f>
        <v/>
      </c>
      <c r="C1405">
        <f>INDEX(resultados!$A$2:$ZZ$3036, 1399, MATCH($B$3, resultados!$A$1:$ZZ$1, 0))</f>
        <v/>
      </c>
    </row>
    <row r="1406">
      <c r="A1406">
        <f>INDEX(resultados!$A$2:$ZZ$3036, 1400, MATCH($B$1, resultados!$A$1:$ZZ$1, 0))</f>
        <v/>
      </c>
      <c r="B1406">
        <f>INDEX(resultados!$A$2:$ZZ$3036, 1400, MATCH($B$2, resultados!$A$1:$ZZ$1, 0))</f>
        <v/>
      </c>
      <c r="C1406">
        <f>INDEX(resultados!$A$2:$ZZ$3036, 1400, MATCH($B$3, resultados!$A$1:$ZZ$1, 0))</f>
        <v/>
      </c>
    </row>
    <row r="1407">
      <c r="A1407">
        <f>INDEX(resultados!$A$2:$ZZ$3036, 1401, MATCH($B$1, resultados!$A$1:$ZZ$1, 0))</f>
        <v/>
      </c>
      <c r="B1407">
        <f>INDEX(resultados!$A$2:$ZZ$3036, 1401, MATCH($B$2, resultados!$A$1:$ZZ$1, 0))</f>
        <v/>
      </c>
      <c r="C1407">
        <f>INDEX(resultados!$A$2:$ZZ$3036, 1401, MATCH($B$3, resultados!$A$1:$ZZ$1, 0))</f>
        <v/>
      </c>
    </row>
    <row r="1408">
      <c r="A1408">
        <f>INDEX(resultados!$A$2:$ZZ$3036, 1402, MATCH($B$1, resultados!$A$1:$ZZ$1, 0))</f>
        <v/>
      </c>
      <c r="B1408">
        <f>INDEX(resultados!$A$2:$ZZ$3036, 1402, MATCH($B$2, resultados!$A$1:$ZZ$1, 0))</f>
        <v/>
      </c>
      <c r="C1408">
        <f>INDEX(resultados!$A$2:$ZZ$3036, 1402, MATCH($B$3, resultados!$A$1:$ZZ$1, 0))</f>
        <v/>
      </c>
    </row>
    <row r="1409">
      <c r="A1409">
        <f>INDEX(resultados!$A$2:$ZZ$3036, 1403, MATCH($B$1, resultados!$A$1:$ZZ$1, 0))</f>
        <v/>
      </c>
      <c r="B1409">
        <f>INDEX(resultados!$A$2:$ZZ$3036, 1403, MATCH($B$2, resultados!$A$1:$ZZ$1, 0))</f>
        <v/>
      </c>
      <c r="C1409">
        <f>INDEX(resultados!$A$2:$ZZ$3036, 1403, MATCH($B$3, resultados!$A$1:$ZZ$1, 0))</f>
        <v/>
      </c>
    </row>
    <row r="1410">
      <c r="A1410">
        <f>INDEX(resultados!$A$2:$ZZ$3036, 1404, MATCH($B$1, resultados!$A$1:$ZZ$1, 0))</f>
        <v/>
      </c>
      <c r="B1410">
        <f>INDEX(resultados!$A$2:$ZZ$3036, 1404, MATCH($B$2, resultados!$A$1:$ZZ$1, 0))</f>
        <v/>
      </c>
      <c r="C1410">
        <f>INDEX(resultados!$A$2:$ZZ$3036, 1404, MATCH($B$3, resultados!$A$1:$ZZ$1, 0))</f>
        <v/>
      </c>
    </row>
    <row r="1411">
      <c r="A1411">
        <f>INDEX(resultados!$A$2:$ZZ$3036, 1405, MATCH($B$1, resultados!$A$1:$ZZ$1, 0))</f>
        <v/>
      </c>
      <c r="B1411">
        <f>INDEX(resultados!$A$2:$ZZ$3036, 1405, MATCH($B$2, resultados!$A$1:$ZZ$1, 0))</f>
        <v/>
      </c>
      <c r="C1411">
        <f>INDEX(resultados!$A$2:$ZZ$3036, 1405, MATCH($B$3, resultados!$A$1:$ZZ$1, 0))</f>
        <v/>
      </c>
    </row>
    <row r="1412">
      <c r="A1412">
        <f>INDEX(resultados!$A$2:$ZZ$3036, 1406, MATCH($B$1, resultados!$A$1:$ZZ$1, 0))</f>
        <v/>
      </c>
      <c r="B1412">
        <f>INDEX(resultados!$A$2:$ZZ$3036, 1406, MATCH($B$2, resultados!$A$1:$ZZ$1, 0))</f>
        <v/>
      </c>
      <c r="C1412">
        <f>INDEX(resultados!$A$2:$ZZ$3036, 1406, MATCH($B$3, resultados!$A$1:$ZZ$1, 0))</f>
        <v/>
      </c>
    </row>
    <row r="1413">
      <c r="A1413">
        <f>INDEX(resultados!$A$2:$ZZ$3036, 1407, MATCH($B$1, resultados!$A$1:$ZZ$1, 0))</f>
        <v/>
      </c>
      <c r="B1413">
        <f>INDEX(resultados!$A$2:$ZZ$3036, 1407, MATCH($B$2, resultados!$A$1:$ZZ$1, 0))</f>
        <v/>
      </c>
      <c r="C1413">
        <f>INDEX(resultados!$A$2:$ZZ$3036, 1407, MATCH($B$3, resultados!$A$1:$ZZ$1, 0))</f>
        <v/>
      </c>
    </row>
    <row r="1414">
      <c r="A1414">
        <f>INDEX(resultados!$A$2:$ZZ$3036, 1408, MATCH($B$1, resultados!$A$1:$ZZ$1, 0))</f>
        <v/>
      </c>
      <c r="B1414">
        <f>INDEX(resultados!$A$2:$ZZ$3036, 1408, MATCH($B$2, resultados!$A$1:$ZZ$1, 0))</f>
        <v/>
      </c>
      <c r="C1414">
        <f>INDEX(resultados!$A$2:$ZZ$3036, 1408, MATCH($B$3, resultados!$A$1:$ZZ$1, 0))</f>
        <v/>
      </c>
    </row>
    <row r="1415">
      <c r="A1415">
        <f>INDEX(resultados!$A$2:$ZZ$3036, 1409, MATCH($B$1, resultados!$A$1:$ZZ$1, 0))</f>
        <v/>
      </c>
      <c r="B1415">
        <f>INDEX(resultados!$A$2:$ZZ$3036, 1409, MATCH($B$2, resultados!$A$1:$ZZ$1, 0))</f>
        <v/>
      </c>
      <c r="C1415">
        <f>INDEX(resultados!$A$2:$ZZ$3036, 1409, MATCH($B$3, resultados!$A$1:$ZZ$1, 0))</f>
        <v/>
      </c>
    </row>
    <row r="1416">
      <c r="A1416">
        <f>INDEX(resultados!$A$2:$ZZ$3036, 1410, MATCH($B$1, resultados!$A$1:$ZZ$1, 0))</f>
        <v/>
      </c>
      <c r="B1416">
        <f>INDEX(resultados!$A$2:$ZZ$3036, 1410, MATCH($B$2, resultados!$A$1:$ZZ$1, 0))</f>
        <v/>
      </c>
      <c r="C1416">
        <f>INDEX(resultados!$A$2:$ZZ$3036, 1410, MATCH($B$3, resultados!$A$1:$ZZ$1, 0))</f>
        <v/>
      </c>
    </row>
    <row r="1417">
      <c r="A1417">
        <f>INDEX(resultados!$A$2:$ZZ$3036, 1411, MATCH($B$1, resultados!$A$1:$ZZ$1, 0))</f>
        <v/>
      </c>
      <c r="B1417">
        <f>INDEX(resultados!$A$2:$ZZ$3036, 1411, MATCH($B$2, resultados!$A$1:$ZZ$1, 0))</f>
        <v/>
      </c>
      <c r="C1417">
        <f>INDEX(resultados!$A$2:$ZZ$3036, 1411, MATCH($B$3, resultados!$A$1:$ZZ$1, 0))</f>
        <v/>
      </c>
    </row>
    <row r="1418">
      <c r="A1418">
        <f>INDEX(resultados!$A$2:$ZZ$3036, 1412, MATCH($B$1, resultados!$A$1:$ZZ$1, 0))</f>
        <v/>
      </c>
      <c r="B1418">
        <f>INDEX(resultados!$A$2:$ZZ$3036, 1412, MATCH($B$2, resultados!$A$1:$ZZ$1, 0))</f>
        <v/>
      </c>
      <c r="C1418">
        <f>INDEX(resultados!$A$2:$ZZ$3036, 1412, MATCH($B$3, resultados!$A$1:$ZZ$1, 0))</f>
        <v/>
      </c>
    </row>
    <row r="1419">
      <c r="A1419">
        <f>INDEX(resultados!$A$2:$ZZ$3036, 1413, MATCH($B$1, resultados!$A$1:$ZZ$1, 0))</f>
        <v/>
      </c>
      <c r="B1419">
        <f>INDEX(resultados!$A$2:$ZZ$3036, 1413, MATCH($B$2, resultados!$A$1:$ZZ$1, 0))</f>
        <v/>
      </c>
      <c r="C1419">
        <f>INDEX(resultados!$A$2:$ZZ$3036, 1413, MATCH($B$3, resultados!$A$1:$ZZ$1, 0))</f>
        <v/>
      </c>
    </row>
    <row r="1420">
      <c r="A1420">
        <f>INDEX(resultados!$A$2:$ZZ$3036, 1414, MATCH($B$1, resultados!$A$1:$ZZ$1, 0))</f>
        <v/>
      </c>
      <c r="B1420">
        <f>INDEX(resultados!$A$2:$ZZ$3036, 1414, MATCH($B$2, resultados!$A$1:$ZZ$1, 0))</f>
        <v/>
      </c>
      <c r="C1420">
        <f>INDEX(resultados!$A$2:$ZZ$3036, 1414, MATCH($B$3, resultados!$A$1:$ZZ$1, 0))</f>
        <v/>
      </c>
    </row>
    <row r="1421">
      <c r="A1421">
        <f>INDEX(resultados!$A$2:$ZZ$3036, 1415, MATCH($B$1, resultados!$A$1:$ZZ$1, 0))</f>
        <v/>
      </c>
      <c r="B1421">
        <f>INDEX(resultados!$A$2:$ZZ$3036, 1415, MATCH($B$2, resultados!$A$1:$ZZ$1, 0))</f>
        <v/>
      </c>
      <c r="C1421">
        <f>INDEX(resultados!$A$2:$ZZ$3036, 1415, MATCH($B$3, resultados!$A$1:$ZZ$1, 0))</f>
        <v/>
      </c>
    </row>
    <row r="1422">
      <c r="A1422">
        <f>INDEX(resultados!$A$2:$ZZ$3036, 1416, MATCH($B$1, resultados!$A$1:$ZZ$1, 0))</f>
        <v/>
      </c>
      <c r="B1422">
        <f>INDEX(resultados!$A$2:$ZZ$3036, 1416, MATCH($B$2, resultados!$A$1:$ZZ$1, 0))</f>
        <v/>
      </c>
      <c r="C1422">
        <f>INDEX(resultados!$A$2:$ZZ$3036, 1416, MATCH($B$3, resultados!$A$1:$ZZ$1, 0))</f>
        <v/>
      </c>
    </row>
    <row r="1423">
      <c r="A1423">
        <f>INDEX(resultados!$A$2:$ZZ$3036, 1417, MATCH($B$1, resultados!$A$1:$ZZ$1, 0))</f>
        <v/>
      </c>
      <c r="B1423">
        <f>INDEX(resultados!$A$2:$ZZ$3036, 1417, MATCH($B$2, resultados!$A$1:$ZZ$1, 0))</f>
        <v/>
      </c>
      <c r="C1423">
        <f>INDEX(resultados!$A$2:$ZZ$3036, 1417, MATCH($B$3, resultados!$A$1:$ZZ$1, 0))</f>
        <v/>
      </c>
    </row>
    <row r="1424">
      <c r="A1424">
        <f>INDEX(resultados!$A$2:$ZZ$3036, 1418, MATCH($B$1, resultados!$A$1:$ZZ$1, 0))</f>
        <v/>
      </c>
      <c r="B1424">
        <f>INDEX(resultados!$A$2:$ZZ$3036, 1418, MATCH($B$2, resultados!$A$1:$ZZ$1, 0))</f>
        <v/>
      </c>
      <c r="C1424">
        <f>INDEX(resultados!$A$2:$ZZ$3036, 1418, MATCH($B$3, resultados!$A$1:$ZZ$1, 0))</f>
        <v/>
      </c>
    </row>
    <row r="1425">
      <c r="A1425">
        <f>INDEX(resultados!$A$2:$ZZ$3036, 1419, MATCH($B$1, resultados!$A$1:$ZZ$1, 0))</f>
        <v/>
      </c>
      <c r="B1425">
        <f>INDEX(resultados!$A$2:$ZZ$3036, 1419, MATCH($B$2, resultados!$A$1:$ZZ$1, 0))</f>
        <v/>
      </c>
      <c r="C1425">
        <f>INDEX(resultados!$A$2:$ZZ$3036, 1419, MATCH($B$3, resultados!$A$1:$ZZ$1, 0))</f>
        <v/>
      </c>
    </row>
    <row r="1426">
      <c r="A1426">
        <f>INDEX(resultados!$A$2:$ZZ$3036, 1420, MATCH($B$1, resultados!$A$1:$ZZ$1, 0))</f>
        <v/>
      </c>
      <c r="B1426">
        <f>INDEX(resultados!$A$2:$ZZ$3036, 1420, MATCH($B$2, resultados!$A$1:$ZZ$1, 0))</f>
        <v/>
      </c>
      <c r="C1426">
        <f>INDEX(resultados!$A$2:$ZZ$3036, 1420, MATCH($B$3, resultados!$A$1:$ZZ$1, 0))</f>
        <v/>
      </c>
    </row>
    <row r="1427">
      <c r="A1427">
        <f>INDEX(resultados!$A$2:$ZZ$3036, 1421, MATCH($B$1, resultados!$A$1:$ZZ$1, 0))</f>
        <v/>
      </c>
      <c r="B1427">
        <f>INDEX(resultados!$A$2:$ZZ$3036, 1421, MATCH($B$2, resultados!$A$1:$ZZ$1, 0))</f>
        <v/>
      </c>
      <c r="C1427">
        <f>INDEX(resultados!$A$2:$ZZ$3036, 1421, MATCH($B$3, resultados!$A$1:$ZZ$1, 0))</f>
        <v/>
      </c>
    </row>
    <row r="1428">
      <c r="A1428">
        <f>INDEX(resultados!$A$2:$ZZ$3036, 1422, MATCH($B$1, resultados!$A$1:$ZZ$1, 0))</f>
        <v/>
      </c>
      <c r="B1428">
        <f>INDEX(resultados!$A$2:$ZZ$3036, 1422, MATCH($B$2, resultados!$A$1:$ZZ$1, 0))</f>
        <v/>
      </c>
      <c r="C1428">
        <f>INDEX(resultados!$A$2:$ZZ$3036, 1422, MATCH($B$3, resultados!$A$1:$ZZ$1, 0))</f>
        <v/>
      </c>
    </row>
    <row r="1429">
      <c r="A1429">
        <f>INDEX(resultados!$A$2:$ZZ$3036, 1423, MATCH($B$1, resultados!$A$1:$ZZ$1, 0))</f>
        <v/>
      </c>
      <c r="B1429">
        <f>INDEX(resultados!$A$2:$ZZ$3036, 1423, MATCH($B$2, resultados!$A$1:$ZZ$1, 0))</f>
        <v/>
      </c>
      <c r="C1429">
        <f>INDEX(resultados!$A$2:$ZZ$3036, 1423, MATCH($B$3, resultados!$A$1:$ZZ$1, 0))</f>
        <v/>
      </c>
    </row>
    <row r="1430">
      <c r="A1430">
        <f>INDEX(resultados!$A$2:$ZZ$3036, 1424, MATCH($B$1, resultados!$A$1:$ZZ$1, 0))</f>
        <v/>
      </c>
      <c r="B1430">
        <f>INDEX(resultados!$A$2:$ZZ$3036, 1424, MATCH($B$2, resultados!$A$1:$ZZ$1, 0))</f>
        <v/>
      </c>
      <c r="C1430">
        <f>INDEX(resultados!$A$2:$ZZ$3036, 1424, MATCH($B$3, resultados!$A$1:$ZZ$1, 0))</f>
        <v/>
      </c>
    </row>
    <row r="1431">
      <c r="A1431">
        <f>INDEX(resultados!$A$2:$ZZ$3036, 1425, MATCH($B$1, resultados!$A$1:$ZZ$1, 0))</f>
        <v/>
      </c>
      <c r="B1431">
        <f>INDEX(resultados!$A$2:$ZZ$3036, 1425, MATCH($B$2, resultados!$A$1:$ZZ$1, 0))</f>
        <v/>
      </c>
      <c r="C1431">
        <f>INDEX(resultados!$A$2:$ZZ$3036, 1425, MATCH($B$3, resultados!$A$1:$ZZ$1, 0))</f>
        <v/>
      </c>
    </row>
    <row r="1432">
      <c r="A1432">
        <f>INDEX(resultados!$A$2:$ZZ$3036, 1426, MATCH($B$1, resultados!$A$1:$ZZ$1, 0))</f>
        <v/>
      </c>
      <c r="B1432">
        <f>INDEX(resultados!$A$2:$ZZ$3036, 1426, MATCH($B$2, resultados!$A$1:$ZZ$1, 0))</f>
        <v/>
      </c>
      <c r="C1432">
        <f>INDEX(resultados!$A$2:$ZZ$3036, 1426, MATCH($B$3, resultados!$A$1:$ZZ$1, 0))</f>
        <v/>
      </c>
    </row>
    <row r="1433">
      <c r="A1433">
        <f>INDEX(resultados!$A$2:$ZZ$3036, 1427, MATCH($B$1, resultados!$A$1:$ZZ$1, 0))</f>
        <v/>
      </c>
      <c r="B1433">
        <f>INDEX(resultados!$A$2:$ZZ$3036, 1427, MATCH($B$2, resultados!$A$1:$ZZ$1, 0))</f>
        <v/>
      </c>
      <c r="C1433">
        <f>INDEX(resultados!$A$2:$ZZ$3036, 1427, MATCH($B$3, resultados!$A$1:$ZZ$1, 0))</f>
        <v/>
      </c>
    </row>
    <row r="1434">
      <c r="A1434">
        <f>INDEX(resultados!$A$2:$ZZ$3036, 1428, MATCH($B$1, resultados!$A$1:$ZZ$1, 0))</f>
        <v/>
      </c>
      <c r="B1434">
        <f>INDEX(resultados!$A$2:$ZZ$3036, 1428, MATCH($B$2, resultados!$A$1:$ZZ$1, 0))</f>
        <v/>
      </c>
      <c r="C1434">
        <f>INDEX(resultados!$A$2:$ZZ$3036, 1428, MATCH($B$3, resultados!$A$1:$ZZ$1, 0))</f>
        <v/>
      </c>
    </row>
    <row r="1435">
      <c r="A1435">
        <f>INDEX(resultados!$A$2:$ZZ$3036, 1429, MATCH($B$1, resultados!$A$1:$ZZ$1, 0))</f>
        <v/>
      </c>
      <c r="B1435">
        <f>INDEX(resultados!$A$2:$ZZ$3036, 1429, MATCH($B$2, resultados!$A$1:$ZZ$1, 0))</f>
        <v/>
      </c>
      <c r="C1435">
        <f>INDEX(resultados!$A$2:$ZZ$3036, 1429, MATCH($B$3, resultados!$A$1:$ZZ$1, 0))</f>
        <v/>
      </c>
    </row>
    <row r="1436">
      <c r="A1436">
        <f>INDEX(resultados!$A$2:$ZZ$3036, 1430, MATCH($B$1, resultados!$A$1:$ZZ$1, 0))</f>
        <v/>
      </c>
      <c r="B1436">
        <f>INDEX(resultados!$A$2:$ZZ$3036, 1430, MATCH($B$2, resultados!$A$1:$ZZ$1, 0))</f>
        <v/>
      </c>
      <c r="C1436">
        <f>INDEX(resultados!$A$2:$ZZ$3036, 1430, MATCH($B$3, resultados!$A$1:$ZZ$1, 0))</f>
        <v/>
      </c>
    </row>
    <row r="1437">
      <c r="A1437">
        <f>INDEX(resultados!$A$2:$ZZ$3036, 1431, MATCH($B$1, resultados!$A$1:$ZZ$1, 0))</f>
        <v/>
      </c>
      <c r="B1437">
        <f>INDEX(resultados!$A$2:$ZZ$3036, 1431, MATCH($B$2, resultados!$A$1:$ZZ$1, 0))</f>
        <v/>
      </c>
      <c r="C1437">
        <f>INDEX(resultados!$A$2:$ZZ$3036, 1431, MATCH($B$3, resultados!$A$1:$ZZ$1, 0))</f>
        <v/>
      </c>
    </row>
    <row r="1438">
      <c r="A1438">
        <f>INDEX(resultados!$A$2:$ZZ$3036, 1432, MATCH($B$1, resultados!$A$1:$ZZ$1, 0))</f>
        <v/>
      </c>
      <c r="B1438">
        <f>INDEX(resultados!$A$2:$ZZ$3036, 1432, MATCH($B$2, resultados!$A$1:$ZZ$1, 0))</f>
        <v/>
      </c>
      <c r="C1438">
        <f>INDEX(resultados!$A$2:$ZZ$3036, 1432, MATCH($B$3, resultados!$A$1:$ZZ$1, 0))</f>
        <v/>
      </c>
    </row>
    <row r="1439">
      <c r="A1439">
        <f>INDEX(resultados!$A$2:$ZZ$3036, 1433, MATCH($B$1, resultados!$A$1:$ZZ$1, 0))</f>
        <v/>
      </c>
      <c r="B1439">
        <f>INDEX(resultados!$A$2:$ZZ$3036, 1433, MATCH($B$2, resultados!$A$1:$ZZ$1, 0))</f>
        <v/>
      </c>
      <c r="C1439">
        <f>INDEX(resultados!$A$2:$ZZ$3036, 1433, MATCH($B$3, resultados!$A$1:$ZZ$1, 0))</f>
        <v/>
      </c>
    </row>
    <row r="1440">
      <c r="A1440">
        <f>INDEX(resultados!$A$2:$ZZ$3036, 1434, MATCH($B$1, resultados!$A$1:$ZZ$1, 0))</f>
        <v/>
      </c>
      <c r="B1440">
        <f>INDEX(resultados!$A$2:$ZZ$3036, 1434, MATCH($B$2, resultados!$A$1:$ZZ$1, 0))</f>
        <v/>
      </c>
      <c r="C1440">
        <f>INDEX(resultados!$A$2:$ZZ$3036, 1434, MATCH($B$3, resultados!$A$1:$ZZ$1, 0))</f>
        <v/>
      </c>
    </row>
    <row r="1441">
      <c r="A1441">
        <f>INDEX(resultados!$A$2:$ZZ$3036, 1435, MATCH($B$1, resultados!$A$1:$ZZ$1, 0))</f>
        <v/>
      </c>
      <c r="B1441">
        <f>INDEX(resultados!$A$2:$ZZ$3036, 1435, MATCH($B$2, resultados!$A$1:$ZZ$1, 0))</f>
        <v/>
      </c>
      <c r="C1441">
        <f>INDEX(resultados!$A$2:$ZZ$3036, 1435, MATCH($B$3, resultados!$A$1:$ZZ$1, 0))</f>
        <v/>
      </c>
    </row>
    <row r="1442">
      <c r="A1442">
        <f>INDEX(resultados!$A$2:$ZZ$3036, 1436, MATCH($B$1, resultados!$A$1:$ZZ$1, 0))</f>
        <v/>
      </c>
      <c r="B1442">
        <f>INDEX(resultados!$A$2:$ZZ$3036, 1436, MATCH($B$2, resultados!$A$1:$ZZ$1, 0))</f>
        <v/>
      </c>
      <c r="C1442">
        <f>INDEX(resultados!$A$2:$ZZ$3036, 1436, MATCH($B$3, resultados!$A$1:$ZZ$1, 0))</f>
        <v/>
      </c>
    </row>
    <row r="1443">
      <c r="A1443">
        <f>INDEX(resultados!$A$2:$ZZ$3036, 1437, MATCH($B$1, resultados!$A$1:$ZZ$1, 0))</f>
        <v/>
      </c>
      <c r="B1443">
        <f>INDEX(resultados!$A$2:$ZZ$3036, 1437, MATCH($B$2, resultados!$A$1:$ZZ$1, 0))</f>
        <v/>
      </c>
      <c r="C1443">
        <f>INDEX(resultados!$A$2:$ZZ$3036, 1437, MATCH($B$3, resultados!$A$1:$ZZ$1, 0))</f>
        <v/>
      </c>
    </row>
    <row r="1444">
      <c r="A1444">
        <f>INDEX(resultados!$A$2:$ZZ$3036, 1438, MATCH($B$1, resultados!$A$1:$ZZ$1, 0))</f>
        <v/>
      </c>
      <c r="B1444">
        <f>INDEX(resultados!$A$2:$ZZ$3036, 1438, MATCH($B$2, resultados!$A$1:$ZZ$1, 0))</f>
        <v/>
      </c>
      <c r="C1444">
        <f>INDEX(resultados!$A$2:$ZZ$3036, 1438, MATCH($B$3, resultados!$A$1:$ZZ$1, 0))</f>
        <v/>
      </c>
    </row>
    <row r="1445">
      <c r="A1445">
        <f>INDEX(resultados!$A$2:$ZZ$3036, 1439, MATCH($B$1, resultados!$A$1:$ZZ$1, 0))</f>
        <v/>
      </c>
      <c r="B1445">
        <f>INDEX(resultados!$A$2:$ZZ$3036, 1439, MATCH($B$2, resultados!$A$1:$ZZ$1, 0))</f>
        <v/>
      </c>
      <c r="C1445">
        <f>INDEX(resultados!$A$2:$ZZ$3036, 1439, MATCH($B$3, resultados!$A$1:$ZZ$1, 0))</f>
        <v/>
      </c>
    </row>
    <row r="1446">
      <c r="A1446">
        <f>INDEX(resultados!$A$2:$ZZ$3036, 1440, MATCH($B$1, resultados!$A$1:$ZZ$1, 0))</f>
        <v/>
      </c>
      <c r="B1446">
        <f>INDEX(resultados!$A$2:$ZZ$3036, 1440, MATCH($B$2, resultados!$A$1:$ZZ$1, 0))</f>
        <v/>
      </c>
      <c r="C1446">
        <f>INDEX(resultados!$A$2:$ZZ$3036, 1440, MATCH($B$3, resultados!$A$1:$ZZ$1, 0))</f>
        <v/>
      </c>
    </row>
    <row r="1447">
      <c r="A1447">
        <f>INDEX(resultados!$A$2:$ZZ$3036, 1441, MATCH($B$1, resultados!$A$1:$ZZ$1, 0))</f>
        <v/>
      </c>
      <c r="B1447">
        <f>INDEX(resultados!$A$2:$ZZ$3036, 1441, MATCH($B$2, resultados!$A$1:$ZZ$1, 0))</f>
        <v/>
      </c>
      <c r="C1447">
        <f>INDEX(resultados!$A$2:$ZZ$3036, 1441, MATCH($B$3, resultados!$A$1:$ZZ$1, 0))</f>
        <v/>
      </c>
    </row>
    <row r="1448">
      <c r="A1448">
        <f>INDEX(resultados!$A$2:$ZZ$3036, 1442, MATCH($B$1, resultados!$A$1:$ZZ$1, 0))</f>
        <v/>
      </c>
      <c r="B1448">
        <f>INDEX(resultados!$A$2:$ZZ$3036, 1442, MATCH($B$2, resultados!$A$1:$ZZ$1, 0))</f>
        <v/>
      </c>
      <c r="C1448">
        <f>INDEX(resultados!$A$2:$ZZ$3036, 1442, MATCH($B$3, resultados!$A$1:$ZZ$1, 0))</f>
        <v/>
      </c>
    </row>
    <row r="1449">
      <c r="A1449">
        <f>INDEX(resultados!$A$2:$ZZ$3036, 1443, MATCH($B$1, resultados!$A$1:$ZZ$1, 0))</f>
        <v/>
      </c>
      <c r="B1449">
        <f>INDEX(resultados!$A$2:$ZZ$3036, 1443, MATCH($B$2, resultados!$A$1:$ZZ$1, 0))</f>
        <v/>
      </c>
      <c r="C1449">
        <f>INDEX(resultados!$A$2:$ZZ$3036, 1443, MATCH($B$3, resultados!$A$1:$ZZ$1, 0))</f>
        <v/>
      </c>
    </row>
    <row r="1450">
      <c r="A1450">
        <f>INDEX(resultados!$A$2:$ZZ$3036, 1444, MATCH($B$1, resultados!$A$1:$ZZ$1, 0))</f>
        <v/>
      </c>
      <c r="B1450">
        <f>INDEX(resultados!$A$2:$ZZ$3036, 1444, MATCH($B$2, resultados!$A$1:$ZZ$1, 0))</f>
        <v/>
      </c>
      <c r="C1450">
        <f>INDEX(resultados!$A$2:$ZZ$3036, 1444, MATCH($B$3, resultados!$A$1:$ZZ$1, 0))</f>
        <v/>
      </c>
    </row>
    <row r="1451">
      <c r="A1451">
        <f>INDEX(resultados!$A$2:$ZZ$3036, 1445, MATCH($B$1, resultados!$A$1:$ZZ$1, 0))</f>
        <v/>
      </c>
      <c r="B1451">
        <f>INDEX(resultados!$A$2:$ZZ$3036, 1445, MATCH($B$2, resultados!$A$1:$ZZ$1, 0))</f>
        <v/>
      </c>
      <c r="C1451">
        <f>INDEX(resultados!$A$2:$ZZ$3036, 1445, MATCH($B$3, resultados!$A$1:$ZZ$1, 0))</f>
        <v/>
      </c>
    </row>
    <row r="1452">
      <c r="A1452">
        <f>INDEX(resultados!$A$2:$ZZ$3036, 1446, MATCH($B$1, resultados!$A$1:$ZZ$1, 0))</f>
        <v/>
      </c>
      <c r="B1452">
        <f>INDEX(resultados!$A$2:$ZZ$3036, 1446, MATCH($B$2, resultados!$A$1:$ZZ$1, 0))</f>
        <v/>
      </c>
      <c r="C1452">
        <f>INDEX(resultados!$A$2:$ZZ$3036, 1446, MATCH($B$3, resultados!$A$1:$ZZ$1, 0))</f>
        <v/>
      </c>
    </row>
    <row r="1453">
      <c r="A1453">
        <f>INDEX(resultados!$A$2:$ZZ$3036, 1447, MATCH($B$1, resultados!$A$1:$ZZ$1, 0))</f>
        <v/>
      </c>
      <c r="B1453">
        <f>INDEX(resultados!$A$2:$ZZ$3036, 1447, MATCH($B$2, resultados!$A$1:$ZZ$1, 0))</f>
        <v/>
      </c>
      <c r="C1453">
        <f>INDEX(resultados!$A$2:$ZZ$3036, 1447, MATCH($B$3, resultados!$A$1:$ZZ$1, 0))</f>
        <v/>
      </c>
    </row>
    <row r="1454">
      <c r="A1454">
        <f>INDEX(resultados!$A$2:$ZZ$3036, 1448, MATCH($B$1, resultados!$A$1:$ZZ$1, 0))</f>
        <v/>
      </c>
      <c r="B1454">
        <f>INDEX(resultados!$A$2:$ZZ$3036, 1448, MATCH($B$2, resultados!$A$1:$ZZ$1, 0))</f>
        <v/>
      </c>
      <c r="C1454">
        <f>INDEX(resultados!$A$2:$ZZ$3036, 1448, MATCH($B$3, resultados!$A$1:$ZZ$1, 0))</f>
        <v/>
      </c>
    </row>
    <row r="1455">
      <c r="A1455">
        <f>INDEX(resultados!$A$2:$ZZ$3036, 1449, MATCH($B$1, resultados!$A$1:$ZZ$1, 0))</f>
        <v/>
      </c>
      <c r="B1455">
        <f>INDEX(resultados!$A$2:$ZZ$3036, 1449, MATCH($B$2, resultados!$A$1:$ZZ$1, 0))</f>
        <v/>
      </c>
      <c r="C1455">
        <f>INDEX(resultados!$A$2:$ZZ$3036, 1449, MATCH($B$3, resultados!$A$1:$ZZ$1, 0))</f>
        <v/>
      </c>
    </row>
    <row r="1456">
      <c r="A1456">
        <f>INDEX(resultados!$A$2:$ZZ$3036, 1450, MATCH($B$1, resultados!$A$1:$ZZ$1, 0))</f>
        <v/>
      </c>
      <c r="B1456">
        <f>INDEX(resultados!$A$2:$ZZ$3036, 1450, MATCH($B$2, resultados!$A$1:$ZZ$1, 0))</f>
        <v/>
      </c>
      <c r="C1456">
        <f>INDEX(resultados!$A$2:$ZZ$3036, 1450, MATCH($B$3, resultados!$A$1:$ZZ$1, 0))</f>
        <v/>
      </c>
    </row>
    <row r="1457">
      <c r="A1457">
        <f>INDEX(resultados!$A$2:$ZZ$3036, 1451, MATCH($B$1, resultados!$A$1:$ZZ$1, 0))</f>
        <v/>
      </c>
      <c r="B1457">
        <f>INDEX(resultados!$A$2:$ZZ$3036, 1451, MATCH($B$2, resultados!$A$1:$ZZ$1, 0))</f>
        <v/>
      </c>
      <c r="C1457">
        <f>INDEX(resultados!$A$2:$ZZ$3036, 1451, MATCH($B$3, resultados!$A$1:$ZZ$1, 0))</f>
        <v/>
      </c>
    </row>
    <row r="1458">
      <c r="A1458">
        <f>INDEX(resultados!$A$2:$ZZ$3036, 1452, MATCH($B$1, resultados!$A$1:$ZZ$1, 0))</f>
        <v/>
      </c>
      <c r="B1458">
        <f>INDEX(resultados!$A$2:$ZZ$3036, 1452, MATCH($B$2, resultados!$A$1:$ZZ$1, 0))</f>
        <v/>
      </c>
      <c r="C1458">
        <f>INDEX(resultados!$A$2:$ZZ$3036, 1452, MATCH($B$3, resultados!$A$1:$ZZ$1, 0))</f>
        <v/>
      </c>
    </row>
    <row r="1459">
      <c r="A1459">
        <f>INDEX(resultados!$A$2:$ZZ$3036, 1453, MATCH($B$1, resultados!$A$1:$ZZ$1, 0))</f>
        <v/>
      </c>
      <c r="B1459">
        <f>INDEX(resultados!$A$2:$ZZ$3036, 1453, MATCH($B$2, resultados!$A$1:$ZZ$1, 0))</f>
        <v/>
      </c>
      <c r="C1459">
        <f>INDEX(resultados!$A$2:$ZZ$3036, 1453, MATCH($B$3, resultados!$A$1:$ZZ$1, 0))</f>
        <v/>
      </c>
    </row>
    <row r="1460">
      <c r="A1460">
        <f>INDEX(resultados!$A$2:$ZZ$3036, 1454, MATCH($B$1, resultados!$A$1:$ZZ$1, 0))</f>
        <v/>
      </c>
      <c r="B1460">
        <f>INDEX(resultados!$A$2:$ZZ$3036, 1454, MATCH($B$2, resultados!$A$1:$ZZ$1, 0))</f>
        <v/>
      </c>
      <c r="C1460">
        <f>INDEX(resultados!$A$2:$ZZ$3036, 1454, MATCH($B$3, resultados!$A$1:$ZZ$1, 0))</f>
        <v/>
      </c>
    </row>
    <row r="1461">
      <c r="A1461">
        <f>INDEX(resultados!$A$2:$ZZ$3036, 1455, MATCH($B$1, resultados!$A$1:$ZZ$1, 0))</f>
        <v/>
      </c>
      <c r="B1461">
        <f>INDEX(resultados!$A$2:$ZZ$3036, 1455, MATCH($B$2, resultados!$A$1:$ZZ$1, 0))</f>
        <v/>
      </c>
      <c r="C1461">
        <f>INDEX(resultados!$A$2:$ZZ$3036, 1455, MATCH($B$3, resultados!$A$1:$ZZ$1, 0))</f>
        <v/>
      </c>
    </row>
    <row r="1462">
      <c r="A1462">
        <f>INDEX(resultados!$A$2:$ZZ$3036, 1456, MATCH($B$1, resultados!$A$1:$ZZ$1, 0))</f>
        <v/>
      </c>
      <c r="B1462">
        <f>INDEX(resultados!$A$2:$ZZ$3036, 1456, MATCH($B$2, resultados!$A$1:$ZZ$1, 0))</f>
        <v/>
      </c>
      <c r="C1462">
        <f>INDEX(resultados!$A$2:$ZZ$3036, 1456, MATCH($B$3, resultados!$A$1:$ZZ$1, 0))</f>
        <v/>
      </c>
    </row>
    <row r="1463">
      <c r="A1463">
        <f>INDEX(resultados!$A$2:$ZZ$3036, 1457, MATCH($B$1, resultados!$A$1:$ZZ$1, 0))</f>
        <v/>
      </c>
      <c r="B1463">
        <f>INDEX(resultados!$A$2:$ZZ$3036, 1457, MATCH($B$2, resultados!$A$1:$ZZ$1, 0))</f>
        <v/>
      </c>
      <c r="C1463">
        <f>INDEX(resultados!$A$2:$ZZ$3036, 1457, MATCH($B$3, resultados!$A$1:$ZZ$1, 0))</f>
        <v/>
      </c>
    </row>
    <row r="1464">
      <c r="A1464">
        <f>INDEX(resultados!$A$2:$ZZ$3036, 1458, MATCH($B$1, resultados!$A$1:$ZZ$1, 0))</f>
        <v/>
      </c>
      <c r="B1464">
        <f>INDEX(resultados!$A$2:$ZZ$3036, 1458, MATCH($B$2, resultados!$A$1:$ZZ$1, 0))</f>
        <v/>
      </c>
      <c r="C1464">
        <f>INDEX(resultados!$A$2:$ZZ$3036, 1458, MATCH($B$3, resultados!$A$1:$ZZ$1, 0))</f>
        <v/>
      </c>
    </row>
    <row r="1465">
      <c r="A1465">
        <f>INDEX(resultados!$A$2:$ZZ$3036, 1459, MATCH($B$1, resultados!$A$1:$ZZ$1, 0))</f>
        <v/>
      </c>
      <c r="B1465">
        <f>INDEX(resultados!$A$2:$ZZ$3036, 1459, MATCH($B$2, resultados!$A$1:$ZZ$1, 0))</f>
        <v/>
      </c>
      <c r="C1465">
        <f>INDEX(resultados!$A$2:$ZZ$3036, 1459, MATCH($B$3, resultados!$A$1:$ZZ$1, 0))</f>
        <v/>
      </c>
    </row>
    <row r="1466">
      <c r="A1466">
        <f>INDEX(resultados!$A$2:$ZZ$3036, 1460, MATCH($B$1, resultados!$A$1:$ZZ$1, 0))</f>
        <v/>
      </c>
      <c r="B1466">
        <f>INDEX(resultados!$A$2:$ZZ$3036, 1460, MATCH($B$2, resultados!$A$1:$ZZ$1, 0))</f>
        <v/>
      </c>
      <c r="C1466">
        <f>INDEX(resultados!$A$2:$ZZ$3036, 1460, MATCH($B$3, resultados!$A$1:$ZZ$1, 0))</f>
        <v/>
      </c>
    </row>
    <row r="1467">
      <c r="A1467">
        <f>INDEX(resultados!$A$2:$ZZ$3036, 1461, MATCH($B$1, resultados!$A$1:$ZZ$1, 0))</f>
        <v/>
      </c>
      <c r="B1467">
        <f>INDEX(resultados!$A$2:$ZZ$3036, 1461, MATCH($B$2, resultados!$A$1:$ZZ$1, 0))</f>
        <v/>
      </c>
      <c r="C1467">
        <f>INDEX(resultados!$A$2:$ZZ$3036, 1461, MATCH($B$3, resultados!$A$1:$ZZ$1, 0))</f>
        <v/>
      </c>
    </row>
    <row r="1468">
      <c r="A1468">
        <f>INDEX(resultados!$A$2:$ZZ$3036, 1462, MATCH($B$1, resultados!$A$1:$ZZ$1, 0))</f>
        <v/>
      </c>
      <c r="B1468">
        <f>INDEX(resultados!$A$2:$ZZ$3036, 1462, MATCH($B$2, resultados!$A$1:$ZZ$1, 0))</f>
        <v/>
      </c>
      <c r="C1468">
        <f>INDEX(resultados!$A$2:$ZZ$3036, 1462, MATCH($B$3, resultados!$A$1:$ZZ$1, 0))</f>
        <v/>
      </c>
    </row>
    <row r="1469">
      <c r="A1469">
        <f>INDEX(resultados!$A$2:$ZZ$3036, 1463, MATCH($B$1, resultados!$A$1:$ZZ$1, 0))</f>
        <v/>
      </c>
      <c r="B1469">
        <f>INDEX(resultados!$A$2:$ZZ$3036, 1463, MATCH($B$2, resultados!$A$1:$ZZ$1, 0))</f>
        <v/>
      </c>
      <c r="C1469">
        <f>INDEX(resultados!$A$2:$ZZ$3036, 1463, MATCH($B$3, resultados!$A$1:$ZZ$1, 0))</f>
        <v/>
      </c>
    </row>
    <row r="1470">
      <c r="A1470">
        <f>INDEX(resultados!$A$2:$ZZ$3036, 1464, MATCH($B$1, resultados!$A$1:$ZZ$1, 0))</f>
        <v/>
      </c>
      <c r="B1470">
        <f>INDEX(resultados!$A$2:$ZZ$3036, 1464, MATCH($B$2, resultados!$A$1:$ZZ$1, 0))</f>
        <v/>
      </c>
      <c r="C1470">
        <f>INDEX(resultados!$A$2:$ZZ$3036, 1464, MATCH($B$3, resultados!$A$1:$ZZ$1, 0))</f>
        <v/>
      </c>
    </row>
    <row r="1471">
      <c r="A1471">
        <f>INDEX(resultados!$A$2:$ZZ$3036, 1465, MATCH($B$1, resultados!$A$1:$ZZ$1, 0))</f>
        <v/>
      </c>
      <c r="B1471">
        <f>INDEX(resultados!$A$2:$ZZ$3036, 1465, MATCH($B$2, resultados!$A$1:$ZZ$1, 0))</f>
        <v/>
      </c>
      <c r="C1471">
        <f>INDEX(resultados!$A$2:$ZZ$3036, 1465, MATCH($B$3, resultados!$A$1:$ZZ$1, 0))</f>
        <v/>
      </c>
    </row>
    <row r="1472">
      <c r="A1472">
        <f>INDEX(resultados!$A$2:$ZZ$3036, 1466, MATCH($B$1, resultados!$A$1:$ZZ$1, 0))</f>
        <v/>
      </c>
      <c r="B1472">
        <f>INDEX(resultados!$A$2:$ZZ$3036, 1466, MATCH($B$2, resultados!$A$1:$ZZ$1, 0))</f>
        <v/>
      </c>
      <c r="C1472">
        <f>INDEX(resultados!$A$2:$ZZ$3036, 1466, MATCH($B$3, resultados!$A$1:$ZZ$1, 0))</f>
        <v/>
      </c>
    </row>
    <row r="1473">
      <c r="A1473">
        <f>INDEX(resultados!$A$2:$ZZ$3036, 1467, MATCH($B$1, resultados!$A$1:$ZZ$1, 0))</f>
        <v/>
      </c>
      <c r="B1473">
        <f>INDEX(resultados!$A$2:$ZZ$3036, 1467, MATCH($B$2, resultados!$A$1:$ZZ$1, 0))</f>
        <v/>
      </c>
      <c r="C1473">
        <f>INDEX(resultados!$A$2:$ZZ$3036, 1467, MATCH($B$3, resultados!$A$1:$ZZ$1, 0))</f>
        <v/>
      </c>
    </row>
    <row r="1474">
      <c r="A1474">
        <f>INDEX(resultados!$A$2:$ZZ$3036, 1468, MATCH($B$1, resultados!$A$1:$ZZ$1, 0))</f>
        <v/>
      </c>
      <c r="B1474">
        <f>INDEX(resultados!$A$2:$ZZ$3036, 1468, MATCH($B$2, resultados!$A$1:$ZZ$1, 0))</f>
        <v/>
      </c>
      <c r="C1474">
        <f>INDEX(resultados!$A$2:$ZZ$3036, 1468, MATCH($B$3, resultados!$A$1:$ZZ$1, 0))</f>
        <v/>
      </c>
    </row>
    <row r="1475">
      <c r="A1475">
        <f>INDEX(resultados!$A$2:$ZZ$3036, 1469, MATCH($B$1, resultados!$A$1:$ZZ$1, 0))</f>
        <v/>
      </c>
      <c r="B1475">
        <f>INDEX(resultados!$A$2:$ZZ$3036, 1469, MATCH($B$2, resultados!$A$1:$ZZ$1, 0))</f>
        <v/>
      </c>
      <c r="C1475">
        <f>INDEX(resultados!$A$2:$ZZ$3036, 1469, MATCH($B$3, resultados!$A$1:$ZZ$1, 0))</f>
        <v/>
      </c>
    </row>
    <row r="1476">
      <c r="A1476">
        <f>INDEX(resultados!$A$2:$ZZ$3036, 1470, MATCH($B$1, resultados!$A$1:$ZZ$1, 0))</f>
        <v/>
      </c>
      <c r="B1476">
        <f>INDEX(resultados!$A$2:$ZZ$3036, 1470, MATCH($B$2, resultados!$A$1:$ZZ$1, 0))</f>
        <v/>
      </c>
      <c r="C1476">
        <f>INDEX(resultados!$A$2:$ZZ$3036, 1470, MATCH($B$3, resultados!$A$1:$ZZ$1, 0))</f>
        <v/>
      </c>
    </row>
    <row r="1477">
      <c r="A1477">
        <f>INDEX(resultados!$A$2:$ZZ$3036, 1471, MATCH($B$1, resultados!$A$1:$ZZ$1, 0))</f>
        <v/>
      </c>
      <c r="B1477">
        <f>INDEX(resultados!$A$2:$ZZ$3036, 1471, MATCH($B$2, resultados!$A$1:$ZZ$1, 0))</f>
        <v/>
      </c>
      <c r="C1477">
        <f>INDEX(resultados!$A$2:$ZZ$3036, 1471, MATCH($B$3, resultados!$A$1:$ZZ$1, 0))</f>
        <v/>
      </c>
    </row>
    <row r="1478">
      <c r="A1478">
        <f>INDEX(resultados!$A$2:$ZZ$3036, 1472, MATCH($B$1, resultados!$A$1:$ZZ$1, 0))</f>
        <v/>
      </c>
      <c r="B1478">
        <f>INDEX(resultados!$A$2:$ZZ$3036, 1472, MATCH($B$2, resultados!$A$1:$ZZ$1, 0))</f>
        <v/>
      </c>
      <c r="C1478">
        <f>INDEX(resultados!$A$2:$ZZ$3036, 1472, MATCH($B$3, resultados!$A$1:$ZZ$1, 0))</f>
        <v/>
      </c>
    </row>
    <row r="1479">
      <c r="A1479">
        <f>INDEX(resultados!$A$2:$ZZ$3036, 1473, MATCH($B$1, resultados!$A$1:$ZZ$1, 0))</f>
        <v/>
      </c>
      <c r="B1479">
        <f>INDEX(resultados!$A$2:$ZZ$3036, 1473, MATCH($B$2, resultados!$A$1:$ZZ$1, 0))</f>
        <v/>
      </c>
      <c r="C1479">
        <f>INDEX(resultados!$A$2:$ZZ$3036, 1473, MATCH($B$3, resultados!$A$1:$ZZ$1, 0))</f>
        <v/>
      </c>
    </row>
    <row r="1480">
      <c r="A1480">
        <f>INDEX(resultados!$A$2:$ZZ$3036, 1474, MATCH($B$1, resultados!$A$1:$ZZ$1, 0))</f>
        <v/>
      </c>
      <c r="B1480">
        <f>INDEX(resultados!$A$2:$ZZ$3036, 1474, MATCH($B$2, resultados!$A$1:$ZZ$1, 0))</f>
        <v/>
      </c>
      <c r="C1480">
        <f>INDEX(resultados!$A$2:$ZZ$3036, 1474, MATCH($B$3, resultados!$A$1:$ZZ$1, 0))</f>
        <v/>
      </c>
    </row>
    <row r="1481">
      <c r="A1481">
        <f>INDEX(resultados!$A$2:$ZZ$3036, 1475, MATCH($B$1, resultados!$A$1:$ZZ$1, 0))</f>
        <v/>
      </c>
      <c r="B1481">
        <f>INDEX(resultados!$A$2:$ZZ$3036, 1475, MATCH($B$2, resultados!$A$1:$ZZ$1, 0))</f>
        <v/>
      </c>
      <c r="C1481">
        <f>INDEX(resultados!$A$2:$ZZ$3036, 1475, MATCH($B$3, resultados!$A$1:$ZZ$1, 0))</f>
        <v/>
      </c>
    </row>
    <row r="1482">
      <c r="A1482">
        <f>INDEX(resultados!$A$2:$ZZ$3036, 1476, MATCH($B$1, resultados!$A$1:$ZZ$1, 0))</f>
        <v/>
      </c>
      <c r="B1482">
        <f>INDEX(resultados!$A$2:$ZZ$3036, 1476, MATCH($B$2, resultados!$A$1:$ZZ$1, 0))</f>
        <v/>
      </c>
      <c r="C1482">
        <f>INDEX(resultados!$A$2:$ZZ$3036, 1476, MATCH($B$3, resultados!$A$1:$ZZ$1, 0))</f>
        <v/>
      </c>
    </row>
    <row r="1483">
      <c r="A1483">
        <f>INDEX(resultados!$A$2:$ZZ$3036, 1477, MATCH($B$1, resultados!$A$1:$ZZ$1, 0))</f>
        <v/>
      </c>
      <c r="B1483">
        <f>INDEX(resultados!$A$2:$ZZ$3036, 1477, MATCH($B$2, resultados!$A$1:$ZZ$1, 0))</f>
        <v/>
      </c>
      <c r="C1483">
        <f>INDEX(resultados!$A$2:$ZZ$3036, 1477, MATCH($B$3, resultados!$A$1:$ZZ$1, 0))</f>
        <v/>
      </c>
    </row>
    <row r="1484">
      <c r="A1484">
        <f>INDEX(resultados!$A$2:$ZZ$3036, 1478, MATCH($B$1, resultados!$A$1:$ZZ$1, 0))</f>
        <v/>
      </c>
      <c r="B1484">
        <f>INDEX(resultados!$A$2:$ZZ$3036, 1478, MATCH($B$2, resultados!$A$1:$ZZ$1, 0))</f>
        <v/>
      </c>
      <c r="C1484">
        <f>INDEX(resultados!$A$2:$ZZ$3036, 1478, MATCH($B$3, resultados!$A$1:$ZZ$1, 0))</f>
        <v/>
      </c>
    </row>
    <row r="1485">
      <c r="A1485">
        <f>INDEX(resultados!$A$2:$ZZ$3036, 1479, MATCH($B$1, resultados!$A$1:$ZZ$1, 0))</f>
        <v/>
      </c>
      <c r="B1485">
        <f>INDEX(resultados!$A$2:$ZZ$3036, 1479, MATCH($B$2, resultados!$A$1:$ZZ$1, 0))</f>
        <v/>
      </c>
      <c r="C1485">
        <f>INDEX(resultados!$A$2:$ZZ$3036, 1479, MATCH($B$3, resultados!$A$1:$ZZ$1, 0))</f>
        <v/>
      </c>
    </row>
    <row r="1486">
      <c r="A1486">
        <f>INDEX(resultados!$A$2:$ZZ$3036, 1480, MATCH($B$1, resultados!$A$1:$ZZ$1, 0))</f>
        <v/>
      </c>
      <c r="B1486">
        <f>INDEX(resultados!$A$2:$ZZ$3036, 1480, MATCH($B$2, resultados!$A$1:$ZZ$1, 0))</f>
        <v/>
      </c>
      <c r="C1486">
        <f>INDEX(resultados!$A$2:$ZZ$3036, 1480, MATCH($B$3, resultados!$A$1:$ZZ$1, 0))</f>
        <v/>
      </c>
    </row>
    <row r="1487">
      <c r="A1487">
        <f>INDEX(resultados!$A$2:$ZZ$3036, 1481, MATCH($B$1, resultados!$A$1:$ZZ$1, 0))</f>
        <v/>
      </c>
      <c r="B1487">
        <f>INDEX(resultados!$A$2:$ZZ$3036, 1481, MATCH($B$2, resultados!$A$1:$ZZ$1, 0))</f>
        <v/>
      </c>
      <c r="C1487">
        <f>INDEX(resultados!$A$2:$ZZ$3036, 1481, MATCH($B$3, resultados!$A$1:$ZZ$1, 0))</f>
        <v/>
      </c>
    </row>
    <row r="1488">
      <c r="A1488">
        <f>INDEX(resultados!$A$2:$ZZ$3036, 1482, MATCH($B$1, resultados!$A$1:$ZZ$1, 0))</f>
        <v/>
      </c>
      <c r="B1488">
        <f>INDEX(resultados!$A$2:$ZZ$3036, 1482, MATCH($B$2, resultados!$A$1:$ZZ$1, 0))</f>
        <v/>
      </c>
      <c r="C1488">
        <f>INDEX(resultados!$A$2:$ZZ$3036, 1482, MATCH($B$3, resultados!$A$1:$ZZ$1, 0))</f>
        <v/>
      </c>
    </row>
    <row r="1489">
      <c r="A1489">
        <f>INDEX(resultados!$A$2:$ZZ$3036, 1483, MATCH($B$1, resultados!$A$1:$ZZ$1, 0))</f>
        <v/>
      </c>
      <c r="B1489">
        <f>INDEX(resultados!$A$2:$ZZ$3036, 1483, MATCH($B$2, resultados!$A$1:$ZZ$1, 0))</f>
        <v/>
      </c>
      <c r="C1489">
        <f>INDEX(resultados!$A$2:$ZZ$3036, 1483, MATCH($B$3, resultados!$A$1:$ZZ$1, 0))</f>
        <v/>
      </c>
    </row>
    <row r="1490">
      <c r="A1490">
        <f>INDEX(resultados!$A$2:$ZZ$3036, 1484, MATCH($B$1, resultados!$A$1:$ZZ$1, 0))</f>
        <v/>
      </c>
      <c r="B1490">
        <f>INDEX(resultados!$A$2:$ZZ$3036, 1484, MATCH($B$2, resultados!$A$1:$ZZ$1, 0))</f>
        <v/>
      </c>
      <c r="C1490">
        <f>INDEX(resultados!$A$2:$ZZ$3036, 1484, MATCH($B$3, resultados!$A$1:$ZZ$1, 0))</f>
        <v/>
      </c>
    </row>
    <row r="1491">
      <c r="A1491">
        <f>INDEX(resultados!$A$2:$ZZ$3036, 1485, MATCH($B$1, resultados!$A$1:$ZZ$1, 0))</f>
        <v/>
      </c>
      <c r="B1491">
        <f>INDEX(resultados!$A$2:$ZZ$3036, 1485, MATCH($B$2, resultados!$A$1:$ZZ$1, 0))</f>
        <v/>
      </c>
      <c r="C1491">
        <f>INDEX(resultados!$A$2:$ZZ$3036, 1485, MATCH($B$3, resultados!$A$1:$ZZ$1, 0))</f>
        <v/>
      </c>
    </row>
    <row r="1492">
      <c r="A1492">
        <f>INDEX(resultados!$A$2:$ZZ$3036, 1486, MATCH($B$1, resultados!$A$1:$ZZ$1, 0))</f>
        <v/>
      </c>
      <c r="B1492">
        <f>INDEX(resultados!$A$2:$ZZ$3036, 1486, MATCH($B$2, resultados!$A$1:$ZZ$1, 0))</f>
        <v/>
      </c>
      <c r="C1492">
        <f>INDEX(resultados!$A$2:$ZZ$3036, 1486, MATCH($B$3, resultados!$A$1:$ZZ$1, 0))</f>
        <v/>
      </c>
    </row>
    <row r="1493">
      <c r="A1493">
        <f>INDEX(resultados!$A$2:$ZZ$3036, 1487, MATCH($B$1, resultados!$A$1:$ZZ$1, 0))</f>
        <v/>
      </c>
      <c r="B1493">
        <f>INDEX(resultados!$A$2:$ZZ$3036, 1487, MATCH($B$2, resultados!$A$1:$ZZ$1, 0))</f>
        <v/>
      </c>
      <c r="C1493">
        <f>INDEX(resultados!$A$2:$ZZ$3036, 1487, MATCH($B$3, resultados!$A$1:$ZZ$1, 0))</f>
        <v/>
      </c>
    </row>
    <row r="1494">
      <c r="A1494">
        <f>INDEX(resultados!$A$2:$ZZ$3036, 1488, MATCH($B$1, resultados!$A$1:$ZZ$1, 0))</f>
        <v/>
      </c>
      <c r="B1494">
        <f>INDEX(resultados!$A$2:$ZZ$3036, 1488, MATCH($B$2, resultados!$A$1:$ZZ$1, 0))</f>
        <v/>
      </c>
      <c r="C1494">
        <f>INDEX(resultados!$A$2:$ZZ$3036, 1488, MATCH($B$3, resultados!$A$1:$ZZ$1, 0))</f>
        <v/>
      </c>
    </row>
    <row r="1495">
      <c r="A1495">
        <f>INDEX(resultados!$A$2:$ZZ$3036, 1489, MATCH($B$1, resultados!$A$1:$ZZ$1, 0))</f>
        <v/>
      </c>
      <c r="B1495">
        <f>INDEX(resultados!$A$2:$ZZ$3036, 1489, MATCH($B$2, resultados!$A$1:$ZZ$1, 0))</f>
        <v/>
      </c>
      <c r="C1495">
        <f>INDEX(resultados!$A$2:$ZZ$3036, 1489, MATCH($B$3, resultados!$A$1:$ZZ$1, 0))</f>
        <v/>
      </c>
    </row>
    <row r="1496">
      <c r="A1496">
        <f>INDEX(resultados!$A$2:$ZZ$3036, 1490, MATCH($B$1, resultados!$A$1:$ZZ$1, 0))</f>
        <v/>
      </c>
      <c r="B1496">
        <f>INDEX(resultados!$A$2:$ZZ$3036, 1490, MATCH($B$2, resultados!$A$1:$ZZ$1, 0))</f>
        <v/>
      </c>
      <c r="C1496">
        <f>INDEX(resultados!$A$2:$ZZ$3036, 1490, MATCH($B$3, resultados!$A$1:$ZZ$1, 0))</f>
        <v/>
      </c>
    </row>
    <row r="1497">
      <c r="A1497">
        <f>INDEX(resultados!$A$2:$ZZ$3036, 1491, MATCH($B$1, resultados!$A$1:$ZZ$1, 0))</f>
        <v/>
      </c>
      <c r="B1497">
        <f>INDEX(resultados!$A$2:$ZZ$3036, 1491, MATCH($B$2, resultados!$A$1:$ZZ$1, 0))</f>
        <v/>
      </c>
      <c r="C1497">
        <f>INDEX(resultados!$A$2:$ZZ$3036, 1491, MATCH($B$3, resultados!$A$1:$ZZ$1, 0))</f>
        <v/>
      </c>
    </row>
    <row r="1498">
      <c r="A1498">
        <f>INDEX(resultados!$A$2:$ZZ$3036, 1492, MATCH($B$1, resultados!$A$1:$ZZ$1, 0))</f>
        <v/>
      </c>
      <c r="B1498">
        <f>INDEX(resultados!$A$2:$ZZ$3036, 1492, MATCH($B$2, resultados!$A$1:$ZZ$1, 0))</f>
        <v/>
      </c>
      <c r="C1498">
        <f>INDEX(resultados!$A$2:$ZZ$3036, 1492, MATCH($B$3, resultados!$A$1:$ZZ$1, 0))</f>
        <v/>
      </c>
    </row>
    <row r="1499">
      <c r="A1499">
        <f>INDEX(resultados!$A$2:$ZZ$3036, 1493, MATCH($B$1, resultados!$A$1:$ZZ$1, 0))</f>
        <v/>
      </c>
      <c r="B1499">
        <f>INDEX(resultados!$A$2:$ZZ$3036, 1493, MATCH($B$2, resultados!$A$1:$ZZ$1, 0))</f>
        <v/>
      </c>
      <c r="C1499">
        <f>INDEX(resultados!$A$2:$ZZ$3036, 1493, MATCH($B$3, resultados!$A$1:$ZZ$1, 0))</f>
        <v/>
      </c>
    </row>
    <row r="1500">
      <c r="A1500">
        <f>INDEX(resultados!$A$2:$ZZ$3036, 1494, MATCH($B$1, resultados!$A$1:$ZZ$1, 0))</f>
        <v/>
      </c>
      <c r="B1500">
        <f>INDEX(resultados!$A$2:$ZZ$3036, 1494, MATCH($B$2, resultados!$A$1:$ZZ$1, 0))</f>
        <v/>
      </c>
      <c r="C1500">
        <f>INDEX(resultados!$A$2:$ZZ$3036, 1494, MATCH($B$3, resultados!$A$1:$ZZ$1, 0))</f>
        <v/>
      </c>
    </row>
    <row r="1501">
      <c r="A1501">
        <f>INDEX(resultados!$A$2:$ZZ$3036, 1495, MATCH($B$1, resultados!$A$1:$ZZ$1, 0))</f>
        <v/>
      </c>
      <c r="B1501">
        <f>INDEX(resultados!$A$2:$ZZ$3036, 1495, MATCH($B$2, resultados!$A$1:$ZZ$1, 0))</f>
        <v/>
      </c>
      <c r="C1501">
        <f>INDEX(resultados!$A$2:$ZZ$3036, 1495, MATCH($B$3, resultados!$A$1:$ZZ$1, 0))</f>
        <v/>
      </c>
    </row>
    <row r="1502">
      <c r="A1502">
        <f>INDEX(resultados!$A$2:$ZZ$3036, 1496, MATCH($B$1, resultados!$A$1:$ZZ$1, 0))</f>
        <v/>
      </c>
      <c r="B1502">
        <f>INDEX(resultados!$A$2:$ZZ$3036, 1496, MATCH($B$2, resultados!$A$1:$ZZ$1, 0))</f>
        <v/>
      </c>
      <c r="C1502">
        <f>INDEX(resultados!$A$2:$ZZ$3036, 1496, MATCH($B$3, resultados!$A$1:$ZZ$1, 0))</f>
        <v/>
      </c>
    </row>
    <row r="1503">
      <c r="A1503">
        <f>INDEX(resultados!$A$2:$ZZ$3036, 1497, MATCH($B$1, resultados!$A$1:$ZZ$1, 0))</f>
        <v/>
      </c>
      <c r="B1503">
        <f>INDEX(resultados!$A$2:$ZZ$3036, 1497, MATCH($B$2, resultados!$A$1:$ZZ$1, 0))</f>
        <v/>
      </c>
      <c r="C1503">
        <f>INDEX(resultados!$A$2:$ZZ$3036, 1497, MATCH($B$3, resultados!$A$1:$ZZ$1, 0))</f>
        <v/>
      </c>
    </row>
    <row r="1504">
      <c r="A1504">
        <f>INDEX(resultados!$A$2:$ZZ$3036, 1498, MATCH($B$1, resultados!$A$1:$ZZ$1, 0))</f>
        <v/>
      </c>
      <c r="B1504">
        <f>INDEX(resultados!$A$2:$ZZ$3036, 1498, MATCH($B$2, resultados!$A$1:$ZZ$1, 0))</f>
        <v/>
      </c>
      <c r="C1504">
        <f>INDEX(resultados!$A$2:$ZZ$3036, 1498, MATCH($B$3, resultados!$A$1:$ZZ$1, 0))</f>
        <v/>
      </c>
    </row>
    <row r="1505">
      <c r="A1505">
        <f>INDEX(resultados!$A$2:$ZZ$3036, 1499, MATCH($B$1, resultados!$A$1:$ZZ$1, 0))</f>
        <v/>
      </c>
      <c r="B1505">
        <f>INDEX(resultados!$A$2:$ZZ$3036, 1499, MATCH($B$2, resultados!$A$1:$ZZ$1, 0))</f>
        <v/>
      </c>
      <c r="C1505">
        <f>INDEX(resultados!$A$2:$ZZ$3036, 1499, MATCH($B$3, resultados!$A$1:$ZZ$1, 0))</f>
        <v/>
      </c>
    </row>
    <row r="1506">
      <c r="A1506">
        <f>INDEX(resultados!$A$2:$ZZ$3036, 1500, MATCH($B$1, resultados!$A$1:$ZZ$1, 0))</f>
        <v/>
      </c>
      <c r="B1506">
        <f>INDEX(resultados!$A$2:$ZZ$3036, 1500, MATCH($B$2, resultados!$A$1:$ZZ$1, 0))</f>
        <v/>
      </c>
      <c r="C1506">
        <f>INDEX(resultados!$A$2:$ZZ$3036, 1500, MATCH($B$3, resultados!$A$1:$ZZ$1, 0))</f>
        <v/>
      </c>
    </row>
    <row r="1507">
      <c r="A1507">
        <f>INDEX(resultados!$A$2:$ZZ$3036, 1501, MATCH($B$1, resultados!$A$1:$ZZ$1, 0))</f>
        <v/>
      </c>
      <c r="B1507">
        <f>INDEX(resultados!$A$2:$ZZ$3036, 1501, MATCH($B$2, resultados!$A$1:$ZZ$1, 0))</f>
        <v/>
      </c>
      <c r="C1507">
        <f>INDEX(resultados!$A$2:$ZZ$3036, 1501, MATCH($B$3, resultados!$A$1:$ZZ$1, 0))</f>
        <v/>
      </c>
    </row>
    <row r="1508">
      <c r="A1508">
        <f>INDEX(resultados!$A$2:$ZZ$3036, 1502, MATCH($B$1, resultados!$A$1:$ZZ$1, 0))</f>
        <v/>
      </c>
      <c r="B1508">
        <f>INDEX(resultados!$A$2:$ZZ$3036, 1502, MATCH($B$2, resultados!$A$1:$ZZ$1, 0))</f>
        <v/>
      </c>
      <c r="C1508">
        <f>INDEX(resultados!$A$2:$ZZ$3036, 1502, MATCH($B$3, resultados!$A$1:$ZZ$1, 0))</f>
        <v/>
      </c>
    </row>
    <row r="1509">
      <c r="A1509">
        <f>INDEX(resultados!$A$2:$ZZ$3036, 1503, MATCH($B$1, resultados!$A$1:$ZZ$1, 0))</f>
        <v/>
      </c>
      <c r="B1509">
        <f>INDEX(resultados!$A$2:$ZZ$3036, 1503, MATCH($B$2, resultados!$A$1:$ZZ$1, 0))</f>
        <v/>
      </c>
      <c r="C1509">
        <f>INDEX(resultados!$A$2:$ZZ$3036, 1503, MATCH($B$3, resultados!$A$1:$ZZ$1, 0))</f>
        <v/>
      </c>
    </row>
    <row r="1510">
      <c r="A1510">
        <f>INDEX(resultados!$A$2:$ZZ$3036, 1504, MATCH($B$1, resultados!$A$1:$ZZ$1, 0))</f>
        <v/>
      </c>
      <c r="B1510">
        <f>INDEX(resultados!$A$2:$ZZ$3036, 1504, MATCH($B$2, resultados!$A$1:$ZZ$1, 0))</f>
        <v/>
      </c>
      <c r="C1510">
        <f>INDEX(resultados!$A$2:$ZZ$3036, 1504, MATCH($B$3, resultados!$A$1:$ZZ$1, 0))</f>
        <v/>
      </c>
    </row>
    <row r="1511">
      <c r="A1511">
        <f>INDEX(resultados!$A$2:$ZZ$3036, 1505, MATCH($B$1, resultados!$A$1:$ZZ$1, 0))</f>
        <v/>
      </c>
      <c r="B1511">
        <f>INDEX(resultados!$A$2:$ZZ$3036, 1505, MATCH($B$2, resultados!$A$1:$ZZ$1, 0))</f>
        <v/>
      </c>
      <c r="C1511">
        <f>INDEX(resultados!$A$2:$ZZ$3036, 1505, MATCH($B$3, resultados!$A$1:$ZZ$1, 0))</f>
        <v/>
      </c>
    </row>
    <row r="1512">
      <c r="A1512">
        <f>INDEX(resultados!$A$2:$ZZ$3036, 1506, MATCH($B$1, resultados!$A$1:$ZZ$1, 0))</f>
        <v/>
      </c>
      <c r="B1512">
        <f>INDEX(resultados!$A$2:$ZZ$3036, 1506, MATCH($B$2, resultados!$A$1:$ZZ$1, 0))</f>
        <v/>
      </c>
      <c r="C1512">
        <f>INDEX(resultados!$A$2:$ZZ$3036, 1506, MATCH($B$3, resultados!$A$1:$ZZ$1, 0))</f>
        <v/>
      </c>
    </row>
    <row r="1513">
      <c r="A1513">
        <f>INDEX(resultados!$A$2:$ZZ$3036, 1507, MATCH($B$1, resultados!$A$1:$ZZ$1, 0))</f>
        <v/>
      </c>
      <c r="B1513">
        <f>INDEX(resultados!$A$2:$ZZ$3036, 1507, MATCH($B$2, resultados!$A$1:$ZZ$1, 0))</f>
        <v/>
      </c>
      <c r="C1513">
        <f>INDEX(resultados!$A$2:$ZZ$3036, 1507, MATCH($B$3, resultados!$A$1:$ZZ$1, 0))</f>
        <v/>
      </c>
    </row>
    <row r="1514">
      <c r="A1514">
        <f>INDEX(resultados!$A$2:$ZZ$3036, 1508, MATCH($B$1, resultados!$A$1:$ZZ$1, 0))</f>
        <v/>
      </c>
      <c r="B1514">
        <f>INDEX(resultados!$A$2:$ZZ$3036, 1508, MATCH($B$2, resultados!$A$1:$ZZ$1, 0))</f>
        <v/>
      </c>
      <c r="C1514">
        <f>INDEX(resultados!$A$2:$ZZ$3036, 1508, MATCH($B$3, resultados!$A$1:$ZZ$1, 0))</f>
        <v/>
      </c>
    </row>
    <row r="1515">
      <c r="A1515">
        <f>INDEX(resultados!$A$2:$ZZ$3036, 1509, MATCH($B$1, resultados!$A$1:$ZZ$1, 0))</f>
        <v/>
      </c>
      <c r="B1515">
        <f>INDEX(resultados!$A$2:$ZZ$3036, 1509, MATCH($B$2, resultados!$A$1:$ZZ$1, 0))</f>
        <v/>
      </c>
      <c r="C1515">
        <f>INDEX(resultados!$A$2:$ZZ$3036, 1509, MATCH($B$3, resultados!$A$1:$ZZ$1, 0))</f>
        <v/>
      </c>
    </row>
    <row r="1516">
      <c r="A1516">
        <f>INDEX(resultados!$A$2:$ZZ$3036, 1510, MATCH($B$1, resultados!$A$1:$ZZ$1, 0))</f>
        <v/>
      </c>
      <c r="B1516">
        <f>INDEX(resultados!$A$2:$ZZ$3036, 1510, MATCH($B$2, resultados!$A$1:$ZZ$1, 0))</f>
        <v/>
      </c>
      <c r="C1516">
        <f>INDEX(resultados!$A$2:$ZZ$3036, 1510, MATCH($B$3, resultados!$A$1:$ZZ$1, 0))</f>
        <v/>
      </c>
    </row>
    <row r="1517">
      <c r="A1517">
        <f>INDEX(resultados!$A$2:$ZZ$3036, 1511, MATCH($B$1, resultados!$A$1:$ZZ$1, 0))</f>
        <v/>
      </c>
      <c r="B1517">
        <f>INDEX(resultados!$A$2:$ZZ$3036, 1511, MATCH($B$2, resultados!$A$1:$ZZ$1, 0))</f>
        <v/>
      </c>
      <c r="C1517">
        <f>INDEX(resultados!$A$2:$ZZ$3036, 1511, MATCH($B$3, resultados!$A$1:$ZZ$1, 0))</f>
        <v/>
      </c>
    </row>
    <row r="1518">
      <c r="A1518">
        <f>INDEX(resultados!$A$2:$ZZ$3036, 1512, MATCH($B$1, resultados!$A$1:$ZZ$1, 0))</f>
        <v/>
      </c>
      <c r="B1518">
        <f>INDEX(resultados!$A$2:$ZZ$3036, 1512, MATCH($B$2, resultados!$A$1:$ZZ$1, 0))</f>
        <v/>
      </c>
      <c r="C1518">
        <f>INDEX(resultados!$A$2:$ZZ$3036, 1512, MATCH($B$3, resultados!$A$1:$ZZ$1, 0))</f>
        <v/>
      </c>
    </row>
    <row r="1519">
      <c r="A1519">
        <f>INDEX(resultados!$A$2:$ZZ$3036, 1513, MATCH($B$1, resultados!$A$1:$ZZ$1, 0))</f>
        <v/>
      </c>
      <c r="B1519">
        <f>INDEX(resultados!$A$2:$ZZ$3036, 1513, MATCH($B$2, resultados!$A$1:$ZZ$1, 0))</f>
        <v/>
      </c>
      <c r="C1519">
        <f>INDEX(resultados!$A$2:$ZZ$3036, 1513, MATCH($B$3, resultados!$A$1:$ZZ$1, 0))</f>
        <v/>
      </c>
    </row>
    <row r="1520">
      <c r="A1520">
        <f>INDEX(resultados!$A$2:$ZZ$3036, 1514, MATCH($B$1, resultados!$A$1:$ZZ$1, 0))</f>
        <v/>
      </c>
      <c r="B1520">
        <f>INDEX(resultados!$A$2:$ZZ$3036, 1514, MATCH($B$2, resultados!$A$1:$ZZ$1, 0))</f>
        <v/>
      </c>
      <c r="C1520">
        <f>INDEX(resultados!$A$2:$ZZ$3036, 1514, MATCH($B$3, resultados!$A$1:$ZZ$1, 0))</f>
        <v/>
      </c>
    </row>
    <row r="1521">
      <c r="A1521">
        <f>INDEX(resultados!$A$2:$ZZ$3036, 1515, MATCH($B$1, resultados!$A$1:$ZZ$1, 0))</f>
        <v/>
      </c>
      <c r="B1521">
        <f>INDEX(resultados!$A$2:$ZZ$3036, 1515, MATCH($B$2, resultados!$A$1:$ZZ$1, 0))</f>
        <v/>
      </c>
      <c r="C1521">
        <f>INDEX(resultados!$A$2:$ZZ$3036, 1515, MATCH($B$3, resultados!$A$1:$ZZ$1, 0))</f>
        <v/>
      </c>
    </row>
    <row r="1522">
      <c r="A1522">
        <f>INDEX(resultados!$A$2:$ZZ$3036, 1516, MATCH($B$1, resultados!$A$1:$ZZ$1, 0))</f>
        <v/>
      </c>
      <c r="B1522">
        <f>INDEX(resultados!$A$2:$ZZ$3036, 1516, MATCH($B$2, resultados!$A$1:$ZZ$1, 0))</f>
        <v/>
      </c>
      <c r="C1522">
        <f>INDEX(resultados!$A$2:$ZZ$3036, 1516, MATCH($B$3, resultados!$A$1:$ZZ$1, 0))</f>
        <v/>
      </c>
    </row>
    <row r="1523">
      <c r="A1523">
        <f>INDEX(resultados!$A$2:$ZZ$3036, 1517, MATCH($B$1, resultados!$A$1:$ZZ$1, 0))</f>
        <v/>
      </c>
      <c r="B1523">
        <f>INDEX(resultados!$A$2:$ZZ$3036, 1517, MATCH($B$2, resultados!$A$1:$ZZ$1, 0))</f>
        <v/>
      </c>
      <c r="C1523">
        <f>INDEX(resultados!$A$2:$ZZ$3036, 1517, MATCH($B$3, resultados!$A$1:$ZZ$1, 0))</f>
        <v/>
      </c>
    </row>
    <row r="1524">
      <c r="A1524">
        <f>INDEX(resultados!$A$2:$ZZ$3036, 1518, MATCH($B$1, resultados!$A$1:$ZZ$1, 0))</f>
        <v/>
      </c>
      <c r="B1524">
        <f>INDEX(resultados!$A$2:$ZZ$3036, 1518, MATCH($B$2, resultados!$A$1:$ZZ$1, 0))</f>
        <v/>
      </c>
      <c r="C1524">
        <f>INDEX(resultados!$A$2:$ZZ$3036, 1518, MATCH($B$3, resultados!$A$1:$ZZ$1, 0))</f>
        <v/>
      </c>
    </row>
    <row r="1525">
      <c r="A1525">
        <f>INDEX(resultados!$A$2:$ZZ$3036, 1519, MATCH($B$1, resultados!$A$1:$ZZ$1, 0))</f>
        <v/>
      </c>
      <c r="B1525">
        <f>INDEX(resultados!$A$2:$ZZ$3036, 1519, MATCH($B$2, resultados!$A$1:$ZZ$1, 0))</f>
        <v/>
      </c>
      <c r="C1525">
        <f>INDEX(resultados!$A$2:$ZZ$3036, 1519, MATCH($B$3, resultados!$A$1:$ZZ$1, 0))</f>
        <v/>
      </c>
    </row>
    <row r="1526">
      <c r="A1526">
        <f>INDEX(resultados!$A$2:$ZZ$3036, 1520, MATCH($B$1, resultados!$A$1:$ZZ$1, 0))</f>
        <v/>
      </c>
      <c r="B1526">
        <f>INDEX(resultados!$A$2:$ZZ$3036, 1520, MATCH($B$2, resultados!$A$1:$ZZ$1, 0))</f>
        <v/>
      </c>
      <c r="C1526">
        <f>INDEX(resultados!$A$2:$ZZ$3036, 1520, MATCH($B$3, resultados!$A$1:$ZZ$1, 0))</f>
        <v/>
      </c>
    </row>
    <row r="1527">
      <c r="A1527">
        <f>INDEX(resultados!$A$2:$ZZ$3036, 1521, MATCH($B$1, resultados!$A$1:$ZZ$1, 0))</f>
        <v/>
      </c>
      <c r="B1527">
        <f>INDEX(resultados!$A$2:$ZZ$3036, 1521, MATCH($B$2, resultados!$A$1:$ZZ$1, 0))</f>
        <v/>
      </c>
      <c r="C1527">
        <f>INDEX(resultados!$A$2:$ZZ$3036, 1521, MATCH($B$3, resultados!$A$1:$ZZ$1, 0))</f>
        <v/>
      </c>
    </row>
    <row r="1528">
      <c r="A1528">
        <f>INDEX(resultados!$A$2:$ZZ$3036, 1522, MATCH($B$1, resultados!$A$1:$ZZ$1, 0))</f>
        <v/>
      </c>
      <c r="B1528">
        <f>INDEX(resultados!$A$2:$ZZ$3036, 1522, MATCH($B$2, resultados!$A$1:$ZZ$1, 0))</f>
        <v/>
      </c>
      <c r="C1528">
        <f>INDEX(resultados!$A$2:$ZZ$3036, 1522, MATCH($B$3, resultados!$A$1:$ZZ$1, 0))</f>
        <v/>
      </c>
    </row>
    <row r="1529">
      <c r="A1529">
        <f>INDEX(resultados!$A$2:$ZZ$3036, 1523, MATCH($B$1, resultados!$A$1:$ZZ$1, 0))</f>
        <v/>
      </c>
      <c r="B1529">
        <f>INDEX(resultados!$A$2:$ZZ$3036, 1523, MATCH($B$2, resultados!$A$1:$ZZ$1, 0))</f>
        <v/>
      </c>
      <c r="C1529">
        <f>INDEX(resultados!$A$2:$ZZ$3036, 1523, MATCH($B$3, resultados!$A$1:$ZZ$1, 0))</f>
        <v/>
      </c>
    </row>
    <row r="1530">
      <c r="A1530">
        <f>INDEX(resultados!$A$2:$ZZ$3036, 1524, MATCH($B$1, resultados!$A$1:$ZZ$1, 0))</f>
        <v/>
      </c>
      <c r="B1530">
        <f>INDEX(resultados!$A$2:$ZZ$3036, 1524, MATCH($B$2, resultados!$A$1:$ZZ$1, 0))</f>
        <v/>
      </c>
      <c r="C1530">
        <f>INDEX(resultados!$A$2:$ZZ$3036, 1524, MATCH($B$3, resultados!$A$1:$ZZ$1, 0))</f>
        <v/>
      </c>
    </row>
    <row r="1531">
      <c r="A1531">
        <f>INDEX(resultados!$A$2:$ZZ$3036, 1525, MATCH($B$1, resultados!$A$1:$ZZ$1, 0))</f>
        <v/>
      </c>
      <c r="B1531">
        <f>INDEX(resultados!$A$2:$ZZ$3036, 1525, MATCH($B$2, resultados!$A$1:$ZZ$1, 0))</f>
        <v/>
      </c>
      <c r="C1531">
        <f>INDEX(resultados!$A$2:$ZZ$3036, 1525, MATCH($B$3, resultados!$A$1:$ZZ$1, 0))</f>
        <v/>
      </c>
    </row>
    <row r="1532">
      <c r="A1532">
        <f>INDEX(resultados!$A$2:$ZZ$3036, 1526, MATCH($B$1, resultados!$A$1:$ZZ$1, 0))</f>
        <v/>
      </c>
      <c r="B1532">
        <f>INDEX(resultados!$A$2:$ZZ$3036, 1526, MATCH($B$2, resultados!$A$1:$ZZ$1, 0))</f>
        <v/>
      </c>
      <c r="C1532">
        <f>INDEX(resultados!$A$2:$ZZ$3036, 1526, MATCH($B$3, resultados!$A$1:$ZZ$1, 0))</f>
        <v/>
      </c>
    </row>
    <row r="1533">
      <c r="A1533">
        <f>INDEX(resultados!$A$2:$ZZ$3036, 1527, MATCH($B$1, resultados!$A$1:$ZZ$1, 0))</f>
        <v/>
      </c>
      <c r="B1533">
        <f>INDEX(resultados!$A$2:$ZZ$3036, 1527, MATCH($B$2, resultados!$A$1:$ZZ$1, 0))</f>
        <v/>
      </c>
      <c r="C1533">
        <f>INDEX(resultados!$A$2:$ZZ$3036, 1527, MATCH($B$3, resultados!$A$1:$ZZ$1, 0))</f>
        <v/>
      </c>
    </row>
    <row r="1534">
      <c r="A1534">
        <f>INDEX(resultados!$A$2:$ZZ$3036, 1528, MATCH($B$1, resultados!$A$1:$ZZ$1, 0))</f>
        <v/>
      </c>
      <c r="B1534">
        <f>INDEX(resultados!$A$2:$ZZ$3036, 1528, MATCH($B$2, resultados!$A$1:$ZZ$1, 0))</f>
        <v/>
      </c>
      <c r="C1534">
        <f>INDEX(resultados!$A$2:$ZZ$3036, 1528, MATCH($B$3, resultados!$A$1:$ZZ$1, 0))</f>
        <v/>
      </c>
    </row>
    <row r="1535">
      <c r="A1535">
        <f>INDEX(resultados!$A$2:$ZZ$3036, 1529, MATCH($B$1, resultados!$A$1:$ZZ$1, 0))</f>
        <v/>
      </c>
      <c r="B1535">
        <f>INDEX(resultados!$A$2:$ZZ$3036, 1529, MATCH($B$2, resultados!$A$1:$ZZ$1, 0))</f>
        <v/>
      </c>
      <c r="C1535">
        <f>INDEX(resultados!$A$2:$ZZ$3036, 1529, MATCH($B$3, resultados!$A$1:$ZZ$1, 0))</f>
        <v/>
      </c>
    </row>
    <row r="1536">
      <c r="A1536">
        <f>INDEX(resultados!$A$2:$ZZ$3036, 1530, MATCH($B$1, resultados!$A$1:$ZZ$1, 0))</f>
        <v/>
      </c>
      <c r="B1536">
        <f>INDEX(resultados!$A$2:$ZZ$3036, 1530, MATCH($B$2, resultados!$A$1:$ZZ$1, 0))</f>
        <v/>
      </c>
      <c r="C1536">
        <f>INDEX(resultados!$A$2:$ZZ$3036, 1530, MATCH($B$3, resultados!$A$1:$ZZ$1, 0))</f>
        <v/>
      </c>
    </row>
    <row r="1537">
      <c r="A1537">
        <f>INDEX(resultados!$A$2:$ZZ$3036, 1531, MATCH($B$1, resultados!$A$1:$ZZ$1, 0))</f>
        <v/>
      </c>
      <c r="B1537">
        <f>INDEX(resultados!$A$2:$ZZ$3036, 1531, MATCH($B$2, resultados!$A$1:$ZZ$1, 0))</f>
        <v/>
      </c>
      <c r="C1537">
        <f>INDEX(resultados!$A$2:$ZZ$3036, 1531, MATCH($B$3, resultados!$A$1:$ZZ$1, 0))</f>
        <v/>
      </c>
    </row>
    <row r="1538">
      <c r="A1538">
        <f>INDEX(resultados!$A$2:$ZZ$3036, 1532, MATCH($B$1, resultados!$A$1:$ZZ$1, 0))</f>
        <v/>
      </c>
      <c r="B1538">
        <f>INDEX(resultados!$A$2:$ZZ$3036, 1532, MATCH($B$2, resultados!$A$1:$ZZ$1, 0))</f>
        <v/>
      </c>
      <c r="C1538">
        <f>INDEX(resultados!$A$2:$ZZ$3036, 1532, MATCH($B$3, resultados!$A$1:$ZZ$1, 0))</f>
        <v/>
      </c>
    </row>
    <row r="1539">
      <c r="A1539">
        <f>INDEX(resultados!$A$2:$ZZ$3036, 1533, MATCH($B$1, resultados!$A$1:$ZZ$1, 0))</f>
        <v/>
      </c>
      <c r="B1539">
        <f>INDEX(resultados!$A$2:$ZZ$3036, 1533, MATCH($B$2, resultados!$A$1:$ZZ$1, 0))</f>
        <v/>
      </c>
      <c r="C1539">
        <f>INDEX(resultados!$A$2:$ZZ$3036, 1533, MATCH($B$3, resultados!$A$1:$ZZ$1, 0))</f>
        <v/>
      </c>
    </row>
    <row r="1540">
      <c r="A1540">
        <f>INDEX(resultados!$A$2:$ZZ$3036, 1534, MATCH($B$1, resultados!$A$1:$ZZ$1, 0))</f>
        <v/>
      </c>
      <c r="B1540">
        <f>INDEX(resultados!$A$2:$ZZ$3036, 1534, MATCH($B$2, resultados!$A$1:$ZZ$1, 0))</f>
        <v/>
      </c>
      <c r="C1540">
        <f>INDEX(resultados!$A$2:$ZZ$3036, 1534, MATCH($B$3, resultados!$A$1:$ZZ$1, 0))</f>
        <v/>
      </c>
    </row>
    <row r="1541">
      <c r="A1541">
        <f>INDEX(resultados!$A$2:$ZZ$3036, 1535, MATCH($B$1, resultados!$A$1:$ZZ$1, 0))</f>
        <v/>
      </c>
      <c r="B1541">
        <f>INDEX(resultados!$A$2:$ZZ$3036, 1535, MATCH($B$2, resultados!$A$1:$ZZ$1, 0))</f>
        <v/>
      </c>
      <c r="C1541">
        <f>INDEX(resultados!$A$2:$ZZ$3036, 1535, MATCH($B$3, resultados!$A$1:$ZZ$1, 0))</f>
        <v/>
      </c>
    </row>
    <row r="1542">
      <c r="A1542">
        <f>INDEX(resultados!$A$2:$ZZ$3036, 1536, MATCH($B$1, resultados!$A$1:$ZZ$1, 0))</f>
        <v/>
      </c>
      <c r="B1542">
        <f>INDEX(resultados!$A$2:$ZZ$3036, 1536, MATCH($B$2, resultados!$A$1:$ZZ$1, 0))</f>
        <v/>
      </c>
      <c r="C1542">
        <f>INDEX(resultados!$A$2:$ZZ$3036, 1536, MATCH($B$3, resultados!$A$1:$ZZ$1, 0))</f>
        <v/>
      </c>
    </row>
    <row r="1543">
      <c r="A1543">
        <f>INDEX(resultados!$A$2:$ZZ$3036, 1537, MATCH($B$1, resultados!$A$1:$ZZ$1, 0))</f>
        <v/>
      </c>
      <c r="B1543">
        <f>INDEX(resultados!$A$2:$ZZ$3036, 1537, MATCH($B$2, resultados!$A$1:$ZZ$1, 0))</f>
        <v/>
      </c>
      <c r="C1543">
        <f>INDEX(resultados!$A$2:$ZZ$3036, 1537, MATCH($B$3, resultados!$A$1:$ZZ$1, 0))</f>
        <v/>
      </c>
    </row>
    <row r="1544">
      <c r="A1544">
        <f>INDEX(resultados!$A$2:$ZZ$3036, 1538, MATCH($B$1, resultados!$A$1:$ZZ$1, 0))</f>
        <v/>
      </c>
      <c r="B1544">
        <f>INDEX(resultados!$A$2:$ZZ$3036, 1538, MATCH($B$2, resultados!$A$1:$ZZ$1, 0))</f>
        <v/>
      </c>
      <c r="C1544">
        <f>INDEX(resultados!$A$2:$ZZ$3036, 1538, MATCH($B$3, resultados!$A$1:$ZZ$1, 0))</f>
        <v/>
      </c>
    </row>
    <row r="1545">
      <c r="A1545">
        <f>INDEX(resultados!$A$2:$ZZ$3036, 1539, MATCH($B$1, resultados!$A$1:$ZZ$1, 0))</f>
        <v/>
      </c>
      <c r="B1545">
        <f>INDEX(resultados!$A$2:$ZZ$3036, 1539, MATCH($B$2, resultados!$A$1:$ZZ$1, 0))</f>
        <v/>
      </c>
      <c r="C1545">
        <f>INDEX(resultados!$A$2:$ZZ$3036, 1539, MATCH($B$3, resultados!$A$1:$ZZ$1, 0))</f>
        <v/>
      </c>
    </row>
    <row r="1546">
      <c r="A1546">
        <f>INDEX(resultados!$A$2:$ZZ$3036, 1540, MATCH($B$1, resultados!$A$1:$ZZ$1, 0))</f>
        <v/>
      </c>
      <c r="B1546">
        <f>INDEX(resultados!$A$2:$ZZ$3036, 1540, MATCH($B$2, resultados!$A$1:$ZZ$1, 0))</f>
        <v/>
      </c>
      <c r="C1546">
        <f>INDEX(resultados!$A$2:$ZZ$3036, 1540, MATCH($B$3, resultados!$A$1:$ZZ$1, 0))</f>
        <v/>
      </c>
    </row>
    <row r="1547">
      <c r="A1547">
        <f>INDEX(resultados!$A$2:$ZZ$3036, 1541, MATCH($B$1, resultados!$A$1:$ZZ$1, 0))</f>
        <v/>
      </c>
      <c r="B1547">
        <f>INDEX(resultados!$A$2:$ZZ$3036, 1541, MATCH($B$2, resultados!$A$1:$ZZ$1, 0))</f>
        <v/>
      </c>
      <c r="C1547">
        <f>INDEX(resultados!$A$2:$ZZ$3036, 1541, MATCH($B$3, resultados!$A$1:$ZZ$1, 0))</f>
        <v/>
      </c>
    </row>
    <row r="1548">
      <c r="A1548">
        <f>INDEX(resultados!$A$2:$ZZ$3036, 1542, MATCH($B$1, resultados!$A$1:$ZZ$1, 0))</f>
        <v/>
      </c>
      <c r="B1548">
        <f>INDEX(resultados!$A$2:$ZZ$3036, 1542, MATCH($B$2, resultados!$A$1:$ZZ$1, 0))</f>
        <v/>
      </c>
      <c r="C1548">
        <f>INDEX(resultados!$A$2:$ZZ$3036, 1542, MATCH($B$3, resultados!$A$1:$ZZ$1, 0))</f>
        <v/>
      </c>
    </row>
    <row r="1549">
      <c r="A1549">
        <f>INDEX(resultados!$A$2:$ZZ$3036, 1543, MATCH($B$1, resultados!$A$1:$ZZ$1, 0))</f>
        <v/>
      </c>
      <c r="B1549">
        <f>INDEX(resultados!$A$2:$ZZ$3036, 1543, MATCH($B$2, resultados!$A$1:$ZZ$1, 0))</f>
        <v/>
      </c>
      <c r="C1549">
        <f>INDEX(resultados!$A$2:$ZZ$3036, 1543, MATCH($B$3, resultados!$A$1:$ZZ$1, 0))</f>
        <v/>
      </c>
    </row>
    <row r="1550">
      <c r="A1550">
        <f>INDEX(resultados!$A$2:$ZZ$3036, 1544, MATCH($B$1, resultados!$A$1:$ZZ$1, 0))</f>
        <v/>
      </c>
      <c r="B1550">
        <f>INDEX(resultados!$A$2:$ZZ$3036, 1544, MATCH($B$2, resultados!$A$1:$ZZ$1, 0))</f>
        <v/>
      </c>
      <c r="C1550">
        <f>INDEX(resultados!$A$2:$ZZ$3036, 1544, MATCH($B$3, resultados!$A$1:$ZZ$1, 0))</f>
        <v/>
      </c>
    </row>
    <row r="1551">
      <c r="A1551">
        <f>INDEX(resultados!$A$2:$ZZ$3036, 1545, MATCH($B$1, resultados!$A$1:$ZZ$1, 0))</f>
        <v/>
      </c>
      <c r="B1551">
        <f>INDEX(resultados!$A$2:$ZZ$3036, 1545, MATCH($B$2, resultados!$A$1:$ZZ$1, 0))</f>
        <v/>
      </c>
      <c r="C1551">
        <f>INDEX(resultados!$A$2:$ZZ$3036, 1545, MATCH($B$3, resultados!$A$1:$ZZ$1, 0))</f>
        <v/>
      </c>
    </row>
    <row r="1552">
      <c r="A1552">
        <f>INDEX(resultados!$A$2:$ZZ$3036, 1546, MATCH($B$1, resultados!$A$1:$ZZ$1, 0))</f>
        <v/>
      </c>
      <c r="B1552">
        <f>INDEX(resultados!$A$2:$ZZ$3036, 1546, MATCH($B$2, resultados!$A$1:$ZZ$1, 0))</f>
        <v/>
      </c>
      <c r="C1552">
        <f>INDEX(resultados!$A$2:$ZZ$3036, 1546, MATCH($B$3, resultados!$A$1:$ZZ$1, 0))</f>
        <v/>
      </c>
    </row>
    <row r="1553">
      <c r="A1553">
        <f>INDEX(resultados!$A$2:$ZZ$3036, 1547, MATCH($B$1, resultados!$A$1:$ZZ$1, 0))</f>
        <v/>
      </c>
      <c r="B1553">
        <f>INDEX(resultados!$A$2:$ZZ$3036, 1547, MATCH($B$2, resultados!$A$1:$ZZ$1, 0))</f>
        <v/>
      </c>
      <c r="C1553">
        <f>INDEX(resultados!$A$2:$ZZ$3036, 1547, MATCH($B$3, resultados!$A$1:$ZZ$1, 0))</f>
        <v/>
      </c>
    </row>
    <row r="1554">
      <c r="A1554">
        <f>INDEX(resultados!$A$2:$ZZ$3036, 1548, MATCH($B$1, resultados!$A$1:$ZZ$1, 0))</f>
        <v/>
      </c>
      <c r="B1554">
        <f>INDEX(resultados!$A$2:$ZZ$3036, 1548, MATCH($B$2, resultados!$A$1:$ZZ$1, 0))</f>
        <v/>
      </c>
      <c r="C1554">
        <f>INDEX(resultados!$A$2:$ZZ$3036, 1548, MATCH($B$3, resultados!$A$1:$ZZ$1, 0))</f>
        <v/>
      </c>
    </row>
    <row r="1555">
      <c r="A1555">
        <f>INDEX(resultados!$A$2:$ZZ$3036, 1549, MATCH($B$1, resultados!$A$1:$ZZ$1, 0))</f>
        <v/>
      </c>
      <c r="B1555">
        <f>INDEX(resultados!$A$2:$ZZ$3036, 1549, MATCH($B$2, resultados!$A$1:$ZZ$1, 0))</f>
        <v/>
      </c>
      <c r="C1555">
        <f>INDEX(resultados!$A$2:$ZZ$3036, 1549, MATCH($B$3, resultados!$A$1:$ZZ$1, 0))</f>
        <v/>
      </c>
    </row>
    <row r="1556">
      <c r="A1556">
        <f>INDEX(resultados!$A$2:$ZZ$3036, 1550, MATCH($B$1, resultados!$A$1:$ZZ$1, 0))</f>
        <v/>
      </c>
      <c r="B1556">
        <f>INDEX(resultados!$A$2:$ZZ$3036, 1550, MATCH($B$2, resultados!$A$1:$ZZ$1, 0))</f>
        <v/>
      </c>
      <c r="C1556">
        <f>INDEX(resultados!$A$2:$ZZ$3036, 1550, MATCH($B$3, resultados!$A$1:$ZZ$1, 0))</f>
        <v/>
      </c>
    </row>
    <row r="1557">
      <c r="A1557">
        <f>INDEX(resultados!$A$2:$ZZ$3036, 1551, MATCH($B$1, resultados!$A$1:$ZZ$1, 0))</f>
        <v/>
      </c>
      <c r="B1557">
        <f>INDEX(resultados!$A$2:$ZZ$3036, 1551, MATCH($B$2, resultados!$A$1:$ZZ$1, 0))</f>
        <v/>
      </c>
      <c r="C1557">
        <f>INDEX(resultados!$A$2:$ZZ$3036, 1551, MATCH($B$3, resultados!$A$1:$ZZ$1, 0))</f>
        <v/>
      </c>
    </row>
    <row r="1558">
      <c r="A1558">
        <f>INDEX(resultados!$A$2:$ZZ$3036, 1552, MATCH($B$1, resultados!$A$1:$ZZ$1, 0))</f>
        <v/>
      </c>
      <c r="B1558">
        <f>INDEX(resultados!$A$2:$ZZ$3036, 1552, MATCH($B$2, resultados!$A$1:$ZZ$1, 0))</f>
        <v/>
      </c>
      <c r="C1558">
        <f>INDEX(resultados!$A$2:$ZZ$3036, 1552, MATCH($B$3, resultados!$A$1:$ZZ$1, 0))</f>
        <v/>
      </c>
    </row>
    <row r="1559">
      <c r="A1559">
        <f>INDEX(resultados!$A$2:$ZZ$3036, 1553, MATCH($B$1, resultados!$A$1:$ZZ$1, 0))</f>
        <v/>
      </c>
      <c r="B1559">
        <f>INDEX(resultados!$A$2:$ZZ$3036, 1553, MATCH($B$2, resultados!$A$1:$ZZ$1, 0))</f>
        <v/>
      </c>
      <c r="C1559">
        <f>INDEX(resultados!$A$2:$ZZ$3036, 1553, MATCH($B$3, resultados!$A$1:$ZZ$1, 0))</f>
        <v/>
      </c>
    </row>
    <row r="1560">
      <c r="A1560">
        <f>INDEX(resultados!$A$2:$ZZ$3036, 1554, MATCH($B$1, resultados!$A$1:$ZZ$1, 0))</f>
        <v/>
      </c>
      <c r="B1560">
        <f>INDEX(resultados!$A$2:$ZZ$3036, 1554, MATCH($B$2, resultados!$A$1:$ZZ$1, 0))</f>
        <v/>
      </c>
      <c r="C1560">
        <f>INDEX(resultados!$A$2:$ZZ$3036, 1554, MATCH($B$3, resultados!$A$1:$ZZ$1, 0))</f>
        <v/>
      </c>
    </row>
    <row r="1561">
      <c r="A1561">
        <f>INDEX(resultados!$A$2:$ZZ$3036, 1555, MATCH($B$1, resultados!$A$1:$ZZ$1, 0))</f>
        <v/>
      </c>
      <c r="B1561">
        <f>INDEX(resultados!$A$2:$ZZ$3036, 1555, MATCH($B$2, resultados!$A$1:$ZZ$1, 0))</f>
        <v/>
      </c>
      <c r="C1561">
        <f>INDEX(resultados!$A$2:$ZZ$3036, 1555, MATCH($B$3, resultados!$A$1:$ZZ$1, 0))</f>
        <v/>
      </c>
    </row>
    <row r="1562">
      <c r="A1562">
        <f>INDEX(resultados!$A$2:$ZZ$3036, 1556, MATCH($B$1, resultados!$A$1:$ZZ$1, 0))</f>
        <v/>
      </c>
      <c r="B1562">
        <f>INDEX(resultados!$A$2:$ZZ$3036, 1556, MATCH($B$2, resultados!$A$1:$ZZ$1, 0))</f>
        <v/>
      </c>
      <c r="C1562">
        <f>INDEX(resultados!$A$2:$ZZ$3036, 1556, MATCH($B$3, resultados!$A$1:$ZZ$1, 0))</f>
        <v/>
      </c>
    </row>
    <row r="1563">
      <c r="A1563">
        <f>INDEX(resultados!$A$2:$ZZ$3036, 1557, MATCH($B$1, resultados!$A$1:$ZZ$1, 0))</f>
        <v/>
      </c>
      <c r="B1563">
        <f>INDEX(resultados!$A$2:$ZZ$3036, 1557, MATCH($B$2, resultados!$A$1:$ZZ$1, 0))</f>
        <v/>
      </c>
      <c r="C1563">
        <f>INDEX(resultados!$A$2:$ZZ$3036, 1557, MATCH($B$3, resultados!$A$1:$ZZ$1, 0))</f>
        <v/>
      </c>
    </row>
    <row r="1564">
      <c r="A1564">
        <f>INDEX(resultados!$A$2:$ZZ$3036, 1558, MATCH($B$1, resultados!$A$1:$ZZ$1, 0))</f>
        <v/>
      </c>
      <c r="B1564">
        <f>INDEX(resultados!$A$2:$ZZ$3036, 1558, MATCH($B$2, resultados!$A$1:$ZZ$1, 0))</f>
        <v/>
      </c>
      <c r="C1564">
        <f>INDEX(resultados!$A$2:$ZZ$3036, 1558, MATCH($B$3, resultados!$A$1:$ZZ$1, 0))</f>
        <v/>
      </c>
    </row>
    <row r="1565">
      <c r="A1565">
        <f>INDEX(resultados!$A$2:$ZZ$3036, 1559, MATCH($B$1, resultados!$A$1:$ZZ$1, 0))</f>
        <v/>
      </c>
      <c r="B1565">
        <f>INDEX(resultados!$A$2:$ZZ$3036, 1559, MATCH($B$2, resultados!$A$1:$ZZ$1, 0))</f>
        <v/>
      </c>
      <c r="C1565">
        <f>INDEX(resultados!$A$2:$ZZ$3036, 1559, MATCH($B$3, resultados!$A$1:$ZZ$1, 0))</f>
        <v/>
      </c>
    </row>
    <row r="1566">
      <c r="A1566">
        <f>INDEX(resultados!$A$2:$ZZ$3036, 1560, MATCH($B$1, resultados!$A$1:$ZZ$1, 0))</f>
        <v/>
      </c>
      <c r="B1566">
        <f>INDEX(resultados!$A$2:$ZZ$3036, 1560, MATCH($B$2, resultados!$A$1:$ZZ$1, 0))</f>
        <v/>
      </c>
      <c r="C1566">
        <f>INDEX(resultados!$A$2:$ZZ$3036, 1560, MATCH($B$3, resultados!$A$1:$ZZ$1, 0))</f>
        <v/>
      </c>
    </row>
    <row r="1567">
      <c r="A1567">
        <f>INDEX(resultados!$A$2:$ZZ$3036, 1561, MATCH($B$1, resultados!$A$1:$ZZ$1, 0))</f>
        <v/>
      </c>
      <c r="B1567">
        <f>INDEX(resultados!$A$2:$ZZ$3036, 1561, MATCH($B$2, resultados!$A$1:$ZZ$1, 0))</f>
        <v/>
      </c>
      <c r="C1567">
        <f>INDEX(resultados!$A$2:$ZZ$3036, 1561, MATCH($B$3, resultados!$A$1:$ZZ$1, 0))</f>
        <v/>
      </c>
    </row>
    <row r="1568">
      <c r="A1568">
        <f>INDEX(resultados!$A$2:$ZZ$3036, 1562, MATCH($B$1, resultados!$A$1:$ZZ$1, 0))</f>
        <v/>
      </c>
      <c r="B1568">
        <f>INDEX(resultados!$A$2:$ZZ$3036, 1562, MATCH($B$2, resultados!$A$1:$ZZ$1, 0))</f>
        <v/>
      </c>
      <c r="C1568">
        <f>INDEX(resultados!$A$2:$ZZ$3036, 1562, MATCH($B$3, resultados!$A$1:$ZZ$1, 0))</f>
        <v/>
      </c>
    </row>
    <row r="1569">
      <c r="A1569">
        <f>INDEX(resultados!$A$2:$ZZ$3036, 1563, MATCH($B$1, resultados!$A$1:$ZZ$1, 0))</f>
        <v/>
      </c>
      <c r="B1569">
        <f>INDEX(resultados!$A$2:$ZZ$3036, 1563, MATCH($B$2, resultados!$A$1:$ZZ$1, 0))</f>
        <v/>
      </c>
      <c r="C1569">
        <f>INDEX(resultados!$A$2:$ZZ$3036, 1563, MATCH($B$3, resultados!$A$1:$ZZ$1, 0))</f>
        <v/>
      </c>
    </row>
    <row r="1570">
      <c r="A1570">
        <f>INDEX(resultados!$A$2:$ZZ$3036, 1564, MATCH($B$1, resultados!$A$1:$ZZ$1, 0))</f>
        <v/>
      </c>
      <c r="B1570">
        <f>INDEX(resultados!$A$2:$ZZ$3036, 1564, MATCH($B$2, resultados!$A$1:$ZZ$1, 0))</f>
        <v/>
      </c>
      <c r="C1570">
        <f>INDEX(resultados!$A$2:$ZZ$3036, 1564, MATCH($B$3, resultados!$A$1:$ZZ$1, 0))</f>
        <v/>
      </c>
    </row>
    <row r="1571">
      <c r="A1571">
        <f>INDEX(resultados!$A$2:$ZZ$3036, 1565, MATCH($B$1, resultados!$A$1:$ZZ$1, 0))</f>
        <v/>
      </c>
      <c r="B1571">
        <f>INDEX(resultados!$A$2:$ZZ$3036, 1565, MATCH($B$2, resultados!$A$1:$ZZ$1, 0))</f>
        <v/>
      </c>
      <c r="C1571">
        <f>INDEX(resultados!$A$2:$ZZ$3036, 1565, MATCH($B$3, resultados!$A$1:$ZZ$1, 0))</f>
        <v/>
      </c>
    </row>
    <row r="1572">
      <c r="A1572">
        <f>INDEX(resultados!$A$2:$ZZ$3036, 1566, MATCH($B$1, resultados!$A$1:$ZZ$1, 0))</f>
        <v/>
      </c>
      <c r="B1572">
        <f>INDEX(resultados!$A$2:$ZZ$3036, 1566, MATCH($B$2, resultados!$A$1:$ZZ$1, 0))</f>
        <v/>
      </c>
      <c r="C1572">
        <f>INDEX(resultados!$A$2:$ZZ$3036, 1566, MATCH($B$3, resultados!$A$1:$ZZ$1, 0))</f>
        <v/>
      </c>
    </row>
    <row r="1573">
      <c r="A1573">
        <f>INDEX(resultados!$A$2:$ZZ$3036, 1567, MATCH($B$1, resultados!$A$1:$ZZ$1, 0))</f>
        <v/>
      </c>
      <c r="B1573">
        <f>INDEX(resultados!$A$2:$ZZ$3036, 1567, MATCH($B$2, resultados!$A$1:$ZZ$1, 0))</f>
        <v/>
      </c>
      <c r="C1573">
        <f>INDEX(resultados!$A$2:$ZZ$3036, 1567, MATCH($B$3, resultados!$A$1:$ZZ$1, 0))</f>
        <v/>
      </c>
    </row>
    <row r="1574">
      <c r="A1574">
        <f>INDEX(resultados!$A$2:$ZZ$3036, 1568, MATCH($B$1, resultados!$A$1:$ZZ$1, 0))</f>
        <v/>
      </c>
      <c r="B1574">
        <f>INDEX(resultados!$A$2:$ZZ$3036, 1568, MATCH($B$2, resultados!$A$1:$ZZ$1, 0))</f>
        <v/>
      </c>
      <c r="C1574">
        <f>INDEX(resultados!$A$2:$ZZ$3036, 1568, MATCH($B$3, resultados!$A$1:$ZZ$1, 0))</f>
        <v/>
      </c>
    </row>
    <row r="1575">
      <c r="A1575">
        <f>INDEX(resultados!$A$2:$ZZ$3036, 1569, MATCH($B$1, resultados!$A$1:$ZZ$1, 0))</f>
        <v/>
      </c>
      <c r="B1575">
        <f>INDEX(resultados!$A$2:$ZZ$3036, 1569, MATCH($B$2, resultados!$A$1:$ZZ$1, 0))</f>
        <v/>
      </c>
      <c r="C1575">
        <f>INDEX(resultados!$A$2:$ZZ$3036, 1569, MATCH($B$3, resultados!$A$1:$ZZ$1, 0))</f>
        <v/>
      </c>
    </row>
    <row r="1576">
      <c r="A1576">
        <f>INDEX(resultados!$A$2:$ZZ$3036, 1570, MATCH($B$1, resultados!$A$1:$ZZ$1, 0))</f>
        <v/>
      </c>
      <c r="B1576">
        <f>INDEX(resultados!$A$2:$ZZ$3036, 1570, MATCH($B$2, resultados!$A$1:$ZZ$1, 0))</f>
        <v/>
      </c>
      <c r="C1576">
        <f>INDEX(resultados!$A$2:$ZZ$3036, 1570, MATCH($B$3, resultados!$A$1:$ZZ$1, 0))</f>
        <v/>
      </c>
    </row>
    <row r="1577">
      <c r="A1577">
        <f>INDEX(resultados!$A$2:$ZZ$3036, 1571, MATCH($B$1, resultados!$A$1:$ZZ$1, 0))</f>
        <v/>
      </c>
      <c r="B1577">
        <f>INDEX(resultados!$A$2:$ZZ$3036, 1571, MATCH($B$2, resultados!$A$1:$ZZ$1, 0))</f>
        <v/>
      </c>
      <c r="C1577">
        <f>INDEX(resultados!$A$2:$ZZ$3036, 1571, MATCH($B$3, resultados!$A$1:$ZZ$1, 0))</f>
        <v/>
      </c>
    </row>
    <row r="1578">
      <c r="A1578">
        <f>INDEX(resultados!$A$2:$ZZ$3036, 1572, MATCH($B$1, resultados!$A$1:$ZZ$1, 0))</f>
        <v/>
      </c>
      <c r="B1578">
        <f>INDEX(resultados!$A$2:$ZZ$3036, 1572, MATCH($B$2, resultados!$A$1:$ZZ$1, 0))</f>
        <v/>
      </c>
      <c r="C1578">
        <f>INDEX(resultados!$A$2:$ZZ$3036, 1572, MATCH($B$3, resultados!$A$1:$ZZ$1, 0))</f>
        <v/>
      </c>
    </row>
    <row r="1579">
      <c r="A1579">
        <f>INDEX(resultados!$A$2:$ZZ$3036, 1573, MATCH($B$1, resultados!$A$1:$ZZ$1, 0))</f>
        <v/>
      </c>
      <c r="B1579">
        <f>INDEX(resultados!$A$2:$ZZ$3036, 1573, MATCH($B$2, resultados!$A$1:$ZZ$1, 0))</f>
        <v/>
      </c>
      <c r="C1579">
        <f>INDEX(resultados!$A$2:$ZZ$3036, 1573, MATCH($B$3, resultados!$A$1:$ZZ$1, 0))</f>
        <v/>
      </c>
    </row>
    <row r="1580">
      <c r="A1580">
        <f>INDEX(resultados!$A$2:$ZZ$3036, 1574, MATCH($B$1, resultados!$A$1:$ZZ$1, 0))</f>
        <v/>
      </c>
      <c r="B1580">
        <f>INDEX(resultados!$A$2:$ZZ$3036, 1574, MATCH($B$2, resultados!$A$1:$ZZ$1, 0))</f>
        <v/>
      </c>
      <c r="C1580">
        <f>INDEX(resultados!$A$2:$ZZ$3036, 1574, MATCH($B$3, resultados!$A$1:$ZZ$1, 0))</f>
        <v/>
      </c>
    </row>
    <row r="1581">
      <c r="A1581">
        <f>INDEX(resultados!$A$2:$ZZ$3036, 1575, MATCH($B$1, resultados!$A$1:$ZZ$1, 0))</f>
        <v/>
      </c>
      <c r="B1581">
        <f>INDEX(resultados!$A$2:$ZZ$3036, 1575, MATCH($B$2, resultados!$A$1:$ZZ$1, 0))</f>
        <v/>
      </c>
      <c r="C1581">
        <f>INDEX(resultados!$A$2:$ZZ$3036, 1575, MATCH($B$3, resultados!$A$1:$ZZ$1, 0))</f>
        <v/>
      </c>
    </row>
    <row r="1582">
      <c r="A1582">
        <f>INDEX(resultados!$A$2:$ZZ$3036, 1576, MATCH($B$1, resultados!$A$1:$ZZ$1, 0))</f>
        <v/>
      </c>
      <c r="B1582">
        <f>INDEX(resultados!$A$2:$ZZ$3036, 1576, MATCH($B$2, resultados!$A$1:$ZZ$1, 0))</f>
        <v/>
      </c>
      <c r="C1582">
        <f>INDEX(resultados!$A$2:$ZZ$3036, 1576, MATCH($B$3, resultados!$A$1:$ZZ$1, 0))</f>
        <v/>
      </c>
    </row>
    <row r="1583">
      <c r="A1583">
        <f>INDEX(resultados!$A$2:$ZZ$3036, 1577, MATCH($B$1, resultados!$A$1:$ZZ$1, 0))</f>
        <v/>
      </c>
      <c r="B1583">
        <f>INDEX(resultados!$A$2:$ZZ$3036, 1577, MATCH($B$2, resultados!$A$1:$ZZ$1, 0))</f>
        <v/>
      </c>
      <c r="C1583">
        <f>INDEX(resultados!$A$2:$ZZ$3036, 1577, MATCH($B$3, resultados!$A$1:$ZZ$1, 0))</f>
        <v/>
      </c>
    </row>
    <row r="1584">
      <c r="A1584">
        <f>INDEX(resultados!$A$2:$ZZ$3036, 1578, MATCH($B$1, resultados!$A$1:$ZZ$1, 0))</f>
        <v/>
      </c>
      <c r="B1584">
        <f>INDEX(resultados!$A$2:$ZZ$3036, 1578, MATCH($B$2, resultados!$A$1:$ZZ$1, 0))</f>
        <v/>
      </c>
      <c r="C1584">
        <f>INDEX(resultados!$A$2:$ZZ$3036, 1578, MATCH($B$3, resultados!$A$1:$ZZ$1, 0))</f>
        <v/>
      </c>
    </row>
    <row r="1585">
      <c r="A1585">
        <f>INDEX(resultados!$A$2:$ZZ$3036, 1579, MATCH($B$1, resultados!$A$1:$ZZ$1, 0))</f>
        <v/>
      </c>
      <c r="B1585">
        <f>INDEX(resultados!$A$2:$ZZ$3036, 1579, MATCH($B$2, resultados!$A$1:$ZZ$1, 0))</f>
        <v/>
      </c>
      <c r="C1585">
        <f>INDEX(resultados!$A$2:$ZZ$3036, 1579, MATCH($B$3, resultados!$A$1:$ZZ$1, 0))</f>
        <v/>
      </c>
    </row>
    <row r="1586">
      <c r="A1586">
        <f>INDEX(resultados!$A$2:$ZZ$3036, 1580, MATCH($B$1, resultados!$A$1:$ZZ$1, 0))</f>
        <v/>
      </c>
      <c r="B1586">
        <f>INDEX(resultados!$A$2:$ZZ$3036, 1580, MATCH($B$2, resultados!$A$1:$ZZ$1, 0))</f>
        <v/>
      </c>
      <c r="C1586">
        <f>INDEX(resultados!$A$2:$ZZ$3036, 1580, MATCH($B$3, resultados!$A$1:$ZZ$1, 0))</f>
        <v/>
      </c>
    </row>
    <row r="1587">
      <c r="A1587">
        <f>INDEX(resultados!$A$2:$ZZ$3036, 1581, MATCH($B$1, resultados!$A$1:$ZZ$1, 0))</f>
        <v/>
      </c>
      <c r="B1587">
        <f>INDEX(resultados!$A$2:$ZZ$3036, 1581, MATCH($B$2, resultados!$A$1:$ZZ$1, 0))</f>
        <v/>
      </c>
      <c r="C1587">
        <f>INDEX(resultados!$A$2:$ZZ$3036, 1581, MATCH($B$3, resultados!$A$1:$ZZ$1, 0))</f>
        <v/>
      </c>
    </row>
    <row r="1588">
      <c r="A1588">
        <f>INDEX(resultados!$A$2:$ZZ$3036, 1582, MATCH($B$1, resultados!$A$1:$ZZ$1, 0))</f>
        <v/>
      </c>
      <c r="B1588">
        <f>INDEX(resultados!$A$2:$ZZ$3036, 1582, MATCH($B$2, resultados!$A$1:$ZZ$1, 0))</f>
        <v/>
      </c>
      <c r="C1588">
        <f>INDEX(resultados!$A$2:$ZZ$3036, 1582, MATCH($B$3, resultados!$A$1:$ZZ$1, 0))</f>
        <v/>
      </c>
    </row>
    <row r="1589">
      <c r="A1589">
        <f>INDEX(resultados!$A$2:$ZZ$3036, 1583, MATCH($B$1, resultados!$A$1:$ZZ$1, 0))</f>
        <v/>
      </c>
      <c r="B1589">
        <f>INDEX(resultados!$A$2:$ZZ$3036, 1583, MATCH($B$2, resultados!$A$1:$ZZ$1, 0))</f>
        <v/>
      </c>
      <c r="C1589">
        <f>INDEX(resultados!$A$2:$ZZ$3036, 1583, MATCH($B$3, resultados!$A$1:$ZZ$1, 0))</f>
        <v/>
      </c>
    </row>
    <row r="1590">
      <c r="A1590">
        <f>INDEX(resultados!$A$2:$ZZ$3036, 1584, MATCH($B$1, resultados!$A$1:$ZZ$1, 0))</f>
        <v/>
      </c>
      <c r="B1590">
        <f>INDEX(resultados!$A$2:$ZZ$3036, 1584, MATCH($B$2, resultados!$A$1:$ZZ$1, 0))</f>
        <v/>
      </c>
      <c r="C1590">
        <f>INDEX(resultados!$A$2:$ZZ$3036, 1584, MATCH($B$3, resultados!$A$1:$ZZ$1, 0))</f>
        <v/>
      </c>
    </row>
    <row r="1591">
      <c r="A1591">
        <f>INDEX(resultados!$A$2:$ZZ$3036, 1585, MATCH($B$1, resultados!$A$1:$ZZ$1, 0))</f>
        <v/>
      </c>
      <c r="B1591">
        <f>INDEX(resultados!$A$2:$ZZ$3036, 1585, MATCH($B$2, resultados!$A$1:$ZZ$1, 0))</f>
        <v/>
      </c>
      <c r="C1591">
        <f>INDEX(resultados!$A$2:$ZZ$3036, 1585, MATCH($B$3, resultados!$A$1:$ZZ$1, 0))</f>
        <v/>
      </c>
    </row>
    <row r="1592">
      <c r="A1592">
        <f>INDEX(resultados!$A$2:$ZZ$3036, 1586, MATCH($B$1, resultados!$A$1:$ZZ$1, 0))</f>
        <v/>
      </c>
      <c r="B1592">
        <f>INDEX(resultados!$A$2:$ZZ$3036, 1586, MATCH($B$2, resultados!$A$1:$ZZ$1, 0))</f>
        <v/>
      </c>
      <c r="C1592">
        <f>INDEX(resultados!$A$2:$ZZ$3036, 1586, MATCH($B$3, resultados!$A$1:$ZZ$1, 0))</f>
        <v/>
      </c>
    </row>
    <row r="1593">
      <c r="A1593">
        <f>INDEX(resultados!$A$2:$ZZ$3036, 1587, MATCH($B$1, resultados!$A$1:$ZZ$1, 0))</f>
        <v/>
      </c>
      <c r="B1593">
        <f>INDEX(resultados!$A$2:$ZZ$3036, 1587, MATCH($B$2, resultados!$A$1:$ZZ$1, 0))</f>
        <v/>
      </c>
      <c r="C1593">
        <f>INDEX(resultados!$A$2:$ZZ$3036, 1587, MATCH($B$3, resultados!$A$1:$ZZ$1, 0))</f>
        <v/>
      </c>
    </row>
    <row r="1594">
      <c r="A1594">
        <f>INDEX(resultados!$A$2:$ZZ$3036, 1588, MATCH($B$1, resultados!$A$1:$ZZ$1, 0))</f>
        <v/>
      </c>
      <c r="B1594">
        <f>INDEX(resultados!$A$2:$ZZ$3036, 1588, MATCH($B$2, resultados!$A$1:$ZZ$1, 0))</f>
        <v/>
      </c>
      <c r="C1594">
        <f>INDEX(resultados!$A$2:$ZZ$3036, 1588, MATCH($B$3, resultados!$A$1:$ZZ$1, 0))</f>
        <v/>
      </c>
    </row>
    <row r="1595">
      <c r="A1595">
        <f>INDEX(resultados!$A$2:$ZZ$3036, 1589, MATCH($B$1, resultados!$A$1:$ZZ$1, 0))</f>
        <v/>
      </c>
      <c r="B1595">
        <f>INDEX(resultados!$A$2:$ZZ$3036, 1589, MATCH($B$2, resultados!$A$1:$ZZ$1, 0))</f>
        <v/>
      </c>
      <c r="C1595">
        <f>INDEX(resultados!$A$2:$ZZ$3036, 1589, MATCH($B$3, resultados!$A$1:$ZZ$1, 0))</f>
        <v/>
      </c>
    </row>
    <row r="1596">
      <c r="A1596">
        <f>INDEX(resultados!$A$2:$ZZ$3036, 1590, MATCH($B$1, resultados!$A$1:$ZZ$1, 0))</f>
        <v/>
      </c>
      <c r="B1596">
        <f>INDEX(resultados!$A$2:$ZZ$3036, 1590, MATCH($B$2, resultados!$A$1:$ZZ$1, 0))</f>
        <v/>
      </c>
      <c r="C1596">
        <f>INDEX(resultados!$A$2:$ZZ$3036, 1590, MATCH($B$3, resultados!$A$1:$ZZ$1, 0))</f>
        <v/>
      </c>
    </row>
    <row r="1597">
      <c r="A1597">
        <f>INDEX(resultados!$A$2:$ZZ$3036, 1591, MATCH($B$1, resultados!$A$1:$ZZ$1, 0))</f>
        <v/>
      </c>
      <c r="B1597">
        <f>INDEX(resultados!$A$2:$ZZ$3036, 1591, MATCH($B$2, resultados!$A$1:$ZZ$1, 0))</f>
        <v/>
      </c>
      <c r="C1597">
        <f>INDEX(resultados!$A$2:$ZZ$3036, 1591, MATCH($B$3, resultados!$A$1:$ZZ$1, 0))</f>
        <v/>
      </c>
    </row>
    <row r="1598">
      <c r="A1598">
        <f>INDEX(resultados!$A$2:$ZZ$3036, 1592, MATCH($B$1, resultados!$A$1:$ZZ$1, 0))</f>
        <v/>
      </c>
      <c r="B1598">
        <f>INDEX(resultados!$A$2:$ZZ$3036, 1592, MATCH($B$2, resultados!$A$1:$ZZ$1, 0))</f>
        <v/>
      </c>
      <c r="C1598">
        <f>INDEX(resultados!$A$2:$ZZ$3036, 1592, MATCH($B$3, resultados!$A$1:$ZZ$1, 0))</f>
        <v/>
      </c>
    </row>
    <row r="1599">
      <c r="A1599">
        <f>INDEX(resultados!$A$2:$ZZ$3036, 1593, MATCH($B$1, resultados!$A$1:$ZZ$1, 0))</f>
        <v/>
      </c>
      <c r="B1599">
        <f>INDEX(resultados!$A$2:$ZZ$3036, 1593, MATCH($B$2, resultados!$A$1:$ZZ$1, 0))</f>
        <v/>
      </c>
      <c r="C1599">
        <f>INDEX(resultados!$A$2:$ZZ$3036, 1593, MATCH($B$3, resultados!$A$1:$ZZ$1, 0))</f>
        <v/>
      </c>
    </row>
    <row r="1600">
      <c r="A1600">
        <f>INDEX(resultados!$A$2:$ZZ$3036, 1594, MATCH($B$1, resultados!$A$1:$ZZ$1, 0))</f>
        <v/>
      </c>
      <c r="B1600">
        <f>INDEX(resultados!$A$2:$ZZ$3036, 1594, MATCH($B$2, resultados!$A$1:$ZZ$1, 0))</f>
        <v/>
      </c>
      <c r="C1600">
        <f>INDEX(resultados!$A$2:$ZZ$3036, 1594, MATCH($B$3, resultados!$A$1:$ZZ$1, 0))</f>
        <v/>
      </c>
    </row>
    <row r="1601">
      <c r="A1601">
        <f>INDEX(resultados!$A$2:$ZZ$3036, 1595, MATCH($B$1, resultados!$A$1:$ZZ$1, 0))</f>
        <v/>
      </c>
      <c r="B1601">
        <f>INDEX(resultados!$A$2:$ZZ$3036, 1595, MATCH($B$2, resultados!$A$1:$ZZ$1, 0))</f>
        <v/>
      </c>
      <c r="C1601">
        <f>INDEX(resultados!$A$2:$ZZ$3036, 1595, MATCH($B$3, resultados!$A$1:$ZZ$1, 0))</f>
        <v/>
      </c>
    </row>
    <row r="1602">
      <c r="A1602">
        <f>INDEX(resultados!$A$2:$ZZ$3036, 1596, MATCH($B$1, resultados!$A$1:$ZZ$1, 0))</f>
        <v/>
      </c>
      <c r="B1602">
        <f>INDEX(resultados!$A$2:$ZZ$3036, 1596, MATCH($B$2, resultados!$A$1:$ZZ$1, 0))</f>
        <v/>
      </c>
      <c r="C1602">
        <f>INDEX(resultados!$A$2:$ZZ$3036, 1596, MATCH($B$3, resultados!$A$1:$ZZ$1, 0))</f>
        <v/>
      </c>
    </row>
    <row r="1603">
      <c r="A1603">
        <f>INDEX(resultados!$A$2:$ZZ$3036, 1597, MATCH($B$1, resultados!$A$1:$ZZ$1, 0))</f>
        <v/>
      </c>
      <c r="B1603">
        <f>INDEX(resultados!$A$2:$ZZ$3036, 1597, MATCH($B$2, resultados!$A$1:$ZZ$1, 0))</f>
        <v/>
      </c>
      <c r="C1603">
        <f>INDEX(resultados!$A$2:$ZZ$3036, 1597, MATCH($B$3, resultados!$A$1:$ZZ$1, 0))</f>
        <v/>
      </c>
    </row>
    <row r="1604">
      <c r="A1604">
        <f>INDEX(resultados!$A$2:$ZZ$3036, 1598, MATCH($B$1, resultados!$A$1:$ZZ$1, 0))</f>
        <v/>
      </c>
      <c r="B1604">
        <f>INDEX(resultados!$A$2:$ZZ$3036, 1598, MATCH($B$2, resultados!$A$1:$ZZ$1, 0))</f>
        <v/>
      </c>
      <c r="C1604">
        <f>INDEX(resultados!$A$2:$ZZ$3036, 1598, MATCH($B$3, resultados!$A$1:$ZZ$1, 0))</f>
        <v/>
      </c>
    </row>
    <row r="1605">
      <c r="A1605">
        <f>INDEX(resultados!$A$2:$ZZ$3036, 1599, MATCH($B$1, resultados!$A$1:$ZZ$1, 0))</f>
        <v/>
      </c>
      <c r="B1605">
        <f>INDEX(resultados!$A$2:$ZZ$3036, 1599, MATCH($B$2, resultados!$A$1:$ZZ$1, 0))</f>
        <v/>
      </c>
      <c r="C1605">
        <f>INDEX(resultados!$A$2:$ZZ$3036, 1599, MATCH($B$3, resultados!$A$1:$ZZ$1, 0))</f>
        <v/>
      </c>
    </row>
    <row r="1606">
      <c r="A1606">
        <f>INDEX(resultados!$A$2:$ZZ$3036, 1600, MATCH($B$1, resultados!$A$1:$ZZ$1, 0))</f>
        <v/>
      </c>
      <c r="B1606">
        <f>INDEX(resultados!$A$2:$ZZ$3036, 1600, MATCH($B$2, resultados!$A$1:$ZZ$1, 0))</f>
        <v/>
      </c>
      <c r="C1606">
        <f>INDEX(resultados!$A$2:$ZZ$3036, 1600, MATCH($B$3, resultados!$A$1:$ZZ$1, 0))</f>
        <v/>
      </c>
    </row>
    <row r="1607">
      <c r="A1607">
        <f>INDEX(resultados!$A$2:$ZZ$3036, 1601, MATCH($B$1, resultados!$A$1:$ZZ$1, 0))</f>
        <v/>
      </c>
      <c r="B1607">
        <f>INDEX(resultados!$A$2:$ZZ$3036, 1601, MATCH($B$2, resultados!$A$1:$ZZ$1, 0))</f>
        <v/>
      </c>
      <c r="C1607">
        <f>INDEX(resultados!$A$2:$ZZ$3036, 1601, MATCH($B$3, resultados!$A$1:$ZZ$1, 0))</f>
        <v/>
      </c>
    </row>
    <row r="1608">
      <c r="A1608">
        <f>INDEX(resultados!$A$2:$ZZ$3036, 1602, MATCH($B$1, resultados!$A$1:$ZZ$1, 0))</f>
        <v/>
      </c>
      <c r="B1608">
        <f>INDEX(resultados!$A$2:$ZZ$3036, 1602, MATCH($B$2, resultados!$A$1:$ZZ$1, 0))</f>
        <v/>
      </c>
      <c r="C1608">
        <f>INDEX(resultados!$A$2:$ZZ$3036, 1602, MATCH($B$3, resultados!$A$1:$ZZ$1, 0))</f>
        <v/>
      </c>
    </row>
    <row r="1609">
      <c r="A1609">
        <f>INDEX(resultados!$A$2:$ZZ$3036, 1603, MATCH($B$1, resultados!$A$1:$ZZ$1, 0))</f>
        <v/>
      </c>
      <c r="B1609">
        <f>INDEX(resultados!$A$2:$ZZ$3036, 1603, MATCH($B$2, resultados!$A$1:$ZZ$1, 0))</f>
        <v/>
      </c>
      <c r="C1609">
        <f>INDEX(resultados!$A$2:$ZZ$3036, 1603, MATCH($B$3, resultados!$A$1:$ZZ$1, 0))</f>
        <v/>
      </c>
    </row>
    <row r="1610">
      <c r="A1610">
        <f>INDEX(resultados!$A$2:$ZZ$3036, 1604, MATCH($B$1, resultados!$A$1:$ZZ$1, 0))</f>
        <v/>
      </c>
      <c r="B1610">
        <f>INDEX(resultados!$A$2:$ZZ$3036, 1604, MATCH($B$2, resultados!$A$1:$ZZ$1, 0))</f>
        <v/>
      </c>
      <c r="C1610">
        <f>INDEX(resultados!$A$2:$ZZ$3036, 1604, MATCH($B$3, resultados!$A$1:$ZZ$1, 0))</f>
        <v/>
      </c>
    </row>
    <row r="1611">
      <c r="A1611">
        <f>INDEX(resultados!$A$2:$ZZ$3036, 1605, MATCH($B$1, resultados!$A$1:$ZZ$1, 0))</f>
        <v/>
      </c>
      <c r="B1611">
        <f>INDEX(resultados!$A$2:$ZZ$3036, 1605, MATCH($B$2, resultados!$A$1:$ZZ$1, 0))</f>
        <v/>
      </c>
      <c r="C1611">
        <f>INDEX(resultados!$A$2:$ZZ$3036, 1605, MATCH($B$3, resultados!$A$1:$ZZ$1, 0))</f>
        <v/>
      </c>
    </row>
    <row r="1612">
      <c r="A1612">
        <f>INDEX(resultados!$A$2:$ZZ$3036, 1606, MATCH($B$1, resultados!$A$1:$ZZ$1, 0))</f>
        <v/>
      </c>
      <c r="B1612">
        <f>INDEX(resultados!$A$2:$ZZ$3036, 1606, MATCH($B$2, resultados!$A$1:$ZZ$1, 0))</f>
        <v/>
      </c>
      <c r="C1612">
        <f>INDEX(resultados!$A$2:$ZZ$3036, 1606, MATCH($B$3, resultados!$A$1:$ZZ$1, 0))</f>
        <v/>
      </c>
    </row>
    <row r="1613">
      <c r="A1613">
        <f>INDEX(resultados!$A$2:$ZZ$3036, 1607, MATCH($B$1, resultados!$A$1:$ZZ$1, 0))</f>
        <v/>
      </c>
      <c r="B1613">
        <f>INDEX(resultados!$A$2:$ZZ$3036, 1607, MATCH($B$2, resultados!$A$1:$ZZ$1, 0))</f>
        <v/>
      </c>
      <c r="C1613">
        <f>INDEX(resultados!$A$2:$ZZ$3036, 1607, MATCH($B$3, resultados!$A$1:$ZZ$1, 0))</f>
        <v/>
      </c>
    </row>
    <row r="1614">
      <c r="A1614">
        <f>INDEX(resultados!$A$2:$ZZ$3036, 1608, MATCH($B$1, resultados!$A$1:$ZZ$1, 0))</f>
        <v/>
      </c>
      <c r="B1614">
        <f>INDEX(resultados!$A$2:$ZZ$3036, 1608, MATCH($B$2, resultados!$A$1:$ZZ$1, 0))</f>
        <v/>
      </c>
      <c r="C1614">
        <f>INDEX(resultados!$A$2:$ZZ$3036, 1608, MATCH($B$3, resultados!$A$1:$ZZ$1, 0))</f>
        <v/>
      </c>
    </row>
    <row r="1615">
      <c r="A1615">
        <f>INDEX(resultados!$A$2:$ZZ$3036, 1609, MATCH($B$1, resultados!$A$1:$ZZ$1, 0))</f>
        <v/>
      </c>
      <c r="B1615">
        <f>INDEX(resultados!$A$2:$ZZ$3036, 1609, MATCH($B$2, resultados!$A$1:$ZZ$1, 0))</f>
        <v/>
      </c>
      <c r="C1615">
        <f>INDEX(resultados!$A$2:$ZZ$3036, 1609, MATCH($B$3, resultados!$A$1:$ZZ$1, 0))</f>
        <v/>
      </c>
    </row>
    <row r="1616">
      <c r="A1616">
        <f>INDEX(resultados!$A$2:$ZZ$3036, 1610, MATCH($B$1, resultados!$A$1:$ZZ$1, 0))</f>
        <v/>
      </c>
      <c r="B1616">
        <f>INDEX(resultados!$A$2:$ZZ$3036, 1610, MATCH($B$2, resultados!$A$1:$ZZ$1, 0))</f>
        <v/>
      </c>
      <c r="C1616">
        <f>INDEX(resultados!$A$2:$ZZ$3036, 1610, MATCH($B$3, resultados!$A$1:$ZZ$1, 0))</f>
        <v/>
      </c>
    </row>
    <row r="1617">
      <c r="A1617">
        <f>INDEX(resultados!$A$2:$ZZ$3036, 1611, MATCH($B$1, resultados!$A$1:$ZZ$1, 0))</f>
        <v/>
      </c>
      <c r="B1617">
        <f>INDEX(resultados!$A$2:$ZZ$3036, 1611, MATCH($B$2, resultados!$A$1:$ZZ$1, 0))</f>
        <v/>
      </c>
      <c r="C1617">
        <f>INDEX(resultados!$A$2:$ZZ$3036, 1611, MATCH($B$3, resultados!$A$1:$ZZ$1, 0))</f>
        <v/>
      </c>
    </row>
    <row r="1618">
      <c r="A1618">
        <f>INDEX(resultados!$A$2:$ZZ$3036, 1612, MATCH($B$1, resultados!$A$1:$ZZ$1, 0))</f>
        <v/>
      </c>
      <c r="B1618">
        <f>INDEX(resultados!$A$2:$ZZ$3036, 1612, MATCH($B$2, resultados!$A$1:$ZZ$1, 0))</f>
        <v/>
      </c>
      <c r="C1618">
        <f>INDEX(resultados!$A$2:$ZZ$3036, 1612, MATCH($B$3, resultados!$A$1:$ZZ$1, 0))</f>
        <v/>
      </c>
    </row>
    <row r="1619">
      <c r="A1619">
        <f>INDEX(resultados!$A$2:$ZZ$3036, 1613, MATCH($B$1, resultados!$A$1:$ZZ$1, 0))</f>
        <v/>
      </c>
      <c r="B1619">
        <f>INDEX(resultados!$A$2:$ZZ$3036, 1613, MATCH($B$2, resultados!$A$1:$ZZ$1, 0))</f>
        <v/>
      </c>
      <c r="C1619">
        <f>INDEX(resultados!$A$2:$ZZ$3036, 1613, MATCH($B$3, resultados!$A$1:$ZZ$1, 0))</f>
        <v/>
      </c>
    </row>
    <row r="1620">
      <c r="A1620">
        <f>INDEX(resultados!$A$2:$ZZ$3036, 1614, MATCH($B$1, resultados!$A$1:$ZZ$1, 0))</f>
        <v/>
      </c>
      <c r="B1620">
        <f>INDEX(resultados!$A$2:$ZZ$3036, 1614, MATCH($B$2, resultados!$A$1:$ZZ$1, 0))</f>
        <v/>
      </c>
      <c r="C1620">
        <f>INDEX(resultados!$A$2:$ZZ$3036, 1614, MATCH($B$3, resultados!$A$1:$ZZ$1, 0))</f>
        <v/>
      </c>
    </row>
    <row r="1621">
      <c r="A1621">
        <f>INDEX(resultados!$A$2:$ZZ$3036, 1615, MATCH($B$1, resultados!$A$1:$ZZ$1, 0))</f>
        <v/>
      </c>
      <c r="B1621">
        <f>INDEX(resultados!$A$2:$ZZ$3036, 1615, MATCH($B$2, resultados!$A$1:$ZZ$1, 0))</f>
        <v/>
      </c>
      <c r="C1621">
        <f>INDEX(resultados!$A$2:$ZZ$3036, 1615, MATCH($B$3, resultados!$A$1:$ZZ$1, 0))</f>
        <v/>
      </c>
    </row>
    <row r="1622">
      <c r="A1622">
        <f>INDEX(resultados!$A$2:$ZZ$3036, 1616, MATCH($B$1, resultados!$A$1:$ZZ$1, 0))</f>
        <v/>
      </c>
      <c r="B1622">
        <f>INDEX(resultados!$A$2:$ZZ$3036, 1616, MATCH($B$2, resultados!$A$1:$ZZ$1, 0))</f>
        <v/>
      </c>
      <c r="C1622">
        <f>INDEX(resultados!$A$2:$ZZ$3036, 1616, MATCH($B$3, resultados!$A$1:$ZZ$1, 0))</f>
        <v/>
      </c>
    </row>
    <row r="1623">
      <c r="A1623">
        <f>INDEX(resultados!$A$2:$ZZ$3036, 1617, MATCH($B$1, resultados!$A$1:$ZZ$1, 0))</f>
        <v/>
      </c>
      <c r="B1623">
        <f>INDEX(resultados!$A$2:$ZZ$3036, 1617, MATCH($B$2, resultados!$A$1:$ZZ$1, 0))</f>
        <v/>
      </c>
      <c r="C1623">
        <f>INDEX(resultados!$A$2:$ZZ$3036, 1617, MATCH($B$3, resultados!$A$1:$ZZ$1, 0))</f>
        <v/>
      </c>
    </row>
    <row r="1624">
      <c r="A1624">
        <f>INDEX(resultados!$A$2:$ZZ$3036, 1618, MATCH($B$1, resultados!$A$1:$ZZ$1, 0))</f>
        <v/>
      </c>
      <c r="B1624">
        <f>INDEX(resultados!$A$2:$ZZ$3036, 1618, MATCH($B$2, resultados!$A$1:$ZZ$1, 0))</f>
        <v/>
      </c>
      <c r="C1624">
        <f>INDEX(resultados!$A$2:$ZZ$3036, 1618, MATCH($B$3, resultados!$A$1:$ZZ$1, 0))</f>
        <v/>
      </c>
    </row>
    <row r="1625">
      <c r="A1625">
        <f>INDEX(resultados!$A$2:$ZZ$3036, 1619, MATCH($B$1, resultados!$A$1:$ZZ$1, 0))</f>
        <v/>
      </c>
      <c r="B1625">
        <f>INDEX(resultados!$A$2:$ZZ$3036, 1619, MATCH($B$2, resultados!$A$1:$ZZ$1, 0))</f>
        <v/>
      </c>
      <c r="C1625">
        <f>INDEX(resultados!$A$2:$ZZ$3036, 1619, MATCH($B$3, resultados!$A$1:$ZZ$1, 0))</f>
        <v/>
      </c>
    </row>
    <row r="1626">
      <c r="A1626">
        <f>INDEX(resultados!$A$2:$ZZ$3036, 1620, MATCH($B$1, resultados!$A$1:$ZZ$1, 0))</f>
        <v/>
      </c>
      <c r="B1626">
        <f>INDEX(resultados!$A$2:$ZZ$3036, 1620, MATCH($B$2, resultados!$A$1:$ZZ$1, 0))</f>
        <v/>
      </c>
      <c r="C1626">
        <f>INDEX(resultados!$A$2:$ZZ$3036, 1620, MATCH($B$3, resultados!$A$1:$ZZ$1, 0))</f>
        <v/>
      </c>
    </row>
    <row r="1627">
      <c r="A1627">
        <f>INDEX(resultados!$A$2:$ZZ$3036, 1621, MATCH($B$1, resultados!$A$1:$ZZ$1, 0))</f>
        <v/>
      </c>
      <c r="B1627">
        <f>INDEX(resultados!$A$2:$ZZ$3036, 1621, MATCH($B$2, resultados!$A$1:$ZZ$1, 0))</f>
        <v/>
      </c>
      <c r="C1627">
        <f>INDEX(resultados!$A$2:$ZZ$3036, 1621, MATCH($B$3, resultados!$A$1:$ZZ$1, 0))</f>
        <v/>
      </c>
    </row>
    <row r="1628">
      <c r="A1628">
        <f>INDEX(resultados!$A$2:$ZZ$3036, 1622, MATCH($B$1, resultados!$A$1:$ZZ$1, 0))</f>
        <v/>
      </c>
      <c r="B1628">
        <f>INDEX(resultados!$A$2:$ZZ$3036, 1622, MATCH($B$2, resultados!$A$1:$ZZ$1, 0))</f>
        <v/>
      </c>
      <c r="C1628">
        <f>INDEX(resultados!$A$2:$ZZ$3036, 1622, MATCH($B$3, resultados!$A$1:$ZZ$1, 0))</f>
        <v/>
      </c>
    </row>
    <row r="1629">
      <c r="A1629">
        <f>INDEX(resultados!$A$2:$ZZ$3036, 1623, MATCH($B$1, resultados!$A$1:$ZZ$1, 0))</f>
        <v/>
      </c>
      <c r="B1629">
        <f>INDEX(resultados!$A$2:$ZZ$3036, 1623, MATCH($B$2, resultados!$A$1:$ZZ$1, 0))</f>
        <v/>
      </c>
      <c r="C1629">
        <f>INDEX(resultados!$A$2:$ZZ$3036, 1623, MATCH($B$3, resultados!$A$1:$ZZ$1, 0))</f>
        <v/>
      </c>
    </row>
    <row r="1630">
      <c r="A1630">
        <f>INDEX(resultados!$A$2:$ZZ$3036, 1624, MATCH($B$1, resultados!$A$1:$ZZ$1, 0))</f>
        <v/>
      </c>
      <c r="B1630">
        <f>INDEX(resultados!$A$2:$ZZ$3036, 1624, MATCH($B$2, resultados!$A$1:$ZZ$1, 0))</f>
        <v/>
      </c>
      <c r="C1630">
        <f>INDEX(resultados!$A$2:$ZZ$3036, 1624, MATCH($B$3, resultados!$A$1:$ZZ$1, 0))</f>
        <v/>
      </c>
    </row>
    <row r="1631">
      <c r="A1631">
        <f>INDEX(resultados!$A$2:$ZZ$3036, 1625, MATCH($B$1, resultados!$A$1:$ZZ$1, 0))</f>
        <v/>
      </c>
      <c r="B1631">
        <f>INDEX(resultados!$A$2:$ZZ$3036, 1625, MATCH($B$2, resultados!$A$1:$ZZ$1, 0))</f>
        <v/>
      </c>
      <c r="C1631">
        <f>INDEX(resultados!$A$2:$ZZ$3036, 1625, MATCH($B$3, resultados!$A$1:$ZZ$1, 0))</f>
        <v/>
      </c>
    </row>
    <row r="1632">
      <c r="A1632">
        <f>INDEX(resultados!$A$2:$ZZ$3036, 1626, MATCH($B$1, resultados!$A$1:$ZZ$1, 0))</f>
        <v/>
      </c>
      <c r="B1632">
        <f>INDEX(resultados!$A$2:$ZZ$3036, 1626, MATCH($B$2, resultados!$A$1:$ZZ$1, 0))</f>
        <v/>
      </c>
      <c r="C1632">
        <f>INDEX(resultados!$A$2:$ZZ$3036, 1626, MATCH($B$3, resultados!$A$1:$ZZ$1, 0))</f>
        <v/>
      </c>
    </row>
    <row r="1633">
      <c r="A1633">
        <f>INDEX(resultados!$A$2:$ZZ$3036, 1627, MATCH($B$1, resultados!$A$1:$ZZ$1, 0))</f>
        <v/>
      </c>
      <c r="B1633">
        <f>INDEX(resultados!$A$2:$ZZ$3036, 1627, MATCH($B$2, resultados!$A$1:$ZZ$1, 0))</f>
        <v/>
      </c>
      <c r="C1633">
        <f>INDEX(resultados!$A$2:$ZZ$3036, 1627, MATCH($B$3, resultados!$A$1:$ZZ$1, 0))</f>
        <v/>
      </c>
    </row>
    <row r="1634">
      <c r="A1634">
        <f>INDEX(resultados!$A$2:$ZZ$3036, 1628, MATCH($B$1, resultados!$A$1:$ZZ$1, 0))</f>
        <v/>
      </c>
      <c r="B1634">
        <f>INDEX(resultados!$A$2:$ZZ$3036, 1628, MATCH($B$2, resultados!$A$1:$ZZ$1, 0))</f>
        <v/>
      </c>
      <c r="C1634">
        <f>INDEX(resultados!$A$2:$ZZ$3036, 1628, MATCH($B$3, resultados!$A$1:$ZZ$1, 0))</f>
        <v/>
      </c>
    </row>
    <row r="1635">
      <c r="A1635">
        <f>INDEX(resultados!$A$2:$ZZ$3036, 1629, MATCH($B$1, resultados!$A$1:$ZZ$1, 0))</f>
        <v/>
      </c>
      <c r="B1635">
        <f>INDEX(resultados!$A$2:$ZZ$3036, 1629, MATCH($B$2, resultados!$A$1:$ZZ$1, 0))</f>
        <v/>
      </c>
      <c r="C1635">
        <f>INDEX(resultados!$A$2:$ZZ$3036, 1629, MATCH($B$3, resultados!$A$1:$ZZ$1, 0))</f>
        <v/>
      </c>
    </row>
    <row r="1636">
      <c r="A1636">
        <f>INDEX(resultados!$A$2:$ZZ$3036, 1630, MATCH($B$1, resultados!$A$1:$ZZ$1, 0))</f>
        <v/>
      </c>
      <c r="B1636">
        <f>INDEX(resultados!$A$2:$ZZ$3036, 1630, MATCH($B$2, resultados!$A$1:$ZZ$1, 0))</f>
        <v/>
      </c>
      <c r="C1636">
        <f>INDEX(resultados!$A$2:$ZZ$3036, 1630, MATCH($B$3, resultados!$A$1:$ZZ$1, 0))</f>
        <v/>
      </c>
    </row>
    <row r="1637">
      <c r="A1637">
        <f>INDEX(resultados!$A$2:$ZZ$3036, 1631, MATCH($B$1, resultados!$A$1:$ZZ$1, 0))</f>
        <v/>
      </c>
      <c r="B1637">
        <f>INDEX(resultados!$A$2:$ZZ$3036, 1631, MATCH($B$2, resultados!$A$1:$ZZ$1, 0))</f>
        <v/>
      </c>
      <c r="C1637">
        <f>INDEX(resultados!$A$2:$ZZ$3036, 1631, MATCH($B$3, resultados!$A$1:$ZZ$1, 0))</f>
        <v/>
      </c>
    </row>
    <row r="1638">
      <c r="A1638">
        <f>INDEX(resultados!$A$2:$ZZ$3036, 1632, MATCH($B$1, resultados!$A$1:$ZZ$1, 0))</f>
        <v/>
      </c>
      <c r="B1638">
        <f>INDEX(resultados!$A$2:$ZZ$3036, 1632, MATCH($B$2, resultados!$A$1:$ZZ$1, 0))</f>
        <v/>
      </c>
      <c r="C1638">
        <f>INDEX(resultados!$A$2:$ZZ$3036, 1632, MATCH($B$3, resultados!$A$1:$ZZ$1, 0))</f>
        <v/>
      </c>
    </row>
    <row r="1639">
      <c r="A1639">
        <f>INDEX(resultados!$A$2:$ZZ$3036, 1633, MATCH($B$1, resultados!$A$1:$ZZ$1, 0))</f>
        <v/>
      </c>
      <c r="B1639">
        <f>INDEX(resultados!$A$2:$ZZ$3036, 1633, MATCH($B$2, resultados!$A$1:$ZZ$1, 0))</f>
        <v/>
      </c>
      <c r="C1639">
        <f>INDEX(resultados!$A$2:$ZZ$3036, 1633, MATCH($B$3, resultados!$A$1:$ZZ$1, 0))</f>
        <v/>
      </c>
    </row>
    <row r="1640">
      <c r="A1640">
        <f>INDEX(resultados!$A$2:$ZZ$3036, 1634, MATCH($B$1, resultados!$A$1:$ZZ$1, 0))</f>
        <v/>
      </c>
      <c r="B1640">
        <f>INDEX(resultados!$A$2:$ZZ$3036, 1634, MATCH($B$2, resultados!$A$1:$ZZ$1, 0))</f>
        <v/>
      </c>
      <c r="C1640">
        <f>INDEX(resultados!$A$2:$ZZ$3036, 1634, MATCH($B$3, resultados!$A$1:$ZZ$1, 0))</f>
        <v/>
      </c>
    </row>
    <row r="1641">
      <c r="A1641">
        <f>INDEX(resultados!$A$2:$ZZ$3036, 1635, MATCH($B$1, resultados!$A$1:$ZZ$1, 0))</f>
        <v/>
      </c>
      <c r="B1641">
        <f>INDEX(resultados!$A$2:$ZZ$3036, 1635, MATCH($B$2, resultados!$A$1:$ZZ$1, 0))</f>
        <v/>
      </c>
      <c r="C1641">
        <f>INDEX(resultados!$A$2:$ZZ$3036, 1635, MATCH($B$3, resultados!$A$1:$ZZ$1, 0))</f>
        <v/>
      </c>
    </row>
    <row r="1642">
      <c r="A1642">
        <f>INDEX(resultados!$A$2:$ZZ$3036, 1636, MATCH($B$1, resultados!$A$1:$ZZ$1, 0))</f>
        <v/>
      </c>
      <c r="B1642">
        <f>INDEX(resultados!$A$2:$ZZ$3036, 1636, MATCH($B$2, resultados!$A$1:$ZZ$1, 0))</f>
        <v/>
      </c>
      <c r="C1642">
        <f>INDEX(resultados!$A$2:$ZZ$3036, 1636, MATCH($B$3, resultados!$A$1:$ZZ$1, 0))</f>
        <v/>
      </c>
    </row>
    <row r="1643">
      <c r="A1643">
        <f>INDEX(resultados!$A$2:$ZZ$3036, 1637, MATCH($B$1, resultados!$A$1:$ZZ$1, 0))</f>
        <v/>
      </c>
      <c r="B1643">
        <f>INDEX(resultados!$A$2:$ZZ$3036, 1637, MATCH($B$2, resultados!$A$1:$ZZ$1, 0))</f>
        <v/>
      </c>
      <c r="C1643">
        <f>INDEX(resultados!$A$2:$ZZ$3036, 1637, MATCH($B$3, resultados!$A$1:$ZZ$1, 0))</f>
        <v/>
      </c>
    </row>
    <row r="1644">
      <c r="A1644">
        <f>INDEX(resultados!$A$2:$ZZ$3036, 1638, MATCH($B$1, resultados!$A$1:$ZZ$1, 0))</f>
        <v/>
      </c>
      <c r="B1644">
        <f>INDEX(resultados!$A$2:$ZZ$3036, 1638, MATCH($B$2, resultados!$A$1:$ZZ$1, 0))</f>
        <v/>
      </c>
      <c r="C1644">
        <f>INDEX(resultados!$A$2:$ZZ$3036, 1638, MATCH($B$3, resultados!$A$1:$ZZ$1, 0))</f>
        <v/>
      </c>
    </row>
    <row r="1645">
      <c r="A1645">
        <f>INDEX(resultados!$A$2:$ZZ$3036, 1639, MATCH($B$1, resultados!$A$1:$ZZ$1, 0))</f>
        <v/>
      </c>
      <c r="B1645">
        <f>INDEX(resultados!$A$2:$ZZ$3036, 1639, MATCH($B$2, resultados!$A$1:$ZZ$1, 0))</f>
        <v/>
      </c>
      <c r="C1645">
        <f>INDEX(resultados!$A$2:$ZZ$3036, 1639, MATCH($B$3, resultados!$A$1:$ZZ$1, 0))</f>
        <v/>
      </c>
    </row>
    <row r="1646">
      <c r="A1646">
        <f>INDEX(resultados!$A$2:$ZZ$3036, 1640, MATCH($B$1, resultados!$A$1:$ZZ$1, 0))</f>
        <v/>
      </c>
      <c r="B1646">
        <f>INDEX(resultados!$A$2:$ZZ$3036, 1640, MATCH($B$2, resultados!$A$1:$ZZ$1, 0))</f>
        <v/>
      </c>
      <c r="C1646">
        <f>INDEX(resultados!$A$2:$ZZ$3036, 1640, MATCH($B$3, resultados!$A$1:$ZZ$1, 0))</f>
        <v/>
      </c>
    </row>
    <row r="1647">
      <c r="A1647">
        <f>INDEX(resultados!$A$2:$ZZ$3036, 1641, MATCH($B$1, resultados!$A$1:$ZZ$1, 0))</f>
        <v/>
      </c>
      <c r="B1647">
        <f>INDEX(resultados!$A$2:$ZZ$3036, 1641, MATCH($B$2, resultados!$A$1:$ZZ$1, 0))</f>
        <v/>
      </c>
      <c r="C1647">
        <f>INDEX(resultados!$A$2:$ZZ$3036, 1641, MATCH($B$3, resultados!$A$1:$ZZ$1, 0))</f>
        <v/>
      </c>
    </row>
    <row r="1648">
      <c r="A1648">
        <f>INDEX(resultados!$A$2:$ZZ$3036, 1642, MATCH($B$1, resultados!$A$1:$ZZ$1, 0))</f>
        <v/>
      </c>
      <c r="B1648">
        <f>INDEX(resultados!$A$2:$ZZ$3036, 1642, MATCH($B$2, resultados!$A$1:$ZZ$1, 0))</f>
        <v/>
      </c>
      <c r="C1648">
        <f>INDEX(resultados!$A$2:$ZZ$3036, 1642, MATCH($B$3, resultados!$A$1:$ZZ$1, 0))</f>
        <v/>
      </c>
    </row>
    <row r="1649">
      <c r="A1649">
        <f>INDEX(resultados!$A$2:$ZZ$3036, 1643, MATCH($B$1, resultados!$A$1:$ZZ$1, 0))</f>
        <v/>
      </c>
      <c r="B1649">
        <f>INDEX(resultados!$A$2:$ZZ$3036, 1643, MATCH($B$2, resultados!$A$1:$ZZ$1, 0))</f>
        <v/>
      </c>
      <c r="C1649">
        <f>INDEX(resultados!$A$2:$ZZ$3036, 1643, MATCH($B$3, resultados!$A$1:$ZZ$1, 0))</f>
        <v/>
      </c>
    </row>
    <row r="1650">
      <c r="A1650">
        <f>INDEX(resultados!$A$2:$ZZ$3036, 1644, MATCH($B$1, resultados!$A$1:$ZZ$1, 0))</f>
        <v/>
      </c>
      <c r="B1650">
        <f>INDEX(resultados!$A$2:$ZZ$3036, 1644, MATCH($B$2, resultados!$A$1:$ZZ$1, 0))</f>
        <v/>
      </c>
      <c r="C1650">
        <f>INDEX(resultados!$A$2:$ZZ$3036, 1644, MATCH($B$3, resultados!$A$1:$ZZ$1, 0))</f>
        <v/>
      </c>
    </row>
    <row r="1651">
      <c r="A1651">
        <f>INDEX(resultados!$A$2:$ZZ$3036, 1645, MATCH($B$1, resultados!$A$1:$ZZ$1, 0))</f>
        <v/>
      </c>
      <c r="B1651">
        <f>INDEX(resultados!$A$2:$ZZ$3036, 1645, MATCH($B$2, resultados!$A$1:$ZZ$1, 0))</f>
        <v/>
      </c>
      <c r="C1651">
        <f>INDEX(resultados!$A$2:$ZZ$3036, 1645, MATCH($B$3, resultados!$A$1:$ZZ$1, 0))</f>
        <v/>
      </c>
    </row>
    <row r="1652">
      <c r="A1652">
        <f>INDEX(resultados!$A$2:$ZZ$3036, 1646, MATCH($B$1, resultados!$A$1:$ZZ$1, 0))</f>
        <v/>
      </c>
      <c r="B1652">
        <f>INDEX(resultados!$A$2:$ZZ$3036, 1646, MATCH($B$2, resultados!$A$1:$ZZ$1, 0))</f>
        <v/>
      </c>
      <c r="C1652">
        <f>INDEX(resultados!$A$2:$ZZ$3036, 1646, MATCH($B$3, resultados!$A$1:$ZZ$1, 0))</f>
        <v/>
      </c>
    </row>
    <row r="1653">
      <c r="A1653">
        <f>INDEX(resultados!$A$2:$ZZ$3036, 1647, MATCH($B$1, resultados!$A$1:$ZZ$1, 0))</f>
        <v/>
      </c>
      <c r="B1653">
        <f>INDEX(resultados!$A$2:$ZZ$3036, 1647, MATCH($B$2, resultados!$A$1:$ZZ$1, 0))</f>
        <v/>
      </c>
      <c r="C1653">
        <f>INDEX(resultados!$A$2:$ZZ$3036, 1647, MATCH($B$3, resultados!$A$1:$ZZ$1, 0))</f>
        <v/>
      </c>
    </row>
    <row r="1654">
      <c r="A1654">
        <f>INDEX(resultados!$A$2:$ZZ$3036, 1648, MATCH($B$1, resultados!$A$1:$ZZ$1, 0))</f>
        <v/>
      </c>
      <c r="B1654">
        <f>INDEX(resultados!$A$2:$ZZ$3036, 1648, MATCH($B$2, resultados!$A$1:$ZZ$1, 0))</f>
        <v/>
      </c>
      <c r="C1654">
        <f>INDEX(resultados!$A$2:$ZZ$3036, 1648, MATCH($B$3, resultados!$A$1:$ZZ$1, 0))</f>
        <v/>
      </c>
    </row>
    <row r="1655">
      <c r="A1655">
        <f>INDEX(resultados!$A$2:$ZZ$3036, 1649, MATCH($B$1, resultados!$A$1:$ZZ$1, 0))</f>
        <v/>
      </c>
      <c r="B1655">
        <f>INDEX(resultados!$A$2:$ZZ$3036, 1649, MATCH($B$2, resultados!$A$1:$ZZ$1, 0))</f>
        <v/>
      </c>
      <c r="C1655">
        <f>INDEX(resultados!$A$2:$ZZ$3036, 1649, MATCH($B$3, resultados!$A$1:$ZZ$1, 0))</f>
        <v/>
      </c>
    </row>
    <row r="1656">
      <c r="A1656">
        <f>INDEX(resultados!$A$2:$ZZ$3036, 1650, MATCH($B$1, resultados!$A$1:$ZZ$1, 0))</f>
        <v/>
      </c>
      <c r="B1656">
        <f>INDEX(resultados!$A$2:$ZZ$3036, 1650, MATCH($B$2, resultados!$A$1:$ZZ$1, 0))</f>
        <v/>
      </c>
      <c r="C1656">
        <f>INDEX(resultados!$A$2:$ZZ$3036, 1650, MATCH($B$3, resultados!$A$1:$ZZ$1, 0))</f>
        <v/>
      </c>
    </row>
    <row r="1657">
      <c r="A1657">
        <f>INDEX(resultados!$A$2:$ZZ$3036, 1651, MATCH($B$1, resultados!$A$1:$ZZ$1, 0))</f>
        <v/>
      </c>
      <c r="B1657">
        <f>INDEX(resultados!$A$2:$ZZ$3036, 1651, MATCH($B$2, resultados!$A$1:$ZZ$1, 0))</f>
        <v/>
      </c>
      <c r="C1657">
        <f>INDEX(resultados!$A$2:$ZZ$3036, 1651, MATCH($B$3, resultados!$A$1:$ZZ$1, 0))</f>
        <v/>
      </c>
    </row>
    <row r="1658">
      <c r="A1658">
        <f>INDEX(resultados!$A$2:$ZZ$3036, 1652, MATCH($B$1, resultados!$A$1:$ZZ$1, 0))</f>
        <v/>
      </c>
      <c r="B1658">
        <f>INDEX(resultados!$A$2:$ZZ$3036, 1652, MATCH($B$2, resultados!$A$1:$ZZ$1, 0))</f>
        <v/>
      </c>
      <c r="C1658">
        <f>INDEX(resultados!$A$2:$ZZ$3036, 1652, MATCH($B$3, resultados!$A$1:$ZZ$1, 0))</f>
        <v/>
      </c>
    </row>
    <row r="1659">
      <c r="A1659">
        <f>INDEX(resultados!$A$2:$ZZ$3036, 1653, MATCH($B$1, resultados!$A$1:$ZZ$1, 0))</f>
        <v/>
      </c>
      <c r="B1659">
        <f>INDEX(resultados!$A$2:$ZZ$3036, 1653, MATCH($B$2, resultados!$A$1:$ZZ$1, 0))</f>
        <v/>
      </c>
      <c r="C1659">
        <f>INDEX(resultados!$A$2:$ZZ$3036, 1653, MATCH($B$3, resultados!$A$1:$ZZ$1, 0))</f>
        <v/>
      </c>
    </row>
    <row r="1660">
      <c r="A1660">
        <f>INDEX(resultados!$A$2:$ZZ$3036, 1654, MATCH($B$1, resultados!$A$1:$ZZ$1, 0))</f>
        <v/>
      </c>
      <c r="B1660">
        <f>INDEX(resultados!$A$2:$ZZ$3036, 1654, MATCH($B$2, resultados!$A$1:$ZZ$1, 0))</f>
        <v/>
      </c>
      <c r="C1660">
        <f>INDEX(resultados!$A$2:$ZZ$3036, 1654, MATCH($B$3, resultados!$A$1:$ZZ$1, 0))</f>
        <v/>
      </c>
    </row>
    <row r="1661">
      <c r="A1661">
        <f>INDEX(resultados!$A$2:$ZZ$3036, 1655, MATCH($B$1, resultados!$A$1:$ZZ$1, 0))</f>
        <v/>
      </c>
      <c r="B1661">
        <f>INDEX(resultados!$A$2:$ZZ$3036, 1655, MATCH($B$2, resultados!$A$1:$ZZ$1, 0))</f>
        <v/>
      </c>
      <c r="C1661">
        <f>INDEX(resultados!$A$2:$ZZ$3036, 1655, MATCH($B$3, resultados!$A$1:$ZZ$1, 0))</f>
        <v/>
      </c>
    </row>
    <row r="1662">
      <c r="A1662">
        <f>INDEX(resultados!$A$2:$ZZ$3036, 1656, MATCH($B$1, resultados!$A$1:$ZZ$1, 0))</f>
        <v/>
      </c>
      <c r="B1662">
        <f>INDEX(resultados!$A$2:$ZZ$3036, 1656, MATCH($B$2, resultados!$A$1:$ZZ$1, 0))</f>
        <v/>
      </c>
      <c r="C1662">
        <f>INDEX(resultados!$A$2:$ZZ$3036, 1656, MATCH($B$3, resultados!$A$1:$ZZ$1, 0))</f>
        <v/>
      </c>
    </row>
    <row r="1663">
      <c r="A1663">
        <f>INDEX(resultados!$A$2:$ZZ$3036, 1657, MATCH($B$1, resultados!$A$1:$ZZ$1, 0))</f>
        <v/>
      </c>
      <c r="B1663">
        <f>INDEX(resultados!$A$2:$ZZ$3036, 1657, MATCH($B$2, resultados!$A$1:$ZZ$1, 0))</f>
        <v/>
      </c>
      <c r="C1663">
        <f>INDEX(resultados!$A$2:$ZZ$3036, 1657, MATCH($B$3, resultados!$A$1:$ZZ$1, 0))</f>
        <v/>
      </c>
    </row>
    <row r="1664">
      <c r="A1664">
        <f>INDEX(resultados!$A$2:$ZZ$3036, 1658, MATCH($B$1, resultados!$A$1:$ZZ$1, 0))</f>
        <v/>
      </c>
      <c r="B1664">
        <f>INDEX(resultados!$A$2:$ZZ$3036, 1658, MATCH($B$2, resultados!$A$1:$ZZ$1, 0))</f>
        <v/>
      </c>
      <c r="C1664">
        <f>INDEX(resultados!$A$2:$ZZ$3036, 1658, MATCH($B$3, resultados!$A$1:$ZZ$1, 0))</f>
        <v/>
      </c>
    </row>
    <row r="1665">
      <c r="A1665">
        <f>INDEX(resultados!$A$2:$ZZ$3036, 1659, MATCH($B$1, resultados!$A$1:$ZZ$1, 0))</f>
        <v/>
      </c>
      <c r="B1665">
        <f>INDEX(resultados!$A$2:$ZZ$3036, 1659, MATCH($B$2, resultados!$A$1:$ZZ$1, 0))</f>
        <v/>
      </c>
      <c r="C1665">
        <f>INDEX(resultados!$A$2:$ZZ$3036, 1659, MATCH($B$3, resultados!$A$1:$ZZ$1, 0))</f>
        <v/>
      </c>
    </row>
    <row r="1666">
      <c r="A1666">
        <f>INDEX(resultados!$A$2:$ZZ$3036, 1660, MATCH($B$1, resultados!$A$1:$ZZ$1, 0))</f>
        <v/>
      </c>
      <c r="B1666">
        <f>INDEX(resultados!$A$2:$ZZ$3036, 1660, MATCH($B$2, resultados!$A$1:$ZZ$1, 0))</f>
        <v/>
      </c>
      <c r="C1666">
        <f>INDEX(resultados!$A$2:$ZZ$3036, 1660, MATCH($B$3, resultados!$A$1:$ZZ$1, 0))</f>
        <v/>
      </c>
    </row>
    <row r="1667">
      <c r="A1667">
        <f>INDEX(resultados!$A$2:$ZZ$3036, 1661, MATCH($B$1, resultados!$A$1:$ZZ$1, 0))</f>
        <v/>
      </c>
      <c r="B1667">
        <f>INDEX(resultados!$A$2:$ZZ$3036, 1661, MATCH($B$2, resultados!$A$1:$ZZ$1, 0))</f>
        <v/>
      </c>
      <c r="C1667">
        <f>INDEX(resultados!$A$2:$ZZ$3036, 1661, MATCH($B$3, resultados!$A$1:$ZZ$1, 0))</f>
        <v/>
      </c>
    </row>
    <row r="1668">
      <c r="A1668">
        <f>INDEX(resultados!$A$2:$ZZ$3036, 1662, MATCH($B$1, resultados!$A$1:$ZZ$1, 0))</f>
        <v/>
      </c>
      <c r="B1668">
        <f>INDEX(resultados!$A$2:$ZZ$3036, 1662, MATCH($B$2, resultados!$A$1:$ZZ$1, 0))</f>
        <v/>
      </c>
      <c r="C1668">
        <f>INDEX(resultados!$A$2:$ZZ$3036, 1662, MATCH($B$3, resultados!$A$1:$ZZ$1, 0))</f>
        <v/>
      </c>
    </row>
    <row r="1669">
      <c r="A1669">
        <f>INDEX(resultados!$A$2:$ZZ$3036, 1663, MATCH($B$1, resultados!$A$1:$ZZ$1, 0))</f>
        <v/>
      </c>
      <c r="B1669">
        <f>INDEX(resultados!$A$2:$ZZ$3036, 1663, MATCH($B$2, resultados!$A$1:$ZZ$1, 0))</f>
        <v/>
      </c>
      <c r="C1669">
        <f>INDEX(resultados!$A$2:$ZZ$3036, 1663, MATCH($B$3, resultados!$A$1:$ZZ$1, 0))</f>
        <v/>
      </c>
    </row>
    <row r="1670">
      <c r="A1670">
        <f>INDEX(resultados!$A$2:$ZZ$3036, 1664, MATCH($B$1, resultados!$A$1:$ZZ$1, 0))</f>
        <v/>
      </c>
      <c r="B1670">
        <f>INDEX(resultados!$A$2:$ZZ$3036, 1664, MATCH($B$2, resultados!$A$1:$ZZ$1, 0))</f>
        <v/>
      </c>
      <c r="C1670">
        <f>INDEX(resultados!$A$2:$ZZ$3036, 1664, MATCH($B$3, resultados!$A$1:$ZZ$1, 0))</f>
        <v/>
      </c>
    </row>
    <row r="1671">
      <c r="A1671">
        <f>INDEX(resultados!$A$2:$ZZ$3036, 1665, MATCH($B$1, resultados!$A$1:$ZZ$1, 0))</f>
        <v/>
      </c>
      <c r="B1671">
        <f>INDEX(resultados!$A$2:$ZZ$3036, 1665, MATCH($B$2, resultados!$A$1:$ZZ$1, 0))</f>
        <v/>
      </c>
      <c r="C1671">
        <f>INDEX(resultados!$A$2:$ZZ$3036, 1665, MATCH($B$3, resultados!$A$1:$ZZ$1, 0))</f>
        <v/>
      </c>
    </row>
    <row r="1672">
      <c r="A1672">
        <f>INDEX(resultados!$A$2:$ZZ$3036, 1666, MATCH($B$1, resultados!$A$1:$ZZ$1, 0))</f>
        <v/>
      </c>
      <c r="B1672">
        <f>INDEX(resultados!$A$2:$ZZ$3036, 1666, MATCH($B$2, resultados!$A$1:$ZZ$1, 0))</f>
        <v/>
      </c>
      <c r="C1672">
        <f>INDEX(resultados!$A$2:$ZZ$3036, 1666, MATCH($B$3, resultados!$A$1:$ZZ$1, 0))</f>
        <v/>
      </c>
    </row>
    <row r="1673">
      <c r="A1673">
        <f>INDEX(resultados!$A$2:$ZZ$3036, 1667, MATCH($B$1, resultados!$A$1:$ZZ$1, 0))</f>
        <v/>
      </c>
      <c r="B1673">
        <f>INDEX(resultados!$A$2:$ZZ$3036, 1667, MATCH($B$2, resultados!$A$1:$ZZ$1, 0))</f>
        <v/>
      </c>
      <c r="C1673">
        <f>INDEX(resultados!$A$2:$ZZ$3036, 1667, MATCH($B$3, resultados!$A$1:$ZZ$1, 0))</f>
        <v/>
      </c>
    </row>
    <row r="1674">
      <c r="A1674">
        <f>INDEX(resultados!$A$2:$ZZ$3036, 1668, MATCH($B$1, resultados!$A$1:$ZZ$1, 0))</f>
        <v/>
      </c>
      <c r="B1674">
        <f>INDEX(resultados!$A$2:$ZZ$3036, 1668, MATCH($B$2, resultados!$A$1:$ZZ$1, 0))</f>
        <v/>
      </c>
      <c r="C1674">
        <f>INDEX(resultados!$A$2:$ZZ$3036, 1668, MATCH($B$3, resultados!$A$1:$ZZ$1, 0))</f>
        <v/>
      </c>
    </row>
    <row r="1675">
      <c r="A1675">
        <f>INDEX(resultados!$A$2:$ZZ$3036, 1669, MATCH($B$1, resultados!$A$1:$ZZ$1, 0))</f>
        <v/>
      </c>
      <c r="B1675">
        <f>INDEX(resultados!$A$2:$ZZ$3036, 1669, MATCH($B$2, resultados!$A$1:$ZZ$1, 0))</f>
        <v/>
      </c>
      <c r="C1675">
        <f>INDEX(resultados!$A$2:$ZZ$3036, 1669, MATCH($B$3, resultados!$A$1:$ZZ$1, 0))</f>
        <v/>
      </c>
    </row>
    <row r="1676">
      <c r="A1676">
        <f>INDEX(resultados!$A$2:$ZZ$3036, 1670, MATCH($B$1, resultados!$A$1:$ZZ$1, 0))</f>
        <v/>
      </c>
      <c r="B1676">
        <f>INDEX(resultados!$A$2:$ZZ$3036, 1670, MATCH($B$2, resultados!$A$1:$ZZ$1, 0))</f>
        <v/>
      </c>
      <c r="C1676">
        <f>INDEX(resultados!$A$2:$ZZ$3036, 1670, MATCH($B$3, resultados!$A$1:$ZZ$1, 0))</f>
        <v/>
      </c>
    </row>
    <row r="1677">
      <c r="A1677">
        <f>INDEX(resultados!$A$2:$ZZ$3036, 1671, MATCH($B$1, resultados!$A$1:$ZZ$1, 0))</f>
        <v/>
      </c>
      <c r="B1677">
        <f>INDEX(resultados!$A$2:$ZZ$3036, 1671, MATCH($B$2, resultados!$A$1:$ZZ$1, 0))</f>
        <v/>
      </c>
      <c r="C1677">
        <f>INDEX(resultados!$A$2:$ZZ$3036, 1671, MATCH($B$3, resultados!$A$1:$ZZ$1, 0))</f>
        <v/>
      </c>
    </row>
    <row r="1678">
      <c r="A1678">
        <f>INDEX(resultados!$A$2:$ZZ$3036, 1672, MATCH($B$1, resultados!$A$1:$ZZ$1, 0))</f>
        <v/>
      </c>
      <c r="B1678">
        <f>INDEX(resultados!$A$2:$ZZ$3036, 1672, MATCH($B$2, resultados!$A$1:$ZZ$1, 0))</f>
        <v/>
      </c>
      <c r="C1678">
        <f>INDEX(resultados!$A$2:$ZZ$3036, 1672, MATCH($B$3, resultados!$A$1:$ZZ$1, 0))</f>
        <v/>
      </c>
    </row>
    <row r="1679">
      <c r="A1679">
        <f>INDEX(resultados!$A$2:$ZZ$3036, 1673, MATCH($B$1, resultados!$A$1:$ZZ$1, 0))</f>
        <v/>
      </c>
      <c r="B1679">
        <f>INDEX(resultados!$A$2:$ZZ$3036, 1673, MATCH($B$2, resultados!$A$1:$ZZ$1, 0))</f>
        <v/>
      </c>
      <c r="C1679">
        <f>INDEX(resultados!$A$2:$ZZ$3036, 1673, MATCH($B$3, resultados!$A$1:$ZZ$1, 0))</f>
        <v/>
      </c>
    </row>
    <row r="1680">
      <c r="A1680">
        <f>INDEX(resultados!$A$2:$ZZ$3036, 1674, MATCH($B$1, resultados!$A$1:$ZZ$1, 0))</f>
        <v/>
      </c>
      <c r="B1680">
        <f>INDEX(resultados!$A$2:$ZZ$3036, 1674, MATCH($B$2, resultados!$A$1:$ZZ$1, 0))</f>
        <v/>
      </c>
      <c r="C1680">
        <f>INDEX(resultados!$A$2:$ZZ$3036, 1674, MATCH($B$3, resultados!$A$1:$ZZ$1, 0))</f>
        <v/>
      </c>
    </row>
    <row r="1681">
      <c r="A1681">
        <f>INDEX(resultados!$A$2:$ZZ$3036, 1675, MATCH($B$1, resultados!$A$1:$ZZ$1, 0))</f>
        <v/>
      </c>
      <c r="B1681">
        <f>INDEX(resultados!$A$2:$ZZ$3036, 1675, MATCH($B$2, resultados!$A$1:$ZZ$1, 0))</f>
        <v/>
      </c>
      <c r="C1681">
        <f>INDEX(resultados!$A$2:$ZZ$3036, 1675, MATCH($B$3, resultados!$A$1:$ZZ$1, 0))</f>
        <v/>
      </c>
    </row>
    <row r="1682">
      <c r="A1682">
        <f>INDEX(resultados!$A$2:$ZZ$3036, 1676, MATCH($B$1, resultados!$A$1:$ZZ$1, 0))</f>
        <v/>
      </c>
      <c r="B1682">
        <f>INDEX(resultados!$A$2:$ZZ$3036, 1676, MATCH($B$2, resultados!$A$1:$ZZ$1, 0))</f>
        <v/>
      </c>
      <c r="C1682">
        <f>INDEX(resultados!$A$2:$ZZ$3036, 1676, MATCH($B$3, resultados!$A$1:$ZZ$1, 0))</f>
        <v/>
      </c>
    </row>
    <row r="1683">
      <c r="A1683">
        <f>INDEX(resultados!$A$2:$ZZ$3036, 1677, MATCH($B$1, resultados!$A$1:$ZZ$1, 0))</f>
        <v/>
      </c>
      <c r="B1683">
        <f>INDEX(resultados!$A$2:$ZZ$3036, 1677, MATCH($B$2, resultados!$A$1:$ZZ$1, 0))</f>
        <v/>
      </c>
      <c r="C1683">
        <f>INDEX(resultados!$A$2:$ZZ$3036, 1677, MATCH($B$3, resultados!$A$1:$ZZ$1, 0))</f>
        <v/>
      </c>
    </row>
    <row r="1684">
      <c r="A1684">
        <f>INDEX(resultados!$A$2:$ZZ$3036, 1678, MATCH($B$1, resultados!$A$1:$ZZ$1, 0))</f>
        <v/>
      </c>
      <c r="B1684">
        <f>INDEX(resultados!$A$2:$ZZ$3036, 1678, MATCH($B$2, resultados!$A$1:$ZZ$1, 0))</f>
        <v/>
      </c>
      <c r="C1684">
        <f>INDEX(resultados!$A$2:$ZZ$3036, 1678, MATCH($B$3, resultados!$A$1:$ZZ$1, 0))</f>
        <v/>
      </c>
    </row>
    <row r="1685">
      <c r="A1685">
        <f>INDEX(resultados!$A$2:$ZZ$3036, 1679, MATCH($B$1, resultados!$A$1:$ZZ$1, 0))</f>
        <v/>
      </c>
      <c r="B1685">
        <f>INDEX(resultados!$A$2:$ZZ$3036, 1679, MATCH($B$2, resultados!$A$1:$ZZ$1, 0))</f>
        <v/>
      </c>
      <c r="C1685">
        <f>INDEX(resultados!$A$2:$ZZ$3036, 1679, MATCH($B$3, resultados!$A$1:$ZZ$1, 0))</f>
        <v/>
      </c>
    </row>
    <row r="1686">
      <c r="A1686">
        <f>INDEX(resultados!$A$2:$ZZ$3036, 1680, MATCH($B$1, resultados!$A$1:$ZZ$1, 0))</f>
        <v/>
      </c>
      <c r="B1686">
        <f>INDEX(resultados!$A$2:$ZZ$3036, 1680, MATCH($B$2, resultados!$A$1:$ZZ$1, 0))</f>
        <v/>
      </c>
      <c r="C1686">
        <f>INDEX(resultados!$A$2:$ZZ$3036, 1680, MATCH($B$3, resultados!$A$1:$ZZ$1, 0))</f>
        <v/>
      </c>
    </row>
    <row r="1687">
      <c r="A1687">
        <f>INDEX(resultados!$A$2:$ZZ$3036, 1681, MATCH($B$1, resultados!$A$1:$ZZ$1, 0))</f>
        <v/>
      </c>
      <c r="B1687">
        <f>INDEX(resultados!$A$2:$ZZ$3036, 1681, MATCH($B$2, resultados!$A$1:$ZZ$1, 0))</f>
        <v/>
      </c>
      <c r="C1687">
        <f>INDEX(resultados!$A$2:$ZZ$3036, 1681, MATCH($B$3, resultados!$A$1:$ZZ$1, 0))</f>
        <v/>
      </c>
    </row>
    <row r="1688">
      <c r="A1688">
        <f>INDEX(resultados!$A$2:$ZZ$3036, 1682, MATCH($B$1, resultados!$A$1:$ZZ$1, 0))</f>
        <v/>
      </c>
      <c r="B1688">
        <f>INDEX(resultados!$A$2:$ZZ$3036, 1682, MATCH($B$2, resultados!$A$1:$ZZ$1, 0))</f>
        <v/>
      </c>
      <c r="C1688">
        <f>INDEX(resultados!$A$2:$ZZ$3036, 1682, MATCH($B$3, resultados!$A$1:$ZZ$1, 0))</f>
        <v/>
      </c>
    </row>
    <row r="1689">
      <c r="A1689">
        <f>INDEX(resultados!$A$2:$ZZ$3036, 1683, MATCH($B$1, resultados!$A$1:$ZZ$1, 0))</f>
        <v/>
      </c>
      <c r="B1689">
        <f>INDEX(resultados!$A$2:$ZZ$3036, 1683, MATCH($B$2, resultados!$A$1:$ZZ$1, 0))</f>
        <v/>
      </c>
      <c r="C1689">
        <f>INDEX(resultados!$A$2:$ZZ$3036, 1683, MATCH($B$3, resultados!$A$1:$ZZ$1, 0))</f>
        <v/>
      </c>
    </row>
    <row r="1690">
      <c r="A1690">
        <f>INDEX(resultados!$A$2:$ZZ$3036, 1684, MATCH($B$1, resultados!$A$1:$ZZ$1, 0))</f>
        <v/>
      </c>
      <c r="B1690">
        <f>INDEX(resultados!$A$2:$ZZ$3036, 1684, MATCH($B$2, resultados!$A$1:$ZZ$1, 0))</f>
        <v/>
      </c>
      <c r="C1690">
        <f>INDEX(resultados!$A$2:$ZZ$3036, 1684, MATCH($B$3, resultados!$A$1:$ZZ$1, 0))</f>
        <v/>
      </c>
    </row>
    <row r="1691">
      <c r="A1691">
        <f>INDEX(resultados!$A$2:$ZZ$3036, 1685, MATCH($B$1, resultados!$A$1:$ZZ$1, 0))</f>
        <v/>
      </c>
      <c r="B1691">
        <f>INDEX(resultados!$A$2:$ZZ$3036, 1685, MATCH($B$2, resultados!$A$1:$ZZ$1, 0))</f>
        <v/>
      </c>
      <c r="C1691">
        <f>INDEX(resultados!$A$2:$ZZ$3036, 1685, MATCH($B$3, resultados!$A$1:$ZZ$1, 0))</f>
        <v/>
      </c>
    </row>
    <row r="1692">
      <c r="A1692">
        <f>INDEX(resultados!$A$2:$ZZ$3036, 1686, MATCH($B$1, resultados!$A$1:$ZZ$1, 0))</f>
        <v/>
      </c>
      <c r="B1692">
        <f>INDEX(resultados!$A$2:$ZZ$3036, 1686, MATCH($B$2, resultados!$A$1:$ZZ$1, 0))</f>
        <v/>
      </c>
      <c r="C1692">
        <f>INDEX(resultados!$A$2:$ZZ$3036, 1686, MATCH($B$3, resultados!$A$1:$ZZ$1, 0))</f>
        <v/>
      </c>
    </row>
    <row r="1693">
      <c r="A1693">
        <f>INDEX(resultados!$A$2:$ZZ$3036, 1687, MATCH($B$1, resultados!$A$1:$ZZ$1, 0))</f>
        <v/>
      </c>
      <c r="B1693">
        <f>INDEX(resultados!$A$2:$ZZ$3036, 1687, MATCH($B$2, resultados!$A$1:$ZZ$1, 0))</f>
        <v/>
      </c>
      <c r="C1693">
        <f>INDEX(resultados!$A$2:$ZZ$3036, 1687, MATCH($B$3, resultados!$A$1:$ZZ$1, 0))</f>
        <v/>
      </c>
    </row>
    <row r="1694">
      <c r="A1694">
        <f>INDEX(resultados!$A$2:$ZZ$3036, 1688, MATCH($B$1, resultados!$A$1:$ZZ$1, 0))</f>
        <v/>
      </c>
      <c r="B1694">
        <f>INDEX(resultados!$A$2:$ZZ$3036, 1688, MATCH($B$2, resultados!$A$1:$ZZ$1, 0))</f>
        <v/>
      </c>
      <c r="C1694">
        <f>INDEX(resultados!$A$2:$ZZ$3036, 1688, MATCH($B$3, resultados!$A$1:$ZZ$1, 0))</f>
        <v/>
      </c>
    </row>
    <row r="1695">
      <c r="A1695">
        <f>INDEX(resultados!$A$2:$ZZ$3036, 1689, MATCH($B$1, resultados!$A$1:$ZZ$1, 0))</f>
        <v/>
      </c>
      <c r="B1695">
        <f>INDEX(resultados!$A$2:$ZZ$3036, 1689, MATCH($B$2, resultados!$A$1:$ZZ$1, 0))</f>
        <v/>
      </c>
      <c r="C1695">
        <f>INDEX(resultados!$A$2:$ZZ$3036, 1689, MATCH($B$3, resultados!$A$1:$ZZ$1, 0))</f>
        <v/>
      </c>
    </row>
    <row r="1696">
      <c r="A1696">
        <f>INDEX(resultados!$A$2:$ZZ$3036, 1690, MATCH($B$1, resultados!$A$1:$ZZ$1, 0))</f>
        <v/>
      </c>
      <c r="B1696">
        <f>INDEX(resultados!$A$2:$ZZ$3036, 1690, MATCH($B$2, resultados!$A$1:$ZZ$1, 0))</f>
        <v/>
      </c>
      <c r="C1696">
        <f>INDEX(resultados!$A$2:$ZZ$3036, 1690, MATCH($B$3, resultados!$A$1:$ZZ$1, 0))</f>
        <v/>
      </c>
    </row>
    <row r="1697">
      <c r="A1697">
        <f>INDEX(resultados!$A$2:$ZZ$3036, 1691, MATCH($B$1, resultados!$A$1:$ZZ$1, 0))</f>
        <v/>
      </c>
      <c r="B1697">
        <f>INDEX(resultados!$A$2:$ZZ$3036, 1691, MATCH($B$2, resultados!$A$1:$ZZ$1, 0))</f>
        <v/>
      </c>
      <c r="C1697">
        <f>INDEX(resultados!$A$2:$ZZ$3036, 1691, MATCH($B$3, resultados!$A$1:$ZZ$1, 0))</f>
        <v/>
      </c>
    </row>
    <row r="1698">
      <c r="A1698">
        <f>INDEX(resultados!$A$2:$ZZ$3036, 1692, MATCH($B$1, resultados!$A$1:$ZZ$1, 0))</f>
        <v/>
      </c>
      <c r="B1698">
        <f>INDEX(resultados!$A$2:$ZZ$3036, 1692, MATCH($B$2, resultados!$A$1:$ZZ$1, 0))</f>
        <v/>
      </c>
      <c r="C1698">
        <f>INDEX(resultados!$A$2:$ZZ$3036, 1692, MATCH($B$3, resultados!$A$1:$ZZ$1, 0))</f>
        <v/>
      </c>
    </row>
    <row r="1699">
      <c r="A1699">
        <f>INDEX(resultados!$A$2:$ZZ$3036, 1693, MATCH($B$1, resultados!$A$1:$ZZ$1, 0))</f>
        <v/>
      </c>
      <c r="B1699">
        <f>INDEX(resultados!$A$2:$ZZ$3036, 1693, MATCH($B$2, resultados!$A$1:$ZZ$1, 0))</f>
        <v/>
      </c>
      <c r="C1699">
        <f>INDEX(resultados!$A$2:$ZZ$3036, 1693, MATCH($B$3, resultados!$A$1:$ZZ$1, 0))</f>
        <v/>
      </c>
    </row>
    <row r="1700">
      <c r="A1700">
        <f>INDEX(resultados!$A$2:$ZZ$3036, 1694, MATCH($B$1, resultados!$A$1:$ZZ$1, 0))</f>
        <v/>
      </c>
      <c r="B1700">
        <f>INDEX(resultados!$A$2:$ZZ$3036, 1694, MATCH($B$2, resultados!$A$1:$ZZ$1, 0))</f>
        <v/>
      </c>
      <c r="C1700">
        <f>INDEX(resultados!$A$2:$ZZ$3036, 1694, MATCH($B$3, resultados!$A$1:$ZZ$1, 0))</f>
        <v/>
      </c>
    </row>
    <row r="1701">
      <c r="A1701">
        <f>INDEX(resultados!$A$2:$ZZ$3036, 1695, MATCH($B$1, resultados!$A$1:$ZZ$1, 0))</f>
        <v/>
      </c>
      <c r="B1701">
        <f>INDEX(resultados!$A$2:$ZZ$3036, 1695, MATCH($B$2, resultados!$A$1:$ZZ$1, 0))</f>
        <v/>
      </c>
      <c r="C1701">
        <f>INDEX(resultados!$A$2:$ZZ$3036, 1695, MATCH($B$3, resultados!$A$1:$ZZ$1, 0))</f>
        <v/>
      </c>
    </row>
    <row r="1702">
      <c r="A1702">
        <f>INDEX(resultados!$A$2:$ZZ$3036, 1696, MATCH($B$1, resultados!$A$1:$ZZ$1, 0))</f>
        <v/>
      </c>
      <c r="B1702">
        <f>INDEX(resultados!$A$2:$ZZ$3036, 1696, MATCH($B$2, resultados!$A$1:$ZZ$1, 0))</f>
        <v/>
      </c>
      <c r="C1702">
        <f>INDEX(resultados!$A$2:$ZZ$3036, 1696, MATCH($B$3, resultados!$A$1:$ZZ$1, 0))</f>
        <v/>
      </c>
    </row>
    <row r="1703">
      <c r="A1703">
        <f>INDEX(resultados!$A$2:$ZZ$3036, 1697, MATCH($B$1, resultados!$A$1:$ZZ$1, 0))</f>
        <v/>
      </c>
      <c r="B1703">
        <f>INDEX(resultados!$A$2:$ZZ$3036, 1697, MATCH($B$2, resultados!$A$1:$ZZ$1, 0))</f>
        <v/>
      </c>
      <c r="C1703">
        <f>INDEX(resultados!$A$2:$ZZ$3036, 1697, MATCH($B$3, resultados!$A$1:$ZZ$1, 0))</f>
        <v/>
      </c>
    </row>
    <row r="1704">
      <c r="A1704">
        <f>INDEX(resultados!$A$2:$ZZ$3036, 1698, MATCH($B$1, resultados!$A$1:$ZZ$1, 0))</f>
        <v/>
      </c>
      <c r="B1704">
        <f>INDEX(resultados!$A$2:$ZZ$3036, 1698, MATCH($B$2, resultados!$A$1:$ZZ$1, 0))</f>
        <v/>
      </c>
      <c r="C1704">
        <f>INDEX(resultados!$A$2:$ZZ$3036, 1698, MATCH($B$3, resultados!$A$1:$ZZ$1, 0))</f>
        <v/>
      </c>
    </row>
    <row r="1705">
      <c r="A1705">
        <f>INDEX(resultados!$A$2:$ZZ$3036, 1699, MATCH($B$1, resultados!$A$1:$ZZ$1, 0))</f>
        <v/>
      </c>
      <c r="B1705">
        <f>INDEX(resultados!$A$2:$ZZ$3036, 1699, MATCH($B$2, resultados!$A$1:$ZZ$1, 0))</f>
        <v/>
      </c>
      <c r="C1705">
        <f>INDEX(resultados!$A$2:$ZZ$3036, 1699, MATCH($B$3, resultados!$A$1:$ZZ$1, 0))</f>
        <v/>
      </c>
    </row>
    <row r="1706">
      <c r="A1706">
        <f>INDEX(resultados!$A$2:$ZZ$3036, 1700, MATCH($B$1, resultados!$A$1:$ZZ$1, 0))</f>
        <v/>
      </c>
      <c r="B1706">
        <f>INDEX(resultados!$A$2:$ZZ$3036, 1700, MATCH($B$2, resultados!$A$1:$ZZ$1, 0))</f>
        <v/>
      </c>
      <c r="C1706">
        <f>INDEX(resultados!$A$2:$ZZ$3036, 1700, MATCH($B$3, resultados!$A$1:$ZZ$1, 0))</f>
        <v/>
      </c>
    </row>
    <row r="1707">
      <c r="A1707">
        <f>INDEX(resultados!$A$2:$ZZ$3036, 1701, MATCH($B$1, resultados!$A$1:$ZZ$1, 0))</f>
        <v/>
      </c>
      <c r="B1707">
        <f>INDEX(resultados!$A$2:$ZZ$3036, 1701, MATCH($B$2, resultados!$A$1:$ZZ$1, 0))</f>
        <v/>
      </c>
      <c r="C1707">
        <f>INDEX(resultados!$A$2:$ZZ$3036, 1701, MATCH($B$3, resultados!$A$1:$ZZ$1, 0))</f>
        <v/>
      </c>
    </row>
    <row r="1708">
      <c r="A1708">
        <f>INDEX(resultados!$A$2:$ZZ$3036, 1702, MATCH($B$1, resultados!$A$1:$ZZ$1, 0))</f>
        <v/>
      </c>
      <c r="B1708">
        <f>INDEX(resultados!$A$2:$ZZ$3036, 1702, MATCH($B$2, resultados!$A$1:$ZZ$1, 0))</f>
        <v/>
      </c>
      <c r="C1708">
        <f>INDEX(resultados!$A$2:$ZZ$3036, 1702, MATCH($B$3, resultados!$A$1:$ZZ$1, 0))</f>
        <v/>
      </c>
    </row>
    <row r="1709">
      <c r="A1709">
        <f>INDEX(resultados!$A$2:$ZZ$3036, 1703, MATCH($B$1, resultados!$A$1:$ZZ$1, 0))</f>
        <v/>
      </c>
      <c r="B1709">
        <f>INDEX(resultados!$A$2:$ZZ$3036, 1703, MATCH($B$2, resultados!$A$1:$ZZ$1, 0))</f>
        <v/>
      </c>
      <c r="C1709">
        <f>INDEX(resultados!$A$2:$ZZ$3036, 1703, MATCH($B$3, resultados!$A$1:$ZZ$1, 0))</f>
        <v/>
      </c>
    </row>
    <row r="1710">
      <c r="A1710">
        <f>INDEX(resultados!$A$2:$ZZ$3036, 1704, MATCH($B$1, resultados!$A$1:$ZZ$1, 0))</f>
        <v/>
      </c>
      <c r="B1710">
        <f>INDEX(resultados!$A$2:$ZZ$3036, 1704, MATCH($B$2, resultados!$A$1:$ZZ$1, 0))</f>
        <v/>
      </c>
      <c r="C1710">
        <f>INDEX(resultados!$A$2:$ZZ$3036, 1704, MATCH($B$3, resultados!$A$1:$ZZ$1, 0))</f>
        <v/>
      </c>
    </row>
    <row r="1711">
      <c r="A1711">
        <f>INDEX(resultados!$A$2:$ZZ$3036, 1705, MATCH($B$1, resultados!$A$1:$ZZ$1, 0))</f>
        <v/>
      </c>
      <c r="B1711">
        <f>INDEX(resultados!$A$2:$ZZ$3036, 1705, MATCH($B$2, resultados!$A$1:$ZZ$1, 0))</f>
        <v/>
      </c>
      <c r="C1711">
        <f>INDEX(resultados!$A$2:$ZZ$3036, 1705, MATCH($B$3, resultados!$A$1:$ZZ$1, 0))</f>
        <v/>
      </c>
    </row>
    <row r="1712">
      <c r="A1712">
        <f>INDEX(resultados!$A$2:$ZZ$3036, 1706, MATCH($B$1, resultados!$A$1:$ZZ$1, 0))</f>
        <v/>
      </c>
      <c r="B1712">
        <f>INDEX(resultados!$A$2:$ZZ$3036, 1706, MATCH($B$2, resultados!$A$1:$ZZ$1, 0))</f>
        <v/>
      </c>
      <c r="C1712">
        <f>INDEX(resultados!$A$2:$ZZ$3036, 1706, MATCH($B$3, resultados!$A$1:$ZZ$1, 0))</f>
        <v/>
      </c>
    </row>
    <row r="1713">
      <c r="A1713">
        <f>INDEX(resultados!$A$2:$ZZ$3036, 1707, MATCH($B$1, resultados!$A$1:$ZZ$1, 0))</f>
        <v/>
      </c>
      <c r="B1713">
        <f>INDEX(resultados!$A$2:$ZZ$3036, 1707, MATCH($B$2, resultados!$A$1:$ZZ$1, 0))</f>
        <v/>
      </c>
      <c r="C1713">
        <f>INDEX(resultados!$A$2:$ZZ$3036, 1707, MATCH($B$3, resultados!$A$1:$ZZ$1, 0))</f>
        <v/>
      </c>
    </row>
    <row r="1714">
      <c r="A1714">
        <f>INDEX(resultados!$A$2:$ZZ$3036, 1708, MATCH($B$1, resultados!$A$1:$ZZ$1, 0))</f>
        <v/>
      </c>
      <c r="B1714">
        <f>INDEX(resultados!$A$2:$ZZ$3036, 1708, MATCH($B$2, resultados!$A$1:$ZZ$1, 0))</f>
        <v/>
      </c>
      <c r="C1714">
        <f>INDEX(resultados!$A$2:$ZZ$3036, 1708, MATCH($B$3, resultados!$A$1:$ZZ$1, 0))</f>
        <v/>
      </c>
    </row>
    <row r="1715">
      <c r="A1715">
        <f>INDEX(resultados!$A$2:$ZZ$3036, 1709, MATCH($B$1, resultados!$A$1:$ZZ$1, 0))</f>
        <v/>
      </c>
      <c r="B1715">
        <f>INDEX(resultados!$A$2:$ZZ$3036, 1709, MATCH($B$2, resultados!$A$1:$ZZ$1, 0))</f>
        <v/>
      </c>
      <c r="C1715">
        <f>INDEX(resultados!$A$2:$ZZ$3036, 1709, MATCH($B$3, resultados!$A$1:$ZZ$1, 0))</f>
        <v/>
      </c>
    </row>
    <row r="1716">
      <c r="A1716">
        <f>INDEX(resultados!$A$2:$ZZ$3036, 1710, MATCH($B$1, resultados!$A$1:$ZZ$1, 0))</f>
        <v/>
      </c>
      <c r="B1716">
        <f>INDEX(resultados!$A$2:$ZZ$3036, 1710, MATCH($B$2, resultados!$A$1:$ZZ$1, 0))</f>
        <v/>
      </c>
      <c r="C1716">
        <f>INDEX(resultados!$A$2:$ZZ$3036, 1710, MATCH($B$3, resultados!$A$1:$ZZ$1, 0))</f>
        <v/>
      </c>
    </row>
    <row r="1717">
      <c r="A1717">
        <f>INDEX(resultados!$A$2:$ZZ$3036, 1711, MATCH($B$1, resultados!$A$1:$ZZ$1, 0))</f>
        <v/>
      </c>
      <c r="B1717">
        <f>INDEX(resultados!$A$2:$ZZ$3036, 1711, MATCH($B$2, resultados!$A$1:$ZZ$1, 0))</f>
        <v/>
      </c>
      <c r="C1717">
        <f>INDEX(resultados!$A$2:$ZZ$3036, 1711, MATCH($B$3, resultados!$A$1:$ZZ$1, 0))</f>
        <v/>
      </c>
    </row>
    <row r="1718">
      <c r="A1718">
        <f>INDEX(resultados!$A$2:$ZZ$3036, 1712, MATCH($B$1, resultados!$A$1:$ZZ$1, 0))</f>
        <v/>
      </c>
      <c r="B1718">
        <f>INDEX(resultados!$A$2:$ZZ$3036, 1712, MATCH($B$2, resultados!$A$1:$ZZ$1, 0))</f>
        <v/>
      </c>
      <c r="C1718">
        <f>INDEX(resultados!$A$2:$ZZ$3036, 1712, MATCH($B$3, resultados!$A$1:$ZZ$1, 0))</f>
        <v/>
      </c>
    </row>
    <row r="1719">
      <c r="A1719">
        <f>INDEX(resultados!$A$2:$ZZ$3036, 1713, MATCH($B$1, resultados!$A$1:$ZZ$1, 0))</f>
        <v/>
      </c>
      <c r="B1719">
        <f>INDEX(resultados!$A$2:$ZZ$3036, 1713, MATCH($B$2, resultados!$A$1:$ZZ$1, 0))</f>
        <v/>
      </c>
      <c r="C1719">
        <f>INDEX(resultados!$A$2:$ZZ$3036, 1713, MATCH($B$3, resultados!$A$1:$ZZ$1, 0))</f>
        <v/>
      </c>
    </row>
    <row r="1720">
      <c r="A1720">
        <f>INDEX(resultados!$A$2:$ZZ$3036, 1714, MATCH($B$1, resultados!$A$1:$ZZ$1, 0))</f>
        <v/>
      </c>
      <c r="B1720">
        <f>INDEX(resultados!$A$2:$ZZ$3036, 1714, MATCH($B$2, resultados!$A$1:$ZZ$1, 0))</f>
        <v/>
      </c>
      <c r="C1720">
        <f>INDEX(resultados!$A$2:$ZZ$3036, 1714, MATCH($B$3, resultados!$A$1:$ZZ$1, 0))</f>
        <v/>
      </c>
    </row>
    <row r="1721">
      <c r="A1721">
        <f>INDEX(resultados!$A$2:$ZZ$3036, 1715, MATCH($B$1, resultados!$A$1:$ZZ$1, 0))</f>
        <v/>
      </c>
      <c r="B1721">
        <f>INDEX(resultados!$A$2:$ZZ$3036, 1715, MATCH($B$2, resultados!$A$1:$ZZ$1, 0))</f>
        <v/>
      </c>
      <c r="C1721">
        <f>INDEX(resultados!$A$2:$ZZ$3036, 1715, MATCH($B$3, resultados!$A$1:$ZZ$1, 0))</f>
        <v/>
      </c>
    </row>
    <row r="1722">
      <c r="A1722">
        <f>INDEX(resultados!$A$2:$ZZ$3036, 1716, MATCH($B$1, resultados!$A$1:$ZZ$1, 0))</f>
        <v/>
      </c>
      <c r="B1722">
        <f>INDEX(resultados!$A$2:$ZZ$3036, 1716, MATCH($B$2, resultados!$A$1:$ZZ$1, 0))</f>
        <v/>
      </c>
      <c r="C1722">
        <f>INDEX(resultados!$A$2:$ZZ$3036, 1716, MATCH($B$3, resultados!$A$1:$ZZ$1, 0))</f>
        <v/>
      </c>
    </row>
    <row r="1723">
      <c r="A1723">
        <f>INDEX(resultados!$A$2:$ZZ$3036, 1717, MATCH($B$1, resultados!$A$1:$ZZ$1, 0))</f>
        <v/>
      </c>
      <c r="B1723">
        <f>INDEX(resultados!$A$2:$ZZ$3036, 1717, MATCH($B$2, resultados!$A$1:$ZZ$1, 0))</f>
        <v/>
      </c>
      <c r="C1723">
        <f>INDEX(resultados!$A$2:$ZZ$3036, 1717, MATCH($B$3, resultados!$A$1:$ZZ$1, 0))</f>
        <v/>
      </c>
    </row>
    <row r="1724">
      <c r="A1724">
        <f>INDEX(resultados!$A$2:$ZZ$3036, 1718, MATCH($B$1, resultados!$A$1:$ZZ$1, 0))</f>
        <v/>
      </c>
      <c r="B1724">
        <f>INDEX(resultados!$A$2:$ZZ$3036, 1718, MATCH($B$2, resultados!$A$1:$ZZ$1, 0))</f>
        <v/>
      </c>
      <c r="C1724">
        <f>INDEX(resultados!$A$2:$ZZ$3036, 1718, MATCH($B$3, resultados!$A$1:$ZZ$1, 0))</f>
        <v/>
      </c>
    </row>
    <row r="1725">
      <c r="A1725">
        <f>INDEX(resultados!$A$2:$ZZ$3036, 1719, MATCH($B$1, resultados!$A$1:$ZZ$1, 0))</f>
        <v/>
      </c>
      <c r="B1725">
        <f>INDEX(resultados!$A$2:$ZZ$3036, 1719, MATCH($B$2, resultados!$A$1:$ZZ$1, 0))</f>
        <v/>
      </c>
      <c r="C1725">
        <f>INDEX(resultados!$A$2:$ZZ$3036, 1719, MATCH($B$3, resultados!$A$1:$ZZ$1, 0))</f>
        <v/>
      </c>
    </row>
    <row r="1726">
      <c r="A1726">
        <f>INDEX(resultados!$A$2:$ZZ$3036, 1720, MATCH($B$1, resultados!$A$1:$ZZ$1, 0))</f>
        <v/>
      </c>
      <c r="B1726">
        <f>INDEX(resultados!$A$2:$ZZ$3036, 1720, MATCH($B$2, resultados!$A$1:$ZZ$1, 0))</f>
        <v/>
      </c>
      <c r="C1726">
        <f>INDEX(resultados!$A$2:$ZZ$3036, 1720, MATCH($B$3, resultados!$A$1:$ZZ$1, 0))</f>
        <v/>
      </c>
    </row>
    <row r="1727">
      <c r="A1727">
        <f>INDEX(resultados!$A$2:$ZZ$3036, 1721, MATCH($B$1, resultados!$A$1:$ZZ$1, 0))</f>
        <v/>
      </c>
      <c r="B1727">
        <f>INDEX(resultados!$A$2:$ZZ$3036, 1721, MATCH($B$2, resultados!$A$1:$ZZ$1, 0))</f>
        <v/>
      </c>
      <c r="C1727">
        <f>INDEX(resultados!$A$2:$ZZ$3036, 1721, MATCH($B$3, resultados!$A$1:$ZZ$1, 0))</f>
        <v/>
      </c>
    </row>
    <row r="1728">
      <c r="A1728">
        <f>INDEX(resultados!$A$2:$ZZ$3036, 1722, MATCH($B$1, resultados!$A$1:$ZZ$1, 0))</f>
        <v/>
      </c>
      <c r="B1728">
        <f>INDEX(resultados!$A$2:$ZZ$3036, 1722, MATCH($B$2, resultados!$A$1:$ZZ$1, 0))</f>
        <v/>
      </c>
      <c r="C1728">
        <f>INDEX(resultados!$A$2:$ZZ$3036, 1722, MATCH($B$3, resultados!$A$1:$ZZ$1, 0))</f>
        <v/>
      </c>
    </row>
    <row r="1729">
      <c r="A1729">
        <f>INDEX(resultados!$A$2:$ZZ$3036, 1723, MATCH($B$1, resultados!$A$1:$ZZ$1, 0))</f>
        <v/>
      </c>
      <c r="B1729">
        <f>INDEX(resultados!$A$2:$ZZ$3036, 1723, MATCH($B$2, resultados!$A$1:$ZZ$1, 0))</f>
        <v/>
      </c>
      <c r="C1729">
        <f>INDEX(resultados!$A$2:$ZZ$3036, 1723, MATCH($B$3, resultados!$A$1:$ZZ$1, 0))</f>
        <v/>
      </c>
    </row>
    <row r="1730">
      <c r="A1730">
        <f>INDEX(resultados!$A$2:$ZZ$3036, 1724, MATCH($B$1, resultados!$A$1:$ZZ$1, 0))</f>
        <v/>
      </c>
      <c r="B1730">
        <f>INDEX(resultados!$A$2:$ZZ$3036, 1724, MATCH($B$2, resultados!$A$1:$ZZ$1, 0))</f>
        <v/>
      </c>
      <c r="C1730">
        <f>INDEX(resultados!$A$2:$ZZ$3036, 1724, MATCH($B$3, resultados!$A$1:$ZZ$1, 0))</f>
        <v/>
      </c>
    </row>
    <row r="1731">
      <c r="A1731">
        <f>INDEX(resultados!$A$2:$ZZ$3036, 1725, MATCH($B$1, resultados!$A$1:$ZZ$1, 0))</f>
        <v/>
      </c>
      <c r="B1731">
        <f>INDEX(resultados!$A$2:$ZZ$3036, 1725, MATCH($B$2, resultados!$A$1:$ZZ$1, 0))</f>
        <v/>
      </c>
      <c r="C1731">
        <f>INDEX(resultados!$A$2:$ZZ$3036, 1725, MATCH($B$3, resultados!$A$1:$ZZ$1, 0))</f>
        <v/>
      </c>
    </row>
    <row r="1732">
      <c r="A1732">
        <f>INDEX(resultados!$A$2:$ZZ$3036, 1726, MATCH($B$1, resultados!$A$1:$ZZ$1, 0))</f>
        <v/>
      </c>
      <c r="B1732">
        <f>INDEX(resultados!$A$2:$ZZ$3036, 1726, MATCH($B$2, resultados!$A$1:$ZZ$1, 0))</f>
        <v/>
      </c>
      <c r="C1732">
        <f>INDEX(resultados!$A$2:$ZZ$3036, 1726, MATCH($B$3, resultados!$A$1:$ZZ$1, 0))</f>
        <v/>
      </c>
    </row>
    <row r="1733">
      <c r="A1733">
        <f>INDEX(resultados!$A$2:$ZZ$3036, 1727, MATCH($B$1, resultados!$A$1:$ZZ$1, 0))</f>
        <v/>
      </c>
      <c r="B1733">
        <f>INDEX(resultados!$A$2:$ZZ$3036, 1727, MATCH($B$2, resultados!$A$1:$ZZ$1, 0))</f>
        <v/>
      </c>
      <c r="C1733">
        <f>INDEX(resultados!$A$2:$ZZ$3036, 1727, MATCH($B$3, resultados!$A$1:$ZZ$1, 0))</f>
        <v/>
      </c>
    </row>
    <row r="1734">
      <c r="A1734">
        <f>INDEX(resultados!$A$2:$ZZ$3036, 1728, MATCH($B$1, resultados!$A$1:$ZZ$1, 0))</f>
        <v/>
      </c>
      <c r="B1734">
        <f>INDEX(resultados!$A$2:$ZZ$3036, 1728, MATCH($B$2, resultados!$A$1:$ZZ$1, 0))</f>
        <v/>
      </c>
      <c r="C1734">
        <f>INDEX(resultados!$A$2:$ZZ$3036, 1728, MATCH($B$3, resultados!$A$1:$ZZ$1, 0))</f>
        <v/>
      </c>
    </row>
    <row r="1735">
      <c r="A1735">
        <f>INDEX(resultados!$A$2:$ZZ$3036, 1729, MATCH($B$1, resultados!$A$1:$ZZ$1, 0))</f>
        <v/>
      </c>
      <c r="B1735">
        <f>INDEX(resultados!$A$2:$ZZ$3036, 1729, MATCH($B$2, resultados!$A$1:$ZZ$1, 0))</f>
        <v/>
      </c>
      <c r="C1735">
        <f>INDEX(resultados!$A$2:$ZZ$3036, 1729, MATCH($B$3, resultados!$A$1:$ZZ$1, 0))</f>
        <v/>
      </c>
    </row>
    <row r="1736">
      <c r="A1736">
        <f>INDEX(resultados!$A$2:$ZZ$3036, 1730, MATCH($B$1, resultados!$A$1:$ZZ$1, 0))</f>
        <v/>
      </c>
      <c r="B1736">
        <f>INDEX(resultados!$A$2:$ZZ$3036, 1730, MATCH($B$2, resultados!$A$1:$ZZ$1, 0))</f>
        <v/>
      </c>
      <c r="C1736">
        <f>INDEX(resultados!$A$2:$ZZ$3036, 1730, MATCH($B$3, resultados!$A$1:$ZZ$1, 0))</f>
        <v/>
      </c>
    </row>
    <row r="1737">
      <c r="A1737">
        <f>INDEX(resultados!$A$2:$ZZ$3036, 1731, MATCH($B$1, resultados!$A$1:$ZZ$1, 0))</f>
        <v/>
      </c>
      <c r="B1737">
        <f>INDEX(resultados!$A$2:$ZZ$3036, 1731, MATCH($B$2, resultados!$A$1:$ZZ$1, 0))</f>
        <v/>
      </c>
      <c r="C1737">
        <f>INDEX(resultados!$A$2:$ZZ$3036, 1731, MATCH($B$3, resultados!$A$1:$ZZ$1, 0))</f>
        <v/>
      </c>
    </row>
    <row r="1738">
      <c r="A1738">
        <f>INDEX(resultados!$A$2:$ZZ$3036, 1732, MATCH($B$1, resultados!$A$1:$ZZ$1, 0))</f>
        <v/>
      </c>
      <c r="B1738">
        <f>INDEX(resultados!$A$2:$ZZ$3036, 1732, MATCH($B$2, resultados!$A$1:$ZZ$1, 0))</f>
        <v/>
      </c>
      <c r="C1738">
        <f>INDEX(resultados!$A$2:$ZZ$3036, 1732, MATCH($B$3, resultados!$A$1:$ZZ$1, 0))</f>
        <v/>
      </c>
    </row>
    <row r="1739">
      <c r="A1739">
        <f>INDEX(resultados!$A$2:$ZZ$3036, 1733, MATCH($B$1, resultados!$A$1:$ZZ$1, 0))</f>
        <v/>
      </c>
      <c r="B1739">
        <f>INDEX(resultados!$A$2:$ZZ$3036, 1733, MATCH($B$2, resultados!$A$1:$ZZ$1, 0))</f>
        <v/>
      </c>
      <c r="C1739">
        <f>INDEX(resultados!$A$2:$ZZ$3036, 1733, MATCH($B$3, resultados!$A$1:$ZZ$1, 0))</f>
        <v/>
      </c>
    </row>
    <row r="1740">
      <c r="A1740">
        <f>INDEX(resultados!$A$2:$ZZ$3036, 1734, MATCH($B$1, resultados!$A$1:$ZZ$1, 0))</f>
        <v/>
      </c>
      <c r="B1740">
        <f>INDEX(resultados!$A$2:$ZZ$3036, 1734, MATCH($B$2, resultados!$A$1:$ZZ$1, 0))</f>
        <v/>
      </c>
      <c r="C1740">
        <f>INDEX(resultados!$A$2:$ZZ$3036, 1734, MATCH($B$3, resultados!$A$1:$ZZ$1, 0))</f>
        <v/>
      </c>
    </row>
    <row r="1741">
      <c r="A1741">
        <f>INDEX(resultados!$A$2:$ZZ$3036, 1735, MATCH($B$1, resultados!$A$1:$ZZ$1, 0))</f>
        <v/>
      </c>
      <c r="B1741">
        <f>INDEX(resultados!$A$2:$ZZ$3036, 1735, MATCH($B$2, resultados!$A$1:$ZZ$1, 0))</f>
        <v/>
      </c>
      <c r="C1741">
        <f>INDEX(resultados!$A$2:$ZZ$3036, 1735, MATCH($B$3, resultados!$A$1:$ZZ$1, 0))</f>
        <v/>
      </c>
    </row>
    <row r="1742">
      <c r="A1742">
        <f>INDEX(resultados!$A$2:$ZZ$3036, 1736, MATCH($B$1, resultados!$A$1:$ZZ$1, 0))</f>
        <v/>
      </c>
      <c r="B1742">
        <f>INDEX(resultados!$A$2:$ZZ$3036, 1736, MATCH($B$2, resultados!$A$1:$ZZ$1, 0))</f>
        <v/>
      </c>
      <c r="C1742">
        <f>INDEX(resultados!$A$2:$ZZ$3036, 1736, MATCH($B$3, resultados!$A$1:$ZZ$1, 0))</f>
        <v/>
      </c>
    </row>
    <row r="1743">
      <c r="A1743">
        <f>INDEX(resultados!$A$2:$ZZ$3036, 1737, MATCH($B$1, resultados!$A$1:$ZZ$1, 0))</f>
        <v/>
      </c>
      <c r="B1743">
        <f>INDEX(resultados!$A$2:$ZZ$3036, 1737, MATCH($B$2, resultados!$A$1:$ZZ$1, 0))</f>
        <v/>
      </c>
      <c r="C1743">
        <f>INDEX(resultados!$A$2:$ZZ$3036, 1737, MATCH($B$3, resultados!$A$1:$ZZ$1, 0))</f>
        <v/>
      </c>
    </row>
    <row r="1744">
      <c r="A1744">
        <f>INDEX(resultados!$A$2:$ZZ$3036, 1738, MATCH($B$1, resultados!$A$1:$ZZ$1, 0))</f>
        <v/>
      </c>
      <c r="B1744">
        <f>INDEX(resultados!$A$2:$ZZ$3036, 1738, MATCH($B$2, resultados!$A$1:$ZZ$1, 0))</f>
        <v/>
      </c>
      <c r="C1744">
        <f>INDEX(resultados!$A$2:$ZZ$3036, 1738, MATCH($B$3, resultados!$A$1:$ZZ$1, 0))</f>
        <v/>
      </c>
    </row>
    <row r="1745">
      <c r="A1745">
        <f>INDEX(resultados!$A$2:$ZZ$3036, 1739, MATCH($B$1, resultados!$A$1:$ZZ$1, 0))</f>
        <v/>
      </c>
      <c r="B1745">
        <f>INDEX(resultados!$A$2:$ZZ$3036, 1739, MATCH($B$2, resultados!$A$1:$ZZ$1, 0))</f>
        <v/>
      </c>
      <c r="C1745">
        <f>INDEX(resultados!$A$2:$ZZ$3036, 1739, MATCH($B$3, resultados!$A$1:$ZZ$1, 0))</f>
        <v/>
      </c>
    </row>
    <row r="1746">
      <c r="A1746">
        <f>INDEX(resultados!$A$2:$ZZ$3036, 1740, MATCH($B$1, resultados!$A$1:$ZZ$1, 0))</f>
        <v/>
      </c>
      <c r="B1746">
        <f>INDEX(resultados!$A$2:$ZZ$3036, 1740, MATCH($B$2, resultados!$A$1:$ZZ$1, 0))</f>
        <v/>
      </c>
      <c r="C1746">
        <f>INDEX(resultados!$A$2:$ZZ$3036, 1740, MATCH($B$3, resultados!$A$1:$ZZ$1, 0))</f>
        <v/>
      </c>
    </row>
    <row r="1747">
      <c r="A1747">
        <f>INDEX(resultados!$A$2:$ZZ$3036, 1741, MATCH($B$1, resultados!$A$1:$ZZ$1, 0))</f>
        <v/>
      </c>
      <c r="B1747">
        <f>INDEX(resultados!$A$2:$ZZ$3036, 1741, MATCH($B$2, resultados!$A$1:$ZZ$1, 0))</f>
        <v/>
      </c>
      <c r="C1747">
        <f>INDEX(resultados!$A$2:$ZZ$3036, 1741, MATCH($B$3, resultados!$A$1:$ZZ$1, 0))</f>
        <v/>
      </c>
    </row>
    <row r="1748">
      <c r="A1748">
        <f>INDEX(resultados!$A$2:$ZZ$3036, 1742, MATCH($B$1, resultados!$A$1:$ZZ$1, 0))</f>
        <v/>
      </c>
      <c r="B1748">
        <f>INDEX(resultados!$A$2:$ZZ$3036, 1742, MATCH($B$2, resultados!$A$1:$ZZ$1, 0))</f>
        <v/>
      </c>
      <c r="C1748">
        <f>INDEX(resultados!$A$2:$ZZ$3036, 1742, MATCH($B$3, resultados!$A$1:$ZZ$1, 0))</f>
        <v/>
      </c>
    </row>
    <row r="1749">
      <c r="A1749">
        <f>INDEX(resultados!$A$2:$ZZ$3036, 1743, MATCH($B$1, resultados!$A$1:$ZZ$1, 0))</f>
        <v/>
      </c>
      <c r="B1749">
        <f>INDEX(resultados!$A$2:$ZZ$3036, 1743, MATCH($B$2, resultados!$A$1:$ZZ$1, 0))</f>
        <v/>
      </c>
      <c r="C1749">
        <f>INDEX(resultados!$A$2:$ZZ$3036, 1743, MATCH($B$3, resultados!$A$1:$ZZ$1, 0))</f>
        <v/>
      </c>
    </row>
    <row r="1750">
      <c r="A1750">
        <f>INDEX(resultados!$A$2:$ZZ$3036, 1744, MATCH($B$1, resultados!$A$1:$ZZ$1, 0))</f>
        <v/>
      </c>
      <c r="B1750">
        <f>INDEX(resultados!$A$2:$ZZ$3036, 1744, MATCH($B$2, resultados!$A$1:$ZZ$1, 0))</f>
        <v/>
      </c>
      <c r="C1750">
        <f>INDEX(resultados!$A$2:$ZZ$3036, 1744, MATCH($B$3, resultados!$A$1:$ZZ$1, 0))</f>
        <v/>
      </c>
    </row>
    <row r="1751">
      <c r="A1751">
        <f>INDEX(resultados!$A$2:$ZZ$3036, 1745, MATCH($B$1, resultados!$A$1:$ZZ$1, 0))</f>
        <v/>
      </c>
      <c r="B1751">
        <f>INDEX(resultados!$A$2:$ZZ$3036, 1745, MATCH($B$2, resultados!$A$1:$ZZ$1, 0))</f>
        <v/>
      </c>
      <c r="C1751">
        <f>INDEX(resultados!$A$2:$ZZ$3036, 1745, MATCH($B$3, resultados!$A$1:$ZZ$1, 0))</f>
        <v/>
      </c>
    </row>
    <row r="1752">
      <c r="A1752">
        <f>INDEX(resultados!$A$2:$ZZ$3036, 1746, MATCH($B$1, resultados!$A$1:$ZZ$1, 0))</f>
        <v/>
      </c>
      <c r="B1752">
        <f>INDEX(resultados!$A$2:$ZZ$3036, 1746, MATCH($B$2, resultados!$A$1:$ZZ$1, 0))</f>
        <v/>
      </c>
      <c r="C1752">
        <f>INDEX(resultados!$A$2:$ZZ$3036, 1746, MATCH($B$3, resultados!$A$1:$ZZ$1, 0))</f>
        <v/>
      </c>
    </row>
    <row r="1753">
      <c r="A1753">
        <f>INDEX(resultados!$A$2:$ZZ$3036, 1747, MATCH($B$1, resultados!$A$1:$ZZ$1, 0))</f>
        <v/>
      </c>
      <c r="B1753">
        <f>INDEX(resultados!$A$2:$ZZ$3036, 1747, MATCH($B$2, resultados!$A$1:$ZZ$1, 0))</f>
        <v/>
      </c>
      <c r="C1753">
        <f>INDEX(resultados!$A$2:$ZZ$3036, 1747, MATCH($B$3, resultados!$A$1:$ZZ$1, 0))</f>
        <v/>
      </c>
    </row>
    <row r="1754">
      <c r="A1754">
        <f>INDEX(resultados!$A$2:$ZZ$3036, 1748, MATCH($B$1, resultados!$A$1:$ZZ$1, 0))</f>
        <v/>
      </c>
      <c r="B1754">
        <f>INDEX(resultados!$A$2:$ZZ$3036, 1748, MATCH($B$2, resultados!$A$1:$ZZ$1, 0))</f>
        <v/>
      </c>
      <c r="C1754">
        <f>INDEX(resultados!$A$2:$ZZ$3036, 1748, MATCH($B$3, resultados!$A$1:$ZZ$1, 0))</f>
        <v/>
      </c>
    </row>
    <row r="1755">
      <c r="A1755">
        <f>INDEX(resultados!$A$2:$ZZ$3036, 1749, MATCH($B$1, resultados!$A$1:$ZZ$1, 0))</f>
        <v/>
      </c>
      <c r="B1755">
        <f>INDEX(resultados!$A$2:$ZZ$3036, 1749, MATCH($B$2, resultados!$A$1:$ZZ$1, 0))</f>
        <v/>
      </c>
      <c r="C1755">
        <f>INDEX(resultados!$A$2:$ZZ$3036, 1749, MATCH($B$3, resultados!$A$1:$ZZ$1, 0))</f>
        <v/>
      </c>
    </row>
    <row r="1756">
      <c r="A1756">
        <f>INDEX(resultados!$A$2:$ZZ$3036, 1750, MATCH($B$1, resultados!$A$1:$ZZ$1, 0))</f>
        <v/>
      </c>
      <c r="B1756">
        <f>INDEX(resultados!$A$2:$ZZ$3036, 1750, MATCH($B$2, resultados!$A$1:$ZZ$1, 0))</f>
        <v/>
      </c>
      <c r="C1756">
        <f>INDEX(resultados!$A$2:$ZZ$3036, 1750, MATCH($B$3, resultados!$A$1:$ZZ$1, 0))</f>
        <v/>
      </c>
    </row>
    <row r="1757">
      <c r="A1757">
        <f>INDEX(resultados!$A$2:$ZZ$3036, 1751, MATCH($B$1, resultados!$A$1:$ZZ$1, 0))</f>
        <v/>
      </c>
      <c r="B1757">
        <f>INDEX(resultados!$A$2:$ZZ$3036, 1751, MATCH($B$2, resultados!$A$1:$ZZ$1, 0))</f>
        <v/>
      </c>
      <c r="C1757">
        <f>INDEX(resultados!$A$2:$ZZ$3036, 1751, MATCH($B$3, resultados!$A$1:$ZZ$1, 0))</f>
        <v/>
      </c>
    </row>
    <row r="1758">
      <c r="A1758">
        <f>INDEX(resultados!$A$2:$ZZ$3036, 1752, MATCH($B$1, resultados!$A$1:$ZZ$1, 0))</f>
        <v/>
      </c>
      <c r="B1758">
        <f>INDEX(resultados!$A$2:$ZZ$3036, 1752, MATCH($B$2, resultados!$A$1:$ZZ$1, 0))</f>
        <v/>
      </c>
      <c r="C1758">
        <f>INDEX(resultados!$A$2:$ZZ$3036, 1752, MATCH($B$3, resultados!$A$1:$ZZ$1, 0))</f>
        <v/>
      </c>
    </row>
    <row r="1759">
      <c r="A1759">
        <f>INDEX(resultados!$A$2:$ZZ$3036, 1753, MATCH($B$1, resultados!$A$1:$ZZ$1, 0))</f>
        <v/>
      </c>
      <c r="B1759">
        <f>INDEX(resultados!$A$2:$ZZ$3036, 1753, MATCH($B$2, resultados!$A$1:$ZZ$1, 0))</f>
        <v/>
      </c>
      <c r="C1759">
        <f>INDEX(resultados!$A$2:$ZZ$3036, 1753, MATCH($B$3, resultados!$A$1:$ZZ$1, 0))</f>
        <v/>
      </c>
    </row>
    <row r="1760">
      <c r="A1760">
        <f>INDEX(resultados!$A$2:$ZZ$3036, 1754, MATCH($B$1, resultados!$A$1:$ZZ$1, 0))</f>
        <v/>
      </c>
      <c r="B1760">
        <f>INDEX(resultados!$A$2:$ZZ$3036, 1754, MATCH($B$2, resultados!$A$1:$ZZ$1, 0))</f>
        <v/>
      </c>
      <c r="C1760">
        <f>INDEX(resultados!$A$2:$ZZ$3036, 1754, MATCH($B$3, resultados!$A$1:$ZZ$1, 0))</f>
        <v/>
      </c>
    </row>
    <row r="1761">
      <c r="A1761">
        <f>INDEX(resultados!$A$2:$ZZ$3036, 1755, MATCH($B$1, resultados!$A$1:$ZZ$1, 0))</f>
        <v/>
      </c>
      <c r="B1761">
        <f>INDEX(resultados!$A$2:$ZZ$3036, 1755, MATCH($B$2, resultados!$A$1:$ZZ$1, 0))</f>
        <v/>
      </c>
      <c r="C1761">
        <f>INDEX(resultados!$A$2:$ZZ$3036, 1755, MATCH($B$3, resultados!$A$1:$ZZ$1, 0))</f>
        <v/>
      </c>
    </row>
    <row r="1762">
      <c r="A1762">
        <f>INDEX(resultados!$A$2:$ZZ$3036, 1756, MATCH($B$1, resultados!$A$1:$ZZ$1, 0))</f>
        <v/>
      </c>
      <c r="B1762">
        <f>INDEX(resultados!$A$2:$ZZ$3036, 1756, MATCH($B$2, resultados!$A$1:$ZZ$1, 0))</f>
        <v/>
      </c>
      <c r="C1762">
        <f>INDEX(resultados!$A$2:$ZZ$3036, 1756, MATCH($B$3, resultados!$A$1:$ZZ$1, 0))</f>
        <v/>
      </c>
    </row>
    <row r="1763">
      <c r="A1763">
        <f>INDEX(resultados!$A$2:$ZZ$3036, 1757, MATCH($B$1, resultados!$A$1:$ZZ$1, 0))</f>
        <v/>
      </c>
      <c r="B1763">
        <f>INDEX(resultados!$A$2:$ZZ$3036, 1757, MATCH($B$2, resultados!$A$1:$ZZ$1, 0))</f>
        <v/>
      </c>
      <c r="C1763">
        <f>INDEX(resultados!$A$2:$ZZ$3036, 1757, MATCH($B$3, resultados!$A$1:$ZZ$1, 0))</f>
        <v/>
      </c>
    </row>
    <row r="1764">
      <c r="A1764">
        <f>INDEX(resultados!$A$2:$ZZ$3036, 1758, MATCH($B$1, resultados!$A$1:$ZZ$1, 0))</f>
        <v/>
      </c>
      <c r="B1764">
        <f>INDEX(resultados!$A$2:$ZZ$3036, 1758, MATCH($B$2, resultados!$A$1:$ZZ$1, 0))</f>
        <v/>
      </c>
      <c r="C1764">
        <f>INDEX(resultados!$A$2:$ZZ$3036, 1758, MATCH($B$3, resultados!$A$1:$ZZ$1, 0))</f>
        <v/>
      </c>
    </row>
    <row r="1765">
      <c r="A1765">
        <f>INDEX(resultados!$A$2:$ZZ$3036, 1759, MATCH($B$1, resultados!$A$1:$ZZ$1, 0))</f>
        <v/>
      </c>
      <c r="B1765">
        <f>INDEX(resultados!$A$2:$ZZ$3036, 1759, MATCH($B$2, resultados!$A$1:$ZZ$1, 0))</f>
        <v/>
      </c>
      <c r="C1765">
        <f>INDEX(resultados!$A$2:$ZZ$3036, 1759, MATCH($B$3, resultados!$A$1:$ZZ$1, 0))</f>
        <v/>
      </c>
    </row>
    <row r="1766">
      <c r="A1766">
        <f>INDEX(resultados!$A$2:$ZZ$3036, 1760, MATCH($B$1, resultados!$A$1:$ZZ$1, 0))</f>
        <v/>
      </c>
      <c r="B1766">
        <f>INDEX(resultados!$A$2:$ZZ$3036, 1760, MATCH($B$2, resultados!$A$1:$ZZ$1, 0))</f>
        <v/>
      </c>
      <c r="C1766">
        <f>INDEX(resultados!$A$2:$ZZ$3036, 1760, MATCH($B$3, resultados!$A$1:$ZZ$1, 0))</f>
        <v/>
      </c>
    </row>
    <row r="1767">
      <c r="A1767">
        <f>INDEX(resultados!$A$2:$ZZ$3036, 1761, MATCH($B$1, resultados!$A$1:$ZZ$1, 0))</f>
        <v/>
      </c>
      <c r="B1767">
        <f>INDEX(resultados!$A$2:$ZZ$3036, 1761, MATCH($B$2, resultados!$A$1:$ZZ$1, 0))</f>
        <v/>
      </c>
      <c r="C1767">
        <f>INDEX(resultados!$A$2:$ZZ$3036, 1761, MATCH($B$3, resultados!$A$1:$ZZ$1, 0))</f>
        <v/>
      </c>
    </row>
    <row r="1768">
      <c r="A1768">
        <f>INDEX(resultados!$A$2:$ZZ$3036, 1762, MATCH($B$1, resultados!$A$1:$ZZ$1, 0))</f>
        <v/>
      </c>
      <c r="B1768">
        <f>INDEX(resultados!$A$2:$ZZ$3036, 1762, MATCH($B$2, resultados!$A$1:$ZZ$1, 0))</f>
        <v/>
      </c>
      <c r="C1768">
        <f>INDEX(resultados!$A$2:$ZZ$3036, 1762, MATCH($B$3, resultados!$A$1:$ZZ$1, 0))</f>
        <v/>
      </c>
    </row>
    <row r="1769">
      <c r="A1769">
        <f>INDEX(resultados!$A$2:$ZZ$3036, 1763, MATCH($B$1, resultados!$A$1:$ZZ$1, 0))</f>
        <v/>
      </c>
      <c r="B1769">
        <f>INDEX(resultados!$A$2:$ZZ$3036, 1763, MATCH($B$2, resultados!$A$1:$ZZ$1, 0))</f>
        <v/>
      </c>
      <c r="C1769">
        <f>INDEX(resultados!$A$2:$ZZ$3036, 1763, MATCH($B$3, resultados!$A$1:$ZZ$1, 0))</f>
        <v/>
      </c>
    </row>
    <row r="1770">
      <c r="A1770">
        <f>INDEX(resultados!$A$2:$ZZ$3036, 1764, MATCH($B$1, resultados!$A$1:$ZZ$1, 0))</f>
        <v/>
      </c>
      <c r="B1770">
        <f>INDEX(resultados!$A$2:$ZZ$3036, 1764, MATCH($B$2, resultados!$A$1:$ZZ$1, 0))</f>
        <v/>
      </c>
      <c r="C1770">
        <f>INDEX(resultados!$A$2:$ZZ$3036, 1764, MATCH($B$3, resultados!$A$1:$ZZ$1, 0))</f>
        <v/>
      </c>
    </row>
    <row r="1771">
      <c r="A1771">
        <f>INDEX(resultados!$A$2:$ZZ$3036, 1765, MATCH($B$1, resultados!$A$1:$ZZ$1, 0))</f>
        <v/>
      </c>
      <c r="B1771">
        <f>INDEX(resultados!$A$2:$ZZ$3036, 1765, MATCH($B$2, resultados!$A$1:$ZZ$1, 0))</f>
        <v/>
      </c>
      <c r="C1771">
        <f>INDEX(resultados!$A$2:$ZZ$3036, 1765, MATCH($B$3, resultados!$A$1:$ZZ$1, 0))</f>
        <v/>
      </c>
    </row>
    <row r="1772">
      <c r="A1772">
        <f>INDEX(resultados!$A$2:$ZZ$3036, 1766, MATCH($B$1, resultados!$A$1:$ZZ$1, 0))</f>
        <v/>
      </c>
      <c r="B1772">
        <f>INDEX(resultados!$A$2:$ZZ$3036, 1766, MATCH($B$2, resultados!$A$1:$ZZ$1, 0))</f>
        <v/>
      </c>
      <c r="C1772">
        <f>INDEX(resultados!$A$2:$ZZ$3036, 1766, MATCH($B$3, resultados!$A$1:$ZZ$1, 0))</f>
        <v/>
      </c>
    </row>
    <row r="1773">
      <c r="A1773">
        <f>INDEX(resultados!$A$2:$ZZ$3036, 1767, MATCH($B$1, resultados!$A$1:$ZZ$1, 0))</f>
        <v/>
      </c>
      <c r="B1773">
        <f>INDEX(resultados!$A$2:$ZZ$3036, 1767, MATCH($B$2, resultados!$A$1:$ZZ$1, 0))</f>
        <v/>
      </c>
      <c r="C1773">
        <f>INDEX(resultados!$A$2:$ZZ$3036, 1767, MATCH($B$3, resultados!$A$1:$ZZ$1, 0))</f>
        <v/>
      </c>
    </row>
    <row r="1774">
      <c r="A1774">
        <f>INDEX(resultados!$A$2:$ZZ$3036, 1768, MATCH($B$1, resultados!$A$1:$ZZ$1, 0))</f>
        <v/>
      </c>
      <c r="B1774">
        <f>INDEX(resultados!$A$2:$ZZ$3036, 1768, MATCH($B$2, resultados!$A$1:$ZZ$1, 0))</f>
        <v/>
      </c>
      <c r="C1774">
        <f>INDEX(resultados!$A$2:$ZZ$3036, 1768, MATCH($B$3, resultados!$A$1:$ZZ$1, 0))</f>
        <v/>
      </c>
    </row>
    <row r="1775">
      <c r="A1775">
        <f>INDEX(resultados!$A$2:$ZZ$3036, 1769, MATCH($B$1, resultados!$A$1:$ZZ$1, 0))</f>
        <v/>
      </c>
      <c r="B1775">
        <f>INDEX(resultados!$A$2:$ZZ$3036, 1769, MATCH($B$2, resultados!$A$1:$ZZ$1, 0))</f>
        <v/>
      </c>
      <c r="C1775">
        <f>INDEX(resultados!$A$2:$ZZ$3036, 1769, MATCH($B$3, resultados!$A$1:$ZZ$1, 0))</f>
        <v/>
      </c>
    </row>
    <row r="1776">
      <c r="A1776">
        <f>INDEX(resultados!$A$2:$ZZ$3036, 1770, MATCH($B$1, resultados!$A$1:$ZZ$1, 0))</f>
        <v/>
      </c>
      <c r="B1776">
        <f>INDEX(resultados!$A$2:$ZZ$3036, 1770, MATCH($B$2, resultados!$A$1:$ZZ$1, 0))</f>
        <v/>
      </c>
      <c r="C1776">
        <f>INDEX(resultados!$A$2:$ZZ$3036, 1770, MATCH($B$3, resultados!$A$1:$ZZ$1, 0))</f>
        <v/>
      </c>
    </row>
    <row r="1777">
      <c r="A1777">
        <f>INDEX(resultados!$A$2:$ZZ$3036, 1771, MATCH($B$1, resultados!$A$1:$ZZ$1, 0))</f>
        <v/>
      </c>
      <c r="B1777">
        <f>INDEX(resultados!$A$2:$ZZ$3036, 1771, MATCH($B$2, resultados!$A$1:$ZZ$1, 0))</f>
        <v/>
      </c>
      <c r="C1777">
        <f>INDEX(resultados!$A$2:$ZZ$3036, 1771, MATCH($B$3, resultados!$A$1:$ZZ$1, 0))</f>
        <v/>
      </c>
    </row>
    <row r="1778">
      <c r="A1778">
        <f>INDEX(resultados!$A$2:$ZZ$3036, 1772, MATCH($B$1, resultados!$A$1:$ZZ$1, 0))</f>
        <v/>
      </c>
      <c r="B1778">
        <f>INDEX(resultados!$A$2:$ZZ$3036, 1772, MATCH($B$2, resultados!$A$1:$ZZ$1, 0))</f>
        <v/>
      </c>
      <c r="C1778">
        <f>INDEX(resultados!$A$2:$ZZ$3036, 1772, MATCH($B$3, resultados!$A$1:$ZZ$1, 0))</f>
        <v/>
      </c>
    </row>
    <row r="1779">
      <c r="A1779">
        <f>INDEX(resultados!$A$2:$ZZ$3036, 1773, MATCH($B$1, resultados!$A$1:$ZZ$1, 0))</f>
        <v/>
      </c>
      <c r="B1779">
        <f>INDEX(resultados!$A$2:$ZZ$3036, 1773, MATCH($B$2, resultados!$A$1:$ZZ$1, 0))</f>
        <v/>
      </c>
      <c r="C1779">
        <f>INDEX(resultados!$A$2:$ZZ$3036, 1773, MATCH($B$3, resultados!$A$1:$ZZ$1, 0))</f>
        <v/>
      </c>
    </row>
    <row r="1780">
      <c r="A1780">
        <f>INDEX(resultados!$A$2:$ZZ$3036, 1774, MATCH($B$1, resultados!$A$1:$ZZ$1, 0))</f>
        <v/>
      </c>
      <c r="B1780">
        <f>INDEX(resultados!$A$2:$ZZ$3036, 1774, MATCH($B$2, resultados!$A$1:$ZZ$1, 0))</f>
        <v/>
      </c>
      <c r="C1780">
        <f>INDEX(resultados!$A$2:$ZZ$3036, 1774, MATCH($B$3, resultados!$A$1:$ZZ$1, 0))</f>
        <v/>
      </c>
    </row>
    <row r="1781">
      <c r="A1781">
        <f>INDEX(resultados!$A$2:$ZZ$3036, 1775, MATCH($B$1, resultados!$A$1:$ZZ$1, 0))</f>
        <v/>
      </c>
      <c r="B1781">
        <f>INDEX(resultados!$A$2:$ZZ$3036, 1775, MATCH($B$2, resultados!$A$1:$ZZ$1, 0))</f>
        <v/>
      </c>
      <c r="C1781">
        <f>INDEX(resultados!$A$2:$ZZ$3036, 1775, MATCH($B$3, resultados!$A$1:$ZZ$1, 0))</f>
        <v/>
      </c>
    </row>
    <row r="1782">
      <c r="A1782">
        <f>INDEX(resultados!$A$2:$ZZ$3036, 1776, MATCH($B$1, resultados!$A$1:$ZZ$1, 0))</f>
        <v/>
      </c>
      <c r="B1782">
        <f>INDEX(resultados!$A$2:$ZZ$3036, 1776, MATCH($B$2, resultados!$A$1:$ZZ$1, 0))</f>
        <v/>
      </c>
      <c r="C1782">
        <f>INDEX(resultados!$A$2:$ZZ$3036, 1776, MATCH($B$3, resultados!$A$1:$ZZ$1, 0))</f>
        <v/>
      </c>
    </row>
    <row r="1783">
      <c r="A1783">
        <f>INDEX(resultados!$A$2:$ZZ$3036, 1777, MATCH($B$1, resultados!$A$1:$ZZ$1, 0))</f>
        <v/>
      </c>
      <c r="B1783">
        <f>INDEX(resultados!$A$2:$ZZ$3036, 1777, MATCH($B$2, resultados!$A$1:$ZZ$1, 0))</f>
        <v/>
      </c>
      <c r="C1783">
        <f>INDEX(resultados!$A$2:$ZZ$3036, 1777, MATCH($B$3, resultados!$A$1:$ZZ$1, 0))</f>
        <v/>
      </c>
    </row>
    <row r="1784">
      <c r="A1784">
        <f>INDEX(resultados!$A$2:$ZZ$3036, 1778, MATCH($B$1, resultados!$A$1:$ZZ$1, 0))</f>
        <v/>
      </c>
      <c r="B1784">
        <f>INDEX(resultados!$A$2:$ZZ$3036, 1778, MATCH($B$2, resultados!$A$1:$ZZ$1, 0))</f>
        <v/>
      </c>
      <c r="C1784">
        <f>INDEX(resultados!$A$2:$ZZ$3036, 1778, MATCH($B$3, resultados!$A$1:$ZZ$1, 0))</f>
        <v/>
      </c>
    </row>
    <row r="1785">
      <c r="A1785">
        <f>INDEX(resultados!$A$2:$ZZ$3036, 1779, MATCH($B$1, resultados!$A$1:$ZZ$1, 0))</f>
        <v/>
      </c>
      <c r="B1785">
        <f>INDEX(resultados!$A$2:$ZZ$3036, 1779, MATCH($B$2, resultados!$A$1:$ZZ$1, 0))</f>
        <v/>
      </c>
      <c r="C1785">
        <f>INDEX(resultados!$A$2:$ZZ$3036, 1779, MATCH($B$3, resultados!$A$1:$ZZ$1, 0))</f>
        <v/>
      </c>
    </row>
    <row r="1786">
      <c r="A1786">
        <f>INDEX(resultados!$A$2:$ZZ$3036, 1780, MATCH($B$1, resultados!$A$1:$ZZ$1, 0))</f>
        <v/>
      </c>
      <c r="B1786">
        <f>INDEX(resultados!$A$2:$ZZ$3036, 1780, MATCH($B$2, resultados!$A$1:$ZZ$1, 0))</f>
        <v/>
      </c>
      <c r="C1786">
        <f>INDEX(resultados!$A$2:$ZZ$3036, 1780, MATCH($B$3, resultados!$A$1:$ZZ$1, 0))</f>
        <v/>
      </c>
    </row>
    <row r="1787">
      <c r="A1787">
        <f>INDEX(resultados!$A$2:$ZZ$3036, 1781, MATCH($B$1, resultados!$A$1:$ZZ$1, 0))</f>
        <v/>
      </c>
      <c r="B1787">
        <f>INDEX(resultados!$A$2:$ZZ$3036, 1781, MATCH($B$2, resultados!$A$1:$ZZ$1, 0))</f>
        <v/>
      </c>
      <c r="C1787">
        <f>INDEX(resultados!$A$2:$ZZ$3036, 1781, MATCH($B$3, resultados!$A$1:$ZZ$1, 0))</f>
        <v/>
      </c>
    </row>
    <row r="1788">
      <c r="A1788">
        <f>INDEX(resultados!$A$2:$ZZ$3036, 1782, MATCH($B$1, resultados!$A$1:$ZZ$1, 0))</f>
        <v/>
      </c>
      <c r="B1788">
        <f>INDEX(resultados!$A$2:$ZZ$3036, 1782, MATCH($B$2, resultados!$A$1:$ZZ$1, 0))</f>
        <v/>
      </c>
      <c r="C1788">
        <f>INDEX(resultados!$A$2:$ZZ$3036, 1782, MATCH($B$3, resultados!$A$1:$ZZ$1, 0))</f>
        <v/>
      </c>
    </row>
    <row r="1789">
      <c r="A1789">
        <f>INDEX(resultados!$A$2:$ZZ$3036, 1783, MATCH($B$1, resultados!$A$1:$ZZ$1, 0))</f>
        <v/>
      </c>
      <c r="B1789">
        <f>INDEX(resultados!$A$2:$ZZ$3036, 1783, MATCH($B$2, resultados!$A$1:$ZZ$1, 0))</f>
        <v/>
      </c>
      <c r="C1789">
        <f>INDEX(resultados!$A$2:$ZZ$3036, 1783, MATCH($B$3, resultados!$A$1:$ZZ$1, 0))</f>
        <v/>
      </c>
    </row>
    <row r="1790">
      <c r="A1790">
        <f>INDEX(resultados!$A$2:$ZZ$3036, 1784, MATCH($B$1, resultados!$A$1:$ZZ$1, 0))</f>
        <v/>
      </c>
      <c r="B1790">
        <f>INDEX(resultados!$A$2:$ZZ$3036, 1784, MATCH($B$2, resultados!$A$1:$ZZ$1, 0))</f>
        <v/>
      </c>
      <c r="C1790">
        <f>INDEX(resultados!$A$2:$ZZ$3036, 1784, MATCH($B$3, resultados!$A$1:$ZZ$1, 0))</f>
        <v/>
      </c>
    </row>
    <row r="1791">
      <c r="A1791">
        <f>INDEX(resultados!$A$2:$ZZ$3036, 1785, MATCH($B$1, resultados!$A$1:$ZZ$1, 0))</f>
        <v/>
      </c>
      <c r="B1791">
        <f>INDEX(resultados!$A$2:$ZZ$3036, 1785, MATCH($B$2, resultados!$A$1:$ZZ$1, 0))</f>
        <v/>
      </c>
      <c r="C1791">
        <f>INDEX(resultados!$A$2:$ZZ$3036, 1785, MATCH($B$3, resultados!$A$1:$ZZ$1, 0))</f>
        <v/>
      </c>
    </row>
    <row r="1792">
      <c r="A1792">
        <f>INDEX(resultados!$A$2:$ZZ$3036, 1786, MATCH($B$1, resultados!$A$1:$ZZ$1, 0))</f>
        <v/>
      </c>
      <c r="B1792">
        <f>INDEX(resultados!$A$2:$ZZ$3036, 1786, MATCH($B$2, resultados!$A$1:$ZZ$1, 0))</f>
        <v/>
      </c>
      <c r="C1792">
        <f>INDEX(resultados!$A$2:$ZZ$3036, 1786, MATCH($B$3, resultados!$A$1:$ZZ$1, 0))</f>
        <v/>
      </c>
    </row>
    <row r="1793">
      <c r="A1793">
        <f>INDEX(resultados!$A$2:$ZZ$3036, 1787, MATCH($B$1, resultados!$A$1:$ZZ$1, 0))</f>
        <v/>
      </c>
      <c r="B1793">
        <f>INDEX(resultados!$A$2:$ZZ$3036, 1787, MATCH($B$2, resultados!$A$1:$ZZ$1, 0))</f>
        <v/>
      </c>
      <c r="C1793">
        <f>INDEX(resultados!$A$2:$ZZ$3036, 1787, MATCH($B$3, resultados!$A$1:$ZZ$1, 0))</f>
        <v/>
      </c>
    </row>
    <row r="1794">
      <c r="A1794">
        <f>INDEX(resultados!$A$2:$ZZ$3036, 1788, MATCH($B$1, resultados!$A$1:$ZZ$1, 0))</f>
        <v/>
      </c>
      <c r="B1794">
        <f>INDEX(resultados!$A$2:$ZZ$3036, 1788, MATCH($B$2, resultados!$A$1:$ZZ$1, 0))</f>
        <v/>
      </c>
      <c r="C1794">
        <f>INDEX(resultados!$A$2:$ZZ$3036, 1788, MATCH($B$3, resultados!$A$1:$ZZ$1, 0))</f>
        <v/>
      </c>
    </row>
    <row r="1795">
      <c r="A1795">
        <f>INDEX(resultados!$A$2:$ZZ$3036, 1789, MATCH($B$1, resultados!$A$1:$ZZ$1, 0))</f>
        <v/>
      </c>
      <c r="B1795">
        <f>INDEX(resultados!$A$2:$ZZ$3036, 1789, MATCH($B$2, resultados!$A$1:$ZZ$1, 0))</f>
        <v/>
      </c>
      <c r="C1795">
        <f>INDEX(resultados!$A$2:$ZZ$3036, 1789, MATCH($B$3, resultados!$A$1:$ZZ$1, 0))</f>
        <v/>
      </c>
    </row>
    <row r="1796">
      <c r="A1796">
        <f>INDEX(resultados!$A$2:$ZZ$3036, 1790, MATCH($B$1, resultados!$A$1:$ZZ$1, 0))</f>
        <v/>
      </c>
      <c r="B1796">
        <f>INDEX(resultados!$A$2:$ZZ$3036, 1790, MATCH($B$2, resultados!$A$1:$ZZ$1, 0))</f>
        <v/>
      </c>
      <c r="C1796">
        <f>INDEX(resultados!$A$2:$ZZ$3036, 1790, MATCH($B$3, resultados!$A$1:$ZZ$1, 0))</f>
        <v/>
      </c>
    </row>
    <row r="1797">
      <c r="A1797">
        <f>INDEX(resultados!$A$2:$ZZ$3036, 1791, MATCH($B$1, resultados!$A$1:$ZZ$1, 0))</f>
        <v/>
      </c>
      <c r="B1797">
        <f>INDEX(resultados!$A$2:$ZZ$3036, 1791, MATCH($B$2, resultados!$A$1:$ZZ$1, 0))</f>
        <v/>
      </c>
      <c r="C1797">
        <f>INDEX(resultados!$A$2:$ZZ$3036, 1791, MATCH($B$3, resultados!$A$1:$ZZ$1, 0))</f>
        <v/>
      </c>
    </row>
    <row r="1798">
      <c r="A1798">
        <f>INDEX(resultados!$A$2:$ZZ$3036, 1792, MATCH($B$1, resultados!$A$1:$ZZ$1, 0))</f>
        <v/>
      </c>
      <c r="B1798">
        <f>INDEX(resultados!$A$2:$ZZ$3036, 1792, MATCH($B$2, resultados!$A$1:$ZZ$1, 0))</f>
        <v/>
      </c>
      <c r="C1798">
        <f>INDEX(resultados!$A$2:$ZZ$3036, 1792, MATCH($B$3, resultados!$A$1:$ZZ$1, 0))</f>
        <v/>
      </c>
    </row>
    <row r="1799">
      <c r="A1799">
        <f>INDEX(resultados!$A$2:$ZZ$3036, 1793, MATCH($B$1, resultados!$A$1:$ZZ$1, 0))</f>
        <v/>
      </c>
      <c r="B1799">
        <f>INDEX(resultados!$A$2:$ZZ$3036, 1793, MATCH($B$2, resultados!$A$1:$ZZ$1, 0))</f>
        <v/>
      </c>
      <c r="C1799">
        <f>INDEX(resultados!$A$2:$ZZ$3036, 1793, MATCH($B$3, resultados!$A$1:$ZZ$1, 0))</f>
        <v/>
      </c>
    </row>
    <row r="1800">
      <c r="A1800">
        <f>INDEX(resultados!$A$2:$ZZ$3036, 1794, MATCH($B$1, resultados!$A$1:$ZZ$1, 0))</f>
        <v/>
      </c>
      <c r="B1800">
        <f>INDEX(resultados!$A$2:$ZZ$3036, 1794, MATCH($B$2, resultados!$A$1:$ZZ$1, 0))</f>
        <v/>
      </c>
      <c r="C1800">
        <f>INDEX(resultados!$A$2:$ZZ$3036, 1794, MATCH($B$3, resultados!$A$1:$ZZ$1, 0))</f>
        <v/>
      </c>
    </row>
    <row r="1801">
      <c r="A1801">
        <f>INDEX(resultados!$A$2:$ZZ$3036, 1795, MATCH($B$1, resultados!$A$1:$ZZ$1, 0))</f>
        <v/>
      </c>
      <c r="B1801">
        <f>INDEX(resultados!$A$2:$ZZ$3036, 1795, MATCH($B$2, resultados!$A$1:$ZZ$1, 0))</f>
        <v/>
      </c>
      <c r="C1801">
        <f>INDEX(resultados!$A$2:$ZZ$3036, 1795, MATCH($B$3, resultados!$A$1:$ZZ$1, 0))</f>
        <v/>
      </c>
    </row>
    <row r="1802">
      <c r="A1802">
        <f>INDEX(resultados!$A$2:$ZZ$3036, 1796, MATCH($B$1, resultados!$A$1:$ZZ$1, 0))</f>
        <v/>
      </c>
      <c r="B1802">
        <f>INDEX(resultados!$A$2:$ZZ$3036, 1796, MATCH($B$2, resultados!$A$1:$ZZ$1, 0))</f>
        <v/>
      </c>
      <c r="C1802">
        <f>INDEX(resultados!$A$2:$ZZ$3036, 1796, MATCH($B$3, resultados!$A$1:$ZZ$1, 0))</f>
        <v/>
      </c>
    </row>
    <row r="1803">
      <c r="A1803">
        <f>INDEX(resultados!$A$2:$ZZ$3036, 1797, MATCH($B$1, resultados!$A$1:$ZZ$1, 0))</f>
        <v/>
      </c>
      <c r="B1803">
        <f>INDEX(resultados!$A$2:$ZZ$3036, 1797, MATCH($B$2, resultados!$A$1:$ZZ$1, 0))</f>
        <v/>
      </c>
      <c r="C1803">
        <f>INDEX(resultados!$A$2:$ZZ$3036, 1797, MATCH($B$3, resultados!$A$1:$ZZ$1, 0))</f>
        <v/>
      </c>
    </row>
    <row r="1804">
      <c r="A1804">
        <f>INDEX(resultados!$A$2:$ZZ$3036, 1798, MATCH($B$1, resultados!$A$1:$ZZ$1, 0))</f>
        <v/>
      </c>
      <c r="B1804">
        <f>INDEX(resultados!$A$2:$ZZ$3036, 1798, MATCH($B$2, resultados!$A$1:$ZZ$1, 0))</f>
        <v/>
      </c>
      <c r="C1804">
        <f>INDEX(resultados!$A$2:$ZZ$3036, 1798, MATCH($B$3, resultados!$A$1:$ZZ$1, 0))</f>
        <v/>
      </c>
    </row>
    <row r="1805">
      <c r="A1805">
        <f>INDEX(resultados!$A$2:$ZZ$3036, 1799, MATCH($B$1, resultados!$A$1:$ZZ$1, 0))</f>
        <v/>
      </c>
      <c r="B1805">
        <f>INDEX(resultados!$A$2:$ZZ$3036, 1799, MATCH($B$2, resultados!$A$1:$ZZ$1, 0))</f>
        <v/>
      </c>
      <c r="C1805">
        <f>INDEX(resultados!$A$2:$ZZ$3036, 1799, MATCH($B$3, resultados!$A$1:$ZZ$1, 0))</f>
        <v/>
      </c>
    </row>
    <row r="1806">
      <c r="A1806">
        <f>INDEX(resultados!$A$2:$ZZ$3036, 1800, MATCH($B$1, resultados!$A$1:$ZZ$1, 0))</f>
        <v/>
      </c>
      <c r="B1806">
        <f>INDEX(resultados!$A$2:$ZZ$3036, 1800, MATCH($B$2, resultados!$A$1:$ZZ$1, 0))</f>
        <v/>
      </c>
      <c r="C1806">
        <f>INDEX(resultados!$A$2:$ZZ$3036, 1800, MATCH($B$3, resultados!$A$1:$ZZ$1, 0))</f>
        <v/>
      </c>
    </row>
    <row r="1807">
      <c r="A1807">
        <f>INDEX(resultados!$A$2:$ZZ$3036, 1801, MATCH($B$1, resultados!$A$1:$ZZ$1, 0))</f>
        <v/>
      </c>
      <c r="B1807">
        <f>INDEX(resultados!$A$2:$ZZ$3036, 1801, MATCH($B$2, resultados!$A$1:$ZZ$1, 0))</f>
        <v/>
      </c>
      <c r="C1807">
        <f>INDEX(resultados!$A$2:$ZZ$3036, 1801, MATCH($B$3, resultados!$A$1:$ZZ$1, 0))</f>
        <v/>
      </c>
    </row>
    <row r="1808">
      <c r="A1808">
        <f>INDEX(resultados!$A$2:$ZZ$3036, 1802, MATCH($B$1, resultados!$A$1:$ZZ$1, 0))</f>
        <v/>
      </c>
      <c r="B1808">
        <f>INDEX(resultados!$A$2:$ZZ$3036, 1802, MATCH($B$2, resultados!$A$1:$ZZ$1, 0))</f>
        <v/>
      </c>
      <c r="C1808">
        <f>INDEX(resultados!$A$2:$ZZ$3036, 1802, MATCH($B$3, resultados!$A$1:$ZZ$1, 0))</f>
        <v/>
      </c>
    </row>
    <row r="1809">
      <c r="A1809">
        <f>INDEX(resultados!$A$2:$ZZ$3036, 1803, MATCH($B$1, resultados!$A$1:$ZZ$1, 0))</f>
        <v/>
      </c>
      <c r="B1809">
        <f>INDEX(resultados!$A$2:$ZZ$3036, 1803, MATCH($B$2, resultados!$A$1:$ZZ$1, 0))</f>
        <v/>
      </c>
      <c r="C1809">
        <f>INDEX(resultados!$A$2:$ZZ$3036, 1803, MATCH($B$3, resultados!$A$1:$ZZ$1, 0))</f>
        <v/>
      </c>
    </row>
    <row r="1810">
      <c r="A1810">
        <f>INDEX(resultados!$A$2:$ZZ$3036, 1804, MATCH($B$1, resultados!$A$1:$ZZ$1, 0))</f>
        <v/>
      </c>
      <c r="B1810">
        <f>INDEX(resultados!$A$2:$ZZ$3036, 1804, MATCH($B$2, resultados!$A$1:$ZZ$1, 0))</f>
        <v/>
      </c>
      <c r="C1810">
        <f>INDEX(resultados!$A$2:$ZZ$3036, 1804, MATCH($B$3, resultados!$A$1:$ZZ$1, 0))</f>
        <v/>
      </c>
    </row>
    <row r="1811">
      <c r="A1811">
        <f>INDEX(resultados!$A$2:$ZZ$3036, 1805, MATCH($B$1, resultados!$A$1:$ZZ$1, 0))</f>
        <v/>
      </c>
      <c r="B1811">
        <f>INDEX(resultados!$A$2:$ZZ$3036, 1805, MATCH($B$2, resultados!$A$1:$ZZ$1, 0))</f>
        <v/>
      </c>
      <c r="C1811">
        <f>INDEX(resultados!$A$2:$ZZ$3036, 1805, MATCH($B$3, resultados!$A$1:$ZZ$1, 0))</f>
        <v/>
      </c>
    </row>
    <row r="1812">
      <c r="A1812">
        <f>INDEX(resultados!$A$2:$ZZ$3036, 1806, MATCH($B$1, resultados!$A$1:$ZZ$1, 0))</f>
        <v/>
      </c>
      <c r="B1812">
        <f>INDEX(resultados!$A$2:$ZZ$3036, 1806, MATCH($B$2, resultados!$A$1:$ZZ$1, 0))</f>
        <v/>
      </c>
      <c r="C1812">
        <f>INDEX(resultados!$A$2:$ZZ$3036, 1806, MATCH($B$3, resultados!$A$1:$ZZ$1, 0))</f>
        <v/>
      </c>
    </row>
    <row r="1813">
      <c r="A1813">
        <f>INDEX(resultados!$A$2:$ZZ$3036, 1807, MATCH($B$1, resultados!$A$1:$ZZ$1, 0))</f>
        <v/>
      </c>
      <c r="B1813">
        <f>INDEX(resultados!$A$2:$ZZ$3036, 1807, MATCH($B$2, resultados!$A$1:$ZZ$1, 0))</f>
        <v/>
      </c>
      <c r="C1813">
        <f>INDEX(resultados!$A$2:$ZZ$3036, 1807, MATCH($B$3, resultados!$A$1:$ZZ$1, 0))</f>
        <v/>
      </c>
    </row>
    <row r="1814">
      <c r="A1814">
        <f>INDEX(resultados!$A$2:$ZZ$3036, 1808, MATCH($B$1, resultados!$A$1:$ZZ$1, 0))</f>
        <v/>
      </c>
      <c r="B1814">
        <f>INDEX(resultados!$A$2:$ZZ$3036, 1808, MATCH($B$2, resultados!$A$1:$ZZ$1, 0))</f>
        <v/>
      </c>
      <c r="C1814">
        <f>INDEX(resultados!$A$2:$ZZ$3036, 1808, MATCH($B$3, resultados!$A$1:$ZZ$1, 0))</f>
        <v/>
      </c>
    </row>
    <row r="1815">
      <c r="A1815">
        <f>INDEX(resultados!$A$2:$ZZ$3036, 1809, MATCH($B$1, resultados!$A$1:$ZZ$1, 0))</f>
        <v/>
      </c>
      <c r="B1815">
        <f>INDEX(resultados!$A$2:$ZZ$3036, 1809, MATCH($B$2, resultados!$A$1:$ZZ$1, 0))</f>
        <v/>
      </c>
      <c r="C1815">
        <f>INDEX(resultados!$A$2:$ZZ$3036, 1809, MATCH($B$3, resultados!$A$1:$ZZ$1, 0))</f>
        <v/>
      </c>
    </row>
    <row r="1816">
      <c r="A1816">
        <f>INDEX(resultados!$A$2:$ZZ$3036, 1810, MATCH($B$1, resultados!$A$1:$ZZ$1, 0))</f>
        <v/>
      </c>
      <c r="B1816">
        <f>INDEX(resultados!$A$2:$ZZ$3036, 1810, MATCH($B$2, resultados!$A$1:$ZZ$1, 0))</f>
        <v/>
      </c>
      <c r="C1816">
        <f>INDEX(resultados!$A$2:$ZZ$3036, 1810, MATCH($B$3, resultados!$A$1:$ZZ$1, 0))</f>
        <v/>
      </c>
    </row>
    <row r="1817">
      <c r="A1817">
        <f>INDEX(resultados!$A$2:$ZZ$3036, 1811, MATCH($B$1, resultados!$A$1:$ZZ$1, 0))</f>
        <v/>
      </c>
      <c r="B1817">
        <f>INDEX(resultados!$A$2:$ZZ$3036, 1811, MATCH($B$2, resultados!$A$1:$ZZ$1, 0))</f>
        <v/>
      </c>
      <c r="C1817">
        <f>INDEX(resultados!$A$2:$ZZ$3036, 1811, MATCH($B$3, resultados!$A$1:$ZZ$1, 0))</f>
        <v/>
      </c>
    </row>
    <row r="1818">
      <c r="A1818">
        <f>INDEX(resultados!$A$2:$ZZ$3036, 1812, MATCH($B$1, resultados!$A$1:$ZZ$1, 0))</f>
        <v/>
      </c>
      <c r="B1818">
        <f>INDEX(resultados!$A$2:$ZZ$3036, 1812, MATCH($B$2, resultados!$A$1:$ZZ$1, 0))</f>
        <v/>
      </c>
      <c r="C1818">
        <f>INDEX(resultados!$A$2:$ZZ$3036, 1812, MATCH($B$3, resultados!$A$1:$ZZ$1, 0))</f>
        <v/>
      </c>
    </row>
    <row r="1819">
      <c r="A1819">
        <f>INDEX(resultados!$A$2:$ZZ$3036, 1813, MATCH($B$1, resultados!$A$1:$ZZ$1, 0))</f>
        <v/>
      </c>
      <c r="B1819">
        <f>INDEX(resultados!$A$2:$ZZ$3036, 1813, MATCH($B$2, resultados!$A$1:$ZZ$1, 0))</f>
        <v/>
      </c>
      <c r="C1819">
        <f>INDEX(resultados!$A$2:$ZZ$3036, 1813, MATCH($B$3, resultados!$A$1:$ZZ$1, 0))</f>
        <v/>
      </c>
    </row>
    <row r="1820">
      <c r="A1820">
        <f>INDEX(resultados!$A$2:$ZZ$3036, 1814, MATCH($B$1, resultados!$A$1:$ZZ$1, 0))</f>
        <v/>
      </c>
      <c r="B1820">
        <f>INDEX(resultados!$A$2:$ZZ$3036, 1814, MATCH($B$2, resultados!$A$1:$ZZ$1, 0))</f>
        <v/>
      </c>
      <c r="C1820">
        <f>INDEX(resultados!$A$2:$ZZ$3036, 1814, MATCH($B$3, resultados!$A$1:$ZZ$1, 0))</f>
        <v/>
      </c>
    </row>
    <row r="1821">
      <c r="A1821">
        <f>INDEX(resultados!$A$2:$ZZ$3036, 1815, MATCH($B$1, resultados!$A$1:$ZZ$1, 0))</f>
        <v/>
      </c>
      <c r="B1821">
        <f>INDEX(resultados!$A$2:$ZZ$3036, 1815, MATCH($B$2, resultados!$A$1:$ZZ$1, 0))</f>
        <v/>
      </c>
      <c r="C1821">
        <f>INDEX(resultados!$A$2:$ZZ$3036, 1815, MATCH($B$3, resultados!$A$1:$ZZ$1, 0))</f>
        <v/>
      </c>
    </row>
    <row r="1822">
      <c r="A1822">
        <f>INDEX(resultados!$A$2:$ZZ$3036, 1816, MATCH($B$1, resultados!$A$1:$ZZ$1, 0))</f>
        <v/>
      </c>
      <c r="B1822">
        <f>INDEX(resultados!$A$2:$ZZ$3036, 1816, MATCH($B$2, resultados!$A$1:$ZZ$1, 0))</f>
        <v/>
      </c>
      <c r="C1822">
        <f>INDEX(resultados!$A$2:$ZZ$3036, 1816, MATCH($B$3, resultados!$A$1:$ZZ$1, 0))</f>
        <v/>
      </c>
    </row>
    <row r="1823">
      <c r="A1823">
        <f>INDEX(resultados!$A$2:$ZZ$3036, 1817, MATCH($B$1, resultados!$A$1:$ZZ$1, 0))</f>
        <v/>
      </c>
      <c r="B1823">
        <f>INDEX(resultados!$A$2:$ZZ$3036, 1817, MATCH($B$2, resultados!$A$1:$ZZ$1, 0))</f>
        <v/>
      </c>
      <c r="C1823">
        <f>INDEX(resultados!$A$2:$ZZ$3036, 1817, MATCH($B$3, resultados!$A$1:$ZZ$1, 0))</f>
        <v/>
      </c>
    </row>
    <row r="1824">
      <c r="A1824">
        <f>INDEX(resultados!$A$2:$ZZ$3036, 1818, MATCH($B$1, resultados!$A$1:$ZZ$1, 0))</f>
        <v/>
      </c>
      <c r="B1824">
        <f>INDEX(resultados!$A$2:$ZZ$3036, 1818, MATCH($B$2, resultados!$A$1:$ZZ$1, 0))</f>
        <v/>
      </c>
      <c r="C1824">
        <f>INDEX(resultados!$A$2:$ZZ$3036, 1818, MATCH($B$3, resultados!$A$1:$ZZ$1, 0))</f>
        <v/>
      </c>
    </row>
    <row r="1825">
      <c r="A1825">
        <f>INDEX(resultados!$A$2:$ZZ$3036, 1819, MATCH($B$1, resultados!$A$1:$ZZ$1, 0))</f>
        <v/>
      </c>
      <c r="B1825">
        <f>INDEX(resultados!$A$2:$ZZ$3036, 1819, MATCH($B$2, resultados!$A$1:$ZZ$1, 0))</f>
        <v/>
      </c>
      <c r="C1825">
        <f>INDEX(resultados!$A$2:$ZZ$3036, 1819, MATCH($B$3, resultados!$A$1:$ZZ$1, 0))</f>
        <v/>
      </c>
    </row>
    <row r="1826">
      <c r="A1826">
        <f>INDEX(resultados!$A$2:$ZZ$3036, 1820, MATCH($B$1, resultados!$A$1:$ZZ$1, 0))</f>
        <v/>
      </c>
      <c r="B1826">
        <f>INDEX(resultados!$A$2:$ZZ$3036, 1820, MATCH($B$2, resultados!$A$1:$ZZ$1, 0))</f>
        <v/>
      </c>
      <c r="C1826">
        <f>INDEX(resultados!$A$2:$ZZ$3036, 1820, MATCH($B$3, resultados!$A$1:$ZZ$1, 0))</f>
        <v/>
      </c>
    </row>
    <row r="1827">
      <c r="A1827">
        <f>INDEX(resultados!$A$2:$ZZ$3036, 1821, MATCH($B$1, resultados!$A$1:$ZZ$1, 0))</f>
        <v/>
      </c>
      <c r="B1827">
        <f>INDEX(resultados!$A$2:$ZZ$3036, 1821, MATCH($B$2, resultados!$A$1:$ZZ$1, 0))</f>
        <v/>
      </c>
      <c r="C1827">
        <f>INDEX(resultados!$A$2:$ZZ$3036, 1821, MATCH($B$3, resultados!$A$1:$ZZ$1, 0))</f>
        <v/>
      </c>
    </row>
    <row r="1828">
      <c r="A1828">
        <f>INDEX(resultados!$A$2:$ZZ$3036, 1822, MATCH($B$1, resultados!$A$1:$ZZ$1, 0))</f>
        <v/>
      </c>
      <c r="B1828">
        <f>INDEX(resultados!$A$2:$ZZ$3036, 1822, MATCH($B$2, resultados!$A$1:$ZZ$1, 0))</f>
        <v/>
      </c>
      <c r="C1828">
        <f>INDEX(resultados!$A$2:$ZZ$3036, 1822, MATCH($B$3, resultados!$A$1:$ZZ$1, 0))</f>
        <v/>
      </c>
    </row>
    <row r="1829">
      <c r="A1829">
        <f>INDEX(resultados!$A$2:$ZZ$3036, 1823, MATCH($B$1, resultados!$A$1:$ZZ$1, 0))</f>
        <v/>
      </c>
      <c r="B1829">
        <f>INDEX(resultados!$A$2:$ZZ$3036, 1823, MATCH($B$2, resultados!$A$1:$ZZ$1, 0))</f>
        <v/>
      </c>
      <c r="C1829">
        <f>INDEX(resultados!$A$2:$ZZ$3036, 1823, MATCH($B$3, resultados!$A$1:$ZZ$1, 0))</f>
        <v/>
      </c>
    </row>
    <row r="1830">
      <c r="A1830">
        <f>INDEX(resultados!$A$2:$ZZ$3036, 1824, MATCH($B$1, resultados!$A$1:$ZZ$1, 0))</f>
        <v/>
      </c>
      <c r="B1830">
        <f>INDEX(resultados!$A$2:$ZZ$3036, 1824, MATCH($B$2, resultados!$A$1:$ZZ$1, 0))</f>
        <v/>
      </c>
      <c r="C1830">
        <f>INDEX(resultados!$A$2:$ZZ$3036, 1824, MATCH($B$3, resultados!$A$1:$ZZ$1, 0))</f>
        <v/>
      </c>
    </row>
    <row r="1831">
      <c r="A1831">
        <f>INDEX(resultados!$A$2:$ZZ$3036, 1825, MATCH($B$1, resultados!$A$1:$ZZ$1, 0))</f>
        <v/>
      </c>
      <c r="B1831">
        <f>INDEX(resultados!$A$2:$ZZ$3036, 1825, MATCH($B$2, resultados!$A$1:$ZZ$1, 0))</f>
        <v/>
      </c>
      <c r="C1831">
        <f>INDEX(resultados!$A$2:$ZZ$3036, 1825, MATCH($B$3, resultados!$A$1:$ZZ$1, 0))</f>
        <v/>
      </c>
    </row>
    <row r="1832">
      <c r="A1832">
        <f>INDEX(resultados!$A$2:$ZZ$3036, 1826, MATCH($B$1, resultados!$A$1:$ZZ$1, 0))</f>
        <v/>
      </c>
      <c r="B1832">
        <f>INDEX(resultados!$A$2:$ZZ$3036, 1826, MATCH($B$2, resultados!$A$1:$ZZ$1, 0))</f>
        <v/>
      </c>
      <c r="C1832">
        <f>INDEX(resultados!$A$2:$ZZ$3036, 1826, MATCH($B$3, resultados!$A$1:$ZZ$1, 0))</f>
        <v/>
      </c>
    </row>
    <row r="1833">
      <c r="A1833">
        <f>INDEX(resultados!$A$2:$ZZ$3036, 1827, MATCH($B$1, resultados!$A$1:$ZZ$1, 0))</f>
        <v/>
      </c>
      <c r="B1833">
        <f>INDEX(resultados!$A$2:$ZZ$3036, 1827, MATCH($B$2, resultados!$A$1:$ZZ$1, 0))</f>
        <v/>
      </c>
      <c r="C1833">
        <f>INDEX(resultados!$A$2:$ZZ$3036, 1827, MATCH($B$3, resultados!$A$1:$ZZ$1, 0))</f>
        <v/>
      </c>
    </row>
    <row r="1834">
      <c r="A1834">
        <f>INDEX(resultados!$A$2:$ZZ$3036, 1828, MATCH($B$1, resultados!$A$1:$ZZ$1, 0))</f>
        <v/>
      </c>
      <c r="B1834">
        <f>INDEX(resultados!$A$2:$ZZ$3036, 1828, MATCH($B$2, resultados!$A$1:$ZZ$1, 0))</f>
        <v/>
      </c>
      <c r="C1834">
        <f>INDEX(resultados!$A$2:$ZZ$3036, 1828, MATCH($B$3, resultados!$A$1:$ZZ$1, 0))</f>
        <v/>
      </c>
    </row>
    <row r="1835">
      <c r="A1835">
        <f>INDEX(resultados!$A$2:$ZZ$3036, 1829, MATCH($B$1, resultados!$A$1:$ZZ$1, 0))</f>
        <v/>
      </c>
      <c r="B1835">
        <f>INDEX(resultados!$A$2:$ZZ$3036, 1829, MATCH($B$2, resultados!$A$1:$ZZ$1, 0))</f>
        <v/>
      </c>
      <c r="C1835">
        <f>INDEX(resultados!$A$2:$ZZ$3036, 1829, MATCH($B$3, resultados!$A$1:$ZZ$1, 0))</f>
        <v/>
      </c>
    </row>
    <row r="1836">
      <c r="A1836">
        <f>INDEX(resultados!$A$2:$ZZ$3036, 1830, MATCH($B$1, resultados!$A$1:$ZZ$1, 0))</f>
        <v/>
      </c>
      <c r="B1836">
        <f>INDEX(resultados!$A$2:$ZZ$3036, 1830, MATCH($B$2, resultados!$A$1:$ZZ$1, 0))</f>
        <v/>
      </c>
      <c r="C1836">
        <f>INDEX(resultados!$A$2:$ZZ$3036, 1830, MATCH($B$3, resultados!$A$1:$ZZ$1, 0))</f>
        <v/>
      </c>
    </row>
    <row r="1837">
      <c r="A1837">
        <f>INDEX(resultados!$A$2:$ZZ$3036, 1831, MATCH($B$1, resultados!$A$1:$ZZ$1, 0))</f>
        <v/>
      </c>
      <c r="B1837">
        <f>INDEX(resultados!$A$2:$ZZ$3036, 1831, MATCH($B$2, resultados!$A$1:$ZZ$1, 0))</f>
        <v/>
      </c>
      <c r="C1837">
        <f>INDEX(resultados!$A$2:$ZZ$3036, 1831, MATCH($B$3, resultados!$A$1:$ZZ$1, 0))</f>
        <v/>
      </c>
    </row>
    <row r="1838">
      <c r="A1838">
        <f>INDEX(resultados!$A$2:$ZZ$3036, 1832, MATCH($B$1, resultados!$A$1:$ZZ$1, 0))</f>
        <v/>
      </c>
      <c r="B1838">
        <f>INDEX(resultados!$A$2:$ZZ$3036, 1832, MATCH($B$2, resultados!$A$1:$ZZ$1, 0))</f>
        <v/>
      </c>
      <c r="C1838">
        <f>INDEX(resultados!$A$2:$ZZ$3036, 1832, MATCH($B$3, resultados!$A$1:$ZZ$1, 0))</f>
        <v/>
      </c>
    </row>
    <row r="1839">
      <c r="A1839">
        <f>INDEX(resultados!$A$2:$ZZ$3036, 1833, MATCH($B$1, resultados!$A$1:$ZZ$1, 0))</f>
        <v/>
      </c>
      <c r="B1839">
        <f>INDEX(resultados!$A$2:$ZZ$3036, 1833, MATCH($B$2, resultados!$A$1:$ZZ$1, 0))</f>
        <v/>
      </c>
      <c r="C1839">
        <f>INDEX(resultados!$A$2:$ZZ$3036, 1833, MATCH($B$3, resultados!$A$1:$ZZ$1, 0))</f>
        <v/>
      </c>
    </row>
    <row r="1840">
      <c r="A1840">
        <f>INDEX(resultados!$A$2:$ZZ$3036, 1834, MATCH($B$1, resultados!$A$1:$ZZ$1, 0))</f>
        <v/>
      </c>
      <c r="B1840">
        <f>INDEX(resultados!$A$2:$ZZ$3036, 1834, MATCH($B$2, resultados!$A$1:$ZZ$1, 0))</f>
        <v/>
      </c>
      <c r="C1840">
        <f>INDEX(resultados!$A$2:$ZZ$3036, 1834, MATCH($B$3, resultados!$A$1:$ZZ$1, 0))</f>
        <v/>
      </c>
    </row>
    <row r="1841">
      <c r="A1841">
        <f>INDEX(resultados!$A$2:$ZZ$3036, 1835, MATCH($B$1, resultados!$A$1:$ZZ$1, 0))</f>
        <v/>
      </c>
      <c r="B1841">
        <f>INDEX(resultados!$A$2:$ZZ$3036, 1835, MATCH($B$2, resultados!$A$1:$ZZ$1, 0))</f>
        <v/>
      </c>
      <c r="C1841">
        <f>INDEX(resultados!$A$2:$ZZ$3036, 1835, MATCH($B$3, resultados!$A$1:$ZZ$1, 0))</f>
        <v/>
      </c>
    </row>
    <row r="1842">
      <c r="A1842">
        <f>INDEX(resultados!$A$2:$ZZ$3036, 1836, MATCH($B$1, resultados!$A$1:$ZZ$1, 0))</f>
        <v/>
      </c>
      <c r="B1842">
        <f>INDEX(resultados!$A$2:$ZZ$3036, 1836, MATCH($B$2, resultados!$A$1:$ZZ$1, 0))</f>
        <v/>
      </c>
      <c r="C1842">
        <f>INDEX(resultados!$A$2:$ZZ$3036, 1836, MATCH($B$3, resultados!$A$1:$ZZ$1, 0))</f>
        <v/>
      </c>
    </row>
    <row r="1843">
      <c r="A1843">
        <f>INDEX(resultados!$A$2:$ZZ$3036, 1837, MATCH($B$1, resultados!$A$1:$ZZ$1, 0))</f>
        <v/>
      </c>
      <c r="B1843">
        <f>INDEX(resultados!$A$2:$ZZ$3036, 1837, MATCH($B$2, resultados!$A$1:$ZZ$1, 0))</f>
        <v/>
      </c>
      <c r="C1843">
        <f>INDEX(resultados!$A$2:$ZZ$3036, 1837, MATCH($B$3, resultados!$A$1:$ZZ$1, 0))</f>
        <v/>
      </c>
    </row>
    <row r="1844">
      <c r="A1844">
        <f>INDEX(resultados!$A$2:$ZZ$3036, 1838, MATCH($B$1, resultados!$A$1:$ZZ$1, 0))</f>
        <v/>
      </c>
      <c r="B1844">
        <f>INDEX(resultados!$A$2:$ZZ$3036, 1838, MATCH($B$2, resultados!$A$1:$ZZ$1, 0))</f>
        <v/>
      </c>
      <c r="C1844">
        <f>INDEX(resultados!$A$2:$ZZ$3036, 1838, MATCH($B$3, resultados!$A$1:$ZZ$1, 0))</f>
        <v/>
      </c>
    </row>
    <row r="1845">
      <c r="A1845">
        <f>INDEX(resultados!$A$2:$ZZ$3036, 1839, MATCH($B$1, resultados!$A$1:$ZZ$1, 0))</f>
        <v/>
      </c>
      <c r="B1845">
        <f>INDEX(resultados!$A$2:$ZZ$3036, 1839, MATCH($B$2, resultados!$A$1:$ZZ$1, 0))</f>
        <v/>
      </c>
      <c r="C1845">
        <f>INDEX(resultados!$A$2:$ZZ$3036, 1839, MATCH($B$3, resultados!$A$1:$ZZ$1, 0))</f>
        <v/>
      </c>
    </row>
    <row r="1846">
      <c r="A1846">
        <f>INDEX(resultados!$A$2:$ZZ$3036, 1840, MATCH($B$1, resultados!$A$1:$ZZ$1, 0))</f>
        <v/>
      </c>
      <c r="B1846">
        <f>INDEX(resultados!$A$2:$ZZ$3036, 1840, MATCH($B$2, resultados!$A$1:$ZZ$1, 0))</f>
        <v/>
      </c>
      <c r="C1846">
        <f>INDEX(resultados!$A$2:$ZZ$3036, 1840, MATCH($B$3, resultados!$A$1:$ZZ$1, 0))</f>
        <v/>
      </c>
    </row>
    <row r="1847">
      <c r="A1847">
        <f>INDEX(resultados!$A$2:$ZZ$3036, 1841, MATCH($B$1, resultados!$A$1:$ZZ$1, 0))</f>
        <v/>
      </c>
      <c r="B1847">
        <f>INDEX(resultados!$A$2:$ZZ$3036, 1841, MATCH($B$2, resultados!$A$1:$ZZ$1, 0))</f>
        <v/>
      </c>
      <c r="C1847">
        <f>INDEX(resultados!$A$2:$ZZ$3036, 1841, MATCH($B$3, resultados!$A$1:$ZZ$1, 0))</f>
        <v/>
      </c>
    </row>
    <row r="1848">
      <c r="A1848">
        <f>INDEX(resultados!$A$2:$ZZ$3036, 1842, MATCH($B$1, resultados!$A$1:$ZZ$1, 0))</f>
        <v/>
      </c>
      <c r="B1848">
        <f>INDEX(resultados!$A$2:$ZZ$3036, 1842, MATCH($B$2, resultados!$A$1:$ZZ$1, 0))</f>
        <v/>
      </c>
      <c r="C1848">
        <f>INDEX(resultados!$A$2:$ZZ$3036, 1842, MATCH($B$3, resultados!$A$1:$ZZ$1, 0))</f>
        <v/>
      </c>
    </row>
    <row r="1849">
      <c r="A1849">
        <f>INDEX(resultados!$A$2:$ZZ$3036, 1843, MATCH($B$1, resultados!$A$1:$ZZ$1, 0))</f>
        <v/>
      </c>
      <c r="B1849">
        <f>INDEX(resultados!$A$2:$ZZ$3036, 1843, MATCH($B$2, resultados!$A$1:$ZZ$1, 0))</f>
        <v/>
      </c>
      <c r="C1849">
        <f>INDEX(resultados!$A$2:$ZZ$3036, 1843, MATCH($B$3, resultados!$A$1:$ZZ$1, 0))</f>
        <v/>
      </c>
    </row>
    <row r="1850">
      <c r="A1850">
        <f>INDEX(resultados!$A$2:$ZZ$3036, 1844, MATCH($B$1, resultados!$A$1:$ZZ$1, 0))</f>
        <v/>
      </c>
      <c r="B1850">
        <f>INDEX(resultados!$A$2:$ZZ$3036, 1844, MATCH($B$2, resultados!$A$1:$ZZ$1, 0))</f>
        <v/>
      </c>
      <c r="C1850">
        <f>INDEX(resultados!$A$2:$ZZ$3036, 1844, MATCH($B$3, resultados!$A$1:$ZZ$1, 0))</f>
        <v/>
      </c>
    </row>
    <row r="1851">
      <c r="A1851">
        <f>INDEX(resultados!$A$2:$ZZ$3036, 1845, MATCH($B$1, resultados!$A$1:$ZZ$1, 0))</f>
        <v/>
      </c>
      <c r="B1851">
        <f>INDEX(resultados!$A$2:$ZZ$3036, 1845, MATCH($B$2, resultados!$A$1:$ZZ$1, 0))</f>
        <v/>
      </c>
      <c r="C1851">
        <f>INDEX(resultados!$A$2:$ZZ$3036, 1845, MATCH($B$3, resultados!$A$1:$ZZ$1, 0))</f>
        <v/>
      </c>
    </row>
    <row r="1852">
      <c r="A1852">
        <f>INDEX(resultados!$A$2:$ZZ$3036, 1846, MATCH($B$1, resultados!$A$1:$ZZ$1, 0))</f>
        <v/>
      </c>
      <c r="B1852">
        <f>INDEX(resultados!$A$2:$ZZ$3036, 1846, MATCH($B$2, resultados!$A$1:$ZZ$1, 0))</f>
        <v/>
      </c>
      <c r="C1852">
        <f>INDEX(resultados!$A$2:$ZZ$3036, 1846, MATCH($B$3, resultados!$A$1:$ZZ$1, 0))</f>
        <v/>
      </c>
    </row>
    <row r="1853">
      <c r="A1853">
        <f>INDEX(resultados!$A$2:$ZZ$3036, 1847, MATCH($B$1, resultados!$A$1:$ZZ$1, 0))</f>
        <v/>
      </c>
      <c r="B1853">
        <f>INDEX(resultados!$A$2:$ZZ$3036, 1847, MATCH($B$2, resultados!$A$1:$ZZ$1, 0))</f>
        <v/>
      </c>
      <c r="C1853">
        <f>INDEX(resultados!$A$2:$ZZ$3036, 1847, MATCH($B$3, resultados!$A$1:$ZZ$1, 0))</f>
        <v/>
      </c>
    </row>
    <row r="1854">
      <c r="A1854">
        <f>INDEX(resultados!$A$2:$ZZ$3036, 1848, MATCH($B$1, resultados!$A$1:$ZZ$1, 0))</f>
        <v/>
      </c>
      <c r="B1854">
        <f>INDEX(resultados!$A$2:$ZZ$3036, 1848, MATCH($B$2, resultados!$A$1:$ZZ$1, 0))</f>
        <v/>
      </c>
      <c r="C1854">
        <f>INDEX(resultados!$A$2:$ZZ$3036, 1848, MATCH($B$3, resultados!$A$1:$ZZ$1, 0))</f>
        <v/>
      </c>
    </row>
    <row r="1855">
      <c r="A1855">
        <f>INDEX(resultados!$A$2:$ZZ$3036, 1849, MATCH($B$1, resultados!$A$1:$ZZ$1, 0))</f>
        <v/>
      </c>
      <c r="B1855">
        <f>INDEX(resultados!$A$2:$ZZ$3036, 1849, MATCH($B$2, resultados!$A$1:$ZZ$1, 0))</f>
        <v/>
      </c>
      <c r="C1855">
        <f>INDEX(resultados!$A$2:$ZZ$3036, 1849, MATCH($B$3, resultados!$A$1:$ZZ$1, 0))</f>
        <v/>
      </c>
    </row>
    <row r="1856">
      <c r="A1856">
        <f>INDEX(resultados!$A$2:$ZZ$3036, 1850, MATCH($B$1, resultados!$A$1:$ZZ$1, 0))</f>
        <v/>
      </c>
      <c r="B1856">
        <f>INDEX(resultados!$A$2:$ZZ$3036, 1850, MATCH($B$2, resultados!$A$1:$ZZ$1, 0))</f>
        <v/>
      </c>
      <c r="C1856">
        <f>INDEX(resultados!$A$2:$ZZ$3036, 1850, MATCH($B$3, resultados!$A$1:$ZZ$1, 0))</f>
        <v/>
      </c>
    </row>
    <row r="1857">
      <c r="A1857">
        <f>INDEX(resultados!$A$2:$ZZ$3036, 1851, MATCH($B$1, resultados!$A$1:$ZZ$1, 0))</f>
        <v/>
      </c>
      <c r="B1857">
        <f>INDEX(resultados!$A$2:$ZZ$3036, 1851, MATCH($B$2, resultados!$A$1:$ZZ$1, 0))</f>
        <v/>
      </c>
      <c r="C1857">
        <f>INDEX(resultados!$A$2:$ZZ$3036, 1851, MATCH($B$3, resultados!$A$1:$ZZ$1, 0))</f>
        <v/>
      </c>
    </row>
    <row r="1858">
      <c r="A1858">
        <f>INDEX(resultados!$A$2:$ZZ$3036, 1852, MATCH($B$1, resultados!$A$1:$ZZ$1, 0))</f>
        <v/>
      </c>
      <c r="B1858">
        <f>INDEX(resultados!$A$2:$ZZ$3036, 1852, MATCH($B$2, resultados!$A$1:$ZZ$1, 0))</f>
        <v/>
      </c>
      <c r="C1858">
        <f>INDEX(resultados!$A$2:$ZZ$3036, 1852, MATCH($B$3, resultados!$A$1:$ZZ$1, 0))</f>
        <v/>
      </c>
    </row>
    <row r="1859">
      <c r="A1859">
        <f>INDEX(resultados!$A$2:$ZZ$3036, 1853, MATCH($B$1, resultados!$A$1:$ZZ$1, 0))</f>
        <v/>
      </c>
      <c r="B1859">
        <f>INDEX(resultados!$A$2:$ZZ$3036, 1853, MATCH($B$2, resultados!$A$1:$ZZ$1, 0))</f>
        <v/>
      </c>
      <c r="C1859">
        <f>INDEX(resultados!$A$2:$ZZ$3036, 1853, MATCH($B$3, resultados!$A$1:$ZZ$1, 0))</f>
        <v/>
      </c>
    </row>
    <row r="1860">
      <c r="A1860">
        <f>INDEX(resultados!$A$2:$ZZ$3036, 1854, MATCH($B$1, resultados!$A$1:$ZZ$1, 0))</f>
        <v/>
      </c>
      <c r="B1860">
        <f>INDEX(resultados!$A$2:$ZZ$3036, 1854, MATCH($B$2, resultados!$A$1:$ZZ$1, 0))</f>
        <v/>
      </c>
      <c r="C1860">
        <f>INDEX(resultados!$A$2:$ZZ$3036, 1854, MATCH($B$3, resultados!$A$1:$ZZ$1, 0))</f>
        <v/>
      </c>
    </row>
    <row r="1861">
      <c r="A1861">
        <f>INDEX(resultados!$A$2:$ZZ$3036, 1855, MATCH($B$1, resultados!$A$1:$ZZ$1, 0))</f>
        <v/>
      </c>
      <c r="B1861">
        <f>INDEX(resultados!$A$2:$ZZ$3036, 1855, MATCH($B$2, resultados!$A$1:$ZZ$1, 0))</f>
        <v/>
      </c>
      <c r="C1861">
        <f>INDEX(resultados!$A$2:$ZZ$3036, 1855, MATCH($B$3, resultados!$A$1:$ZZ$1, 0))</f>
        <v/>
      </c>
    </row>
    <row r="1862">
      <c r="A1862">
        <f>INDEX(resultados!$A$2:$ZZ$3036, 1856, MATCH($B$1, resultados!$A$1:$ZZ$1, 0))</f>
        <v/>
      </c>
      <c r="B1862">
        <f>INDEX(resultados!$A$2:$ZZ$3036, 1856, MATCH($B$2, resultados!$A$1:$ZZ$1, 0))</f>
        <v/>
      </c>
      <c r="C1862">
        <f>INDEX(resultados!$A$2:$ZZ$3036, 1856, MATCH($B$3, resultados!$A$1:$ZZ$1, 0))</f>
        <v/>
      </c>
    </row>
    <row r="1863">
      <c r="A1863">
        <f>INDEX(resultados!$A$2:$ZZ$3036, 1857, MATCH($B$1, resultados!$A$1:$ZZ$1, 0))</f>
        <v/>
      </c>
      <c r="B1863">
        <f>INDEX(resultados!$A$2:$ZZ$3036, 1857, MATCH($B$2, resultados!$A$1:$ZZ$1, 0))</f>
        <v/>
      </c>
      <c r="C1863">
        <f>INDEX(resultados!$A$2:$ZZ$3036, 1857, MATCH($B$3, resultados!$A$1:$ZZ$1, 0))</f>
        <v/>
      </c>
    </row>
    <row r="1864">
      <c r="A1864">
        <f>INDEX(resultados!$A$2:$ZZ$3036, 1858, MATCH($B$1, resultados!$A$1:$ZZ$1, 0))</f>
        <v/>
      </c>
      <c r="B1864">
        <f>INDEX(resultados!$A$2:$ZZ$3036, 1858, MATCH($B$2, resultados!$A$1:$ZZ$1, 0))</f>
        <v/>
      </c>
      <c r="C1864">
        <f>INDEX(resultados!$A$2:$ZZ$3036, 1858, MATCH($B$3, resultados!$A$1:$ZZ$1, 0))</f>
        <v/>
      </c>
    </row>
    <row r="1865">
      <c r="A1865">
        <f>INDEX(resultados!$A$2:$ZZ$3036, 1859, MATCH($B$1, resultados!$A$1:$ZZ$1, 0))</f>
        <v/>
      </c>
      <c r="B1865">
        <f>INDEX(resultados!$A$2:$ZZ$3036, 1859, MATCH($B$2, resultados!$A$1:$ZZ$1, 0))</f>
        <v/>
      </c>
      <c r="C1865">
        <f>INDEX(resultados!$A$2:$ZZ$3036, 1859, MATCH($B$3, resultados!$A$1:$ZZ$1, 0))</f>
        <v/>
      </c>
    </row>
    <row r="1866">
      <c r="A1866">
        <f>INDEX(resultados!$A$2:$ZZ$3036, 1860, MATCH($B$1, resultados!$A$1:$ZZ$1, 0))</f>
        <v/>
      </c>
      <c r="B1866">
        <f>INDEX(resultados!$A$2:$ZZ$3036, 1860, MATCH($B$2, resultados!$A$1:$ZZ$1, 0))</f>
        <v/>
      </c>
      <c r="C1866">
        <f>INDEX(resultados!$A$2:$ZZ$3036, 1860, MATCH($B$3, resultados!$A$1:$ZZ$1, 0))</f>
        <v/>
      </c>
    </row>
    <row r="1867">
      <c r="A1867">
        <f>INDEX(resultados!$A$2:$ZZ$3036, 1861, MATCH($B$1, resultados!$A$1:$ZZ$1, 0))</f>
        <v/>
      </c>
      <c r="B1867">
        <f>INDEX(resultados!$A$2:$ZZ$3036, 1861, MATCH($B$2, resultados!$A$1:$ZZ$1, 0))</f>
        <v/>
      </c>
      <c r="C1867">
        <f>INDEX(resultados!$A$2:$ZZ$3036, 1861, MATCH($B$3, resultados!$A$1:$ZZ$1, 0))</f>
        <v/>
      </c>
    </row>
    <row r="1868">
      <c r="A1868">
        <f>INDEX(resultados!$A$2:$ZZ$3036, 1862, MATCH($B$1, resultados!$A$1:$ZZ$1, 0))</f>
        <v/>
      </c>
      <c r="B1868">
        <f>INDEX(resultados!$A$2:$ZZ$3036, 1862, MATCH($B$2, resultados!$A$1:$ZZ$1, 0))</f>
        <v/>
      </c>
      <c r="C1868">
        <f>INDEX(resultados!$A$2:$ZZ$3036, 1862, MATCH($B$3, resultados!$A$1:$ZZ$1, 0))</f>
        <v/>
      </c>
    </row>
    <row r="1869">
      <c r="A1869">
        <f>INDEX(resultados!$A$2:$ZZ$3036, 1863, MATCH($B$1, resultados!$A$1:$ZZ$1, 0))</f>
        <v/>
      </c>
      <c r="B1869">
        <f>INDEX(resultados!$A$2:$ZZ$3036, 1863, MATCH($B$2, resultados!$A$1:$ZZ$1, 0))</f>
        <v/>
      </c>
      <c r="C1869">
        <f>INDEX(resultados!$A$2:$ZZ$3036, 1863, MATCH($B$3, resultados!$A$1:$ZZ$1, 0))</f>
        <v/>
      </c>
    </row>
    <row r="1870">
      <c r="A1870">
        <f>INDEX(resultados!$A$2:$ZZ$3036, 1864, MATCH($B$1, resultados!$A$1:$ZZ$1, 0))</f>
        <v/>
      </c>
      <c r="B1870">
        <f>INDEX(resultados!$A$2:$ZZ$3036, 1864, MATCH($B$2, resultados!$A$1:$ZZ$1, 0))</f>
        <v/>
      </c>
      <c r="C1870">
        <f>INDEX(resultados!$A$2:$ZZ$3036, 1864, MATCH($B$3, resultados!$A$1:$ZZ$1, 0))</f>
        <v/>
      </c>
    </row>
    <row r="1871">
      <c r="A1871">
        <f>INDEX(resultados!$A$2:$ZZ$3036, 1865, MATCH($B$1, resultados!$A$1:$ZZ$1, 0))</f>
        <v/>
      </c>
      <c r="B1871">
        <f>INDEX(resultados!$A$2:$ZZ$3036, 1865, MATCH($B$2, resultados!$A$1:$ZZ$1, 0))</f>
        <v/>
      </c>
      <c r="C1871">
        <f>INDEX(resultados!$A$2:$ZZ$3036, 1865, MATCH($B$3, resultados!$A$1:$ZZ$1, 0))</f>
        <v/>
      </c>
    </row>
    <row r="1872">
      <c r="A1872">
        <f>INDEX(resultados!$A$2:$ZZ$3036, 1866, MATCH($B$1, resultados!$A$1:$ZZ$1, 0))</f>
        <v/>
      </c>
      <c r="B1872">
        <f>INDEX(resultados!$A$2:$ZZ$3036, 1866, MATCH($B$2, resultados!$A$1:$ZZ$1, 0))</f>
        <v/>
      </c>
      <c r="C1872">
        <f>INDEX(resultados!$A$2:$ZZ$3036, 1866, MATCH($B$3, resultados!$A$1:$ZZ$1, 0))</f>
        <v/>
      </c>
    </row>
    <row r="1873">
      <c r="A1873">
        <f>INDEX(resultados!$A$2:$ZZ$3036, 1867, MATCH($B$1, resultados!$A$1:$ZZ$1, 0))</f>
        <v/>
      </c>
      <c r="B1873">
        <f>INDEX(resultados!$A$2:$ZZ$3036, 1867, MATCH($B$2, resultados!$A$1:$ZZ$1, 0))</f>
        <v/>
      </c>
      <c r="C1873">
        <f>INDEX(resultados!$A$2:$ZZ$3036, 1867, MATCH($B$3, resultados!$A$1:$ZZ$1, 0))</f>
        <v/>
      </c>
    </row>
    <row r="1874">
      <c r="A1874">
        <f>INDEX(resultados!$A$2:$ZZ$3036, 1868, MATCH($B$1, resultados!$A$1:$ZZ$1, 0))</f>
        <v/>
      </c>
      <c r="B1874">
        <f>INDEX(resultados!$A$2:$ZZ$3036, 1868, MATCH($B$2, resultados!$A$1:$ZZ$1, 0))</f>
        <v/>
      </c>
      <c r="C1874">
        <f>INDEX(resultados!$A$2:$ZZ$3036, 1868, MATCH($B$3, resultados!$A$1:$ZZ$1, 0))</f>
        <v/>
      </c>
    </row>
    <row r="1875">
      <c r="A1875">
        <f>INDEX(resultados!$A$2:$ZZ$3036, 1869, MATCH($B$1, resultados!$A$1:$ZZ$1, 0))</f>
        <v/>
      </c>
      <c r="B1875">
        <f>INDEX(resultados!$A$2:$ZZ$3036, 1869, MATCH($B$2, resultados!$A$1:$ZZ$1, 0))</f>
        <v/>
      </c>
      <c r="C1875">
        <f>INDEX(resultados!$A$2:$ZZ$3036, 1869, MATCH($B$3, resultados!$A$1:$ZZ$1, 0))</f>
        <v/>
      </c>
    </row>
    <row r="1876">
      <c r="A1876">
        <f>INDEX(resultados!$A$2:$ZZ$3036, 1870, MATCH($B$1, resultados!$A$1:$ZZ$1, 0))</f>
        <v/>
      </c>
      <c r="B1876">
        <f>INDEX(resultados!$A$2:$ZZ$3036, 1870, MATCH($B$2, resultados!$A$1:$ZZ$1, 0))</f>
        <v/>
      </c>
      <c r="C1876">
        <f>INDEX(resultados!$A$2:$ZZ$3036, 1870, MATCH($B$3, resultados!$A$1:$ZZ$1, 0))</f>
        <v/>
      </c>
    </row>
    <row r="1877">
      <c r="A1877">
        <f>INDEX(resultados!$A$2:$ZZ$3036, 1871, MATCH($B$1, resultados!$A$1:$ZZ$1, 0))</f>
        <v/>
      </c>
      <c r="B1877">
        <f>INDEX(resultados!$A$2:$ZZ$3036, 1871, MATCH($B$2, resultados!$A$1:$ZZ$1, 0))</f>
        <v/>
      </c>
      <c r="C1877">
        <f>INDEX(resultados!$A$2:$ZZ$3036, 1871, MATCH($B$3, resultados!$A$1:$ZZ$1, 0))</f>
        <v/>
      </c>
    </row>
    <row r="1878">
      <c r="A1878">
        <f>INDEX(resultados!$A$2:$ZZ$3036, 1872, MATCH($B$1, resultados!$A$1:$ZZ$1, 0))</f>
        <v/>
      </c>
      <c r="B1878">
        <f>INDEX(resultados!$A$2:$ZZ$3036, 1872, MATCH($B$2, resultados!$A$1:$ZZ$1, 0))</f>
        <v/>
      </c>
      <c r="C1878">
        <f>INDEX(resultados!$A$2:$ZZ$3036, 1872, MATCH($B$3, resultados!$A$1:$ZZ$1, 0))</f>
        <v/>
      </c>
    </row>
    <row r="1879">
      <c r="A1879">
        <f>INDEX(resultados!$A$2:$ZZ$3036, 1873, MATCH($B$1, resultados!$A$1:$ZZ$1, 0))</f>
        <v/>
      </c>
      <c r="B1879">
        <f>INDEX(resultados!$A$2:$ZZ$3036, 1873, MATCH($B$2, resultados!$A$1:$ZZ$1, 0))</f>
        <v/>
      </c>
      <c r="C1879">
        <f>INDEX(resultados!$A$2:$ZZ$3036, 1873, MATCH($B$3, resultados!$A$1:$ZZ$1, 0))</f>
        <v/>
      </c>
    </row>
    <row r="1880">
      <c r="A1880">
        <f>INDEX(resultados!$A$2:$ZZ$3036, 1874, MATCH($B$1, resultados!$A$1:$ZZ$1, 0))</f>
        <v/>
      </c>
      <c r="B1880">
        <f>INDEX(resultados!$A$2:$ZZ$3036, 1874, MATCH($B$2, resultados!$A$1:$ZZ$1, 0))</f>
        <v/>
      </c>
      <c r="C1880">
        <f>INDEX(resultados!$A$2:$ZZ$3036, 1874, MATCH($B$3, resultados!$A$1:$ZZ$1, 0))</f>
        <v/>
      </c>
    </row>
    <row r="1881">
      <c r="A1881">
        <f>INDEX(resultados!$A$2:$ZZ$3036, 1875, MATCH($B$1, resultados!$A$1:$ZZ$1, 0))</f>
        <v/>
      </c>
      <c r="B1881">
        <f>INDEX(resultados!$A$2:$ZZ$3036, 1875, MATCH($B$2, resultados!$A$1:$ZZ$1, 0))</f>
        <v/>
      </c>
      <c r="C1881">
        <f>INDEX(resultados!$A$2:$ZZ$3036, 1875, MATCH($B$3, resultados!$A$1:$ZZ$1, 0))</f>
        <v/>
      </c>
    </row>
    <row r="1882">
      <c r="A1882">
        <f>INDEX(resultados!$A$2:$ZZ$3036, 1876, MATCH($B$1, resultados!$A$1:$ZZ$1, 0))</f>
        <v/>
      </c>
      <c r="B1882">
        <f>INDEX(resultados!$A$2:$ZZ$3036, 1876, MATCH($B$2, resultados!$A$1:$ZZ$1, 0))</f>
        <v/>
      </c>
      <c r="C1882">
        <f>INDEX(resultados!$A$2:$ZZ$3036, 1876, MATCH($B$3, resultados!$A$1:$ZZ$1, 0))</f>
        <v/>
      </c>
    </row>
    <row r="1883">
      <c r="A1883">
        <f>INDEX(resultados!$A$2:$ZZ$3036, 1877, MATCH($B$1, resultados!$A$1:$ZZ$1, 0))</f>
        <v/>
      </c>
      <c r="B1883">
        <f>INDEX(resultados!$A$2:$ZZ$3036, 1877, MATCH($B$2, resultados!$A$1:$ZZ$1, 0))</f>
        <v/>
      </c>
      <c r="C1883">
        <f>INDEX(resultados!$A$2:$ZZ$3036, 1877, MATCH($B$3, resultados!$A$1:$ZZ$1, 0))</f>
        <v/>
      </c>
    </row>
    <row r="1884">
      <c r="A1884">
        <f>INDEX(resultados!$A$2:$ZZ$3036, 1878, MATCH($B$1, resultados!$A$1:$ZZ$1, 0))</f>
        <v/>
      </c>
      <c r="B1884">
        <f>INDEX(resultados!$A$2:$ZZ$3036, 1878, MATCH($B$2, resultados!$A$1:$ZZ$1, 0))</f>
        <v/>
      </c>
      <c r="C1884">
        <f>INDEX(resultados!$A$2:$ZZ$3036, 1878, MATCH($B$3, resultados!$A$1:$ZZ$1, 0))</f>
        <v/>
      </c>
    </row>
    <row r="1885">
      <c r="A1885">
        <f>INDEX(resultados!$A$2:$ZZ$3036, 1879, MATCH($B$1, resultados!$A$1:$ZZ$1, 0))</f>
        <v/>
      </c>
      <c r="B1885">
        <f>INDEX(resultados!$A$2:$ZZ$3036, 1879, MATCH($B$2, resultados!$A$1:$ZZ$1, 0))</f>
        <v/>
      </c>
      <c r="C1885">
        <f>INDEX(resultados!$A$2:$ZZ$3036, 1879, MATCH($B$3, resultados!$A$1:$ZZ$1, 0))</f>
        <v/>
      </c>
    </row>
    <row r="1886">
      <c r="A1886">
        <f>INDEX(resultados!$A$2:$ZZ$3036, 1880, MATCH($B$1, resultados!$A$1:$ZZ$1, 0))</f>
        <v/>
      </c>
      <c r="B1886">
        <f>INDEX(resultados!$A$2:$ZZ$3036, 1880, MATCH($B$2, resultados!$A$1:$ZZ$1, 0))</f>
        <v/>
      </c>
      <c r="C1886">
        <f>INDEX(resultados!$A$2:$ZZ$3036, 1880, MATCH($B$3, resultados!$A$1:$ZZ$1, 0))</f>
        <v/>
      </c>
    </row>
    <row r="1887">
      <c r="A1887">
        <f>INDEX(resultados!$A$2:$ZZ$3036, 1881, MATCH($B$1, resultados!$A$1:$ZZ$1, 0))</f>
        <v/>
      </c>
      <c r="B1887">
        <f>INDEX(resultados!$A$2:$ZZ$3036, 1881, MATCH($B$2, resultados!$A$1:$ZZ$1, 0))</f>
        <v/>
      </c>
      <c r="C1887">
        <f>INDEX(resultados!$A$2:$ZZ$3036, 1881, MATCH($B$3, resultados!$A$1:$ZZ$1, 0))</f>
        <v/>
      </c>
    </row>
    <row r="1888">
      <c r="A1888">
        <f>INDEX(resultados!$A$2:$ZZ$3036, 1882, MATCH($B$1, resultados!$A$1:$ZZ$1, 0))</f>
        <v/>
      </c>
      <c r="B1888">
        <f>INDEX(resultados!$A$2:$ZZ$3036, 1882, MATCH($B$2, resultados!$A$1:$ZZ$1, 0))</f>
        <v/>
      </c>
      <c r="C1888">
        <f>INDEX(resultados!$A$2:$ZZ$3036, 1882, MATCH($B$3, resultados!$A$1:$ZZ$1, 0))</f>
        <v/>
      </c>
    </row>
    <row r="1889">
      <c r="A1889">
        <f>INDEX(resultados!$A$2:$ZZ$3036, 1883, MATCH($B$1, resultados!$A$1:$ZZ$1, 0))</f>
        <v/>
      </c>
      <c r="B1889">
        <f>INDEX(resultados!$A$2:$ZZ$3036, 1883, MATCH($B$2, resultados!$A$1:$ZZ$1, 0))</f>
        <v/>
      </c>
      <c r="C1889">
        <f>INDEX(resultados!$A$2:$ZZ$3036, 1883, MATCH($B$3, resultados!$A$1:$ZZ$1, 0))</f>
        <v/>
      </c>
    </row>
    <row r="1890">
      <c r="A1890">
        <f>INDEX(resultados!$A$2:$ZZ$3036, 1884, MATCH($B$1, resultados!$A$1:$ZZ$1, 0))</f>
        <v/>
      </c>
      <c r="B1890">
        <f>INDEX(resultados!$A$2:$ZZ$3036, 1884, MATCH($B$2, resultados!$A$1:$ZZ$1, 0))</f>
        <v/>
      </c>
      <c r="C1890">
        <f>INDEX(resultados!$A$2:$ZZ$3036, 1884, MATCH($B$3, resultados!$A$1:$ZZ$1, 0))</f>
        <v/>
      </c>
    </row>
    <row r="1891">
      <c r="A1891">
        <f>INDEX(resultados!$A$2:$ZZ$3036, 1885, MATCH($B$1, resultados!$A$1:$ZZ$1, 0))</f>
        <v/>
      </c>
      <c r="B1891">
        <f>INDEX(resultados!$A$2:$ZZ$3036, 1885, MATCH($B$2, resultados!$A$1:$ZZ$1, 0))</f>
        <v/>
      </c>
      <c r="C1891">
        <f>INDEX(resultados!$A$2:$ZZ$3036, 1885, MATCH($B$3, resultados!$A$1:$ZZ$1, 0))</f>
        <v/>
      </c>
    </row>
    <row r="1892">
      <c r="A1892">
        <f>INDEX(resultados!$A$2:$ZZ$3036, 1886, MATCH($B$1, resultados!$A$1:$ZZ$1, 0))</f>
        <v/>
      </c>
      <c r="B1892">
        <f>INDEX(resultados!$A$2:$ZZ$3036, 1886, MATCH($B$2, resultados!$A$1:$ZZ$1, 0))</f>
        <v/>
      </c>
      <c r="C1892">
        <f>INDEX(resultados!$A$2:$ZZ$3036, 1886, MATCH($B$3, resultados!$A$1:$ZZ$1, 0))</f>
        <v/>
      </c>
    </row>
    <row r="1893">
      <c r="A1893">
        <f>INDEX(resultados!$A$2:$ZZ$3036, 1887, MATCH($B$1, resultados!$A$1:$ZZ$1, 0))</f>
        <v/>
      </c>
      <c r="B1893">
        <f>INDEX(resultados!$A$2:$ZZ$3036, 1887, MATCH($B$2, resultados!$A$1:$ZZ$1, 0))</f>
        <v/>
      </c>
      <c r="C1893">
        <f>INDEX(resultados!$A$2:$ZZ$3036, 1887, MATCH($B$3, resultados!$A$1:$ZZ$1, 0))</f>
        <v/>
      </c>
    </row>
    <row r="1894">
      <c r="A1894">
        <f>INDEX(resultados!$A$2:$ZZ$3036, 1888, MATCH($B$1, resultados!$A$1:$ZZ$1, 0))</f>
        <v/>
      </c>
      <c r="B1894">
        <f>INDEX(resultados!$A$2:$ZZ$3036, 1888, MATCH($B$2, resultados!$A$1:$ZZ$1, 0))</f>
        <v/>
      </c>
      <c r="C1894">
        <f>INDEX(resultados!$A$2:$ZZ$3036, 1888, MATCH($B$3, resultados!$A$1:$ZZ$1, 0))</f>
        <v/>
      </c>
    </row>
    <row r="1895">
      <c r="A1895">
        <f>INDEX(resultados!$A$2:$ZZ$3036, 1889, MATCH($B$1, resultados!$A$1:$ZZ$1, 0))</f>
        <v/>
      </c>
      <c r="B1895">
        <f>INDEX(resultados!$A$2:$ZZ$3036, 1889, MATCH($B$2, resultados!$A$1:$ZZ$1, 0))</f>
        <v/>
      </c>
      <c r="C1895">
        <f>INDEX(resultados!$A$2:$ZZ$3036, 1889, MATCH($B$3, resultados!$A$1:$ZZ$1, 0))</f>
        <v/>
      </c>
    </row>
    <row r="1896">
      <c r="A1896">
        <f>INDEX(resultados!$A$2:$ZZ$3036, 1890, MATCH($B$1, resultados!$A$1:$ZZ$1, 0))</f>
        <v/>
      </c>
      <c r="B1896">
        <f>INDEX(resultados!$A$2:$ZZ$3036, 1890, MATCH($B$2, resultados!$A$1:$ZZ$1, 0))</f>
        <v/>
      </c>
      <c r="C1896">
        <f>INDEX(resultados!$A$2:$ZZ$3036, 1890, MATCH($B$3, resultados!$A$1:$ZZ$1, 0))</f>
        <v/>
      </c>
    </row>
    <row r="1897">
      <c r="A1897">
        <f>INDEX(resultados!$A$2:$ZZ$3036, 1891, MATCH($B$1, resultados!$A$1:$ZZ$1, 0))</f>
        <v/>
      </c>
      <c r="B1897">
        <f>INDEX(resultados!$A$2:$ZZ$3036, 1891, MATCH($B$2, resultados!$A$1:$ZZ$1, 0))</f>
        <v/>
      </c>
      <c r="C1897">
        <f>INDEX(resultados!$A$2:$ZZ$3036, 1891, MATCH($B$3, resultados!$A$1:$ZZ$1, 0))</f>
        <v/>
      </c>
    </row>
    <row r="1898">
      <c r="A1898">
        <f>INDEX(resultados!$A$2:$ZZ$3036, 1892, MATCH($B$1, resultados!$A$1:$ZZ$1, 0))</f>
        <v/>
      </c>
      <c r="B1898">
        <f>INDEX(resultados!$A$2:$ZZ$3036, 1892, MATCH($B$2, resultados!$A$1:$ZZ$1, 0))</f>
        <v/>
      </c>
      <c r="C1898">
        <f>INDEX(resultados!$A$2:$ZZ$3036, 1892, MATCH($B$3, resultados!$A$1:$ZZ$1, 0))</f>
        <v/>
      </c>
    </row>
    <row r="1899">
      <c r="A1899">
        <f>INDEX(resultados!$A$2:$ZZ$3036, 1893, MATCH($B$1, resultados!$A$1:$ZZ$1, 0))</f>
        <v/>
      </c>
      <c r="B1899">
        <f>INDEX(resultados!$A$2:$ZZ$3036, 1893, MATCH($B$2, resultados!$A$1:$ZZ$1, 0))</f>
        <v/>
      </c>
      <c r="C1899">
        <f>INDEX(resultados!$A$2:$ZZ$3036, 1893, MATCH($B$3, resultados!$A$1:$ZZ$1, 0))</f>
        <v/>
      </c>
    </row>
    <row r="1900">
      <c r="A1900">
        <f>INDEX(resultados!$A$2:$ZZ$3036, 1894, MATCH($B$1, resultados!$A$1:$ZZ$1, 0))</f>
        <v/>
      </c>
      <c r="B1900">
        <f>INDEX(resultados!$A$2:$ZZ$3036, 1894, MATCH($B$2, resultados!$A$1:$ZZ$1, 0))</f>
        <v/>
      </c>
      <c r="C1900">
        <f>INDEX(resultados!$A$2:$ZZ$3036, 1894, MATCH($B$3, resultados!$A$1:$ZZ$1, 0))</f>
        <v/>
      </c>
    </row>
    <row r="1901">
      <c r="A1901">
        <f>INDEX(resultados!$A$2:$ZZ$3036, 1895, MATCH($B$1, resultados!$A$1:$ZZ$1, 0))</f>
        <v/>
      </c>
      <c r="B1901">
        <f>INDEX(resultados!$A$2:$ZZ$3036, 1895, MATCH($B$2, resultados!$A$1:$ZZ$1, 0))</f>
        <v/>
      </c>
      <c r="C1901">
        <f>INDEX(resultados!$A$2:$ZZ$3036, 1895, MATCH($B$3, resultados!$A$1:$ZZ$1, 0))</f>
        <v/>
      </c>
    </row>
    <row r="1902">
      <c r="A1902">
        <f>INDEX(resultados!$A$2:$ZZ$3036, 1896, MATCH($B$1, resultados!$A$1:$ZZ$1, 0))</f>
        <v/>
      </c>
      <c r="B1902">
        <f>INDEX(resultados!$A$2:$ZZ$3036, 1896, MATCH($B$2, resultados!$A$1:$ZZ$1, 0))</f>
        <v/>
      </c>
      <c r="C1902">
        <f>INDEX(resultados!$A$2:$ZZ$3036, 1896, MATCH($B$3, resultados!$A$1:$ZZ$1, 0))</f>
        <v/>
      </c>
    </row>
    <row r="1903">
      <c r="A1903">
        <f>INDEX(resultados!$A$2:$ZZ$3036, 1897, MATCH($B$1, resultados!$A$1:$ZZ$1, 0))</f>
        <v/>
      </c>
      <c r="B1903">
        <f>INDEX(resultados!$A$2:$ZZ$3036, 1897, MATCH($B$2, resultados!$A$1:$ZZ$1, 0))</f>
        <v/>
      </c>
      <c r="C1903">
        <f>INDEX(resultados!$A$2:$ZZ$3036, 1897, MATCH($B$3, resultados!$A$1:$ZZ$1, 0))</f>
        <v/>
      </c>
    </row>
    <row r="1904">
      <c r="A1904">
        <f>INDEX(resultados!$A$2:$ZZ$3036, 1898, MATCH($B$1, resultados!$A$1:$ZZ$1, 0))</f>
        <v/>
      </c>
      <c r="B1904">
        <f>INDEX(resultados!$A$2:$ZZ$3036, 1898, MATCH($B$2, resultados!$A$1:$ZZ$1, 0))</f>
        <v/>
      </c>
      <c r="C1904">
        <f>INDEX(resultados!$A$2:$ZZ$3036, 1898, MATCH($B$3, resultados!$A$1:$ZZ$1, 0))</f>
        <v/>
      </c>
    </row>
    <row r="1905">
      <c r="A1905">
        <f>INDEX(resultados!$A$2:$ZZ$3036, 1899, MATCH($B$1, resultados!$A$1:$ZZ$1, 0))</f>
        <v/>
      </c>
      <c r="B1905">
        <f>INDEX(resultados!$A$2:$ZZ$3036, 1899, MATCH($B$2, resultados!$A$1:$ZZ$1, 0))</f>
        <v/>
      </c>
      <c r="C1905">
        <f>INDEX(resultados!$A$2:$ZZ$3036, 1899, MATCH($B$3, resultados!$A$1:$ZZ$1, 0))</f>
        <v/>
      </c>
    </row>
    <row r="1906">
      <c r="A1906">
        <f>INDEX(resultados!$A$2:$ZZ$3036, 1900, MATCH($B$1, resultados!$A$1:$ZZ$1, 0))</f>
        <v/>
      </c>
      <c r="B1906">
        <f>INDEX(resultados!$A$2:$ZZ$3036, 1900, MATCH($B$2, resultados!$A$1:$ZZ$1, 0))</f>
        <v/>
      </c>
      <c r="C1906">
        <f>INDEX(resultados!$A$2:$ZZ$3036, 1900, MATCH($B$3, resultados!$A$1:$ZZ$1, 0))</f>
        <v/>
      </c>
    </row>
    <row r="1907">
      <c r="A1907">
        <f>INDEX(resultados!$A$2:$ZZ$3036, 1901, MATCH($B$1, resultados!$A$1:$ZZ$1, 0))</f>
        <v/>
      </c>
      <c r="B1907">
        <f>INDEX(resultados!$A$2:$ZZ$3036, 1901, MATCH($B$2, resultados!$A$1:$ZZ$1, 0))</f>
        <v/>
      </c>
      <c r="C1907">
        <f>INDEX(resultados!$A$2:$ZZ$3036, 1901, MATCH($B$3, resultados!$A$1:$ZZ$1, 0))</f>
        <v/>
      </c>
    </row>
    <row r="1908">
      <c r="A1908">
        <f>INDEX(resultados!$A$2:$ZZ$3036, 1902, MATCH($B$1, resultados!$A$1:$ZZ$1, 0))</f>
        <v/>
      </c>
      <c r="B1908">
        <f>INDEX(resultados!$A$2:$ZZ$3036, 1902, MATCH($B$2, resultados!$A$1:$ZZ$1, 0))</f>
        <v/>
      </c>
      <c r="C1908">
        <f>INDEX(resultados!$A$2:$ZZ$3036, 1902, MATCH($B$3, resultados!$A$1:$ZZ$1, 0))</f>
        <v/>
      </c>
    </row>
    <row r="1909">
      <c r="A1909">
        <f>INDEX(resultados!$A$2:$ZZ$3036, 1903, MATCH($B$1, resultados!$A$1:$ZZ$1, 0))</f>
        <v/>
      </c>
      <c r="B1909">
        <f>INDEX(resultados!$A$2:$ZZ$3036, 1903, MATCH($B$2, resultados!$A$1:$ZZ$1, 0))</f>
        <v/>
      </c>
      <c r="C1909">
        <f>INDEX(resultados!$A$2:$ZZ$3036, 1903, MATCH($B$3, resultados!$A$1:$ZZ$1, 0))</f>
        <v/>
      </c>
    </row>
    <row r="1910">
      <c r="A1910">
        <f>INDEX(resultados!$A$2:$ZZ$3036, 1904, MATCH($B$1, resultados!$A$1:$ZZ$1, 0))</f>
        <v/>
      </c>
      <c r="B1910">
        <f>INDEX(resultados!$A$2:$ZZ$3036, 1904, MATCH($B$2, resultados!$A$1:$ZZ$1, 0))</f>
        <v/>
      </c>
      <c r="C1910">
        <f>INDEX(resultados!$A$2:$ZZ$3036, 1904, MATCH($B$3, resultados!$A$1:$ZZ$1, 0))</f>
        <v/>
      </c>
    </row>
    <row r="1911">
      <c r="A1911">
        <f>INDEX(resultados!$A$2:$ZZ$3036, 1905, MATCH($B$1, resultados!$A$1:$ZZ$1, 0))</f>
        <v/>
      </c>
      <c r="B1911">
        <f>INDEX(resultados!$A$2:$ZZ$3036, 1905, MATCH($B$2, resultados!$A$1:$ZZ$1, 0))</f>
        <v/>
      </c>
      <c r="C1911">
        <f>INDEX(resultados!$A$2:$ZZ$3036, 1905, MATCH($B$3, resultados!$A$1:$ZZ$1, 0))</f>
        <v/>
      </c>
    </row>
    <row r="1912">
      <c r="A1912">
        <f>INDEX(resultados!$A$2:$ZZ$3036, 1906, MATCH($B$1, resultados!$A$1:$ZZ$1, 0))</f>
        <v/>
      </c>
      <c r="B1912">
        <f>INDEX(resultados!$A$2:$ZZ$3036, 1906, MATCH($B$2, resultados!$A$1:$ZZ$1, 0))</f>
        <v/>
      </c>
      <c r="C1912">
        <f>INDEX(resultados!$A$2:$ZZ$3036, 1906, MATCH($B$3, resultados!$A$1:$ZZ$1, 0))</f>
        <v/>
      </c>
    </row>
    <row r="1913">
      <c r="A1913">
        <f>INDEX(resultados!$A$2:$ZZ$3036, 1907, MATCH($B$1, resultados!$A$1:$ZZ$1, 0))</f>
        <v/>
      </c>
      <c r="B1913">
        <f>INDEX(resultados!$A$2:$ZZ$3036, 1907, MATCH($B$2, resultados!$A$1:$ZZ$1, 0))</f>
        <v/>
      </c>
      <c r="C1913">
        <f>INDEX(resultados!$A$2:$ZZ$3036, 1907, MATCH($B$3, resultados!$A$1:$ZZ$1, 0))</f>
        <v/>
      </c>
    </row>
    <row r="1914">
      <c r="A1914">
        <f>INDEX(resultados!$A$2:$ZZ$3036, 1908, MATCH($B$1, resultados!$A$1:$ZZ$1, 0))</f>
        <v/>
      </c>
      <c r="B1914">
        <f>INDEX(resultados!$A$2:$ZZ$3036, 1908, MATCH($B$2, resultados!$A$1:$ZZ$1, 0))</f>
        <v/>
      </c>
      <c r="C1914">
        <f>INDEX(resultados!$A$2:$ZZ$3036, 1908, MATCH($B$3, resultados!$A$1:$ZZ$1, 0))</f>
        <v/>
      </c>
    </row>
    <row r="1915">
      <c r="A1915">
        <f>INDEX(resultados!$A$2:$ZZ$3036, 1909, MATCH($B$1, resultados!$A$1:$ZZ$1, 0))</f>
        <v/>
      </c>
      <c r="B1915">
        <f>INDEX(resultados!$A$2:$ZZ$3036, 1909, MATCH($B$2, resultados!$A$1:$ZZ$1, 0))</f>
        <v/>
      </c>
      <c r="C1915">
        <f>INDEX(resultados!$A$2:$ZZ$3036, 1909, MATCH($B$3, resultados!$A$1:$ZZ$1, 0))</f>
        <v/>
      </c>
    </row>
    <row r="1916">
      <c r="A1916">
        <f>INDEX(resultados!$A$2:$ZZ$3036, 1910, MATCH($B$1, resultados!$A$1:$ZZ$1, 0))</f>
        <v/>
      </c>
      <c r="B1916">
        <f>INDEX(resultados!$A$2:$ZZ$3036, 1910, MATCH($B$2, resultados!$A$1:$ZZ$1, 0))</f>
        <v/>
      </c>
      <c r="C1916">
        <f>INDEX(resultados!$A$2:$ZZ$3036, 1910, MATCH($B$3, resultados!$A$1:$ZZ$1, 0))</f>
        <v/>
      </c>
    </row>
    <row r="1917">
      <c r="A1917">
        <f>INDEX(resultados!$A$2:$ZZ$3036, 1911, MATCH($B$1, resultados!$A$1:$ZZ$1, 0))</f>
        <v/>
      </c>
      <c r="B1917">
        <f>INDEX(resultados!$A$2:$ZZ$3036, 1911, MATCH($B$2, resultados!$A$1:$ZZ$1, 0))</f>
        <v/>
      </c>
      <c r="C1917">
        <f>INDEX(resultados!$A$2:$ZZ$3036, 1911, MATCH($B$3, resultados!$A$1:$ZZ$1, 0))</f>
        <v/>
      </c>
    </row>
    <row r="1918">
      <c r="A1918">
        <f>INDEX(resultados!$A$2:$ZZ$3036, 1912, MATCH($B$1, resultados!$A$1:$ZZ$1, 0))</f>
        <v/>
      </c>
      <c r="B1918">
        <f>INDEX(resultados!$A$2:$ZZ$3036, 1912, MATCH($B$2, resultados!$A$1:$ZZ$1, 0))</f>
        <v/>
      </c>
      <c r="C1918">
        <f>INDEX(resultados!$A$2:$ZZ$3036, 1912, MATCH($B$3, resultados!$A$1:$ZZ$1, 0))</f>
        <v/>
      </c>
    </row>
    <row r="1919">
      <c r="A1919">
        <f>INDEX(resultados!$A$2:$ZZ$3036, 1913, MATCH($B$1, resultados!$A$1:$ZZ$1, 0))</f>
        <v/>
      </c>
      <c r="B1919">
        <f>INDEX(resultados!$A$2:$ZZ$3036, 1913, MATCH($B$2, resultados!$A$1:$ZZ$1, 0))</f>
        <v/>
      </c>
      <c r="C1919">
        <f>INDEX(resultados!$A$2:$ZZ$3036, 1913, MATCH($B$3, resultados!$A$1:$ZZ$1, 0))</f>
        <v/>
      </c>
    </row>
    <row r="1920">
      <c r="A1920">
        <f>INDEX(resultados!$A$2:$ZZ$3036, 1914, MATCH($B$1, resultados!$A$1:$ZZ$1, 0))</f>
        <v/>
      </c>
      <c r="B1920">
        <f>INDEX(resultados!$A$2:$ZZ$3036, 1914, MATCH($B$2, resultados!$A$1:$ZZ$1, 0))</f>
        <v/>
      </c>
      <c r="C1920">
        <f>INDEX(resultados!$A$2:$ZZ$3036, 1914, MATCH($B$3, resultados!$A$1:$ZZ$1, 0))</f>
        <v/>
      </c>
    </row>
    <row r="1921">
      <c r="A1921">
        <f>INDEX(resultados!$A$2:$ZZ$3036, 1915, MATCH($B$1, resultados!$A$1:$ZZ$1, 0))</f>
        <v/>
      </c>
      <c r="B1921">
        <f>INDEX(resultados!$A$2:$ZZ$3036, 1915, MATCH($B$2, resultados!$A$1:$ZZ$1, 0))</f>
        <v/>
      </c>
      <c r="C1921">
        <f>INDEX(resultados!$A$2:$ZZ$3036, 1915, MATCH($B$3, resultados!$A$1:$ZZ$1, 0))</f>
        <v/>
      </c>
    </row>
    <row r="1922">
      <c r="A1922">
        <f>INDEX(resultados!$A$2:$ZZ$3036, 1916, MATCH($B$1, resultados!$A$1:$ZZ$1, 0))</f>
        <v/>
      </c>
      <c r="B1922">
        <f>INDEX(resultados!$A$2:$ZZ$3036, 1916, MATCH($B$2, resultados!$A$1:$ZZ$1, 0))</f>
        <v/>
      </c>
      <c r="C1922">
        <f>INDEX(resultados!$A$2:$ZZ$3036, 1916, MATCH($B$3, resultados!$A$1:$ZZ$1, 0))</f>
        <v/>
      </c>
    </row>
    <row r="1923">
      <c r="A1923">
        <f>INDEX(resultados!$A$2:$ZZ$3036, 1917, MATCH($B$1, resultados!$A$1:$ZZ$1, 0))</f>
        <v/>
      </c>
      <c r="B1923">
        <f>INDEX(resultados!$A$2:$ZZ$3036, 1917, MATCH($B$2, resultados!$A$1:$ZZ$1, 0))</f>
        <v/>
      </c>
      <c r="C1923">
        <f>INDEX(resultados!$A$2:$ZZ$3036, 1917, MATCH($B$3, resultados!$A$1:$ZZ$1, 0))</f>
        <v/>
      </c>
    </row>
    <row r="1924">
      <c r="A1924">
        <f>INDEX(resultados!$A$2:$ZZ$3036, 1918, MATCH($B$1, resultados!$A$1:$ZZ$1, 0))</f>
        <v/>
      </c>
      <c r="B1924">
        <f>INDEX(resultados!$A$2:$ZZ$3036, 1918, MATCH($B$2, resultados!$A$1:$ZZ$1, 0))</f>
        <v/>
      </c>
      <c r="C1924">
        <f>INDEX(resultados!$A$2:$ZZ$3036, 1918, MATCH($B$3, resultados!$A$1:$ZZ$1, 0))</f>
        <v/>
      </c>
    </row>
    <row r="1925">
      <c r="A1925">
        <f>INDEX(resultados!$A$2:$ZZ$3036, 1919, MATCH($B$1, resultados!$A$1:$ZZ$1, 0))</f>
        <v/>
      </c>
      <c r="B1925">
        <f>INDEX(resultados!$A$2:$ZZ$3036, 1919, MATCH($B$2, resultados!$A$1:$ZZ$1, 0))</f>
        <v/>
      </c>
      <c r="C1925">
        <f>INDEX(resultados!$A$2:$ZZ$3036, 1919, MATCH($B$3, resultados!$A$1:$ZZ$1, 0))</f>
        <v/>
      </c>
    </row>
    <row r="1926">
      <c r="A1926">
        <f>INDEX(resultados!$A$2:$ZZ$3036, 1920, MATCH($B$1, resultados!$A$1:$ZZ$1, 0))</f>
        <v/>
      </c>
      <c r="B1926">
        <f>INDEX(resultados!$A$2:$ZZ$3036, 1920, MATCH($B$2, resultados!$A$1:$ZZ$1, 0))</f>
        <v/>
      </c>
      <c r="C1926">
        <f>INDEX(resultados!$A$2:$ZZ$3036, 1920, MATCH($B$3, resultados!$A$1:$ZZ$1, 0))</f>
        <v/>
      </c>
    </row>
    <row r="1927">
      <c r="A1927">
        <f>INDEX(resultados!$A$2:$ZZ$3036, 1921, MATCH($B$1, resultados!$A$1:$ZZ$1, 0))</f>
        <v/>
      </c>
      <c r="B1927">
        <f>INDEX(resultados!$A$2:$ZZ$3036, 1921, MATCH($B$2, resultados!$A$1:$ZZ$1, 0))</f>
        <v/>
      </c>
      <c r="C1927">
        <f>INDEX(resultados!$A$2:$ZZ$3036, 1921, MATCH($B$3, resultados!$A$1:$ZZ$1, 0))</f>
        <v/>
      </c>
    </row>
    <row r="1928">
      <c r="A1928">
        <f>INDEX(resultados!$A$2:$ZZ$3036, 1922, MATCH($B$1, resultados!$A$1:$ZZ$1, 0))</f>
        <v/>
      </c>
      <c r="B1928">
        <f>INDEX(resultados!$A$2:$ZZ$3036, 1922, MATCH($B$2, resultados!$A$1:$ZZ$1, 0))</f>
        <v/>
      </c>
      <c r="C1928">
        <f>INDEX(resultados!$A$2:$ZZ$3036, 1922, MATCH($B$3, resultados!$A$1:$ZZ$1, 0))</f>
        <v/>
      </c>
    </row>
    <row r="1929">
      <c r="A1929">
        <f>INDEX(resultados!$A$2:$ZZ$3036, 1923, MATCH($B$1, resultados!$A$1:$ZZ$1, 0))</f>
        <v/>
      </c>
      <c r="B1929">
        <f>INDEX(resultados!$A$2:$ZZ$3036, 1923, MATCH($B$2, resultados!$A$1:$ZZ$1, 0))</f>
        <v/>
      </c>
      <c r="C1929">
        <f>INDEX(resultados!$A$2:$ZZ$3036, 1923, MATCH($B$3, resultados!$A$1:$ZZ$1, 0))</f>
        <v/>
      </c>
    </row>
    <row r="1930">
      <c r="A1930">
        <f>INDEX(resultados!$A$2:$ZZ$3036, 1924, MATCH($B$1, resultados!$A$1:$ZZ$1, 0))</f>
        <v/>
      </c>
      <c r="B1930">
        <f>INDEX(resultados!$A$2:$ZZ$3036, 1924, MATCH($B$2, resultados!$A$1:$ZZ$1, 0))</f>
        <v/>
      </c>
      <c r="C1930">
        <f>INDEX(resultados!$A$2:$ZZ$3036, 1924, MATCH($B$3, resultados!$A$1:$ZZ$1, 0))</f>
        <v/>
      </c>
    </row>
    <row r="1931">
      <c r="A1931">
        <f>INDEX(resultados!$A$2:$ZZ$3036, 1925, MATCH($B$1, resultados!$A$1:$ZZ$1, 0))</f>
        <v/>
      </c>
      <c r="B1931">
        <f>INDEX(resultados!$A$2:$ZZ$3036, 1925, MATCH($B$2, resultados!$A$1:$ZZ$1, 0))</f>
        <v/>
      </c>
      <c r="C1931">
        <f>INDEX(resultados!$A$2:$ZZ$3036, 1925, MATCH($B$3, resultados!$A$1:$ZZ$1, 0))</f>
        <v/>
      </c>
    </row>
    <row r="1932">
      <c r="A1932">
        <f>INDEX(resultados!$A$2:$ZZ$3036, 1926, MATCH($B$1, resultados!$A$1:$ZZ$1, 0))</f>
        <v/>
      </c>
      <c r="B1932">
        <f>INDEX(resultados!$A$2:$ZZ$3036, 1926, MATCH($B$2, resultados!$A$1:$ZZ$1, 0))</f>
        <v/>
      </c>
      <c r="C1932">
        <f>INDEX(resultados!$A$2:$ZZ$3036, 1926, MATCH($B$3, resultados!$A$1:$ZZ$1, 0))</f>
        <v/>
      </c>
    </row>
    <row r="1933">
      <c r="A1933">
        <f>INDEX(resultados!$A$2:$ZZ$3036, 1927, MATCH($B$1, resultados!$A$1:$ZZ$1, 0))</f>
        <v/>
      </c>
      <c r="B1933">
        <f>INDEX(resultados!$A$2:$ZZ$3036, 1927, MATCH($B$2, resultados!$A$1:$ZZ$1, 0))</f>
        <v/>
      </c>
      <c r="C1933">
        <f>INDEX(resultados!$A$2:$ZZ$3036, 1927, MATCH($B$3, resultados!$A$1:$ZZ$1, 0))</f>
        <v/>
      </c>
    </row>
    <row r="1934">
      <c r="A1934">
        <f>INDEX(resultados!$A$2:$ZZ$3036, 1928, MATCH($B$1, resultados!$A$1:$ZZ$1, 0))</f>
        <v/>
      </c>
      <c r="B1934">
        <f>INDEX(resultados!$A$2:$ZZ$3036, 1928, MATCH($B$2, resultados!$A$1:$ZZ$1, 0))</f>
        <v/>
      </c>
      <c r="C1934">
        <f>INDEX(resultados!$A$2:$ZZ$3036, 1928, MATCH($B$3, resultados!$A$1:$ZZ$1, 0))</f>
        <v/>
      </c>
    </row>
    <row r="1935">
      <c r="A1935">
        <f>INDEX(resultados!$A$2:$ZZ$3036, 1929, MATCH($B$1, resultados!$A$1:$ZZ$1, 0))</f>
        <v/>
      </c>
      <c r="B1935">
        <f>INDEX(resultados!$A$2:$ZZ$3036, 1929, MATCH($B$2, resultados!$A$1:$ZZ$1, 0))</f>
        <v/>
      </c>
      <c r="C1935">
        <f>INDEX(resultados!$A$2:$ZZ$3036, 1929, MATCH($B$3, resultados!$A$1:$ZZ$1, 0))</f>
        <v/>
      </c>
    </row>
    <row r="1936">
      <c r="A1936">
        <f>INDEX(resultados!$A$2:$ZZ$3036, 1930, MATCH($B$1, resultados!$A$1:$ZZ$1, 0))</f>
        <v/>
      </c>
      <c r="B1936">
        <f>INDEX(resultados!$A$2:$ZZ$3036, 1930, MATCH($B$2, resultados!$A$1:$ZZ$1, 0))</f>
        <v/>
      </c>
      <c r="C1936">
        <f>INDEX(resultados!$A$2:$ZZ$3036, 1930, MATCH($B$3, resultados!$A$1:$ZZ$1, 0))</f>
        <v/>
      </c>
    </row>
    <row r="1937">
      <c r="A1937">
        <f>INDEX(resultados!$A$2:$ZZ$3036, 1931, MATCH($B$1, resultados!$A$1:$ZZ$1, 0))</f>
        <v/>
      </c>
      <c r="B1937">
        <f>INDEX(resultados!$A$2:$ZZ$3036, 1931, MATCH($B$2, resultados!$A$1:$ZZ$1, 0))</f>
        <v/>
      </c>
      <c r="C1937">
        <f>INDEX(resultados!$A$2:$ZZ$3036, 1931, MATCH($B$3, resultados!$A$1:$ZZ$1, 0))</f>
        <v/>
      </c>
    </row>
    <row r="1938">
      <c r="A1938">
        <f>INDEX(resultados!$A$2:$ZZ$3036, 1932, MATCH($B$1, resultados!$A$1:$ZZ$1, 0))</f>
        <v/>
      </c>
      <c r="B1938">
        <f>INDEX(resultados!$A$2:$ZZ$3036, 1932, MATCH($B$2, resultados!$A$1:$ZZ$1, 0))</f>
        <v/>
      </c>
      <c r="C1938">
        <f>INDEX(resultados!$A$2:$ZZ$3036, 1932, MATCH($B$3, resultados!$A$1:$ZZ$1, 0))</f>
        <v/>
      </c>
    </row>
    <row r="1939">
      <c r="A1939">
        <f>INDEX(resultados!$A$2:$ZZ$3036, 1933, MATCH($B$1, resultados!$A$1:$ZZ$1, 0))</f>
        <v/>
      </c>
      <c r="B1939">
        <f>INDEX(resultados!$A$2:$ZZ$3036, 1933, MATCH($B$2, resultados!$A$1:$ZZ$1, 0))</f>
        <v/>
      </c>
      <c r="C1939">
        <f>INDEX(resultados!$A$2:$ZZ$3036, 1933, MATCH($B$3, resultados!$A$1:$ZZ$1, 0))</f>
        <v/>
      </c>
    </row>
    <row r="1940">
      <c r="A1940">
        <f>INDEX(resultados!$A$2:$ZZ$3036, 1934, MATCH($B$1, resultados!$A$1:$ZZ$1, 0))</f>
        <v/>
      </c>
      <c r="B1940">
        <f>INDEX(resultados!$A$2:$ZZ$3036, 1934, MATCH($B$2, resultados!$A$1:$ZZ$1, 0))</f>
        <v/>
      </c>
      <c r="C1940">
        <f>INDEX(resultados!$A$2:$ZZ$3036, 1934, MATCH($B$3, resultados!$A$1:$ZZ$1, 0))</f>
        <v/>
      </c>
    </row>
    <row r="1941">
      <c r="A1941">
        <f>INDEX(resultados!$A$2:$ZZ$3036, 1935, MATCH($B$1, resultados!$A$1:$ZZ$1, 0))</f>
        <v/>
      </c>
      <c r="B1941">
        <f>INDEX(resultados!$A$2:$ZZ$3036, 1935, MATCH($B$2, resultados!$A$1:$ZZ$1, 0))</f>
        <v/>
      </c>
      <c r="C1941">
        <f>INDEX(resultados!$A$2:$ZZ$3036, 1935, MATCH($B$3, resultados!$A$1:$ZZ$1, 0))</f>
        <v/>
      </c>
    </row>
    <row r="1942">
      <c r="A1942">
        <f>INDEX(resultados!$A$2:$ZZ$3036, 1936, MATCH($B$1, resultados!$A$1:$ZZ$1, 0))</f>
        <v/>
      </c>
      <c r="B1942">
        <f>INDEX(resultados!$A$2:$ZZ$3036, 1936, MATCH($B$2, resultados!$A$1:$ZZ$1, 0))</f>
        <v/>
      </c>
      <c r="C1942">
        <f>INDEX(resultados!$A$2:$ZZ$3036, 1936, MATCH($B$3, resultados!$A$1:$ZZ$1, 0))</f>
        <v/>
      </c>
    </row>
    <row r="1943">
      <c r="A1943">
        <f>INDEX(resultados!$A$2:$ZZ$3036, 1937, MATCH($B$1, resultados!$A$1:$ZZ$1, 0))</f>
        <v/>
      </c>
      <c r="B1943">
        <f>INDEX(resultados!$A$2:$ZZ$3036, 1937, MATCH($B$2, resultados!$A$1:$ZZ$1, 0))</f>
        <v/>
      </c>
      <c r="C1943">
        <f>INDEX(resultados!$A$2:$ZZ$3036, 1937, MATCH($B$3, resultados!$A$1:$ZZ$1, 0))</f>
        <v/>
      </c>
    </row>
    <row r="1944">
      <c r="A1944">
        <f>INDEX(resultados!$A$2:$ZZ$3036, 1938, MATCH($B$1, resultados!$A$1:$ZZ$1, 0))</f>
        <v/>
      </c>
      <c r="B1944">
        <f>INDEX(resultados!$A$2:$ZZ$3036, 1938, MATCH($B$2, resultados!$A$1:$ZZ$1, 0))</f>
        <v/>
      </c>
      <c r="C1944">
        <f>INDEX(resultados!$A$2:$ZZ$3036, 1938, MATCH($B$3, resultados!$A$1:$ZZ$1, 0))</f>
        <v/>
      </c>
    </row>
    <row r="1945">
      <c r="A1945">
        <f>INDEX(resultados!$A$2:$ZZ$3036, 1939, MATCH($B$1, resultados!$A$1:$ZZ$1, 0))</f>
        <v/>
      </c>
      <c r="B1945">
        <f>INDEX(resultados!$A$2:$ZZ$3036, 1939, MATCH($B$2, resultados!$A$1:$ZZ$1, 0))</f>
        <v/>
      </c>
      <c r="C1945">
        <f>INDEX(resultados!$A$2:$ZZ$3036, 1939, MATCH($B$3, resultados!$A$1:$ZZ$1, 0))</f>
        <v/>
      </c>
    </row>
    <row r="1946">
      <c r="A1946">
        <f>INDEX(resultados!$A$2:$ZZ$3036, 1940, MATCH($B$1, resultados!$A$1:$ZZ$1, 0))</f>
        <v/>
      </c>
      <c r="B1946">
        <f>INDEX(resultados!$A$2:$ZZ$3036, 1940, MATCH($B$2, resultados!$A$1:$ZZ$1, 0))</f>
        <v/>
      </c>
      <c r="C1946">
        <f>INDEX(resultados!$A$2:$ZZ$3036, 1940, MATCH($B$3, resultados!$A$1:$ZZ$1, 0))</f>
        <v/>
      </c>
    </row>
    <row r="1947">
      <c r="A1947">
        <f>INDEX(resultados!$A$2:$ZZ$3036, 1941, MATCH($B$1, resultados!$A$1:$ZZ$1, 0))</f>
        <v/>
      </c>
      <c r="B1947">
        <f>INDEX(resultados!$A$2:$ZZ$3036, 1941, MATCH($B$2, resultados!$A$1:$ZZ$1, 0))</f>
        <v/>
      </c>
      <c r="C1947">
        <f>INDEX(resultados!$A$2:$ZZ$3036, 1941, MATCH($B$3, resultados!$A$1:$ZZ$1, 0))</f>
        <v/>
      </c>
    </row>
    <row r="1948">
      <c r="A1948">
        <f>INDEX(resultados!$A$2:$ZZ$3036, 1942, MATCH($B$1, resultados!$A$1:$ZZ$1, 0))</f>
        <v/>
      </c>
      <c r="B1948">
        <f>INDEX(resultados!$A$2:$ZZ$3036, 1942, MATCH($B$2, resultados!$A$1:$ZZ$1, 0))</f>
        <v/>
      </c>
      <c r="C1948">
        <f>INDEX(resultados!$A$2:$ZZ$3036, 1942, MATCH($B$3, resultados!$A$1:$ZZ$1, 0))</f>
        <v/>
      </c>
    </row>
    <row r="1949">
      <c r="A1949">
        <f>INDEX(resultados!$A$2:$ZZ$3036, 1943, MATCH($B$1, resultados!$A$1:$ZZ$1, 0))</f>
        <v/>
      </c>
      <c r="B1949">
        <f>INDEX(resultados!$A$2:$ZZ$3036, 1943, MATCH($B$2, resultados!$A$1:$ZZ$1, 0))</f>
        <v/>
      </c>
      <c r="C1949">
        <f>INDEX(resultados!$A$2:$ZZ$3036, 1943, MATCH($B$3, resultados!$A$1:$ZZ$1, 0))</f>
        <v/>
      </c>
    </row>
    <row r="1950">
      <c r="A1950">
        <f>INDEX(resultados!$A$2:$ZZ$3036, 1944, MATCH($B$1, resultados!$A$1:$ZZ$1, 0))</f>
        <v/>
      </c>
      <c r="B1950">
        <f>INDEX(resultados!$A$2:$ZZ$3036, 1944, MATCH($B$2, resultados!$A$1:$ZZ$1, 0))</f>
        <v/>
      </c>
      <c r="C1950">
        <f>INDEX(resultados!$A$2:$ZZ$3036, 1944, MATCH($B$3, resultados!$A$1:$ZZ$1, 0))</f>
        <v/>
      </c>
    </row>
    <row r="1951">
      <c r="A1951">
        <f>INDEX(resultados!$A$2:$ZZ$3036, 1945, MATCH($B$1, resultados!$A$1:$ZZ$1, 0))</f>
        <v/>
      </c>
      <c r="B1951">
        <f>INDEX(resultados!$A$2:$ZZ$3036, 1945, MATCH($B$2, resultados!$A$1:$ZZ$1, 0))</f>
        <v/>
      </c>
      <c r="C1951">
        <f>INDEX(resultados!$A$2:$ZZ$3036, 1945, MATCH($B$3, resultados!$A$1:$ZZ$1, 0))</f>
        <v/>
      </c>
    </row>
    <row r="1952">
      <c r="A1952">
        <f>INDEX(resultados!$A$2:$ZZ$3036, 1946, MATCH($B$1, resultados!$A$1:$ZZ$1, 0))</f>
        <v/>
      </c>
      <c r="B1952">
        <f>INDEX(resultados!$A$2:$ZZ$3036, 1946, MATCH($B$2, resultados!$A$1:$ZZ$1, 0))</f>
        <v/>
      </c>
      <c r="C1952">
        <f>INDEX(resultados!$A$2:$ZZ$3036, 1946, MATCH($B$3, resultados!$A$1:$ZZ$1, 0))</f>
        <v/>
      </c>
    </row>
    <row r="1953">
      <c r="A1953">
        <f>INDEX(resultados!$A$2:$ZZ$3036, 1947, MATCH($B$1, resultados!$A$1:$ZZ$1, 0))</f>
        <v/>
      </c>
      <c r="B1953">
        <f>INDEX(resultados!$A$2:$ZZ$3036, 1947, MATCH($B$2, resultados!$A$1:$ZZ$1, 0))</f>
        <v/>
      </c>
      <c r="C1953">
        <f>INDEX(resultados!$A$2:$ZZ$3036, 1947, MATCH($B$3, resultados!$A$1:$ZZ$1, 0))</f>
        <v/>
      </c>
    </row>
    <row r="1954">
      <c r="A1954">
        <f>INDEX(resultados!$A$2:$ZZ$3036, 1948, MATCH($B$1, resultados!$A$1:$ZZ$1, 0))</f>
        <v/>
      </c>
      <c r="B1954">
        <f>INDEX(resultados!$A$2:$ZZ$3036, 1948, MATCH($B$2, resultados!$A$1:$ZZ$1, 0))</f>
        <v/>
      </c>
      <c r="C1954">
        <f>INDEX(resultados!$A$2:$ZZ$3036, 1948, MATCH($B$3, resultados!$A$1:$ZZ$1, 0))</f>
        <v/>
      </c>
    </row>
    <row r="1955">
      <c r="A1955">
        <f>INDEX(resultados!$A$2:$ZZ$3036, 1949, MATCH($B$1, resultados!$A$1:$ZZ$1, 0))</f>
        <v/>
      </c>
      <c r="B1955">
        <f>INDEX(resultados!$A$2:$ZZ$3036, 1949, MATCH($B$2, resultados!$A$1:$ZZ$1, 0))</f>
        <v/>
      </c>
      <c r="C1955">
        <f>INDEX(resultados!$A$2:$ZZ$3036, 1949, MATCH($B$3, resultados!$A$1:$ZZ$1, 0))</f>
        <v/>
      </c>
    </row>
    <row r="1956">
      <c r="A1956">
        <f>INDEX(resultados!$A$2:$ZZ$3036, 1950, MATCH($B$1, resultados!$A$1:$ZZ$1, 0))</f>
        <v/>
      </c>
      <c r="B1956">
        <f>INDEX(resultados!$A$2:$ZZ$3036, 1950, MATCH($B$2, resultados!$A$1:$ZZ$1, 0))</f>
        <v/>
      </c>
      <c r="C1956">
        <f>INDEX(resultados!$A$2:$ZZ$3036, 1950, MATCH($B$3, resultados!$A$1:$ZZ$1, 0))</f>
        <v/>
      </c>
    </row>
    <row r="1957">
      <c r="A1957">
        <f>INDEX(resultados!$A$2:$ZZ$3036, 1951, MATCH($B$1, resultados!$A$1:$ZZ$1, 0))</f>
        <v/>
      </c>
      <c r="B1957">
        <f>INDEX(resultados!$A$2:$ZZ$3036, 1951, MATCH($B$2, resultados!$A$1:$ZZ$1, 0))</f>
        <v/>
      </c>
      <c r="C1957">
        <f>INDEX(resultados!$A$2:$ZZ$3036, 1951, MATCH($B$3, resultados!$A$1:$ZZ$1, 0))</f>
        <v/>
      </c>
    </row>
    <row r="1958">
      <c r="A1958">
        <f>INDEX(resultados!$A$2:$ZZ$3036, 1952, MATCH($B$1, resultados!$A$1:$ZZ$1, 0))</f>
        <v/>
      </c>
      <c r="B1958">
        <f>INDEX(resultados!$A$2:$ZZ$3036, 1952, MATCH($B$2, resultados!$A$1:$ZZ$1, 0))</f>
        <v/>
      </c>
      <c r="C1958">
        <f>INDEX(resultados!$A$2:$ZZ$3036, 1952, MATCH($B$3, resultados!$A$1:$ZZ$1, 0))</f>
        <v/>
      </c>
    </row>
    <row r="1959">
      <c r="A1959">
        <f>INDEX(resultados!$A$2:$ZZ$3036, 1953, MATCH($B$1, resultados!$A$1:$ZZ$1, 0))</f>
        <v/>
      </c>
      <c r="B1959">
        <f>INDEX(resultados!$A$2:$ZZ$3036, 1953, MATCH($B$2, resultados!$A$1:$ZZ$1, 0))</f>
        <v/>
      </c>
      <c r="C1959">
        <f>INDEX(resultados!$A$2:$ZZ$3036, 1953, MATCH($B$3, resultados!$A$1:$ZZ$1, 0))</f>
        <v/>
      </c>
    </row>
    <row r="1960">
      <c r="A1960">
        <f>INDEX(resultados!$A$2:$ZZ$3036, 1954, MATCH($B$1, resultados!$A$1:$ZZ$1, 0))</f>
        <v/>
      </c>
      <c r="B1960">
        <f>INDEX(resultados!$A$2:$ZZ$3036, 1954, MATCH($B$2, resultados!$A$1:$ZZ$1, 0))</f>
        <v/>
      </c>
      <c r="C1960">
        <f>INDEX(resultados!$A$2:$ZZ$3036, 1954, MATCH($B$3, resultados!$A$1:$ZZ$1, 0))</f>
        <v/>
      </c>
    </row>
    <row r="1961">
      <c r="A1961">
        <f>INDEX(resultados!$A$2:$ZZ$3036, 1955, MATCH($B$1, resultados!$A$1:$ZZ$1, 0))</f>
        <v/>
      </c>
      <c r="B1961">
        <f>INDEX(resultados!$A$2:$ZZ$3036, 1955, MATCH($B$2, resultados!$A$1:$ZZ$1, 0))</f>
        <v/>
      </c>
      <c r="C1961">
        <f>INDEX(resultados!$A$2:$ZZ$3036, 1955, MATCH($B$3, resultados!$A$1:$ZZ$1, 0))</f>
        <v/>
      </c>
    </row>
    <row r="1962">
      <c r="A1962">
        <f>INDEX(resultados!$A$2:$ZZ$3036, 1956, MATCH($B$1, resultados!$A$1:$ZZ$1, 0))</f>
        <v/>
      </c>
      <c r="B1962">
        <f>INDEX(resultados!$A$2:$ZZ$3036, 1956, MATCH($B$2, resultados!$A$1:$ZZ$1, 0))</f>
        <v/>
      </c>
      <c r="C1962">
        <f>INDEX(resultados!$A$2:$ZZ$3036, 1956, MATCH($B$3, resultados!$A$1:$ZZ$1, 0))</f>
        <v/>
      </c>
    </row>
    <row r="1963">
      <c r="A1963">
        <f>INDEX(resultados!$A$2:$ZZ$3036, 1957, MATCH($B$1, resultados!$A$1:$ZZ$1, 0))</f>
        <v/>
      </c>
      <c r="B1963">
        <f>INDEX(resultados!$A$2:$ZZ$3036, 1957, MATCH($B$2, resultados!$A$1:$ZZ$1, 0))</f>
        <v/>
      </c>
      <c r="C1963">
        <f>INDEX(resultados!$A$2:$ZZ$3036, 1957, MATCH($B$3, resultados!$A$1:$ZZ$1, 0))</f>
        <v/>
      </c>
    </row>
    <row r="1964">
      <c r="A1964">
        <f>INDEX(resultados!$A$2:$ZZ$3036, 1958, MATCH($B$1, resultados!$A$1:$ZZ$1, 0))</f>
        <v/>
      </c>
      <c r="B1964">
        <f>INDEX(resultados!$A$2:$ZZ$3036, 1958, MATCH($B$2, resultados!$A$1:$ZZ$1, 0))</f>
        <v/>
      </c>
      <c r="C1964">
        <f>INDEX(resultados!$A$2:$ZZ$3036, 1958, MATCH($B$3, resultados!$A$1:$ZZ$1, 0))</f>
        <v/>
      </c>
    </row>
    <row r="1965">
      <c r="A1965">
        <f>INDEX(resultados!$A$2:$ZZ$3036, 1959, MATCH($B$1, resultados!$A$1:$ZZ$1, 0))</f>
        <v/>
      </c>
      <c r="B1965">
        <f>INDEX(resultados!$A$2:$ZZ$3036, 1959, MATCH($B$2, resultados!$A$1:$ZZ$1, 0))</f>
        <v/>
      </c>
      <c r="C1965">
        <f>INDEX(resultados!$A$2:$ZZ$3036, 1959, MATCH($B$3, resultados!$A$1:$ZZ$1, 0))</f>
        <v/>
      </c>
    </row>
    <row r="1966">
      <c r="A1966">
        <f>INDEX(resultados!$A$2:$ZZ$3036, 1960, MATCH($B$1, resultados!$A$1:$ZZ$1, 0))</f>
        <v/>
      </c>
      <c r="B1966">
        <f>INDEX(resultados!$A$2:$ZZ$3036, 1960, MATCH($B$2, resultados!$A$1:$ZZ$1, 0))</f>
        <v/>
      </c>
      <c r="C1966">
        <f>INDEX(resultados!$A$2:$ZZ$3036, 1960, MATCH($B$3, resultados!$A$1:$ZZ$1, 0))</f>
        <v/>
      </c>
    </row>
    <row r="1967">
      <c r="A1967">
        <f>INDEX(resultados!$A$2:$ZZ$3036, 1961, MATCH($B$1, resultados!$A$1:$ZZ$1, 0))</f>
        <v/>
      </c>
      <c r="B1967">
        <f>INDEX(resultados!$A$2:$ZZ$3036, 1961, MATCH($B$2, resultados!$A$1:$ZZ$1, 0))</f>
        <v/>
      </c>
      <c r="C1967">
        <f>INDEX(resultados!$A$2:$ZZ$3036, 1961, MATCH($B$3, resultados!$A$1:$ZZ$1, 0))</f>
        <v/>
      </c>
    </row>
    <row r="1968">
      <c r="A1968">
        <f>INDEX(resultados!$A$2:$ZZ$3036, 1962, MATCH($B$1, resultados!$A$1:$ZZ$1, 0))</f>
        <v/>
      </c>
      <c r="B1968">
        <f>INDEX(resultados!$A$2:$ZZ$3036, 1962, MATCH($B$2, resultados!$A$1:$ZZ$1, 0))</f>
        <v/>
      </c>
      <c r="C1968">
        <f>INDEX(resultados!$A$2:$ZZ$3036, 1962, MATCH($B$3, resultados!$A$1:$ZZ$1, 0))</f>
        <v/>
      </c>
    </row>
    <row r="1969">
      <c r="A1969">
        <f>INDEX(resultados!$A$2:$ZZ$3036, 1963, MATCH($B$1, resultados!$A$1:$ZZ$1, 0))</f>
        <v/>
      </c>
      <c r="B1969">
        <f>INDEX(resultados!$A$2:$ZZ$3036, 1963, MATCH($B$2, resultados!$A$1:$ZZ$1, 0))</f>
        <v/>
      </c>
      <c r="C1969">
        <f>INDEX(resultados!$A$2:$ZZ$3036, 1963, MATCH($B$3, resultados!$A$1:$ZZ$1, 0))</f>
        <v/>
      </c>
    </row>
    <row r="1970">
      <c r="A1970">
        <f>INDEX(resultados!$A$2:$ZZ$3036, 1964, MATCH($B$1, resultados!$A$1:$ZZ$1, 0))</f>
        <v/>
      </c>
      <c r="B1970">
        <f>INDEX(resultados!$A$2:$ZZ$3036, 1964, MATCH($B$2, resultados!$A$1:$ZZ$1, 0))</f>
        <v/>
      </c>
      <c r="C1970">
        <f>INDEX(resultados!$A$2:$ZZ$3036, 1964, MATCH($B$3, resultados!$A$1:$ZZ$1, 0))</f>
        <v/>
      </c>
    </row>
    <row r="1971">
      <c r="A1971">
        <f>INDEX(resultados!$A$2:$ZZ$3036, 1965, MATCH($B$1, resultados!$A$1:$ZZ$1, 0))</f>
        <v/>
      </c>
      <c r="B1971">
        <f>INDEX(resultados!$A$2:$ZZ$3036, 1965, MATCH($B$2, resultados!$A$1:$ZZ$1, 0))</f>
        <v/>
      </c>
      <c r="C1971">
        <f>INDEX(resultados!$A$2:$ZZ$3036, 1965, MATCH($B$3, resultados!$A$1:$ZZ$1, 0))</f>
        <v/>
      </c>
    </row>
    <row r="1972">
      <c r="A1972">
        <f>INDEX(resultados!$A$2:$ZZ$3036, 1966, MATCH($B$1, resultados!$A$1:$ZZ$1, 0))</f>
        <v/>
      </c>
      <c r="B1972">
        <f>INDEX(resultados!$A$2:$ZZ$3036, 1966, MATCH($B$2, resultados!$A$1:$ZZ$1, 0))</f>
        <v/>
      </c>
      <c r="C1972">
        <f>INDEX(resultados!$A$2:$ZZ$3036, 1966, MATCH($B$3, resultados!$A$1:$ZZ$1, 0))</f>
        <v/>
      </c>
    </row>
    <row r="1973">
      <c r="A1973">
        <f>INDEX(resultados!$A$2:$ZZ$3036, 1967, MATCH($B$1, resultados!$A$1:$ZZ$1, 0))</f>
        <v/>
      </c>
      <c r="B1973">
        <f>INDEX(resultados!$A$2:$ZZ$3036, 1967, MATCH($B$2, resultados!$A$1:$ZZ$1, 0))</f>
        <v/>
      </c>
      <c r="C1973">
        <f>INDEX(resultados!$A$2:$ZZ$3036, 1967, MATCH($B$3, resultados!$A$1:$ZZ$1, 0))</f>
        <v/>
      </c>
    </row>
    <row r="1974">
      <c r="A1974">
        <f>INDEX(resultados!$A$2:$ZZ$3036, 1968, MATCH($B$1, resultados!$A$1:$ZZ$1, 0))</f>
        <v/>
      </c>
      <c r="B1974">
        <f>INDEX(resultados!$A$2:$ZZ$3036, 1968, MATCH($B$2, resultados!$A$1:$ZZ$1, 0))</f>
        <v/>
      </c>
      <c r="C1974">
        <f>INDEX(resultados!$A$2:$ZZ$3036, 1968, MATCH($B$3, resultados!$A$1:$ZZ$1, 0))</f>
        <v/>
      </c>
    </row>
    <row r="1975">
      <c r="A1975">
        <f>INDEX(resultados!$A$2:$ZZ$3036, 1969, MATCH($B$1, resultados!$A$1:$ZZ$1, 0))</f>
        <v/>
      </c>
      <c r="B1975">
        <f>INDEX(resultados!$A$2:$ZZ$3036, 1969, MATCH($B$2, resultados!$A$1:$ZZ$1, 0))</f>
        <v/>
      </c>
      <c r="C1975">
        <f>INDEX(resultados!$A$2:$ZZ$3036, 1969, MATCH($B$3, resultados!$A$1:$ZZ$1, 0))</f>
        <v/>
      </c>
    </row>
    <row r="1976">
      <c r="A1976">
        <f>INDEX(resultados!$A$2:$ZZ$3036, 1970, MATCH($B$1, resultados!$A$1:$ZZ$1, 0))</f>
        <v/>
      </c>
      <c r="B1976">
        <f>INDEX(resultados!$A$2:$ZZ$3036, 1970, MATCH($B$2, resultados!$A$1:$ZZ$1, 0))</f>
        <v/>
      </c>
      <c r="C1976">
        <f>INDEX(resultados!$A$2:$ZZ$3036, 1970, MATCH($B$3, resultados!$A$1:$ZZ$1, 0))</f>
        <v/>
      </c>
    </row>
    <row r="1977">
      <c r="A1977">
        <f>INDEX(resultados!$A$2:$ZZ$3036, 1971, MATCH($B$1, resultados!$A$1:$ZZ$1, 0))</f>
        <v/>
      </c>
      <c r="B1977">
        <f>INDEX(resultados!$A$2:$ZZ$3036, 1971, MATCH($B$2, resultados!$A$1:$ZZ$1, 0))</f>
        <v/>
      </c>
      <c r="C1977">
        <f>INDEX(resultados!$A$2:$ZZ$3036, 1971, MATCH($B$3, resultados!$A$1:$ZZ$1, 0))</f>
        <v/>
      </c>
    </row>
    <row r="1978">
      <c r="A1978">
        <f>INDEX(resultados!$A$2:$ZZ$3036, 1972, MATCH($B$1, resultados!$A$1:$ZZ$1, 0))</f>
        <v/>
      </c>
      <c r="B1978">
        <f>INDEX(resultados!$A$2:$ZZ$3036, 1972, MATCH($B$2, resultados!$A$1:$ZZ$1, 0))</f>
        <v/>
      </c>
      <c r="C1978">
        <f>INDEX(resultados!$A$2:$ZZ$3036, 1972, MATCH($B$3, resultados!$A$1:$ZZ$1, 0))</f>
        <v/>
      </c>
    </row>
    <row r="1979">
      <c r="A1979">
        <f>INDEX(resultados!$A$2:$ZZ$3036, 1973, MATCH($B$1, resultados!$A$1:$ZZ$1, 0))</f>
        <v/>
      </c>
      <c r="B1979">
        <f>INDEX(resultados!$A$2:$ZZ$3036, 1973, MATCH($B$2, resultados!$A$1:$ZZ$1, 0))</f>
        <v/>
      </c>
      <c r="C1979">
        <f>INDEX(resultados!$A$2:$ZZ$3036, 1973, MATCH($B$3, resultados!$A$1:$ZZ$1, 0))</f>
        <v/>
      </c>
    </row>
    <row r="1980">
      <c r="A1980">
        <f>INDEX(resultados!$A$2:$ZZ$3036, 1974, MATCH($B$1, resultados!$A$1:$ZZ$1, 0))</f>
        <v/>
      </c>
      <c r="B1980">
        <f>INDEX(resultados!$A$2:$ZZ$3036, 1974, MATCH($B$2, resultados!$A$1:$ZZ$1, 0))</f>
        <v/>
      </c>
      <c r="C1980">
        <f>INDEX(resultados!$A$2:$ZZ$3036, 1974, MATCH($B$3, resultados!$A$1:$ZZ$1, 0))</f>
        <v/>
      </c>
    </row>
    <row r="1981">
      <c r="A1981">
        <f>INDEX(resultados!$A$2:$ZZ$3036, 1975, MATCH($B$1, resultados!$A$1:$ZZ$1, 0))</f>
        <v/>
      </c>
      <c r="B1981">
        <f>INDEX(resultados!$A$2:$ZZ$3036, 1975, MATCH($B$2, resultados!$A$1:$ZZ$1, 0))</f>
        <v/>
      </c>
      <c r="C1981">
        <f>INDEX(resultados!$A$2:$ZZ$3036, 1975, MATCH($B$3, resultados!$A$1:$ZZ$1, 0))</f>
        <v/>
      </c>
    </row>
    <row r="1982">
      <c r="A1982">
        <f>INDEX(resultados!$A$2:$ZZ$3036, 1976, MATCH($B$1, resultados!$A$1:$ZZ$1, 0))</f>
        <v/>
      </c>
      <c r="B1982">
        <f>INDEX(resultados!$A$2:$ZZ$3036, 1976, MATCH($B$2, resultados!$A$1:$ZZ$1, 0))</f>
        <v/>
      </c>
      <c r="C1982">
        <f>INDEX(resultados!$A$2:$ZZ$3036, 1976, MATCH($B$3, resultados!$A$1:$ZZ$1, 0))</f>
        <v/>
      </c>
    </row>
    <row r="1983">
      <c r="A1983">
        <f>INDEX(resultados!$A$2:$ZZ$3036, 1977, MATCH($B$1, resultados!$A$1:$ZZ$1, 0))</f>
        <v/>
      </c>
      <c r="B1983">
        <f>INDEX(resultados!$A$2:$ZZ$3036, 1977, MATCH($B$2, resultados!$A$1:$ZZ$1, 0))</f>
        <v/>
      </c>
      <c r="C1983">
        <f>INDEX(resultados!$A$2:$ZZ$3036, 1977, MATCH($B$3, resultados!$A$1:$ZZ$1, 0))</f>
        <v/>
      </c>
    </row>
    <row r="1984">
      <c r="A1984">
        <f>INDEX(resultados!$A$2:$ZZ$3036, 1978, MATCH($B$1, resultados!$A$1:$ZZ$1, 0))</f>
        <v/>
      </c>
      <c r="B1984">
        <f>INDEX(resultados!$A$2:$ZZ$3036, 1978, MATCH($B$2, resultados!$A$1:$ZZ$1, 0))</f>
        <v/>
      </c>
      <c r="C1984">
        <f>INDEX(resultados!$A$2:$ZZ$3036, 1978, MATCH($B$3, resultados!$A$1:$ZZ$1, 0))</f>
        <v/>
      </c>
    </row>
    <row r="1985">
      <c r="A1985">
        <f>INDEX(resultados!$A$2:$ZZ$3036, 1979, MATCH($B$1, resultados!$A$1:$ZZ$1, 0))</f>
        <v/>
      </c>
      <c r="B1985">
        <f>INDEX(resultados!$A$2:$ZZ$3036, 1979, MATCH($B$2, resultados!$A$1:$ZZ$1, 0))</f>
        <v/>
      </c>
      <c r="C1985">
        <f>INDEX(resultados!$A$2:$ZZ$3036, 1979, MATCH($B$3, resultados!$A$1:$ZZ$1, 0))</f>
        <v/>
      </c>
    </row>
    <row r="1986">
      <c r="A1986">
        <f>INDEX(resultados!$A$2:$ZZ$3036, 1980, MATCH($B$1, resultados!$A$1:$ZZ$1, 0))</f>
        <v/>
      </c>
      <c r="B1986">
        <f>INDEX(resultados!$A$2:$ZZ$3036, 1980, MATCH($B$2, resultados!$A$1:$ZZ$1, 0))</f>
        <v/>
      </c>
      <c r="C1986">
        <f>INDEX(resultados!$A$2:$ZZ$3036, 1980, MATCH($B$3, resultados!$A$1:$ZZ$1, 0))</f>
        <v/>
      </c>
    </row>
    <row r="1987">
      <c r="A1987">
        <f>INDEX(resultados!$A$2:$ZZ$3036, 1981, MATCH($B$1, resultados!$A$1:$ZZ$1, 0))</f>
        <v/>
      </c>
      <c r="B1987">
        <f>INDEX(resultados!$A$2:$ZZ$3036, 1981, MATCH($B$2, resultados!$A$1:$ZZ$1, 0))</f>
        <v/>
      </c>
      <c r="C1987">
        <f>INDEX(resultados!$A$2:$ZZ$3036, 1981, MATCH($B$3, resultados!$A$1:$ZZ$1, 0))</f>
        <v/>
      </c>
    </row>
    <row r="1988">
      <c r="A1988">
        <f>INDEX(resultados!$A$2:$ZZ$3036, 1982, MATCH($B$1, resultados!$A$1:$ZZ$1, 0))</f>
        <v/>
      </c>
      <c r="B1988">
        <f>INDEX(resultados!$A$2:$ZZ$3036, 1982, MATCH($B$2, resultados!$A$1:$ZZ$1, 0))</f>
        <v/>
      </c>
      <c r="C1988">
        <f>INDEX(resultados!$A$2:$ZZ$3036, 1982, MATCH($B$3, resultados!$A$1:$ZZ$1, 0))</f>
        <v/>
      </c>
    </row>
    <row r="1989">
      <c r="A1989">
        <f>INDEX(resultados!$A$2:$ZZ$3036, 1983, MATCH($B$1, resultados!$A$1:$ZZ$1, 0))</f>
        <v/>
      </c>
      <c r="B1989">
        <f>INDEX(resultados!$A$2:$ZZ$3036, 1983, MATCH($B$2, resultados!$A$1:$ZZ$1, 0))</f>
        <v/>
      </c>
      <c r="C1989">
        <f>INDEX(resultados!$A$2:$ZZ$3036, 1983, MATCH($B$3, resultados!$A$1:$ZZ$1, 0))</f>
        <v/>
      </c>
    </row>
    <row r="1990">
      <c r="A1990">
        <f>INDEX(resultados!$A$2:$ZZ$3036, 1984, MATCH($B$1, resultados!$A$1:$ZZ$1, 0))</f>
        <v/>
      </c>
      <c r="B1990">
        <f>INDEX(resultados!$A$2:$ZZ$3036, 1984, MATCH($B$2, resultados!$A$1:$ZZ$1, 0))</f>
        <v/>
      </c>
      <c r="C1990">
        <f>INDEX(resultados!$A$2:$ZZ$3036, 1984, MATCH($B$3, resultados!$A$1:$ZZ$1, 0))</f>
        <v/>
      </c>
    </row>
    <row r="1991">
      <c r="A1991">
        <f>INDEX(resultados!$A$2:$ZZ$3036, 1985, MATCH($B$1, resultados!$A$1:$ZZ$1, 0))</f>
        <v/>
      </c>
      <c r="B1991">
        <f>INDEX(resultados!$A$2:$ZZ$3036, 1985, MATCH($B$2, resultados!$A$1:$ZZ$1, 0))</f>
        <v/>
      </c>
      <c r="C1991">
        <f>INDEX(resultados!$A$2:$ZZ$3036, 1985, MATCH($B$3, resultados!$A$1:$ZZ$1, 0))</f>
        <v/>
      </c>
    </row>
    <row r="1992">
      <c r="A1992">
        <f>INDEX(resultados!$A$2:$ZZ$3036, 1986, MATCH($B$1, resultados!$A$1:$ZZ$1, 0))</f>
        <v/>
      </c>
      <c r="B1992">
        <f>INDEX(resultados!$A$2:$ZZ$3036, 1986, MATCH($B$2, resultados!$A$1:$ZZ$1, 0))</f>
        <v/>
      </c>
      <c r="C1992">
        <f>INDEX(resultados!$A$2:$ZZ$3036, 1986, MATCH($B$3, resultados!$A$1:$ZZ$1, 0))</f>
        <v/>
      </c>
    </row>
    <row r="1993">
      <c r="A1993">
        <f>INDEX(resultados!$A$2:$ZZ$3036, 1987, MATCH($B$1, resultados!$A$1:$ZZ$1, 0))</f>
        <v/>
      </c>
      <c r="B1993">
        <f>INDEX(resultados!$A$2:$ZZ$3036, 1987, MATCH($B$2, resultados!$A$1:$ZZ$1, 0))</f>
        <v/>
      </c>
      <c r="C1993">
        <f>INDEX(resultados!$A$2:$ZZ$3036, 1987, MATCH($B$3, resultados!$A$1:$ZZ$1, 0))</f>
        <v/>
      </c>
    </row>
    <row r="1994">
      <c r="A1994">
        <f>INDEX(resultados!$A$2:$ZZ$3036, 1988, MATCH($B$1, resultados!$A$1:$ZZ$1, 0))</f>
        <v/>
      </c>
      <c r="B1994">
        <f>INDEX(resultados!$A$2:$ZZ$3036, 1988, MATCH($B$2, resultados!$A$1:$ZZ$1, 0))</f>
        <v/>
      </c>
      <c r="C1994">
        <f>INDEX(resultados!$A$2:$ZZ$3036, 1988, MATCH($B$3, resultados!$A$1:$ZZ$1, 0))</f>
        <v/>
      </c>
    </row>
    <row r="1995">
      <c r="A1995">
        <f>INDEX(resultados!$A$2:$ZZ$3036, 1989, MATCH($B$1, resultados!$A$1:$ZZ$1, 0))</f>
        <v/>
      </c>
      <c r="B1995">
        <f>INDEX(resultados!$A$2:$ZZ$3036, 1989, MATCH($B$2, resultados!$A$1:$ZZ$1, 0))</f>
        <v/>
      </c>
      <c r="C1995">
        <f>INDEX(resultados!$A$2:$ZZ$3036, 1989, MATCH($B$3, resultados!$A$1:$ZZ$1, 0))</f>
        <v/>
      </c>
    </row>
    <row r="1996">
      <c r="A1996">
        <f>INDEX(resultados!$A$2:$ZZ$3036, 1990, MATCH($B$1, resultados!$A$1:$ZZ$1, 0))</f>
        <v/>
      </c>
      <c r="B1996">
        <f>INDEX(resultados!$A$2:$ZZ$3036, 1990, MATCH($B$2, resultados!$A$1:$ZZ$1, 0))</f>
        <v/>
      </c>
      <c r="C1996">
        <f>INDEX(resultados!$A$2:$ZZ$3036, 1990, MATCH($B$3, resultados!$A$1:$ZZ$1, 0))</f>
        <v/>
      </c>
    </row>
    <row r="1997">
      <c r="A1997">
        <f>INDEX(resultados!$A$2:$ZZ$3036, 1991, MATCH($B$1, resultados!$A$1:$ZZ$1, 0))</f>
        <v/>
      </c>
      <c r="B1997">
        <f>INDEX(resultados!$A$2:$ZZ$3036, 1991, MATCH($B$2, resultados!$A$1:$ZZ$1, 0))</f>
        <v/>
      </c>
      <c r="C1997">
        <f>INDEX(resultados!$A$2:$ZZ$3036, 1991, MATCH($B$3, resultados!$A$1:$ZZ$1, 0))</f>
        <v/>
      </c>
    </row>
    <row r="1998">
      <c r="A1998">
        <f>INDEX(resultados!$A$2:$ZZ$3036, 1992, MATCH($B$1, resultados!$A$1:$ZZ$1, 0))</f>
        <v/>
      </c>
      <c r="B1998">
        <f>INDEX(resultados!$A$2:$ZZ$3036, 1992, MATCH($B$2, resultados!$A$1:$ZZ$1, 0))</f>
        <v/>
      </c>
      <c r="C1998">
        <f>INDEX(resultados!$A$2:$ZZ$3036, 1992, MATCH($B$3, resultados!$A$1:$ZZ$1, 0))</f>
        <v/>
      </c>
    </row>
    <row r="1999">
      <c r="A1999">
        <f>INDEX(resultados!$A$2:$ZZ$3036, 1993, MATCH($B$1, resultados!$A$1:$ZZ$1, 0))</f>
        <v/>
      </c>
      <c r="B1999">
        <f>INDEX(resultados!$A$2:$ZZ$3036, 1993, MATCH($B$2, resultados!$A$1:$ZZ$1, 0))</f>
        <v/>
      </c>
      <c r="C1999">
        <f>INDEX(resultados!$A$2:$ZZ$3036, 1993, MATCH($B$3, resultados!$A$1:$ZZ$1, 0))</f>
        <v/>
      </c>
    </row>
    <row r="2000">
      <c r="A2000">
        <f>INDEX(resultados!$A$2:$ZZ$3036, 1994, MATCH($B$1, resultados!$A$1:$ZZ$1, 0))</f>
        <v/>
      </c>
      <c r="B2000">
        <f>INDEX(resultados!$A$2:$ZZ$3036, 1994, MATCH($B$2, resultados!$A$1:$ZZ$1, 0))</f>
        <v/>
      </c>
      <c r="C2000">
        <f>INDEX(resultados!$A$2:$ZZ$3036, 1994, MATCH($B$3, resultados!$A$1:$ZZ$1, 0))</f>
        <v/>
      </c>
    </row>
    <row r="2001">
      <c r="A2001">
        <f>INDEX(resultados!$A$2:$ZZ$3036, 1995, MATCH($B$1, resultados!$A$1:$ZZ$1, 0))</f>
        <v/>
      </c>
      <c r="B2001">
        <f>INDEX(resultados!$A$2:$ZZ$3036, 1995, MATCH($B$2, resultados!$A$1:$ZZ$1, 0))</f>
        <v/>
      </c>
      <c r="C2001">
        <f>INDEX(resultados!$A$2:$ZZ$3036, 1995, MATCH($B$3, resultados!$A$1:$ZZ$1, 0))</f>
        <v/>
      </c>
    </row>
    <row r="2002">
      <c r="A2002">
        <f>INDEX(resultados!$A$2:$ZZ$3036, 1996, MATCH($B$1, resultados!$A$1:$ZZ$1, 0))</f>
        <v/>
      </c>
      <c r="B2002">
        <f>INDEX(resultados!$A$2:$ZZ$3036, 1996, MATCH($B$2, resultados!$A$1:$ZZ$1, 0))</f>
        <v/>
      </c>
      <c r="C2002">
        <f>INDEX(resultados!$A$2:$ZZ$3036, 1996, MATCH($B$3, resultados!$A$1:$ZZ$1, 0))</f>
        <v/>
      </c>
    </row>
    <row r="2003">
      <c r="A2003">
        <f>INDEX(resultados!$A$2:$ZZ$3036, 1997, MATCH($B$1, resultados!$A$1:$ZZ$1, 0))</f>
        <v/>
      </c>
      <c r="B2003">
        <f>INDEX(resultados!$A$2:$ZZ$3036, 1997, MATCH($B$2, resultados!$A$1:$ZZ$1, 0))</f>
        <v/>
      </c>
      <c r="C2003">
        <f>INDEX(resultados!$A$2:$ZZ$3036, 1997, MATCH($B$3, resultados!$A$1:$ZZ$1, 0))</f>
        <v/>
      </c>
    </row>
    <row r="2004">
      <c r="A2004">
        <f>INDEX(resultados!$A$2:$ZZ$3036, 1998, MATCH($B$1, resultados!$A$1:$ZZ$1, 0))</f>
        <v/>
      </c>
      <c r="B2004">
        <f>INDEX(resultados!$A$2:$ZZ$3036, 1998, MATCH($B$2, resultados!$A$1:$ZZ$1, 0))</f>
        <v/>
      </c>
      <c r="C2004">
        <f>INDEX(resultados!$A$2:$ZZ$3036, 1998, MATCH($B$3, resultados!$A$1:$ZZ$1, 0))</f>
        <v/>
      </c>
    </row>
    <row r="2005">
      <c r="A2005">
        <f>INDEX(resultados!$A$2:$ZZ$3036, 1999, MATCH($B$1, resultados!$A$1:$ZZ$1, 0))</f>
        <v/>
      </c>
      <c r="B2005">
        <f>INDEX(resultados!$A$2:$ZZ$3036, 1999, MATCH($B$2, resultados!$A$1:$ZZ$1, 0))</f>
        <v/>
      </c>
      <c r="C2005">
        <f>INDEX(resultados!$A$2:$ZZ$3036, 1999, MATCH($B$3, resultados!$A$1:$ZZ$1, 0))</f>
        <v/>
      </c>
    </row>
    <row r="2006">
      <c r="A2006">
        <f>INDEX(resultados!$A$2:$ZZ$3036, 2000, MATCH($B$1, resultados!$A$1:$ZZ$1, 0))</f>
        <v/>
      </c>
      <c r="B2006">
        <f>INDEX(resultados!$A$2:$ZZ$3036, 2000, MATCH($B$2, resultados!$A$1:$ZZ$1, 0))</f>
        <v/>
      </c>
      <c r="C2006">
        <f>INDEX(resultados!$A$2:$ZZ$3036, 2000, MATCH($B$3, resultados!$A$1:$ZZ$1, 0))</f>
        <v/>
      </c>
    </row>
    <row r="2007">
      <c r="A2007">
        <f>INDEX(resultados!$A$2:$ZZ$3036, 2001, MATCH($B$1, resultados!$A$1:$ZZ$1, 0))</f>
        <v/>
      </c>
      <c r="B2007">
        <f>INDEX(resultados!$A$2:$ZZ$3036, 2001, MATCH($B$2, resultados!$A$1:$ZZ$1, 0))</f>
        <v/>
      </c>
      <c r="C2007">
        <f>INDEX(resultados!$A$2:$ZZ$3036, 2001, MATCH($B$3, resultados!$A$1:$ZZ$1, 0))</f>
        <v/>
      </c>
    </row>
    <row r="2008">
      <c r="A2008">
        <f>INDEX(resultados!$A$2:$ZZ$3036, 2002, MATCH($B$1, resultados!$A$1:$ZZ$1, 0))</f>
        <v/>
      </c>
      <c r="B2008">
        <f>INDEX(resultados!$A$2:$ZZ$3036, 2002, MATCH($B$2, resultados!$A$1:$ZZ$1, 0))</f>
        <v/>
      </c>
      <c r="C2008">
        <f>INDEX(resultados!$A$2:$ZZ$3036, 2002, MATCH($B$3, resultados!$A$1:$ZZ$1, 0))</f>
        <v/>
      </c>
    </row>
    <row r="2009">
      <c r="A2009">
        <f>INDEX(resultados!$A$2:$ZZ$3036, 2003, MATCH($B$1, resultados!$A$1:$ZZ$1, 0))</f>
        <v/>
      </c>
      <c r="B2009">
        <f>INDEX(resultados!$A$2:$ZZ$3036, 2003, MATCH($B$2, resultados!$A$1:$ZZ$1, 0))</f>
        <v/>
      </c>
      <c r="C2009">
        <f>INDEX(resultados!$A$2:$ZZ$3036, 2003, MATCH($B$3, resultados!$A$1:$ZZ$1, 0))</f>
        <v/>
      </c>
    </row>
    <row r="2010">
      <c r="A2010">
        <f>INDEX(resultados!$A$2:$ZZ$3036, 2004, MATCH($B$1, resultados!$A$1:$ZZ$1, 0))</f>
        <v/>
      </c>
      <c r="B2010">
        <f>INDEX(resultados!$A$2:$ZZ$3036, 2004, MATCH($B$2, resultados!$A$1:$ZZ$1, 0))</f>
        <v/>
      </c>
      <c r="C2010">
        <f>INDEX(resultados!$A$2:$ZZ$3036, 2004, MATCH($B$3, resultados!$A$1:$ZZ$1, 0))</f>
        <v/>
      </c>
    </row>
    <row r="2011">
      <c r="A2011">
        <f>INDEX(resultados!$A$2:$ZZ$3036, 2005, MATCH($B$1, resultados!$A$1:$ZZ$1, 0))</f>
        <v/>
      </c>
      <c r="B2011">
        <f>INDEX(resultados!$A$2:$ZZ$3036, 2005, MATCH($B$2, resultados!$A$1:$ZZ$1, 0))</f>
        <v/>
      </c>
      <c r="C2011">
        <f>INDEX(resultados!$A$2:$ZZ$3036, 2005, MATCH($B$3, resultados!$A$1:$ZZ$1, 0))</f>
        <v/>
      </c>
    </row>
    <row r="2012">
      <c r="A2012">
        <f>INDEX(resultados!$A$2:$ZZ$3036, 2006, MATCH($B$1, resultados!$A$1:$ZZ$1, 0))</f>
        <v/>
      </c>
      <c r="B2012">
        <f>INDEX(resultados!$A$2:$ZZ$3036, 2006, MATCH($B$2, resultados!$A$1:$ZZ$1, 0))</f>
        <v/>
      </c>
      <c r="C2012">
        <f>INDEX(resultados!$A$2:$ZZ$3036, 2006, MATCH($B$3, resultados!$A$1:$ZZ$1, 0))</f>
        <v/>
      </c>
    </row>
    <row r="2013">
      <c r="A2013">
        <f>INDEX(resultados!$A$2:$ZZ$3036, 2007, MATCH($B$1, resultados!$A$1:$ZZ$1, 0))</f>
        <v/>
      </c>
      <c r="B2013">
        <f>INDEX(resultados!$A$2:$ZZ$3036, 2007, MATCH($B$2, resultados!$A$1:$ZZ$1, 0))</f>
        <v/>
      </c>
      <c r="C2013">
        <f>INDEX(resultados!$A$2:$ZZ$3036, 2007, MATCH($B$3, resultados!$A$1:$ZZ$1, 0))</f>
        <v/>
      </c>
    </row>
    <row r="2014">
      <c r="A2014">
        <f>INDEX(resultados!$A$2:$ZZ$3036, 2008, MATCH($B$1, resultados!$A$1:$ZZ$1, 0))</f>
        <v/>
      </c>
      <c r="B2014">
        <f>INDEX(resultados!$A$2:$ZZ$3036, 2008, MATCH($B$2, resultados!$A$1:$ZZ$1, 0))</f>
        <v/>
      </c>
      <c r="C2014">
        <f>INDEX(resultados!$A$2:$ZZ$3036, 2008, MATCH($B$3, resultados!$A$1:$ZZ$1, 0))</f>
        <v/>
      </c>
    </row>
    <row r="2015">
      <c r="A2015">
        <f>INDEX(resultados!$A$2:$ZZ$3036, 2009, MATCH($B$1, resultados!$A$1:$ZZ$1, 0))</f>
        <v/>
      </c>
      <c r="B2015">
        <f>INDEX(resultados!$A$2:$ZZ$3036, 2009, MATCH($B$2, resultados!$A$1:$ZZ$1, 0))</f>
        <v/>
      </c>
      <c r="C2015">
        <f>INDEX(resultados!$A$2:$ZZ$3036, 2009, MATCH($B$3, resultados!$A$1:$ZZ$1, 0))</f>
        <v/>
      </c>
    </row>
    <row r="2016">
      <c r="A2016">
        <f>INDEX(resultados!$A$2:$ZZ$3036, 2010, MATCH($B$1, resultados!$A$1:$ZZ$1, 0))</f>
        <v/>
      </c>
      <c r="B2016">
        <f>INDEX(resultados!$A$2:$ZZ$3036, 2010, MATCH($B$2, resultados!$A$1:$ZZ$1, 0))</f>
        <v/>
      </c>
      <c r="C2016">
        <f>INDEX(resultados!$A$2:$ZZ$3036, 2010, MATCH($B$3, resultados!$A$1:$ZZ$1, 0))</f>
        <v/>
      </c>
    </row>
    <row r="2017">
      <c r="A2017">
        <f>INDEX(resultados!$A$2:$ZZ$3036, 2011, MATCH($B$1, resultados!$A$1:$ZZ$1, 0))</f>
        <v/>
      </c>
      <c r="B2017">
        <f>INDEX(resultados!$A$2:$ZZ$3036, 2011, MATCH($B$2, resultados!$A$1:$ZZ$1, 0))</f>
        <v/>
      </c>
      <c r="C2017">
        <f>INDEX(resultados!$A$2:$ZZ$3036, 2011, MATCH($B$3, resultados!$A$1:$ZZ$1, 0))</f>
        <v/>
      </c>
    </row>
    <row r="2018">
      <c r="A2018">
        <f>INDEX(resultados!$A$2:$ZZ$3036, 2012, MATCH($B$1, resultados!$A$1:$ZZ$1, 0))</f>
        <v/>
      </c>
      <c r="B2018">
        <f>INDEX(resultados!$A$2:$ZZ$3036, 2012, MATCH($B$2, resultados!$A$1:$ZZ$1, 0))</f>
        <v/>
      </c>
      <c r="C2018">
        <f>INDEX(resultados!$A$2:$ZZ$3036, 2012, MATCH($B$3, resultados!$A$1:$ZZ$1, 0))</f>
        <v/>
      </c>
    </row>
    <row r="2019">
      <c r="A2019">
        <f>INDEX(resultados!$A$2:$ZZ$3036, 2013, MATCH($B$1, resultados!$A$1:$ZZ$1, 0))</f>
        <v/>
      </c>
      <c r="B2019">
        <f>INDEX(resultados!$A$2:$ZZ$3036, 2013, MATCH($B$2, resultados!$A$1:$ZZ$1, 0))</f>
        <v/>
      </c>
      <c r="C2019">
        <f>INDEX(resultados!$A$2:$ZZ$3036, 2013, MATCH($B$3, resultados!$A$1:$ZZ$1, 0))</f>
        <v/>
      </c>
    </row>
    <row r="2020">
      <c r="A2020">
        <f>INDEX(resultados!$A$2:$ZZ$3036, 2014, MATCH($B$1, resultados!$A$1:$ZZ$1, 0))</f>
        <v/>
      </c>
      <c r="B2020">
        <f>INDEX(resultados!$A$2:$ZZ$3036, 2014, MATCH($B$2, resultados!$A$1:$ZZ$1, 0))</f>
        <v/>
      </c>
      <c r="C2020">
        <f>INDEX(resultados!$A$2:$ZZ$3036, 2014, MATCH($B$3, resultados!$A$1:$ZZ$1, 0))</f>
        <v/>
      </c>
    </row>
    <row r="2021">
      <c r="A2021">
        <f>INDEX(resultados!$A$2:$ZZ$3036, 2015, MATCH($B$1, resultados!$A$1:$ZZ$1, 0))</f>
        <v/>
      </c>
      <c r="B2021">
        <f>INDEX(resultados!$A$2:$ZZ$3036, 2015, MATCH($B$2, resultados!$A$1:$ZZ$1, 0))</f>
        <v/>
      </c>
      <c r="C2021">
        <f>INDEX(resultados!$A$2:$ZZ$3036, 2015, MATCH($B$3, resultados!$A$1:$ZZ$1, 0))</f>
        <v/>
      </c>
    </row>
    <row r="2022">
      <c r="A2022">
        <f>INDEX(resultados!$A$2:$ZZ$3036, 2016, MATCH($B$1, resultados!$A$1:$ZZ$1, 0))</f>
        <v/>
      </c>
      <c r="B2022">
        <f>INDEX(resultados!$A$2:$ZZ$3036, 2016, MATCH($B$2, resultados!$A$1:$ZZ$1, 0))</f>
        <v/>
      </c>
      <c r="C2022">
        <f>INDEX(resultados!$A$2:$ZZ$3036, 2016, MATCH($B$3, resultados!$A$1:$ZZ$1, 0))</f>
        <v/>
      </c>
    </row>
    <row r="2023">
      <c r="A2023">
        <f>INDEX(resultados!$A$2:$ZZ$3036, 2017, MATCH($B$1, resultados!$A$1:$ZZ$1, 0))</f>
        <v/>
      </c>
      <c r="B2023">
        <f>INDEX(resultados!$A$2:$ZZ$3036, 2017, MATCH($B$2, resultados!$A$1:$ZZ$1, 0))</f>
        <v/>
      </c>
      <c r="C2023">
        <f>INDEX(resultados!$A$2:$ZZ$3036, 2017, MATCH($B$3, resultados!$A$1:$ZZ$1, 0))</f>
        <v/>
      </c>
    </row>
    <row r="2024">
      <c r="A2024">
        <f>INDEX(resultados!$A$2:$ZZ$3036, 2018, MATCH($B$1, resultados!$A$1:$ZZ$1, 0))</f>
        <v/>
      </c>
      <c r="B2024">
        <f>INDEX(resultados!$A$2:$ZZ$3036, 2018, MATCH($B$2, resultados!$A$1:$ZZ$1, 0))</f>
        <v/>
      </c>
      <c r="C2024">
        <f>INDEX(resultados!$A$2:$ZZ$3036, 2018, MATCH($B$3, resultados!$A$1:$ZZ$1, 0))</f>
        <v/>
      </c>
    </row>
    <row r="2025">
      <c r="A2025">
        <f>INDEX(resultados!$A$2:$ZZ$3036, 2019, MATCH($B$1, resultados!$A$1:$ZZ$1, 0))</f>
        <v/>
      </c>
      <c r="B2025">
        <f>INDEX(resultados!$A$2:$ZZ$3036, 2019, MATCH($B$2, resultados!$A$1:$ZZ$1, 0))</f>
        <v/>
      </c>
      <c r="C2025">
        <f>INDEX(resultados!$A$2:$ZZ$3036, 2019, MATCH($B$3, resultados!$A$1:$ZZ$1, 0))</f>
        <v/>
      </c>
    </row>
    <row r="2026">
      <c r="A2026">
        <f>INDEX(resultados!$A$2:$ZZ$3036, 2020, MATCH($B$1, resultados!$A$1:$ZZ$1, 0))</f>
        <v/>
      </c>
      <c r="B2026">
        <f>INDEX(resultados!$A$2:$ZZ$3036, 2020, MATCH($B$2, resultados!$A$1:$ZZ$1, 0))</f>
        <v/>
      </c>
      <c r="C2026">
        <f>INDEX(resultados!$A$2:$ZZ$3036, 2020, MATCH($B$3, resultados!$A$1:$ZZ$1, 0))</f>
        <v/>
      </c>
    </row>
    <row r="2027">
      <c r="A2027">
        <f>INDEX(resultados!$A$2:$ZZ$3036, 2021, MATCH($B$1, resultados!$A$1:$ZZ$1, 0))</f>
        <v/>
      </c>
      <c r="B2027">
        <f>INDEX(resultados!$A$2:$ZZ$3036, 2021, MATCH($B$2, resultados!$A$1:$ZZ$1, 0))</f>
        <v/>
      </c>
      <c r="C2027">
        <f>INDEX(resultados!$A$2:$ZZ$3036, 2021, MATCH($B$3, resultados!$A$1:$ZZ$1, 0))</f>
        <v/>
      </c>
    </row>
    <row r="2028">
      <c r="A2028">
        <f>INDEX(resultados!$A$2:$ZZ$3036, 2022, MATCH($B$1, resultados!$A$1:$ZZ$1, 0))</f>
        <v/>
      </c>
      <c r="B2028">
        <f>INDEX(resultados!$A$2:$ZZ$3036, 2022, MATCH($B$2, resultados!$A$1:$ZZ$1, 0))</f>
        <v/>
      </c>
      <c r="C2028">
        <f>INDEX(resultados!$A$2:$ZZ$3036, 2022, MATCH($B$3, resultados!$A$1:$ZZ$1, 0))</f>
        <v/>
      </c>
    </row>
    <row r="2029">
      <c r="A2029">
        <f>INDEX(resultados!$A$2:$ZZ$3036, 2023, MATCH($B$1, resultados!$A$1:$ZZ$1, 0))</f>
        <v/>
      </c>
      <c r="B2029">
        <f>INDEX(resultados!$A$2:$ZZ$3036, 2023, MATCH($B$2, resultados!$A$1:$ZZ$1, 0))</f>
        <v/>
      </c>
      <c r="C2029">
        <f>INDEX(resultados!$A$2:$ZZ$3036, 2023, MATCH($B$3, resultados!$A$1:$ZZ$1, 0))</f>
        <v/>
      </c>
    </row>
    <row r="2030">
      <c r="A2030">
        <f>INDEX(resultados!$A$2:$ZZ$3036, 2024, MATCH($B$1, resultados!$A$1:$ZZ$1, 0))</f>
        <v/>
      </c>
      <c r="B2030">
        <f>INDEX(resultados!$A$2:$ZZ$3036, 2024, MATCH($B$2, resultados!$A$1:$ZZ$1, 0))</f>
        <v/>
      </c>
      <c r="C2030">
        <f>INDEX(resultados!$A$2:$ZZ$3036, 2024, MATCH($B$3, resultados!$A$1:$ZZ$1, 0))</f>
        <v/>
      </c>
    </row>
    <row r="2031">
      <c r="A2031">
        <f>INDEX(resultados!$A$2:$ZZ$3036, 2025, MATCH($B$1, resultados!$A$1:$ZZ$1, 0))</f>
        <v/>
      </c>
      <c r="B2031">
        <f>INDEX(resultados!$A$2:$ZZ$3036, 2025, MATCH($B$2, resultados!$A$1:$ZZ$1, 0))</f>
        <v/>
      </c>
      <c r="C2031">
        <f>INDEX(resultados!$A$2:$ZZ$3036, 2025, MATCH($B$3, resultados!$A$1:$ZZ$1, 0))</f>
        <v/>
      </c>
    </row>
    <row r="2032">
      <c r="A2032">
        <f>INDEX(resultados!$A$2:$ZZ$3036, 2026, MATCH($B$1, resultados!$A$1:$ZZ$1, 0))</f>
        <v/>
      </c>
      <c r="B2032">
        <f>INDEX(resultados!$A$2:$ZZ$3036, 2026, MATCH($B$2, resultados!$A$1:$ZZ$1, 0))</f>
        <v/>
      </c>
      <c r="C2032">
        <f>INDEX(resultados!$A$2:$ZZ$3036, 2026, MATCH($B$3, resultados!$A$1:$ZZ$1, 0))</f>
        <v/>
      </c>
    </row>
    <row r="2033">
      <c r="A2033">
        <f>INDEX(resultados!$A$2:$ZZ$3036, 2027, MATCH($B$1, resultados!$A$1:$ZZ$1, 0))</f>
        <v/>
      </c>
      <c r="B2033">
        <f>INDEX(resultados!$A$2:$ZZ$3036, 2027, MATCH($B$2, resultados!$A$1:$ZZ$1, 0))</f>
        <v/>
      </c>
      <c r="C2033">
        <f>INDEX(resultados!$A$2:$ZZ$3036, 2027, MATCH($B$3, resultados!$A$1:$ZZ$1, 0))</f>
        <v/>
      </c>
    </row>
    <row r="2034">
      <c r="A2034">
        <f>INDEX(resultados!$A$2:$ZZ$3036, 2028, MATCH($B$1, resultados!$A$1:$ZZ$1, 0))</f>
        <v/>
      </c>
      <c r="B2034">
        <f>INDEX(resultados!$A$2:$ZZ$3036, 2028, MATCH($B$2, resultados!$A$1:$ZZ$1, 0))</f>
        <v/>
      </c>
      <c r="C2034">
        <f>INDEX(resultados!$A$2:$ZZ$3036, 2028, MATCH($B$3, resultados!$A$1:$ZZ$1, 0))</f>
        <v/>
      </c>
    </row>
    <row r="2035">
      <c r="A2035">
        <f>INDEX(resultados!$A$2:$ZZ$3036, 2029, MATCH($B$1, resultados!$A$1:$ZZ$1, 0))</f>
        <v/>
      </c>
      <c r="B2035">
        <f>INDEX(resultados!$A$2:$ZZ$3036, 2029, MATCH($B$2, resultados!$A$1:$ZZ$1, 0))</f>
        <v/>
      </c>
      <c r="C2035">
        <f>INDEX(resultados!$A$2:$ZZ$3036, 2029, MATCH($B$3, resultados!$A$1:$ZZ$1, 0))</f>
        <v/>
      </c>
    </row>
    <row r="2036">
      <c r="A2036">
        <f>INDEX(resultados!$A$2:$ZZ$3036, 2030, MATCH($B$1, resultados!$A$1:$ZZ$1, 0))</f>
        <v/>
      </c>
      <c r="B2036">
        <f>INDEX(resultados!$A$2:$ZZ$3036, 2030, MATCH($B$2, resultados!$A$1:$ZZ$1, 0))</f>
        <v/>
      </c>
      <c r="C2036">
        <f>INDEX(resultados!$A$2:$ZZ$3036, 2030, MATCH($B$3, resultados!$A$1:$ZZ$1, 0))</f>
        <v/>
      </c>
    </row>
    <row r="2037">
      <c r="A2037">
        <f>INDEX(resultados!$A$2:$ZZ$3036, 2031, MATCH($B$1, resultados!$A$1:$ZZ$1, 0))</f>
        <v/>
      </c>
      <c r="B2037">
        <f>INDEX(resultados!$A$2:$ZZ$3036, 2031, MATCH($B$2, resultados!$A$1:$ZZ$1, 0))</f>
        <v/>
      </c>
      <c r="C2037">
        <f>INDEX(resultados!$A$2:$ZZ$3036, 2031, MATCH($B$3, resultados!$A$1:$ZZ$1, 0))</f>
        <v/>
      </c>
    </row>
    <row r="2038">
      <c r="A2038">
        <f>INDEX(resultados!$A$2:$ZZ$3036, 2032, MATCH($B$1, resultados!$A$1:$ZZ$1, 0))</f>
        <v/>
      </c>
      <c r="B2038">
        <f>INDEX(resultados!$A$2:$ZZ$3036, 2032, MATCH($B$2, resultados!$A$1:$ZZ$1, 0))</f>
        <v/>
      </c>
      <c r="C2038">
        <f>INDEX(resultados!$A$2:$ZZ$3036, 2032, MATCH($B$3, resultados!$A$1:$ZZ$1, 0))</f>
        <v/>
      </c>
    </row>
    <row r="2039">
      <c r="A2039">
        <f>INDEX(resultados!$A$2:$ZZ$3036, 2033, MATCH($B$1, resultados!$A$1:$ZZ$1, 0))</f>
        <v/>
      </c>
      <c r="B2039">
        <f>INDEX(resultados!$A$2:$ZZ$3036, 2033, MATCH($B$2, resultados!$A$1:$ZZ$1, 0))</f>
        <v/>
      </c>
      <c r="C2039">
        <f>INDEX(resultados!$A$2:$ZZ$3036, 2033, MATCH($B$3, resultados!$A$1:$ZZ$1, 0))</f>
        <v/>
      </c>
    </row>
    <row r="2040">
      <c r="A2040">
        <f>INDEX(resultados!$A$2:$ZZ$3036, 2034, MATCH($B$1, resultados!$A$1:$ZZ$1, 0))</f>
        <v/>
      </c>
      <c r="B2040">
        <f>INDEX(resultados!$A$2:$ZZ$3036, 2034, MATCH($B$2, resultados!$A$1:$ZZ$1, 0))</f>
        <v/>
      </c>
      <c r="C2040">
        <f>INDEX(resultados!$A$2:$ZZ$3036, 2034, MATCH($B$3, resultados!$A$1:$ZZ$1, 0))</f>
        <v/>
      </c>
    </row>
    <row r="2041">
      <c r="A2041">
        <f>INDEX(resultados!$A$2:$ZZ$3036, 2035, MATCH($B$1, resultados!$A$1:$ZZ$1, 0))</f>
        <v/>
      </c>
      <c r="B2041">
        <f>INDEX(resultados!$A$2:$ZZ$3036, 2035, MATCH($B$2, resultados!$A$1:$ZZ$1, 0))</f>
        <v/>
      </c>
      <c r="C2041">
        <f>INDEX(resultados!$A$2:$ZZ$3036, 2035, MATCH($B$3, resultados!$A$1:$ZZ$1, 0))</f>
        <v/>
      </c>
    </row>
    <row r="2042">
      <c r="A2042">
        <f>INDEX(resultados!$A$2:$ZZ$3036, 2036, MATCH($B$1, resultados!$A$1:$ZZ$1, 0))</f>
        <v/>
      </c>
      <c r="B2042">
        <f>INDEX(resultados!$A$2:$ZZ$3036, 2036, MATCH($B$2, resultados!$A$1:$ZZ$1, 0))</f>
        <v/>
      </c>
      <c r="C2042">
        <f>INDEX(resultados!$A$2:$ZZ$3036, 2036, MATCH($B$3, resultados!$A$1:$ZZ$1, 0))</f>
        <v/>
      </c>
    </row>
    <row r="2043">
      <c r="A2043">
        <f>INDEX(resultados!$A$2:$ZZ$3036, 2037, MATCH($B$1, resultados!$A$1:$ZZ$1, 0))</f>
        <v/>
      </c>
      <c r="B2043">
        <f>INDEX(resultados!$A$2:$ZZ$3036, 2037, MATCH($B$2, resultados!$A$1:$ZZ$1, 0))</f>
        <v/>
      </c>
      <c r="C2043">
        <f>INDEX(resultados!$A$2:$ZZ$3036, 2037, MATCH($B$3, resultados!$A$1:$ZZ$1, 0))</f>
        <v/>
      </c>
    </row>
    <row r="2044">
      <c r="A2044">
        <f>INDEX(resultados!$A$2:$ZZ$3036, 2038, MATCH($B$1, resultados!$A$1:$ZZ$1, 0))</f>
        <v/>
      </c>
      <c r="B2044">
        <f>INDEX(resultados!$A$2:$ZZ$3036, 2038, MATCH($B$2, resultados!$A$1:$ZZ$1, 0))</f>
        <v/>
      </c>
      <c r="C2044">
        <f>INDEX(resultados!$A$2:$ZZ$3036, 2038, MATCH($B$3, resultados!$A$1:$ZZ$1, 0))</f>
        <v/>
      </c>
    </row>
    <row r="2045">
      <c r="A2045">
        <f>INDEX(resultados!$A$2:$ZZ$3036, 2039, MATCH($B$1, resultados!$A$1:$ZZ$1, 0))</f>
        <v/>
      </c>
      <c r="B2045">
        <f>INDEX(resultados!$A$2:$ZZ$3036, 2039, MATCH($B$2, resultados!$A$1:$ZZ$1, 0))</f>
        <v/>
      </c>
      <c r="C2045">
        <f>INDEX(resultados!$A$2:$ZZ$3036, 2039, MATCH($B$3, resultados!$A$1:$ZZ$1, 0))</f>
        <v/>
      </c>
    </row>
    <row r="2046">
      <c r="A2046">
        <f>INDEX(resultados!$A$2:$ZZ$3036, 2040, MATCH($B$1, resultados!$A$1:$ZZ$1, 0))</f>
        <v/>
      </c>
      <c r="B2046">
        <f>INDEX(resultados!$A$2:$ZZ$3036, 2040, MATCH($B$2, resultados!$A$1:$ZZ$1, 0))</f>
        <v/>
      </c>
      <c r="C2046">
        <f>INDEX(resultados!$A$2:$ZZ$3036, 2040, MATCH($B$3, resultados!$A$1:$ZZ$1, 0))</f>
        <v/>
      </c>
    </row>
    <row r="2047">
      <c r="A2047">
        <f>INDEX(resultados!$A$2:$ZZ$3036, 2041, MATCH($B$1, resultados!$A$1:$ZZ$1, 0))</f>
        <v/>
      </c>
      <c r="B2047">
        <f>INDEX(resultados!$A$2:$ZZ$3036, 2041, MATCH($B$2, resultados!$A$1:$ZZ$1, 0))</f>
        <v/>
      </c>
      <c r="C2047">
        <f>INDEX(resultados!$A$2:$ZZ$3036, 2041, MATCH($B$3, resultados!$A$1:$ZZ$1, 0))</f>
        <v/>
      </c>
    </row>
    <row r="2048">
      <c r="A2048">
        <f>INDEX(resultados!$A$2:$ZZ$3036, 2042, MATCH($B$1, resultados!$A$1:$ZZ$1, 0))</f>
        <v/>
      </c>
      <c r="B2048">
        <f>INDEX(resultados!$A$2:$ZZ$3036, 2042, MATCH($B$2, resultados!$A$1:$ZZ$1, 0))</f>
        <v/>
      </c>
      <c r="C2048">
        <f>INDEX(resultados!$A$2:$ZZ$3036, 2042, MATCH($B$3, resultados!$A$1:$ZZ$1, 0))</f>
        <v/>
      </c>
    </row>
    <row r="2049">
      <c r="A2049">
        <f>INDEX(resultados!$A$2:$ZZ$3036, 2043, MATCH($B$1, resultados!$A$1:$ZZ$1, 0))</f>
        <v/>
      </c>
      <c r="B2049">
        <f>INDEX(resultados!$A$2:$ZZ$3036, 2043, MATCH($B$2, resultados!$A$1:$ZZ$1, 0))</f>
        <v/>
      </c>
      <c r="C2049">
        <f>INDEX(resultados!$A$2:$ZZ$3036, 2043, MATCH($B$3, resultados!$A$1:$ZZ$1, 0))</f>
        <v/>
      </c>
    </row>
    <row r="2050">
      <c r="A2050">
        <f>INDEX(resultados!$A$2:$ZZ$3036, 2044, MATCH($B$1, resultados!$A$1:$ZZ$1, 0))</f>
        <v/>
      </c>
      <c r="B2050">
        <f>INDEX(resultados!$A$2:$ZZ$3036, 2044, MATCH($B$2, resultados!$A$1:$ZZ$1, 0))</f>
        <v/>
      </c>
      <c r="C2050">
        <f>INDEX(resultados!$A$2:$ZZ$3036, 2044, MATCH($B$3, resultados!$A$1:$ZZ$1, 0))</f>
        <v/>
      </c>
    </row>
    <row r="2051">
      <c r="A2051">
        <f>INDEX(resultados!$A$2:$ZZ$3036, 2045, MATCH($B$1, resultados!$A$1:$ZZ$1, 0))</f>
        <v/>
      </c>
      <c r="B2051">
        <f>INDEX(resultados!$A$2:$ZZ$3036, 2045, MATCH($B$2, resultados!$A$1:$ZZ$1, 0))</f>
        <v/>
      </c>
      <c r="C2051">
        <f>INDEX(resultados!$A$2:$ZZ$3036, 2045, MATCH($B$3, resultados!$A$1:$ZZ$1, 0))</f>
        <v/>
      </c>
    </row>
    <row r="2052">
      <c r="A2052">
        <f>INDEX(resultados!$A$2:$ZZ$3036, 2046, MATCH($B$1, resultados!$A$1:$ZZ$1, 0))</f>
        <v/>
      </c>
      <c r="B2052">
        <f>INDEX(resultados!$A$2:$ZZ$3036, 2046, MATCH($B$2, resultados!$A$1:$ZZ$1, 0))</f>
        <v/>
      </c>
      <c r="C2052">
        <f>INDEX(resultados!$A$2:$ZZ$3036, 2046, MATCH($B$3, resultados!$A$1:$ZZ$1, 0))</f>
        <v/>
      </c>
    </row>
    <row r="2053">
      <c r="A2053">
        <f>INDEX(resultados!$A$2:$ZZ$3036, 2047, MATCH($B$1, resultados!$A$1:$ZZ$1, 0))</f>
        <v/>
      </c>
      <c r="B2053">
        <f>INDEX(resultados!$A$2:$ZZ$3036, 2047, MATCH($B$2, resultados!$A$1:$ZZ$1, 0))</f>
        <v/>
      </c>
      <c r="C2053">
        <f>INDEX(resultados!$A$2:$ZZ$3036, 2047, MATCH($B$3, resultados!$A$1:$ZZ$1, 0))</f>
        <v/>
      </c>
    </row>
    <row r="2054">
      <c r="A2054">
        <f>INDEX(resultados!$A$2:$ZZ$3036, 2048, MATCH($B$1, resultados!$A$1:$ZZ$1, 0))</f>
        <v/>
      </c>
      <c r="B2054">
        <f>INDEX(resultados!$A$2:$ZZ$3036, 2048, MATCH($B$2, resultados!$A$1:$ZZ$1, 0))</f>
        <v/>
      </c>
      <c r="C2054">
        <f>INDEX(resultados!$A$2:$ZZ$3036, 2048, MATCH($B$3, resultados!$A$1:$ZZ$1, 0))</f>
        <v/>
      </c>
    </row>
    <row r="2055">
      <c r="A2055">
        <f>INDEX(resultados!$A$2:$ZZ$3036, 2049, MATCH($B$1, resultados!$A$1:$ZZ$1, 0))</f>
        <v/>
      </c>
      <c r="B2055">
        <f>INDEX(resultados!$A$2:$ZZ$3036, 2049, MATCH($B$2, resultados!$A$1:$ZZ$1, 0))</f>
        <v/>
      </c>
      <c r="C2055">
        <f>INDEX(resultados!$A$2:$ZZ$3036, 2049, MATCH($B$3, resultados!$A$1:$ZZ$1, 0))</f>
        <v/>
      </c>
    </row>
    <row r="2056">
      <c r="A2056">
        <f>INDEX(resultados!$A$2:$ZZ$3036, 2050, MATCH($B$1, resultados!$A$1:$ZZ$1, 0))</f>
        <v/>
      </c>
      <c r="B2056">
        <f>INDEX(resultados!$A$2:$ZZ$3036, 2050, MATCH($B$2, resultados!$A$1:$ZZ$1, 0))</f>
        <v/>
      </c>
      <c r="C2056">
        <f>INDEX(resultados!$A$2:$ZZ$3036, 2050, MATCH($B$3, resultados!$A$1:$ZZ$1, 0))</f>
        <v/>
      </c>
    </row>
    <row r="2057">
      <c r="A2057">
        <f>INDEX(resultados!$A$2:$ZZ$3036, 2051, MATCH($B$1, resultados!$A$1:$ZZ$1, 0))</f>
        <v/>
      </c>
      <c r="B2057">
        <f>INDEX(resultados!$A$2:$ZZ$3036, 2051, MATCH($B$2, resultados!$A$1:$ZZ$1, 0))</f>
        <v/>
      </c>
      <c r="C2057">
        <f>INDEX(resultados!$A$2:$ZZ$3036, 2051, MATCH($B$3, resultados!$A$1:$ZZ$1, 0))</f>
        <v/>
      </c>
    </row>
    <row r="2058">
      <c r="A2058">
        <f>INDEX(resultados!$A$2:$ZZ$3036, 2052, MATCH($B$1, resultados!$A$1:$ZZ$1, 0))</f>
        <v/>
      </c>
      <c r="B2058">
        <f>INDEX(resultados!$A$2:$ZZ$3036, 2052, MATCH($B$2, resultados!$A$1:$ZZ$1, 0))</f>
        <v/>
      </c>
      <c r="C2058">
        <f>INDEX(resultados!$A$2:$ZZ$3036, 2052, MATCH($B$3, resultados!$A$1:$ZZ$1, 0))</f>
        <v/>
      </c>
    </row>
    <row r="2059">
      <c r="A2059">
        <f>INDEX(resultados!$A$2:$ZZ$3036, 2053, MATCH($B$1, resultados!$A$1:$ZZ$1, 0))</f>
        <v/>
      </c>
      <c r="B2059">
        <f>INDEX(resultados!$A$2:$ZZ$3036, 2053, MATCH($B$2, resultados!$A$1:$ZZ$1, 0))</f>
        <v/>
      </c>
      <c r="C2059">
        <f>INDEX(resultados!$A$2:$ZZ$3036, 2053, MATCH($B$3, resultados!$A$1:$ZZ$1, 0))</f>
        <v/>
      </c>
    </row>
    <row r="2060">
      <c r="A2060">
        <f>INDEX(resultados!$A$2:$ZZ$3036, 2054, MATCH($B$1, resultados!$A$1:$ZZ$1, 0))</f>
        <v/>
      </c>
      <c r="B2060">
        <f>INDEX(resultados!$A$2:$ZZ$3036, 2054, MATCH($B$2, resultados!$A$1:$ZZ$1, 0))</f>
        <v/>
      </c>
      <c r="C2060">
        <f>INDEX(resultados!$A$2:$ZZ$3036, 2054, MATCH($B$3, resultados!$A$1:$ZZ$1, 0))</f>
        <v/>
      </c>
    </row>
    <row r="2061">
      <c r="A2061">
        <f>INDEX(resultados!$A$2:$ZZ$3036, 2055, MATCH($B$1, resultados!$A$1:$ZZ$1, 0))</f>
        <v/>
      </c>
      <c r="B2061">
        <f>INDEX(resultados!$A$2:$ZZ$3036, 2055, MATCH($B$2, resultados!$A$1:$ZZ$1, 0))</f>
        <v/>
      </c>
      <c r="C2061">
        <f>INDEX(resultados!$A$2:$ZZ$3036, 2055, MATCH($B$3, resultados!$A$1:$ZZ$1, 0))</f>
        <v/>
      </c>
    </row>
    <row r="2062">
      <c r="A2062">
        <f>INDEX(resultados!$A$2:$ZZ$3036, 2056, MATCH($B$1, resultados!$A$1:$ZZ$1, 0))</f>
        <v/>
      </c>
      <c r="B2062">
        <f>INDEX(resultados!$A$2:$ZZ$3036, 2056, MATCH($B$2, resultados!$A$1:$ZZ$1, 0))</f>
        <v/>
      </c>
      <c r="C2062">
        <f>INDEX(resultados!$A$2:$ZZ$3036, 2056, MATCH($B$3, resultados!$A$1:$ZZ$1, 0))</f>
        <v/>
      </c>
    </row>
    <row r="2063">
      <c r="A2063">
        <f>INDEX(resultados!$A$2:$ZZ$3036, 2057, MATCH($B$1, resultados!$A$1:$ZZ$1, 0))</f>
        <v/>
      </c>
      <c r="B2063">
        <f>INDEX(resultados!$A$2:$ZZ$3036, 2057, MATCH($B$2, resultados!$A$1:$ZZ$1, 0))</f>
        <v/>
      </c>
      <c r="C2063">
        <f>INDEX(resultados!$A$2:$ZZ$3036, 2057, MATCH($B$3, resultados!$A$1:$ZZ$1, 0))</f>
        <v/>
      </c>
    </row>
    <row r="2064">
      <c r="A2064">
        <f>INDEX(resultados!$A$2:$ZZ$3036, 2058, MATCH($B$1, resultados!$A$1:$ZZ$1, 0))</f>
        <v/>
      </c>
      <c r="B2064">
        <f>INDEX(resultados!$A$2:$ZZ$3036, 2058, MATCH($B$2, resultados!$A$1:$ZZ$1, 0))</f>
        <v/>
      </c>
      <c r="C2064">
        <f>INDEX(resultados!$A$2:$ZZ$3036, 2058, MATCH($B$3, resultados!$A$1:$ZZ$1, 0))</f>
        <v/>
      </c>
    </row>
    <row r="2065">
      <c r="A2065">
        <f>INDEX(resultados!$A$2:$ZZ$3036, 2059, MATCH($B$1, resultados!$A$1:$ZZ$1, 0))</f>
        <v/>
      </c>
      <c r="B2065">
        <f>INDEX(resultados!$A$2:$ZZ$3036, 2059, MATCH($B$2, resultados!$A$1:$ZZ$1, 0))</f>
        <v/>
      </c>
      <c r="C2065">
        <f>INDEX(resultados!$A$2:$ZZ$3036, 2059, MATCH($B$3, resultados!$A$1:$ZZ$1, 0))</f>
        <v/>
      </c>
    </row>
    <row r="2066">
      <c r="A2066">
        <f>INDEX(resultados!$A$2:$ZZ$3036, 2060, MATCH($B$1, resultados!$A$1:$ZZ$1, 0))</f>
        <v/>
      </c>
      <c r="B2066">
        <f>INDEX(resultados!$A$2:$ZZ$3036, 2060, MATCH($B$2, resultados!$A$1:$ZZ$1, 0))</f>
        <v/>
      </c>
      <c r="C2066">
        <f>INDEX(resultados!$A$2:$ZZ$3036, 2060, MATCH($B$3, resultados!$A$1:$ZZ$1, 0))</f>
        <v/>
      </c>
    </row>
    <row r="2067">
      <c r="A2067">
        <f>INDEX(resultados!$A$2:$ZZ$3036, 2061, MATCH($B$1, resultados!$A$1:$ZZ$1, 0))</f>
        <v/>
      </c>
      <c r="B2067">
        <f>INDEX(resultados!$A$2:$ZZ$3036, 2061, MATCH($B$2, resultados!$A$1:$ZZ$1, 0))</f>
        <v/>
      </c>
      <c r="C2067">
        <f>INDEX(resultados!$A$2:$ZZ$3036, 2061, MATCH($B$3, resultados!$A$1:$ZZ$1, 0))</f>
        <v/>
      </c>
    </row>
    <row r="2068">
      <c r="A2068">
        <f>INDEX(resultados!$A$2:$ZZ$3036, 2062, MATCH($B$1, resultados!$A$1:$ZZ$1, 0))</f>
        <v/>
      </c>
      <c r="B2068">
        <f>INDEX(resultados!$A$2:$ZZ$3036, 2062, MATCH($B$2, resultados!$A$1:$ZZ$1, 0))</f>
        <v/>
      </c>
      <c r="C2068">
        <f>INDEX(resultados!$A$2:$ZZ$3036, 2062, MATCH($B$3, resultados!$A$1:$ZZ$1, 0))</f>
        <v/>
      </c>
    </row>
    <row r="2069">
      <c r="A2069">
        <f>INDEX(resultados!$A$2:$ZZ$3036, 2063, MATCH($B$1, resultados!$A$1:$ZZ$1, 0))</f>
        <v/>
      </c>
      <c r="B2069">
        <f>INDEX(resultados!$A$2:$ZZ$3036, 2063, MATCH($B$2, resultados!$A$1:$ZZ$1, 0))</f>
        <v/>
      </c>
      <c r="C2069">
        <f>INDEX(resultados!$A$2:$ZZ$3036, 2063, MATCH($B$3, resultados!$A$1:$ZZ$1, 0))</f>
        <v/>
      </c>
    </row>
    <row r="2070">
      <c r="A2070">
        <f>INDEX(resultados!$A$2:$ZZ$3036, 2064, MATCH($B$1, resultados!$A$1:$ZZ$1, 0))</f>
        <v/>
      </c>
      <c r="B2070">
        <f>INDEX(resultados!$A$2:$ZZ$3036, 2064, MATCH($B$2, resultados!$A$1:$ZZ$1, 0))</f>
        <v/>
      </c>
      <c r="C2070">
        <f>INDEX(resultados!$A$2:$ZZ$3036, 2064, MATCH($B$3, resultados!$A$1:$ZZ$1, 0))</f>
        <v/>
      </c>
    </row>
    <row r="2071">
      <c r="A2071">
        <f>INDEX(resultados!$A$2:$ZZ$3036, 2065, MATCH($B$1, resultados!$A$1:$ZZ$1, 0))</f>
        <v/>
      </c>
      <c r="B2071">
        <f>INDEX(resultados!$A$2:$ZZ$3036, 2065, MATCH($B$2, resultados!$A$1:$ZZ$1, 0))</f>
        <v/>
      </c>
      <c r="C2071">
        <f>INDEX(resultados!$A$2:$ZZ$3036, 2065, MATCH($B$3, resultados!$A$1:$ZZ$1, 0))</f>
        <v/>
      </c>
    </row>
    <row r="2072">
      <c r="A2072">
        <f>INDEX(resultados!$A$2:$ZZ$3036, 2066, MATCH($B$1, resultados!$A$1:$ZZ$1, 0))</f>
        <v/>
      </c>
      <c r="B2072">
        <f>INDEX(resultados!$A$2:$ZZ$3036, 2066, MATCH($B$2, resultados!$A$1:$ZZ$1, 0))</f>
        <v/>
      </c>
      <c r="C2072">
        <f>INDEX(resultados!$A$2:$ZZ$3036, 2066, MATCH($B$3, resultados!$A$1:$ZZ$1, 0))</f>
        <v/>
      </c>
    </row>
    <row r="2073">
      <c r="A2073">
        <f>INDEX(resultados!$A$2:$ZZ$3036, 2067, MATCH($B$1, resultados!$A$1:$ZZ$1, 0))</f>
        <v/>
      </c>
      <c r="B2073">
        <f>INDEX(resultados!$A$2:$ZZ$3036, 2067, MATCH($B$2, resultados!$A$1:$ZZ$1, 0))</f>
        <v/>
      </c>
      <c r="C2073">
        <f>INDEX(resultados!$A$2:$ZZ$3036, 2067, MATCH($B$3, resultados!$A$1:$ZZ$1, 0))</f>
        <v/>
      </c>
    </row>
    <row r="2074">
      <c r="A2074">
        <f>INDEX(resultados!$A$2:$ZZ$3036, 2068, MATCH($B$1, resultados!$A$1:$ZZ$1, 0))</f>
        <v/>
      </c>
      <c r="B2074">
        <f>INDEX(resultados!$A$2:$ZZ$3036, 2068, MATCH($B$2, resultados!$A$1:$ZZ$1, 0))</f>
        <v/>
      </c>
      <c r="C2074">
        <f>INDEX(resultados!$A$2:$ZZ$3036, 2068, MATCH($B$3, resultados!$A$1:$ZZ$1, 0))</f>
        <v/>
      </c>
    </row>
    <row r="2075">
      <c r="A2075">
        <f>INDEX(resultados!$A$2:$ZZ$3036, 2069, MATCH($B$1, resultados!$A$1:$ZZ$1, 0))</f>
        <v/>
      </c>
      <c r="B2075">
        <f>INDEX(resultados!$A$2:$ZZ$3036, 2069, MATCH($B$2, resultados!$A$1:$ZZ$1, 0))</f>
        <v/>
      </c>
      <c r="C2075">
        <f>INDEX(resultados!$A$2:$ZZ$3036, 2069, MATCH($B$3, resultados!$A$1:$ZZ$1, 0))</f>
        <v/>
      </c>
    </row>
    <row r="2076">
      <c r="A2076">
        <f>INDEX(resultados!$A$2:$ZZ$3036, 2070, MATCH($B$1, resultados!$A$1:$ZZ$1, 0))</f>
        <v/>
      </c>
      <c r="B2076">
        <f>INDEX(resultados!$A$2:$ZZ$3036, 2070, MATCH($B$2, resultados!$A$1:$ZZ$1, 0))</f>
        <v/>
      </c>
      <c r="C2076">
        <f>INDEX(resultados!$A$2:$ZZ$3036, 2070, MATCH($B$3, resultados!$A$1:$ZZ$1, 0))</f>
        <v/>
      </c>
    </row>
    <row r="2077">
      <c r="A2077">
        <f>INDEX(resultados!$A$2:$ZZ$3036, 2071, MATCH($B$1, resultados!$A$1:$ZZ$1, 0))</f>
        <v/>
      </c>
      <c r="B2077">
        <f>INDEX(resultados!$A$2:$ZZ$3036, 2071, MATCH($B$2, resultados!$A$1:$ZZ$1, 0))</f>
        <v/>
      </c>
      <c r="C2077">
        <f>INDEX(resultados!$A$2:$ZZ$3036, 2071, MATCH($B$3, resultados!$A$1:$ZZ$1, 0))</f>
        <v/>
      </c>
    </row>
    <row r="2078">
      <c r="A2078">
        <f>INDEX(resultados!$A$2:$ZZ$3036, 2072, MATCH($B$1, resultados!$A$1:$ZZ$1, 0))</f>
        <v/>
      </c>
      <c r="B2078">
        <f>INDEX(resultados!$A$2:$ZZ$3036, 2072, MATCH($B$2, resultados!$A$1:$ZZ$1, 0))</f>
        <v/>
      </c>
      <c r="C2078">
        <f>INDEX(resultados!$A$2:$ZZ$3036, 2072, MATCH($B$3, resultados!$A$1:$ZZ$1, 0))</f>
        <v/>
      </c>
    </row>
    <row r="2079">
      <c r="A2079">
        <f>INDEX(resultados!$A$2:$ZZ$3036, 2073, MATCH($B$1, resultados!$A$1:$ZZ$1, 0))</f>
        <v/>
      </c>
      <c r="B2079">
        <f>INDEX(resultados!$A$2:$ZZ$3036, 2073, MATCH($B$2, resultados!$A$1:$ZZ$1, 0))</f>
        <v/>
      </c>
      <c r="C2079">
        <f>INDEX(resultados!$A$2:$ZZ$3036, 2073, MATCH($B$3, resultados!$A$1:$ZZ$1, 0))</f>
        <v/>
      </c>
    </row>
    <row r="2080">
      <c r="A2080">
        <f>INDEX(resultados!$A$2:$ZZ$3036, 2074, MATCH($B$1, resultados!$A$1:$ZZ$1, 0))</f>
        <v/>
      </c>
      <c r="B2080">
        <f>INDEX(resultados!$A$2:$ZZ$3036, 2074, MATCH($B$2, resultados!$A$1:$ZZ$1, 0))</f>
        <v/>
      </c>
      <c r="C2080">
        <f>INDEX(resultados!$A$2:$ZZ$3036, 2074, MATCH($B$3, resultados!$A$1:$ZZ$1, 0))</f>
        <v/>
      </c>
    </row>
    <row r="2081">
      <c r="A2081">
        <f>INDEX(resultados!$A$2:$ZZ$3036, 2075, MATCH($B$1, resultados!$A$1:$ZZ$1, 0))</f>
        <v/>
      </c>
      <c r="B2081">
        <f>INDEX(resultados!$A$2:$ZZ$3036, 2075, MATCH($B$2, resultados!$A$1:$ZZ$1, 0))</f>
        <v/>
      </c>
      <c r="C2081">
        <f>INDEX(resultados!$A$2:$ZZ$3036, 2075, MATCH($B$3, resultados!$A$1:$ZZ$1, 0))</f>
        <v/>
      </c>
    </row>
    <row r="2082">
      <c r="A2082">
        <f>INDEX(resultados!$A$2:$ZZ$3036, 2076, MATCH($B$1, resultados!$A$1:$ZZ$1, 0))</f>
        <v/>
      </c>
      <c r="B2082">
        <f>INDEX(resultados!$A$2:$ZZ$3036, 2076, MATCH($B$2, resultados!$A$1:$ZZ$1, 0))</f>
        <v/>
      </c>
      <c r="C2082">
        <f>INDEX(resultados!$A$2:$ZZ$3036, 2076, MATCH($B$3, resultados!$A$1:$ZZ$1, 0))</f>
        <v/>
      </c>
    </row>
    <row r="2083">
      <c r="A2083">
        <f>INDEX(resultados!$A$2:$ZZ$3036, 2077, MATCH($B$1, resultados!$A$1:$ZZ$1, 0))</f>
        <v/>
      </c>
      <c r="B2083">
        <f>INDEX(resultados!$A$2:$ZZ$3036, 2077, MATCH($B$2, resultados!$A$1:$ZZ$1, 0))</f>
        <v/>
      </c>
      <c r="C2083">
        <f>INDEX(resultados!$A$2:$ZZ$3036, 2077, MATCH($B$3, resultados!$A$1:$ZZ$1, 0))</f>
        <v/>
      </c>
    </row>
    <row r="2084">
      <c r="A2084">
        <f>INDEX(resultados!$A$2:$ZZ$3036, 2078, MATCH($B$1, resultados!$A$1:$ZZ$1, 0))</f>
        <v/>
      </c>
      <c r="B2084">
        <f>INDEX(resultados!$A$2:$ZZ$3036, 2078, MATCH($B$2, resultados!$A$1:$ZZ$1, 0))</f>
        <v/>
      </c>
      <c r="C2084">
        <f>INDEX(resultados!$A$2:$ZZ$3036, 2078, MATCH($B$3, resultados!$A$1:$ZZ$1, 0))</f>
        <v/>
      </c>
    </row>
    <row r="2085">
      <c r="A2085">
        <f>INDEX(resultados!$A$2:$ZZ$3036, 2079, MATCH($B$1, resultados!$A$1:$ZZ$1, 0))</f>
        <v/>
      </c>
      <c r="B2085">
        <f>INDEX(resultados!$A$2:$ZZ$3036, 2079, MATCH($B$2, resultados!$A$1:$ZZ$1, 0))</f>
        <v/>
      </c>
      <c r="C2085">
        <f>INDEX(resultados!$A$2:$ZZ$3036, 2079, MATCH($B$3, resultados!$A$1:$ZZ$1, 0))</f>
        <v/>
      </c>
    </row>
    <row r="2086">
      <c r="A2086">
        <f>INDEX(resultados!$A$2:$ZZ$3036, 2080, MATCH($B$1, resultados!$A$1:$ZZ$1, 0))</f>
        <v/>
      </c>
      <c r="B2086">
        <f>INDEX(resultados!$A$2:$ZZ$3036, 2080, MATCH($B$2, resultados!$A$1:$ZZ$1, 0))</f>
        <v/>
      </c>
      <c r="C2086">
        <f>INDEX(resultados!$A$2:$ZZ$3036, 2080, MATCH($B$3, resultados!$A$1:$ZZ$1, 0))</f>
        <v/>
      </c>
    </row>
    <row r="2087">
      <c r="A2087">
        <f>INDEX(resultados!$A$2:$ZZ$3036, 2081, MATCH($B$1, resultados!$A$1:$ZZ$1, 0))</f>
        <v/>
      </c>
      <c r="B2087">
        <f>INDEX(resultados!$A$2:$ZZ$3036, 2081, MATCH($B$2, resultados!$A$1:$ZZ$1, 0))</f>
        <v/>
      </c>
      <c r="C2087">
        <f>INDEX(resultados!$A$2:$ZZ$3036, 2081, MATCH($B$3, resultados!$A$1:$ZZ$1, 0))</f>
        <v/>
      </c>
    </row>
    <row r="2088">
      <c r="A2088">
        <f>INDEX(resultados!$A$2:$ZZ$3036, 2082, MATCH($B$1, resultados!$A$1:$ZZ$1, 0))</f>
        <v/>
      </c>
      <c r="B2088">
        <f>INDEX(resultados!$A$2:$ZZ$3036, 2082, MATCH($B$2, resultados!$A$1:$ZZ$1, 0))</f>
        <v/>
      </c>
      <c r="C2088">
        <f>INDEX(resultados!$A$2:$ZZ$3036, 2082, MATCH($B$3, resultados!$A$1:$ZZ$1, 0))</f>
        <v/>
      </c>
    </row>
    <row r="2089">
      <c r="A2089">
        <f>INDEX(resultados!$A$2:$ZZ$3036, 2083, MATCH($B$1, resultados!$A$1:$ZZ$1, 0))</f>
        <v/>
      </c>
      <c r="B2089">
        <f>INDEX(resultados!$A$2:$ZZ$3036, 2083, MATCH($B$2, resultados!$A$1:$ZZ$1, 0))</f>
        <v/>
      </c>
      <c r="C2089">
        <f>INDEX(resultados!$A$2:$ZZ$3036, 2083, MATCH($B$3, resultados!$A$1:$ZZ$1, 0))</f>
        <v/>
      </c>
    </row>
    <row r="2090">
      <c r="A2090">
        <f>INDEX(resultados!$A$2:$ZZ$3036, 2084, MATCH($B$1, resultados!$A$1:$ZZ$1, 0))</f>
        <v/>
      </c>
      <c r="B2090">
        <f>INDEX(resultados!$A$2:$ZZ$3036, 2084, MATCH($B$2, resultados!$A$1:$ZZ$1, 0))</f>
        <v/>
      </c>
      <c r="C2090">
        <f>INDEX(resultados!$A$2:$ZZ$3036, 2084, MATCH($B$3, resultados!$A$1:$ZZ$1, 0))</f>
        <v/>
      </c>
    </row>
    <row r="2091">
      <c r="A2091">
        <f>INDEX(resultados!$A$2:$ZZ$3036, 2085, MATCH($B$1, resultados!$A$1:$ZZ$1, 0))</f>
        <v/>
      </c>
      <c r="B2091">
        <f>INDEX(resultados!$A$2:$ZZ$3036, 2085, MATCH($B$2, resultados!$A$1:$ZZ$1, 0))</f>
        <v/>
      </c>
      <c r="C2091">
        <f>INDEX(resultados!$A$2:$ZZ$3036, 2085, MATCH($B$3, resultados!$A$1:$ZZ$1, 0))</f>
        <v/>
      </c>
    </row>
    <row r="2092">
      <c r="A2092">
        <f>INDEX(resultados!$A$2:$ZZ$3036, 2086, MATCH($B$1, resultados!$A$1:$ZZ$1, 0))</f>
        <v/>
      </c>
      <c r="B2092">
        <f>INDEX(resultados!$A$2:$ZZ$3036, 2086, MATCH($B$2, resultados!$A$1:$ZZ$1, 0))</f>
        <v/>
      </c>
      <c r="C2092">
        <f>INDEX(resultados!$A$2:$ZZ$3036, 2086, MATCH($B$3, resultados!$A$1:$ZZ$1, 0))</f>
        <v/>
      </c>
    </row>
    <row r="2093">
      <c r="A2093">
        <f>INDEX(resultados!$A$2:$ZZ$3036, 2087, MATCH($B$1, resultados!$A$1:$ZZ$1, 0))</f>
        <v/>
      </c>
      <c r="B2093">
        <f>INDEX(resultados!$A$2:$ZZ$3036, 2087, MATCH($B$2, resultados!$A$1:$ZZ$1, 0))</f>
        <v/>
      </c>
      <c r="C2093">
        <f>INDEX(resultados!$A$2:$ZZ$3036, 2087, MATCH($B$3, resultados!$A$1:$ZZ$1, 0))</f>
        <v/>
      </c>
    </row>
    <row r="2094">
      <c r="A2094">
        <f>INDEX(resultados!$A$2:$ZZ$3036, 2088, MATCH($B$1, resultados!$A$1:$ZZ$1, 0))</f>
        <v/>
      </c>
      <c r="B2094">
        <f>INDEX(resultados!$A$2:$ZZ$3036, 2088, MATCH($B$2, resultados!$A$1:$ZZ$1, 0))</f>
        <v/>
      </c>
      <c r="C2094">
        <f>INDEX(resultados!$A$2:$ZZ$3036, 2088, MATCH($B$3, resultados!$A$1:$ZZ$1, 0))</f>
        <v/>
      </c>
    </row>
    <row r="2095">
      <c r="A2095">
        <f>INDEX(resultados!$A$2:$ZZ$3036, 2089, MATCH($B$1, resultados!$A$1:$ZZ$1, 0))</f>
        <v/>
      </c>
      <c r="B2095">
        <f>INDEX(resultados!$A$2:$ZZ$3036, 2089, MATCH($B$2, resultados!$A$1:$ZZ$1, 0))</f>
        <v/>
      </c>
      <c r="C2095">
        <f>INDEX(resultados!$A$2:$ZZ$3036, 2089, MATCH($B$3, resultados!$A$1:$ZZ$1, 0))</f>
        <v/>
      </c>
    </row>
    <row r="2096">
      <c r="A2096">
        <f>INDEX(resultados!$A$2:$ZZ$3036, 2090, MATCH($B$1, resultados!$A$1:$ZZ$1, 0))</f>
        <v/>
      </c>
      <c r="B2096">
        <f>INDEX(resultados!$A$2:$ZZ$3036, 2090, MATCH($B$2, resultados!$A$1:$ZZ$1, 0))</f>
        <v/>
      </c>
      <c r="C2096">
        <f>INDEX(resultados!$A$2:$ZZ$3036, 2090, MATCH($B$3, resultados!$A$1:$ZZ$1, 0))</f>
        <v/>
      </c>
    </row>
    <row r="2097">
      <c r="A2097">
        <f>INDEX(resultados!$A$2:$ZZ$3036, 2091, MATCH($B$1, resultados!$A$1:$ZZ$1, 0))</f>
        <v/>
      </c>
      <c r="B2097">
        <f>INDEX(resultados!$A$2:$ZZ$3036, 2091, MATCH($B$2, resultados!$A$1:$ZZ$1, 0))</f>
        <v/>
      </c>
      <c r="C2097">
        <f>INDEX(resultados!$A$2:$ZZ$3036, 2091, MATCH($B$3, resultados!$A$1:$ZZ$1, 0))</f>
        <v/>
      </c>
    </row>
    <row r="2098">
      <c r="A2098">
        <f>INDEX(resultados!$A$2:$ZZ$3036, 2092, MATCH($B$1, resultados!$A$1:$ZZ$1, 0))</f>
        <v/>
      </c>
      <c r="B2098">
        <f>INDEX(resultados!$A$2:$ZZ$3036, 2092, MATCH($B$2, resultados!$A$1:$ZZ$1, 0))</f>
        <v/>
      </c>
      <c r="C2098">
        <f>INDEX(resultados!$A$2:$ZZ$3036, 2092, MATCH($B$3, resultados!$A$1:$ZZ$1, 0))</f>
        <v/>
      </c>
    </row>
    <row r="2099">
      <c r="A2099">
        <f>INDEX(resultados!$A$2:$ZZ$3036, 2093, MATCH($B$1, resultados!$A$1:$ZZ$1, 0))</f>
        <v/>
      </c>
      <c r="B2099">
        <f>INDEX(resultados!$A$2:$ZZ$3036, 2093, MATCH($B$2, resultados!$A$1:$ZZ$1, 0))</f>
        <v/>
      </c>
      <c r="C2099">
        <f>INDEX(resultados!$A$2:$ZZ$3036, 2093, MATCH($B$3, resultados!$A$1:$ZZ$1, 0))</f>
        <v/>
      </c>
    </row>
    <row r="2100">
      <c r="A2100">
        <f>INDEX(resultados!$A$2:$ZZ$3036, 2094, MATCH($B$1, resultados!$A$1:$ZZ$1, 0))</f>
        <v/>
      </c>
      <c r="B2100">
        <f>INDEX(resultados!$A$2:$ZZ$3036, 2094, MATCH($B$2, resultados!$A$1:$ZZ$1, 0))</f>
        <v/>
      </c>
      <c r="C2100">
        <f>INDEX(resultados!$A$2:$ZZ$3036, 2094, MATCH($B$3, resultados!$A$1:$ZZ$1, 0))</f>
        <v/>
      </c>
    </row>
    <row r="2101">
      <c r="A2101">
        <f>INDEX(resultados!$A$2:$ZZ$3036, 2095, MATCH($B$1, resultados!$A$1:$ZZ$1, 0))</f>
        <v/>
      </c>
      <c r="B2101">
        <f>INDEX(resultados!$A$2:$ZZ$3036, 2095, MATCH($B$2, resultados!$A$1:$ZZ$1, 0))</f>
        <v/>
      </c>
      <c r="C2101">
        <f>INDEX(resultados!$A$2:$ZZ$3036, 2095, MATCH($B$3, resultados!$A$1:$ZZ$1, 0))</f>
        <v/>
      </c>
    </row>
    <row r="2102">
      <c r="A2102">
        <f>INDEX(resultados!$A$2:$ZZ$3036, 2096, MATCH($B$1, resultados!$A$1:$ZZ$1, 0))</f>
        <v/>
      </c>
      <c r="B2102">
        <f>INDEX(resultados!$A$2:$ZZ$3036, 2096, MATCH($B$2, resultados!$A$1:$ZZ$1, 0))</f>
        <v/>
      </c>
      <c r="C2102">
        <f>INDEX(resultados!$A$2:$ZZ$3036, 2096, MATCH($B$3, resultados!$A$1:$ZZ$1, 0))</f>
        <v/>
      </c>
    </row>
    <row r="2103">
      <c r="A2103">
        <f>INDEX(resultados!$A$2:$ZZ$3036, 2097, MATCH($B$1, resultados!$A$1:$ZZ$1, 0))</f>
        <v/>
      </c>
      <c r="B2103">
        <f>INDEX(resultados!$A$2:$ZZ$3036, 2097, MATCH($B$2, resultados!$A$1:$ZZ$1, 0))</f>
        <v/>
      </c>
      <c r="C2103">
        <f>INDEX(resultados!$A$2:$ZZ$3036, 2097, MATCH($B$3, resultados!$A$1:$ZZ$1, 0))</f>
        <v/>
      </c>
    </row>
    <row r="2104">
      <c r="A2104">
        <f>INDEX(resultados!$A$2:$ZZ$3036, 2098, MATCH($B$1, resultados!$A$1:$ZZ$1, 0))</f>
        <v/>
      </c>
      <c r="B2104">
        <f>INDEX(resultados!$A$2:$ZZ$3036, 2098, MATCH($B$2, resultados!$A$1:$ZZ$1, 0))</f>
        <v/>
      </c>
      <c r="C2104">
        <f>INDEX(resultados!$A$2:$ZZ$3036, 2098, MATCH($B$3, resultados!$A$1:$ZZ$1, 0))</f>
        <v/>
      </c>
    </row>
    <row r="2105">
      <c r="A2105">
        <f>INDEX(resultados!$A$2:$ZZ$3036, 2099, MATCH($B$1, resultados!$A$1:$ZZ$1, 0))</f>
        <v/>
      </c>
      <c r="B2105">
        <f>INDEX(resultados!$A$2:$ZZ$3036, 2099, MATCH($B$2, resultados!$A$1:$ZZ$1, 0))</f>
        <v/>
      </c>
      <c r="C2105">
        <f>INDEX(resultados!$A$2:$ZZ$3036, 2099, MATCH($B$3, resultados!$A$1:$ZZ$1, 0))</f>
        <v/>
      </c>
    </row>
    <row r="2106">
      <c r="A2106">
        <f>INDEX(resultados!$A$2:$ZZ$3036, 2100, MATCH($B$1, resultados!$A$1:$ZZ$1, 0))</f>
        <v/>
      </c>
      <c r="B2106">
        <f>INDEX(resultados!$A$2:$ZZ$3036, 2100, MATCH($B$2, resultados!$A$1:$ZZ$1, 0))</f>
        <v/>
      </c>
      <c r="C2106">
        <f>INDEX(resultados!$A$2:$ZZ$3036, 2100, MATCH($B$3, resultados!$A$1:$ZZ$1, 0))</f>
        <v/>
      </c>
    </row>
    <row r="2107">
      <c r="A2107">
        <f>INDEX(resultados!$A$2:$ZZ$3036, 2101, MATCH($B$1, resultados!$A$1:$ZZ$1, 0))</f>
        <v/>
      </c>
      <c r="B2107">
        <f>INDEX(resultados!$A$2:$ZZ$3036, 2101, MATCH($B$2, resultados!$A$1:$ZZ$1, 0))</f>
        <v/>
      </c>
      <c r="C2107">
        <f>INDEX(resultados!$A$2:$ZZ$3036, 2101, MATCH($B$3, resultados!$A$1:$ZZ$1, 0))</f>
        <v/>
      </c>
    </row>
    <row r="2108">
      <c r="A2108">
        <f>INDEX(resultados!$A$2:$ZZ$3036, 2102, MATCH($B$1, resultados!$A$1:$ZZ$1, 0))</f>
        <v/>
      </c>
      <c r="B2108">
        <f>INDEX(resultados!$A$2:$ZZ$3036, 2102, MATCH($B$2, resultados!$A$1:$ZZ$1, 0))</f>
        <v/>
      </c>
      <c r="C2108">
        <f>INDEX(resultados!$A$2:$ZZ$3036, 2102, MATCH($B$3, resultados!$A$1:$ZZ$1, 0))</f>
        <v/>
      </c>
    </row>
    <row r="2109">
      <c r="A2109">
        <f>INDEX(resultados!$A$2:$ZZ$3036, 2103, MATCH($B$1, resultados!$A$1:$ZZ$1, 0))</f>
        <v/>
      </c>
      <c r="B2109">
        <f>INDEX(resultados!$A$2:$ZZ$3036, 2103, MATCH($B$2, resultados!$A$1:$ZZ$1, 0))</f>
        <v/>
      </c>
      <c r="C2109">
        <f>INDEX(resultados!$A$2:$ZZ$3036, 2103, MATCH($B$3, resultados!$A$1:$ZZ$1, 0))</f>
        <v/>
      </c>
    </row>
    <row r="2110">
      <c r="A2110">
        <f>INDEX(resultados!$A$2:$ZZ$3036, 2104, MATCH($B$1, resultados!$A$1:$ZZ$1, 0))</f>
        <v/>
      </c>
      <c r="B2110">
        <f>INDEX(resultados!$A$2:$ZZ$3036, 2104, MATCH($B$2, resultados!$A$1:$ZZ$1, 0))</f>
        <v/>
      </c>
      <c r="C2110">
        <f>INDEX(resultados!$A$2:$ZZ$3036, 2104, MATCH($B$3, resultados!$A$1:$ZZ$1, 0))</f>
        <v/>
      </c>
    </row>
    <row r="2111">
      <c r="A2111">
        <f>INDEX(resultados!$A$2:$ZZ$3036, 2105, MATCH($B$1, resultados!$A$1:$ZZ$1, 0))</f>
        <v/>
      </c>
      <c r="B2111">
        <f>INDEX(resultados!$A$2:$ZZ$3036, 2105, MATCH($B$2, resultados!$A$1:$ZZ$1, 0))</f>
        <v/>
      </c>
      <c r="C2111">
        <f>INDEX(resultados!$A$2:$ZZ$3036, 2105, MATCH($B$3, resultados!$A$1:$ZZ$1, 0))</f>
        <v/>
      </c>
    </row>
    <row r="2112">
      <c r="A2112">
        <f>INDEX(resultados!$A$2:$ZZ$3036, 2106, MATCH($B$1, resultados!$A$1:$ZZ$1, 0))</f>
        <v/>
      </c>
      <c r="B2112">
        <f>INDEX(resultados!$A$2:$ZZ$3036, 2106, MATCH($B$2, resultados!$A$1:$ZZ$1, 0))</f>
        <v/>
      </c>
      <c r="C2112">
        <f>INDEX(resultados!$A$2:$ZZ$3036, 2106, MATCH($B$3, resultados!$A$1:$ZZ$1, 0))</f>
        <v/>
      </c>
    </row>
    <row r="2113">
      <c r="A2113">
        <f>INDEX(resultados!$A$2:$ZZ$3036, 2107, MATCH($B$1, resultados!$A$1:$ZZ$1, 0))</f>
        <v/>
      </c>
      <c r="B2113">
        <f>INDEX(resultados!$A$2:$ZZ$3036, 2107, MATCH($B$2, resultados!$A$1:$ZZ$1, 0))</f>
        <v/>
      </c>
      <c r="C2113">
        <f>INDEX(resultados!$A$2:$ZZ$3036, 2107, MATCH($B$3, resultados!$A$1:$ZZ$1, 0))</f>
        <v/>
      </c>
    </row>
    <row r="2114">
      <c r="A2114">
        <f>INDEX(resultados!$A$2:$ZZ$3036, 2108, MATCH($B$1, resultados!$A$1:$ZZ$1, 0))</f>
        <v/>
      </c>
      <c r="B2114">
        <f>INDEX(resultados!$A$2:$ZZ$3036, 2108, MATCH($B$2, resultados!$A$1:$ZZ$1, 0))</f>
        <v/>
      </c>
      <c r="C2114">
        <f>INDEX(resultados!$A$2:$ZZ$3036, 2108, MATCH($B$3, resultados!$A$1:$ZZ$1, 0))</f>
        <v/>
      </c>
    </row>
    <row r="2115">
      <c r="A2115">
        <f>INDEX(resultados!$A$2:$ZZ$3036, 2109, MATCH($B$1, resultados!$A$1:$ZZ$1, 0))</f>
        <v/>
      </c>
      <c r="B2115">
        <f>INDEX(resultados!$A$2:$ZZ$3036, 2109, MATCH($B$2, resultados!$A$1:$ZZ$1, 0))</f>
        <v/>
      </c>
      <c r="C2115">
        <f>INDEX(resultados!$A$2:$ZZ$3036, 2109, MATCH($B$3, resultados!$A$1:$ZZ$1, 0))</f>
        <v/>
      </c>
    </row>
    <row r="2116">
      <c r="A2116">
        <f>INDEX(resultados!$A$2:$ZZ$3036, 2110, MATCH($B$1, resultados!$A$1:$ZZ$1, 0))</f>
        <v/>
      </c>
      <c r="B2116">
        <f>INDEX(resultados!$A$2:$ZZ$3036, 2110, MATCH($B$2, resultados!$A$1:$ZZ$1, 0))</f>
        <v/>
      </c>
      <c r="C2116">
        <f>INDEX(resultados!$A$2:$ZZ$3036, 2110, MATCH($B$3, resultados!$A$1:$ZZ$1, 0))</f>
        <v/>
      </c>
    </row>
    <row r="2117">
      <c r="A2117">
        <f>INDEX(resultados!$A$2:$ZZ$3036, 2111, MATCH($B$1, resultados!$A$1:$ZZ$1, 0))</f>
        <v/>
      </c>
      <c r="B2117">
        <f>INDEX(resultados!$A$2:$ZZ$3036, 2111, MATCH($B$2, resultados!$A$1:$ZZ$1, 0))</f>
        <v/>
      </c>
      <c r="C2117">
        <f>INDEX(resultados!$A$2:$ZZ$3036, 2111, MATCH($B$3, resultados!$A$1:$ZZ$1, 0))</f>
        <v/>
      </c>
    </row>
    <row r="2118">
      <c r="A2118">
        <f>INDEX(resultados!$A$2:$ZZ$3036, 2112, MATCH($B$1, resultados!$A$1:$ZZ$1, 0))</f>
        <v/>
      </c>
      <c r="B2118">
        <f>INDEX(resultados!$A$2:$ZZ$3036, 2112, MATCH($B$2, resultados!$A$1:$ZZ$1, 0))</f>
        <v/>
      </c>
      <c r="C2118">
        <f>INDEX(resultados!$A$2:$ZZ$3036, 2112, MATCH($B$3, resultados!$A$1:$ZZ$1, 0))</f>
        <v/>
      </c>
    </row>
    <row r="2119">
      <c r="A2119">
        <f>INDEX(resultados!$A$2:$ZZ$3036, 2113, MATCH($B$1, resultados!$A$1:$ZZ$1, 0))</f>
        <v/>
      </c>
      <c r="B2119">
        <f>INDEX(resultados!$A$2:$ZZ$3036, 2113, MATCH($B$2, resultados!$A$1:$ZZ$1, 0))</f>
        <v/>
      </c>
      <c r="C2119">
        <f>INDEX(resultados!$A$2:$ZZ$3036, 2113, MATCH($B$3, resultados!$A$1:$ZZ$1, 0))</f>
        <v/>
      </c>
    </row>
    <row r="2120">
      <c r="A2120">
        <f>INDEX(resultados!$A$2:$ZZ$3036, 2114, MATCH($B$1, resultados!$A$1:$ZZ$1, 0))</f>
        <v/>
      </c>
      <c r="B2120">
        <f>INDEX(resultados!$A$2:$ZZ$3036, 2114, MATCH($B$2, resultados!$A$1:$ZZ$1, 0))</f>
        <v/>
      </c>
      <c r="C2120">
        <f>INDEX(resultados!$A$2:$ZZ$3036, 2114, MATCH($B$3, resultados!$A$1:$ZZ$1, 0))</f>
        <v/>
      </c>
    </row>
    <row r="2121">
      <c r="A2121">
        <f>INDEX(resultados!$A$2:$ZZ$3036, 2115, MATCH($B$1, resultados!$A$1:$ZZ$1, 0))</f>
        <v/>
      </c>
      <c r="B2121">
        <f>INDEX(resultados!$A$2:$ZZ$3036, 2115, MATCH($B$2, resultados!$A$1:$ZZ$1, 0))</f>
        <v/>
      </c>
      <c r="C2121">
        <f>INDEX(resultados!$A$2:$ZZ$3036, 2115, MATCH($B$3, resultados!$A$1:$ZZ$1, 0))</f>
        <v/>
      </c>
    </row>
    <row r="2122">
      <c r="A2122">
        <f>INDEX(resultados!$A$2:$ZZ$3036, 2116, MATCH($B$1, resultados!$A$1:$ZZ$1, 0))</f>
        <v/>
      </c>
      <c r="B2122">
        <f>INDEX(resultados!$A$2:$ZZ$3036, 2116, MATCH($B$2, resultados!$A$1:$ZZ$1, 0))</f>
        <v/>
      </c>
      <c r="C2122">
        <f>INDEX(resultados!$A$2:$ZZ$3036, 2116, MATCH($B$3, resultados!$A$1:$ZZ$1, 0))</f>
        <v/>
      </c>
    </row>
    <row r="2123">
      <c r="A2123">
        <f>INDEX(resultados!$A$2:$ZZ$3036, 2117, MATCH($B$1, resultados!$A$1:$ZZ$1, 0))</f>
        <v/>
      </c>
      <c r="B2123">
        <f>INDEX(resultados!$A$2:$ZZ$3036, 2117, MATCH($B$2, resultados!$A$1:$ZZ$1, 0))</f>
        <v/>
      </c>
      <c r="C2123">
        <f>INDEX(resultados!$A$2:$ZZ$3036, 2117, MATCH($B$3, resultados!$A$1:$ZZ$1, 0))</f>
        <v/>
      </c>
    </row>
    <row r="2124">
      <c r="A2124">
        <f>INDEX(resultados!$A$2:$ZZ$3036, 2118, MATCH($B$1, resultados!$A$1:$ZZ$1, 0))</f>
        <v/>
      </c>
      <c r="B2124">
        <f>INDEX(resultados!$A$2:$ZZ$3036, 2118, MATCH($B$2, resultados!$A$1:$ZZ$1, 0))</f>
        <v/>
      </c>
      <c r="C2124">
        <f>INDEX(resultados!$A$2:$ZZ$3036, 2118, MATCH($B$3, resultados!$A$1:$ZZ$1, 0))</f>
        <v/>
      </c>
    </row>
    <row r="2125">
      <c r="A2125">
        <f>INDEX(resultados!$A$2:$ZZ$3036, 2119, MATCH($B$1, resultados!$A$1:$ZZ$1, 0))</f>
        <v/>
      </c>
      <c r="B2125">
        <f>INDEX(resultados!$A$2:$ZZ$3036, 2119, MATCH($B$2, resultados!$A$1:$ZZ$1, 0))</f>
        <v/>
      </c>
      <c r="C2125">
        <f>INDEX(resultados!$A$2:$ZZ$3036, 2119, MATCH($B$3, resultados!$A$1:$ZZ$1, 0))</f>
        <v/>
      </c>
    </row>
    <row r="2126">
      <c r="A2126">
        <f>INDEX(resultados!$A$2:$ZZ$3036, 2120, MATCH($B$1, resultados!$A$1:$ZZ$1, 0))</f>
        <v/>
      </c>
      <c r="B2126">
        <f>INDEX(resultados!$A$2:$ZZ$3036, 2120, MATCH($B$2, resultados!$A$1:$ZZ$1, 0))</f>
        <v/>
      </c>
      <c r="C2126">
        <f>INDEX(resultados!$A$2:$ZZ$3036, 2120, MATCH($B$3, resultados!$A$1:$ZZ$1, 0))</f>
        <v/>
      </c>
    </row>
    <row r="2127">
      <c r="A2127">
        <f>INDEX(resultados!$A$2:$ZZ$3036, 2121, MATCH($B$1, resultados!$A$1:$ZZ$1, 0))</f>
        <v/>
      </c>
      <c r="B2127">
        <f>INDEX(resultados!$A$2:$ZZ$3036, 2121, MATCH($B$2, resultados!$A$1:$ZZ$1, 0))</f>
        <v/>
      </c>
      <c r="C2127">
        <f>INDEX(resultados!$A$2:$ZZ$3036, 2121, MATCH($B$3, resultados!$A$1:$ZZ$1, 0))</f>
        <v/>
      </c>
    </row>
    <row r="2128">
      <c r="A2128">
        <f>INDEX(resultados!$A$2:$ZZ$3036, 2122, MATCH($B$1, resultados!$A$1:$ZZ$1, 0))</f>
        <v/>
      </c>
      <c r="B2128">
        <f>INDEX(resultados!$A$2:$ZZ$3036, 2122, MATCH($B$2, resultados!$A$1:$ZZ$1, 0))</f>
        <v/>
      </c>
      <c r="C2128">
        <f>INDEX(resultados!$A$2:$ZZ$3036, 2122, MATCH($B$3, resultados!$A$1:$ZZ$1, 0))</f>
        <v/>
      </c>
    </row>
    <row r="2129">
      <c r="A2129">
        <f>INDEX(resultados!$A$2:$ZZ$3036, 2123, MATCH($B$1, resultados!$A$1:$ZZ$1, 0))</f>
        <v/>
      </c>
      <c r="B2129">
        <f>INDEX(resultados!$A$2:$ZZ$3036, 2123, MATCH($B$2, resultados!$A$1:$ZZ$1, 0))</f>
        <v/>
      </c>
      <c r="C2129">
        <f>INDEX(resultados!$A$2:$ZZ$3036, 2123, MATCH($B$3, resultados!$A$1:$ZZ$1, 0))</f>
        <v/>
      </c>
    </row>
    <row r="2130">
      <c r="A2130">
        <f>INDEX(resultados!$A$2:$ZZ$3036, 2124, MATCH($B$1, resultados!$A$1:$ZZ$1, 0))</f>
        <v/>
      </c>
      <c r="B2130">
        <f>INDEX(resultados!$A$2:$ZZ$3036, 2124, MATCH($B$2, resultados!$A$1:$ZZ$1, 0))</f>
        <v/>
      </c>
      <c r="C2130">
        <f>INDEX(resultados!$A$2:$ZZ$3036, 2124, MATCH($B$3, resultados!$A$1:$ZZ$1, 0))</f>
        <v/>
      </c>
    </row>
    <row r="2131">
      <c r="A2131">
        <f>INDEX(resultados!$A$2:$ZZ$3036, 2125, MATCH($B$1, resultados!$A$1:$ZZ$1, 0))</f>
        <v/>
      </c>
      <c r="B2131">
        <f>INDEX(resultados!$A$2:$ZZ$3036, 2125, MATCH($B$2, resultados!$A$1:$ZZ$1, 0))</f>
        <v/>
      </c>
      <c r="C2131">
        <f>INDEX(resultados!$A$2:$ZZ$3036, 2125, MATCH($B$3, resultados!$A$1:$ZZ$1, 0))</f>
        <v/>
      </c>
    </row>
    <row r="2132">
      <c r="A2132">
        <f>INDEX(resultados!$A$2:$ZZ$3036, 2126, MATCH($B$1, resultados!$A$1:$ZZ$1, 0))</f>
        <v/>
      </c>
      <c r="B2132">
        <f>INDEX(resultados!$A$2:$ZZ$3036, 2126, MATCH($B$2, resultados!$A$1:$ZZ$1, 0))</f>
        <v/>
      </c>
      <c r="C2132">
        <f>INDEX(resultados!$A$2:$ZZ$3036, 2126, MATCH($B$3, resultados!$A$1:$ZZ$1, 0))</f>
        <v/>
      </c>
    </row>
    <row r="2133">
      <c r="A2133">
        <f>INDEX(resultados!$A$2:$ZZ$3036, 2127, MATCH($B$1, resultados!$A$1:$ZZ$1, 0))</f>
        <v/>
      </c>
      <c r="B2133">
        <f>INDEX(resultados!$A$2:$ZZ$3036, 2127, MATCH($B$2, resultados!$A$1:$ZZ$1, 0))</f>
        <v/>
      </c>
      <c r="C2133">
        <f>INDEX(resultados!$A$2:$ZZ$3036, 2127, MATCH($B$3, resultados!$A$1:$ZZ$1, 0))</f>
        <v/>
      </c>
    </row>
    <row r="2134">
      <c r="A2134">
        <f>INDEX(resultados!$A$2:$ZZ$3036, 2128, MATCH($B$1, resultados!$A$1:$ZZ$1, 0))</f>
        <v/>
      </c>
      <c r="B2134">
        <f>INDEX(resultados!$A$2:$ZZ$3036, 2128, MATCH($B$2, resultados!$A$1:$ZZ$1, 0))</f>
        <v/>
      </c>
      <c r="C2134">
        <f>INDEX(resultados!$A$2:$ZZ$3036, 2128, MATCH($B$3, resultados!$A$1:$ZZ$1, 0))</f>
        <v/>
      </c>
    </row>
    <row r="2135">
      <c r="A2135">
        <f>INDEX(resultados!$A$2:$ZZ$3036, 2129, MATCH($B$1, resultados!$A$1:$ZZ$1, 0))</f>
        <v/>
      </c>
      <c r="B2135">
        <f>INDEX(resultados!$A$2:$ZZ$3036, 2129, MATCH($B$2, resultados!$A$1:$ZZ$1, 0))</f>
        <v/>
      </c>
      <c r="C2135">
        <f>INDEX(resultados!$A$2:$ZZ$3036, 2129, MATCH($B$3, resultados!$A$1:$ZZ$1, 0))</f>
        <v/>
      </c>
    </row>
    <row r="2136">
      <c r="A2136">
        <f>INDEX(resultados!$A$2:$ZZ$3036, 2130, MATCH($B$1, resultados!$A$1:$ZZ$1, 0))</f>
        <v/>
      </c>
      <c r="B2136">
        <f>INDEX(resultados!$A$2:$ZZ$3036, 2130, MATCH($B$2, resultados!$A$1:$ZZ$1, 0))</f>
        <v/>
      </c>
      <c r="C2136">
        <f>INDEX(resultados!$A$2:$ZZ$3036, 2130, MATCH($B$3, resultados!$A$1:$ZZ$1, 0))</f>
        <v/>
      </c>
    </row>
    <row r="2137">
      <c r="A2137">
        <f>INDEX(resultados!$A$2:$ZZ$3036, 2131, MATCH($B$1, resultados!$A$1:$ZZ$1, 0))</f>
        <v/>
      </c>
      <c r="B2137">
        <f>INDEX(resultados!$A$2:$ZZ$3036, 2131, MATCH($B$2, resultados!$A$1:$ZZ$1, 0))</f>
        <v/>
      </c>
      <c r="C2137">
        <f>INDEX(resultados!$A$2:$ZZ$3036, 2131, MATCH($B$3, resultados!$A$1:$ZZ$1, 0))</f>
        <v/>
      </c>
    </row>
    <row r="2138">
      <c r="A2138">
        <f>INDEX(resultados!$A$2:$ZZ$3036, 2132, MATCH($B$1, resultados!$A$1:$ZZ$1, 0))</f>
        <v/>
      </c>
      <c r="B2138">
        <f>INDEX(resultados!$A$2:$ZZ$3036, 2132, MATCH($B$2, resultados!$A$1:$ZZ$1, 0))</f>
        <v/>
      </c>
      <c r="C2138">
        <f>INDEX(resultados!$A$2:$ZZ$3036, 2132, MATCH($B$3, resultados!$A$1:$ZZ$1, 0))</f>
        <v/>
      </c>
    </row>
    <row r="2139">
      <c r="A2139">
        <f>INDEX(resultados!$A$2:$ZZ$3036, 2133, MATCH($B$1, resultados!$A$1:$ZZ$1, 0))</f>
        <v/>
      </c>
      <c r="B2139">
        <f>INDEX(resultados!$A$2:$ZZ$3036, 2133, MATCH($B$2, resultados!$A$1:$ZZ$1, 0))</f>
        <v/>
      </c>
      <c r="C2139">
        <f>INDEX(resultados!$A$2:$ZZ$3036, 2133, MATCH($B$3, resultados!$A$1:$ZZ$1, 0))</f>
        <v/>
      </c>
    </row>
    <row r="2140">
      <c r="A2140">
        <f>INDEX(resultados!$A$2:$ZZ$3036, 2134, MATCH($B$1, resultados!$A$1:$ZZ$1, 0))</f>
        <v/>
      </c>
      <c r="B2140">
        <f>INDEX(resultados!$A$2:$ZZ$3036, 2134, MATCH($B$2, resultados!$A$1:$ZZ$1, 0))</f>
        <v/>
      </c>
      <c r="C2140">
        <f>INDEX(resultados!$A$2:$ZZ$3036, 2134, MATCH($B$3, resultados!$A$1:$ZZ$1, 0))</f>
        <v/>
      </c>
    </row>
    <row r="2141">
      <c r="A2141">
        <f>INDEX(resultados!$A$2:$ZZ$3036, 2135, MATCH($B$1, resultados!$A$1:$ZZ$1, 0))</f>
        <v/>
      </c>
      <c r="B2141">
        <f>INDEX(resultados!$A$2:$ZZ$3036, 2135, MATCH($B$2, resultados!$A$1:$ZZ$1, 0))</f>
        <v/>
      </c>
      <c r="C2141">
        <f>INDEX(resultados!$A$2:$ZZ$3036, 2135, MATCH($B$3, resultados!$A$1:$ZZ$1, 0))</f>
        <v/>
      </c>
    </row>
    <row r="2142">
      <c r="A2142">
        <f>INDEX(resultados!$A$2:$ZZ$3036, 2136, MATCH($B$1, resultados!$A$1:$ZZ$1, 0))</f>
        <v/>
      </c>
      <c r="B2142">
        <f>INDEX(resultados!$A$2:$ZZ$3036, 2136, MATCH($B$2, resultados!$A$1:$ZZ$1, 0))</f>
        <v/>
      </c>
      <c r="C2142">
        <f>INDEX(resultados!$A$2:$ZZ$3036, 2136, MATCH($B$3, resultados!$A$1:$ZZ$1, 0))</f>
        <v/>
      </c>
    </row>
    <row r="2143">
      <c r="A2143">
        <f>INDEX(resultados!$A$2:$ZZ$3036, 2137, MATCH($B$1, resultados!$A$1:$ZZ$1, 0))</f>
        <v/>
      </c>
      <c r="B2143">
        <f>INDEX(resultados!$A$2:$ZZ$3036, 2137, MATCH($B$2, resultados!$A$1:$ZZ$1, 0))</f>
        <v/>
      </c>
      <c r="C2143">
        <f>INDEX(resultados!$A$2:$ZZ$3036, 2137, MATCH($B$3, resultados!$A$1:$ZZ$1, 0))</f>
        <v/>
      </c>
    </row>
    <row r="2144">
      <c r="A2144">
        <f>INDEX(resultados!$A$2:$ZZ$3036, 2138, MATCH($B$1, resultados!$A$1:$ZZ$1, 0))</f>
        <v/>
      </c>
      <c r="B2144">
        <f>INDEX(resultados!$A$2:$ZZ$3036, 2138, MATCH($B$2, resultados!$A$1:$ZZ$1, 0))</f>
        <v/>
      </c>
      <c r="C2144">
        <f>INDEX(resultados!$A$2:$ZZ$3036, 2138, MATCH($B$3, resultados!$A$1:$ZZ$1, 0))</f>
        <v/>
      </c>
    </row>
    <row r="2145">
      <c r="A2145">
        <f>INDEX(resultados!$A$2:$ZZ$3036, 2139, MATCH($B$1, resultados!$A$1:$ZZ$1, 0))</f>
        <v/>
      </c>
      <c r="B2145">
        <f>INDEX(resultados!$A$2:$ZZ$3036, 2139, MATCH($B$2, resultados!$A$1:$ZZ$1, 0))</f>
        <v/>
      </c>
      <c r="C2145">
        <f>INDEX(resultados!$A$2:$ZZ$3036, 2139, MATCH($B$3, resultados!$A$1:$ZZ$1, 0))</f>
        <v/>
      </c>
    </row>
    <row r="2146">
      <c r="A2146">
        <f>INDEX(resultados!$A$2:$ZZ$3036, 2140, MATCH($B$1, resultados!$A$1:$ZZ$1, 0))</f>
        <v/>
      </c>
      <c r="B2146">
        <f>INDEX(resultados!$A$2:$ZZ$3036, 2140, MATCH($B$2, resultados!$A$1:$ZZ$1, 0))</f>
        <v/>
      </c>
      <c r="C2146">
        <f>INDEX(resultados!$A$2:$ZZ$3036, 2140, MATCH($B$3, resultados!$A$1:$ZZ$1, 0))</f>
        <v/>
      </c>
    </row>
    <row r="2147">
      <c r="A2147">
        <f>INDEX(resultados!$A$2:$ZZ$3036, 2141, MATCH($B$1, resultados!$A$1:$ZZ$1, 0))</f>
        <v/>
      </c>
      <c r="B2147">
        <f>INDEX(resultados!$A$2:$ZZ$3036, 2141, MATCH($B$2, resultados!$A$1:$ZZ$1, 0))</f>
        <v/>
      </c>
      <c r="C2147">
        <f>INDEX(resultados!$A$2:$ZZ$3036, 2141, MATCH($B$3, resultados!$A$1:$ZZ$1, 0))</f>
        <v/>
      </c>
    </row>
    <row r="2148">
      <c r="A2148">
        <f>INDEX(resultados!$A$2:$ZZ$3036, 2142, MATCH($B$1, resultados!$A$1:$ZZ$1, 0))</f>
        <v/>
      </c>
      <c r="B2148">
        <f>INDEX(resultados!$A$2:$ZZ$3036, 2142, MATCH($B$2, resultados!$A$1:$ZZ$1, 0))</f>
        <v/>
      </c>
      <c r="C2148">
        <f>INDEX(resultados!$A$2:$ZZ$3036, 2142, MATCH($B$3, resultados!$A$1:$ZZ$1, 0))</f>
        <v/>
      </c>
    </row>
    <row r="2149">
      <c r="A2149">
        <f>INDEX(resultados!$A$2:$ZZ$3036, 2143, MATCH($B$1, resultados!$A$1:$ZZ$1, 0))</f>
        <v/>
      </c>
      <c r="B2149">
        <f>INDEX(resultados!$A$2:$ZZ$3036, 2143, MATCH($B$2, resultados!$A$1:$ZZ$1, 0))</f>
        <v/>
      </c>
      <c r="C2149">
        <f>INDEX(resultados!$A$2:$ZZ$3036, 2143, MATCH($B$3, resultados!$A$1:$ZZ$1, 0))</f>
        <v/>
      </c>
    </row>
    <row r="2150">
      <c r="A2150">
        <f>INDEX(resultados!$A$2:$ZZ$3036, 2144, MATCH($B$1, resultados!$A$1:$ZZ$1, 0))</f>
        <v/>
      </c>
      <c r="B2150">
        <f>INDEX(resultados!$A$2:$ZZ$3036, 2144, MATCH($B$2, resultados!$A$1:$ZZ$1, 0))</f>
        <v/>
      </c>
      <c r="C2150">
        <f>INDEX(resultados!$A$2:$ZZ$3036, 2144, MATCH($B$3, resultados!$A$1:$ZZ$1, 0))</f>
        <v/>
      </c>
    </row>
    <row r="2151">
      <c r="A2151">
        <f>INDEX(resultados!$A$2:$ZZ$3036, 2145, MATCH($B$1, resultados!$A$1:$ZZ$1, 0))</f>
        <v/>
      </c>
      <c r="B2151">
        <f>INDEX(resultados!$A$2:$ZZ$3036, 2145, MATCH($B$2, resultados!$A$1:$ZZ$1, 0))</f>
        <v/>
      </c>
      <c r="C2151">
        <f>INDEX(resultados!$A$2:$ZZ$3036, 2145, MATCH($B$3, resultados!$A$1:$ZZ$1, 0))</f>
        <v/>
      </c>
    </row>
    <row r="2152">
      <c r="A2152">
        <f>INDEX(resultados!$A$2:$ZZ$3036, 2146, MATCH($B$1, resultados!$A$1:$ZZ$1, 0))</f>
        <v/>
      </c>
      <c r="B2152">
        <f>INDEX(resultados!$A$2:$ZZ$3036, 2146, MATCH($B$2, resultados!$A$1:$ZZ$1, 0))</f>
        <v/>
      </c>
      <c r="C2152">
        <f>INDEX(resultados!$A$2:$ZZ$3036, 2146, MATCH($B$3, resultados!$A$1:$ZZ$1, 0))</f>
        <v/>
      </c>
    </row>
    <row r="2153">
      <c r="A2153">
        <f>INDEX(resultados!$A$2:$ZZ$3036, 2147, MATCH($B$1, resultados!$A$1:$ZZ$1, 0))</f>
        <v/>
      </c>
      <c r="B2153">
        <f>INDEX(resultados!$A$2:$ZZ$3036, 2147, MATCH($B$2, resultados!$A$1:$ZZ$1, 0))</f>
        <v/>
      </c>
      <c r="C2153">
        <f>INDEX(resultados!$A$2:$ZZ$3036, 2147, MATCH($B$3, resultados!$A$1:$ZZ$1, 0))</f>
        <v/>
      </c>
    </row>
    <row r="2154">
      <c r="A2154">
        <f>INDEX(resultados!$A$2:$ZZ$3036, 2148, MATCH($B$1, resultados!$A$1:$ZZ$1, 0))</f>
        <v/>
      </c>
      <c r="B2154">
        <f>INDEX(resultados!$A$2:$ZZ$3036, 2148, MATCH($B$2, resultados!$A$1:$ZZ$1, 0))</f>
        <v/>
      </c>
      <c r="C2154">
        <f>INDEX(resultados!$A$2:$ZZ$3036, 2148, MATCH($B$3, resultados!$A$1:$ZZ$1, 0))</f>
        <v/>
      </c>
    </row>
    <row r="2155">
      <c r="A2155">
        <f>INDEX(resultados!$A$2:$ZZ$3036, 2149, MATCH($B$1, resultados!$A$1:$ZZ$1, 0))</f>
        <v/>
      </c>
      <c r="B2155">
        <f>INDEX(resultados!$A$2:$ZZ$3036, 2149, MATCH($B$2, resultados!$A$1:$ZZ$1, 0))</f>
        <v/>
      </c>
      <c r="C2155">
        <f>INDEX(resultados!$A$2:$ZZ$3036, 2149, MATCH($B$3, resultados!$A$1:$ZZ$1, 0))</f>
        <v/>
      </c>
    </row>
    <row r="2156">
      <c r="A2156">
        <f>INDEX(resultados!$A$2:$ZZ$3036, 2150, MATCH($B$1, resultados!$A$1:$ZZ$1, 0))</f>
        <v/>
      </c>
      <c r="B2156">
        <f>INDEX(resultados!$A$2:$ZZ$3036, 2150, MATCH($B$2, resultados!$A$1:$ZZ$1, 0))</f>
        <v/>
      </c>
      <c r="C2156">
        <f>INDEX(resultados!$A$2:$ZZ$3036, 2150, MATCH($B$3, resultados!$A$1:$ZZ$1, 0))</f>
        <v/>
      </c>
    </row>
    <row r="2157">
      <c r="A2157">
        <f>INDEX(resultados!$A$2:$ZZ$3036, 2151, MATCH($B$1, resultados!$A$1:$ZZ$1, 0))</f>
        <v/>
      </c>
      <c r="B2157">
        <f>INDEX(resultados!$A$2:$ZZ$3036, 2151, MATCH($B$2, resultados!$A$1:$ZZ$1, 0))</f>
        <v/>
      </c>
      <c r="C2157">
        <f>INDEX(resultados!$A$2:$ZZ$3036, 2151, MATCH($B$3, resultados!$A$1:$ZZ$1, 0))</f>
        <v/>
      </c>
    </row>
    <row r="2158">
      <c r="A2158">
        <f>INDEX(resultados!$A$2:$ZZ$3036, 2152, MATCH($B$1, resultados!$A$1:$ZZ$1, 0))</f>
        <v/>
      </c>
      <c r="B2158">
        <f>INDEX(resultados!$A$2:$ZZ$3036, 2152, MATCH($B$2, resultados!$A$1:$ZZ$1, 0))</f>
        <v/>
      </c>
      <c r="C2158">
        <f>INDEX(resultados!$A$2:$ZZ$3036, 2152, MATCH($B$3, resultados!$A$1:$ZZ$1, 0))</f>
        <v/>
      </c>
    </row>
    <row r="2159">
      <c r="A2159">
        <f>INDEX(resultados!$A$2:$ZZ$3036, 2153, MATCH($B$1, resultados!$A$1:$ZZ$1, 0))</f>
        <v/>
      </c>
      <c r="B2159">
        <f>INDEX(resultados!$A$2:$ZZ$3036, 2153, MATCH($B$2, resultados!$A$1:$ZZ$1, 0))</f>
        <v/>
      </c>
      <c r="C2159">
        <f>INDEX(resultados!$A$2:$ZZ$3036, 2153, MATCH($B$3, resultados!$A$1:$ZZ$1, 0))</f>
        <v/>
      </c>
    </row>
    <row r="2160">
      <c r="A2160">
        <f>INDEX(resultados!$A$2:$ZZ$3036, 2154, MATCH($B$1, resultados!$A$1:$ZZ$1, 0))</f>
        <v/>
      </c>
      <c r="B2160">
        <f>INDEX(resultados!$A$2:$ZZ$3036, 2154, MATCH($B$2, resultados!$A$1:$ZZ$1, 0))</f>
        <v/>
      </c>
      <c r="C2160">
        <f>INDEX(resultados!$A$2:$ZZ$3036, 2154, MATCH($B$3, resultados!$A$1:$ZZ$1, 0))</f>
        <v/>
      </c>
    </row>
    <row r="2161">
      <c r="A2161">
        <f>INDEX(resultados!$A$2:$ZZ$3036, 2155, MATCH($B$1, resultados!$A$1:$ZZ$1, 0))</f>
        <v/>
      </c>
      <c r="B2161">
        <f>INDEX(resultados!$A$2:$ZZ$3036, 2155, MATCH($B$2, resultados!$A$1:$ZZ$1, 0))</f>
        <v/>
      </c>
      <c r="C2161">
        <f>INDEX(resultados!$A$2:$ZZ$3036, 2155, MATCH($B$3, resultados!$A$1:$ZZ$1, 0))</f>
        <v/>
      </c>
    </row>
    <row r="2162">
      <c r="A2162">
        <f>INDEX(resultados!$A$2:$ZZ$3036, 2156, MATCH($B$1, resultados!$A$1:$ZZ$1, 0))</f>
        <v/>
      </c>
      <c r="B2162">
        <f>INDEX(resultados!$A$2:$ZZ$3036, 2156, MATCH($B$2, resultados!$A$1:$ZZ$1, 0))</f>
        <v/>
      </c>
      <c r="C2162">
        <f>INDEX(resultados!$A$2:$ZZ$3036, 2156, MATCH($B$3, resultados!$A$1:$ZZ$1, 0))</f>
        <v/>
      </c>
    </row>
    <row r="2163">
      <c r="A2163">
        <f>INDEX(resultados!$A$2:$ZZ$3036, 2157, MATCH($B$1, resultados!$A$1:$ZZ$1, 0))</f>
        <v/>
      </c>
      <c r="B2163">
        <f>INDEX(resultados!$A$2:$ZZ$3036, 2157, MATCH($B$2, resultados!$A$1:$ZZ$1, 0))</f>
        <v/>
      </c>
      <c r="C2163">
        <f>INDEX(resultados!$A$2:$ZZ$3036, 2157, MATCH($B$3, resultados!$A$1:$ZZ$1, 0))</f>
        <v/>
      </c>
    </row>
    <row r="2164">
      <c r="A2164">
        <f>INDEX(resultados!$A$2:$ZZ$3036, 2158, MATCH($B$1, resultados!$A$1:$ZZ$1, 0))</f>
        <v/>
      </c>
      <c r="B2164">
        <f>INDEX(resultados!$A$2:$ZZ$3036, 2158, MATCH($B$2, resultados!$A$1:$ZZ$1, 0))</f>
        <v/>
      </c>
      <c r="C2164">
        <f>INDEX(resultados!$A$2:$ZZ$3036, 2158, MATCH($B$3, resultados!$A$1:$ZZ$1, 0))</f>
        <v/>
      </c>
    </row>
    <row r="2165">
      <c r="A2165">
        <f>INDEX(resultados!$A$2:$ZZ$3036, 2159, MATCH($B$1, resultados!$A$1:$ZZ$1, 0))</f>
        <v/>
      </c>
      <c r="B2165">
        <f>INDEX(resultados!$A$2:$ZZ$3036, 2159, MATCH($B$2, resultados!$A$1:$ZZ$1, 0))</f>
        <v/>
      </c>
      <c r="C2165">
        <f>INDEX(resultados!$A$2:$ZZ$3036, 2159, MATCH($B$3, resultados!$A$1:$ZZ$1, 0))</f>
        <v/>
      </c>
    </row>
    <row r="2166">
      <c r="A2166">
        <f>INDEX(resultados!$A$2:$ZZ$3036, 2160, MATCH($B$1, resultados!$A$1:$ZZ$1, 0))</f>
        <v/>
      </c>
      <c r="B2166">
        <f>INDEX(resultados!$A$2:$ZZ$3036, 2160, MATCH($B$2, resultados!$A$1:$ZZ$1, 0))</f>
        <v/>
      </c>
      <c r="C2166">
        <f>INDEX(resultados!$A$2:$ZZ$3036, 2160, MATCH($B$3, resultados!$A$1:$ZZ$1, 0))</f>
        <v/>
      </c>
    </row>
    <row r="2167">
      <c r="A2167">
        <f>INDEX(resultados!$A$2:$ZZ$3036, 2161, MATCH($B$1, resultados!$A$1:$ZZ$1, 0))</f>
        <v/>
      </c>
      <c r="B2167">
        <f>INDEX(resultados!$A$2:$ZZ$3036, 2161, MATCH($B$2, resultados!$A$1:$ZZ$1, 0))</f>
        <v/>
      </c>
      <c r="C2167">
        <f>INDEX(resultados!$A$2:$ZZ$3036, 2161, MATCH($B$3, resultados!$A$1:$ZZ$1, 0))</f>
        <v/>
      </c>
    </row>
    <row r="2168">
      <c r="A2168">
        <f>INDEX(resultados!$A$2:$ZZ$3036, 2162, MATCH($B$1, resultados!$A$1:$ZZ$1, 0))</f>
        <v/>
      </c>
      <c r="B2168">
        <f>INDEX(resultados!$A$2:$ZZ$3036, 2162, MATCH($B$2, resultados!$A$1:$ZZ$1, 0))</f>
        <v/>
      </c>
      <c r="C2168">
        <f>INDEX(resultados!$A$2:$ZZ$3036, 2162, MATCH($B$3, resultados!$A$1:$ZZ$1, 0))</f>
        <v/>
      </c>
    </row>
    <row r="2169">
      <c r="A2169">
        <f>INDEX(resultados!$A$2:$ZZ$3036, 2163, MATCH($B$1, resultados!$A$1:$ZZ$1, 0))</f>
        <v/>
      </c>
      <c r="B2169">
        <f>INDEX(resultados!$A$2:$ZZ$3036, 2163, MATCH($B$2, resultados!$A$1:$ZZ$1, 0))</f>
        <v/>
      </c>
      <c r="C2169">
        <f>INDEX(resultados!$A$2:$ZZ$3036, 2163, MATCH($B$3, resultados!$A$1:$ZZ$1, 0))</f>
        <v/>
      </c>
    </row>
    <row r="2170">
      <c r="A2170">
        <f>INDEX(resultados!$A$2:$ZZ$3036, 2164, MATCH($B$1, resultados!$A$1:$ZZ$1, 0))</f>
        <v/>
      </c>
      <c r="B2170">
        <f>INDEX(resultados!$A$2:$ZZ$3036, 2164, MATCH($B$2, resultados!$A$1:$ZZ$1, 0))</f>
        <v/>
      </c>
      <c r="C2170">
        <f>INDEX(resultados!$A$2:$ZZ$3036, 2164, MATCH($B$3, resultados!$A$1:$ZZ$1, 0))</f>
        <v/>
      </c>
    </row>
    <row r="2171">
      <c r="A2171">
        <f>INDEX(resultados!$A$2:$ZZ$3036, 2165, MATCH($B$1, resultados!$A$1:$ZZ$1, 0))</f>
        <v/>
      </c>
      <c r="B2171">
        <f>INDEX(resultados!$A$2:$ZZ$3036, 2165, MATCH($B$2, resultados!$A$1:$ZZ$1, 0))</f>
        <v/>
      </c>
      <c r="C2171">
        <f>INDEX(resultados!$A$2:$ZZ$3036, 2165, MATCH($B$3, resultados!$A$1:$ZZ$1, 0))</f>
        <v/>
      </c>
    </row>
    <row r="2172">
      <c r="A2172">
        <f>INDEX(resultados!$A$2:$ZZ$3036, 2166, MATCH($B$1, resultados!$A$1:$ZZ$1, 0))</f>
        <v/>
      </c>
      <c r="B2172">
        <f>INDEX(resultados!$A$2:$ZZ$3036, 2166, MATCH($B$2, resultados!$A$1:$ZZ$1, 0))</f>
        <v/>
      </c>
      <c r="C2172">
        <f>INDEX(resultados!$A$2:$ZZ$3036, 2166, MATCH($B$3, resultados!$A$1:$ZZ$1, 0))</f>
        <v/>
      </c>
    </row>
    <row r="2173">
      <c r="A2173">
        <f>INDEX(resultados!$A$2:$ZZ$3036, 2167, MATCH($B$1, resultados!$A$1:$ZZ$1, 0))</f>
        <v/>
      </c>
      <c r="B2173">
        <f>INDEX(resultados!$A$2:$ZZ$3036, 2167, MATCH($B$2, resultados!$A$1:$ZZ$1, 0))</f>
        <v/>
      </c>
      <c r="C2173">
        <f>INDEX(resultados!$A$2:$ZZ$3036, 2167, MATCH($B$3, resultados!$A$1:$ZZ$1, 0))</f>
        <v/>
      </c>
    </row>
    <row r="2174">
      <c r="A2174">
        <f>INDEX(resultados!$A$2:$ZZ$3036, 2168, MATCH($B$1, resultados!$A$1:$ZZ$1, 0))</f>
        <v/>
      </c>
      <c r="B2174">
        <f>INDEX(resultados!$A$2:$ZZ$3036, 2168, MATCH($B$2, resultados!$A$1:$ZZ$1, 0))</f>
        <v/>
      </c>
      <c r="C2174">
        <f>INDEX(resultados!$A$2:$ZZ$3036, 2168, MATCH($B$3, resultados!$A$1:$ZZ$1, 0))</f>
        <v/>
      </c>
    </row>
    <row r="2175">
      <c r="A2175">
        <f>INDEX(resultados!$A$2:$ZZ$3036, 2169, MATCH($B$1, resultados!$A$1:$ZZ$1, 0))</f>
        <v/>
      </c>
      <c r="B2175">
        <f>INDEX(resultados!$A$2:$ZZ$3036, 2169, MATCH($B$2, resultados!$A$1:$ZZ$1, 0))</f>
        <v/>
      </c>
      <c r="C2175">
        <f>INDEX(resultados!$A$2:$ZZ$3036, 2169, MATCH($B$3, resultados!$A$1:$ZZ$1, 0))</f>
        <v/>
      </c>
    </row>
    <row r="2176">
      <c r="A2176">
        <f>INDEX(resultados!$A$2:$ZZ$3036, 2170, MATCH($B$1, resultados!$A$1:$ZZ$1, 0))</f>
        <v/>
      </c>
      <c r="B2176">
        <f>INDEX(resultados!$A$2:$ZZ$3036, 2170, MATCH($B$2, resultados!$A$1:$ZZ$1, 0))</f>
        <v/>
      </c>
      <c r="C2176">
        <f>INDEX(resultados!$A$2:$ZZ$3036, 2170, MATCH($B$3, resultados!$A$1:$ZZ$1, 0))</f>
        <v/>
      </c>
    </row>
    <row r="2177">
      <c r="A2177">
        <f>INDEX(resultados!$A$2:$ZZ$3036, 2171, MATCH($B$1, resultados!$A$1:$ZZ$1, 0))</f>
        <v/>
      </c>
      <c r="B2177">
        <f>INDEX(resultados!$A$2:$ZZ$3036, 2171, MATCH($B$2, resultados!$A$1:$ZZ$1, 0))</f>
        <v/>
      </c>
      <c r="C2177">
        <f>INDEX(resultados!$A$2:$ZZ$3036, 2171, MATCH($B$3, resultados!$A$1:$ZZ$1, 0))</f>
        <v/>
      </c>
    </row>
    <row r="2178">
      <c r="A2178">
        <f>INDEX(resultados!$A$2:$ZZ$3036, 2172, MATCH($B$1, resultados!$A$1:$ZZ$1, 0))</f>
        <v/>
      </c>
      <c r="B2178">
        <f>INDEX(resultados!$A$2:$ZZ$3036, 2172, MATCH($B$2, resultados!$A$1:$ZZ$1, 0))</f>
        <v/>
      </c>
      <c r="C2178">
        <f>INDEX(resultados!$A$2:$ZZ$3036, 2172, MATCH($B$3, resultados!$A$1:$ZZ$1, 0))</f>
        <v/>
      </c>
    </row>
    <row r="2179">
      <c r="A2179">
        <f>INDEX(resultados!$A$2:$ZZ$3036, 2173, MATCH($B$1, resultados!$A$1:$ZZ$1, 0))</f>
        <v/>
      </c>
      <c r="B2179">
        <f>INDEX(resultados!$A$2:$ZZ$3036, 2173, MATCH($B$2, resultados!$A$1:$ZZ$1, 0))</f>
        <v/>
      </c>
      <c r="C2179">
        <f>INDEX(resultados!$A$2:$ZZ$3036, 2173, MATCH($B$3, resultados!$A$1:$ZZ$1, 0))</f>
        <v/>
      </c>
    </row>
    <row r="2180">
      <c r="A2180">
        <f>INDEX(resultados!$A$2:$ZZ$3036, 2174, MATCH($B$1, resultados!$A$1:$ZZ$1, 0))</f>
        <v/>
      </c>
      <c r="B2180">
        <f>INDEX(resultados!$A$2:$ZZ$3036, 2174, MATCH($B$2, resultados!$A$1:$ZZ$1, 0))</f>
        <v/>
      </c>
      <c r="C2180">
        <f>INDEX(resultados!$A$2:$ZZ$3036, 2174, MATCH($B$3, resultados!$A$1:$ZZ$1, 0))</f>
        <v/>
      </c>
    </row>
    <row r="2181">
      <c r="A2181">
        <f>INDEX(resultados!$A$2:$ZZ$3036, 2175, MATCH($B$1, resultados!$A$1:$ZZ$1, 0))</f>
        <v/>
      </c>
      <c r="B2181">
        <f>INDEX(resultados!$A$2:$ZZ$3036, 2175, MATCH($B$2, resultados!$A$1:$ZZ$1, 0))</f>
        <v/>
      </c>
      <c r="C2181">
        <f>INDEX(resultados!$A$2:$ZZ$3036, 2175, MATCH($B$3, resultados!$A$1:$ZZ$1, 0))</f>
        <v/>
      </c>
    </row>
    <row r="2182">
      <c r="A2182">
        <f>INDEX(resultados!$A$2:$ZZ$3036, 2176, MATCH($B$1, resultados!$A$1:$ZZ$1, 0))</f>
        <v/>
      </c>
      <c r="B2182">
        <f>INDEX(resultados!$A$2:$ZZ$3036, 2176, MATCH($B$2, resultados!$A$1:$ZZ$1, 0))</f>
        <v/>
      </c>
      <c r="C2182">
        <f>INDEX(resultados!$A$2:$ZZ$3036, 2176, MATCH($B$3, resultados!$A$1:$ZZ$1, 0))</f>
        <v/>
      </c>
    </row>
    <row r="2183">
      <c r="A2183">
        <f>INDEX(resultados!$A$2:$ZZ$3036, 2177, MATCH($B$1, resultados!$A$1:$ZZ$1, 0))</f>
        <v/>
      </c>
      <c r="B2183">
        <f>INDEX(resultados!$A$2:$ZZ$3036, 2177, MATCH($B$2, resultados!$A$1:$ZZ$1, 0))</f>
        <v/>
      </c>
      <c r="C2183">
        <f>INDEX(resultados!$A$2:$ZZ$3036, 2177, MATCH($B$3, resultados!$A$1:$ZZ$1, 0))</f>
        <v/>
      </c>
    </row>
    <row r="2184">
      <c r="A2184">
        <f>INDEX(resultados!$A$2:$ZZ$3036, 2178, MATCH($B$1, resultados!$A$1:$ZZ$1, 0))</f>
        <v/>
      </c>
      <c r="B2184">
        <f>INDEX(resultados!$A$2:$ZZ$3036, 2178, MATCH($B$2, resultados!$A$1:$ZZ$1, 0))</f>
        <v/>
      </c>
      <c r="C2184">
        <f>INDEX(resultados!$A$2:$ZZ$3036, 2178, MATCH($B$3, resultados!$A$1:$ZZ$1, 0))</f>
        <v/>
      </c>
    </row>
    <row r="2185">
      <c r="A2185">
        <f>INDEX(resultados!$A$2:$ZZ$3036, 2179, MATCH($B$1, resultados!$A$1:$ZZ$1, 0))</f>
        <v/>
      </c>
      <c r="B2185">
        <f>INDEX(resultados!$A$2:$ZZ$3036, 2179, MATCH($B$2, resultados!$A$1:$ZZ$1, 0))</f>
        <v/>
      </c>
      <c r="C2185">
        <f>INDEX(resultados!$A$2:$ZZ$3036, 2179, MATCH($B$3, resultados!$A$1:$ZZ$1, 0))</f>
        <v/>
      </c>
    </row>
    <row r="2186">
      <c r="A2186">
        <f>INDEX(resultados!$A$2:$ZZ$3036, 2180, MATCH($B$1, resultados!$A$1:$ZZ$1, 0))</f>
        <v/>
      </c>
      <c r="B2186">
        <f>INDEX(resultados!$A$2:$ZZ$3036, 2180, MATCH($B$2, resultados!$A$1:$ZZ$1, 0))</f>
        <v/>
      </c>
      <c r="C2186">
        <f>INDEX(resultados!$A$2:$ZZ$3036, 2180, MATCH($B$3, resultados!$A$1:$ZZ$1, 0))</f>
        <v/>
      </c>
    </row>
    <row r="2187">
      <c r="A2187">
        <f>INDEX(resultados!$A$2:$ZZ$3036, 2181, MATCH($B$1, resultados!$A$1:$ZZ$1, 0))</f>
        <v/>
      </c>
      <c r="B2187">
        <f>INDEX(resultados!$A$2:$ZZ$3036, 2181, MATCH($B$2, resultados!$A$1:$ZZ$1, 0))</f>
        <v/>
      </c>
      <c r="C2187">
        <f>INDEX(resultados!$A$2:$ZZ$3036, 2181, MATCH($B$3, resultados!$A$1:$ZZ$1, 0))</f>
        <v/>
      </c>
    </row>
    <row r="2188">
      <c r="A2188">
        <f>INDEX(resultados!$A$2:$ZZ$3036, 2182, MATCH($B$1, resultados!$A$1:$ZZ$1, 0))</f>
        <v/>
      </c>
      <c r="B2188">
        <f>INDEX(resultados!$A$2:$ZZ$3036, 2182, MATCH($B$2, resultados!$A$1:$ZZ$1, 0))</f>
        <v/>
      </c>
      <c r="C2188">
        <f>INDEX(resultados!$A$2:$ZZ$3036, 2182, MATCH($B$3, resultados!$A$1:$ZZ$1, 0))</f>
        <v/>
      </c>
    </row>
    <row r="2189">
      <c r="A2189">
        <f>INDEX(resultados!$A$2:$ZZ$3036, 2183, MATCH($B$1, resultados!$A$1:$ZZ$1, 0))</f>
        <v/>
      </c>
      <c r="B2189">
        <f>INDEX(resultados!$A$2:$ZZ$3036, 2183, MATCH($B$2, resultados!$A$1:$ZZ$1, 0))</f>
        <v/>
      </c>
      <c r="C2189">
        <f>INDEX(resultados!$A$2:$ZZ$3036, 2183, MATCH($B$3, resultados!$A$1:$ZZ$1, 0))</f>
        <v/>
      </c>
    </row>
    <row r="2190">
      <c r="A2190">
        <f>INDEX(resultados!$A$2:$ZZ$3036, 2184, MATCH($B$1, resultados!$A$1:$ZZ$1, 0))</f>
        <v/>
      </c>
      <c r="B2190">
        <f>INDEX(resultados!$A$2:$ZZ$3036, 2184, MATCH($B$2, resultados!$A$1:$ZZ$1, 0))</f>
        <v/>
      </c>
      <c r="C2190">
        <f>INDEX(resultados!$A$2:$ZZ$3036, 2184, MATCH($B$3, resultados!$A$1:$ZZ$1, 0))</f>
        <v/>
      </c>
    </row>
    <row r="2191">
      <c r="A2191">
        <f>INDEX(resultados!$A$2:$ZZ$3036, 2185, MATCH($B$1, resultados!$A$1:$ZZ$1, 0))</f>
        <v/>
      </c>
      <c r="B2191">
        <f>INDEX(resultados!$A$2:$ZZ$3036, 2185, MATCH($B$2, resultados!$A$1:$ZZ$1, 0))</f>
        <v/>
      </c>
      <c r="C2191">
        <f>INDEX(resultados!$A$2:$ZZ$3036, 2185, MATCH($B$3, resultados!$A$1:$ZZ$1, 0))</f>
        <v/>
      </c>
    </row>
    <row r="2192">
      <c r="A2192">
        <f>INDEX(resultados!$A$2:$ZZ$3036, 2186, MATCH($B$1, resultados!$A$1:$ZZ$1, 0))</f>
        <v/>
      </c>
      <c r="B2192">
        <f>INDEX(resultados!$A$2:$ZZ$3036, 2186, MATCH($B$2, resultados!$A$1:$ZZ$1, 0))</f>
        <v/>
      </c>
      <c r="C2192">
        <f>INDEX(resultados!$A$2:$ZZ$3036, 2186, MATCH($B$3, resultados!$A$1:$ZZ$1, 0))</f>
        <v/>
      </c>
    </row>
    <row r="2193">
      <c r="A2193">
        <f>INDEX(resultados!$A$2:$ZZ$3036, 2187, MATCH($B$1, resultados!$A$1:$ZZ$1, 0))</f>
        <v/>
      </c>
      <c r="B2193">
        <f>INDEX(resultados!$A$2:$ZZ$3036, 2187, MATCH($B$2, resultados!$A$1:$ZZ$1, 0))</f>
        <v/>
      </c>
      <c r="C2193">
        <f>INDEX(resultados!$A$2:$ZZ$3036, 2187, MATCH($B$3, resultados!$A$1:$ZZ$1, 0))</f>
        <v/>
      </c>
    </row>
    <row r="2194">
      <c r="A2194">
        <f>INDEX(resultados!$A$2:$ZZ$3036, 2188, MATCH($B$1, resultados!$A$1:$ZZ$1, 0))</f>
        <v/>
      </c>
      <c r="B2194">
        <f>INDEX(resultados!$A$2:$ZZ$3036, 2188, MATCH($B$2, resultados!$A$1:$ZZ$1, 0))</f>
        <v/>
      </c>
      <c r="C2194">
        <f>INDEX(resultados!$A$2:$ZZ$3036, 2188, MATCH($B$3, resultados!$A$1:$ZZ$1, 0))</f>
        <v/>
      </c>
    </row>
    <row r="2195">
      <c r="A2195">
        <f>INDEX(resultados!$A$2:$ZZ$3036, 2189, MATCH($B$1, resultados!$A$1:$ZZ$1, 0))</f>
        <v/>
      </c>
      <c r="B2195">
        <f>INDEX(resultados!$A$2:$ZZ$3036, 2189, MATCH($B$2, resultados!$A$1:$ZZ$1, 0))</f>
        <v/>
      </c>
      <c r="C2195">
        <f>INDEX(resultados!$A$2:$ZZ$3036, 2189, MATCH($B$3, resultados!$A$1:$ZZ$1, 0))</f>
        <v/>
      </c>
    </row>
    <row r="2196">
      <c r="A2196">
        <f>INDEX(resultados!$A$2:$ZZ$3036, 2190, MATCH($B$1, resultados!$A$1:$ZZ$1, 0))</f>
        <v/>
      </c>
      <c r="B2196">
        <f>INDEX(resultados!$A$2:$ZZ$3036, 2190, MATCH($B$2, resultados!$A$1:$ZZ$1, 0))</f>
        <v/>
      </c>
      <c r="C2196">
        <f>INDEX(resultados!$A$2:$ZZ$3036, 2190, MATCH($B$3, resultados!$A$1:$ZZ$1, 0))</f>
        <v/>
      </c>
    </row>
    <row r="2197">
      <c r="A2197">
        <f>INDEX(resultados!$A$2:$ZZ$3036, 2191, MATCH($B$1, resultados!$A$1:$ZZ$1, 0))</f>
        <v/>
      </c>
      <c r="B2197">
        <f>INDEX(resultados!$A$2:$ZZ$3036, 2191, MATCH($B$2, resultados!$A$1:$ZZ$1, 0))</f>
        <v/>
      </c>
      <c r="C2197">
        <f>INDEX(resultados!$A$2:$ZZ$3036, 2191, MATCH($B$3, resultados!$A$1:$ZZ$1, 0))</f>
        <v/>
      </c>
    </row>
    <row r="2198">
      <c r="A2198">
        <f>INDEX(resultados!$A$2:$ZZ$3036, 2192, MATCH($B$1, resultados!$A$1:$ZZ$1, 0))</f>
        <v/>
      </c>
      <c r="B2198">
        <f>INDEX(resultados!$A$2:$ZZ$3036, 2192, MATCH($B$2, resultados!$A$1:$ZZ$1, 0))</f>
        <v/>
      </c>
      <c r="C2198">
        <f>INDEX(resultados!$A$2:$ZZ$3036, 2192, MATCH($B$3, resultados!$A$1:$ZZ$1, 0))</f>
        <v/>
      </c>
    </row>
    <row r="2199">
      <c r="A2199">
        <f>INDEX(resultados!$A$2:$ZZ$3036, 2193, MATCH($B$1, resultados!$A$1:$ZZ$1, 0))</f>
        <v/>
      </c>
      <c r="B2199">
        <f>INDEX(resultados!$A$2:$ZZ$3036, 2193, MATCH($B$2, resultados!$A$1:$ZZ$1, 0))</f>
        <v/>
      </c>
      <c r="C2199">
        <f>INDEX(resultados!$A$2:$ZZ$3036, 2193, MATCH($B$3, resultados!$A$1:$ZZ$1, 0))</f>
        <v/>
      </c>
    </row>
    <row r="2200">
      <c r="A2200">
        <f>INDEX(resultados!$A$2:$ZZ$3036, 2194, MATCH($B$1, resultados!$A$1:$ZZ$1, 0))</f>
        <v/>
      </c>
      <c r="B2200">
        <f>INDEX(resultados!$A$2:$ZZ$3036, 2194, MATCH($B$2, resultados!$A$1:$ZZ$1, 0))</f>
        <v/>
      </c>
      <c r="C2200">
        <f>INDEX(resultados!$A$2:$ZZ$3036, 2194, MATCH($B$3, resultados!$A$1:$ZZ$1, 0))</f>
        <v/>
      </c>
    </row>
    <row r="2201">
      <c r="A2201">
        <f>INDEX(resultados!$A$2:$ZZ$3036, 2195, MATCH($B$1, resultados!$A$1:$ZZ$1, 0))</f>
        <v/>
      </c>
      <c r="B2201">
        <f>INDEX(resultados!$A$2:$ZZ$3036, 2195, MATCH($B$2, resultados!$A$1:$ZZ$1, 0))</f>
        <v/>
      </c>
      <c r="C2201">
        <f>INDEX(resultados!$A$2:$ZZ$3036, 2195, MATCH($B$3, resultados!$A$1:$ZZ$1, 0))</f>
        <v/>
      </c>
    </row>
    <row r="2202">
      <c r="A2202">
        <f>INDEX(resultados!$A$2:$ZZ$3036, 2196, MATCH($B$1, resultados!$A$1:$ZZ$1, 0))</f>
        <v/>
      </c>
      <c r="B2202">
        <f>INDEX(resultados!$A$2:$ZZ$3036, 2196, MATCH($B$2, resultados!$A$1:$ZZ$1, 0))</f>
        <v/>
      </c>
      <c r="C2202">
        <f>INDEX(resultados!$A$2:$ZZ$3036, 2196, MATCH($B$3, resultados!$A$1:$ZZ$1, 0))</f>
        <v/>
      </c>
    </row>
    <row r="2203">
      <c r="A2203">
        <f>INDEX(resultados!$A$2:$ZZ$3036, 2197, MATCH($B$1, resultados!$A$1:$ZZ$1, 0))</f>
        <v/>
      </c>
      <c r="B2203">
        <f>INDEX(resultados!$A$2:$ZZ$3036, 2197, MATCH($B$2, resultados!$A$1:$ZZ$1, 0))</f>
        <v/>
      </c>
      <c r="C2203">
        <f>INDEX(resultados!$A$2:$ZZ$3036, 2197, MATCH($B$3, resultados!$A$1:$ZZ$1, 0))</f>
        <v/>
      </c>
    </row>
    <row r="2204">
      <c r="A2204">
        <f>INDEX(resultados!$A$2:$ZZ$3036, 2198, MATCH($B$1, resultados!$A$1:$ZZ$1, 0))</f>
        <v/>
      </c>
      <c r="B2204">
        <f>INDEX(resultados!$A$2:$ZZ$3036, 2198, MATCH($B$2, resultados!$A$1:$ZZ$1, 0))</f>
        <v/>
      </c>
      <c r="C2204">
        <f>INDEX(resultados!$A$2:$ZZ$3036, 2198, MATCH($B$3, resultados!$A$1:$ZZ$1, 0))</f>
        <v/>
      </c>
    </row>
    <row r="2205">
      <c r="A2205">
        <f>INDEX(resultados!$A$2:$ZZ$3036, 2199, MATCH($B$1, resultados!$A$1:$ZZ$1, 0))</f>
        <v/>
      </c>
      <c r="B2205">
        <f>INDEX(resultados!$A$2:$ZZ$3036, 2199, MATCH($B$2, resultados!$A$1:$ZZ$1, 0))</f>
        <v/>
      </c>
      <c r="C2205">
        <f>INDEX(resultados!$A$2:$ZZ$3036, 2199, MATCH($B$3, resultados!$A$1:$ZZ$1, 0))</f>
        <v/>
      </c>
    </row>
    <row r="2206">
      <c r="A2206">
        <f>INDEX(resultados!$A$2:$ZZ$3036, 2200, MATCH($B$1, resultados!$A$1:$ZZ$1, 0))</f>
        <v/>
      </c>
      <c r="B2206">
        <f>INDEX(resultados!$A$2:$ZZ$3036, 2200, MATCH($B$2, resultados!$A$1:$ZZ$1, 0))</f>
        <v/>
      </c>
      <c r="C2206">
        <f>INDEX(resultados!$A$2:$ZZ$3036, 2200, MATCH($B$3, resultados!$A$1:$ZZ$1, 0))</f>
        <v/>
      </c>
    </row>
    <row r="2207">
      <c r="A2207">
        <f>INDEX(resultados!$A$2:$ZZ$3036, 2201, MATCH($B$1, resultados!$A$1:$ZZ$1, 0))</f>
        <v/>
      </c>
      <c r="B2207">
        <f>INDEX(resultados!$A$2:$ZZ$3036, 2201, MATCH($B$2, resultados!$A$1:$ZZ$1, 0))</f>
        <v/>
      </c>
      <c r="C2207">
        <f>INDEX(resultados!$A$2:$ZZ$3036, 2201, MATCH($B$3, resultados!$A$1:$ZZ$1, 0))</f>
        <v/>
      </c>
    </row>
    <row r="2208">
      <c r="A2208">
        <f>INDEX(resultados!$A$2:$ZZ$3036, 2202, MATCH($B$1, resultados!$A$1:$ZZ$1, 0))</f>
        <v/>
      </c>
      <c r="B2208">
        <f>INDEX(resultados!$A$2:$ZZ$3036, 2202, MATCH($B$2, resultados!$A$1:$ZZ$1, 0))</f>
        <v/>
      </c>
      <c r="C2208">
        <f>INDEX(resultados!$A$2:$ZZ$3036, 2202, MATCH($B$3, resultados!$A$1:$ZZ$1, 0))</f>
        <v/>
      </c>
    </row>
    <row r="2209">
      <c r="A2209">
        <f>INDEX(resultados!$A$2:$ZZ$3036, 2203, MATCH($B$1, resultados!$A$1:$ZZ$1, 0))</f>
        <v/>
      </c>
      <c r="B2209">
        <f>INDEX(resultados!$A$2:$ZZ$3036, 2203, MATCH($B$2, resultados!$A$1:$ZZ$1, 0))</f>
        <v/>
      </c>
      <c r="C2209">
        <f>INDEX(resultados!$A$2:$ZZ$3036, 2203, MATCH($B$3, resultados!$A$1:$ZZ$1, 0))</f>
        <v/>
      </c>
    </row>
    <row r="2210">
      <c r="A2210">
        <f>INDEX(resultados!$A$2:$ZZ$3036, 2204, MATCH($B$1, resultados!$A$1:$ZZ$1, 0))</f>
        <v/>
      </c>
      <c r="B2210">
        <f>INDEX(resultados!$A$2:$ZZ$3036, 2204, MATCH($B$2, resultados!$A$1:$ZZ$1, 0))</f>
        <v/>
      </c>
      <c r="C2210">
        <f>INDEX(resultados!$A$2:$ZZ$3036, 2204, MATCH($B$3, resultados!$A$1:$ZZ$1, 0))</f>
        <v/>
      </c>
    </row>
    <row r="2211">
      <c r="A2211">
        <f>INDEX(resultados!$A$2:$ZZ$3036, 2205, MATCH($B$1, resultados!$A$1:$ZZ$1, 0))</f>
        <v/>
      </c>
      <c r="B2211">
        <f>INDEX(resultados!$A$2:$ZZ$3036, 2205, MATCH($B$2, resultados!$A$1:$ZZ$1, 0))</f>
        <v/>
      </c>
      <c r="C2211">
        <f>INDEX(resultados!$A$2:$ZZ$3036, 2205, MATCH($B$3, resultados!$A$1:$ZZ$1, 0))</f>
        <v/>
      </c>
    </row>
    <row r="2212">
      <c r="A2212">
        <f>INDEX(resultados!$A$2:$ZZ$3036, 2206, MATCH($B$1, resultados!$A$1:$ZZ$1, 0))</f>
        <v/>
      </c>
      <c r="B2212">
        <f>INDEX(resultados!$A$2:$ZZ$3036, 2206, MATCH($B$2, resultados!$A$1:$ZZ$1, 0))</f>
        <v/>
      </c>
      <c r="C2212">
        <f>INDEX(resultados!$A$2:$ZZ$3036, 2206, MATCH($B$3, resultados!$A$1:$ZZ$1, 0))</f>
        <v/>
      </c>
    </row>
    <row r="2213">
      <c r="A2213">
        <f>INDEX(resultados!$A$2:$ZZ$3036, 2207, MATCH($B$1, resultados!$A$1:$ZZ$1, 0))</f>
        <v/>
      </c>
      <c r="B2213">
        <f>INDEX(resultados!$A$2:$ZZ$3036, 2207, MATCH($B$2, resultados!$A$1:$ZZ$1, 0))</f>
        <v/>
      </c>
      <c r="C2213">
        <f>INDEX(resultados!$A$2:$ZZ$3036, 2207, MATCH($B$3, resultados!$A$1:$ZZ$1, 0))</f>
        <v/>
      </c>
    </row>
    <row r="2214">
      <c r="A2214">
        <f>INDEX(resultados!$A$2:$ZZ$3036, 2208, MATCH($B$1, resultados!$A$1:$ZZ$1, 0))</f>
        <v/>
      </c>
      <c r="B2214">
        <f>INDEX(resultados!$A$2:$ZZ$3036, 2208, MATCH($B$2, resultados!$A$1:$ZZ$1, 0))</f>
        <v/>
      </c>
      <c r="C2214">
        <f>INDEX(resultados!$A$2:$ZZ$3036, 2208, MATCH($B$3, resultados!$A$1:$ZZ$1, 0))</f>
        <v/>
      </c>
    </row>
    <row r="2215">
      <c r="A2215">
        <f>INDEX(resultados!$A$2:$ZZ$3036, 2209, MATCH($B$1, resultados!$A$1:$ZZ$1, 0))</f>
        <v/>
      </c>
      <c r="B2215">
        <f>INDEX(resultados!$A$2:$ZZ$3036, 2209, MATCH($B$2, resultados!$A$1:$ZZ$1, 0))</f>
        <v/>
      </c>
      <c r="C2215">
        <f>INDEX(resultados!$A$2:$ZZ$3036, 2209, MATCH($B$3, resultados!$A$1:$ZZ$1, 0))</f>
        <v/>
      </c>
    </row>
    <row r="2216">
      <c r="A2216">
        <f>INDEX(resultados!$A$2:$ZZ$3036, 2210, MATCH($B$1, resultados!$A$1:$ZZ$1, 0))</f>
        <v/>
      </c>
      <c r="B2216">
        <f>INDEX(resultados!$A$2:$ZZ$3036, 2210, MATCH($B$2, resultados!$A$1:$ZZ$1, 0))</f>
        <v/>
      </c>
      <c r="C2216">
        <f>INDEX(resultados!$A$2:$ZZ$3036, 2210, MATCH($B$3, resultados!$A$1:$ZZ$1, 0))</f>
        <v/>
      </c>
    </row>
    <row r="2217">
      <c r="A2217">
        <f>INDEX(resultados!$A$2:$ZZ$3036, 2211, MATCH($B$1, resultados!$A$1:$ZZ$1, 0))</f>
        <v/>
      </c>
      <c r="B2217">
        <f>INDEX(resultados!$A$2:$ZZ$3036, 2211, MATCH($B$2, resultados!$A$1:$ZZ$1, 0))</f>
        <v/>
      </c>
      <c r="C2217">
        <f>INDEX(resultados!$A$2:$ZZ$3036, 2211, MATCH($B$3, resultados!$A$1:$ZZ$1, 0))</f>
        <v/>
      </c>
    </row>
    <row r="2218">
      <c r="A2218">
        <f>INDEX(resultados!$A$2:$ZZ$3036, 2212, MATCH($B$1, resultados!$A$1:$ZZ$1, 0))</f>
        <v/>
      </c>
      <c r="B2218">
        <f>INDEX(resultados!$A$2:$ZZ$3036, 2212, MATCH($B$2, resultados!$A$1:$ZZ$1, 0))</f>
        <v/>
      </c>
      <c r="C2218">
        <f>INDEX(resultados!$A$2:$ZZ$3036, 2212, MATCH($B$3, resultados!$A$1:$ZZ$1, 0))</f>
        <v/>
      </c>
    </row>
    <row r="2219">
      <c r="A2219">
        <f>INDEX(resultados!$A$2:$ZZ$3036, 2213, MATCH($B$1, resultados!$A$1:$ZZ$1, 0))</f>
        <v/>
      </c>
      <c r="B2219">
        <f>INDEX(resultados!$A$2:$ZZ$3036, 2213, MATCH($B$2, resultados!$A$1:$ZZ$1, 0))</f>
        <v/>
      </c>
      <c r="C2219">
        <f>INDEX(resultados!$A$2:$ZZ$3036, 2213, MATCH($B$3, resultados!$A$1:$ZZ$1, 0))</f>
        <v/>
      </c>
    </row>
    <row r="2220">
      <c r="A2220">
        <f>INDEX(resultados!$A$2:$ZZ$3036, 2214, MATCH($B$1, resultados!$A$1:$ZZ$1, 0))</f>
        <v/>
      </c>
      <c r="B2220">
        <f>INDEX(resultados!$A$2:$ZZ$3036, 2214, MATCH($B$2, resultados!$A$1:$ZZ$1, 0))</f>
        <v/>
      </c>
      <c r="C2220">
        <f>INDEX(resultados!$A$2:$ZZ$3036, 2214, MATCH($B$3, resultados!$A$1:$ZZ$1, 0))</f>
        <v/>
      </c>
    </row>
    <row r="2221">
      <c r="A2221">
        <f>INDEX(resultados!$A$2:$ZZ$3036, 2215, MATCH($B$1, resultados!$A$1:$ZZ$1, 0))</f>
        <v/>
      </c>
      <c r="B2221">
        <f>INDEX(resultados!$A$2:$ZZ$3036, 2215, MATCH($B$2, resultados!$A$1:$ZZ$1, 0))</f>
        <v/>
      </c>
      <c r="C2221">
        <f>INDEX(resultados!$A$2:$ZZ$3036, 2215, MATCH($B$3, resultados!$A$1:$ZZ$1, 0))</f>
        <v/>
      </c>
    </row>
    <row r="2222">
      <c r="A2222">
        <f>INDEX(resultados!$A$2:$ZZ$3036, 2216, MATCH($B$1, resultados!$A$1:$ZZ$1, 0))</f>
        <v/>
      </c>
      <c r="B2222">
        <f>INDEX(resultados!$A$2:$ZZ$3036, 2216, MATCH($B$2, resultados!$A$1:$ZZ$1, 0))</f>
        <v/>
      </c>
      <c r="C2222">
        <f>INDEX(resultados!$A$2:$ZZ$3036, 2216, MATCH($B$3, resultados!$A$1:$ZZ$1, 0))</f>
        <v/>
      </c>
    </row>
    <row r="2223">
      <c r="A2223">
        <f>INDEX(resultados!$A$2:$ZZ$3036, 2217, MATCH($B$1, resultados!$A$1:$ZZ$1, 0))</f>
        <v/>
      </c>
      <c r="B2223">
        <f>INDEX(resultados!$A$2:$ZZ$3036, 2217, MATCH($B$2, resultados!$A$1:$ZZ$1, 0))</f>
        <v/>
      </c>
      <c r="C2223">
        <f>INDEX(resultados!$A$2:$ZZ$3036, 2217, MATCH($B$3, resultados!$A$1:$ZZ$1, 0))</f>
        <v/>
      </c>
    </row>
    <row r="2224">
      <c r="A2224">
        <f>INDEX(resultados!$A$2:$ZZ$3036, 2218, MATCH($B$1, resultados!$A$1:$ZZ$1, 0))</f>
        <v/>
      </c>
      <c r="B2224">
        <f>INDEX(resultados!$A$2:$ZZ$3036, 2218, MATCH($B$2, resultados!$A$1:$ZZ$1, 0))</f>
        <v/>
      </c>
      <c r="C2224">
        <f>INDEX(resultados!$A$2:$ZZ$3036, 2218, MATCH($B$3, resultados!$A$1:$ZZ$1, 0))</f>
        <v/>
      </c>
    </row>
    <row r="2225">
      <c r="A2225">
        <f>INDEX(resultados!$A$2:$ZZ$3036, 2219, MATCH($B$1, resultados!$A$1:$ZZ$1, 0))</f>
        <v/>
      </c>
      <c r="B2225">
        <f>INDEX(resultados!$A$2:$ZZ$3036, 2219, MATCH($B$2, resultados!$A$1:$ZZ$1, 0))</f>
        <v/>
      </c>
      <c r="C2225">
        <f>INDEX(resultados!$A$2:$ZZ$3036, 2219, MATCH($B$3, resultados!$A$1:$ZZ$1, 0))</f>
        <v/>
      </c>
    </row>
    <row r="2226">
      <c r="A2226">
        <f>INDEX(resultados!$A$2:$ZZ$3036, 2220, MATCH($B$1, resultados!$A$1:$ZZ$1, 0))</f>
        <v/>
      </c>
      <c r="B2226">
        <f>INDEX(resultados!$A$2:$ZZ$3036, 2220, MATCH($B$2, resultados!$A$1:$ZZ$1, 0))</f>
        <v/>
      </c>
      <c r="C2226">
        <f>INDEX(resultados!$A$2:$ZZ$3036, 2220, MATCH($B$3, resultados!$A$1:$ZZ$1, 0))</f>
        <v/>
      </c>
    </row>
    <row r="2227">
      <c r="A2227">
        <f>INDEX(resultados!$A$2:$ZZ$3036, 2221, MATCH($B$1, resultados!$A$1:$ZZ$1, 0))</f>
        <v/>
      </c>
      <c r="B2227">
        <f>INDEX(resultados!$A$2:$ZZ$3036, 2221, MATCH($B$2, resultados!$A$1:$ZZ$1, 0))</f>
        <v/>
      </c>
      <c r="C2227">
        <f>INDEX(resultados!$A$2:$ZZ$3036, 2221, MATCH($B$3, resultados!$A$1:$ZZ$1, 0))</f>
        <v/>
      </c>
    </row>
    <row r="2228">
      <c r="A2228">
        <f>INDEX(resultados!$A$2:$ZZ$3036, 2222, MATCH($B$1, resultados!$A$1:$ZZ$1, 0))</f>
        <v/>
      </c>
      <c r="B2228">
        <f>INDEX(resultados!$A$2:$ZZ$3036, 2222, MATCH($B$2, resultados!$A$1:$ZZ$1, 0))</f>
        <v/>
      </c>
      <c r="C2228">
        <f>INDEX(resultados!$A$2:$ZZ$3036, 2222, MATCH($B$3, resultados!$A$1:$ZZ$1, 0))</f>
        <v/>
      </c>
    </row>
    <row r="2229">
      <c r="A2229">
        <f>INDEX(resultados!$A$2:$ZZ$3036, 2223, MATCH($B$1, resultados!$A$1:$ZZ$1, 0))</f>
        <v/>
      </c>
      <c r="B2229">
        <f>INDEX(resultados!$A$2:$ZZ$3036, 2223, MATCH($B$2, resultados!$A$1:$ZZ$1, 0))</f>
        <v/>
      </c>
      <c r="C2229">
        <f>INDEX(resultados!$A$2:$ZZ$3036, 2223, MATCH($B$3, resultados!$A$1:$ZZ$1, 0))</f>
        <v/>
      </c>
    </row>
    <row r="2230">
      <c r="A2230">
        <f>INDEX(resultados!$A$2:$ZZ$3036, 2224, MATCH($B$1, resultados!$A$1:$ZZ$1, 0))</f>
        <v/>
      </c>
      <c r="B2230">
        <f>INDEX(resultados!$A$2:$ZZ$3036, 2224, MATCH($B$2, resultados!$A$1:$ZZ$1, 0))</f>
        <v/>
      </c>
      <c r="C2230">
        <f>INDEX(resultados!$A$2:$ZZ$3036, 2224, MATCH($B$3, resultados!$A$1:$ZZ$1, 0))</f>
        <v/>
      </c>
    </row>
    <row r="2231">
      <c r="A2231">
        <f>INDEX(resultados!$A$2:$ZZ$3036, 2225, MATCH($B$1, resultados!$A$1:$ZZ$1, 0))</f>
        <v/>
      </c>
      <c r="B2231">
        <f>INDEX(resultados!$A$2:$ZZ$3036, 2225, MATCH($B$2, resultados!$A$1:$ZZ$1, 0))</f>
        <v/>
      </c>
      <c r="C2231">
        <f>INDEX(resultados!$A$2:$ZZ$3036, 2225, MATCH($B$3, resultados!$A$1:$ZZ$1, 0))</f>
        <v/>
      </c>
    </row>
    <row r="2232">
      <c r="A2232">
        <f>INDEX(resultados!$A$2:$ZZ$3036, 2226, MATCH($B$1, resultados!$A$1:$ZZ$1, 0))</f>
        <v/>
      </c>
      <c r="B2232">
        <f>INDEX(resultados!$A$2:$ZZ$3036, 2226, MATCH($B$2, resultados!$A$1:$ZZ$1, 0))</f>
        <v/>
      </c>
      <c r="C2232">
        <f>INDEX(resultados!$A$2:$ZZ$3036, 2226, MATCH($B$3, resultados!$A$1:$ZZ$1, 0))</f>
        <v/>
      </c>
    </row>
    <row r="2233">
      <c r="A2233">
        <f>INDEX(resultados!$A$2:$ZZ$3036, 2227, MATCH($B$1, resultados!$A$1:$ZZ$1, 0))</f>
        <v/>
      </c>
      <c r="B2233">
        <f>INDEX(resultados!$A$2:$ZZ$3036, 2227, MATCH($B$2, resultados!$A$1:$ZZ$1, 0))</f>
        <v/>
      </c>
      <c r="C2233">
        <f>INDEX(resultados!$A$2:$ZZ$3036, 2227, MATCH($B$3, resultados!$A$1:$ZZ$1, 0))</f>
        <v/>
      </c>
    </row>
    <row r="2234">
      <c r="A2234">
        <f>INDEX(resultados!$A$2:$ZZ$3036, 2228, MATCH($B$1, resultados!$A$1:$ZZ$1, 0))</f>
        <v/>
      </c>
      <c r="B2234">
        <f>INDEX(resultados!$A$2:$ZZ$3036, 2228, MATCH($B$2, resultados!$A$1:$ZZ$1, 0))</f>
        <v/>
      </c>
      <c r="C2234">
        <f>INDEX(resultados!$A$2:$ZZ$3036, 2228, MATCH($B$3, resultados!$A$1:$ZZ$1, 0))</f>
        <v/>
      </c>
    </row>
    <row r="2235">
      <c r="A2235">
        <f>INDEX(resultados!$A$2:$ZZ$3036, 2229, MATCH($B$1, resultados!$A$1:$ZZ$1, 0))</f>
        <v/>
      </c>
      <c r="B2235">
        <f>INDEX(resultados!$A$2:$ZZ$3036, 2229, MATCH($B$2, resultados!$A$1:$ZZ$1, 0))</f>
        <v/>
      </c>
      <c r="C2235">
        <f>INDEX(resultados!$A$2:$ZZ$3036, 2229, MATCH($B$3, resultados!$A$1:$ZZ$1, 0))</f>
        <v/>
      </c>
    </row>
    <row r="2236">
      <c r="A2236">
        <f>INDEX(resultados!$A$2:$ZZ$3036, 2230, MATCH($B$1, resultados!$A$1:$ZZ$1, 0))</f>
        <v/>
      </c>
      <c r="B2236">
        <f>INDEX(resultados!$A$2:$ZZ$3036, 2230, MATCH($B$2, resultados!$A$1:$ZZ$1, 0))</f>
        <v/>
      </c>
      <c r="C2236">
        <f>INDEX(resultados!$A$2:$ZZ$3036, 2230, MATCH($B$3, resultados!$A$1:$ZZ$1, 0))</f>
        <v/>
      </c>
    </row>
    <row r="2237">
      <c r="A2237">
        <f>INDEX(resultados!$A$2:$ZZ$3036, 2231, MATCH($B$1, resultados!$A$1:$ZZ$1, 0))</f>
        <v/>
      </c>
      <c r="B2237">
        <f>INDEX(resultados!$A$2:$ZZ$3036, 2231, MATCH($B$2, resultados!$A$1:$ZZ$1, 0))</f>
        <v/>
      </c>
      <c r="C2237">
        <f>INDEX(resultados!$A$2:$ZZ$3036, 2231, MATCH($B$3, resultados!$A$1:$ZZ$1, 0))</f>
        <v/>
      </c>
    </row>
    <row r="2238">
      <c r="A2238">
        <f>INDEX(resultados!$A$2:$ZZ$3036, 2232, MATCH($B$1, resultados!$A$1:$ZZ$1, 0))</f>
        <v/>
      </c>
      <c r="B2238">
        <f>INDEX(resultados!$A$2:$ZZ$3036, 2232, MATCH($B$2, resultados!$A$1:$ZZ$1, 0))</f>
        <v/>
      </c>
      <c r="C2238">
        <f>INDEX(resultados!$A$2:$ZZ$3036, 2232, MATCH($B$3, resultados!$A$1:$ZZ$1, 0))</f>
        <v/>
      </c>
    </row>
    <row r="2239">
      <c r="A2239">
        <f>INDEX(resultados!$A$2:$ZZ$3036, 2233, MATCH($B$1, resultados!$A$1:$ZZ$1, 0))</f>
        <v/>
      </c>
      <c r="B2239">
        <f>INDEX(resultados!$A$2:$ZZ$3036, 2233, MATCH($B$2, resultados!$A$1:$ZZ$1, 0))</f>
        <v/>
      </c>
      <c r="C2239">
        <f>INDEX(resultados!$A$2:$ZZ$3036, 2233, MATCH($B$3, resultados!$A$1:$ZZ$1, 0))</f>
        <v/>
      </c>
    </row>
    <row r="2240">
      <c r="A2240">
        <f>INDEX(resultados!$A$2:$ZZ$3036, 2234, MATCH($B$1, resultados!$A$1:$ZZ$1, 0))</f>
        <v/>
      </c>
      <c r="B2240">
        <f>INDEX(resultados!$A$2:$ZZ$3036, 2234, MATCH($B$2, resultados!$A$1:$ZZ$1, 0))</f>
        <v/>
      </c>
      <c r="C2240">
        <f>INDEX(resultados!$A$2:$ZZ$3036, 2234, MATCH($B$3, resultados!$A$1:$ZZ$1, 0))</f>
        <v/>
      </c>
    </row>
    <row r="2241">
      <c r="A2241">
        <f>INDEX(resultados!$A$2:$ZZ$3036, 2235, MATCH($B$1, resultados!$A$1:$ZZ$1, 0))</f>
        <v/>
      </c>
      <c r="B2241">
        <f>INDEX(resultados!$A$2:$ZZ$3036, 2235, MATCH($B$2, resultados!$A$1:$ZZ$1, 0))</f>
        <v/>
      </c>
      <c r="C2241">
        <f>INDEX(resultados!$A$2:$ZZ$3036, 2235, MATCH($B$3, resultados!$A$1:$ZZ$1, 0))</f>
        <v/>
      </c>
    </row>
    <row r="2242">
      <c r="A2242">
        <f>INDEX(resultados!$A$2:$ZZ$3036, 2236, MATCH($B$1, resultados!$A$1:$ZZ$1, 0))</f>
        <v/>
      </c>
      <c r="B2242">
        <f>INDEX(resultados!$A$2:$ZZ$3036, 2236, MATCH($B$2, resultados!$A$1:$ZZ$1, 0))</f>
        <v/>
      </c>
      <c r="C2242">
        <f>INDEX(resultados!$A$2:$ZZ$3036, 2236, MATCH($B$3, resultados!$A$1:$ZZ$1, 0))</f>
        <v/>
      </c>
    </row>
    <row r="2243">
      <c r="A2243">
        <f>INDEX(resultados!$A$2:$ZZ$3036, 2237, MATCH($B$1, resultados!$A$1:$ZZ$1, 0))</f>
        <v/>
      </c>
      <c r="B2243">
        <f>INDEX(resultados!$A$2:$ZZ$3036, 2237, MATCH($B$2, resultados!$A$1:$ZZ$1, 0))</f>
        <v/>
      </c>
      <c r="C2243">
        <f>INDEX(resultados!$A$2:$ZZ$3036, 2237, MATCH($B$3, resultados!$A$1:$ZZ$1, 0))</f>
        <v/>
      </c>
    </row>
    <row r="2244">
      <c r="A2244">
        <f>INDEX(resultados!$A$2:$ZZ$3036, 2238, MATCH($B$1, resultados!$A$1:$ZZ$1, 0))</f>
        <v/>
      </c>
      <c r="B2244">
        <f>INDEX(resultados!$A$2:$ZZ$3036, 2238, MATCH($B$2, resultados!$A$1:$ZZ$1, 0))</f>
        <v/>
      </c>
      <c r="C2244">
        <f>INDEX(resultados!$A$2:$ZZ$3036, 2238, MATCH($B$3, resultados!$A$1:$ZZ$1, 0))</f>
        <v/>
      </c>
    </row>
    <row r="2245">
      <c r="A2245">
        <f>INDEX(resultados!$A$2:$ZZ$3036, 2239, MATCH($B$1, resultados!$A$1:$ZZ$1, 0))</f>
        <v/>
      </c>
      <c r="B2245">
        <f>INDEX(resultados!$A$2:$ZZ$3036, 2239, MATCH($B$2, resultados!$A$1:$ZZ$1, 0))</f>
        <v/>
      </c>
      <c r="C2245">
        <f>INDEX(resultados!$A$2:$ZZ$3036, 2239, MATCH($B$3, resultados!$A$1:$ZZ$1, 0))</f>
        <v/>
      </c>
    </row>
    <row r="2246">
      <c r="A2246">
        <f>INDEX(resultados!$A$2:$ZZ$3036, 2240, MATCH($B$1, resultados!$A$1:$ZZ$1, 0))</f>
        <v/>
      </c>
      <c r="B2246">
        <f>INDEX(resultados!$A$2:$ZZ$3036, 2240, MATCH($B$2, resultados!$A$1:$ZZ$1, 0))</f>
        <v/>
      </c>
      <c r="C2246">
        <f>INDEX(resultados!$A$2:$ZZ$3036, 2240, MATCH($B$3, resultados!$A$1:$ZZ$1, 0))</f>
        <v/>
      </c>
    </row>
    <row r="2247">
      <c r="A2247">
        <f>INDEX(resultados!$A$2:$ZZ$3036, 2241, MATCH($B$1, resultados!$A$1:$ZZ$1, 0))</f>
        <v/>
      </c>
      <c r="B2247">
        <f>INDEX(resultados!$A$2:$ZZ$3036, 2241, MATCH($B$2, resultados!$A$1:$ZZ$1, 0))</f>
        <v/>
      </c>
      <c r="C2247">
        <f>INDEX(resultados!$A$2:$ZZ$3036, 2241, MATCH($B$3, resultados!$A$1:$ZZ$1, 0))</f>
        <v/>
      </c>
    </row>
    <row r="2248">
      <c r="A2248">
        <f>INDEX(resultados!$A$2:$ZZ$3036, 2242, MATCH($B$1, resultados!$A$1:$ZZ$1, 0))</f>
        <v/>
      </c>
      <c r="B2248">
        <f>INDEX(resultados!$A$2:$ZZ$3036, 2242, MATCH($B$2, resultados!$A$1:$ZZ$1, 0))</f>
        <v/>
      </c>
      <c r="C2248">
        <f>INDEX(resultados!$A$2:$ZZ$3036, 2242, MATCH($B$3, resultados!$A$1:$ZZ$1, 0))</f>
        <v/>
      </c>
    </row>
    <row r="2249">
      <c r="A2249">
        <f>INDEX(resultados!$A$2:$ZZ$3036, 2243, MATCH($B$1, resultados!$A$1:$ZZ$1, 0))</f>
        <v/>
      </c>
      <c r="B2249">
        <f>INDEX(resultados!$A$2:$ZZ$3036, 2243, MATCH($B$2, resultados!$A$1:$ZZ$1, 0))</f>
        <v/>
      </c>
      <c r="C2249">
        <f>INDEX(resultados!$A$2:$ZZ$3036, 2243, MATCH($B$3, resultados!$A$1:$ZZ$1, 0))</f>
        <v/>
      </c>
    </row>
    <row r="2250">
      <c r="A2250">
        <f>INDEX(resultados!$A$2:$ZZ$3036, 2244, MATCH($B$1, resultados!$A$1:$ZZ$1, 0))</f>
        <v/>
      </c>
      <c r="B2250">
        <f>INDEX(resultados!$A$2:$ZZ$3036, 2244, MATCH($B$2, resultados!$A$1:$ZZ$1, 0))</f>
        <v/>
      </c>
      <c r="C2250">
        <f>INDEX(resultados!$A$2:$ZZ$3036, 2244, MATCH($B$3, resultados!$A$1:$ZZ$1, 0))</f>
        <v/>
      </c>
    </row>
    <row r="2251">
      <c r="A2251">
        <f>INDEX(resultados!$A$2:$ZZ$3036, 2245, MATCH($B$1, resultados!$A$1:$ZZ$1, 0))</f>
        <v/>
      </c>
      <c r="B2251">
        <f>INDEX(resultados!$A$2:$ZZ$3036, 2245, MATCH($B$2, resultados!$A$1:$ZZ$1, 0))</f>
        <v/>
      </c>
      <c r="C2251">
        <f>INDEX(resultados!$A$2:$ZZ$3036, 2245, MATCH($B$3, resultados!$A$1:$ZZ$1, 0))</f>
        <v/>
      </c>
    </row>
    <row r="2252">
      <c r="A2252">
        <f>INDEX(resultados!$A$2:$ZZ$3036, 2246, MATCH($B$1, resultados!$A$1:$ZZ$1, 0))</f>
        <v/>
      </c>
      <c r="B2252">
        <f>INDEX(resultados!$A$2:$ZZ$3036, 2246, MATCH($B$2, resultados!$A$1:$ZZ$1, 0))</f>
        <v/>
      </c>
      <c r="C2252">
        <f>INDEX(resultados!$A$2:$ZZ$3036, 2246, MATCH($B$3, resultados!$A$1:$ZZ$1, 0))</f>
        <v/>
      </c>
    </row>
    <row r="2253">
      <c r="A2253">
        <f>INDEX(resultados!$A$2:$ZZ$3036, 2247, MATCH($B$1, resultados!$A$1:$ZZ$1, 0))</f>
        <v/>
      </c>
      <c r="B2253">
        <f>INDEX(resultados!$A$2:$ZZ$3036, 2247, MATCH($B$2, resultados!$A$1:$ZZ$1, 0))</f>
        <v/>
      </c>
      <c r="C2253">
        <f>INDEX(resultados!$A$2:$ZZ$3036, 2247, MATCH($B$3, resultados!$A$1:$ZZ$1, 0))</f>
        <v/>
      </c>
    </row>
    <row r="2254">
      <c r="A2254">
        <f>INDEX(resultados!$A$2:$ZZ$3036, 2248, MATCH($B$1, resultados!$A$1:$ZZ$1, 0))</f>
        <v/>
      </c>
      <c r="B2254">
        <f>INDEX(resultados!$A$2:$ZZ$3036, 2248, MATCH($B$2, resultados!$A$1:$ZZ$1, 0))</f>
        <v/>
      </c>
      <c r="C2254">
        <f>INDEX(resultados!$A$2:$ZZ$3036, 2248, MATCH($B$3, resultados!$A$1:$ZZ$1, 0))</f>
        <v/>
      </c>
    </row>
    <row r="2255">
      <c r="A2255">
        <f>INDEX(resultados!$A$2:$ZZ$3036, 2249, MATCH($B$1, resultados!$A$1:$ZZ$1, 0))</f>
        <v/>
      </c>
      <c r="B2255">
        <f>INDEX(resultados!$A$2:$ZZ$3036, 2249, MATCH($B$2, resultados!$A$1:$ZZ$1, 0))</f>
        <v/>
      </c>
      <c r="C2255">
        <f>INDEX(resultados!$A$2:$ZZ$3036, 2249, MATCH($B$3, resultados!$A$1:$ZZ$1, 0))</f>
        <v/>
      </c>
    </row>
    <row r="2256">
      <c r="A2256">
        <f>INDEX(resultados!$A$2:$ZZ$3036, 2250, MATCH($B$1, resultados!$A$1:$ZZ$1, 0))</f>
        <v/>
      </c>
      <c r="B2256">
        <f>INDEX(resultados!$A$2:$ZZ$3036, 2250, MATCH($B$2, resultados!$A$1:$ZZ$1, 0))</f>
        <v/>
      </c>
      <c r="C2256">
        <f>INDEX(resultados!$A$2:$ZZ$3036, 2250, MATCH($B$3, resultados!$A$1:$ZZ$1, 0))</f>
        <v/>
      </c>
    </row>
    <row r="2257">
      <c r="A2257">
        <f>INDEX(resultados!$A$2:$ZZ$3036, 2251, MATCH($B$1, resultados!$A$1:$ZZ$1, 0))</f>
        <v/>
      </c>
      <c r="B2257">
        <f>INDEX(resultados!$A$2:$ZZ$3036, 2251, MATCH($B$2, resultados!$A$1:$ZZ$1, 0))</f>
        <v/>
      </c>
      <c r="C2257">
        <f>INDEX(resultados!$A$2:$ZZ$3036, 2251, MATCH($B$3, resultados!$A$1:$ZZ$1, 0))</f>
        <v/>
      </c>
    </row>
    <row r="2258">
      <c r="A2258">
        <f>INDEX(resultados!$A$2:$ZZ$3036, 2252, MATCH($B$1, resultados!$A$1:$ZZ$1, 0))</f>
        <v/>
      </c>
      <c r="B2258">
        <f>INDEX(resultados!$A$2:$ZZ$3036, 2252, MATCH($B$2, resultados!$A$1:$ZZ$1, 0))</f>
        <v/>
      </c>
      <c r="C2258">
        <f>INDEX(resultados!$A$2:$ZZ$3036, 2252, MATCH($B$3, resultados!$A$1:$ZZ$1, 0))</f>
        <v/>
      </c>
    </row>
    <row r="2259">
      <c r="A2259">
        <f>INDEX(resultados!$A$2:$ZZ$3036, 2253, MATCH($B$1, resultados!$A$1:$ZZ$1, 0))</f>
        <v/>
      </c>
      <c r="B2259">
        <f>INDEX(resultados!$A$2:$ZZ$3036, 2253, MATCH($B$2, resultados!$A$1:$ZZ$1, 0))</f>
        <v/>
      </c>
      <c r="C2259">
        <f>INDEX(resultados!$A$2:$ZZ$3036, 2253, MATCH($B$3, resultados!$A$1:$ZZ$1, 0))</f>
        <v/>
      </c>
    </row>
    <row r="2260">
      <c r="A2260">
        <f>INDEX(resultados!$A$2:$ZZ$3036, 2254, MATCH($B$1, resultados!$A$1:$ZZ$1, 0))</f>
        <v/>
      </c>
      <c r="B2260">
        <f>INDEX(resultados!$A$2:$ZZ$3036, 2254, MATCH($B$2, resultados!$A$1:$ZZ$1, 0))</f>
        <v/>
      </c>
      <c r="C2260">
        <f>INDEX(resultados!$A$2:$ZZ$3036, 2254, MATCH($B$3, resultados!$A$1:$ZZ$1, 0))</f>
        <v/>
      </c>
    </row>
    <row r="2261">
      <c r="A2261">
        <f>INDEX(resultados!$A$2:$ZZ$3036, 2255, MATCH($B$1, resultados!$A$1:$ZZ$1, 0))</f>
        <v/>
      </c>
      <c r="B2261">
        <f>INDEX(resultados!$A$2:$ZZ$3036, 2255, MATCH($B$2, resultados!$A$1:$ZZ$1, 0))</f>
        <v/>
      </c>
      <c r="C2261">
        <f>INDEX(resultados!$A$2:$ZZ$3036, 2255, MATCH($B$3, resultados!$A$1:$ZZ$1, 0))</f>
        <v/>
      </c>
    </row>
    <row r="2262">
      <c r="A2262">
        <f>INDEX(resultados!$A$2:$ZZ$3036, 2256, MATCH($B$1, resultados!$A$1:$ZZ$1, 0))</f>
        <v/>
      </c>
      <c r="B2262">
        <f>INDEX(resultados!$A$2:$ZZ$3036, 2256, MATCH($B$2, resultados!$A$1:$ZZ$1, 0))</f>
        <v/>
      </c>
      <c r="C2262">
        <f>INDEX(resultados!$A$2:$ZZ$3036, 2256, MATCH($B$3, resultados!$A$1:$ZZ$1, 0))</f>
        <v/>
      </c>
    </row>
    <row r="2263">
      <c r="A2263">
        <f>INDEX(resultados!$A$2:$ZZ$3036, 2257, MATCH($B$1, resultados!$A$1:$ZZ$1, 0))</f>
        <v/>
      </c>
      <c r="B2263">
        <f>INDEX(resultados!$A$2:$ZZ$3036, 2257, MATCH($B$2, resultados!$A$1:$ZZ$1, 0))</f>
        <v/>
      </c>
      <c r="C2263">
        <f>INDEX(resultados!$A$2:$ZZ$3036, 2257, MATCH($B$3, resultados!$A$1:$ZZ$1, 0))</f>
        <v/>
      </c>
    </row>
    <row r="2264">
      <c r="A2264">
        <f>INDEX(resultados!$A$2:$ZZ$3036, 2258, MATCH($B$1, resultados!$A$1:$ZZ$1, 0))</f>
        <v/>
      </c>
      <c r="B2264">
        <f>INDEX(resultados!$A$2:$ZZ$3036, 2258, MATCH($B$2, resultados!$A$1:$ZZ$1, 0))</f>
        <v/>
      </c>
      <c r="C2264">
        <f>INDEX(resultados!$A$2:$ZZ$3036, 2258, MATCH($B$3, resultados!$A$1:$ZZ$1, 0))</f>
        <v/>
      </c>
    </row>
    <row r="2265">
      <c r="A2265">
        <f>INDEX(resultados!$A$2:$ZZ$3036, 2259, MATCH($B$1, resultados!$A$1:$ZZ$1, 0))</f>
        <v/>
      </c>
      <c r="B2265">
        <f>INDEX(resultados!$A$2:$ZZ$3036, 2259, MATCH($B$2, resultados!$A$1:$ZZ$1, 0))</f>
        <v/>
      </c>
      <c r="C2265">
        <f>INDEX(resultados!$A$2:$ZZ$3036, 2259, MATCH($B$3, resultados!$A$1:$ZZ$1, 0))</f>
        <v/>
      </c>
    </row>
    <row r="2266">
      <c r="A2266">
        <f>INDEX(resultados!$A$2:$ZZ$3036, 2260, MATCH($B$1, resultados!$A$1:$ZZ$1, 0))</f>
        <v/>
      </c>
      <c r="B2266">
        <f>INDEX(resultados!$A$2:$ZZ$3036, 2260, MATCH($B$2, resultados!$A$1:$ZZ$1, 0))</f>
        <v/>
      </c>
      <c r="C2266">
        <f>INDEX(resultados!$A$2:$ZZ$3036, 2260, MATCH($B$3, resultados!$A$1:$ZZ$1, 0))</f>
        <v/>
      </c>
    </row>
    <row r="2267">
      <c r="A2267">
        <f>INDEX(resultados!$A$2:$ZZ$3036, 2261, MATCH($B$1, resultados!$A$1:$ZZ$1, 0))</f>
        <v/>
      </c>
      <c r="B2267">
        <f>INDEX(resultados!$A$2:$ZZ$3036, 2261, MATCH($B$2, resultados!$A$1:$ZZ$1, 0))</f>
        <v/>
      </c>
      <c r="C2267">
        <f>INDEX(resultados!$A$2:$ZZ$3036, 2261, MATCH($B$3, resultados!$A$1:$ZZ$1, 0))</f>
        <v/>
      </c>
    </row>
    <row r="2268">
      <c r="A2268">
        <f>INDEX(resultados!$A$2:$ZZ$3036, 2262, MATCH($B$1, resultados!$A$1:$ZZ$1, 0))</f>
        <v/>
      </c>
      <c r="B2268">
        <f>INDEX(resultados!$A$2:$ZZ$3036, 2262, MATCH($B$2, resultados!$A$1:$ZZ$1, 0))</f>
        <v/>
      </c>
      <c r="C2268">
        <f>INDEX(resultados!$A$2:$ZZ$3036, 2262, MATCH($B$3, resultados!$A$1:$ZZ$1, 0))</f>
        <v/>
      </c>
    </row>
    <row r="2269">
      <c r="A2269">
        <f>INDEX(resultados!$A$2:$ZZ$3036, 2263, MATCH($B$1, resultados!$A$1:$ZZ$1, 0))</f>
        <v/>
      </c>
      <c r="B2269">
        <f>INDEX(resultados!$A$2:$ZZ$3036, 2263, MATCH($B$2, resultados!$A$1:$ZZ$1, 0))</f>
        <v/>
      </c>
      <c r="C2269">
        <f>INDEX(resultados!$A$2:$ZZ$3036, 2263, MATCH($B$3, resultados!$A$1:$ZZ$1, 0))</f>
        <v/>
      </c>
    </row>
    <row r="2270">
      <c r="A2270">
        <f>INDEX(resultados!$A$2:$ZZ$3036, 2264, MATCH($B$1, resultados!$A$1:$ZZ$1, 0))</f>
        <v/>
      </c>
      <c r="B2270">
        <f>INDEX(resultados!$A$2:$ZZ$3036, 2264, MATCH($B$2, resultados!$A$1:$ZZ$1, 0))</f>
        <v/>
      </c>
      <c r="C2270">
        <f>INDEX(resultados!$A$2:$ZZ$3036, 2264, MATCH($B$3, resultados!$A$1:$ZZ$1, 0))</f>
        <v/>
      </c>
    </row>
    <row r="2271">
      <c r="A2271">
        <f>INDEX(resultados!$A$2:$ZZ$3036, 2265, MATCH($B$1, resultados!$A$1:$ZZ$1, 0))</f>
        <v/>
      </c>
      <c r="B2271">
        <f>INDEX(resultados!$A$2:$ZZ$3036, 2265, MATCH($B$2, resultados!$A$1:$ZZ$1, 0))</f>
        <v/>
      </c>
      <c r="C2271">
        <f>INDEX(resultados!$A$2:$ZZ$3036, 2265, MATCH($B$3, resultados!$A$1:$ZZ$1, 0))</f>
        <v/>
      </c>
    </row>
    <row r="2272">
      <c r="A2272">
        <f>INDEX(resultados!$A$2:$ZZ$3036, 2266, MATCH($B$1, resultados!$A$1:$ZZ$1, 0))</f>
        <v/>
      </c>
      <c r="B2272">
        <f>INDEX(resultados!$A$2:$ZZ$3036, 2266, MATCH($B$2, resultados!$A$1:$ZZ$1, 0))</f>
        <v/>
      </c>
      <c r="C2272">
        <f>INDEX(resultados!$A$2:$ZZ$3036, 2266, MATCH($B$3, resultados!$A$1:$ZZ$1, 0))</f>
        <v/>
      </c>
    </row>
    <row r="2273">
      <c r="A2273">
        <f>INDEX(resultados!$A$2:$ZZ$3036, 2267, MATCH($B$1, resultados!$A$1:$ZZ$1, 0))</f>
        <v/>
      </c>
      <c r="B2273">
        <f>INDEX(resultados!$A$2:$ZZ$3036, 2267, MATCH($B$2, resultados!$A$1:$ZZ$1, 0))</f>
        <v/>
      </c>
      <c r="C2273">
        <f>INDEX(resultados!$A$2:$ZZ$3036, 2267, MATCH($B$3, resultados!$A$1:$ZZ$1, 0))</f>
        <v/>
      </c>
    </row>
    <row r="2274">
      <c r="A2274">
        <f>INDEX(resultados!$A$2:$ZZ$3036, 2268, MATCH($B$1, resultados!$A$1:$ZZ$1, 0))</f>
        <v/>
      </c>
      <c r="B2274">
        <f>INDEX(resultados!$A$2:$ZZ$3036, 2268, MATCH($B$2, resultados!$A$1:$ZZ$1, 0))</f>
        <v/>
      </c>
      <c r="C2274">
        <f>INDEX(resultados!$A$2:$ZZ$3036, 2268, MATCH($B$3, resultados!$A$1:$ZZ$1, 0))</f>
        <v/>
      </c>
    </row>
    <row r="2275">
      <c r="A2275">
        <f>INDEX(resultados!$A$2:$ZZ$3036, 2269, MATCH($B$1, resultados!$A$1:$ZZ$1, 0))</f>
        <v/>
      </c>
      <c r="B2275">
        <f>INDEX(resultados!$A$2:$ZZ$3036, 2269, MATCH($B$2, resultados!$A$1:$ZZ$1, 0))</f>
        <v/>
      </c>
      <c r="C2275">
        <f>INDEX(resultados!$A$2:$ZZ$3036, 2269, MATCH($B$3, resultados!$A$1:$ZZ$1, 0))</f>
        <v/>
      </c>
    </row>
    <row r="2276">
      <c r="A2276">
        <f>INDEX(resultados!$A$2:$ZZ$3036, 2270, MATCH($B$1, resultados!$A$1:$ZZ$1, 0))</f>
        <v/>
      </c>
      <c r="B2276">
        <f>INDEX(resultados!$A$2:$ZZ$3036, 2270, MATCH($B$2, resultados!$A$1:$ZZ$1, 0))</f>
        <v/>
      </c>
      <c r="C2276">
        <f>INDEX(resultados!$A$2:$ZZ$3036, 2270, MATCH($B$3, resultados!$A$1:$ZZ$1, 0))</f>
        <v/>
      </c>
    </row>
    <row r="2277">
      <c r="A2277">
        <f>INDEX(resultados!$A$2:$ZZ$3036, 2271, MATCH($B$1, resultados!$A$1:$ZZ$1, 0))</f>
        <v/>
      </c>
      <c r="B2277">
        <f>INDEX(resultados!$A$2:$ZZ$3036, 2271, MATCH($B$2, resultados!$A$1:$ZZ$1, 0))</f>
        <v/>
      </c>
      <c r="C2277">
        <f>INDEX(resultados!$A$2:$ZZ$3036, 2271, MATCH($B$3, resultados!$A$1:$ZZ$1, 0))</f>
        <v/>
      </c>
    </row>
    <row r="2278">
      <c r="A2278">
        <f>INDEX(resultados!$A$2:$ZZ$3036, 2272, MATCH($B$1, resultados!$A$1:$ZZ$1, 0))</f>
        <v/>
      </c>
      <c r="B2278">
        <f>INDEX(resultados!$A$2:$ZZ$3036, 2272, MATCH($B$2, resultados!$A$1:$ZZ$1, 0))</f>
        <v/>
      </c>
      <c r="C2278">
        <f>INDEX(resultados!$A$2:$ZZ$3036, 2272, MATCH($B$3, resultados!$A$1:$ZZ$1, 0))</f>
        <v/>
      </c>
    </row>
    <row r="2279">
      <c r="A2279">
        <f>INDEX(resultados!$A$2:$ZZ$3036, 2273, MATCH($B$1, resultados!$A$1:$ZZ$1, 0))</f>
        <v/>
      </c>
      <c r="B2279">
        <f>INDEX(resultados!$A$2:$ZZ$3036, 2273, MATCH($B$2, resultados!$A$1:$ZZ$1, 0))</f>
        <v/>
      </c>
      <c r="C2279">
        <f>INDEX(resultados!$A$2:$ZZ$3036, 2273, MATCH($B$3, resultados!$A$1:$ZZ$1, 0))</f>
        <v/>
      </c>
    </row>
    <row r="2280">
      <c r="A2280">
        <f>INDEX(resultados!$A$2:$ZZ$3036, 2274, MATCH($B$1, resultados!$A$1:$ZZ$1, 0))</f>
        <v/>
      </c>
      <c r="B2280">
        <f>INDEX(resultados!$A$2:$ZZ$3036, 2274, MATCH($B$2, resultados!$A$1:$ZZ$1, 0))</f>
        <v/>
      </c>
      <c r="C2280">
        <f>INDEX(resultados!$A$2:$ZZ$3036, 2274, MATCH($B$3, resultados!$A$1:$ZZ$1, 0))</f>
        <v/>
      </c>
    </row>
    <row r="2281">
      <c r="A2281">
        <f>INDEX(resultados!$A$2:$ZZ$3036, 2275, MATCH($B$1, resultados!$A$1:$ZZ$1, 0))</f>
        <v/>
      </c>
      <c r="B2281">
        <f>INDEX(resultados!$A$2:$ZZ$3036, 2275, MATCH($B$2, resultados!$A$1:$ZZ$1, 0))</f>
        <v/>
      </c>
      <c r="C2281">
        <f>INDEX(resultados!$A$2:$ZZ$3036, 2275, MATCH($B$3, resultados!$A$1:$ZZ$1, 0))</f>
        <v/>
      </c>
    </row>
    <row r="2282">
      <c r="A2282">
        <f>INDEX(resultados!$A$2:$ZZ$3036, 2276, MATCH($B$1, resultados!$A$1:$ZZ$1, 0))</f>
        <v/>
      </c>
      <c r="B2282">
        <f>INDEX(resultados!$A$2:$ZZ$3036, 2276, MATCH($B$2, resultados!$A$1:$ZZ$1, 0))</f>
        <v/>
      </c>
      <c r="C2282">
        <f>INDEX(resultados!$A$2:$ZZ$3036, 2276, MATCH($B$3, resultados!$A$1:$ZZ$1, 0))</f>
        <v/>
      </c>
    </row>
    <row r="2283">
      <c r="A2283">
        <f>INDEX(resultados!$A$2:$ZZ$3036, 2277, MATCH($B$1, resultados!$A$1:$ZZ$1, 0))</f>
        <v/>
      </c>
      <c r="B2283">
        <f>INDEX(resultados!$A$2:$ZZ$3036, 2277, MATCH($B$2, resultados!$A$1:$ZZ$1, 0))</f>
        <v/>
      </c>
      <c r="C2283">
        <f>INDEX(resultados!$A$2:$ZZ$3036, 2277, MATCH($B$3, resultados!$A$1:$ZZ$1, 0))</f>
        <v/>
      </c>
    </row>
    <row r="2284">
      <c r="A2284">
        <f>INDEX(resultados!$A$2:$ZZ$3036, 2278, MATCH($B$1, resultados!$A$1:$ZZ$1, 0))</f>
        <v/>
      </c>
      <c r="B2284">
        <f>INDEX(resultados!$A$2:$ZZ$3036, 2278, MATCH($B$2, resultados!$A$1:$ZZ$1, 0))</f>
        <v/>
      </c>
      <c r="C2284">
        <f>INDEX(resultados!$A$2:$ZZ$3036, 2278, MATCH($B$3, resultados!$A$1:$ZZ$1, 0))</f>
        <v/>
      </c>
    </row>
    <row r="2285">
      <c r="A2285">
        <f>INDEX(resultados!$A$2:$ZZ$3036, 2279, MATCH($B$1, resultados!$A$1:$ZZ$1, 0))</f>
        <v/>
      </c>
      <c r="B2285">
        <f>INDEX(resultados!$A$2:$ZZ$3036, 2279, MATCH($B$2, resultados!$A$1:$ZZ$1, 0))</f>
        <v/>
      </c>
      <c r="C2285">
        <f>INDEX(resultados!$A$2:$ZZ$3036, 2279, MATCH($B$3, resultados!$A$1:$ZZ$1, 0))</f>
        <v/>
      </c>
    </row>
    <row r="2286">
      <c r="A2286">
        <f>INDEX(resultados!$A$2:$ZZ$3036, 2280, MATCH($B$1, resultados!$A$1:$ZZ$1, 0))</f>
        <v/>
      </c>
      <c r="B2286">
        <f>INDEX(resultados!$A$2:$ZZ$3036, 2280, MATCH($B$2, resultados!$A$1:$ZZ$1, 0))</f>
        <v/>
      </c>
      <c r="C2286">
        <f>INDEX(resultados!$A$2:$ZZ$3036, 2280, MATCH($B$3, resultados!$A$1:$ZZ$1, 0))</f>
        <v/>
      </c>
    </row>
    <row r="2287">
      <c r="A2287">
        <f>INDEX(resultados!$A$2:$ZZ$3036, 2281, MATCH($B$1, resultados!$A$1:$ZZ$1, 0))</f>
        <v/>
      </c>
      <c r="B2287">
        <f>INDEX(resultados!$A$2:$ZZ$3036, 2281, MATCH($B$2, resultados!$A$1:$ZZ$1, 0))</f>
        <v/>
      </c>
      <c r="C2287">
        <f>INDEX(resultados!$A$2:$ZZ$3036, 2281, MATCH($B$3, resultados!$A$1:$ZZ$1, 0))</f>
        <v/>
      </c>
    </row>
    <row r="2288">
      <c r="A2288">
        <f>INDEX(resultados!$A$2:$ZZ$3036, 2282, MATCH($B$1, resultados!$A$1:$ZZ$1, 0))</f>
        <v/>
      </c>
      <c r="B2288">
        <f>INDEX(resultados!$A$2:$ZZ$3036, 2282, MATCH($B$2, resultados!$A$1:$ZZ$1, 0))</f>
        <v/>
      </c>
      <c r="C2288">
        <f>INDEX(resultados!$A$2:$ZZ$3036, 2282, MATCH($B$3, resultados!$A$1:$ZZ$1, 0))</f>
        <v/>
      </c>
    </row>
    <row r="2289">
      <c r="A2289">
        <f>INDEX(resultados!$A$2:$ZZ$3036, 2283, MATCH($B$1, resultados!$A$1:$ZZ$1, 0))</f>
        <v/>
      </c>
      <c r="B2289">
        <f>INDEX(resultados!$A$2:$ZZ$3036, 2283, MATCH($B$2, resultados!$A$1:$ZZ$1, 0))</f>
        <v/>
      </c>
      <c r="C2289">
        <f>INDEX(resultados!$A$2:$ZZ$3036, 2283, MATCH($B$3, resultados!$A$1:$ZZ$1, 0))</f>
        <v/>
      </c>
    </row>
    <row r="2290">
      <c r="A2290">
        <f>INDEX(resultados!$A$2:$ZZ$3036, 2284, MATCH($B$1, resultados!$A$1:$ZZ$1, 0))</f>
        <v/>
      </c>
      <c r="B2290">
        <f>INDEX(resultados!$A$2:$ZZ$3036, 2284, MATCH($B$2, resultados!$A$1:$ZZ$1, 0))</f>
        <v/>
      </c>
      <c r="C2290">
        <f>INDEX(resultados!$A$2:$ZZ$3036, 2284, MATCH($B$3, resultados!$A$1:$ZZ$1, 0))</f>
        <v/>
      </c>
    </row>
    <row r="2291">
      <c r="A2291">
        <f>INDEX(resultados!$A$2:$ZZ$3036, 2285, MATCH($B$1, resultados!$A$1:$ZZ$1, 0))</f>
        <v/>
      </c>
      <c r="B2291">
        <f>INDEX(resultados!$A$2:$ZZ$3036, 2285, MATCH($B$2, resultados!$A$1:$ZZ$1, 0))</f>
        <v/>
      </c>
      <c r="C2291">
        <f>INDEX(resultados!$A$2:$ZZ$3036, 2285, MATCH($B$3, resultados!$A$1:$ZZ$1, 0))</f>
        <v/>
      </c>
    </row>
    <row r="2292">
      <c r="A2292">
        <f>INDEX(resultados!$A$2:$ZZ$3036, 2286, MATCH($B$1, resultados!$A$1:$ZZ$1, 0))</f>
        <v/>
      </c>
      <c r="B2292">
        <f>INDEX(resultados!$A$2:$ZZ$3036, 2286, MATCH($B$2, resultados!$A$1:$ZZ$1, 0))</f>
        <v/>
      </c>
      <c r="C2292">
        <f>INDEX(resultados!$A$2:$ZZ$3036, 2286, MATCH($B$3, resultados!$A$1:$ZZ$1, 0))</f>
        <v/>
      </c>
    </row>
    <row r="2293">
      <c r="A2293">
        <f>INDEX(resultados!$A$2:$ZZ$3036, 2287, MATCH($B$1, resultados!$A$1:$ZZ$1, 0))</f>
        <v/>
      </c>
      <c r="B2293">
        <f>INDEX(resultados!$A$2:$ZZ$3036, 2287, MATCH($B$2, resultados!$A$1:$ZZ$1, 0))</f>
        <v/>
      </c>
      <c r="C2293">
        <f>INDEX(resultados!$A$2:$ZZ$3036, 2287, MATCH($B$3, resultados!$A$1:$ZZ$1, 0))</f>
        <v/>
      </c>
    </row>
    <row r="2294">
      <c r="A2294">
        <f>INDEX(resultados!$A$2:$ZZ$3036, 2288, MATCH($B$1, resultados!$A$1:$ZZ$1, 0))</f>
        <v/>
      </c>
      <c r="B2294">
        <f>INDEX(resultados!$A$2:$ZZ$3036, 2288, MATCH($B$2, resultados!$A$1:$ZZ$1, 0))</f>
        <v/>
      </c>
      <c r="C2294">
        <f>INDEX(resultados!$A$2:$ZZ$3036, 2288, MATCH($B$3, resultados!$A$1:$ZZ$1, 0))</f>
        <v/>
      </c>
    </row>
    <row r="2295">
      <c r="A2295">
        <f>INDEX(resultados!$A$2:$ZZ$3036, 2289, MATCH($B$1, resultados!$A$1:$ZZ$1, 0))</f>
        <v/>
      </c>
      <c r="B2295">
        <f>INDEX(resultados!$A$2:$ZZ$3036, 2289, MATCH($B$2, resultados!$A$1:$ZZ$1, 0))</f>
        <v/>
      </c>
      <c r="C2295">
        <f>INDEX(resultados!$A$2:$ZZ$3036, 2289, MATCH($B$3, resultados!$A$1:$ZZ$1, 0))</f>
        <v/>
      </c>
    </row>
    <row r="2296">
      <c r="A2296">
        <f>INDEX(resultados!$A$2:$ZZ$3036, 2290, MATCH($B$1, resultados!$A$1:$ZZ$1, 0))</f>
        <v/>
      </c>
      <c r="B2296">
        <f>INDEX(resultados!$A$2:$ZZ$3036, 2290, MATCH($B$2, resultados!$A$1:$ZZ$1, 0))</f>
        <v/>
      </c>
      <c r="C2296">
        <f>INDEX(resultados!$A$2:$ZZ$3036, 2290, MATCH($B$3, resultados!$A$1:$ZZ$1, 0))</f>
        <v/>
      </c>
    </row>
    <row r="2297">
      <c r="A2297">
        <f>INDEX(resultados!$A$2:$ZZ$3036, 2291, MATCH($B$1, resultados!$A$1:$ZZ$1, 0))</f>
        <v/>
      </c>
      <c r="B2297">
        <f>INDEX(resultados!$A$2:$ZZ$3036, 2291, MATCH($B$2, resultados!$A$1:$ZZ$1, 0))</f>
        <v/>
      </c>
      <c r="C2297">
        <f>INDEX(resultados!$A$2:$ZZ$3036, 2291, MATCH($B$3, resultados!$A$1:$ZZ$1, 0))</f>
        <v/>
      </c>
    </row>
    <row r="2298">
      <c r="A2298">
        <f>INDEX(resultados!$A$2:$ZZ$3036, 2292, MATCH($B$1, resultados!$A$1:$ZZ$1, 0))</f>
        <v/>
      </c>
      <c r="B2298">
        <f>INDEX(resultados!$A$2:$ZZ$3036, 2292, MATCH($B$2, resultados!$A$1:$ZZ$1, 0))</f>
        <v/>
      </c>
      <c r="C2298">
        <f>INDEX(resultados!$A$2:$ZZ$3036, 2292, MATCH($B$3, resultados!$A$1:$ZZ$1, 0))</f>
        <v/>
      </c>
    </row>
    <row r="2299">
      <c r="A2299">
        <f>INDEX(resultados!$A$2:$ZZ$3036, 2293, MATCH($B$1, resultados!$A$1:$ZZ$1, 0))</f>
        <v/>
      </c>
      <c r="B2299">
        <f>INDEX(resultados!$A$2:$ZZ$3036, 2293, MATCH($B$2, resultados!$A$1:$ZZ$1, 0))</f>
        <v/>
      </c>
      <c r="C2299">
        <f>INDEX(resultados!$A$2:$ZZ$3036, 2293, MATCH($B$3, resultados!$A$1:$ZZ$1, 0))</f>
        <v/>
      </c>
    </row>
    <row r="2300">
      <c r="A2300">
        <f>INDEX(resultados!$A$2:$ZZ$3036, 2294, MATCH($B$1, resultados!$A$1:$ZZ$1, 0))</f>
        <v/>
      </c>
      <c r="B2300">
        <f>INDEX(resultados!$A$2:$ZZ$3036, 2294, MATCH($B$2, resultados!$A$1:$ZZ$1, 0))</f>
        <v/>
      </c>
      <c r="C2300">
        <f>INDEX(resultados!$A$2:$ZZ$3036, 2294, MATCH($B$3, resultados!$A$1:$ZZ$1, 0))</f>
        <v/>
      </c>
    </row>
    <row r="2301">
      <c r="A2301">
        <f>INDEX(resultados!$A$2:$ZZ$3036, 2295, MATCH($B$1, resultados!$A$1:$ZZ$1, 0))</f>
        <v/>
      </c>
      <c r="B2301">
        <f>INDEX(resultados!$A$2:$ZZ$3036, 2295, MATCH($B$2, resultados!$A$1:$ZZ$1, 0))</f>
        <v/>
      </c>
      <c r="C2301">
        <f>INDEX(resultados!$A$2:$ZZ$3036, 2295, MATCH($B$3, resultados!$A$1:$ZZ$1, 0))</f>
        <v/>
      </c>
    </row>
    <row r="2302">
      <c r="A2302">
        <f>INDEX(resultados!$A$2:$ZZ$3036, 2296, MATCH($B$1, resultados!$A$1:$ZZ$1, 0))</f>
        <v/>
      </c>
      <c r="B2302">
        <f>INDEX(resultados!$A$2:$ZZ$3036, 2296, MATCH($B$2, resultados!$A$1:$ZZ$1, 0))</f>
        <v/>
      </c>
      <c r="C2302">
        <f>INDEX(resultados!$A$2:$ZZ$3036, 2296, MATCH($B$3, resultados!$A$1:$ZZ$1, 0))</f>
        <v/>
      </c>
    </row>
    <row r="2303">
      <c r="A2303">
        <f>INDEX(resultados!$A$2:$ZZ$3036, 2297, MATCH($B$1, resultados!$A$1:$ZZ$1, 0))</f>
        <v/>
      </c>
      <c r="B2303">
        <f>INDEX(resultados!$A$2:$ZZ$3036, 2297, MATCH($B$2, resultados!$A$1:$ZZ$1, 0))</f>
        <v/>
      </c>
      <c r="C2303">
        <f>INDEX(resultados!$A$2:$ZZ$3036, 2297, MATCH($B$3, resultados!$A$1:$ZZ$1, 0))</f>
        <v/>
      </c>
    </row>
    <row r="2304">
      <c r="A2304">
        <f>INDEX(resultados!$A$2:$ZZ$3036, 2298, MATCH($B$1, resultados!$A$1:$ZZ$1, 0))</f>
        <v/>
      </c>
      <c r="B2304">
        <f>INDEX(resultados!$A$2:$ZZ$3036, 2298, MATCH($B$2, resultados!$A$1:$ZZ$1, 0))</f>
        <v/>
      </c>
      <c r="C2304">
        <f>INDEX(resultados!$A$2:$ZZ$3036, 2298, MATCH($B$3, resultados!$A$1:$ZZ$1, 0))</f>
        <v/>
      </c>
    </row>
    <row r="2305">
      <c r="A2305">
        <f>INDEX(resultados!$A$2:$ZZ$3036, 2299, MATCH($B$1, resultados!$A$1:$ZZ$1, 0))</f>
        <v/>
      </c>
      <c r="B2305">
        <f>INDEX(resultados!$A$2:$ZZ$3036, 2299, MATCH($B$2, resultados!$A$1:$ZZ$1, 0))</f>
        <v/>
      </c>
      <c r="C2305">
        <f>INDEX(resultados!$A$2:$ZZ$3036, 2299, MATCH($B$3, resultados!$A$1:$ZZ$1, 0))</f>
        <v/>
      </c>
    </row>
    <row r="2306">
      <c r="A2306">
        <f>INDEX(resultados!$A$2:$ZZ$3036, 2300, MATCH($B$1, resultados!$A$1:$ZZ$1, 0))</f>
        <v/>
      </c>
      <c r="B2306">
        <f>INDEX(resultados!$A$2:$ZZ$3036, 2300, MATCH($B$2, resultados!$A$1:$ZZ$1, 0))</f>
        <v/>
      </c>
      <c r="C2306">
        <f>INDEX(resultados!$A$2:$ZZ$3036, 2300, MATCH($B$3, resultados!$A$1:$ZZ$1, 0))</f>
        <v/>
      </c>
    </row>
    <row r="2307">
      <c r="A2307">
        <f>INDEX(resultados!$A$2:$ZZ$3036, 2301, MATCH($B$1, resultados!$A$1:$ZZ$1, 0))</f>
        <v/>
      </c>
      <c r="B2307">
        <f>INDEX(resultados!$A$2:$ZZ$3036, 2301, MATCH($B$2, resultados!$A$1:$ZZ$1, 0))</f>
        <v/>
      </c>
      <c r="C2307">
        <f>INDEX(resultados!$A$2:$ZZ$3036, 2301, MATCH($B$3, resultados!$A$1:$ZZ$1, 0))</f>
        <v/>
      </c>
    </row>
    <row r="2308">
      <c r="A2308">
        <f>INDEX(resultados!$A$2:$ZZ$3036, 2302, MATCH($B$1, resultados!$A$1:$ZZ$1, 0))</f>
        <v/>
      </c>
      <c r="B2308">
        <f>INDEX(resultados!$A$2:$ZZ$3036, 2302, MATCH($B$2, resultados!$A$1:$ZZ$1, 0))</f>
        <v/>
      </c>
      <c r="C2308">
        <f>INDEX(resultados!$A$2:$ZZ$3036, 2302, MATCH($B$3, resultados!$A$1:$ZZ$1, 0))</f>
        <v/>
      </c>
    </row>
    <row r="2309">
      <c r="A2309">
        <f>INDEX(resultados!$A$2:$ZZ$3036, 2303, MATCH($B$1, resultados!$A$1:$ZZ$1, 0))</f>
        <v/>
      </c>
      <c r="B2309">
        <f>INDEX(resultados!$A$2:$ZZ$3036, 2303, MATCH($B$2, resultados!$A$1:$ZZ$1, 0))</f>
        <v/>
      </c>
      <c r="C2309">
        <f>INDEX(resultados!$A$2:$ZZ$3036, 2303, MATCH($B$3, resultados!$A$1:$ZZ$1, 0))</f>
        <v/>
      </c>
    </row>
    <row r="2310">
      <c r="A2310">
        <f>INDEX(resultados!$A$2:$ZZ$3036, 2304, MATCH($B$1, resultados!$A$1:$ZZ$1, 0))</f>
        <v/>
      </c>
      <c r="B2310">
        <f>INDEX(resultados!$A$2:$ZZ$3036, 2304, MATCH($B$2, resultados!$A$1:$ZZ$1, 0))</f>
        <v/>
      </c>
      <c r="C2310">
        <f>INDEX(resultados!$A$2:$ZZ$3036, 2304, MATCH($B$3, resultados!$A$1:$ZZ$1, 0))</f>
        <v/>
      </c>
    </row>
    <row r="2311">
      <c r="A2311">
        <f>INDEX(resultados!$A$2:$ZZ$3036, 2305, MATCH($B$1, resultados!$A$1:$ZZ$1, 0))</f>
        <v/>
      </c>
      <c r="B2311">
        <f>INDEX(resultados!$A$2:$ZZ$3036, 2305, MATCH($B$2, resultados!$A$1:$ZZ$1, 0))</f>
        <v/>
      </c>
      <c r="C2311">
        <f>INDEX(resultados!$A$2:$ZZ$3036, 2305, MATCH($B$3, resultados!$A$1:$ZZ$1, 0))</f>
        <v/>
      </c>
    </row>
    <row r="2312">
      <c r="A2312">
        <f>INDEX(resultados!$A$2:$ZZ$3036, 2306, MATCH($B$1, resultados!$A$1:$ZZ$1, 0))</f>
        <v/>
      </c>
      <c r="B2312">
        <f>INDEX(resultados!$A$2:$ZZ$3036, 2306, MATCH($B$2, resultados!$A$1:$ZZ$1, 0))</f>
        <v/>
      </c>
      <c r="C2312">
        <f>INDEX(resultados!$A$2:$ZZ$3036, 2306, MATCH($B$3, resultados!$A$1:$ZZ$1, 0))</f>
        <v/>
      </c>
    </row>
    <row r="2313">
      <c r="A2313">
        <f>INDEX(resultados!$A$2:$ZZ$3036, 2307, MATCH($B$1, resultados!$A$1:$ZZ$1, 0))</f>
        <v/>
      </c>
      <c r="B2313">
        <f>INDEX(resultados!$A$2:$ZZ$3036, 2307, MATCH($B$2, resultados!$A$1:$ZZ$1, 0))</f>
        <v/>
      </c>
      <c r="C2313">
        <f>INDEX(resultados!$A$2:$ZZ$3036, 2307, MATCH($B$3, resultados!$A$1:$ZZ$1, 0))</f>
        <v/>
      </c>
    </row>
    <row r="2314">
      <c r="A2314">
        <f>INDEX(resultados!$A$2:$ZZ$3036, 2308, MATCH($B$1, resultados!$A$1:$ZZ$1, 0))</f>
        <v/>
      </c>
      <c r="B2314">
        <f>INDEX(resultados!$A$2:$ZZ$3036, 2308, MATCH($B$2, resultados!$A$1:$ZZ$1, 0))</f>
        <v/>
      </c>
      <c r="C2314">
        <f>INDEX(resultados!$A$2:$ZZ$3036, 2308, MATCH($B$3, resultados!$A$1:$ZZ$1, 0))</f>
        <v/>
      </c>
    </row>
    <row r="2315">
      <c r="A2315">
        <f>INDEX(resultados!$A$2:$ZZ$3036, 2309, MATCH($B$1, resultados!$A$1:$ZZ$1, 0))</f>
        <v/>
      </c>
      <c r="B2315">
        <f>INDEX(resultados!$A$2:$ZZ$3036, 2309, MATCH($B$2, resultados!$A$1:$ZZ$1, 0))</f>
        <v/>
      </c>
      <c r="C2315">
        <f>INDEX(resultados!$A$2:$ZZ$3036, 2309, MATCH($B$3, resultados!$A$1:$ZZ$1, 0))</f>
        <v/>
      </c>
    </row>
    <row r="2316">
      <c r="A2316">
        <f>INDEX(resultados!$A$2:$ZZ$3036, 2310, MATCH($B$1, resultados!$A$1:$ZZ$1, 0))</f>
        <v/>
      </c>
      <c r="B2316">
        <f>INDEX(resultados!$A$2:$ZZ$3036, 2310, MATCH($B$2, resultados!$A$1:$ZZ$1, 0))</f>
        <v/>
      </c>
      <c r="C2316">
        <f>INDEX(resultados!$A$2:$ZZ$3036, 2310, MATCH($B$3, resultados!$A$1:$ZZ$1, 0))</f>
        <v/>
      </c>
    </row>
    <row r="2317">
      <c r="A2317">
        <f>INDEX(resultados!$A$2:$ZZ$3036, 2311, MATCH($B$1, resultados!$A$1:$ZZ$1, 0))</f>
        <v/>
      </c>
      <c r="B2317">
        <f>INDEX(resultados!$A$2:$ZZ$3036, 2311, MATCH($B$2, resultados!$A$1:$ZZ$1, 0))</f>
        <v/>
      </c>
      <c r="C2317">
        <f>INDEX(resultados!$A$2:$ZZ$3036, 2311, MATCH($B$3, resultados!$A$1:$ZZ$1, 0))</f>
        <v/>
      </c>
    </row>
    <row r="2318">
      <c r="A2318">
        <f>INDEX(resultados!$A$2:$ZZ$3036, 2312, MATCH($B$1, resultados!$A$1:$ZZ$1, 0))</f>
        <v/>
      </c>
      <c r="B2318">
        <f>INDEX(resultados!$A$2:$ZZ$3036, 2312, MATCH($B$2, resultados!$A$1:$ZZ$1, 0))</f>
        <v/>
      </c>
      <c r="C2318">
        <f>INDEX(resultados!$A$2:$ZZ$3036, 2312, MATCH($B$3, resultados!$A$1:$ZZ$1, 0))</f>
        <v/>
      </c>
    </row>
    <row r="2319">
      <c r="A2319">
        <f>INDEX(resultados!$A$2:$ZZ$3036, 2313, MATCH($B$1, resultados!$A$1:$ZZ$1, 0))</f>
        <v/>
      </c>
      <c r="B2319">
        <f>INDEX(resultados!$A$2:$ZZ$3036, 2313, MATCH($B$2, resultados!$A$1:$ZZ$1, 0))</f>
        <v/>
      </c>
      <c r="C2319">
        <f>INDEX(resultados!$A$2:$ZZ$3036, 2313, MATCH($B$3, resultados!$A$1:$ZZ$1, 0))</f>
        <v/>
      </c>
    </row>
    <row r="2320">
      <c r="A2320">
        <f>INDEX(resultados!$A$2:$ZZ$3036, 2314, MATCH($B$1, resultados!$A$1:$ZZ$1, 0))</f>
        <v/>
      </c>
      <c r="B2320">
        <f>INDEX(resultados!$A$2:$ZZ$3036, 2314, MATCH($B$2, resultados!$A$1:$ZZ$1, 0))</f>
        <v/>
      </c>
      <c r="C2320">
        <f>INDEX(resultados!$A$2:$ZZ$3036, 2314, MATCH($B$3, resultados!$A$1:$ZZ$1, 0))</f>
        <v/>
      </c>
    </row>
    <row r="2321">
      <c r="A2321">
        <f>INDEX(resultados!$A$2:$ZZ$3036, 2315, MATCH($B$1, resultados!$A$1:$ZZ$1, 0))</f>
        <v/>
      </c>
      <c r="B2321">
        <f>INDEX(resultados!$A$2:$ZZ$3036, 2315, MATCH($B$2, resultados!$A$1:$ZZ$1, 0))</f>
        <v/>
      </c>
      <c r="C2321">
        <f>INDEX(resultados!$A$2:$ZZ$3036, 2315, MATCH($B$3, resultados!$A$1:$ZZ$1, 0))</f>
        <v/>
      </c>
    </row>
    <row r="2322">
      <c r="A2322">
        <f>INDEX(resultados!$A$2:$ZZ$3036, 2316, MATCH($B$1, resultados!$A$1:$ZZ$1, 0))</f>
        <v/>
      </c>
      <c r="B2322">
        <f>INDEX(resultados!$A$2:$ZZ$3036, 2316, MATCH($B$2, resultados!$A$1:$ZZ$1, 0))</f>
        <v/>
      </c>
      <c r="C2322">
        <f>INDEX(resultados!$A$2:$ZZ$3036, 2316, MATCH($B$3, resultados!$A$1:$ZZ$1, 0))</f>
        <v/>
      </c>
    </row>
    <row r="2323">
      <c r="A2323">
        <f>INDEX(resultados!$A$2:$ZZ$3036, 2317, MATCH($B$1, resultados!$A$1:$ZZ$1, 0))</f>
        <v/>
      </c>
      <c r="B2323">
        <f>INDEX(resultados!$A$2:$ZZ$3036, 2317, MATCH($B$2, resultados!$A$1:$ZZ$1, 0))</f>
        <v/>
      </c>
      <c r="C2323">
        <f>INDEX(resultados!$A$2:$ZZ$3036, 2317, MATCH($B$3, resultados!$A$1:$ZZ$1, 0))</f>
        <v/>
      </c>
    </row>
    <row r="2324">
      <c r="A2324">
        <f>INDEX(resultados!$A$2:$ZZ$3036, 2318, MATCH($B$1, resultados!$A$1:$ZZ$1, 0))</f>
        <v/>
      </c>
      <c r="B2324">
        <f>INDEX(resultados!$A$2:$ZZ$3036, 2318, MATCH($B$2, resultados!$A$1:$ZZ$1, 0))</f>
        <v/>
      </c>
      <c r="C2324">
        <f>INDEX(resultados!$A$2:$ZZ$3036, 2318, MATCH($B$3, resultados!$A$1:$ZZ$1, 0))</f>
        <v/>
      </c>
    </row>
    <row r="2325">
      <c r="A2325">
        <f>INDEX(resultados!$A$2:$ZZ$3036, 2319, MATCH($B$1, resultados!$A$1:$ZZ$1, 0))</f>
        <v/>
      </c>
      <c r="B2325">
        <f>INDEX(resultados!$A$2:$ZZ$3036, 2319, MATCH($B$2, resultados!$A$1:$ZZ$1, 0))</f>
        <v/>
      </c>
      <c r="C2325">
        <f>INDEX(resultados!$A$2:$ZZ$3036, 2319, MATCH($B$3, resultados!$A$1:$ZZ$1, 0))</f>
        <v/>
      </c>
    </row>
    <row r="2326">
      <c r="A2326">
        <f>INDEX(resultados!$A$2:$ZZ$3036, 2320, MATCH($B$1, resultados!$A$1:$ZZ$1, 0))</f>
        <v/>
      </c>
      <c r="B2326">
        <f>INDEX(resultados!$A$2:$ZZ$3036, 2320, MATCH($B$2, resultados!$A$1:$ZZ$1, 0))</f>
        <v/>
      </c>
      <c r="C2326">
        <f>INDEX(resultados!$A$2:$ZZ$3036, 2320, MATCH($B$3, resultados!$A$1:$ZZ$1, 0))</f>
        <v/>
      </c>
    </row>
    <row r="2327">
      <c r="A2327">
        <f>INDEX(resultados!$A$2:$ZZ$3036, 2321, MATCH($B$1, resultados!$A$1:$ZZ$1, 0))</f>
        <v/>
      </c>
      <c r="B2327">
        <f>INDEX(resultados!$A$2:$ZZ$3036, 2321, MATCH($B$2, resultados!$A$1:$ZZ$1, 0))</f>
        <v/>
      </c>
      <c r="C2327">
        <f>INDEX(resultados!$A$2:$ZZ$3036, 2321, MATCH($B$3, resultados!$A$1:$ZZ$1, 0))</f>
        <v/>
      </c>
    </row>
    <row r="2328">
      <c r="A2328">
        <f>INDEX(resultados!$A$2:$ZZ$3036, 2322, MATCH($B$1, resultados!$A$1:$ZZ$1, 0))</f>
        <v/>
      </c>
      <c r="B2328">
        <f>INDEX(resultados!$A$2:$ZZ$3036, 2322, MATCH($B$2, resultados!$A$1:$ZZ$1, 0))</f>
        <v/>
      </c>
      <c r="C2328">
        <f>INDEX(resultados!$A$2:$ZZ$3036, 2322, MATCH($B$3, resultados!$A$1:$ZZ$1, 0))</f>
        <v/>
      </c>
    </row>
    <row r="2329">
      <c r="A2329">
        <f>INDEX(resultados!$A$2:$ZZ$3036, 2323, MATCH($B$1, resultados!$A$1:$ZZ$1, 0))</f>
        <v/>
      </c>
      <c r="B2329">
        <f>INDEX(resultados!$A$2:$ZZ$3036, 2323, MATCH($B$2, resultados!$A$1:$ZZ$1, 0))</f>
        <v/>
      </c>
      <c r="C2329">
        <f>INDEX(resultados!$A$2:$ZZ$3036, 2323, MATCH($B$3, resultados!$A$1:$ZZ$1, 0))</f>
        <v/>
      </c>
    </row>
    <row r="2330">
      <c r="A2330">
        <f>INDEX(resultados!$A$2:$ZZ$3036, 2324, MATCH($B$1, resultados!$A$1:$ZZ$1, 0))</f>
        <v/>
      </c>
      <c r="B2330">
        <f>INDEX(resultados!$A$2:$ZZ$3036, 2324, MATCH($B$2, resultados!$A$1:$ZZ$1, 0))</f>
        <v/>
      </c>
      <c r="C2330">
        <f>INDEX(resultados!$A$2:$ZZ$3036, 2324, MATCH($B$3, resultados!$A$1:$ZZ$1, 0))</f>
        <v/>
      </c>
    </row>
    <row r="2331">
      <c r="A2331">
        <f>INDEX(resultados!$A$2:$ZZ$3036, 2325, MATCH($B$1, resultados!$A$1:$ZZ$1, 0))</f>
        <v/>
      </c>
      <c r="B2331">
        <f>INDEX(resultados!$A$2:$ZZ$3036, 2325, MATCH($B$2, resultados!$A$1:$ZZ$1, 0))</f>
        <v/>
      </c>
      <c r="C2331">
        <f>INDEX(resultados!$A$2:$ZZ$3036, 2325, MATCH($B$3, resultados!$A$1:$ZZ$1, 0))</f>
        <v/>
      </c>
    </row>
    <row r="2332">
      <c r="A2332">
        <f>INDEX(resultados!$A$2:$ZZ$3036, 2326, MATCH($B$1, resultados!$A$1:$ZZ$1, 0))</f>
        <v/>
      </c>
      <c r="B2332">
        <f>INDEX(resultados!$A$2:$ZZ$3036, 2326, MATCH($B$2, resultados!$A$1:$ZZ$1, 0))</f>
        <v/>
      </c>
      <c r="C2332">
        <f>INDEX(resultados!$A$2:$ZZ$3036, 2326, MATCH($B$3, resultados!$A$1:$ZZ$1, 0))</f>
        <v/>
      </c>
    </row>
    <row r="2333">
      <c r="A2333">
        <f>INDEX(resultados!$A$2:$ZZ$3036, 2327, MATCH($B$1, resultados!$A$1:$ZZ$1, 0))</f>
        <v/>
      </c>
      <c r="B2333">
        <f>INDEX(resultados!$A$2:$ZZ$3036, 2327, MATCH($B$2, resultados!$A$1:$ZZ$1, 0))</f>
        <v/>
      </c>
      <c r="C2333">
        <f>INDEX(resultados!$A$2:$ZZ$3036, 2327, MATCH($B$3, resultados!$A$1:$ZZ$1, 0))</f>
        <v/>
      </c>
    </row>
    <row r="2334">
      <c r="A2334">
        <f>INDEX(resultados!$A$2:$ZZ$3036, 2328, MATCH($B$1, resultados!$A$1:$ZZ$1, 0))</f>
        <v/>
      </c>
      <c r="B2334">
        <f>INDEX(resultados!$A$2:$ZZ$3036, 2328, MATCH($B$2, resultados!$A$1:$ZZ$1, 0))</f>
        <v/>
      </c>
      <c r="C2334">
        <f>INDEX(resultados!$A$2:$ZZ$3036, 2328, MATCH($B$3, resultados!$A$1:$ZZ$1, 0))</f>
        <v/>
      </c>
    </row>
    <row r="2335">
      <c r="A2335">
        <f>INDEX(resultados!$A$2:$ZZ$3036, 2329, MATCH($B$1, resultados!$A$1:$ZZ$1, 0))</f>
        <v/>
      </c>
      <c r="B2335">
        <f>INDEX(resultados!$A$2:$ZZ$3036, 2329, MATCH($B$2, resultados!$A$1:$ZZ$1, 0))</f>
        <v/>
      </c>
      <c r="C2335">
        <f>INDEX(resultados!$A$2:$ZZ$3036, 2329, MATCH($B$3, resultados!$A$1:$ZZ$1, 0))</f>
        <v/>
      </c>
    </row>
    <row r="2336">
      <c r="A2336">
        <f>INDEX(resultados!$A$2:$ZZ$3036, 2330, MATCH($B$1, resultados!$A$1:$ZZ$1, 0))</f>
        <v/>
      </c>
      <c r="B2336">
        <f>INDEX(resultados!$A$2:$ZZ$3036, 2330, MATCH($B$2, resultados!$A$1:$ZZ$1, 0))</f>
        <v/>
      </c>
      <c r="C2336">
        <f>INDEX(resultados!$A$2:$ZZ$3036, 2330, MATCH($B$3, resultados!$A$1:$ZZ$1, 0))</f>
        <v/>
      </c>
    </row>
    <row r="2337">
      <c r="A2337">
        <f>INDEX(resultados!$A$2:$ZZ$3036, 2331, MATCH($B$1, resultados!$A$1:$ZZ$1, 0))</f>
        <v/>
      </c>
      <c r="B2337">
        <f>INDEX(resultados!$A$2:$ZZ$3036, 2331, MATCH($B$2, resultados!$A$1:$ZZ$1, 0))</f>
        <v/>
      </c>
      <c r="C2337">
        <f>INDEX(resultados!$A$2:$ZZ$3036, 2331, MATCH($B$3, resultados!$A$1:$ZZ$1, 0))</f>
        <v/>
      </c>
    </row>
    <row r="2338">
      <c r="A2338">
        <f>INDEX(resultados!$A$2:$ZZ$3036, 2332, MATCH($B$1, resultados!$A$1:$ZZ$1, 0))</f>
        <v/>
      </c>
      <c r="B2338">
        <f>INDEX(resultados!$A$2:$ZZ$3036, 2332, MATCH($B$2, resultados!$A$1:$ZZ$1, 0))</f>
        <v/>
      </c>
      <c r="C2338">
        <f>INDEX(resultados!$A$2:$ZZ$3036, 2332, MATCH($B$3, resultados!$A$1:$ZZ$1, 0))</f>
        <v/>
      </c>
    </row>
    <row r="2339">
      <c r="A2339">
        <f>INDEX(resultados!$A$2:$ZZ$3036, 2333, MATCH($B$1, resultados!$A$1:$ZZ$1, 0))</f>
        <v/>
      </c>
      <c r="B2339">
        <f>INDEX(resultados!$A$2:$ZZ$3036, 2333, MATCH($B$2, resultados!$A$1:$ZZ$1, 0))</f>
        <v/>
      </c>
      <c r="C2339">
        <f>INDEX(resultados!$A$2:$ZZ$3036, 2333, MATCH($B$3, resultados!$A$1:$ZZ$1, 0))</f>
        <v/>
      </c>
    </row>
    <row r="2340">
      <c r="A2340">
        <f>INDEX(resultados!$A$2:$ZZ$3036, 2334, MATCH($B$1, resultados!$A$1:$ZZ$1, 0))</f>
        <v/>
      </c>
      <c r="B2340">
        <f>INDEX(resultados!$A$2:$ZZ$3036, 2334, MATCH($B$2, resultados!$A$1:$ZZ$1, 0))</f>
        <v/>
      </c>
      <c r="C2340">
        <f>INDEX(resultados!$A$2:$ZZ$3036, 2334, MATCH($B$3, resultados!$A$1:$ZZ$1, 0))</f>
        <v/>
      </c>
    </row>
    <row r="2341">
      <c r="A2341">
        <f>INDEX(resultados!$A$2:$ZZ$3036, 2335, MATCH($B$1, resultados!$A$1:$ZZ$1, 0))</f>
        <v/>
      </c>
      <c r="B2341">
        <f>INDEX(resultados!$A$2:$ZZ$3036, 2335, MATCH($B$2, resultados!$A$1:$ZZ$1, 0))</f>
        <v/>
      </c>
      <c r="C2341">
        <f>INDEX(resultados!$A$2:$ZZ$3036, 2335, MATCH($B$3, resultados!$A$1:$ZZ$1, 0))</f>
        <v/>
      </c>
    </row>
    <row r="2342">
      <c r="A2342">
        <f>INDEX(resultados!$A$2:$ZZ$3036, 2336, MATCH($B$1, resultados!$A$1:$ZZ$1, 0))</f>
        <v/>
      </c>
      <c r="B2342">
        <f>INDEX(resultados!$A$2:$ZZ$3036, 2336, MATCH($B$2, resultados!$A$1:$ZZ$1, 0))</f>
        <v/>
      </c>
      <c r="C2342">
        <f>INDEX(resultados!$A$2:$ZZ$3036, 2336, MATCH($B$3, resultados!$A$1:$ZZ$1, 0))</f>
        <v/>
      </c>
    </row>
    <row r="2343">
      <c r="A2343">
        <f>INDEX(resultados!$A$2:$ZZ$3036, 2337, MATCH($B$1, resultados!$A$1:$ZZ$1, 0))</f>
        <v/>
      </c>
      <c r="B2343">
        <f>INDEX(resultados!$A$2:$ZZ$3036, 2337, MATCH($B$2, resultados!$A$1:$ZZ$1, 0))</f>
        <v/>
      </c>
      <c r="C2343">
        <f>INDEX(resultados!$A$2:$ZZ$3036, 2337, MATCH($B$3, resultados!$A$1:$ZZ$1, 0))</f>
        <v/>
      </c>
    </row>
    <row r="2344">
      <c r="A2344">
        <f>INDEX(resultados!$A$2:$ZZ$3036, 2338, MATCH($B$1, resultados!$A$1:$ZZ$1, 0))</f>
        <v/>
      </c>
      <c r="B2344">
        <f>INDEX(resultados!$A$2:$ZZ$3036, 2338, MATCH($B$2, resultados!$A$1:$ZZ$1, 0))</f>
        <v/>
      </c>
      <c r="C2344">
        <f>INDEX(resultados!$A$2:$ZZ$3036, 2338, MATCH($B$3, resultados!$A$1:$ZZ$1, 0))</f>
        <v/>
      </c>
    </row>
    <row r="2345">
      <c r="A2345">
        <f>INDEX(resultados!$A$2:$ZZ$3036, 2339, MATCH($B$1, resultados!$A$1:$ZZ$1, 0))</f>
        <v/>
      </c>
      <c r="B2345">
        <f>INDEX(resultados!$A$2:$ZZ$3036, 2339, MATCH($B$2, resultados!$A$1:$ZZ$1, 0))</f>
        <v/>
      </c>
      <c r="C2345">
        <f>INDEX(resultados!$A$2:$ZZ$3036, 2339, MATCH($B$3, resultados!$A$1:$ZZ$1, 0))</f>
        <v/>
      </c>
    </row>
    <row r="2346">
      <c r="A2346">
        <f>INDEX(resultados!$A$2:$ZZ$3036, 2340, MATCH($B$1, resultados!$A$1:$ZZ$1, 0))</f>
        <v/>
      </c>
      <c r="B2346">
        <f>INDEX(resultados!$A$2:$ZZ$3036, 2340, MATCH($B$2, resultados!$A$1:$ZZ$1, 0))</f>
        <v/>
      </c>
      <c r="C2346">
        <f>INDEX(resultados!$A$2:$ZZ$3036, 2340, MATCH($B$3, resultados!$A$1:$ZZ$1, 0))</f>
        <v/>
      </c>
    </row>
    <row r="2347">
      <c r="A2347">
        <f>INDEX(resultados!$A$2:$ZZ$3036, 2341, MATCH($B$1, resultados!$A$1:$ZZ$1, 0))</f>
        <v/>
      </c>
      <c r="B2347">
        <f>INDEX(resultados!$A$2:$ZZ$3036, 2341, MATCH($B$2, resultados!$A$1:$ZZ$1, 0))</f>
        <v/>
      </c>
      <c r="C2347">
        <f>INDEX(resultados!$A$2:$ZZ$3036, 2341, MATCH($B$3, resultados!$A$1:$ZZ$1, 0))</f>
        <v/>
      </c>
    </row>
    <row r="2348">
      <c r="A2348">
        <f>INDEX(resultados!$A$2:$ZZ$3036, 2342, MATCH($B$1, resultados!$A$1:$ZZ$1, 0))</f>
        <v/>
      </c>
      <c r="B2348">
        <f>INDEX(resultados!$A$2:$ZZ$3036, 2342, MATCH($B$2, resultados!$A$1:$ZZ$1, 0))</f>
        <v/>
      </c>
      <c r="C2348">
        <f>INDEX(resultados!$A$2:$ZZ$3036, 2342, MATCH($B$3, resultados!$A$1:$ZZ$1, 0))</f>
        <v/>
      </c>
    </row>
    <row r="2349">
      <c r="A2349">
        <f>INDEX(resultados!$A$2:$ZZ$3036, 2343, MATCH($B$1, resultados!$A$1:$ZZ$1, 0))</f>
        <v/>
      </c>
      <c r="B2349">
        <f>INDEX(resultados!$A$2:$ZZ$3036, 2343, MATCH($B$2, resultados!$A$1:$ZZ$1, 0))</f>
        <v/>
      </c>
      <c r="C2349">
        <f>INDEX(resultados!$A$2:$ZZ$3036, 2343, MATCH($B$3, resultados!$A$1:$ZZ$1, 0))</f>
        <v/>
      </c>
    </row>
    <row r="2350">
      <c r="A2350">
        <f>INDEX(resultados!$A$2:$ZZ$3036, 2344, MATCH($B$1, resultados!$A$1:$ZZ$1, 0))</f>
        <v/>
      </c>
      <c r="B2350">
        <f>INDEX(resultados!$A$2:$ZZ$3036, 2344, MATCH($B$2, resultados!$A$1:$ZZ$1, 0))</f>
        <v/>
      </c>
      <c r="C2350">
        <f>INDEX(resultados!$A$2:$ZZ$3036, 2344, MATCH($B$3, resultados!$A$1:$ZZ$1, 0))</f>
        <v/>
      </c>
    </row>
    <row r="2351">
      <c r="A2351">
        <f>INDEX(resultados!$A$2:$ZZ$3036, 2345, MATCH($B$1, resultados!$A$1:$ZZ$1, 0))</f>
        <v/>
      </c>
      <c r="B2351">
        <f>INDEX(resultados!$A$2:$ZZ$3036, 2345, MATCH($B$2, resultados!$A$1:$ZZ$1, 0))</f>
        <v/>
      </c>
      <c r="C2351">
        <f>INDEX(resultados!$A$2:$ZZ$3036, 2345, MATCH($B$3, resultados!$A$1:$ZZ$1, 0))</f>
        <v/>
      </c>
    </row>
    <row r="2352">
      <c r="A2352">
        <f>INDEX(resultados!$A$2:$ZZ$3036, 2346, MATCH($B$1, resultados!$A$1:$ZZ$1, 0))</f>
        <v/>
      </c>
      <c r="B2352">
        <f>INDEX(resultados!$A$2:$ZZ$3036, 2346, MATCH($B$2, resultados!$A$1:$ZZ$1, 0))</f>
        <v/>
      </c>
      <c r="C2352">
        <f>INDEX(resultados!$A$2:$ZZ$3036, 2346, MATCH($B$3, resultados!$A$1:$ZZ$1, 0))</f>
        <v/>
      </c>
    </row>
    <row r="2353">
      <c r="A2353">
        <f>INDEX(resultados!$A$2:$ZZ$3036, 2347, MATCH($B$1, resultados!$A$1:$ZZ$1, 0))</f>
        <v/>
      </c>
      <c r="B2353">
        <f>INDEX(resultados!$A$2:$ZZ$3036, 2347, MATCH($B$2, resultados!$A$1:$ZZ$1, 0))</f>
        <v/>
      </c>
      <c r="C2353">
        <f>INDEX(resultados!$A$2:$ZZ$3036, 2347, MATCH($B$3, resultados!$A$1:$ZZ$1, 0))</f>
        <v/>
      </c>
    </row>
    <row r="2354">
      <c r="A2354">
        <f>INDEX(resultados!$A$2:$ZZ$3036, 2348, MATCH($B$1, resultados!$A$1:$ZZ$1, 0))</f>
        <v/>
      </c>
      <c r="B2354">
        <f>INDEX(resultados!$A$2:$ZZ$3036, 2348, MATCH($B$2, resultados!$A$1:$ZZ$1, 0))</f>
        <v/>
      </c>
      <c r="C2354">
        <f>INDEX(resultados!$A$2:$ZZ$3036, 2348, MATCH($B$3, resultados!$A$1:$ZZ$1, 0))</f>
        <v/>
      </c>
    </row>
    <row r="2355">
      <c r="A2355">
        <f>INDEX(resultados!$A$2:$ZZ$3036, 2349, MATCH($B$1, resultados!$A$1:$ZZ$1, 0))</f>
        <v/>
      </c>
      <c r="B2355">
        <f>INDEX(resultados!$A$2:$ZZ$3036, 2349, MATCH($B$2, resultados!$A$1:$ZZ$1, 0))</f>
        <v/>
      </c>
      <c r="C2355">
        <f>INDEX(resultados!$A$2:$ZZ$3036, 2349, MATCH($B$3, resultados!$A$1:$ZZ$1, 0))</f>
        <v/>
      </c>
    </row>
    <row r="2356">
      <c r="A2356">
        <f>INDEX(resultados!$A$2:$ZZ$3036, 2350, MATCH($B$1, resultados!$A$1:$ZZ$1, 0))</f>
        <v/>
      </c>
      <c r="B2356">
        <f>INDEX(resultados!$A$2:$ZZ$3036, 2350, MATCH($B$2, resultados!$A$1:$ZZ$1, 0))</f>
        <v/>
      </c>
      <c r="C2356">
        <f>INDEX(resultados!$A$2:$ZZ$3036, 2350, MATCH($B$3, resultados!$A$1:$ZZ$1, 0))</f>
        <v/>
      </c>
    </row>
    <row r="2357">
      <c r="A2357">
        <f>INDEX(resultados!$A$2:$ZZ$3036, 2351, MATCH($B$1, resultados!$A$1:$ZZ$1, 0))</f>
        <v/>
      </c>
      <c r="B2357">
        <f>INDEX(resultados!$A$2:$ZZ$3036, 2351, MATCH($B$2, resultados!$A$1:$ZZ$1, 0))</f>
        <v/>
      </c>
      <c r="C2357">
        <f>INDEX(resultados!$A$2:$ZZ$3036, 2351, MATCH($B$3, resultados!$A$1:$ZZ$1, 0))</f>
        <v/>
      </c>
    </row>
    <row r="2358">
      <c r="A2358">
        <f>INDEX(resultados!$A$2:$ZZ$3036, 2352, MATCH($B$1, resultados!$A$1:$ZZ$1, 0))</f>
        <v/>
      </c>
      <c r="B2358">
        <f>INDEX(resultados!$A$2:$ZZ$3036, 2352, MATCH($B$2, resultados!$A$1:$ZZ$1, 0))</f>
        <v/>
      </c>
      <c r="C2358">
        <f>INDEX(resultados!$A$2:$ZZ$3036, 2352, MATCH($B$3, resultados!$A$1:$ZZ$1, 0))</f>
        <v/>
      </c>
    </row>
    <row r="2359">
      <c r="A2359">
        <f>INDEX(resultados!$A$2:$ZZ$3036, 2353, MATCH($B$1, resultados!$A$1:$ZZ$1, 0))</f>
        <v/>
      </c>
      <c r="B2359">
        <f>INDEX(resultados!$A$2:$ZZ$3036, 2353, MATCH($B$2, resultados!$A$1:$ZZ$1, 0))</f>
        <v/>
      </c>
      <c r="C2359">
        <f>INDEX(resultados!$A$2:$ZZ$3036, 2353, MATCH($B$3, resultados!$A$1:$ZZ$1, 0))</f>
        <v/>
      </c>
    </row>
    <row r="2360">
      <c r="A2360">
        <f>INDEX(resultados!$A$2:$ZZ$3036, 2354, MATCH($B$1, resultados!$A$1:$ZZ$1, 0))</f>
        <v/>
      </c>
      <c r="B2360">
        <f>INDEX(resultados!$A$2:$ZZ$3036, 2354, MATCH($B$2, resultados!$A$1:$ZZ$1, 0))</f>
        <v/>
      </c>
      <c r="C2360">
        <f>INDEX(resultados!$A$2:$ZZ$3036, 2354, MATCH($B$3, resultados!$A$1:$ZZ$1, 0))</f>
        <v/>
      </c>
    </row>
    <row r="2361">
      <c r="A2361">
        <f>INDEX(resultados!$A$2:$ZZ$3036, 2355, MATCH($B$1, resultados!$A$1:$ZZ$1, 0))</f>
        <v/>
      </c>
      <c r="B2361">
        <f>INDEX(resultados!$A$2:$ZZ$3036, 2355, MATCH($B$2, resultados!$A$1:$ZZ$1, 0))</f>
        <v/>
      </c>
      <c r="C2361">
        <f>INDEX(resultados!$A$2:$ZZ$3036, 2355, MATCH($B$3, resultados!$A$1:$ZZ$1, 0))</f>
        <v/>
      </c>
    </row>
    <row r="2362">
      <c r="A2362">
        <f>INDEX(resultados!$A$2:$ZZ$3036, 2356, MATCH($B$1, resultados!$A$1:$ZZ$1, 0))</f>
        <v/>
      </c>
      <c r="B2362">
        <f>INDEX(resultados!$A$2:$ZZ$3036, 2356, MATCH($B$2, resultados!$A$1:$ZZ$1, 0))</f>
        <v/>
      </c>
      <c r="C2362">
        <f>INDEX(resultados!$A$2:$ZZ$3036, 2356, MATCH($B$3, resultados!$A$1:$ZZ$1, 0))</f>
        <v/>
      </c>
    </row>
    <row r="2363">
      <c r="A2363">
        <f>INDEX(resultados!$A$2:$ZZ$3036, 2357, MATCH($B$1, resultados!$A$1:$ZZ$1, 0))</f>
        <v/>
      </c>
      <c r="B2363">
        <f>INDEX(resultados!$A$2:$ZZ$3036, 2357, MATCH($B$2, resultados!$A$1:$ZZ$1, 0))</f>
        <v/>
      </c>
      <c r="C2363">
        <f>INDEX(resultados!$A$2:$ZZ$3036, 2357, MATCH($B$3, resultados!$A$1:$ZZ$1, 0))</f>
        <v/>
      </c>
    </row>
    <row r="2364">
      <c r="A2364">
        <f>INDEX(resultados!$A$2:$ZZ$3036, 2358, MATCH($B$1, resultados!$A$1:$ZZ$1, 0))</f>
        <v/>
      </c>
      <c r="B2364">
        <f>INDEX(resultados!$A$2:$ZZ$3036, 2358, MATCH($B$2, resultados!$A$1:$ZZ$1, 0))</f>
        <v/>
      </c>
      <c r="C2364">
        <f>INDEX(resultados!$A$2:$ZZ$3036, 2358, MATCH($B$3, resultados!$A$1:$ZZ$1, 0))</f>
        <v/>
      </c>
    </row>
    <row r="2365">
      <c r="A2365">
        <f>INDEX(resultados!$A$2:$ZZ$3036, 2359, MATCH($B$1, resultados!$A$1:$ZZ$1, 0))</f>
        <v/>
      </c>
      <c r="B2365">
        <f>INDEX(resultados!$A$2:$ZZ$3036, 2359, MATCH($B$2, resultados!$A$1:$ZZ$1, 0))</f>
        <v/>
      </c>
      <c r="C2365">
        <f>INDEX(resultados!$A$2:$ZZ$3036, 2359, MATCH($B$3, resultados!$A$1:$ZZ$1, 0))</f>
        <v/>
      </c>
    </row>
    <row r="2366">
      <c r="A2366">
        <f>INDEX(resultados!$A$2:$ZZ$3036, 2360, MATCH($B$1, resultados!$A$1:$ZZ$1, 0))</f>
        <v/>
      </c>
      <c r="B2366">
        <f>INDEX(resultados!$A$2:$ZZ$3036, 2360, MATCH($B$2, resultados!$A$1:$ZZ$1, 0))</f>
        <v/>
      </c>
      <c r="C2366">
        <f>INDEX(resultados!$A$2:$ZZ$3036, 2360, MATCH($B$3, resultados!$A$1:$ZZ$1, 0))</f>
        <v/>
      </c>
    </row>
    <row r="2367">
      <c r="A2367">
        <f>INDEX(resultados!$A$2:$ZZ$3036, 2361, MATCH($B$1, resultados!$A$1:$ZZ$1, 0))</f>
        <v/>
      </c>
      <c r="B2367">
        <f>INDEX(resultados!$A$2:$ZZ$3036, 2361, MATCH($B$2, resultados!$A$1:$ZZ$1, 0))</f>
        <v/>
      </c>
      <c r="C2367">
        <f>INDEX(resultados!$A$2:$ZZ$3036, 2361, MATCH($B$3, resultados!$A$1:$ZZ$1, 0))</f>
        <v/>
      </c>
    </row>
    <row r="2368">
      <c r="A2368">
        <f>INDEX(resultados!$A$2:$ZZ$3036, 2362, MATCH($B$1, resultados!$A$1:$ZZ$1, 0))</f>
        <v/>
      </c>
      <c r="B2368">
        <f>INDEX(resultados!$A$2:$ZZ$3036, 2362, MATCH($B$2, resultados!$A$1:$ZZ$1, 0))</f>
        <v/>
      </c>
      <c r="C2368">
        <f>INDEX(resultados!$A$2:$ZZ$3036, 2362, MATCH($B$3, resultados!$A$1:$ZZ$1, 0))</f>
        <v/>
      </c>
    </row>
    <row r="2369">
      <c r="A2369">
        <f>INDEX(resultados!$A$2:$ZZ$3036, 2363, MATCH($B$1, resultados!$A$1:$ZZ$1, 0))</f>
        <v/>
      </c>
      <c r="B2369">
        <f>INDEX(resultados!$A$2:$ZZ$3036, 2363, MATCH($B$2, resultados!$A$1:$ZZ$1, 0))</f>
        <v/>
      </c>
      <c r="C2369">
        <f>INDEX(resultados!$A$2:$ZZ$3036, 2363, MATCH($B$3, resultados!$A$1:$ZZ$1, 0))</f>
        <v/>
      </c>
    </row>
    <row r="2370">
      <c r="A2370">
        <f>INDEX(resultados!$A$2:$ZZ$3036, 2364, MATCH($B$1, resultados!$A$1:$ZZ$1, 0))</f>
        <v/>
      </c>
      <c r="B2370">
        <f>INDEX(resultados!$A$2:$ZZ$3036, 2364, MATCH($B$2, resultados!$A$1:$ZZ$1, 0))</f>
        <v/>
      </c>
      <c r="C2370">
        <f>INDEX(resultados!$A$2:$ZZ$3036, 2364, MATCH($B$3, resultados!$A$1:$ZZ$1, 0))</f>
        <v/>
      </c>
    </row>
    <row r="2371">
      <c r="A2371">
        <f>INDEX(resultados!$A$2:$ZZ$3036, 2365, MATCH($B$1, resultados!$A$1:$ZZ$1, 0))</f>
        <v/>
      </c>
      <c r="B2371">
        <f>INDEX(resultados!$A$2:$ZZ$3036, 2365, MATCH($B$2, resultados!$A$1:$ZZ$1, 0))</f>
        <v/>
      </c>
      <c r="C2371">
        <f>INDEX(resultados!$A$2:$ZZ$3036, 2365, MATCH($B$3, resultados!$A$1:$ZZ$1, 0))</f>
        <v/>
      </c>
    </row>
    <row r="2372">
      <c r="A2372">
        <f>INDEX(resultados!$A$2:$ZZ$3036, 2366, MATCH($B$1, resultados!$A$1:$ZZ$1, 0))</f>
        <v/>
      </c>
      <c r="B2372">
        <f>INDEX(resultados!$A$2:$ZZ$3036, 2366, MATCH($B$2, resultados!$A$1:$ZZ$1, 0))</f>
        <v/>
      </c>
      <c r="C2372">
        <f>INDEX(resultados!$A$2:$ZZ$3036, 2366, MATCH($B$3, resultados!$A$1:$ZZ$1, 0))</f>
        <v/>
      </c>
    </row>
    <row r="2373">
      <c r="A2373">
        <f>INDEX(resultados!$A$2:$ZZ$3036, 2367, MATCH($B$1, resultados!$A$1:$ZZ$1, 0))</f>
        <v/>
      </c>
      <c r="B2373">
        <f>INDEX(resultados!$A$2:$ZZ$3036, 2367, MATCH($B$2, resultados!$A$1:$ZZ$1, 0))</f>
        <v/>
      </c>
      <c r="C2373">
        <f>INDEX(resultados!$A$2:$ZZ$3036, 2367, MATCH($B$3, resultados!$A$1:$ZZ$1, 0))</f>
        <v/>
      </c>
    </row>
    <row r="2374">
      <c r="A2374">
        <f>INDEX(resultados!$A$2:$ZZ$3036, 2368, MATCH($B$1, resultados!$A$1:$ZZ$1, 0))</f>
        <v/>
      </c>
      <c r="B2374">
        <f>INDEX(resultados!$A$2:$ZZ$3036, 2368, MATCH($B$2, resultados!$A$1:$ZZ$1, 0))</f>
        <v/>
      </c>
      <c r="C2374">
        <f>INDEX(resultados!$A$2:$ZZ$3036, 2368, MATCH($B$3, resultados!$A$1:$ZZ$1, 0))</f>
        <v/>
      </c>
    </row>
    <row r="2375">
      <c r="A2375">
        <f>INDEX(resultados!$A$2:$ZZ$3036, 2369, MATCH($B$1, resultados!$A$1:$ZZ$1, 0))</f>
        <v/>
      </c>
      <c r="B2375">
        <f>INDEX(resultados!$A$2:$ZZ$3036, 2369, MATCH($B$2, resultados!$A$1:$ZZ$1, 0))</f>
        <v/>
      </c>
      <c r="C2375">
        <f>INDEX(resultados!$A$2:$ZZ$3036, 2369, MATCH($B$3, resultados!$A$1:$ZZ$1, 0))</f>
        <v/>
      </c>
    </row>
    <row r="2376">
      <c r="A2376">
        <f>INDEX(resultados!$A$2:$ZZ$3036, 2370, MATCH($B$1, resultados!$A$1:$ZZ$1, 0))</f>
        <v/>
      </c>
      <c r="B2376">
        <f>INDEX(resultados!$A$2:$ZZ$3036, 2370, MATCH($B$2, resultados!$A$1:$ZZ$1, 0))</f>
        <v/>
      </c>
      <c r="C2376">
        <f>INDEX(resultados!$A$2:$ZZ$3036, 2370, MATCH($B$3, resultados!$A$1:$ZZ$1, 0))</f>
        <v/>
      </c>
    </row>
    <row r="2377">
      <c r="A2377">
        <f>INDEX(resultados!$A$2:$ZZ$3036, 2371, MATCH($B$1, resultados!$A$1:$ZZ$1, 0))</f>
        <v/>
      </c>
      <c r="B2377">
        <f>INDEX(resultados!$A$2:$ZZ$3036, 2371, MATCH($B$2, resultados!$A$1:$ZZ$1, 0))</f>
        <v/>
      </c>
      <c r="C2377">
        <f>INDEX(resultados!$A$2:$ZZ$3036, 2371, MATCH($B$3, resultados!$A$1:$ZZ$1, 0))</f>
        <v/>
      </c>
    </row>
    <row r="2378">
      <c r="A2378">
        <f>INDEX(resultados!$A$2:$ZZ$3036, 2372, MATCH($B$1, resultados!$A$1:$ZZ$1, 0))</f>
        <v/>
      </c>
      <c r="B2378">
        <f>INDEX(resultados!$A$2:$ZZ$3036, 2372, MATCH($B$2, resultados!$A$1:$ZZ$1, 0))</f>
        <v/>
      </c>
      <c r="C2378">
        <f>INDEX(resultados!$A$2:$ZZ$3036, 2372, MATCH($B$3, resultados!$A$1:$ZZ$1, 0))</f>
        <v/>
      </c>
    </row>
    <row r="2379">
      <c r="A2379">
        <f>INDEX(resultados!$A$2:$ZZ$3036, 2373, MATCH($B$1, resultados!$A$1:$ZZ$1, 0))</f>
        <v/>
      </c>
      <c r="B2379">
        <f>INDEX(resultados!$A$2:$ZZ$3036, 2373, MATCH($B$2, resultados!$A$1:$ZZ$1, 0))</f>
        <v/>
      </c>
      <c r="C2379">
        <f>INDEX(resultados!$A$2:$ZZ$3036, 2373, MATCH($B$3, resultados!$A$1:$ZZ$1, 0))</f>
        <v/>
      </c>
    </row>
    <row r="2380">
      <c r="A2380">
        <f>INDEX(resultados!$A$2:$ZZ$3036, 2374, MATCH($B$1, resultados!$A$1:$ZZ$1, 0))</f>
        <v/>
      </c>
      <c r="B2380">
        <f>INDEX(resultados!$A$2:$ZZ$3036, 2374, MATCH($B$2, resultados!$A$1:$ZZ$1, 0))</f>
        <v/>
      </c>
      <c r="C2380">
        <f>INDEX(resultados!$A$2:$ZZ$3036, 2374, MATCH($B$3, resultados!$A$1:$ZZ$1, 0))</f>
        <v/>
      </c>
    </row>
    <row r="2381">
      <c r="A2381">
        <f>INDEX(resultados!$A$2:$ZZ$3036, 2375, MATCH($B$1, resultados!$A$1:$ZZ$1, 0))</f>
        <v/>
      </c>
      <c r="B2381">
        <f>INDEX(resultados!$A$2:$ZZ$3036, 2375, MATCH($B$2, resultados!$A$1:$ZZ$1, 0))</f>
        <v/>
      </c>
      <c r="C2381">
        <f>INDEX(resultados!$A$2:$ZZ$3036, 2375, MATCH($B$3, resultados!$A$1:$ZZ$1, 0))</f>
        <v/>
      </c>
    </row>
    <row r="2382">
      <c r="A2382">
        <f>INDEX(resultados!$A$2:$ZZ$3036, 2376, MATCH($B$1, resultados!$A$1:$ZZ$1, 0))</f>
        <v/>
      </c>
      <c r="B2382">
        <f>INDEX(resultados!$A$2:$ZZ$3036, 2376, MATCH($B$2, resultados!$A$1:$ZZ$1, 0))</f>
        <v/>
      </c>
      <c r="C2382">
        <f>INDEX(resultados!$A$2:$ZZ$3036, 2376, MATCH($B$3, resultados!$A$1:$ZZ$1, 0))</f>
        <v/>
      </c>
    </row>
    <row r="2383">
      <c r="A2383">
        <f>INDEX(resultados!$A$2:$ZZ$3036, 2377, MATCH($B$1, resultados!$A$1:$ZZ$1, 0))</f>
        <v/>
      </c>
      <c r="B2383">
        <f>INDEX(resultados!$A$2:$ZZ$3036, 2377, MATCH($B$2, resultados!$A$1:$ZZ$1, 0))</f>
        <v/>
      </c>
      <c r="C2383">
        <f>INDEX(resultados!$A$2:$ZZ$3036, 2377, MATCH($B$3, resultados!$A$1:$ZZ$1, 0))</f>
        <v/>
      </c>
    </row>
    <row r="2384">
      <c r="A2384">
        <f>INDEX(resultados!$A$2:$ZZ$3036, 2378, MATCH($B$1, resultados!$A$1:$ZZ$1, 0))</f>
        <v/>
      </c>
      <c r="B2384">
        <f>INDEX(resultados!$A$2:$ZZ$3036, 2378, MATCH($B$2, resultados!$A$1:$ZZ$1, 0))</f>
        <v/>
      </c>
      <c r="C2384">
        <f>INDEX(resultados!$A$2:$ZZ$3036, 2378, MATCH($B$3, resultados!$A$1:$ZZ$1, 0))</f>
        <v/>
      </c>
    </row>
    <row r="2385">
      <c r="A2385">
        <f>INDEX(resultados!$A$2:$ZZ$3036, 2379, MATCH($B$1, resultados!$A$1:$ZZ$1, 0))</f>
        <v/>
      </c>
      <c r="B2385">
        <f>INDEX(resultados!$A$2:$ZZ$3036, 2379, MATCH($B$2, resultados!$A$1:$ZZ$1, 0))</f>
        <v/>
      </c>
      <c r="C2385">
        <f>INDEX(resultados!$A$2:$ZZ$3036, 2379, MATCH($B$3, resultados!$A$1:$ZZ$1, 0))</f>
        <v/>
      </c>
    </row>
    <row r="2386">
      <c r="A2386">
        <f>INDEX(resultados!$A$2:$ZZ$3036, 2380, MATCH($B$1, resultados!$A$1:$ZZ$1, 0))</f>
        <v/>
      </c>
      <c r="B2386">
        <f>INDEX(resultados!$A$2:$ZZ$3036, 2380, MATCH($B$2, resultados!$A$1:$ZZ$1, 0))</f>
        <v/>
      </c>
      <c r="C2386">
        <f>INDEX(resultados!$A$2:$ZZ$3036, 2380, MATCH($B$3, resultados!$A$1:$ZZ$1, 0))</f>
        <v/>
      </c>
    </row>
    <row r="2387">
      <c r="A2387">
        <f>INDEX(resultados!$A$2:$ZZ$3036, 2381, MATCH($B$1, resultados!$A$1:$ZZ$1, 0))</f>
        <v/>
      </c>
      <c r="B2387">
        <f>INDEX(resultados!$A$2:$ZZ$3036, 2381, MATCH($B$2, resultados!$A$1:$ZZ$1, 0))</f>
        <v/>
      </c>
      <c r="C2387">
        <f>INDEX(resultados!$A$2:$ZZ$3036, 2381, MATCH($B$3, resultados!$A$1:$ZZ$1, 0))</f>
        <v/>
      </c>
    </row>
    <row r="2388">
      <c r="A2388">
        <f>INDEX(resultados!$A$2:$ZZ$3036, 2382, MATCH($B$1, resultados!$A$1:$ZZ$1, 0))</f>
        <v/>
      </c>
      <c r="B2388">
        <f>INDEX(resultados!$A$2:$ZZ$3036, 2382, MATCH($B$2, resultados!$A$1:$ZZ$1, 0))</f>
        <v/>
      </c>
      <c r="C2388">
        <f>INDEX(resultados!$A$2:$ZZ$3036, 2382, MATCH($B$3, resultados!$A$1:$ZZ$1, 0))</f>
        <v/>
      </c>
    </row>
    <row r="2389">
      <c r="A2389">
        <f>INDEX(resultados!$A$2:$ZZ$3036, 2383, MATCH($B$1, resultados!$A$1:$ZZ$1, 0))</f>
        <v/>
      </c>
      <c r="B2389">
        <f>INDEX(resultados!$A$2:$ZZ$3036, 2383, MATCH($B$2, resultados!$A$1:$ZZ$1, 0))</f>
        <v/>
      </c>
      <c r="C2389">
        <f>INDEX(resultados!$A$2:$ZZ$3036, 2383, MATCH($B$3, resultados!$A$1:$ZZ$1, 0))</f>
        <v/>
      </c>
    </row>
    <row r="2390">
      <c r="A2390">
        <f>INDEX(resultados!$A$2:$ZZ$3036, 2384, MATCH($B$1, resultados!$A$1:$ZZ$1, 0))</f>
        <v/>
      </c>
      <c r="B2390">
        <f>INDEX(resultados!$A$2:$ZZ$3036, 2384, MATCH($B$2, resultados!$A$1:$ZZ$1, 0))</f>
        <v/>
      </c>
      <c r="C2390">
        <f>INDEX(resultados!$A$2:$ZZ$3036, 2384, MATCH($B$3, resultados!$A$1:$ZZ$1, 0))</f>
        <v/>
      </c>
    </row>
    <row r="2391">
      <c r="A2391">
        <f>INDEX(resultados!$A$2:$ZZ$3036, 2385, MATCH($B$1, resultados!$A$1:$ZZ$1, 0))</f>
        <v/>
      </c>
      <c r="B2391">
        <f>INDEX(resultados!$A$2:$ZZ$3036, 2385, MATCH($B$2, resultados!$A$1:$ZZ$1, 0))</f>
        <v/>
      </c>
      <c r="C2391">
        <f>INDEX(resultados!$A$2:$ZZ$3036, 2385, MATCH($B$3, resultados!$A$1:$ZZ$1, 0))</f>
        <v/>
      </c>
    </row>
    <row r="2392">
      <c r="A2392">
        <f>INDEX(resultados!$A$2:$ZZ$3036, 2386, MATCH($B$1, resultados!$A$1:$ZZ$1, 0))</f>
        <v/>
      </c>
      <c r="B2392">
        <f>INDEX(resultados!$A$2:$ZZ$3036, 2386, MATCH($B$2, resultados!$A$1:$ZZ$1, 0))</f>
        <v/>
      </c>
      <c r="C2392">
        <f>INDEX(resultados!$A$2:$ZZ$3036, 2386, MATCH($B$3, resultados!$A$1:$ZZ$1, 0))</f>
        <v/>
      </c>
    </row>
    <row r="2393">
      <c r="A2393">
        <f>INDEX(resultados!$A$2:$ZZ$3036, 2387, MATCH($B$1, resultados!$A$1:$ZZ$1, 0))</f>
        <v/>
      </c>
      <c r="B2393">
        <f>INDEX(resultados!$A$2:$ZZ$3036, 2387, MATCH($B$2, resultados!$A$1:$ZZ$1, 0))</f>
        <v/>
      </c>
      <c r="C2393">
        <f>INDEX(resultados!$A$2:$ZZ$3036, 2387, MATCH($B$3, resultados!$A$1:$ZZ$1, 0))</f>
        <v/>
      </c>
    </row>
    <row r="2394">
      <c r="A2394">
        <f>INDEX(resultados!$A$2:$ZZ$3036, 2388, MATCH($B$1, resultados!$A$1:$ZZ$1, 0))</f>
        <v/>
      </c>
      <c r="B2394">
        <f>INDEX(resultados!$A$2:$ZZ$3036, 2388, MATCH($B$2, resultados!$A$1:$ZZ$1, 0))</f>
        <v/>
      </c>
      <c r="C2394">
        <f>INDEX(resultados!$A$2:$ZZ$3036, 2388, MATCH($B$3, resultados!$A$1:$ZZ$1, 0))</f>
        <v/>
      </c>
    </row>
    <row r="2395">
      <c r="A2395">
        <f>INDEX(resultados!$A$2:$ZZ$3036, 2389, MATCH($B$1, resultados!$A$1:$ZZ$1, 0))</f>
        <v/>
      </c>
      <c r="B2395">
        <f>INDEX(resultados!$A$2:$ZZ$3036, 2389, MATCH($B$2, resultados!$A$1:$ZZ$1, 0))</f>
        <v/>
      </c>
      <c r="C2395">
        <f>INDEX(resultados!$A$2:$ZZ$3036, 2389, MATCH($B$3, resultados!$A$1:$ZZ$1, 0))</f>
        <v/>
      </c>
    </row>
    <row r="2396">
      <c r="A2396">
        <f>INDEX(resultados!$A$2:$ZZ$3036, 2390, MATCH($B$1, resultados!$A$1:$ZZ$1, 0))</f>
        <v/>
      </c>
      <c r="B2396">
        <f>INDEX(resultados!$A$2:$ZZ$3036, 2390, MATCH($B$2, resultados!$A$1:$ZZ$1, 0))</f>
        <v/>
      </c>
      <c r="C2396">
        <f>INDEX(resultados!$A$2:$ZZ$3036, 2390, MATCH($B$3, resultados!$A$1:$ZZ$1, 0))</f>
        <v/>
      </c>
    </row>
    <row r="2397">
      <c r="A2397">
        <f>INDEX(resultados!$A$2:$ZZ$3036, 2391, MATCH($B$1, resultados!$A$1:$ZZ$1, 0))</f>
        <v/>
      </c>
      <c r="B2397">
        <f>INDEX(resultados!$A$2:$ZZ$3036, 2391, MATCH($B$2, resultados!$A$1:$ZZ$1, 0))</f>
        <v/>
      </c>
      <c r="C2397">
        <f>INDEX(resultados!$A$2:$ZZ$3036, 2391, MATCH($B$3, resultados!$A$1:$ZZ$1, 0))</f>
        <v/>
      </c>
    </row>
    <row r="2398">
      <c r="A2398">
        <f>INDEX(resultados!$A$2:$ZZ$3036, 2392, MATCH($B$1, resultados!$A$1:$ZZ$1, 0))</f>
        <v/>
      </c>
      <c r="B2398">
        <f>INDEX(resultados!$A$2:$ZZ$3036, 2392, MATCH($B$2, resultados!$A$1:$ZZ$1, 0))</f>
        <v/>
      </c>
      <c r="C2398">
        <f>INDEX(resultados!$A$2:$ZZ$3036, 2392, MATCH($B$3, resultados!$A$1:$ZZ$1, 0))</f>
        <v/>
      </c>
    </row>
    <row r="2399">
      <c r="A2399">
        <f>INDEX(resultados!$A$2:$ZZ$3036, 2393, MATCH($B$1, resultados!$A$1:$ZZ$1, 0))</f>
        <v/>
      </c>
      <c r="B2399">
        <f>INDEX(resultados!$A$2:$ZZ$3036, 2393, MATCH($B$2, resultados!$A$1:$ZZ$1, 0))</f>
        <v/>
      </c>
      <c r="C2399">
        <f>INDEX(resultados!$A$2:$ZZ$3036, 2393, MATCH($B$3, resultados!$A$1:$ZZ$1, 0))</f>
        <v/>
      </c>
    </row>
    <row r="2400">
      <c r="A2400">
        <f>INDEX(resultados!$A$2:$ZZ$3036, 2394, MATCH($B$1, resultados!$A$1:$ZZ$1, 0))</f>
        <v/>
      </c>
      <c r="B2400">
        <f>INDEX(resultados!$A$2:$ZZ$3036, 2394, MATCH($B$2, resultados!$A$1:$ZZ$1, 0))</f>
        <v/>
      </c>
      <c r="C2400">
        <f>INDEX(resultados!$A$2:$ZZ$3036, 2394, MATCH($B$3, resultados!$A$1:$ZZ$1, 0))</f>
        <v/>
      </c>
    </row>
    <row r="2401">
      <c r="A2401">
        <f>INDEX(resultados!$A$2:$ZZ$3036, 2395, MATCH($B$1, resultados!$A$1:$ZZ$1, 0))</f>
        <v/>
      </c>
      <c r="B2401">
        <f>INDEX(resultados!$A$2:$ZZ$3036, 2395, MATCH($B$2, resultados!$A$1:$ZZ$1, 0))</f>
        <v/>
      </c>
      <c r="C2401">
        <f>INDEX(resultados!$A$2:$ZZ$3036, 2395, MATCH($B$3, resultados!$A$1:$ZZ$1, 0))</f>
        <v/>
      </c>
    </row>
    <row r="2402">
      <c r="A2402">
        <f>INDEX(resultados!$A$2:$ZZ$3036, 2396, MATCH($B$1, resultados!$A$1:$ZZ$1, 0))</f>
        <v/>
      </c>
      <c r="B2402">
        <f>INDEX(resultados!$A$2:$ZZ$3036, 2396, MATCH($B$2, resultados!$A$1:$ZZ$1, 0))</f>
        <v/>
      </c>
      <c r="C2402">
        <f>INDEX(resultados!$A$2:$ZZ$3036, 2396, MATCH($B$3, resultados!$A$1:$ZZ$1, 0))</f>
        <v/>
      </c>
    </row>
    <row r="2403">
      <c r="A2403">
        <f>INDEX(resultados!$A$2:$ZZ$3036, 2397, MATCH($B$1, resultados!$A$1:$ZZ$1, 0))</f>
        <v/>
      </c>
      <c r="B2403">
        <f>INDEX(resultados!$A$2:$ZZ$3036, 2397, MATCH($B$2, resultados!$A$1:$ZZ$1, 0))</f>
        <v/>
      </c>
      <c r="C2403">
        <f>INDEX(resultados!$A$2:$ZZ$3036, 2397, MATCH($B$3, resultados!$A$1:$ZZ$1, 0))</f>
        <v/>
      </c>
    </row>
    <row r="2404">
      <c r="A2404">
        <f>INDEX(resultados!$A$2:$ZZ$3036, 2398, MATCH($B$1, resultados!$A$1:$ZZ$1, 0))</f>
        <v/>
      </c>
      <c r="B2404">
        <f>INDEX(resultados!$A$2:$ZZ$3036, 2398, MATCH($B$2, resultados!$A$1:$ZZ$1, 0))</f>
        <v/>
      </c>
      <c r="C2404">
        <f>INDEX(resultados!$A$2:$ZZ$3036, 2398, MATCH($B$3, resultados!$A$1:$ZZ$1, 0))</f>
        <v/>
      </c>
    </row>
    <row r="2405">
      <c r="A2405">
        <f>INDEX(resultados!$A$2:$ZZ$3036, 2399, MATCH($B$1, resultados!$A$1:$ZZ$1, 0))</f>
        <v/>
      </c>
      <c r="B2405">
        <f>INDEX(resultados!$A$2:$ZZ$3036, 2399, MATCH($B$2, resultados!$A$1:$ZZ$1, 0))</f>
        <v/>
      </c>
      <c r="C2405">
        <f>INDEX(resultados!$A$2:$ZZ$3036, 2399, MATCH($B$3, resultados!$A$1:$ZZ$1, 0))</f>
        <v/>
      </c>
    </row>
    <row r="2406">
      <c r="A2406">
        <f>INDEX(resultados!$A$2:$ZZ$3036, 2400, MATCH($B$1, resultados!$A$1:$ZZ$1, 0))</f>
        <v/>
      </c>
      <c r="B2406">
        <f>INDEX(resultados!$A$2:$ZZ$3036, 2400, MATCH($B$2, resultados!$A$1:$ZZ$1, 0))</f>
        <v/>
      </c>
      <c r="C2406">
        <f>INDEX(resultados!$A$2:$ZZ$3036, 2400, MATCH($B$3, resultados!$A$1:$ZZ$1, 0))</f>
        <v/>
      </c>
    </row>
    <row r="2407">
      <c r="A2407">
        <f>INDEX(resultados!$A$2:$ZZ$3036, 2401, MATCH($B$1, resultados!$A$1:$ZZ$1, 0))</f>
        <v/>
      </c>
      <c r="B2407">
        <f>INDEX(resultados!$A$2:$ZZ$3036, 2401, MATCH($B$2, resultados!$A$1:$ZZ$1, 0))</f>
        <v/>
      </c>
      <c r="C2407">
        <f>INDEX(resultados!$A$2:$ZZ$3036, 2401, MATCH($B$3, resultados!$A$1:$ZZ$1, 0))</f>
        <v/>
      </c>
    </row>
    <row r="2408">
      <c r="A2408">
        <f>INDEX(resultados!$A$2:$ZZ$3036, 2402, MATCH($B$1, resultados!$A$1:$ZZ$1, 0))</f>
        <v/>
      </c>
      <c r="B2408">
        <f>INDEX(resultados!$A$2:$ZZ$3036, 2402, MATCH($B$2, resultados!$A$1:$ZZ$1, 0))</f>
        <v/>
      </c>
      <c r="C2408">
        <f>INDEX(resultados!$A$2:$ZZ$3036, 2402, MATCH($B$3, resultados!$A$1:$ZZ$1, 0))</f>
        <v/>
      </c>
    </row>
    <row r="2409">
      <c r="A2409">
        <f>INDEX(resultados!$A$2:$ZZ$3036, 2403, MATCH($B$1, resultados!$A$1:$ZZ$1, 0))</f>
        <v/>
      </c>
      <c r="B2409">
        <f>INDEX(resultados!$A$2:$ZZ$3036, 2403, MATCH($B$2, resultados!$A$1:$ZZ$1, 0))</f>
        <v/>
      </c>
      <c r="C2409">
        <f>INDEX(resultados!$A$2:$ZZ$3036, 2403, MATCH($B$3, resultados!$A$1:$ZZ$1, 0))</f>
        <v/>
      </c>
    </row>
    <row r="2410">
      <c r="A2410">
        <f>INDEX(resultados!$A$2:$ZZ$3036, 2404, MATCH($B$1, resultados!$A$1:$ZZ$1, 0))</f>
        <v/>
      </c>
      <c r="B2410">
        <f>INDEX(resultados!$A$2:$ZZ$3036, 2404, MATCH($B$2, resultados!$A$1:$ZZ$1, 0))</f>
        <v/>
      </c>
      <c r="C2410">
        <f>INDEX(resultados!$A$2:$ZZ$3036, 2404, MATCH($B$3, resultados!$A$1:$ZZ$1, 0))</f>
        <v/>
      </c>
    </row>
    <row r="2411">
      <c r="A2411">
        <f>INDEX(resultados!$A$2:$ZZ$3036, 2405, MATCH($B$1, resultados!$A$1:$ZZ$1, 0))</f>
        <v/>
      </c>
      <c r="B2411">
        <f>INDEX(resultados!$A$2:$ZZ$3036, 2405, MATCH($B$2, resultados!$A$1:$ZZ$1, 0))</f>
        <v/>
      </c>
      <c r="C2411">
        <f>INDEX(resultados!$A$2:$ZZ$3036, 2405, MATCH($B$3, resultados!$A$1:$ZZ$1, 0))</f>
        <v/>
      </c>
    </row>
    <row r="2412">
      <c r="A2412">
        <f>INDEX(resultados!$A$2:$ZZ$3036, 2406, MATCH($B$1, resultados!$A$1:$ZZ$1, 0))</f>
        <v/>
      </c>
      <c r="B2412">
        <f>INDEX(resultados!$A$2:$ZZ$3036, 2406, MATCH($B$2, resultados!$A$1:$ZZ$1, 0))</f>
        <v/>
      </c>
      <c r="C2412">
        <f>INDEX(resultados!$A$2:$ZZ$3036, 2406, MATCH($B$3, resultados!$A$1:$ZZ$1, 0))</f>
        <v/>
      </c>
    </row>
    <row r="2413">
      <c r="A2413">
        <f>INDEX(resultados!$A$2:$ZZ$3036, 2407, MATCH($B$1, resultados!$A$1:$ZZ$1, 0))</f>
        <v/>
      </c>
      <c r="B2413">
        <f>INDEX(resultados!$A$2:$ZZ$3036, 2407, MATCH($B$2, resultados!$A$1:$ZZ$1, 0))</f>
        <v/>
      </c>
      <c r="C2413">
        <f>INDEX(resultados!$A$2:$ZZ$3036, 2407, MATCH($B$3, resultados!$A$1:$ZZ$1, 0))</f>
        <v/>
      </c>
    </row>
    <row r="2414">
      <c r="A2414">
        <f>INDEX(resultados!$A$2:$ZZ$3036, 2408, MATCH($B$1, resultados!$A$1:$ZZ$1, 0))</f>
        <v/>
      </c>
      <c r="B2414">
        <f>INDEX(resultados!$A$2:$ZZ$3036, 2408, MATCH($B$2, resultados!$A$1:$ZZ$1, 0))</f>
        <v/>
      </c>
      <c r="C2414">
        <f>INDEX(resultados!$A$2:$ZZ$3036, 2408, MATCH($B$3, resultados!$A$1:$ZZ$1, 0))</f>
        <v/>
      </c>
    </row>
    <row r="2415">
      <c r="A2415">
        <f>INDEX(resultados!$A$2:$ZZ$3036, 2409, MATCH($B$1, resultados!$A$1:$ZZ$1, 0))</f>
        <v/>
      </c>
      <c r="B2415">
        <f>INDEX(resultados!$A$2:$ZZ$3036, 2409, MATCH($B$2, resultados!$A$1:$ZZ$1, 0))</f>
        <v/>
      </c>
      <c r="C2415">
        <f>INDEX(resultados!$A$2:$ZZ$3036, 2409, MATCH($B$3, resultados!$A$1:$ZZ$1, 0))</f>
        <v/>
      </c>
    </row>
    <row r="2416">
      <c r="A2416">
        <f>INDEX(resultados!$A$2:$ZZ$3036, 2410, MATCH($B$1, resultados!$A$1:$ZZ$1, 0))</f>
        <v/>
      </c>
      <c r="B2416">
        <f>INDEX(resultados!$A$2:$ZZ$3036, 2410, MATCH($B$2, resultados!$A$1:$ZZ$1, 0))</f>
        <v/>
      </c>
      <c r="C2416">
        <f>INDEX(resultados!$A$2:$ZZ$3036, 2410, MATCH($B$3, resultados!$A$1:$ZZ$1, 0))</f>
        <v/>
      </c>
    </row>
    <row r="2417">
      <c r="A2417">
        <f>INDEX(resultados!$A$2:$ZZ$3036, 2411, MATCH($B$1, resultados!$A$1:$ZZ$1, 0))</f>
        <v/>
      </c>
      <c r="B2417">
        <f>INDEX(resultados!$A$2:$ZZ$3036, 2411, MATCH($B$2, resultados!$A$1:$ZZ$1, 0))</f>
        <v/>
      </c>
      <c r="C2417">
        <f>INDEX(resultados!$A$2:$ZZ$3036, 2411, MATCH($B$3, resultados!$A$1:$ZZ$1, 0))</f>
        <v/>
      </c>
    </row>
    <row r="2418">
      <c r="A2418">
        <f>INDEX(resultados!$A$2:$ZZ$3036, 2412, MATCH($B$1, resultados!$A$1:$ZZ$1, 0))</f>
        <v/>
      </c>
      <c r="B2418">
        <f>INDEX(resultados!$A$2:$ZZ$3036, 2412, MATCH($B$2, resultados!$A$1:$ZZ$1, 0))</f>
        <v/>
      </c>
      <c r="C2418">
        <f>INDEX(resultados!$A$2:$ZZ$3036, 2412, MATCH($B$3, resultados!$A$1:$ZZ$1, 0))</f>
        <v/>
      </c>
    </row>
    <row r="2419">
      <c r="A2419">
        <f>INDEX(resultados!$A$2:$ZZ$3036, 2413, MATCH($B$1, resultados!$A$1:$ZZ$1, 0))</f>
        <v/>
      </c>
      <c r="B2419">
        <f>INDEX(resultados!$A$2:$ZZ$3036, 2413, MATCH($B$2, resultados!$A$1:$ZZ$1, 0))</f>
        <v/>
      </c>
      <c r="C2419">
        <f>INDEX(resultados!$A$2:$ZZ$3036, 2413, MATCH($B$3, resultados!$A$1:$ZZ$1, 0))</f>
        <v/>
      </c>
    </row>
    <row r="2420">
      <c r="A2420">
        <f>INDEX(resultados!$A$2:$ZZ$3036, 2414, MATCH($B$1, resultados!$A$1:$ZZ$1, 0))</f>
        <v/>
      </c>
      <c r="B2420">
        <f>INDEX(resultados!$A$2:$ZZ$3036, 2414, MATCH($B$2, resultados!$A$1:$ZZ$1, 0))</f>
        <v/>
      </c>
      <c r="C2420">
        <f>INDEX(resultados!$A$2:$ZZ$3036, 2414, MATCH($B$3, resultados!$A$1:$ZZ$1, 0))</f>
        <v/>
      </c>
    </row>
    <row r="2421">
      <c r="A2421">
        <f>INDEX(resultados!$A$2:$ZZ$3036, 2415, MATCH($B$1, resultados!$A$1:$ZZ$1, 0))</f>
        <v/>
      </c>
      <c r="B2421">
        <f>INDEX(resultados!$A$2:$ZZ$3036, 2415, MATCH($B$2, resultados!$A$1:$ZZ$1, 0))</f>
        <v/>
      </c>
      <c r="C2421">
        <f>INDEX(resultados!$A$2:$ZZ$3036, 2415, MATCH($B$3, resultados!$A$1:$ZZ$1, 0))</f>
        <v/>
      </c>
    </row>
    <row r="2422">
      <c r="A2422">
        <f>INDEX(resultados!$A$2:$ZZ$3036, 2416, MATCH($B$1, resultados!$A$1:$ZZ$1, 0))</f>
        <v/>
      </c>
      <c r="B2422">
        <f>INDEX(resultados!$A$2:$ZZ$3036, 2416, MATCH($B$2, resultados!$A$1:$ZZ$1, 0))</f>
        <v/>
      </c>
      <c r="C2422">
        <f>INDEX(resultados!$A$2:$ZZ$3036, 2416, MATCH($B$3, resultados!$A$1:$ZZ$1, 0))</f>
        <v/>
      </c>
    </row>
    <row r="2423">
      <c r="A2423">
        <f>INDEX(resultados!$A$2:$ZZ$3036, 2417, MATCH($B$1, resultados!$A$1:$ZZ$1, 0))</f>
        <v/>
      </c>
      <c r="B2423">
        <f>INDEX(resultados!$A$2:$ZZ$3036, 2417, MATCH($B$2, resultados!$A$1:$ZZ$1, 0))</f>
        <v/>
      </c>
      <c r="C2423">
        <f>INDEX(resultados!$A$2:$ZZ$3036, 2417, MATCH($B$3, resultados!$A$1:$ZZ$1, 0))</f>
        <v/>
      </c>
    </row>
    <row r="2424">
      <c r="A2424">
        <f>INDEX(resultados!$A$2:$ZZ$3036, 2418, MATCH($B$1, resultados!$A$1:$ZZ$1, 0))</f>
        <v/>
      </c>
      <c r="B2424">
        <f>INDEX(resultados!$A$2:$ZZ$3036, 2418, MATCH($B$2, resultados!$A$1:$ZZ$1, 0))</f>
        <v/>
      </c>
      <c r="C2424">
        <f>INDEX(resultados!$A$2:$ZZ$3036, 2418, MATCH($B$3, resultados!$A$1:$ZZ$1, 0))</f>
        <v/>
      </c>
    </row>
    <row r="2425">
      <c r="A2425">
        <f>INDEX(resultados!$A$2:$ZZ$3036, 2419, MATCH($B$1, resultados!$A$1:$ZZ$1, 0))</f>
        <v/>
      </c>
      <c r="B2425">
        <f>INDEX(resultados!$A$2:$ZZ$3036, 2419, MATCH($B$2, resultados!$A$1:$ZZ$1, 0))</f>
        <v/>
      </c>
      <c r="C2425">
        <f>INDEX(resultados!$A$2:$ZZ$3036, 2419, MATCH($B$3, resultados!$A$1:$ZZ$1, 0))</f>
        <v/>
      </c>
    </row>
    <row r="2426">
      <c r="A2426">
        <f>INDEX(resultados!$A$2:$ZZ$3036, 2420, MATCH($B$1, resultados!$A$1:$ZZ$1, 0))</f>
        <v/>
      </c>
      <c r="B2426">
        <f>INDEX(resultados!$A$2:$ZZ$3036, 2420, MATCH($B$2, resultados!$A$1:$ZZ$1, 0))</f>
        <v/>
      </c>
      <c r="C2426">
        <f>INDEX(resultados!$A$2:$ZZ$3036, 2420, MATCH($B$3, resultados!$A$1:$ZZ$1, 0))</f>
        <v/>
      </c>
    </row>
    <row r="2427">
      <c r="A2427">
        <f>INDEX(resultados!$A$2:$ZZ$3036, 2421, MATCH($B$1, resultados!$A$1:$ZZ$1, 0))</f>
        <v/>
      </c>
      <c r="B2427">
        <f>INDEX(resultados!$A$2:$ZZ$3036, 2421, MATCH($B$2, resultados!$A$1:$ZZ$1, 0))</f>
        <v/>
      </c>
      <c r="C2427">
        <f>INDEX(resultados!$A$2:$ZZ$3036, 2421, MATCH($B$3, resultados!$A$1:$ZZ$1, 0))</f>
        <v/>
      </c>
    </row>
    <row r="2428">
      <c r="A2428">
        <f>INDEX(resultados!$A$2:$ZZ$3036, 2422, MATCH($B$1, resultados!$A$1:$ZZ$1, 0))</f>
        <v/>
      </c>
      <c r="B2428">
        <f>INDEX(resultados!$A$2:$ZZ$3036, 2422, MATCH($B$2, resultados!$A$1:$ZZ$1, 0))</f>
        <v/>
      </c>
      <c r="C2428">
        <f>INDEX(resultados!$A$2:$ZZ$3036, 2422, MATCH($B$3, resultados!$A$1:$ZZ$1, 0))</f>
        <v/>
      </c>
    </row>
    <row r="2429">
      <c r="A2429">
        <f>INDEX(resultados!$A$2:$ZZ$3036, 2423, MATCH($B$1, resultados!$A$1:$ZZ$1, 0))</f>
        <v/>
      </c>
      <c r="B2429">
        <f>INDEX(resultados!$A$2:$ZZ$3036, 2423, MATCH($B$2, resultados!$A$1:$ZZ$1, 0))</f>
        <v/>
      </c>
      <c r="C2429">
        <f>INDEX(resultados!$A$2:$ZZ$3036, 2423, MATCH($B$3, resultados!$A$1:$ZZ$1, 0))</f>
        <v/>
      </c>
    </row>
    <row r="2430">
      <c r="A2430">
        <f>INDEX(resultados!$A$2:$ZZ$3036, 2424, MATCH($B$1, resultados!$A$1:$ZZ$1, 0))</f>
        <v/>
      </c>
      <c r="B2430">
        <f>INDEX(resultados!$A$2:$ZZ$3036, 2424, MATCH($B$2, resultados!$A$1:$ZZ$1, 0))</f>
        <v/>
      </c>
      <c r="C2430">
        <f>INDEX(resultados!$A$2:$ZZ$3036, 2424, MATCH($B$3, resultados!$A$1:$ZZ$1, 0))</f>
        <v/>
      </c>
    </row>
    <row r="2431">
      <c r="A2431">
        <f>INDEX(resultados!$A$2:$ZZ$3036, 2425, MATCH($B$1, resultados!$A$1:$ZZ$1, 0))</f>
        <v/>
      </c>
      <c r="B2431">
        <f>INDEX(resultados!$A$2:$ZZ$3036, 2425, MATCH($B$2, resultados!$A$1:$ZZ$1, 0))</f>
        <v/>
      </c>
      <c r="C2431">
        <f>INDEX(resultados!$A$2:$ZZ$3036, 2425, MATCH($B$3, resultados!$A$1:$ZZ$1, 0))</f>
        <v/>
      </c>
    </row>
    <row r="2432">
      <c r="A2432">
        <f>INDEX(resultados!$A$2:$ZZ$3036, 2426, MATCH($B$1, resultados!$A$1:$ZZ$1, 0))</f>
        <v/>
      </c>
      <c r="B2432">
        <f>INDEX(resultados!$A$2:$ZZ$3036, 2426, MATCH($B$2, resultados!$A$1:$ZZ$1, 0))</f>
        <v/>
      </c>
      <c r="C2432">
        <f>INDEX(resultados!$A$2:$ZZ$3036, 2426, MATCH($B$3, resultados!$A$1:$ZZ$1, 0))</f>
        <v/>
      </c>
    </row>
    <row r="2433">
      <c r="A2433">
        <f>INDEX(resultados!$A$2:$ZZ$3036, 2427, MATCH($B$1, resultados!$A$1:$ZZ$1, 0))</f>
        <v/>
      </c>
      <c r="B2433">
        <f>INDEX(resultados!$A$2:$ZZ$3036, 2427, MATCH($B$2, resultados!$A$1:$ZZ$1, 0))</f>
        <v/>
      </c>
      <c r="C2433">
        <f>INDEX(resultados!$A$2:$ZZ$3036, 2427, MATCH($B$3, resultados!$A$1:$ZZ$1, 0))</f>
        <v/>
      </c>
    </row>
    <row r="2434">
      <c r="A2434">
        <f>INDEX(resultados!$A$2:$ZZ$3036, 2428, MATCH($B$1, resultados!$A$1:$ZZ$1, 0))</f>
        <v/>
      </c>
      <c r="B2434">
        <f>INDEX(resultados!$A$2:$ZZ$3036, 2428, MATCH($B$2, resultados!$A$1:$ZZ$1, 0))</f>
        <v/>
      </c>
      <c r="C2434">
        <f>INDEX(resultados!$A$2:$ZZ$3036, 2428, MATCH($B$3, resultados!$A$1:$ZZ$1, 0))</f>
        <v/>
      </c>
    </row>
    <row r="2435">
      <c r="A2435">
        <f>INDEX(resultados!$A$2:$ZZ$3036, 2429, MATCH($B$1, resultados!$A$1:$ZZ$1, 0))</f>
        <v/>
      </c>
      <c r="B2435">
        <f>INDEX(resultados!$A$2:$ZZ$3036, 2429, MATCH($B$2, resultados!$A$1:$ZZ$1, 0))</f>
        <v/>
      </c>
      <c r="C2435">
        <f>INDEX(resultados!$A$2:$ZZ$3036, 2429, MATCH($B$3, resultados!$A$1:$ZZ$1, 0))</f>
        <v/>
      </c>
    </row>
    <row r="2436">
      <c r="A2436">
        <f>INDEX(resultados!$A$2:$ZZ$3036, 2430, MATCH($B$1, resultados!$A$1:$ZZ$1, 0))</f>
        <v/>
      </c>
      <c r="B2436">
        <f>INDEX(resultados!$A$2:$ZZ$3036, 2430, MATCH($B$2, resultados!$A$1:$ZZ$1, 0))</f>
        <v/>
      </c>
      <c r="C2436">
        <f>INDEX(resultados!$A$2:$ZZ$3036, 2430, MATCH($B$3, resultados!$A$1:$ZZ$1, 0))</f>
        <v/>
      </c>
    </row>
    <row r="2437">
      <c r="A2437">
        <f>INDEX(resultados!$A$2:$ZZ$3036, 2431, MATCH($B$1, resultados!$A$1:$ZZ$1, 0))</f>
        <v/>
      </c>
      <c r="B2437">
        <f>INDEX(resultados!$A$2:$ZZ$3036, 2431, MATCH($B$2, resultados!$A$1:$ZZ$1, 0))</f>
        <v/>
      </c>
      <c r="C2437">
        <f>INDEX(resultados!$A$2:$ZZ$3036, 2431, MATCH($B$3, resultados!$A$1:$ZZ$1, 0))</f>
        <v/>
      </c>
    </row>
    <row r="2438">
      <c r="A2438">
        <f>INDEX(resultados!$A$2:$ZZ$3036, 2432, MATCH($B$1, resultados!$A$1:$ZZ$1, 0))</f>
        <v/>
      </c>
      <c r="B2438">
        <f>INDEX(resultados!$A$2:$ZZ$3036, 2432, MATCH($B$2, resultados!$A$1:$ZZ$1, 0))</f>
        <v/>
      </c>
      <c r="C2438">
        <f>INDEX(resultados!$A$2:$ZZ$3036, 2432, MATCH($B$3, resultados!$A$1:$ZZ$1, 0))</f>
        <v/>
      </c>
    </row>
    <row r="2439">
      <c r="A2439">
        <f>INDEX(resultados!$A$2:$ZZ$3036, 2433, MATCH($B$1, resultados!$A$1:$ZZ$1, 0))</f>
        <v/>
      </c>
      <c r="B2439">
        <f>INDEX(resultados!$A$2:$ZZ$3036, 2433, MATCH($B$2, resultados!$A$1:$ZZ$1, 0))</f>
        <v/>
      </c>
      <c r="C2439">
        <f>INDEX(resultados!$A$2:$ZZ$3036, 2433, MATCH($B$3, resultados!$A$1:$ZZ$1, 0))</f>
        <v/>
      </c>
    </row>
    <row r="2440">
      <c r="A2440">
        <f>INDEX(resultados!$A$2:$ZZ$3036, 2434, MATCH($B$1, resultados!$A$1:$ZZ$1, 0))</f>
        <v/>
      </c>
      <c r="B2440">
        <f>INDEX(resultados!$A$2:$ZZ$3036, 2434, MATCH($B$2, resultados!$A$1:$ZZ$1, 0))</f>
        <v/>
      </c>
      <c r="C2440">
        <f>INDEX(resultados!$A$2:$ZZ$3036, 2434, MATCH($B$3, resultados!$A$1:$ZZ$1, 0))</f>
        <v/>
      </c>
    </row>
    <row r="2441">
      <c r="A2441">
        <f>INDEX(resultados!$A$2:$ZZ$3036, 2435, MATCH($B$1, resultados!$A$1:$ZZ$1, 0))</f>
        <v/>
      </c>
      <c r="B2441">
        <f>INDEX(resultados!$A$2:$ZZ$3036, 2435, MATCH($B$2, resultados!$A$1:$ZZ$1, 0))</f>
        <v/>
      </c>
      <c r="C2441">
        <f>INDEX(resultados!$A$2:$ZZ$3036, 2435, MATCH($B$3, resultados!$A$1:$ZZ$1, 0))</f>
        <v/>
      </c>
    </row>
    <row r="2442">
      <c r="A2442">
        <f>INDEX(resultados!$A$2:$ZZ$3036, 2436, MATCH($B$1, resultados!$A$1:$ZZ$1, 0))</f>
        <v/>
      </c>
      <c r="B2442">
        <f>INDEX(resultados!$A$2:$ZZ$3036, 2436, MATCH($B$2, resultados!$A$1:$ZZ$1, 0))</f>
        <v/>
      </c>
      <c r="C2442">
        <f>INDEX(resultados!$A$2:$ZZ$3036, 2436, MATCH($B$3, resultados!$A$1:$ZZ$1, 0))</f>
        <v/>
      </c>
    </row>
    <row r="2443">
      <c r="A2443">
        <f>INDEX(resultados!$A$2:$ZZ$3036, 2437, MATCH($B$1, resultados!$A$1:$ZZ$1, 0))</f>
        <v/>
      </c>
      <c r="B2443">
        <f>INDEX(resultados!$A$2:$ZZ$3036, 2437, MATCH($B$2, resultados!$A$1:$ZZ$1, 0))</f>
        <v/>
      </c>
      <c r="C2443">
        <f>INDEX(resultados!$A$2:$ZZ$3036, 2437, MATCH($B$3, resultados!$A$1:$ZZ$1, 0))</f>
        <v/>
      </c>
    </row>
    <row r="2444">
      <c r="A2444">
        <f>INDEX(resultados!$A$2:$ZZ$3036, 2438, MATCH($B$1, resultados!$A$1:$ZZ$1, 0))</f>
        <v/>
      </c>
      <c r="B2444">
        <f>INDEX(resultados!$A$2:$ZZ$3036, 2438, MATCH($B$2, resultados!$A$1:$ZZ$1, 0))</f>
        <v/>
      </c>
      <c r="C2444">
        <f>INDEX(resultados!$A$2:$ZZ$3036, 2438, MATCH($B$3, resultados!$A$1:$ZZ$1, 0))</f>
        <v/>
      </c>
    </row>
    <row r="2445">
      <c r="A2445">
        <f>INDEX(resultados!$A$2:$ZZ$3036, 2439, MATCH($B$1, resultados!$A$1:$ZZ$1, 0))</f>
        <v/>
      </c>
      <c r="B2445">
        <f>INDEX(resultados!$A$2:$ZZ$3036, 2439, MATCH($B$2, resultados!$A$1:$ZZ$1, 0))</f>
        <v/>
      </c>
      <c r="C2445">
        <f>INDEX(resultados!$A$2:$ZZ$3036, 2439, MATCH($B$3, resultados!$A$1:$ZZ$1, 0))</f>
        <v/>
      </c>
    </row>
    <row r="2446">
      <c r="A2446">
        <f>INDEX(resultados!$A$2:$ZZ$3036, 2440, MATCH($B$1, resultados!$A$1:$ZZ$1, 0))</f>
        <v/>
      </c>
      <c r="B2446">
        <f>INDEX(resultados!$A$2:$ZZ$3036, 2440, MATCH($B$2, resultados!$A$1:$ZZ$1, 0))</f>
        <v/>
      </c>
      <c r="C2446">
        <f>INDEX(resultados!$A$2:$ZZ$3036, 2440, MATCH($B$3, resultados!$A$1:$ZZ$1, 0))</f>
        <v/>
      </c>
    </row>
    <row r="2447">
      <c r="A2447">
        <f>INDEX(resultados!$A$2:$ZZ$3036, 2441, MATCH($B$1, resultados!$A$1:$ZZ$1, 0))</f>
        <v/>
      </c>
      <c r="B2447">
        <f>INDEX(resultados!$A$2:$ZZ$3036, 2441, MATCH($B$2, resultados!$A$1:$ZZ$1, 0))</f>
        <v/>
      </c>
      <c r="C2447">
        <f>INDEX(resultados!$A$2:$ZZ$3036, 2441, MATCH($B$3, resultados!$A$1:$ZZ$1, 0))</f>
        <v/>
      </c>
    </row>
    <row r="2448">
      <c r="A2448">
        <f>INDEX(resultados!$A$2:$ZZ$3036, 2442, MATCH($B$1, resultados!$A$1:$ZZ$1, 0))</f>
        <v/>
      </c>
      <c r="B2448">
        <f>INDEX(resultados!$A$2:$ZZ$3036, 2442, MATCH($B$2, resultados!$A$1:$ZZ$1, 0))</f>
        <v/>
      </c>
      <c r="C2448">
        <f>INDEX(resultados!$A$2:$ZZ$3036, 2442, MATCH($B$3, resultados!$A$1:$ZZ$1, 0))</f>
        <v/>
      </c>
    </row>
    <row r="2449">
      <c r="A2449">
        <f>INDEX(resultados!$A$2:$ZZ$3036, 2443, MATCH($B$1, resultados!$A$1:$ZZ$1, 0))</f>
        <v/>
      </c>
      <c r="B2449">
        <f>INDEX(resultados!$A$2:$ZZ$3036, 2443, MATCH($B$2, resultados!$A$1:$ZZ$1, 0))</f>
        <v/>
      </c>
      <c r="C2449">
        <f>INDEX(resultados!$A$2:$ZZ$3036, 2443, MATCH($B$3, resultados!$A$1:$ZZ$1, 0))</f>
        <v/>
      </c>
    </row>
    <row r="2450">
      <c r="A2450">
        <f>INDEX(resultados!$A$2:$ZZ$3036, 2444, MATCH($B$1, resultados!$A$1:$ZZ$1, 0))</f>
        <v/>
      </c>
      <c r="B2450">
        <f>INDEX(resultados!$A$2:$ZZ$3036, 2444, MATCH($B$2, resultados!$A$1:$ZZ$1, 0))</f>
        <v/>
      </c>
      <c r="C2450">
        <f>INDEX(resultados!$A$2:$ZZ$3036, 2444, MATCH($B$3, resultados!$A$1:$ZZ$1, 0))</f>
        <v/>
      </c>
    </row>
    <row r="2451">
      <c r="A2451">
        <f>INDEX(resultados!$A$2:$ZZ$3036, 2445, MATCH($B$1, resultados!$A$1:$ZZ$1, 0))</f>
        <v/>
      </c>
      <c r="B2451">
        <f>INDEX(resultados!$A$2:$ZZ$3036, 2445, MATCH($B$2, resultados!$A$1:$ZZ$1, 0))</f>
        <v/>
      </c>
      <c r="C2451">
        <f>INDEX(resultados!$A$2:$ZZ$3036, 2445, MATCH($B$3, resultados!$A$1:$ZZ$1, 0))</f>
        <v/>
      </c>
    </row>
    <row r="2452">
      <c r="A2452">
        <f>INDEX(resultados!$A$2:$ZZ$3036, 2446, MATCH($B$1, resultados!$A$1:$ZZ$1, 0))</f>
        <v/>
      </c>
      <c r="B2452">
        <f>INDEX(resultados!$A$2:$ZZ$3036, 2446, MATCH($B$2, resultados!$A$1:$ZZ$1, 0))</f>
        <v/>
      </c>
      <c r="C2452">
        <f>INDEX(resultados!$A$2:$ZZ$3036, 2446, MATCH($B$3, resultados!$A$1:$ZZ$1, 0))</f>
        <v/>
      </c>
    </row>
    <row r="2453">
      <c r="A2453">
        <f>INDEX(resultados!$A$2:$ZZ$3036, 2447, MATCH($B$1, resultados!$A$1:$ZZ$1, 0))</f>
        <v/>
      </c>
      <c r="B2453">
        <f>INDEX(resultados!$A$2:$ZZ$3036, 2447, MATCH($B$2, resultados!$A$1:$ZZ$1, 0))</f>
        <v/>
      </c>
      <c r="C2453">
        <f>INDEX(resultados!$A$2:$ZZ$3036, 2447, MATCH($B$3, resultados!$A$1:$ZZ$1, 0))</f>
        <v/>
      </c>
    </row>
    <row r="2454">
      <c r="A2454">
        <f>INDEX(resultados!$A$2:$ZZ$3036, 2448, MATCH($B$1, resultados!$A$1:$ZZ$1, 0))</f>
        <v/>
      </c>
      <c r="B2454">
        <f>INDEX(resultados!$A$2:$ZZ$3036, 2448, MATCH($B$2, resultados!$A$1:$ZZ$1, 0))</f>
        <v/>
      </c>
      <c r="C2454">
        <f>INDEX(resultados!$A$2:$ZZ$3036, 2448, MATCH($B$3, resultados!$A$1:$ZZ$1, 0))</f>
        <v/>
      </c>
    </row>
    <row r="2455">
      <c r="A2455">
        <f>INDEX(resultados!$A$2:$ZZ$3036, 2449, MATCH($B$1, resultados!$A$1:$ZZ$1, 0))</f>
        <v/>
      </c>
      <c r="B2455">
        <f>INDEX(resultados!$A$2:$ZZ$3036, 2449, MATCH($B$2, resultados!$A$1:$ZZ$1, 0))</f>
        <v/>
      </c>
      <c r="C2455">
        <f>INDEX(resultados!$A$2:$ZZ$3036, 2449, MATCH($B$3, resultados!$A$1:$ZZ$1, 0))</f>
        <v/>
      </c>
    </row>
    <row r="2456">
      <c r="A2456">
        <f>INDEX(resultados!$A$2:$ZZ$3036, 2450, MATCH($B$1, resultados!$A$1:$ZZ$1, 0))</f>
        <v/>
      </c>
      <c r="B2456">
        <f>INDEX(resultados!$A$2:$ZZ$3036, 2450, MATCH($B$2, resultados!$A$1:$ZZ$1, 0))</f>
        <v/>
      </c>
      <c r="C2456">
        <f>INDEX(resultados!$A$2:$ZZ$3036, 2450, MATCH($B$3, resultados!$A$1:$ZZ$1, 0))</f>
        <v/>
      </c>
    </row>
    <row r="2457">
      <c r="A2457">
        <f>INDEX(resultados!$A$2:$ZZ$3036, 2451, MATCH($B$1, resultados!$A$1:$ZZ$1, 0))</f>
        <v/>
      </c>
      <c r="B2457">
        <f>INDEX(resultados!$A$2:$ZZ$3036, 2451, MATCH($B$2, resultados!$A$1:$ZZ$1, 0))</f>
        <v/>
      </c>
      <c r="C2457">
        <f>INDEX(resultados!$A$2:$ZZ$3036, 2451, MATCH($B$3, resultados!$A$1:$ZZ$1, 0))</f>
        <v/>
      </c>
    </row>
    <row r="2458">
      <c r="A2458">
        <f>INDEX(resultados!$A$2:$ZZ$3036, 2452, MATCH($B$1, resultados!$A$1:$ZZ$1, 0))</f>
        <v/>
      </c>
      <c r="B2458">
        <f>INDEX(resultados!$A$2:$ZZ$3036, 2452, MATCH($B$2, resultados!$A$1:$ZZ$1, 0))</f>
        <v/>
      </c>
      <c r="C2458">
        <f>INDEX(resultados!$A$2:$ZZ$3036, 2452, MATCH($B$3, resultados!$A$1:$ZZ$1, 0))</f>
        <v/>
      </c>
    </row>
    <row r="2459">
      <c r="A2459">
        <f>INDEX(resultados!$A$2:$ZZ$3036, 2453, MATCH($B$1, resultados!$A$1:$ZZ$1, 0))</f>
        <v/>
      </c>
      <c r="B2459">
        <f>INDEX(resultados!$A$2:$ZZ$3036, 2453, MATCH($B$2, resultados!$A$1:$ZZ$1, 0))</f>
        <v/>
      </c>
      <c r="C2459">
        <f>INDEX(resultados!$A$2:$ZZ$3036, 2453, MATCH($B$3, resultados!$A$1:$ZZ$1, 0))</f>
        <v/>
      </c>
    </row>
    <row r="2460">
      <c r="A2460">
        <f>INDEX(resultados!$A$2:$ZZ$3036, 2454, MATCH($B$1, resultados!$A$1:$ZZ$1, 0))</f>
        <v/>
      </c>
      <c r="B2460">
        <f>INDEX(resultados!$A$2:$ZZ$3036, 2454, MATCH($B$2, resultados!$A$1:$ZZ$1, 0))</f>
        <v/>
      </c>
      <c r="C2460">
        <f>INDEX(resultados!$A$2:$ZZ$3036, 2454, MATCH($B$3, resultados!$A$1:$ZZ$1, 0))</f>
        <v/>
      </c>
    </row>
    <row r="2461">
      <c r="A2461">
        <f>INDEX(resultados!$A$2:$ZZ$3036, 2455, MATCH($B$1, resultados!$A$1:$ZZ$1, 0))</f>
        <v/>
      </c>
      <c r="B2461">
        <f>INDEX(resultados!$A$2:$ZZ$3036, 2455, MATCH($B$2, resultados!$A$1:$ZZ$1, 0))</f>
        <v/>
      </c>
      <c r="C2461">
        <f>INDEX(resultados!$A$2:$ZZ$3036, 2455, MATCH($B$3, resultados!$A$1:$ZZ$1, 0))</f>
        <v/>
      </c>
    </row>
    <row r="2462">
      <c r="A2462">
        <f>INDEX(resultados!$A$2:$ZZ$3036, 2456, MATCH($B$1, resultados!$A$1:$ZZ$1, 0))</f>
        <v/>
      </c>
      <c r="B2462">
        <f>INDEX(resultados!$A$2:$ZZ$3036, 2456, MATCH($B$2, resultados!$A$1:$ZZ$1, 0))</f>
        <v/>
      </c>
      <c r="C2462">
        <f>INDEX(resultados!$A$2:$ZZ$3036, 2456, MATCH($B$3, resultados!$A$1:$ZZ$1, 0))</f>
        <v/>
      </c>
    </row>
    <row r="2463">
      <c r="A2463">
        <f>INDEX(resultados!$A$2:$ZZ$3036, 2457, MATCH($B$1, resultados!$A$1:$ZZ$1, 0))</f>
        <v/>
      </c>
      <c r="B2463">
        <f>INDEX(resultados!$A$2:$ZZ$3036, 2457, MATCH($B$2, resultados!$A$1:$ZZ$1, 0))</f>
        <v/>
      </c>
      <c r="C2463">
        <f>INDEX(resultados!$A$2:$ZZ$3036, 2457, MATCH($B$3, resultados!$A$1:$ZZ$1, 0))</f>
        <v/>
      </c>
    </row>
    <row r="2464">
      <c r="A2464">
        <f>INDEX(resultados!$A$2:$ZZ$3036, 2458, MATCH($B$1, resultados!$A$1:$ZZ$1, 0))</f>
        <v/>
      </c>
      <c r="B2464">
        <f>INDEX(resultados!$A$2:$ZZ$3036, 2458, MATCH($B$2, resultados!$A$1:$ZZ$1, 0))</f>
        <v/>
      </c>
      <c r="C2464">
        <f>INDEX(resultados!$A$2:$ZZ$3036, 2458, MATCH($B$3, resultados!$A$1:$ZZ$1, 0))</f>
        <v/>
      </c>
    </row>
    <row r="2465">
      <c r="A2465">
        <f>INDEX(resultados!$A$2:$ZZ$3036, 2459, MATCH($B$1, resultados!$A$1:$ZZ$1, 0))</f>
        <v/>
      </c>
      <c r="B2465">
        <f>INDEX(resultados!$A$2:$ZZ$3036, 2459, MATCH($B$2, resultados!$A$1:$ZZ$1, 0))</f>
        <v/>
      </c>
      <c r="C2465">
        <f>INDEX(resultados!$A$2:$ZZ$3036, 2459, MATCH($B$3, resultados!$A$1:$ZZ$1, 0))</f>
        <v/>
      </c>
    </row>
    <row r="2466">
      <c r="A2466">
        <f>INDEX(resultados!$A$2:$ZZ$3036, 2460, MATCH($B$1, resultados!$A$1:$ZZ$1, 0))</f>
        <v/>
      </c>
      <c r="B2466">
        <f>INDEX(resultados!$A$2:$ZZ$3036, 2460, MATCH($B$2, resultados!$A$1:$ZZ$1, 0))</f>
        <v/>
      </c>
      <c r="C2466">
        <f>INDEX(resultados!$A$2:$ZZ$3036, 2460, MATCH($B$3, resultados!$A$1:$ZZ$1, 0))</f>
        <v/>
      </c>
    </row>
    <row r="2467">
      <c r="A2467">
        <f>INDEX(resultados!$A$2:$ZZ$3036, 2461, MATCH($B$1, resultados!$A$1:$ZZ$1, 0))</f>
        <v/>
      </c>
      <c r="B2467">
        <f>INDEX(resultados!$A$2:$ZZ$3036, 2461, MATCH($B$2, resultados!$A$1:$ZZ$1, 0))</f>
        <v/>
      </c>
      <c r="C2467">
        <f>INDEX(resultados!$A$2:$ZZ$3036, 2461, MATCH($B$3, resultados!$A$1:$ZZ$1, 0))</f>
        <v/>
      </c>
    </row>
    <row r="2468">
      <c r="A2468">
        <f>INDEX(resultados!$A$2:$ZZ$3036, 2462, MATCH($B$1, resultados!$A$1:$ZZ$1, 0))</f>
        <v/>
      </c>
      <c r="B2468">
        <f>INDEX(resultados!$A$2:$ZZ$3036, 2462, MATCH($B$2, resultados!$A$1:$ZZ$1, 0))</f>
        <v/>
      </c>
      <c r="C2468">
        <f>INDEX(resultados!$A$2:$ZZ$3036, 2462, MATCH($B$3, resultados!$A$1:$ZZ$1, 0))</f>
        <v/>
      </c>
    </row>
    <row r="2469">
      <c r="A2469">
        <f>INDEX(resultados!$A$2:$ZZ$3036, 2463, MATCH($B$1, resultados!$A$1:$ZZ$1, 0))</f>
        <v/>
      </c>
      <c r="B2469">
        <f>INDEX(resultados!$A$2:$ZZ$3036, 2463, MATCH($B$2, resultados!$A$1:$ZZ$1, 0))</f>
        <v/>
      </c>
      <c r="C2469">
        <f>INDEX(resultados!$A$2:$ZZ$3036, 2463, MATCH($B$3, resultados!$A$1:$ZZ$1, 0))</f>
        <v/>
      </c>
    </row>
    <row r="2470">
      <c r="A2470">
        <f>INDEX(resultados!$A$2:$ZZ$3036, 2464, MATCH($B$1, resultados!$A$1:$ZZ$1, 0))</f>
        <v/>
      </c>
      <c r="B2470">
        <f>INDEX(resultados!$A$2:$ZZ$3036, 2464, MATCH($B$2, resultados!$A$1:$ZZ$1, 0))</f>
        <v/>
      </c>
      <c r="C2470">
        <f>INDEX(resultados!$A$2:$ZZ$3036, 2464, MATCH($B$3, resultados!$A$1:$ZZ$1, 0))</f>
        <v/>
      </c>
    </row>
    <row r="2471">
      <c r="A2471">
        <f>INDEX(resultados!$A$2:$ZZ$3036, 2465, MATCH($B$1, resultados!$A$1:$ZZ$1, 0))</f>
        <v/>
      </c>
      <c r="B2471">
        <f>INDEX(resultados!$A$2:$ZZ$3036, 2465, MATCH($B$2, resultados!$A$1:$ZZ$1, 0))</f>
        <v/>
      </c>
      <c r="C2471">
        <f>INDEX(resultados!$A$2:$ZZ$3036, 2465, MATCH($B$3, resultados!$A$1:$ZZ$1, 0))</f>
        <v/>
      </c>
    </row>
    <row r="2472">
      <c r="A2472">
        <f>INDEX(resultados!$A$2:$ZZ$3036, 2466, MATCH($B$1, resultados!$A$1:$ZZ$1, 0))</f>
        <v/>
      </c>
      <c r="B2472">
        <f>INDEX(resultados!$A$2:$ZZ$3036, 2466, MATCH($B$2, resultados!$A$1:$ZZ$1, 0))</f>
        <v/>
      </c>
      <c r="C2472">
        <f>INDEX(resultados!$A$2:$ZZ$3036, 2466, MATCH($B$3, resultados!$A$1:$ZZ$1, 0))</f>
        <v/>
      </c>
    </row>
    <row r="2473">
      <c r="A2473">
        <f>INDEX(resultados!$A$2:$ZZ$3036, 2467, MATCH($B$1, resultados!$A$1:$ZZ$1, 0))</f>
        <v/>
      </c>
      <c r="B2473">
        <f>INDEX(resultados!$A$2:$ZZ$3036, 2467, MATCH($B$2, resultados!$A$1:$ZZ$1, 0))</f>
        <v/>
      </c>
      <c r="C2473">
        <f>INDEX(resultados!$A$2:$ZZ$3036, 2467, MATCH($B$3, resultados!$A$1:$ZZ$1, 0))</f>
        <v/>
      </c>
    </row>
    <row r="2474">
      <c r="A2474">
        <f>INDEX(resultados!$A$2:$ZZ$3036, 2468, MATCH($B$1, resultados!$A$1:$ZZ$1, 0))</f>
        <v/>
      </c>
      <c r="B2474">
        <f>INDEX(resultados!$A$2:$ZZ$3036, 2468, MATCH($B$2, resultados!$A$1:$ZZ$1, 0))</f>
        <v/>
      </c>
      <c r="C2474">
        <f>INDEX(resultados!$A$2:$ZZ$3036, 2468, MATCH($B$3, resultados!$A$1:$ZZ$1, 0))</f>
        <v/>
      </c>
    </row>
    <row r="2475">
      <c r="A2475">
        <f>INDEX(resultados!$A$2:$ZZ$3036, 2469, MATCH($B$1, resultados!$A$1:$ZZ$1, 0))</f>
        <v/>
      </c>
      <c r="B2475">
        <f>INDEX(resultados!$A$2:$ZZ$3036, 2469, MATCH($B$2, resultados!$A$1:$ZZ$1, 0))</f>
        <v/>
      </c>
      <c r="C2475">
        <f>INDEX(resultados!$A$2:$ZZ$3036, 2469, MATCH($B$3, resultados!$A$1:$ZZ$1, 0))</f>
        <v/>
      </c>
    </row>
    <row r="2476">
      <c r="A2476">
        <f>INDEX(resultados!$A$2:$ZZ$3036, 2470, MATCH($B$1, resultados!$A$1:$ZZ$1, 0))</f>
        <v/>
      </c>
      <c r="B2476">
        <f>INDEX(resultados!$A$2:$ZZ$3036, 2470, MATCH($B$2, resultados!$A$1:$ZZ$1, 0))</f>
        <v/>
      </c>
      <c r="C2476">
        <f>INDEX(resultados!$A$2:$ZZ$3036, 2470, MATCH($B$3, resultados!$A$1:$ZZ$1, 0))</f>
        <v/>
      </c>
    </row>
    <row r="2477">
      <c r="A2477">
        <f>INDEX(resultados!$A$2:$ZZ$3036, 2471, MATCH($B$1, resultados!$A$1:$ZZ$1, 0))</f>
        <v/>
      </c>
      <c r="B2477">
        <f>INDEX(resultados!$A$2:$ZZ$3036, 2471, MATCH($B$2, resultados!$A$1:$ZZ$1, 0))</f>
        <v/>
      </c>
      <c r="C2477">
        <f>INDEX(resultados!$A$2:$ZZ$3036, 2471, MATCH($B$3, resultados!$A$1:$ZZ$1, 0))</f>
        <v/>
      </c>
    </row>
    <row r="2478">
      <c r="A2478">
        <f>INDEX(resultados!$A$2:$ZZ$3036, 2472, MATCH($B$1, resultados!$A$1:$ZZ$1, 0))</f>
        <v/>
      </c>
      <c r="B2478">
        <f>INDEX(resultados!$A$2:$ZZ$3036, 2472, MATCH($B$2, resultados!$A$1:$ZZ$1, 0))</f>
        <v/>
      </c>
      <c r="C2478">
        <f>INDEX(resultados!$A$2:$ZZ$3036, 2472, MATCH($B$3, resultados!$A$1:$ZZ$1, 0))</f>
        <v/>
      </c>
    </row>
    <row r="2479">
      <c r="A2479">
        <f>INDEX(resultados!$A$2:$ZZ$3036, 2473, MATCH($B$1, resultados!$A$1:$ZZ$1, 0))</f>
        <v/>
      </c>
      <c r="B2479">
        <f>INDEX(resultados!$A$2:$ZZ$3036, 2473, MATCH($B$2, resultados!$A$1:$ZZ$1, 0))</f>
        <v/>
      </c>
      <c r="C2479">
        <f>INDEX(resultados!$A$2:$ZZ$3036, 2473, MATCH($B$3, resultados!$A$1:$ZZ$1, 0))</f>
        <v/>
      </c>
    </row>
    <row r="2480">
      <c r="A2480">
        <f>INDEX(resultados!$A$2:$ZZ$3036, 2474, MATCH($B$1, resultados!$A$1:$ZZ$1, 0))</f>
        <v/>
      </c>
      <c r="B2480">
        <f>INDEX(resultados!$A$2:$ZZ$3036, 2474, MATCH($B$2, resultados!$A$1:$ZZ$1, 0))</f>
        <v/>
      </c>
      <c r="C2480">
        <f>INDEX(resultados!$A$2:$ZZ$3036, 2474, MATCH($B$3, resultados!$A$1:$ZZ$1, 0))</f>
        <v/>
      </c>
    </row>
    <row r="2481">
      <c r="A2481">
        <f>INDEX(resultados!$A$2:$ZZ$3036, 2475, MATCH($B$1, resultados!$A$1:$ZZ$1, 0))</f>
        <v/>
      </c>
      <c r="B2481">
        <f>INDEX(resultados!$A$2:$ZZ$3036, 2475, MATCH($B$2, resultados!$A$1:$ZZ$1, 0))</f>
        <v/>
      </c>
      <c r="C2481">
        <f>INDEX(resultados!$A$2:$ZZ$3036, 2475, MATCH($B$3, resultados!$A$1:$ZZ$1, 0))</f>
        <v/>
      </c>
    </row>
    <row r="2482">
      <c r="A2482">
        <f>INDEX(resultados!$A$2:$ZZ$3036, 2476, MATCH($B$1, resultados!$A$1:$ZZ$1, 0))</f>
        <v/>
      </c>
      <c r="B2482">
        <f>INDEX(resultados!$A$2:$ZZ$3036, 2476, MATCH($B$2, resultados!$A$1:$ZZ$1, 0))</f>
        <v/>
      </c>
      <c r="C2482">
        <f>INDEX(resultados!$A$2:$ZZ$3036, 2476, MATCH($B$3, resultados!$A$1:$ZZ$1, 0))</f>
        <v/>
      </c>
    </row>
    <row r="2483">
      <c r="A2483">
        <f>INDEX(resultados!$A$2:$ZZ$3036, 2477, MATCH($B$1, resultados!$A$1:$ZZ$1, 0))</f>
        <v/>
      </c>
      <c r="B2483">
        <f>INDEX(resultados!$A$2:$ZZ$3036, 2477, MATCH($B$2, resultados!$A$1:$ZZ$1, 0))</f>
        <v/>
      </c>
      <c r="C2483">
        <f>INDEX(resultados!$A$2:$ZZ$3036, 2477, MATCH($B$3, resultados!$A$1:$ZZ$1, 0))</f>
        <v/>
      </c>
    </row>
    <row r="2484">
      <c r="A2484">
        <f>INDEX(resultados!$A$2:$ZZ$3036, 2478, MATCH($B$1, resultados!$A$1:$ZZ$1, 0))</f>
        <v/>
      </c>
      <c r="B2484">
        <f>INDEX(resultados!$A$2:$ZZ$3036, 2478, MATCH($B$2, resultados!$A$1:$ZZ$1, 0))</f>
        <v/>
      </c>
      <c r="C2484">
        <f>INDEX(resultados!$A$2:$ZZ$3036, 2478, MATCH($B$3, resultados!$A$1:$ZZ$1, 0))</f>
        <v/>
      </c>
    </row>
    <row r="2485">
      <c r="A2485">
        <f>INDEX(resultados!$A$2:$ZZ$3036, 2479, MATCH($B$1, resultados!$A$1:$ZZ$1, 0))</f>
        <v/>
      </c>
      <c r="B2485">
        <f>INDEX(resultados!$A$2:$ZZ$3036, 2479, MATCH($B$2, resultados!$A$1:$ZZ$1, 0))</f>
        <v/>
      </c>
      <c r="C2485">
        <f>INDEX(resultados!$A$2:$ZZ$3036, 2479, MATCH($B$3, resultados!$A$1:$ZZ$1, 0))</f>
        <v/>
      </c>
    </row>
    <row r="2486">
      <c r="A2486">
        <f>INDEX(resultados!$A$2:$ZZ$3036, 2480, MATCH($B$1, resultados!$A$1:$ZZ$1, 0))</f>
        <v/>
      </c>
      <c r="B2486">
        <f>INDEX(resultados!$A$2:$ZZ$3036, 2480, MATCH($B$2, resultados!$A$1:$ZZ$1, 0))</f>
        <v/>
      </c>
      <c r="C2486">
        <f>INDEX(resultados!$A$2:$ZZ$3036, 2480, MATCH($B$3, resultados!$A$1:$ZZ$1, 0))</f>
        <v/>
      </c>
    </row>
    <row r="2487">
      <c r="A2487">
        <f>INDEX(resultados!$A$2:$ZZ$3036, 2481, MATCH($B$1, resultados!$A$1:$ZZ$1, 0))</f>
        <v/>
      </c>
      <c r="B2487">
        <f>INDEX(resultados!$A$2:$ZZ$3036, 2481, MATCH($B$2, resultados!$A$1:$ZZ$1, 0))</f>
        <v/>
      </c>
      <c r="C2487">
        <f>INDEX(resultados!$A$2:$ZZ$3036, 2481, MATCH($B$3, resultados!$A$1:$ZZ$1, 0))</f>
        <v/>
      </c>
    </row>
    <row r="2488">
      <c r="A2488">
        <f>INDEX(resultados!$A$2:$ZZ$3036, 2482, MATCH($B$1, resultados!$A$1:$ZZ$1, 0))</f>
        <v/>
      </c>
      <c r="B2488">
        <f>INDEX(resultados!$A$2:$ZZ$3036, 2482, MATCH($B$2, resultados!$A$1:$ZZ$1, 0))</f>
        <v/>
      </c>
      <c r="C2488">
        <f>INDEX(resultados!$A$2:$ZZ$3036, 2482, MATCH($B$3, resultados!$A$1:$ZZ$1, 0))</f>
        <v/>
      </c>
    </row>
    <row r="2489">
      <c r="A2489">
        <f>INDEX(resultados!$A$2:$ZZ$3036, 2483, MATCH($B$1, resultados!$A$1:$ZZ$1, 0))</f>
        <v/>
      </c>
      <c r="B2489">
        <f>INDEX(resultados!$A$2:$ZZ$3036, 2483, MATCH($B$2, resultados!$A$1:$ZZ$1, 0))</f>
        <v/>
      </c>
      <c r="C2489">
        <f>INDEX(resultados!$A$2:$ZZ$3036, 2483, MATCH($B$3, resultados!$A$1:$ZZ$1, 0))</f>
        <v/>
      </c>
    </row>
    <row r="2490">
      <c r="A2490">
        <f>INDEX(resultados!$A$2:$ZZ$3036, 2484, MATCH($B$1, resultados!$A$1:$ZZ$1, 0))</f>
        <v/>
      </c>
      <c r="B2490">
        <f>INDEX(resultados!$A$2:$ZZ$3036, 2484, MATCH($B$2, resultados!$A$1:$ZZ$1, 0))</f>
        <v/>
      </c>
      <c r="C2490">
        <f>INDEX(resultados!$A$2:$ZZ$3036, 2484, MATCH($B$3, resultados!$A$1:$ZZ$1, 0))</f>
        <v/>
      </c>
    </row>
    <row r="2491">
      <c r="A2491">
        <f>INDEX(resultados!$A$2:$ZZ$3036, 2485, MATCH($B$1, resultados!$A$1:$ZZ$1, 0))</f>
        <v/>
      </c>
      <c r="B2491">
        <f>INDEX(resultados!$A$2:$ZZ$3036, 2485, MATCH($B$2, resultados!$A$1:$ZZ$1, 0))</f>
        <v/>
      </c>
      <c r="C2491">
        <f>INDEX(resultados!$A$2:$ZZ$3036, 2485, MATCH($B$3, resultados!$A$1:$ZZ$1, 0))</f>
        <v/>
      </c>
    </row>
    <row r="2492">
      <c r="A2492">
        <f>INDEX(resultados!$A$2:$ZZ$3036, 2486, MATCH($B$1, resultados!$A$1:$ZZ$1, 0))</f>
        <v/>
      </c>
      <c r="B2492">
        <f>INDEX(resultados!$A$2:$ZZ$3036, 2486, MATCH($B$2, resultados!$A$1:$ZZ$1, 0))</f>
        <v/>
      </c>
      <c r="C2492">
        <f>INDEX(resultados!$A$2:$ZZ$3036, 2486, MATCH($B$3, resultados!$A$1:$ZZ$1, 0))</f>
        <v/>
      </c>
    </row>
    <row r="2493">
      <c r="A2493">
        <f>INDEX(resultados!$A$2:$ZZ$3036, 2487, MATCH($B$1, resultados!$A$1:$ZZ$1, 0))</f>
        <v/>
      </c>
      <c r="B2493">
        <f>INDEX(resultados!$A$2:$ZZ$3036, 2487, MATCH($B$2, resultados!$A$1:$ZZ$1, 0))</f>
        <v/>
      </c>
      <c r="C2493">
        <f>INDEX(resultados!$A$2:$ZZ$3036, 2487, MATCH($B$3, resultados!$A$1:$ZZ$1, 0))</f>
        <v/>
      </c>
    </row>
    <row r="2494">
      <c r="A2494">
        <f>INDEX(resultados!$A$2:$ZZ$3036, 2488, MATCH($B$1, resultados!$A$1:$ZZ$1, 0))</f>
        <v/>
      </c>
      <c r="B2494">
        <f>INDEX(resultados!$A$2:$ZZ$3036, 2488, MATCH($B$2, resultados!$A$1:$ZZ$1, 0))</f>
        <v/>
      </c>
      <c r="C2494">
        <f>INDEX(resultados!$A$2:$ZZ$3036, 2488, MATCH($B$3, resultados!$A$1:$ZZ$1, 0))</f>
        <v/>
      </c>
    </row>
    <row r="2495">
      <c r="A2495">
        <f>INDEX(resultados!$A$2:$ZZ$3036, 2489, MATCH($B$1, resultados!$A$1:$ZZ$1, 0))</f>
        <v/>
      </c>
      <c r="B2495">
        <f>INDEX(resultados!$A$2:$ZZ$3036, 2489, MATCH($B$2, resultados!$A$1:$ZZ$1, 0))</f>
        <v/>
      </c>
      <c r="C2495">
        <f>INDEX(resultados!$A$2:$ZZ$3036, 2489, MATCH($B$3, resultados!$A$1:$ZZ$1, 0))</f>
        <v/>
      </c>
    </row>
    <row r="2496">
      <c r="A2496">
        <f>INDEX(resultados!$A$2:$ZZ$3036, 2490, MATCH($B$1, resultados!$A$1:$ZZ$1, 0))</f>
        <v/>
      </c>
      <c r="B2496">
        <f>INDEX(resultados!$A$2:$ZZ$3036, 2490, MATCH($B$2, resultados!$A$1:$ZZ$1, 0))</f>
        <v/>
      </c>
      <c r="C2496">
        <f>INDEX(resultados!$A$2:$ZZ$3036, 2490, MATCH($B$3, resultados!$A$1:$ZZ$1, 0))</f>
        <v/>
      </c>
    </row>
    <row r="2497">
      <c r="A2497">
        <f>INDEX(resultados!$A$2:$ZZ$3036, 2491, MATCH($B$1, resultados!$A$1:$ZZ$1, 0))</f>
        <v/>
      </c>
      <c r="B2497">
        <f>INDEX(resultados!$A$2:$ZZ$3036, 2491, MATCH($B$2, resultados!$A$1:$ZZ$1, 0))</f>
        <v/>
      </c>
      <c r="C2497">
        <f>INDEX(resultados!$A$2:$ZZ$3036, 2491, MATCH($B$3, resultados!$A$1:$ZZ$1, 0))</f>
        <v/>
      </c>
    </row>
    <row r="2498">
      <c r="A2498">
        <f>INDEX(resultados!$A$2:$ZZ$3036, 2492, MATCH($B$1, resultados!$A$1:$ZZ$1, 0))</f>
        <v/>
      </c>
      <c r="B2498">
        <f>INDEX(resultados!$A$2:$ZZ$3036, 2492, MATCH($B$2, resultados!$A$1:$ZZ$1, 0))</f>
        <v/>
      </c>
      <c r="C2498">
        <f>INDEX(resultados!$A$2:$ZZ$3036, 2492, MATCH($B$3, resultados!$A$1:$ZZ$1, 0))</f>
        <v/>
      </c>
    </row>
    <row r="2499">
      <c r="A2499">
        <f>INDEX(resultados!$A$2:$ZZ$3036, 2493, MATCH($B$1, resultados!$A$1:$ZZ$1, 0))</f>
        <v/>
      </c>
      <c r="B2499">
        <f>INDEX(resultados!$A$2:$ZZ$3036, 2493, MATCH($B$2, resultados!$A$1:$ZZ$1, 0))</f>
        <v/>
      </c>
      <c r="C2499">
        <f>INDEX(resultados!$A$2:$ZZ$3036, 2493, MATCH($B$3, resultados!$A$1:$ZZ$1, 0))</f>
        <v/>
      </c>
    </row>
    <row r="2500">
      <c r="A2500">
        <f>INDEX(resultados!$A$2:$ZZ$3036, 2494, MATCH($B$1, resultados!$A$1:$ZZ$1, 0))</f>
        <v/>
      </c>
      <c r="B2500">
        <f>INDEX(resultados!$A$2:$ZZ$3036, 2494, MATCH($B$2, resultados!$A$1:$ZZ$1, 0))</f>
        <v/>
      </c>
      <c r="C2500">
        <f>INDEX(resultados!$A$2:$ZZ$3036, 2494, MATCH($B$3, resultados!$A$1:$ZZ$1, 0))</f>
        <v/>
      </c>
    </row>
    <row r="2501">
      <c r="A2501">
        <f>INDEX(resultados!$A$2:$ZZ$3036, 2495, MATCH($B$1, resultados!$A$1:$ZZ$1, 0))</f>
        <v/>
      </c>
      <c r="B2501">
        <f>INDEX(resultados!$A$2:$ZZ$3036, 2495, MATCH($B$2, resultados!$A$1:$ZZ$1, 0))</f>
        <v/>
      </c>
      <c r="C2501">
        <f>INDEX(resultados!$A$2:$ZZ$3036, 2495, MATCH($B$3, resultados!$A$1:$ZZ$1, 0))</f>
        <v/>
      </c>
    </row>
    <row r="2502">
      <c r="A2502">
        <f>INDEX(resultados!$A$2:$ZZ$3036, 2496, MATCH($B$1, resultados!$A$1:$ZZ$1, 0))</f>
        <v/>
      </c>
      <c r="B2502">
        <f>INDEX(resultados!$A$2:$ZZ$3036, 2496, MATCH($B$2, resultados!$A$1:$ZZ$1, 0))</f>
        <v/>
      </c>
      <c r="C2502">
        <f>INDEX(resultados!$A$2:$ZZ$3036, 2496, MATCH($B$3, resultados!$A$1:$ZZ$1, 0))</f>
        <v/>
      </c>
    </row>
    <row r="2503">
      <c r="A2503">
        <f>INDEX(resultados!$A$2:$ZZ$3036, 2497, MATCH($B$1, resultados!$A$1:$ZZ$1, 0))</f>
        <v/>
      </c>
      <c r="B2503">
        <f>INDEX(resultados!$A$2:$ZZ$3036, 2497, MATCH($B$2, resultados!$A$1:$ZZ$1, 0))</f>
        <v/>
      </c>
      <c r="C2503">
        <f>INDEX(resultados!$A$2:$ZZ$3036, 2497, MATCH($B$3, resultados!$A$1:$ZZ$1, 0))</f>
        <v/>
      </c>
    </row>
    <row r="2504">
      <c r="A2504">
        <f>INDEX(resultados!$A$2:$ZZ$3036, 2498, MATCH($B$1, resultados!$A$1:$ZZ$1, 0))</f>
        <v/>
      </c>
      <c r="B2504">
        <f>INDEX(resultados!$A$2:$ZZ$3036, 2498, MATCH($B$2, resultados!$A$1:$ZZ$1, 0))</f>
        <v/>
      </c>
      <c r="C2504">
        <f>INDEX(resultados!$A$2:$ZZ$3036, 2498, MATCH($B$3, resultados!$A$1:$ZZ$1, 0))</f>
        <v/>
      </c>
    </row>
    <row r="2505">
      <c r="A2505">
        <f>INDEX(resultados!$A$2:$ZZ$3036, 2499, MATCH($B$1, resultados!$A$1:$ZZ$1, 0))</f>
        <v/>
      </c>
      <c r="B2505">
        <f>INDEX(resultados!$A$2:$ZZ$3036, 2499, MATCH($B$2, resultados!$A$1:$ZZ$1, 0))</f>
        <v/>
      </c>
      <c r="C2505">
        <f>INDEX(resultados!$A$2:$ZZ$3036, 2499, MATCH($B$3, resultados!$A$1:$ZZ$1, 0))</f>
        <v/>
      </c>
    </row>
    <row r="2506">
      <c r="A2506">
        <f>INDEX(resultados!$A$2:$ZZ$3036, 2500, MATCH($B$1, resultados!$A$1:$ZZ$1, 0))</f>
        <v/>
      </c>
      <c r="B2506">
        <f>INDEX(resultados!$A$2:$ZZ$3036, 2500, MATCH($B$2, resultados!$A$1:$ZZ$1, 0))</f>
        <v/>
      </c>
      <c r="C2506">
        <f>INDEX(resultados!$A$2:$ZZ$3036, 2500, MATCH($B$3, resultados!$A$1:$ZZ$1, 0))</f>
        <v/>
      </c>
    </row>
    <row r="2507">
      <c r="A2507">
        <f>INDEX(resultados!$A$2:$ZZ$3036, 2501, MATCH($B$1, resultados!$A$1:$ZZ$1, 0))</f>
        <v/>
      </c>
      <c r="B2507">
        <f>INDEX(resultados!$A$2:$ZZ$3036, 2501, MATCH($B$2, resultados!$A$1:$ZZ$1, 0))</f>
        <v/>
      </c>
      <c r="C2507">
        <f>INDEX(resultados!$A$2:$ZZ$3036, 2501, MATCH($B$3, resultados!$A$1:$ZZ$1, 0))</f>
        <v/>
      </c>
    </row>
    <row r="2508">
      <c r="A2508">
        <f>INDEX(resultados!$A$2:$ZZ$3036, 2502, MATCH($B$1, resultados!$A$1:$ZZ$1, 0))</f>
        <v/>
      </c>
      <c r="B2508">
        <f>INDEX(resultados!$A$2:$ZZ$3036, 2502, MATCH($B$2, resultados!$A$1:$ZZ$1, 0))</f>
        <v/>
      </c>
      <c r="C2508">
        <f>INDEX(resultados!$A$2:$ZZ$3036, 2502, MATCH($B$3, resultados!$A$1:$ZZ$1, 0))</f>
        <v/>
      </c>
    </row>
    <row r="2509">
      <c r="A2509">
        <f>INDEX(resultados!$A$2:$ZZ$3036, 2503, MATCH($B$1, resultados!$A$1:$ZZ$1, 0))</f>
        <v/>
      </c>
      <c r="B2509">
        <f>INDEX(resultados!$A$2:$ZZ$3036, 2503, MATCH($B$2, resultados!$A$1:$ZZ$1, 0))</f>
        <v/>
      </c>
      <c r="C2509">
        <f>INDEX(resultados!$A$2:$ZZ$3036, 2503, MATCH($B$3, resultados!$A$1:$ZZ$1, 0))</f>
        <v/>
      </c>
    </row>
    <row r="2510">
      <c r="A2510">
        <f>INDEX(resultados!$A$2:$ZZ$3036, 2504, MATCH($B$1, resultados!$A$1:$ZZ$1, 0))</f>
        <v/>
      </c>
      <c r="B2510">
        <f>INDEX(resultados!$A$2:$ZZ$3036, 2504, MATCH($B$2, resultados!$A$1:$ZZ$1, 0))</f>
        <v/>
      </c>
      <c r="C2510">
        <f>INDEX(resultados!$A$2:$ZZ$3036, 2504, MATCH($B$3, resultados!$A$1:$ZZ$1, 0))</f>
        <v/>
      </c>
    </row>
    <row r="2511">
      <c r="A2511">
        <f>INDEX(resultados!$A$2:$ZZ$3036, 2505, MATCH($B$1, resultados!$A$1:$ZZ$1, 0))</f>
        <v/>
      </c>
      <c r="B2511">
        <f>INDEX(resultados!$A$2:$ZZ$3036, 2505, MATCH($B$2, resultados!$A$1:$ZZ$1, 0))</f>
        <v/>
      </c>
      <c r="C2511">
        <f>INDEX(resultados!$A$2:$ZZ$3036, 2505, MATCH($B$3, resultados!$A$1:$ZZ$1, 0))</f>
        <v/>
      </c>
    </row>
    <row r="2512">
      <c r="A2512">
        <f>INDEX(resultados!$A$2:$ZZ$3036, 2506, MATCH($B$1, resultados!$A$1:$ZZ$1, 0))</f>
        <v/>
      </c>
      <c r="B2512">
        <f>INDEX(resultados!$A$2:$ZZ$3036, 2506, MATCH($B$2, resultados!$A$1:$ZZ$1, 0))</f>
        <v/>
      </c>
      <c r="C2512">
        <f>INDEX(resultados!$A$2:$ZZ$3036, 2506, MATCH($B$3, resultados!$A$1:$ZZ$1, 0))</f>
        <v/>
      </c>
    </row>
    <row r="2513">
      <c r="A2513">
        <f>INDEX(resultados!$A$2:$ZZ$3036, 2507, MATCH($B$1, resultados!$A$1:$ZZ$1, 0))</f>
        <v/>
      </c>
      <c r="B2513">
        <f>INDEX(resultados!$A$2:$ZZ$3036, 2507, MATCH($B$2, resultados!$A$1:$ZZ$1, 0))</f>
        <v/>
      </c>
      <c r="C2513">
        <f>INDEX(resultados!$A$2:$ZZ$3036, 2507, MATCH($B$3, resultados!$A$1:$ZZ$1, 0))</f>
        <v/>
      </c>
    </row>
    <row r="2514">
      <c r="A2514">
        <f>INDEX(resultados!$A$2:$ZZ$3036, 2508, MATCH($B$1, resultados!$A$1:$ZZ$1, 0))</f>
        <v/>
      </c>
      <c r="B2514">
        <f>INDEX(resultados!$A$2:$ZZ$3036, 2508, MATCH($B$2, resultados!$A$1:$ZZ$1, 0))</f>
        <v/>
      </c>
      <c r="C2514">
        <f>INDEX(resultados!$A$2:$ZZ$3036, 2508, MATCH($B$3, resultados!$A$1:$ZZ$1, 0))</f>
        <v/>
      </c>
    </row>
    <row r="2515">
      <c r="A2515">
        <f>INDEX(resultados!$A$2:$ZZ$3036, 2509, MATCH($B$1, resultados!$A$1:$ZZ$1, 0))</f>
        <v/>
      </c>
      <c r="B2515">
        <f>INDEX(resultados!$A$2:$ZZ$3036, 2509, MATCH($B$2, resultados!$A$1:$ZZ$1, 0))</f>
        <v/>
      </c>
      <c r="C2515">
        <f>INDEX(resultados!$A$2:$ZZ$3036, 2509, MATCH($B$3, resultados!$A$1:$ZZ$1, 0))</f>
        <v/>
      </c>
    </row>
    <row r="2516">
      <c r="A2516">
        <f>INDEX(resultados!$A$2:$ZZ$3036, 2510, MATCH($B$1, resultados!$A$1:$ZZ$1, 0))</f>
        <v/>
      </c>
      <c r="B2516">
        <f>INDEX(resultados!$A$2:$ZZ$3036, 2510, MATCH($B$2, resultados!$A$1:$ZZ$1, 0))</f>
        <v/>
      </c>
      <c r="C2516">
        <f>INDEX(resultados!$A$2:$ZZ$3036, 2510, MATCH($B$3, resultados!$A$1:$ZZ$1, 0))</f>
        <v/>
      </c>
    </row>
    <row r="2517">
      <c r="A2517">
        <f>INDEX(resultados!$A$2:$ZZ$3036, 2511, MATCH($B$1, resultados!$A$1:$ZZ$1, 0))</f>
        <v/>
      </c>
      <c r="B2517">
        <f>INDEX(resultados!$A$2:$ZZ$3036, 2511, MATCH($B$2, resultados!$A$1:$ZZ$1, 0))</f>
        <v/>
      </c>
      <c r="C2517">
        <f>INDEX(resultados!$A$2:$ZZ$3036, 2511, MATCH($B$3, resultados!$A$1:$ZZ$1, 0))</f>
        <v/>
      </c>
    </row>
    <row r="2518">
      <c r="A2518">
        <f>INDEX(resultados!$A$2:$ZZ$3036, 2512, MATCH($B$1, resultados!$A$1:$ZZ$1, 0))</f>
        <v/>
      </c>
      <c r="B2518">
        <f>INDEX(resultados!$A$2:$ZZ$3036, 2512, MATCH($B$2, resultados!$A$1:$ZZ$1, 0))</f>
        <v/>
      </c>
      <c r="C2518">
        <f>INDEX(resultados!$A$2:$ZZ$3036, 2512, MATCH($B$3, resultados!$A$1:$ZZ$1, 0))</f>
        <v/>
      </c>
    </row>
    <row r="2519">
      <c r="A2519">
        <f>INDEX(resultados!$A$2:$ZZ$3036, 2513, MATCH($B$1, resultados!$A$1:$ZZ$1, 0))</f>
        <v/>
      </c>
      <c r="B2519">
        <f>INDEX(resultados!$A$2:$ZZ$3036, 2513, MATCH($B$2, resultados!$A$1:$ZZ$1, 0))</f>
        <v/>
      </c>
      <c r="C2519">
        <f>INDEX(resultados!$A$2:$ZZ$3036, 2513, MATCH($B$3, resultados!$A$1:$ZZ$1, 0))</f>
        <v/>
      </c>
    </row>
    <row r="2520">
      <c r="A2520">
        <f>INDEX(resultados!$A$2:$ZZ$3036, 2514, MATCH($B$1, resultados!$A$1:$ZZ$1, 0))</f>
        <v/>
      </c>
      <c r="B2520">
        <f>INDEX(resultados!$A$2:$ZZ$3036, 2514, MATCH($B$2, resultados!$A$1:$ZZ$1, 0))</f>
        <v/>
      </c>
      <c r="C2520">
        <f>INDEX(resultados!$A$2:$ZZ$3036, 2514, MATCH($B$3, resultados!$A$1:$ZZ$1, 0))</f>
        <v/>
      </c>
    </row>
    <row r="2521">
      <c r="A2521">
        <f>INDEX(resultados!$A$2:$ZZ$3036, 2515, MATCH($B$1, resultados!$A$1:$ZZ$1, 0))</f>
        <v/>
      </c>
      <c r="B2521">
        <f>INDEX(resultados!$A$2:$ZZ$3036, 2515, MATCH($B$2, resultados!$A$1:$ZZ$1, 0))</f>
        <v/>
      </c>
      <c r="C2521">
        <f>INDEX(resultados!$A$2:$ZZ$3036, 2515, MATCH($B$3, resultados!$A$1:$ZZ$1, 0))</f>
        <v/>
      </c>
    </row>
    <row r="2522">
      <c r="A2522">
        <f>INDEX(resultados!$A$2:$ZZ$3036, 2516, MATCH($B$1, resultados!$A$1:$ZZ$1, 0))</f>
        <v/>
      </c>
      <c r="B2522">
        <f>INDEX(resultados!$A$2:$ZZ$3036, 2516, MATCH($B$2, resultados!$A$1:$ZZ$1, 0))</f>
        <v/>
      </c>
      <c r="C2522">
        <f>INDEX(resultados!$A$2:$ZZ$3036, 2516, MATCH($B$3, resultados!$A$1:$ZZ$1, 0))</f>
        <v/>
      </c>
    </row>
    <row r="2523">
      <c r="A2523">
        <f>INDEX(resultados!$A$2:$ZZ$3036, 2517, MATCH($B$1, resultados!$A$1:$ZZ$1, 0))</f>
        <v/>
      </c>
      <c r="B2523">
        <f>INDEX(resultados!$A$2:$ZZ$3036, 2517, MATCH($B$2, resultados!$A$1:$ZZ$1, 0))</f>
        <v/>
      </c>
      <c r="C2523">
        <f>INDEX(resultados!$A$2:$ZZ$3036, 2517, MATCH($B$3, resultados!$A$1:$ZZ$1, 0))</f>
        <v/>
      </c>
    </row>
    <row r="2524">
      <c r="A2524">
        <f>INDEX(resultados!$A$2:$ZZ$3036, 2518, MATCH($B$1, resultados!$A$1:$ZZ$1, 0))</f>
        <v/>
      </c>
      <c r="B2524">
        <f>INDEX(resultados!$A$2:$ZZ$3036, 2518, MATCH($B$2, resultados!$A$1:$ZZ$1, 0))</f>
        <v/>
      </c>
      <c r="C2524">
        <f>INDEX(resultados!$A$2:$ZZ$3036, 2518, MATCH($B$3, resultados!$A$1:$ZZ$1, 0))</f>
        <v/>
      </c>
    </row>
    <row r="2525">
      <c r="A2525">
        <f>INDEX(resultados!$A$2:$ZZ$3036, 2519, MATCH($B$1, resultados!$A$1:$ZZ$1, 0))</f>
        <v/>
      </c>
      <c r="B2525">
        <f>INDEX(resultados!$A$2:$ZZ$3036, 2519, MATCH($B$2, resultados!$A$1:$ZZ$1, 0))</f>
        <v/>
      </c>
      <c r="C2525">
        <f>INDEX(resultados!$A$2:$ZZ$3036, 2519, MATCH($B$3, resultados!$A$1:$ZZ$1, 0))</f>
        <v/>
      </c>
    </row>
    <row r="2526">
      <c r="A2526">
        <f>INDEX(resultados!$A$2:$ZZ$3036, 2520, MATCH($B$1, resultados!$A$1:$ZZ$1, 0))</f>
        <v/>
      </c>
      <c r="B2526">
        <f>INDEX(resultados!$A$2:$ZZ$3036, 2520, MATCH($B$2, resultados!$A$1:$ZZ$1, 0))</f>
        <v/>
      </c>
      <c r="C2526">
        <f>INDEX(resultados!$A$2:$ZZ$3036, 2520, MATCH($B$3, resultados!$A$1:$ZZ$1, 0))</f>
        <v/>
      </c>
    </row>
    <row r="2527">
      <c r="A2527">
        <f>INDEX(resultados!$A$2:$ZZ$3036, 2521, MATCH($B$1, resultados!$A$1:$ZZ$1, 0))</f>
        <v/>
      </c>
      <c r="B2527">
        <f>INDEX(resultados!$A$2:$ZZ$3036, 2521, MATCH($B$2, resultados!$A$1:$ZZ$1, 0))</f>
        <v/>
      </c>
      <c r="C2527">
        <f>INDEX(resultados!$A$2:$ZZ$3036, 2521, MATCH($B$3, resultados!$A$1:$ZZ$1, 0))</f>
        <v/>
      </c>
    </row>
    <row r="2528">
      <c r="A2528">
        <f>INDEX(resultados!$A$2:$ZZ$3036, 2522, MATCH($B$1, resultados!$A$1:$ZZ$1, 0))</f>
        <v/>
      </c>
      <c r="B2528">
        <f>INDEX(resultados!$A$2:$ZZ$3036, 2522, MATCH($B$2, resultados!$A$1:$ZZ$1, 0))</f>
        <v/>
      </c>
      <c r="C2528">
        <f>INDEX(resultados!$A$2:$ZZ$3036, 2522, MATCH($B$3, resultados!$A$1:$ZZ$1, 0))</f>
        <v/>
      </c>
    </row>
    <row r="2529">
      <c r="A2529">
        <f>INDEX(resultados!$A$2:$ZZ$3036, 2523, MATCH($B$1, resultados!$A$1:$ZZ$1, 0))</f>
        <v/>
      </c>
      <c r="B2529">
        <f>INDEX(resultados!$A$2:$ZZ$3036, 2523, MATCH($B$2, resultados!$A$1:$ZZ$1, 0))</f>
        <v/>
      </c>
      <c r="C2529">
        <f>INDEX(resultados!$A$2:$ZZ$3036, 2523, MATCH($B$3, resultados!$A$1:$ZZ$1, 0))</f>
        <v/>
      </c>
    </row>
    <row r="2530">
      <c r="A2530">
        <f>INDEX(resultados!$A$2:$ZZ$3036, 2524, MATCH($B$1, resultados!$A$1:$ZZ$1, 0))</f>
        <v/>
      </c>
      <c r="B2530">
        <f>INDEX(resultados!$A$2:$ZZ$3036, 2524, MATCH($B$2, resultados!$A$1:$ZZ$1, 0))</f>
        <v/>
      </c>
      <c r="C2530">
        <f>INDEX(resultados!$A$2:$ZZ$3036, 2524, MATCH($B$3, resultados!$A$1:$ZZ$1, 0))</f>
        <v/>
      </c>
    </row>
    <row r="2531">
      <c r="A2531">
        <f>INDEX(resultados!$A$2:$ZZ$3036, 2525, MATCH($B$1, resultados!$A$1:$ZZ$1, 0))</f>
        <v/>
      </c>
      <c r="B2531">
        <f>INDEX(resultados!$A$2:$ZZ$3036, 2525, MATCH($B$2, resultados!$A$1:$ZZ$1, 0))</f>
        <v/>
      </c>
      <c r="C2531">
        <f>INDEX(resultados!$A$2:$ZZ$3036, 2525, MATCH($B$3, resultados!$A$1:$ZZ$1, 0))</f>
        <v/>
      </c>
    </row>
    <row r="2532">
      <c r="A2532">
        <f>INDEX(resultados!$A$2:$ZZ$3036, 2526, MATCH($B$1, resultados!$A$1:$ZZ$1, 0))</f>
        <v/>
      </c>
      <c r="B2532">
        <f>INDEX(resultados!$A$2:$ZZ$3036, 2526, MATCH($B$2, resultados!$A$1:$ZZ$1, 0))</f>
        <v/>
      </c>
      <c r="C2532">
        <f>INDEX(resultados!$A$2:$ZZ$3036, 2526, MATCH($B$3, resultados!$A$1:$ZZ$1, 0))</f>
        <v/>
      </c>
    </row>
    <row r="2533">
      <c r="A2533">
        <f>INDEX(resultados!$A$2:$ZZ$3036, 2527, MATCH($B$1, resultados!$A$1:$ZZ$1, 0))</f>
        <v/>
      </c>
      <c r="B2533">
        <f>INDEX(resultados!$A$2:$ZZ$3036, 2527, MATCH($B$2, resultados!$A$1:$ZZ$1, 0))</f>
        <v/>
      </c>
      <c r="C2533">
        <f>INDEX(resultados!$A$2:$ZZ$3036, 2527, MATCH($B$3, resultados!$A$1:$ZZ$1, 0))</f>
        <v/>
      </c>
    </row>
    <row r="2534">
      <c r="A2534">
        <f>INDEX(resultados!$A$2:$ZZ$3036, 2528, MATCH($B$1, resultados!$A$1:$ZZ$1, 0))</f>
        <v/>
      </c>
      <c r="B2534">
        <f>INDEX(resultados!$A$2:$ZZ$3036, 2528, MATCH($B$2, resultados!$A$1:$ZZ$1, 0))</f>
        <v/>
      </c>
      <c r="C2534">
        <f>INDEX(resultados!$A$2:$ZZ$3036, 2528, MATCH($B$3, resultados!$A$1:$ZZ$1, 0))</f>
        <v/>
      </c>
    </row>
    <row r="2535">
      <c r="A2535">
        <f>INDEX(resultados!$A$2:$ZZ$3036, 2529, MATCH($B$1, resultados!$A$1:$ZZ$1, 0))</f>
        <v/>
      </c>
      <c r="B2535">
        <f>INDEX(resultados!$A$2:$ZZ$3036, 2529, MATCH($B$2, resultados!$A$1:$ZZ$1, 0))</f>
        <v/>
      </c>
      <c r="C2535">
        <f>INDEX(resultados!$A$2:$ZZ$3036, 2529, MATCH($B$3, resultados!$A$1:$ZZ$1, 0))</f>
        <v/>
      </c>
    </row>
    <row r="2536">
      <c r="A2536">
        <f>INDEX(resultados!$A$2:$ZZ$3036, 2530, MATCH($B$1, resultados!$A$1:$ZZ$1, 0))</f>
        <v/>
      </c>
      <c r="B2536">
        <f>INDEX(resultados!$A$2:$ZZ$3036, 2530, MATCH($B$2, resultados!$A$1:$ZZ$1, 0))</f>
        <v/>
      </c>
      <c r="C2536">
        <f>INDEX(resultados!$A$2:$ZZ$3036, 2530, MATCH($B$3, resultados!$A$1:$ZZ$1, 0))</f>
        <v/>
      </c>
    </row>
    <row r="2537">
      <c r="A2537">
        <f>INDEX(resultados!$A$2:$ZZ$3036, 2531, MATCH($B$1, resultados!$A$1:$ZZ$1, 0))</f>
        <v/>
      </c>
      <c r="B2537">
        <f>INDEX(resultados!$A$2:$ZZ$3036, 2531, MATCH($B$2, resultados!$A$1:$ZZ$1, 0))</f>
        <v/>
      </c>
      <c r="C2537">
        <f>INDEX(resultados!$A$2:$ZZ$3036, 2531, MATCH($B$3, resultados!$A$1:$ZZ$1, 0))</f>
        <v/>
      </c>
    </row>
    <row r="2538">
      <c r="A2538">
        <f>INDEX(resultados!$A$2:$ZZ$3036, 2532, MATCH($B$1, resultados!$A$1:$ZZ$1, 0))</f>
        <v/>
      </c>
      <c r="B2538">
        <f>INDEX(resultados!$A$2:$ZZ$3036, 2532, MATCH($B$2, resultados!$A$1:$ZZ$1, 0))</f>
        <v/>
      </c>
      <c r="C2538">
        <f>INDEX(resultados!$A$2:$ZZ$3036, 2532, MATCH($B$3, resultados!$A$1:$ZZ$1, 0))</f>
        <v/>
      </c>
    </row>
    <row r="2539">
      <c r="A2539">
        <f>INDEX(resultados!$A$2:$ZZ$3036, 2533, MATCH($B$1, resultados!$A$1:$ZZ$1, 0))</f>
        <v/>
      </c>
      <c r="B2539">
        <f>INDEX(resultados!$A$2:$ZZ$3036, 2533, MATCH($B$2, resultados!$A$1:$ZZ$1, 0))</f>
        <v/>
      </c>
      <c r="C2539">
        <f>INDEX(resultados!$A$2:$ZZ$3036, 2533, MATCH($B$3, resultados!$A$1:$ZZ$1, 0))</f>
        <v/>
      </c>
    </row>
    <row r="2540">
      <c r="A2540">
        <f>INDEX(resultados!$A$2:$ZZ$3036, 2534, MATCH($B$1, resultados!$A$1:$ZZ$1, 0))</f>
        <v/>
      </c>
      <c r="B2540">
        <f>INDEX(resultados!$A$2:$ZZ$3036, 2534, MATCH($B$2, resultados!$A$1:$ZZ$1, 0))</f>
        <v/>
      </c>
      <c r="C2540">
        <f>INDEX(resultados!$A$2:$ZZ$3036, 2534, MATCH($B$3, resultados!$A$1:$ZZ$1, 0))</f>
        <v/>
      </c>
    </row>
    <row r="2541">
      <c r="A2541">
        <f>INDEX(resultados!$A$2:$ZZ$3036, 2535, MATCH($B$1, resultados!$A$1:$ZZ$1, 0))</f>
        <v/>
      </c>
      <c r="B2541">
        <f>INDEX(resultados!$A$2:$ZZ$3036, 2535, MATCH($B$2, resultados!$A$1:$ZZ$1, 0))</f>
        <v/>
      </c>
      <c r="C2541">
        <f>INDEX(resultados!$A$2:$ZZ$3036, 2535, MATCH($B$3, resultados!$A$1:$ZZ$1, 0))</f>
        <v/>
      </c>
    </row>
    <row r="2542">
      <c r="A2542">
        <f>INDEX(resultados!$A$2:$ZZ$3036, 2536, MATCH($B$1, resultados!$A$1:$ZZ$1, 0))</f>
        <v/>
      </c>
      <c r="B2542">
        <f>INDEX(resultados!$A$2:$ZZ$3036, 2536, MATCH($B$2, resultados!$A$1:$ZZ$1, 0))</f>
        <v/>
      </c>
      <c r="C2542">
        <f>INDEX(resultados!$A$2:$ZZ$3036, 2536, MATCH($B$3, resultados!$A$1:$ZZ$1, 0))</f>
        <v/>
      </c>
    </row>
    <row r="2543">
      <c r="A2543">
        <f>INDEX(resultados!$A$2:$ZZ$3036, 2537, MATCH($B$1, resultados!$A$1:$ZZ$1, 0))</f>
        <v/>
      </c>
      <c r="B2543">
        <f>INDEX(resultados!$A$2:$ZZ$3036, 2537, MATCH($B$2, resultados!$A$1:$ZZ$1, 0))</f>
        <v/>
      </c>
      <c r="C2543">
        <f>INDEX(resultados!$A$2:$ZZ$3036, 2537, MATCH($B$3, resultados!$A$1:$ZZ$1, 0))</f>
        <v/>
      </c>
    </row>
    <row r="2544">
      <c r="A2544">
        <f>INDEX(resultados!$A$2:$ZZ$3036, 2538, MATCH($B$1, resultados!$A$1:$ZZ$1, 0))</f>
        <v/>
      </c>
      <c r="B2544">
        <f>INDEX(resultados!$A$2:$ZZ$3036, 2538, MATCH($B$2, resultados!$A$1:$ZZ$1, 0))</f>
        <v/>
      </c>
      <c r="C2544">
        <f>INDEX(resultados!$A$2:$ZZ$3036, 2538, MATCH($B$3, resultados!$A$1:$ZZ$1, 0))</f>
        <v/>
      </c>
    </row>
    <row r="2545">
      <c r="A2545">
        <f>INDEX(resultados!$A$2:$ZZ$3036, 2539, MATCH($B$1, resultados!$A$1:$ZZ$1, 0))</f>
        <v/>
      </c>
      <c r="B2545">
        <f>INDEX(resultados!$A$2:$ZZ$3036, 2539, MATCH($B$2, resultados!$A$1:$ZZ$1, 0))</f>
        <v/>
      </c>
      <c r="C2545">
        <f>INDEX(resultados!$A$2:$ZZ$3036, 2539, MATCH($B$3, resultados!$A$1:$ZZ$1, 0))</f>
        <v/>
      </c>
    </row>
    <row r="2546">
      <c r="A2546">
        <f>INDEX(resultados!$A$2:$ZZ$3036, 2540, MATCH($B$1, resultados!$A$1:$ZZ$1, 0))</f>
        <v/>
      </c>
      <c r="B2546">
        <f>INDEX(resultados!$A$2:$ZZ$3036, 2540, MATCH($B$2, resultados!$A$1:$ZZ$1, 0))</f>
        <v/>
      </c>
      <c r="C2546">
        <f>INDEX(resultados!$A$2:$ZZ$3036, 2540, MATCH($B$3, resultados!$A$1:$ZZ$1, 0))</f>
        <v/>
      </c>
    </row>
    <row r="2547">
      <c r="A2547">
        <f>INDEX(resultados!$A$2:$ZZ$3036, 2541, MATCH($B$1, resultados!$A$1:$ZZ$1, 0))</f>
        <v/>
      </c>
      <c r="B2547">
        <f>INDEX(resultados!$A$2:$ZZ$3036, 2541, MATCH($B$2, resultados!$A$1:$ZZ$1, 0))</f>
        <v/>
      </c>
      <c r="C2547">
        <f>INDEX(resultados!$A$2:$ZZ$3036, 2541, MATCH($B$3, resultados!$A$1:$ZZ$1, 0))</f>
        <v/>
      </c>
    </row>
    <row r="2548">
      <c r="A2548">
        <f>INDEX(resultados!$A$2:$ZZ$3036, 2542, MATCH($B$1, resultados!$A$1:$ZZ$1, 0))</f>
        <v/>
      </c>
      <c r="B2548">
        <f>INDEX(resultados!$A$2:$ZZ$3036, 2542, MATCH($B$2, resultados!$A$1:$ZZ$1, 0))</f>
        <v/>
      </c>
      <c r="C2548">
        <f>INDEX(resultados!$A$2:$ZZ$3036, 2542, MATCH($B$3, resultados!$A$1:$ZZ$1, 0))</f>
        <v/>
      </c>
    </row>
    <row r="2549">
      <c r="A2549">
        <f>INDEX(resultados!$A$2:$ZZ$3036, 2543, MATCH($B$1, resultados!$A$1:$ZZ$1, 0))</f>
        <v/>
      </c>
      <c r="B2549">
        <f>INDEX(resultados!$A$2:$ZZ$3036, 2543, MATCH($B$2, resultados!$A$1:$ZZ$1, 0))</f>
        <v/>
      </c>
      <c r="C2549">
        <f>INDEX(resultados!$A$2:$ZZ$3036, 2543, MATCH($B$3, resultados!$A$1:$ZZ$1, 0))</f>
        <v/>
      </c>
    </row>
    <row r="2550">
      <c r="A2550">
        <f>INDEX(resultados!$A$2:$ZZ$3036, 2544, MATCH($B$1, resultados!$A$1:$ZZ$1, 0))</f>
        <v/>
      </c>
      <c r="B2550">
        <f>INDEX(resultados!$A$2:$ZZ$3036, 2544, MATCH($B$2, resultados!$A$1:$ZZ$1, 0))</f>
        <v/>
      </c>
      <c r="C2550">
        <f>INDEX(resultados!$A$2:$ZZ$3036, 2544, MATCH($B$3, resultados!$A$1:$ZZ$1, 0))</f>
        <v/>
      </c>
    </row>
    <row r="2551">
      <c r="A2551">
        <f>INDEX(resultados!$A$2:$ZZ$3036, 2545, MATCH($B$1, resultados!$A$1:$ZZ$1, 0))</f>
        <v/>
      </c>
      <c r="B2551">
        <f>INDEX(resultados!$A$2:$ZZ$3036, 2545, MATCH($B$2, resultados!$A$1:$ZZ$1, 0))</f>
        <v/>
      </c>
      <c r="C2551">
        <f>INDEX(resultados!$A$2:$ZZ$3036, 2545, MATCH($B$3, resultados!$A$1:$ZZ$1, 0))</f>
        <v/>
      </c>
    </row>
    <row r="2552">
      <c r="A2552">
        <f>INDEX(resultados!$A$2:$ZZ$3036, 2546, MATCH($B$1, resultados!$A$1:$ZZ$1, 0))</f>
        <v/>
      </c>
      <c r="B2552">
        <f>INDEX(resultados!$A$2:$ZZ$3036, 2546, MATCH($B$2, resultados!$A$1:$ZZ$1, 0))</f>
        <v/>
      </c>
      <c r="C2552">
        <f>INDEX(resultados!$A$2:$ZZ$3036, 2546, MATCH($B$3, resultados!$A$1:$ZZ$1, 0))</f>
        <v/>
      </c>
    </row>
    <row r="2553">
      <c r="A2553">
        <f>INDEX(resultados!$A$2:$ZZ$3036, 2547, MATCH($B$1, resultados!$A$1:$ZZ$1, 0))</f>
        <v/>
      </c>
      <c r="B2553">
        <f>INDEX(resultados!$A$2:$ZZ$3036, 2547, MATCH($B$2, resultados!$A$1:$ZZ$1, 0))</f>
        <v/>
      </c>
      <c r="C2553">
        <f>INDEX(resultados!$A$2:$ZZ$3036, 2547, MATCH($B$3, resultados!$A$1:$ZZ$1, 0))</f>
        <v/>
      </c>
    </row>
    <row r="2554">
      <c r="A2554">
        <f>INDEX(resultados!$A$2:$ZZ$3036, 2548, MATCH($B$1, resultados!$A$1:$ZZ$1, 0))</f>
        <v/>
      </c>
      <c r="B2554">
        <f>INDEX(resultados!$A$2:$ZZ$3036, 2548, MATCH($B$2, resultados!$A$1:$ZZ$1, 0))</f>
        <v/>
      </c>
      <c r="C2554">
        <f>INDEX(resultados!$A$2:$ZZ$3036, 2548, MATCH($B$3, resultados!$A$1:$ZZ$1, 0))</f>
        <v/>
      </c>
    </row>
    <row r="2555">
      <c r="A2555">
        <f>INDEX(resultados!$A$2:$ZZ$3036, 2549, MATCH($B$1, resultados!$A$1:$ZZ$1, 0))</f>
        <v/>
      </c>
      <c r="B2555">
        <f>INDEX(resultados!$A$2:$ZZ$3036, 2549, MATCH($B$2, resultados!$A$1:$ZZ$1, 0))</f>
        <v/>
      </c>
      <c r="C2555">
        <f>INDEX(resultados!$A$2:$ZZ$3036, 2549, MATCH($B$3, resultados!$A$1:$ZZ$1, 0))</f>
        <v/>
      </c>
    </row>
    <row r="2556">
      <c r="A2556">
        <f>INDEX(resultados!$A$2:$ZZ$3036, 2550, MATCH($B$1, resultados!$A$1:$ZZ$1, 0))</f>
        <v/>
      </c>
      <c r="B2556">
        <f>INDEX(resultados!$A$2:$ZZ$3036, 2550, MATCH($B$2, resultados!$A$1:$ZZ$1, 0))</f>
        <v/>
      </c>
      <c r="C2556">
        <f>INDEX(resultados!$A$2:$ZZ$3036, 2550, MATCH($B$3, resultados!$A$1:$ZZ$1, 0))</f>
        <v/>
      </c>
    </row>
    <row r="2557">
      <c r="A2557">
        <f>INDEX(resultados!$A$2:$ZZ$3036, 2551, MATCH($B$1, resultados!$A$1:$ZZ$1, 0))</f>
        <v/>
      </c>
      <c r="B2557">
        <f>INDEX(resultados!$A$2:$ZZ$3036, 2551, MATCH($B$2, resultados!$A$1:$ZZ$1, 0))</f>
        <v/>
      </c>
      <c r="C2557">
        <f>INDEX(resultados!$A$2:$ZZ$3036, 2551, MATCH($B$3, resultados!$A$1:$ZZ$1, 0))</f>
        <v/>
      </c>
    </row>
    <row r="2558">
      <c r="A2558">
        <f>INDEX(resultados!$A$2:$ZZ$3036, 2552, MATCH($B$1, resultados!$A$1:$ZZ$1, 0))</f>
        <v/>
      </c>
      <c r="B2558">
        <f>INDEX(resultados!$A$2:$ZZ$3036, 2552, MATCH($B$2, resultados!$A$1:$ZZ$1, 0))</f>
        <v/>
      </c>
      <c r="C2558">
        <f>INDEX(resultados!$A$2:$ZZ$3036, 2552, MATCH($B$3, resultados!$A$1:$ZZ$1, 0))</f>
        <v/>
      </c>
    </row>
    <row r="2559">
      <c r="A2559">
        <f>INDEX(resultados!$A$2:$ZZ$3036, 2553, MATCH($B$1, resultados!$A$1:$ZZ$1, 0))</f>
        <v/>
      </c>
      <c r="B2559">
        <f>INDEX(resultados!$A$2:$ZZ$3036, 2553, MATCH($B$2, resultados!$A$1:$ZZ$1, 0))</f>
        <v/>
      </c>
      <c r="C2559">
        <f>INDEX(resultados!$A$2:$ZZ$3036, 2553, MATCH($B$3, resultados!$A$1:$ZZ$1, 0))</f>
        <v/>
      </c>
    </row>
    <row r="2560">
      <c r="A2560">
        <f>INDEX(resultados!$A$2:$ZZ$3036, 2554, MATCH($B$1, resultados!$A$1:$ZZ$1, 0))</f>
        <v/>
      </c>
      <c r="B2560">
        <f>INDEX(resultados!$A$2:$ZZ$3036, 2554, MATCH($B$2, resultados!$A$1:$ZZ$1, 0))</f>
        <v/>
      </c>
      <c r="C2560">
        <f>INDEX(resultados!$A$2:$ZZ$3036, 2554, MATCH($B$3, resultados!$A$1:$ZZ$1, 0))</f>
        <v/>
      </c>
    </row>
    <row r="2561">
      <c r="A2561">
        <f>INDEX(resultados!$A$2:$ZZ$3036, 2555, MATCH($B$1, resultados!$A$1:$ZZ$1, 0))</f>
        <v/>
      </c>
      <c r="B2561">
        <f>INDEX(resultados!$A$2:$ZZ$3036, 2555, MATCH($B$2, resultados!$A$1:$ZZ$1, 0))</f>
        <v/>
      </c>
      <c r="C2561">
        <f>INDEX(resultados!$A$2:$ZZ$3036, 2555, MATCH($B$3, resultados!$A$1:$ZZ$1, 0))</f>
        <v/>
      </c>
    </row>
    <row r="2562">
      <c r="A2562">
        <f>INDEX(resultados!$A$2:$ZZ$3036, 2556, MATCH($B$1, resultados!$A$1:$ZZ$1, 0))</f>
        <v/>
      </c>
      <c r="B2562">
        <f>INDEX(resultados!$A$2:$ZZ$3036, 2556, MATCH($B$2, resultados!$A$1:$ZZ$1, 0))</f>
        <v/>
      </c>
      <c r="C2562">
        <f>INDEX(resultados!$A$2:$ZZ$3036, 2556, MATCH($B$3, resultados!$A$1:$ZZ$1, 0))</f>
        <v/>
      </c>
    </row>
    <row r="2563">
      <c r="A2563">
        <f>INDEX(resultados!$A$2:$ZZ$3036, 2557, MATCH($B$1, resultados!$A$1:$ZZ$1, 0))</f>
        <v/>
      </c>
      <c r="B2563">
        <f>INDEX(resultados!$A$2:$ZZ$3036, 2557, MATCH($B$2, resultados!$A$1:$ZZ$1, 0))</f>
        <v/>
      </c>
      <c r="C2563">
        <f>INDEX(resultados!$A$2:$ZZ$3036, 2557, MATCH($B$3, resultados!$A$1:$ZZ$1, 0))</f>
        <v/>
      </c>
    </row>
    <row r="2564">
      <c r="A2564">
        <f>INDEX(resultados!$A$2:$ZZ$3036, 2558, MATCH($B$1, resultados!$A$1:$ZZ$1, 0))</f>
        <v/>
      </c>
      <c r="B2564">
        <f>INDEX(resultados!$A$2:$ZZ$3036, 2558, MATCH($B$2, resultados!$A$1:$ZZ$1, 0))</f>
        <v/>
      </c>
      <c r="C2564">
        <f>INDEX(resultados!$A$2:$ZZ$3036, 2558, MATCH($B$3, resultados!$A$1:$ZZ$1, 0))</f>
        <v/>
      </c>
    </row>
    <row r="2565">
      <c r="A2565">
        <f>INDEX(resultados!$A$2:$ZZ$3036, 2559, MATCH($B$1, resultados!$A$1:$ZZ$1, 0))</f>
        <v/>
      </c>
      <c r="B2565">
        <f>INDEX(resultados!$A$2:$ZZ$3036, 2559, MATCH($B$2, resultados!$A$1:$ZZ$1, 0))</f>
        <v/>
      </c>
      <c r="C2565">
        <f>INDEX(resultados!$A$2:$ZZ$3036, 2559, MATCH($B$3, resultados!$A$1:$ZZ$1, 0))</f>
        <v/>
      </c>
    </row>
    <row r="2566">
      <c r="A2566">
        <f>INDEX(resultados!$A$2:$ZZ$3036, 2560, MATCH($B$1, resultados!$A$1:$ZZ$1, 0))</f>
        <v/>
      </c>
      <c r="B2566">
        <f>INDEX(resultados!$A$2:$ZZ$3036, 2560, MATCH($B$2, resultados!$A$1:$ZZ$1, 0))</f>
        <v/>
      </c>
      <c r="C2566">
        <f>INDEX(resultados!$A$2:$ZZ$3036, 2560, MATCH($B$3, resultados!$A$1:$ZZ$1, 0))</f>
        <v/>
      </c>
    </row>
    <row r="2567">
      <c r="A2567">
        <f>INDEX(resultados!$A$2:$ZZ$3036, 2561, MATCH($B$1, resultados!$A$1:$ZZ$1, 0))</f>
        <v/>
      </c>
      <c r="B2567">
        <f>INDEX(resultados!$A$2:$ZZ$3036, 2561, MATCH($B$2, resultados!$A$1:$ZZ$1, 0))</f>
        <v/>
      </c>
      <c r="C2567">
        <f>INDEX(resultados!$A$2:$ZZ$3036, 2561, MATCH($B$3, resultados!$A$1:$ZZ$1, 0))</f>
        <v/>
      </c>
    </row>
    <row r="2568">
      <c r="A2568">
        <f>INDEX(resultados!$A$2:$ZZ$3036, 2562, MATCH($B$1, resultados!$A$1:$ZZ$1, 0))</f>
        <v/>
      </c>
      <c r="B2568">
        <f>INDEX(resultados!$A$2:$ZZ$3036, 2562, MATCH($B$2, resultados!$A$1:$ZZ$1, 0))</f>
        <v/>
      </c>
      <c r="C2568">
        <f>INDEX(resultados!$A$2:$ZZ$3036, 2562, MATCH($B$3, resultados!$A$1:$ZZ$1, 0))</f>
        <v/>
      </c>
    </row>
    <row r="2569">
      <c r="A2569">
        <f>INDEX(resultados!$A$2:$ZZ$3036, 2563, MATCH($B$1, resultados!$A$1:$ZZ$1, 0))</f>
        <v/>
      </c>
      <c r="B2569">
        <f>INDEX(resultados!$A$2:$ZZ$3036, 2563, MATCH($B$2, resultados!$A$1:$ZZ$1, 0))</f>
        <v/>
      </c>
      <c r="C2569">
        <f>INDEX(resultados!$A$2:$ZZ$3036, 2563, MATCH($B$3, resultados!$A$1:$ZZ$1, 0))</f>
        <v/>
      </c>
    </row>
    <row r="2570">
      <c r="A2570">
        <f>INDEX(resultados!$A$2:$ZZ$3036, 2564, MATCH($B$1, resultados!$A$1:$ZZ$1, 0))</f>
        <v/>
      </c>
      <c r="B2570">
        <f>INDEX(resultados!$A$2:$ZZ$3036, 2564, MATCH($B$2, resultados!$A$1:$ZZ$1, 0))</f>
        <v/>
      </c>
      <c r="C2570">
        <f>INDEX(resultados!$A$2:$ZZ$3036, 2564, MATCH($B$3, resultados!$A$1:$ZZ$1, 0))</f>
        <v/>
      </c>
    </row>
    <row r="2571">
      <c r="A2571">
        <f>INDEX(resultados!$A$2:$ZZ$3036, 2565, MATCH($B$1, resultados!$A$1:$ZZ$1, 0))</f>
        <v/>
      </c>
      <c r="B2571">
        <f>INDEX(resultados!$A$2:$ZZ$3036, 2565, MATCH($B$2, resultados!$A$1:$ZZ$1, 0))</f>
        <v/>
      </c>
      <c r="C2571">
        <f>INDEX(resultados!$A$2:$ZZ$3036, 2565, MATCH($B$3, resultados!$A$1:$ZZ$1, 0))</f>
        <v/>
      </c>
    </row>
    <row r="2572">
      <c r="A2572">
        <f>INDEX(resultados!$A$2:$ZZ$3036, 2566, MATCH($B$1, resultados!$A$1:$ZZ$1, 0))</f>
        <v/>
      </c>
      <c r="B2572">
        <f>INDEX(resultados!$A$2:$ZZ$3036, 2566, MATCH($B$2, resultados!$A$1:$ZZ$1, 0))</f>
        <v/>
      </c>
      <c r="C2572">
        <f>INDEX(resultados!$A$2:$ZZ$3036, 2566, MATCH($B$3, resultados!$A$1:$ZZ$1, 0))</f>
        <v/>
      </c>
    </row>
    <row r="2573">
      <c r="A2573">
        <f>INDEX(resultados!$A$2:$ZZ$3036, 2567, MATCH($B$1, resultados!$A$1:$ZZ$1, 0))</f>
        <v/>
      </c>
      <c r="B2573">
        <f>INDEX(resultados!$A$2:$ZZ$3036, 2567, MATCH($B$2, resultados!$A$1:$ZZ$1, 0))</f>
        <v/>
      </c>
      <c r="C2573">
        <f>INDEX(resultados!$A$2:$ZZ$3036, 2567, MATCH($B$3, resultados!$A$1:$ZZ$1, 0))</f>
        <v/>
      </c>
    </row>
    <row r="2574">
      <c r="A2574">
        <f>INDEX(resultados!$A$2:$ZZ$3036, 2568, MATCH($B$1, resultados!$A$1:$ZZ$1, 0))</f>
        <v/>
      </c>
      <c r="B2574">
        <f>INDEX(resultados!$A$2:$ZZ$3036, 2568, MATCH($B$2, resultados!$A$1:$ZZ$1, 0))</f>
        <v/>
      </c>
      <c r="C2574">
        <f>INDEX(resultados!$A$2:$ZZ$3036, 2568, MATCH($B$3, resultados!$A$1:$ZZ$1, 0))</f>
        <v/>
      </c>
    </row>
    <row r="2575">
      <c r="A2575">
        <f>INDEX(resultados!$A$2:$ZZ$3036, 2569, MATCH($B$1, resultados!$A$1:$ZZ$1, 0))</f>
        <v/>
      </c>
      <c r="B2575">
        <f>INDEX(resultados!$A$2:$ZZ$3036, 2569, MATCH($B$2, resultados!$A$1:$ZZ$1, 0))</f>
        <v/>
      </c>
      <c r="C2575">
        <f>INDEX(resultados!$A$2:$ZZ$3036, 2569, MATCH($B$3, resultados!$A$1:$ZZ$1, 0))</f>
        <v/>
      </c>
    </row>
    <row r="2576">
      <c r="A2576">
        <f>INDEX(resultados!$A$2:$ZZ$3036, 2570, MATCH($B$1, resultados!$A$1:$ZZ$1, 0))</f>
        <v/>
      </c>
      <c r="B2576">
        <f>INDEX(resultados!$A$2:$ZZ$3036, 2570, MATCH($B$2, resultados!$A$1:$ZZ$1, 0))</f>
        <v/>
      </c>
      <c r="C2576">
        <f>INDEX(resultados!$A$2:$ZZ$3036, 2570, MATCH($B$3, resultados!$A$1:$ZZ$1, 0))</f>
        <v/>
      </c>
    </row>
    <row r="2577">
      <c r="A2577">
        <f>INDEX(resultados!$A$2:$ZZ$3036, 2571, MATCH($B$1, resultados!$A$1:$ZZ$1, 0))</f>
        <v/>
      </c>
      <c r="B2577">
        <f>INDEX(resultados!$A$2:$ZZ$3036, 2571, MATCH($B$2, resultados!$A$1:$ZZ$1, 0))</f>
        <v/>
      </c>
      <c r="C2577">
        <f>INDEX(resultados!$A$2:$ZZ$3036, 2571, MATCH($B$3, resultados!$A$1:$ZZ$1, 0))</f>
        <v/>
      </c>
    </row>
    <row r="2578">
      <c r="A2578">
        <f>INDEX(resultados!$A$2:$ZZ$3036, 2572, MATCH($B$1, resultados!$A$1:$ZZ$1, 0))</f>
        <v/>
      </c>
      <c r="B2578">
        <f>INDEX(resultados!$A$2:$ZZ$3036, 2572, MATCH($B$2, resultados!$A$1:$ZZ$1, 0))</f>
        <v/>
      </c>
      <c r="C2578">
        <f>INDEX(resultados!$A$2:$ZZ$3036, 2572, MATCH($B$3, resultados!$A$1:$ZZ$1, 0))</f>
        <v/>
      </c>
    </row>
    <row r="2579">
      <c r="A2579">
        <f>INDEX(resultados!$A$2:$ZZ$3036, 2573, MATCH($B$1, resultados!$A$1:$ZZ$1, 0))</f>
        <v/>
      </c>
      <c r="B2579">
        <f>INDEX(resultados!$A$2:$ZZ$3036, 2573, MATCH($B$2, resultados!$A$1:$ZZ$1, 0))</f>
        <v/>
      </c>
      <c r="C2579">
        <f>INDEX(resultados!$A$2:$ZZ$3036, 2573, MATCH($B$3, resultados!$A$1:$ZZ$1, 0))</f>
        <v/>
      </c>
    </row>
    <row r="2580">
      <c r="A2580">
        <f>INDEX(resultados!$A$2:$ZZ$3036, 2574, MATCH($B$1, resultados!$A$1:$ZZ$1, 0))</f>
        <v/>
      </c>
      <c r="B2580">
        <f>INDEX(resultados!$A$2:$ZZ$3036, 2574, MATCH($B$2, resultados!$A$1:$ZZ$1, 0))</f>
        <v/>
      </c>
      <c r="C2580">
        <f>INDEX(resultados!$A$2:$ZZ$3036, 2574, MATCH($B$3, resultados!$A$1:$ZZ$1, 0))</f>
        <v/>
      </c>
    </row>
    <row r="2581">
      <c r="A2581">
        <f>INDEX(resultados!$A$2:$ZZ$3036, 2575, MATCH($B$1, resultados!$A$1:$ZZ$1, 0))</f>
        <v/>
      </c>
      <c r="B2581">
        <f>INDEX(resultados!$A$2:$ZZ$3036, 2575, MATCH($B$2, resultados!$A$1:$ZZ$1, 0))</f>
        <v/>
      </c>
      <c r="C2581">
        <f>INDEX(resultados!$A$2:$ZZ$3036, 2575, MATCH($B$3, resultados!$A$1:$ZZ$1, 0))</f>
        <v/>
      </c>
    </row>
    <row r="2582">
      <c r="A2582">
        <f>INDEX(resultados!$A$2:$ZZ$3036, 2576, MATCH($B$1, resultados!$A$1:$ZZ$1, 0))</f>
        <v/>
      </c>
      <c r="B2582">
        <f>INDEX(resultados!$A$2:$ZZ$3036, 2576, MATCH($B$2, resultados!$A$1:$ZZ$1, 0))</f>
        <v/>
      </c>
      <c r="C2582">
        <f>INDEX(resultados!$A$2:$ZZ$3036, 2576, MATCH($B$3, resultados!$A$1:$ZZ$1, 0))</f>
        <v/>
      </c>
    </row>
    <row r="2583">
      <c r="A2583">
        <f>INDEX(resultados!$A$2:$ZZ$3036, 2577, MATCH($B$1, resultados!$A$1:$ZZ$1, 0))</f>
        <v/>
      </c>
      <c r="B2583">
        <f>INDEX(resultados!$A$2:$ZZ$3036, 2577, MATCH($B$2, resultados!$A$1:$ZZ$1, 0))</f>
        <v/>
      </c>
      <c r="C2583">
        <f>INDEX(resultados!$A$2:$ZZ$3036, 2577, MATCH($B$3, resultados!$A$1:$ZZ$1, 0))</f>
        <v/>
      </c>
    </row>
    <row r="2584">
      <c r="A2584">
        <f>INDEX(resultados!$A$2:$ZZ$3036, 2578, MATCH($B$1, resultados!$A$1:$ZZ$1, 0))</f>
        <v/>
      </c>
      <c r="B2584">
        <f>INDEX(resultados!$A$2:$ZZ$3036, 2578, MATCH($B$2, resultados!$A$1:$ZZ$1, 0))</f>
        <v/>
      </c>
      <c r="C2584">
        <f>INDEX(resultados!$A$2:$ZZ$3036, 2578, MATCH($B$3, resultados!$A$1:$ZZ$1, 0))</f>
        <v/>
      </c>
    </row>
    <row r="2585">
      <c r="A2585">
        <f>INDEX(resultados!$A$2:$ZZ$3036, 2579, MATCH($B$1, resultados!$A$1:$ZZ$1, 0))</f>
        <v/>
      </c>
      <c r="B2585">
        <f>INDEX(resultados!$A$2:$ZZ$3036, 2579, MATCH($B$2, resultados!$A$1:$ZZ$1, 0))</f>
        <v/>
      </c>
      <c r="C2585">
        <f>INDEX(resultados!$A$2:$ZZ$3036, 2579, MATCH($B$3, resultados!$A$1:$ZZ$1, 0))</f>
        <v/>
      </c>
    </row>
    <row r="2586">
      <c r="A2586">
        <f>INDEX(resultados!$A$2:$ZZ$3036, 2580, MATCH($B$1, resultados!$A$1:$ZZ$1, 0))</f>
        <v/>
      </c>
      <c r="B2586">
        <f>INDEX(resultados!$A$2:$ZZ$3036, 2580, MATCH($B$2, resultados!$A$1:$ZZ$1, 0))</f>
        <v/>
      </c>
      <c r="C2586">
        <f>INDEX(resultados!$A$2:$ZZ$3036, 2580, MATCH($B$3, resultados!$A$1:$ZZ$1, 0))</f>
        <v/>
      </c>
    </row>
    <row r="2587">
      <c r="A2587">
        <f>INDEX(resultados!$A$2:$ZZ$3036, 2581, MATCH($B$1, resultados!$A$1:$ZZ$1, 0))</f>
        <v/>
      </c>
      <c r="B2587">
        <f>INDEX(resultados!$A$2:$ZZ$3036, 2581, MATCH($B$2, resultados!$A$1:$ZZ$1, 0))</f>
        <v/>
      </c>
      <c r="C2587">
        <f>INDEX(resultados!$A$2:$ZZ$3036, 2581, MATCH($B$3, resultados!$A$1:$ZZ$1, 0))</f>
        <v/>
      </c>
    </row>
    <row r="2588">
      <c r="A2588">
        <f>INDEX(resultados!$A$2:$ZZ$3036, 2582, MATCH($B$1, resultados!$A$1:$ZZ$1, 0))</f>
        <v/>
      </c>
      <c r="B2588">
        <f>INDEX(resultados!$A$2:$ZZ$3036, 2582, MATCH($B$2, resultados!$A$1:$ZZ$1, 0))</f>
        <v/>
      </c>
      <c r="C2588">
        <f>INDEX(resultados!$A$2:$ZZ$3036, 2582, MATCH($B$3, resultados!$A$1:$ZZ$1, 0))</f>
        <v/>
      </c>
    </row>
    <row r="2589">
      <c r="A2589">
        <f>INDEX(resultados!$A$2:$ZZ$3036, 2583, MATCH($B$1, resultados!$A$1:$ZZ$1, 0))</f>
        <v/>
      </c>
      <c r="B2589">
        <f>INDEX(resultados!$A$2:$ZZ$3036, 2583, MATCH($B$2, resultados!$A$1:$ZZ$1, 0))</f>
        <v/>
      </c>
      <c r="C2589">
        <f>INDEX(resultados!$A$2:$ZZ$3036, 2583, MATCH($B$3, resultados!$A$1:$ZZ$1, 0))</f>
        <v/>
      </c>
    </row>
    <row r="2590">
      <c r="A2590">
        <f>INDEX(resultados!$A$2:$ZZ$3036, 2584, MATCH($B$1, resultados!$A$1:$ZZ$1, 0))</f>
        <v/>
      </c>
      <c r="B2590">
        <f>INDEX(resultados!$A$2:$ZZ$3036, 2584, MATCH($B$2, resultados!$A$1:$ZZ$1, 0))</f>
        <v/>
      </c>
      <c r="C2590">
        <f>INDEX(resultados!$A$2:$ZZ$3036, 2584, MATCH($B$3, resultados!$A$1:$ZZ$1, 0))</f>
        <v/>
      </c>
    </row>
    <row r="2591">
      <c r="A2591">
        <f>INDEX(resultados!$A$2:$ZZ$3036, 2585, MATCH($B$1, resultados!$A$1:$ZZ$1, 0))</f>
        <v/>
      </c>
      <c r="B2591">
        <f>INDEX(resultados!$A$2:$ZZ$3036, 2585, MATCH($B$2, resultados!$A$1:$ZZ$1, 0))</f>
        <v/>
      </c>
      <c r="C2591">
        <f>INDEX(resultados!$A$2:$ZZ$3036, 2585, MATCH($B$3, resultados!$A$1:$ZZ$1, 0))</f>
        <v/>
      </c>
    </row>
    <row r="2592">
      <c r="A2592">
        <f>INDEX(resultados!$A$2:$ZZ$3036, 2586, MATCH($B$1, resultados!$A$1:$ZZ$1, 0))</f>
        <v/>
      </c>
      <c r="B2592">
        <f>INDEX(resultados!$A$2:$ZZ$3036, 2586, MATCH($B$2, resultados!$A$1:$ZZ$1, 0))</f>
        <v/>
      </c>
      <c r="C2592">
        <f>INDEX(resultados!$A$2:$ZZ$3036, 2586, MATCH($B$3, resultados!$A$1:$ZZ$1, 0))</f>
        <v/>
      </c>
    </row>
    <row r="2593">
      <c r="A2593">
        <f>INDEX(resultados!$A$2:$ZZ$3036, 2587, MATCH($B$1, resultados!$A$1:$ZZ$1, 0))</f>
        <v/>
      </c>
      <c r="B2593">
        <f>INDEX(resultados!$A$2:$ZZ$3036, 2587, MATCH($B$2, resultados!$A$1:$ZZ$1, 0))</f>
        <v/>
      </c>
      <c r="C2593">
        <f>INDEX(resultados!$A$2:$ZZ$3036, 2587, MATCH($B$3, resultados!$A$1:$ZZ$1, 0))</f>
        <v/>
      </c>
    </row>
    <row r="2594">
      <c r="A2594">
        <f>INDEX(resultados!$A$2:$ZZ$3036, 2588, MATCH($B$1, resultados!$A$1:$ZZ$1, 0))</f>
        <v/>
      </c>
      <c r="B2594">
        <f>INDEX(resultados!$A$2:$ZZ$3036, 2588, MATCH($B$2, resultados!$A$1:$ZZ$1, 0))</f>
        <v/>
      </c>
      <c r="C2594">
        <f>INDEX(resultados!$A$2:$ZZ$3036, 2588, MATCH($B$3, resultados!$A$1:$ZZ$1, 0))</f>
        <v/>
      </c>
    </row>
    <row r="2595">
      <c r="A2595">
        <f>INDEX(resultados!$A$2:$ZZ$3036, 2589, MATCH($B$1, resultados!$A$1:$ZZ$1, 0))</f>
        <v/>
      </c>
      <c r="B2595">
        <f>INDEX(resultados!$A$2:$ZZ$3036, 2589, MATCH($B$2, resultados!$A$1:$ZZ$1, 0))</f>
        <v/>
      </c>
      <c r="C2595">
        <f>INDEX(resultados!$A$2:$ZZ$3036, 2589, MATCH($B$3, resultados!$A$1:$ZZ$1, 0))</f>
        <v/>
      </c>
    </row>
    <row r="2596">
      <c r="A2596">
        <f>INDEX(resultados!$A$2:$ZZ$3036, 2590, MATCH($B$1, resultados!$A$1:$ZZ$1, 0))</f>
        <v/>
      </c>
      <c r="B2596">
        <f>INDEX(resultados!$A$2:$ZZ$3036, 2590, MATCH($B$2, resultados!$A$1:$ZZ$1, 0))</f>
        <v/>
      </c>
      <c r="C2596">
        <f>INDEX(resultados!$A$2:$ZZ$3036, 2590, MATCH($B$3, resultados!$A$1:$ZZ$1, 0))</f>
        <v/>
      </c>
    </row>
    <row r="2597">
      <c r="A2597">
        <f>INDEX(resultados!$A$2:$ZZ$3036, 2591, MATCH($B$1, resultados!$A$1:$ZZ$1, 0))</f>
        <v/>
      </c>
      <c r="B2597">
        <f>INDEX(resultados!$A$2:$ZZ$3036, 2591, MATCH($B$2, resultados!$A$1:$ZZ$1, 0))</f>
        <v/>
      </c>
      <c r="C2597">
        <f>INDEX(resultados!$A$2:$ZZ$3036, 2591, MATCH($B$3, resultados!$A$1:$ZZ$1, 0))</f>
        <v/>
      </c>
    </row>
    <row r="2598">
      <c r="A2598">
        <f>INDEX(resultados!$A$2:$ZZ$3036, 2592, MATCH($B$1, resultados!$A$1:$ZZ$1, 0))</f>
        <v/>
      </c>
      <c r="B2598">
        <f>INDEX(resultados!$A$2:$ZZ$3036, 2592, MATCH($B$2, resultados!$A$1:$ZZ$1, 0))</f>
        <v/>
      </c>
      <c r="C2598">
        <f>INDEX(resultados!$A$2:$ZZ$3036, 2592, MATCH($B$3, resultados!$A$1:$ZZ$1, 0))</f>
        <v/>
      </c>
    </row>
    <row r="2599">
      <c r="A2599">
        <f>INDEX(resultados!$A$2:$ZZ$3036, 2593, MATCH($B$1, resultados!$A$1:$ZZ$1, 0))</f>
        <v/>
      </c>
      <c r="B2599">
        <f>INDEX(resultados!$A$2:$ZZ$3036, 2593, MATCH($B$2, resultados!$A$1:$ZZ$1, 0))</f>
        <v/>
      </c>
      <c r="C2599">
        <f>INDEX(resultados!$A$2:$ZZ$3036, 2593, MATCH($B$3, resultados!$A$1:$ZZ$1, 0))</f>
        <v/>
      </c>
    </row>
    <row r="2600">
      <c r="A2600">
        <f>INDEX(resultados!$A$2:$ZZ$3036, 2594, MATCH($B$1, resultados!$A$1:$ZZ$1, 0))</f>
        <v/>
      </c>
      <c r="B2600">
        <f>INDEX(resultados!$A$2:$ZZ$3036, 2594, MATCH($B$2, resultados!$A$1:$ZZ$1, 0))</f>
        <v/>
      </c>
      <c r="C2600">
        <f>INDEX(resultados!$A$2:$ZZ$3036, 2594, MATCH($B$3, resultados!$A$1:$ZZ$1, 0))</f>
        <v/>
      </c>
    </row>
    <row r="2601">
      <c r="A2601">
        <f>INDEX(resultados!$A$2:$ZZ$3036, 2595, MATCH($B$1, resultados!$A$1:$ZZ$1, 0))</f>
        <v/>
      </c>
      <c r="B2601">
        <f>INDEX(resultados!$A$2:$ZZ$3036, 2595, MATCH($B$2, resultados!$A$1:$ZZ$1, 0))</f>
        <v/>
      </c>
      <c r="C2601">
        <f>INDEX(resultados!$A$2:$ZZ$3036, 2595, MATCH($B$3, resultados!$A$1:$ZZ$1, 0))</f>
        <v/>
      </c>
    </row>
    <row r="2602">
      <c r="A2602">
        <f>INDEX(resultados!$A$2:$ZZ$3036, 2596, MATCH($B$1, resultados!$A$1:$ZZ$1, 0))</f>
        <v/>
      </c>
      <c r="B2602">
        <f>INDEX(resultados!$A$2:$ZZ$3036, 2596, MATCH($B$2, resultados!$A$1:$ZZ$1, 0))</f>
        <v/>
      </c>
      <c r="C2602">
        <f>INDEX(resultados!$A$2:$ZZ$3036, 2596, MATCH($B$3, resultados!$A$1:$ZZ$1, 0))</f>
        <v/>
      </c>
    </row>
    <row r="2603">
      <c r="A2603">
        <f>INDEX(resultados!$A$2:$ZZ$3036, 2597, MATCH($B$1, resultados!$A$1:$ZZ$1, 0))</f>
        <v/>
      </c>
      <c r="B2603">
        <f>INDEX(resultados!$A$2:$ZZ$3036, 2597, MATCH($B$2, resultados!$A$1:$ZZ$1, 0))</f>
        <v/>
      </c>
      <c r="C2603">
        <f>INDEX(resultados!$A$2:$ZZ$3036, 2597, MATCH($B$3, resultados!$A$1:$ZZ$1, 0))</f>
        <v/>
      </c>
    </row>
    <row r="2604">
      <c r="A2604">
        <f>INDEX(resultados!$A$2:$ZZ$3036, 2598, MATCH($B$1, resultados!$A$1:$ZZ$1, 0))</f>
        <v/>
      </c>
      <c r="B2604">
        <f>INDEX(resultados!$A$2:$ZZ$3036, 2598, MATCH($B$2, resultados!$A$1:$ZZ$1, 0))</f>
        <v/>
      </c>
      <c r="C2604">
        <f>INDEX(resultados!$A$2:$ZZ$3036, 2598, MATCH($B$3, resultados!$A$1:$ZZ$1, 0))</f>
        <v/>
      </c>
    </row>
    <row r="2605">
      <c r="A2605">
        <f>INDEX(resultados!$A$2:$ZZ$3036, 2599, MATCH($B$1, resultados!$A$1:$ZZ$1, 0))</f>
        <v/>
      </c>
      <c r="B2605">
        <f>INDEX(resultados!$A$2:$ZZ$3036, 2599, MATCH($B$2, resultados!$A$1:$ZZ$1, 0))</f>
        <v/>
      </c>
      <c r="C2605">
        <f>INDEX(resultados!$A$2:$ZZ$3036, 2599, MATCH($B$3, resultados!$A$1:$ZZ$1, 0))</f>
        <v/>
      </c>
    </row>
    <row r="2606">
      <c r="A2606">
        <f>INDEX(resultados!$A$2:$ZZ$3036, 2600, MATCH($B$1, resultados!$A$1:$ZZ$1, 0))</f>
        <v/>
      </c>
      <c r="B2606">
        <f>INDEX(resultados!$A$2:$ZZ$3036, 2600, MATCH($B$2, resultados!$A$1:$ZZ$1, 0))</f>
        <v/>
      </c>
      <c r="C2606">
        <f>INDEX(resultados!$A$2:$ZZ$3036, 2600, MATCH($B$3, resultados!$A$1:$ZZ$1, 0))</f>
        <v/>
      </c>
    </row>
    <row r="2607">
      <c r="A2607">
        <f>INDEX(resultados!$A$2:$ZZ$3036, 2601, MATCH($B$1, resultados!$A$1:$ZZ$1, 0))</f>
        <v/>
      </c>
      <c r="B2607">
        <f>INDEX(resultados!$A$2:$ZZ$3036, 2601, MATCH($B$2, resultados!$A$1:$ZZ$1, 0))</f>
        <v/>
      </c>
      <c r="C2607">
        <f>INDEX(resultados!$A$2:$ZZ$3036, 2601, MATCH($B$3, resultados!$A$1:$ZZ$1, 0))</f>
        <v/>
      </c>
    </row>
    <row r="2608">
      <c r="A2608">
        <f>INDEX(resultados!$A$2:$ZZ$3036, 2602, MATCH($B$1, resultados!$A$1:$ZZ$1, 0))</f>
        <v/>
      </c>
      <c r="B2608">
        <f>INDEX(resultados!$A$2:$ZZ$3036, 2602, MATCH($B$2, resultados!$A$1:$ZZ$1, 0))</f>
        <v/>
      </c>
      <c r="C2608">
        <f>INDEX(resultados!$A$2:$ZZ$3036, 2602, MATCH($B$3, resultados!$A$1:$ZZ$1, 0))</f>
        <v/>
      </c>
    </row>
    <row r="2609">
      <c r="A2609">
        <f>INDEX(resultados!$A$2:$ZZ$3036, 2603, MATCH($B$1, resultados!$A$1:$ZZ$1, 0))</f>
        <v/>
      </c>
      <c r="B2609">
        <f>INDEX(resultados!$A$2:$ZZ$3036, 2603, MATCH($B$2, resultados!$A$1:$ZZ$1, 0))</f>
        <v/>
      </c>
      <c r="C2609">
        <f>INDEX(resultados!$A$2:$ZZ$3036, 2603, MATCH($B$3, resultados!$A$1:$ZZ$1, 0))</f>
        <v/>
      </c>
    </row>
    <row r="2610">
      <c r="A2610">
        <f>INDEX(resultados!$A$2:$ZZ$3036, 2604, MATCH($B$1, resultados!$A$1:$ZZ$1, 0))</f>
        <v/>
      </c>
      <c r="B2610">
        <f>INDEX(resultados!$A$2:$ZZ$3036, 2604, MATCH($B$2, resultados!$A$1:$ZZ$1, 0))</f>
        <v/>
      </c>
      <c r="C2610">
        <f>INDEX(resultados!$A$2:$ZZ$3036, 2604, MATCH($B$3, resultados!$A$1:$ZZ$1, 0))</f>
        <v/>
      </c>
    </row>
    <row r="2611">
      <c r="A2611">
        <f>INDEX(resultados!$A$2:$ZZ$3036, 2605, MATCH($B$1, resultados!$A$1:$ZZ$1, 0))</f>
        <v/>
      </c>
      <c r="B2611">
        <f>INDEX(resultados!$A$2:$ZZ$3036, 2605, MATCH($B$2, resultados!$A$1:$ZZ$1, 0))</f>
        <v/>
      </c>
      <c r="C2611">
        <f>INDEX(resultados!$A$2:$ZZ$3036, 2605, MATCH($B$3, resultados!$A$1:$ZZ$1, 0))</f>
        <v/>
      </c>
    </row>
    <row r="2612">
      <c r="A2612">
        <f>INDEX(resultados!$A$2:$ZZ$3036, 2606, MATCH($B$1, resultados!$A$1:$ZZ$1, 0))</f>
        <v/>
      </c>
      <c r="B2612">
        <f>INDEX(resultados!$A$2:$ZZ$3036, 2606, MATCH($B$2, resultados!$A$1:$ZZ$1, 0))</f>
        <v/>
      </c>
      <c r="C2612">
        <f>INDEX(resultados!$A$2:$ZZ$3036, 2606, MATCH($B$3, resultados!$A$1:$ZZ$1, 0))</f>
        <v/>
      </c>
    </row>
    <row r="2613">
      <c r="A2613">
        <f>INDEX(resultados!$A$2:$ZZ$3036, 2607, MATCH($B$1, resultados!$A$1:$ZZ$1, 0))</f>
        <v/>
      </c>
      <c r="B2613">
        <f>INDEX(resultados!$A$2:$ZZ$3036, 2607, MATCH($B$2, resultados!$A$1:$ZZ$1, 0))</f>
        <v/>
      </c>
      <c r="C2613">
        <f>INDEX(resultados!$A$2:$ZZ$3036, 2607, MATCH($B$3, resultados!$A$1:$ZZ$1, 0))</f>
        <v/>
      </c>
    </row>
    <row r="2614">
      <c r="A2614">
        <f>INDEX(resultados!$A$2:$ZZ$3036, 2608, MATCH($B$1, resultados!$A$1:$ZZ$1, 0))</f>
        <v/>
      </c>
      <c r="B2614">
        <f>INDEX(resultados!$A$2:$ZZ$3036, 2608, MATCH($B$2, resultados!$A$1:$ZZ$1, 0))</f>
        <v/>
      </c>
      <c r="C2614">
        <f>INDEX(resultados!$A$2:$ZZ$3036, 2608, MATCH($B$3, resultados!$A$1:$ZZ$1, 0))</f>
        <v/>
      </c>
    </row>
    <row r="2615">
      <c r="A2615">
        <f>INDEX(resultados!$A$2:$ZZ$3036, 2609, MATCH($B$1, resultados!$A$1:$ZZ$1, 0))</f>
        <v/>
      </c>
      <c r="B2615">
        <f>INDEX(resultados!$A$2:$ZZ$3036, 2609, MATCH($B$2, resultados!$A$1:$ZZ$1, 0))</f>
        <v/>
      </c>
      <c r="C2615">
        <f>INDEX(resultados!$A$2:$ZZ$3036, 2609, MATCH($B$3, resultados!$A$1:$ZZ$1, 0))</f>
        <v/>
      </c>
    </row>
    <row r="2616">
      <c r="A2616">
        <f>INDEX(resultados!$A$2:$ZZ$3036, 2610, MATCH($B$1, resultados!$A$1:$ZZ$1, 0))</f>
        <v/>
      </c>
      <c r="B2616">
        <f>INDEX(resultados!$A$2:$ZZ$3036, 2610, MATCH($B$2, resultados!$A$1:$ZZ$1, 0))</f>
        <v/>
      </c>
      <c r="C2616">
        <f>INDEX(resultados!$A$2:$ZZ$3036, 2610, MATCH($B$3, resultados!$A$1:$ZZ$1, 0))</f>
        <v/>
      </c>
    </row>
    <row r="2617">
      <c r="A2617">
        <f>INDEX(resultados!$A$2:$ZZ$3036, 2611, MATCH($B$1, resultados!$A$1:$ZZ$1, 0))</f>
        <v/>
      </c>
      <c r="B2617">
        <f>INDEX(resultados!$A$2:$ZZ$3036, 2611, MATCH($B$2, resultados!$A$1:$ZZ$1, 0))</f>
        <v/>
      </c>
      <c r="C2617">
        <f>INDEX(resultados!$A$2:$ZZ$3036, 2611, MATCH($B$3, resultados!$A$1:$ZZ$1, 0))</f>
        <v/>
      </c>
    </row>
    <row r="2618">
      <c r="A2618">
        <f>INDEX(resultados!$A$2:$ZZ$3036, 2612, MATCH($B$1, resultados!$A$1:$ZZ$1, 0))</f>
        <v/>
      </c>
      <c r="B2618">
        <f>INDEX(resultados!$A$2:$ZZ$3036, 2612, MATCH($B$2, resultados!$A$1:$ZZ$1, 0))</f>
        <v/>
      </c>
      <c r="C2618">
        <f>INDEX(resultados!$A$2:$ZZ$3036, 2612, MATCH($B$3, resultados!$A$1:$ZZ$1, 0))</f>
        <v/>
      </c>
    </row>
    <row r="2619">
      <c r="A2619">
        <f>INDEX(resultados!$A$2:$ZZ$3036, 2613, MATCH($B$1, resultados!$A$1:$ZZ$1, 0))</f>
        <v/>
      </c>
      <c r="B2619">
        <f>INDEX(resultados!$A$2:$ZZ$3036, 2613, MATCH($B$2, resultados!$A$1:$ZZ$1, 0))</f>
        <v/>
      </c>
      <c r="C2619">
        <f>INDEX(resultados!$A$2:$ZZ$3036, 2613, MATCH($B$3, resultados!$A$1:$ZZ$1, 0))</f>
        <v/>
      </c>
    </row>
    <row r="2620">
      <c r="A2620">
        <f>INDEX(resultados!$A$2:$ZZ$3036, 2614, MATCH($B$1, resultados!$A$1:$ZZ$1, 0))</f>
        <v/>
      </c>
      <c r="B2620">
        <f>INDEX(resultados!$A$2:$ZZ$3036, 2614, MATCH($B$2, resultados!$A$1:$ZZ$1, 0))</f>
        <v/>
      </c>
      <c r="C2620">
        <f>INDEX(resultados!$A$2:$ZZ$3036, 2614, MATCH($B$3, resultados!$A$1:$ZZ$1, 0))</f>
        <v/>
      </c>
    </row>
    <row r="2621">
      <c r="A2621">
        <f>INDEX(resultados!$A$2:$ZZ$3036, 2615, MATCH($B$1, resultados!$A$1:$ZZ$1, 0))</f>
        <v/>
      </c>
      <c r="B2621">
        <f>INDEX(resultados!$A$2:$ZZ$3036, 2615, MATCH($B$2, resultados!$A$1:$ZZ$1, 0))</f>
        <v/>
      </c>
      <c r="C2621">
        <f>INDEX(resultados!$A$2:$ZZ$3036, 2615, MATCH($B$3, resultados!$A$1:$ZZ$1, 0))</f>
        <v/>
      </c>
    </row>
    <row r="2622">
      <c r="A2622">
        <f>INDEX(resultados!$A$2:$ZZ$3036, 2616, MATCH($B$1, resultados!$A$1:$ZZ$1, 0))</f>
        <v/>
      </c>
      <c r="B2622">
        <f>INDEX(resultados!$A$2:$ZZ$3036, 2616, MATCH($B$2, resultados!$A$1:$ZZ$1, 0))</f>
        <v/>
      </c>
      <c r="C2622">
        <f>INDEX(resultados!$A$2:$ZZ$3036, 2616, MATCH($B$3, resultados!$A$1:$ZZ$1, 0))</f>
        <v/>
      </c>
    </row>
    <row r="2623">
      <c r="A2623">
        <f>INDEX(resultados!$A$2:$ZZ$3036, 2617, MATCH($B$1, resultados!$A$1:$ZZ$1, 0))</f>
        <v/>
      </c>
      <c r="B2623">
        <f>INDEX(resultados!$A$2:$ZZ$3036, 2617, MATCH($B$2, resultados!$A$1:$ZZ$1, 0))</f>
        <v/>
      </c>
      <c r="C2623">
        <f>INDEX(resultados!$A$2:$ZZ$3036, 2617, MATCH($B$3, resultados!$A$1:$ZZ$1, 0))</f>
        <v/>
      </c>
    </row>
    <row r="2624">
      <c r="A2624">
        <f>INDEX(resultados!$A$2:$ZZ$3036, 2618, MATCH($B$1, resultados!$A$1:$ZZ$1, 0))</f>
        <v/>
      </c>
      <c r="B2624">
        <f>INDEX(resultados!$A$2:$ZZ$3036, 2618, MATCH($B$2, resultados!$A$1:$ZZ$1, 0))</f>
        <v/>
      </c>
      <c r="C2624">
        <f>INDEX(resultados!$A$2:$ZZ$3036, 2618, MATCH($B$3, resultados!$A$1:$ZZ$1, 0))</f>
        <v/>
      </c>
    </row>
    <row r="2625">
      <c r="A2625">
        <f>INDEX(resultados!$A$2:$ZZ$3036, 2619, MATCH($B$1, resultados!$A$1:$ZZ$1, 0))</f>
        <v/>
      </c>
      <c r="B2625">
        <f>INDEX(resultados!$A$2:$ZZ$3036, 2619, MATCH($B$2, resultados!$A$1:$ZZ$1, 0))</f>
        <v/>
      </c>
      <c r="C2625">
        <f>INDEX(resultados!$A$2:$ZZ$3036, 2619, MATCH($B$3, resultados!$A$1:$ZZ$1, 0))</f>
        <v/>
      </c>
    </row>
    <row r="2626">
      <c r="A2626">
        <f>INDEX(resultados!$A$2:$ZZ$3036, 2620, MATCH($B$1, resultados!$A$1:$ZZ$1, 0))</f>
        <v/>
      </c>
      <c r="B2626">
        <f>INDEX(resultados!$A$2:$ZZ$3036, 2620, MATCH($B$2, resultados!$A$1:$ZZ$1, 0))</f>
        <v/>
      </c>
      <c r="C2626">
        <f>INDEX(resultados!$A$2:$ZZ$3036, 2620, MATCH($B$3, resultados!$A$1:$ZZ$1, 0))</f>
        <v/>
      </c>
    </row>
    <row r="2627">
      <c r="A2627">
        <f>INDEX(resultados!$A$2:$ZZ$3036, 2621, MATCH($B$1, resultados!$A$1:$ZZ$1, 0))</f>
        <v/>
      </c>
      <c r="B2627">
        <f>INDEX(resultados!$A$2:$ZZ$3036, 2621, MATCH($B$2, resultados!$A$1:$ZZ$1, 0))</f>
        <v/>
      </c>
      <c r="C2627">
        <f>INDEX(resultados!$A$2:$ZZ$3036, 2621, MATCH($B$3, resultados!$A$1:$ZZ$1, 0))</f>
        <v/>
      </c>
    </row>
    <row r="2628">
      <c r="A2628">
        <f>INDEX(resultados!$A$2:$ZZ$3036, 2622, MATCH($B$1, resultados!$A$1:$ZZ$1, 0))</f>
        <v/>
      </c>
      <c r="B2628">
        <f>INDEX(resultados!$A$2:$ZZ$3036, 2622, MATCH($B$2, resultados!$A$1:$ZZ$1, 0))</f>
        <v/>
      </c>
      <c r="C2628">
        <f>INDEX(resultados!$A$2:$ZZ$3036, 2622, MATCH($B$3, resultados!$A$1:$ZZ$1, 0))</f>
        <v/>
      </c>
    </row>
    <row r="2629">
      <c r="A2629">
        <f>INDEX(resultados!$A$2:$ZZ$3036, 2623, MATCH($B$1, resultados!$A$1:$ZZ$1, 0))</f>
        <v/>
      </c>
      <c r="B2629">
        <f>INDEX(resultados!$A$2:$ZZ$3036, 2623, MATCH($B$2, resultados!$A$1:$ZZ$1, 0))</f>
        <v/>
      </c>
      <c r="C2629">
        <f>INDEX(resultados!$A$2:$ZZ$3036, 2623, MATCH($B$3, resultados!$A$1:$ZZ$1, 0))</f>
        <v/>
      </c>
    </row>
    <row r="2630">
      <c r="A2630">
        <f>INDEX(resultados!$A$2:$ZZ$3036, 2624, MATCH($B$1, resultados!$A$1:$ZZ$1, 0))</f>
        <v/>
      </c>
      <c r="B2630">
        <f>INDEX(resultados!$A$2:$ZZ$3036, 2624, MATCH($B$2, resultados!$A$1:$ZZ$1, 0))</f>
        <v/>
      </c>
      <c r="C2630">
        <f>INDEX(resultados!$A$2:$ZZ$3036, 2624, MATCH($B$3, resultados!$A$1:$ZZ$1, 0))</f>
        <v/>
      </c>
    </row>
    <row r="2631">
      <c r="A2631">
        <f>INDEX(resultados!$A$2:$ZZ$3036, 2625, MATCH($B$1, resultados!$A$1:$ZZ$1, 0))</f>
        <v/>
      </c>
      <c r="B2631">
        <f>INDEX(resultados!$A$2:$ZZ$3036, 2625, MATCH($B$2, resultados!$A$1:$ZZ$1, 0))</f>
        <v/>
      </c>
      <c r="C2631">
        <f>INDEX(resultados!$A$2:$ZZ$3036, 2625, MATCH($B$3, resultados!$A$1:$ZZ$1, 0))</f>
        <v/>
      </c>
    </row>
    <row r="2632">
      <c r="A2632">
        <f>INDEX(resultados!$A$2:$ZZ$3036, 2626, MATCH($B$1, resultados!$A$1:$ZZ$1, 0))</f>
        <v/>
      </c>
      <c r="B2632">
        <f>INDEX(resultados!$A$2:$ZZ$3036, 2626, MATCH($B$2, resultados!$A$1:$ZZ$1, 0))</f>
        <v/>
      </c>
      <c r="C2632">
        <f>INDEX(resultados!$A$2:$ZZ$3036, 2626, MATCH($B$3, resultados!$A$1:$ZZ$1, 0))</f>
        <v/>
      </c>
    </row>
    <row r="2633">
      <c r="A2633">
        <f>INDEX(resultados!$A$2:$ZZ$3036, 2627, MATCH($B$1, resultados!$A$1:$ZZ$1, 0))</f>
        <v/>
      </c>
      <c r="B2633">
        <f>INDEX(resultados!$A$2:$ZZ$3036, 2627, MATCH($B$2, resultados!$A$1:$ZZ$1, 0))</f>
        <v/>
      </c>
      <c r="C2633">
        <f>INDEX(resultados!$A$2:$ZZ$3036, 2627, MATCH($B$3, resultados!$A$1:$ZZ$1, 0))</f>
        <v/>
      </c>
    </row>
    <row r="2634">
      <c r="A2634">
        <f>INDEX(resultados!$A$2:$ZZ$3036, 2628, MATCH($B$1, resultados!$A$1:$ZZ$1, 0))</f>
        <v/>
      </c>
      <c r="B2634">
        <f>INDEX(resultados!$A$2:$ZZ$3036, 2628, MATCH($B$2, resultados!$A$1:$ZZ$1, 0))</f>
        <v/>
      </c>
      <c r="C2634">
        <f>INDEX(resultados!$A$2:$ZZ$3036, 2628, MATCH($B$3, resultados!$A$1:$ZZ$1, 0))</f>
        <v/>
      </c>
    </row>
    <row r="2635">
      <c r="A2635">
        <f>INDEX(resultados!$A$2:$ZZ$3036, 2629, MATCH($B$1, resultados!$A$1:$ZZ$1, 0))</f>
        <v/>
      </c>
      <c r="B2635">
        <f>INDEX(resultados!$A$2:$ZZ$3036, 2629, MATCH($B$2, resultados!$A$1:$ZZ$1, 0))</f>
        <v/>
      </c>
      <c r="C2635">
        <f>INDEX(resultados!$A$2:$ZZ$3036, 2629, MATCH($B$3, resultados!$A$1:$ZZ$1, 0))</f>
        <v/>
      </c>
    </row>
    <row r="2636">
      <c r="A2636">
        <f>INDEX(resultados!$A$2:$ZZ$3036, 2630, MATCH($B$1, resultados!$A$1:$ZZ$1, 0))</f>
        <v/>
      </c>
      <c r="B2636">
        <f>INDEX(resultados!$A$2:$ZZ$3036, 2630, MATCH($B$2, resultados!$A$1:$ZZ$1, 0))</f>
        <v/>
      </c>
      <c r="C2636">
        <f>INDEX(resultados!$A$2:$ZZ$3036, 2630, MATCH($B$3, resultados!$A$1:$ZZ$1, 0))</f>
        <v/>
      </c>
    </row>
    <row r="2637">
      <c r="A2637">
        <f>INDEX(resultados!$A$2:$ZZ$3036, 2631, MATCH($B$1, resultados!$A$1:$ZZ$1, 0))</f>
        <v/>
      </c>
      <c r="B2637">
        <f>INDEX(resultados!$A$2:$ZZ$3036, 2631, MATCH($B$2, resultados!$A$1:$ZZ$1, 0))</f>
        <v/>
      </c>
      <c r="C2637">
        <f>INDEX(resultados!$A$2:$ZZ$3036, 2631, MATCH($B$3, resultados!$A$1:$ZZ$1, 0))</f>
        <v/>
      </c>
    </row>
    <row r="2638">
      <c r="A2638">
        <f>INDEX(resultados!$A$2:$ZZ$3036, 2632, MATCH($B$1, resultados!$A$1:$ZZ$1, 0))</f>
        <v/>
      </c>
      <c r="B2638">
        <f>INDEX(resultados!$A$2:$ZZ$3036, 2632, MATCH($B$2, resultados!$A$1:$ZZ$1, 0))</f>
        <v/>
      </c>
      <c r="C2638">
        <f>INDEX(resultados!$A$2:$ZZ$3036, 2632, MATCH($B$3, resultados!$A$1:$ZZ$1, 0))</f>
        <v/>
      </c>
    </row>
    <row r="2639">
      <c r="A2639">
        <f>INDEX(resultados!$A$2:$ZZ$3036, 2633, MATCH($B$1, resultados!$A$1:$ZZ$1, 0))</f>
        <v/>
      </c>
      <c r="B2639">
        <f>INDEX(resultados!$A$2:$ZZ$3036, 2633, MATCH($B$2, resultados!$A$1:$ZZ$1, 0))</f>
        <v/>
      </c>
      <c r="C2639">
        <f>INDEX(resultados!$A$2:$ZZ$3036, 2633, MATCH($B$3, resultados!$A$1:$ZZ$1, 0))</f>
        <v/>
      </c>
    </row>
    <row r="2640">
      <c r="A2640">
        <f>INDEX(resultados!$A$2:$ZZ$3036, 2634, MATCH($B$1, resultados!$A$1:$ZZ$1, 0))</f>
        <v/>
      </c>
      <c r="B2640">
        <f>INDEX(resultados!$A$2:$ZZ$3036, 2634, MATCH($B$2, resultados!$A$1:$ZZ$1, 0))</f>
        <v/>
      </c>
      <c r="C2640">
        <f>INDEX(resultados!$A$2:$ZZ$3036, 2634, MATCH($B$3, resultados!$A$1:$ZZ$1, 0))</f>
        <v/>
      </c>
    </row>
    <row r="2641">
      <c r="A2641">
        <f>INDEX(resultados!$A$2:$ZZ$3036, 2635, MATCH($B$1, resultados!$A$1:$ZZ$1, 0))</f>
        <v/>
      </c>
      <c r="B2641">
        <f>INDEX(resultados!$A$2:$ZZ$3036, 2635, MATCH($B$2, resultados!$A$1:$ZZ$1, 0))</f>
        <v/>
      </c>
      <c r="C2641">
        <f>INDEX(resultados!$A$2:$ZZ$3036, 2635, MATCH($B$3, resultados!$A$1:$ZZ$1, 0))</f>
        <v/>
      </c>
    </row>
    <row r="2642">
      <c r="A2642">
        <f>INDEX(resultados!$A$2:$ZZ$3036, 2636, MATCH($B$1, resultados!$A$1:$ZZ$1, 0))</f>
        <v/>
      </c>
      <c r="B2642">
        <f>INDEX(resultados!$A$2:$ZZ$3036, 2636, MATCH($B$2, resultados!$A$1:$ZZ$1, 0))</f>
        <v/>
      </c>
      <c r="C2642">
        <f>INDEX(resultados!$A$2:$ZZ$3036, 2636, MATCH($B$3, resultados!$A$1:$ZZ$1, 0))</f>
        <v/>
      </c>
    </row>
    <row r="2643">
      <c r="A2643">
        <f>INDEX(resultados!$A$2:$ZZ$3036, 2637, MATCH($B$1, resultados!$A$1:$ZZ$1, 0))</f>
        <v/>
      </c>
      <c r="B2643">
        <f>INDEX(resultados!$A$2:$ZZ$3036, 2637, MATCH($B$2, resultados!$A$1:$ZZ$1, 0))</f>
        <v/>
      </c>
      <c r="C2643">
        <f>INDEX(resultados!$A$2:$ZZ$3036, 2637, MATCH($B$3, resultados!$A$1:$ZZ$1, 0))</f>
        <v/>
      </c>
    </row>
    <row r="2644">
      <c r="A2644">
        <f>INDEX(resultados!$A$2:$ZZ$3036, 2638, MATCH($B$1, resultados!$A$1:$ZZ$1, 0))</f>
        <v/>
      </c>
      <c r="B2644">
        <f>INDEX(resultados!$A$2:$ZZ$3036, 2638, MATCH($B$2, resultados!$A$1:$ZZ$1, 0))</f>
        <v/>
      </c>
      <c r="C2644">
        <f>INDEX(resultados!$A$2:$ZZ$3036, 2638, MATCH($B$3, resultados!$A$1:$ZZ$1, 0))</f>
        <v/>
      </c>
    </row>
    <row r="2645">
      <c r="A2645">
        <f>INDEX(resultados!$A$2:$ZZ$3036, 2639, MATCH($B$1, resultados!$A$1:$ZZ$1, 0))</f>
        <v/>
      </c>
      <c r="B2645">
        <f>INDEX(resultados!$A$2:$ZZ$3036, 2639, MATCH($B$2, resultados!$A$1:$ZZ$1, 0))</f>
        <v/>
      </c>
      <c r="C2645">
        <f>INDEX(resultados!$A$2:$ZZ$3036, 2639, MATCH($B$3, resultados!$A$1:$ZZ$1, 0))</f>
        <v/>
      </c>
    </row>
    <row r="2646">
      <c r="A2646">
        <f>INDEX(resultados!$A$2:$ZZ$3036, 2640, MATCH($B$1, resultados!$A$1:$ZZ$1, 0))</f>
        <v/>
      </c>
      <c r="B2646">
        <f>INDEX(resultados!$A$2:$ZZ$3036, 2640, MATCH($B$2, resultados!$A$1:$ZZ$1, 0))</f>
        <v/>
      </c>
      <c r="C2646">
        <f>INDEX(resultados!$A$2:$ZZ$3036, 2640, MATCH($B$3, resultados!$A$1:$ZZ$1, 0))</f>
        <v/>
      </c>
    </row>
    <row r="2647">
      <c r="A2647">
        <f>INDEX(resultados!$A$2:$ZZ$3036, 2641, MATCH($B$1, resultados!$A$1:$ZZ$1, 0))</f>
        <v/>
      </c>
      <c r="B2647">
        <f>INDEX(resultados!$A$2:$ZZ$3036, 2641, MATCH($B$2, resultados!$A$1:$ZZ$1, 0))</f>
        <v/>
      </c>
      <c r="C2647">
        <f>INDEX(resultados!$A$2:$ZZ$3036, 2641, MATCH($B$3, resultados!$A$1:$ZZ$1, 0))</f>
        <v/>
      </c>
    </row>
    <row r="2648">
      <c r="A2648">
        <f>INDEX(resultados!$A$2:$ZZ$3036, 2642, MATCH($B$1, resultados!$A$1:$ZZ$1, 0))</f>
        <v/>
      </c>
      <c r="B2648">
        <f>INDEX(resultados!$A$2:$ZZ$3036, 2642, MATCH($B$2, resultados!$A$1:$ZZ$1, 0))</f>
        <v/>
      </c>
      <c r="C2648">
        <f>INDEX(resultados!$A$2:$ZZ$3036, 2642, MATCH($B$3, resultados!$A$1:$ZZ$1, 0))</f>
        <v/>
      </c>
    </row>
    <row r="2649">
      <c r="A2649">
        <f>INDEX(resultados!$A$2:$ZZ$3036, 2643, MATCH($B$1, resultados!$A$1:$ZZ$1, 0))</f>
        <v/>
      </c>
      <c r="B2649">
        <f>INDEX(resultados!$A$2:$ZZ$3036, 2643, MATCH($B$2, resultados!$A$1:$ZZ$1, 0))</f>
        <v/>
      </c>
      <c r="C2649">
        <f>INDEX(resultados!$A$2:$ZZ$3036, 2643, MATCH($B$3, resultados!$A$1:$ZZ$1, 0))</f>
        <v/>
      </c>
    </row>
    <row r="2650">
      <c r="A2650">
        <f>INDEX(resultados!$A$2:$ZZ$3036, 2644, MATCH($B$1, resultados!$A$1:$ZZ$1, 0))</f>
        <v/>
      </c>
      <c r="B2650">
        <f>INDEX(resultados!$A$2:$ZZ$3036, 2644, MATCH($B$2, resultados!$A$1:$ZZ$1, 0))</f>
        <v/>
      </c>
      <c r="C2650">
        <f>INDEX(resultados!$A$2:$ZZ$3036, 2644, MATCH($B$3, resultados!$A$1:$ZZ$1, 0))</f>
        <v/>
      </c>
    </row>
    <row r="2651">
      <c r="A2651">
        <f>INDEX(resultados!$A$2:$ZZ$3036, 2645, MATCH($B$1, resultados!$A$1:$ZZ$1, 0))</f>
        <v/>
      </c>
      <c r="B2651">
        <f>INDEX(resultados!$A$2:$ZZ$3036, 2645, MATCH($B$2, resultados!$A$1:$ZZ$1, 0))</f>
        <v/>
      </c>
      <c r="C2651">
        <f>INDEX(resultados!$A$2:$ZZ$3036, 2645, MATCH($B$3, resultados!$A$1:$ZZ$1, 0))</f>
        <v/>
      </c>
    </row>
    <row r="2652">
      <c r="A2652">
        <f>INDEX(resultados!$A$2:$ZZ$3036, 2646, MATCH($B$1, resultados!$A$1:$ZZ$1, 0))</f>
        <v/>
      </c>
      <c r="B2652">
        <f>INDEX(resultados!$A$2:$ZZ$3036, 2646, MATCH($B$2, resultados!$A$1:$ZZ$1, 0))</f>
        <v/>
      </c>
      <c r="C2652">
        <f>INDEX(resultados!$A$2:$ZZ$3036, 2646, MATCH($B$3, resultados!$A$1:$ZZ$1, 0))</f>
        <v/>
      </c>
    </row>
    <row r="2653">
      <c r="A2653">
        <f>INDEX(resultados!$A$2:$ZZ$3036, 2647, MATCH($B$1, resultados!$A$1:$ZZ$1, 0))</f>
        <v/>
      </c>
      <c r="B2653">
        <f>INDEX(resultados!$A$2:$ZZ$3036, 2647, MATCH($B$2, resultados!$A$1:$ZZ$1, 0))</f>
        <v/>
      </c>
      <c r="C2653">
        <f>INDEX(resultados!$A$2:$ZZ$3036, 2647, MATCH($B$3, resultados!$A$1:$ZZ$1, 0))</f>
        <v/>
      </c>
    </row>
    <row r="2654">
      <c r="A2654">
        <f>INDEX(resultados!$A$2:$ZZ$3036, 2648, MATCH($B$1, resultados!$A$1:$ZZ$1, 0))</f>
        <v/>
      </c>
      <c r="B2654">
        <f>INDEX(resultados!$A$2:$ZZ$3036, 2648, MATCH($B$2, resultados!$A$1:$ZZ$1, 0))</f>
        <v/>
      </c>
      <c r="C2654">
        <f>INDEX(resultados!$A$2:$ZZ$3036, 2648, MATCH($B$3, resultados!$A$1:$ZZ$1, 0))</f>
        <v/>
      </c>
    </row>
    <row r="2655">
      <c r="A2655">
        <f>INDEX(resultados!$A$2:$ZZ$3036, 2649, MATCH($B$1, resultados!$A$1:$ZZ$1, 0))</f>
        <v/>
      </c>
      <c r="B2655">
        <f>INDEX(resultados!$A$2:$ZZ$3036, 2649, MATCH($B$2, resultados!$A$1:$ZZ$1, 0))</f>
        <v/>
      </c>
      <c r="C2655">
        <f>INDEX(resultados!$A$2:$ZZ$3036, 2649, MATCH($B$3, resultados!$A$1:$ZZ$1, 0))</f>
        <v/>
      </c>
    </row>
    <row r="2656">
      <c r="A2656">
        <f>INDEX(resultados!$A$2:$ZZ$3036, 2650, MATCH($B$1, resultados!$A$1:$ZZ$1, 0))</f>
        <v/>
      </c>
      <c r="B2656">
        <f>INDEX(resultados!$A$2:$ZZ$3036, 2650, MATCH($B$2, resultados!$A$1:$ZZ$1, 0))</f>
        <v/>
      </c>
      <c r="C2656">
        <f>INDEX(resultados!$A$2:$ZZ$3036, 2650, MATCH($B$3, resultados!$A$1:$ZZ$1, 0))</f>
        <v/>
      </c>
    </row>
    <row r="2657">
      <c r="A2657">
        <f>INDEX(resultados!$A$2:$ZZ$3036, 2651, MATCH($B$1, resultados!$A$1:$ZZ$1, 0))</f>
        <v/>
      </c>
      <c r="B2657">
        <f>INDEX(resultados!$A$2:$ZZ$3036, 2651, MATCH($B$2, resultados!$A$1:$ZZ$1, 0))</f>
        <v/>
      </c>
      <c r="C2657">
        <f>INDEX(resultados!$A$2:$ZZ$3036, 2651, MATCH($B$3, resultados!$A$1:$ZZ$1, 0))</f>
        <v/>
      </c>
    </row>
    <row r="2658">
      <c r="A2658">
        <f>INDEX(resultados!$A$2:$ZZ$3036, 2652, MATCH($B$1, resultados!$A$1:$ZZ$1, 0))</f>
        <v/>
      </c>
      <c r="B2658">
        <f>INDEX(resultados!$A$2:$ZZ$3036, 2652, MATCH($B$2, resultados!$A$1:$ZZ$1, 0))</f>
        <v/>
      </c>
      <c r="C2658">
        <f>INDEX(resultados!$A$2:$ZZ$3036, 2652, MATCH($B$3, resultados!$A$1:$ZZ$1, 0))</f>
        <v/>
      </c>
    </row>
    <row r="2659">
      <c r="A2659">
        <f>INDEX(resultados!$A$2:$ZZ$3036, 2653, MATCH($B$1, resultados!$A$1:$ZZ$1, 0))</f>
        <v/>
      </c>
      <c r="B2659">
        <f>INDEX(resultados!$A$2:$ZZ$3036, 2653, MATCH($B$2, resultados!$A$1:$ZZ$1, 0))</f>
        <v/>
      </c>
      <c r="C2659">
        <f>INDEX(resultados!$A$2:$ZZ$3036, 2653, MATCH($B$3, resultados!$A$1:$ZZ$1, 0))</f>
        <v/>
      </c>
    </row>
    <row r="2660">
      <c r="A2660">
        <f>INDEX(resultados!$A$2:$ZZ$3036, 2654, MATCH($B$1, resultados!$A$1:$ZZ$1, 0))</f>
        <v/>
      </c>
      <c r="B2660">
        <f>INDEX(resultados!$A$2:$ZZ$3036, 2654, MATCH($B$2, resultados!$A$1:$ZZ$1, 0))</f>
        <v/>
      </c>
      <c r="C2660">
        <f>INDEX(resultados!$A$2:$ZZ$3036, 2654, MATCH($B$3, resultados!$A$1:$ZZ$1, 0))</f>
        <v/>
      </c>
    </row>
    <row r="2661">
      <c r="A2661">
        <f>INDEX(resultados!$A$2:$ZZ$3036, 2655, MATCH($B$1, resultados!$A$1:$ZZ$1, 0))</f>
        <v/>
      </c>
      <c r="B2661">
        <f>INDEX(resultados!$A$2:$ZZ$3036, 2655, MATCH($B$2, resultados!$A$1:$ZZ$1, 0))</f>
        <v/>
      </c>
      <c r="C2661">
        <f>INDEX(resultados!$A$2:$ZZ$3036, 2655, MATCH($B$3, resultados!$A$1:$ZZ$1, 0))</f>
        <v/>
      </c>
    </row>
    <row r="2662">
      <c r="A2662">
        <f>INDEX(resultados!$A$2:$ZZ$3036, 2656, MATCH($B$1, resultados!$A$1:$ZZ$1, 0))</f>
        <v/>
      </c>
      <c r="B2662">
        <f>INDEX(resultados!$A$2:$ZZ$3036, 2656, MATCH($B$2, resultados!$A$1:$ZZ$1, 0))</f>
        <v/>
      </c>
      <c r="C2662">
        <f>INDEX(resultados!$A$2:$ZZ$3036, 2656, MATCH($B$3, resultados!$A$1:$ZZ$1, 0))</f>
        <v/>
      </c>
    </row>
    <row r="2663">
      <c r="A2663">
        <f>INDEX(resultados!$A$2:$ZZ$3036, 2657, MATCH($B$1, resultados!$A$1:$ZZ$1, 0))</f>
        <v/>
      </c>
      <c r="B2663">
        <f>INDEX(resultados!$A$2:$ZZ$3036, 2657, MATCH($B$2, resultados!$A$1:$ZZ$1, 0))</f>
        <v/>
      </c>
      <c r="C2663">
        <f>INDEX(resultados!$A$2:$ZZ$3036, 2657, MATCH($B$3, resultados!$A$1:$ZZ$1, 0))</f>
        <v/>
      </c>
    </row>
    <row r="2664">
      <c r="A2664">
        <f>INDEX(resultados!$A$2:$ZZ$3036, 2658, MATCH($B$1, resultados!$A$1:$ZZ$1, 0))</f>
        <v/>
      </c>
      <c r="B2664">
        <f>INDEX(resultados!$A$2:$ZZ$3036, 2658, MATCH($B$2, resultados!$A$1:$ZZ$1, 0))</f>
        <v/>
      </c>
      <c r="C2664">
        <f>INDEX(resultados!$A$2:$ZZ$3036, 2658, MATCH($B$3, resultados!$A$1:$ZZ$1, 0))</f>
        <v/>
      </c>
    </row>
    <row r="2665">
      <c r="A2665">
        <f>INDEX(resultados!$A$2:$ZZ$3036, 2659, MATCH($B$1, resultados!$A$1:$ZZ$1, 0))</f>
        <v/>
      </c>
      <c r="B2665">
        <f>INDEX(resultados!$A$2:$ZZ$3036, 2659, MATCH($B$2, resultados!$A$1:$ZZ$1, 0))</f>
        <v/>
      </c>
      <c r="C2665">
        <f>INDEX(resultados!$A$2:$ZZ$3036, 2659, MATCH($B$3, resultados!$A$1:$ZZ$1, 0))</f>
        <v/>
      </c>
    </row>
    <row r="2666">
      <c r="A2666">
        <f>INDEX(resultados!$A$2:$ZZ$3036, 2660, MATCH($B$1, resultados!$A$1:$ZZ$1, 0))</f>
        <v/>
      </c>
      <c r="B2666">
        <f>INDEX(resultados!$A$2:$ZZ$3036, 2660, MATCH($B$2, resultados!$A$1:$ZZ$1, 0))</f>
        <v/>
      </c>
      <c r="C2666">
        <f>INDEX(resultados!$A$2:$ZZ$3036, 2660, MATCH($B$3, resultados!$A$1:$ZZ$1, 0))</f>
        <v/>
      </c>
    </row>
    <row r="2667">
      <c r="A2667">
        <f>INDEX(resultados!$A$2:$ZZ$3036, 2661, MATCH($B$1, resultados!$A$1:$ZZ$1, 0))</f>
        <v/>
      </c>
      <c r="B2667">
        <f>INDEX(resultados!$A$2:$ZZ$3036, 2661, MATCH($B$2, resultados!$A$1:$ZZ$1, 0))</f>
        <v/>
      </c>
      <c r="C2667">
        <f>INDEX(resultados!$A$2:$ZZ$3036, 2661, MATCH($B$3, resultados!$A$1:$ZZ$1, 0))</f>
        <v/>
      </c>
    </row>
    <row r="2668">
      <c r="A2668">
        <f>INDEX(resultados!$A$2:$ZZ$3036, 2662, MATCH($B$1, resultados!$A$1:$ZZ$1, 0))</f>
        <v/>
      </c>
      <c r="B2668">
        <f>INDEX(resultados!$A$2:$ZZ$3036, 2662, MATCH($B$2, resultados!$A$1:$ZZ$1, 0))</f>
        <v/>
      </c>
      <c r="C2668">
        <f>INDEX(resultados!$A$2:$ZZ$3036, 2662, MATCH($B$3, resultados!$A$1:$ZZ$1, 0))</f>
        <v/>
      </c>
    </row>
    <row r="2669">
      <c r="A2669">
        <f>INDEX(resultados!$A$2:$ZZ$3036, 2663, MATCH($B$1, resultados!$A$1:$ZZ$1, 0))</f>
        <v/>
      </c>
      <c r="B2669">
        <f>INDEX(resultados!$A$2:$ZZ$3036, 2663, MATCH($B$2, resultados!$A$1:$ZZ$1, 0))</f>
        <v/>
      </c>
      <c r="C2669">
        <f>INDEX(resultados!$A$2:$ZZ$3036, 2663, MATCH($B$3, resultados!$A$1:$ZZ$1, 0))</f>
        <v/>
      </c>
    </row>
    <row r="2670">
      <c r="A2670">
        <f>INDEX(resultados!$A$2:$ZZ$3036, 2664, MATCH($B$1, resultados!$A$1:$ZZ$1, 0))</f>
        <v/>
      </c>
      <c r="B2670">
        <f>INDEX(resultados!$A$2:$ZZ$3036, 2664, MATCH($B$2, resultados!$A$1:$ZZ$1, 0))</f>
        <v/>
      </c>
      <c r="C2670">
        <f>INDEX(resultados!$A$2:$ZZ$3036, 2664, MATCH($B$3, resultados!$A$1:$ZZ$1, 0))</f>
        <v/>
      </c>
    </row>
    <row r="2671">
      <c r="A2671">
        <f>INDEX(resultados!$A$2:$ZZ$3036, 2665, MATCH($B$1, resultados!$A$1:$ZZ$1, 0))</f>
        <v/>
      </c>
      <c r="B2671">
        <f>INDEX(resultados!$A$2:$ZZ$3036, 2665, MATCH($B$2, resultados!$A$1:$ZZ$1, 0))</f>
        <v/>
      </c>
      <c r="C2671">
        <f>INDEX(resultados!$A$2:$ZZ$3036, 2665, MATCH($B$3, resultados!$A$1:$ZZ$1, 0))</f>
        <v/>
      </c>
    </row>
    <row r="2672">
      <c r="A2672">
        <f>INDEX(resultados!$A$2:$ZZ$3036, 2666, MATCH($B$1, resultados!$A$1:$ZZ$1, 0))</f>
        <v/>
      </c>
      <c r="B2672">
        <f>INDEX(resultados!$A$2:$ZZ$3036, 2666, MATCH($B$2, resultados!$A$1:$ZZ$1, 0))</f>
        <v/>
      </c>
      <c r="C2672">
        <f>INDEX(resultados!$A$2:$ZZ$3036, 2666, MATCH($B$3, resultados!$A$1:$ZZ$1, 0))</f>
        <v/>
      </c>
    </row>
    <row r="2673">
      <c r="A2673">
        <f>INDEX(resultados!$A$2:$ZZ$3036, 2667, MATCH($B$1, resultados!$A$1:$ZZ$1, 0))</f>
        <v/>
      </c>
      <c r="B2673">
        <f>INDEX(resultados!$A$2:$ZZ$3036, 2667, MATCH($B$2, resultados!$A$1:$ZZ$1, 0))</f>
        <v/>
      </c>
      <c r="C2673">
        <f>INDEX(resultados!$A$2:$ZZ$3036, 2667, MATCH($B$3, resultados!$A$1:$ZZ$1, 0))</f>
        <v/>
      </c>
    </row>
    <row r="2674">
      <c r="A2674">
        <f>INDEX(resultados!$A$2:$ZZ$3036, 2668, MATCH($B$1, resultados!$A$1:$ZZ$1, 0))</f>
        <v/>
      </c>
      <c r="B2674">
        <f>INDEX(resultados!$A$2:$ZZ$3036, 2668, MATCH($B$2, resultados!$A$1:$ZZ$1, 0))</f>
        <v/>
      </c>
      <c r="C2674">
        <f>INDEX(resultados!$A$2:$ZZ$3036, 2668, MATCH($B$3, resultados!$A$1:$ZZ$1, 0))</f>
        <v/>
      </c>
    </row>
    <row r="2675">
      <c r="A2675">
        <f>INDEX(resultados!$A$2:$ZZ$3036, 2669, MATCH($B$1, resultados!$A$1:$ZZ$1, 0))</f>
        <v/>
      </c>
      <c r="B2675">
        <f>INDEX(resultados!$A$2:$ZZ$3036, 2669, MATCH($B$2, resultados!$A$1:$ZZ$1, 0))</f>
        <v/>
      </c>
      <c r="C2675">
        <f>INDEX(resultados!$A$2:$ZZ$3036, 2669, MATCH($B$3, resultados!$A$1:$ZZ$1, 0))</f>
        <v/>
      </c>
    </row>
    <row r="2676">
      <c r="A2676">
        <f>INDEX(resultados!$A$2:$ZZ$3036, 2670, MATCH($B$1, resultados!$A$1:$ZZ$1, 0))</f>
        <v/>
      </c>
      <c r="B2676">
        <f>INDEX(resultados!$A$2:$ZZ$3036, 2670, MATCH($B$2, resultados!$A$1:$ZZ$1, 0))</f>
        <v/>
      </c>
      <c r="C2676">
        <f>INDEX(resultados!$A$2:$ZZ$3036, 2670, MATCH($B$3, resultados!$A$1:$ZZ$1, 0))</f>
        <v/>
      </c>
    </row>
    <row r="2677">
      <c r="A2677">
        <f>INDEX(resultados!$A$2:$ZZ$3036, 2671, MATCH($B$1, resultados!$A$1:$ZZ$1, 0))</f>
        <v/>
      </c>
      <c r="B2677">
        <f>INDEX(resultados!$A$2:$ZZ$3036, 2671, MATCH($B$2, resultados!$A$1:$ZZ$1, 0))</f>
        <v/>
      </c>
      <c r="C2677">
        <f>INDEX(resultados!$A$2:$ZZ$3036, 2671, MATCH($B$3, resultados!$A$1:$ZZ$1, 0))</f>
        <v/>
      </c>
    </row>
    <row r="2678">
      <c r="A2678">
        <f>INDEX(resultados!$A$2:$ZZ$3036, 2672, MATCH($B$1, resultados!$A$1:$ZZ$1, 0))</f>
        <v/>
      </c>
      <c r="B2678">
        <f>INDEX(resultados!$A$2:$ZZ$3036, 2672, MATCH($B$2, resultados!$A$1:$ZZ$1, 0))</f>
        <v/>
      </c>
      <c r="C2678">
        <f>INDEX(resultados!$A$2:$ZZ$3036, 2672, MATCH($B$3, resultados!$A$1:$ZZ$1, 0))</f>
        <v/>
      </c>
    </row>
    <row r="2679">
      <c r="A2679">
        <f>INDEX(resultados!$A$2:$ZZ$3036, 2673, MATCH($B$1, resultados!$A$1:$ZZ$1, 0))</f>
        <v/>
      </c>
      <c r="B2679">
        <f>INDEX(resultados!$A$2:$ZZ$3036, 2673, MATCH($B$2, resultados!$A$1:$ZZ$1, 0))</f>
        <v/>
      </c>
      <c r="C2679">
        <f>INDEX(resultados!$A$2:$ZZ$3036, 2673, MATCH($B$3, resultados!$A$1:$ZZ$1, 0))</f>
        <v/>
      </c>
    </row>
    <row r="2680">
      <c r="A2680">
        <f>INDEX(resultados!$A$2:$ZZ$3036, 2674, MATCH($B$1, resultados!$A$1:$ZZ$1, 0))</f>
        <v/>
      </c>
      <c r="B2680">
        <f>INDEX(resultados!$A$2:$ZZ$3036, 2674, MATCH($B$2, resultados!$A$1:$ZZ$1, 0))</f>
        <v/>
      </c>
      <c r="C2680">
        <f>INDEX(resultados!$A$2:$ZZ$3036, 2674, MATCH($B$3, resultados!$A$1:$ZZ$1, 0))</f>
        <v/>
      </c>
    </row>
    <row r="2681">
      <c r="A2681">
        <f>INDEX(resultados!$A$2:$ZZ$3036, 2675, MATCH($B$1, resultados!$A$1:$ZZ$1, 0))</f>
        <v/>
      </c>
      <c r="B2681">
        <f>INDEX(resultados!$A$2:$ZZ$3036, 2675, MATCH($B$2, resultados!$A$1:$ZZ$1, 0))</f>
        <v/>
      </c>
      <c r="C2681">
        <f>INDEX(resultados!$A$2:$ZZ$3036, 2675, MATCH($B$3, resultados!$A$1:$ZZ$1, 0))</f>
        <v/>
      </c>
    </row>
    <row r="2682">
      <c r="A2682">
        <f>INDEX(resultados!$A$2:$ZZ$3036, 2676, MATCH($B$1, resultados!$A$1:$ZZ$1, 0))</f>
        <v/>
      </c>
      <c r="B2682">
        <f>INDEX(resultados!$A$2:$ZZ$3036, 2676, MATCH($B$2, resultados!$A$1:$ZZ$1, 0))</f>
        <v/>
      </c>
      <c r="C2682">
        <f>INDEX(resultados!$A$2:$ZZ$3036, 2676, MATCH($B$3, resultados!$A$1:$ZZ$1, 0))</f>
        <v/>
      </c>
    </row>
    <row r="2683">
      <c r="A2683">
        <f>INDEX(resultados!$A$2:$ZZ$3036, 2677, MATCH($B$1, resultados!$A$1:$ZZ$1, 0))</f>
        <v/>
      </c>
      <c r="B2683">
        <f>INDEX(resultados!$A$2:$ZZ$3036, 2677, MATCH($B$2, resultados!$A$1:$ZZ$1, 0))</f>
        <v/>
      </c>
      <c r="C2683">
        <f>INDEX(resultados!$A$2:$ZZ$3036, 2677, MATCH($B$3, resultados!$A$1:$ZZ$1, 0))</f>
        <v/>
      </c>
    </row>
    <row r="2684">
      <c r="A2684">
        <f>INDEX(resultados!$A$2:$ZZ$3036, 2678, MATCH($B$1, resultados!$A$1:$ZZ$1, 0))</f>
        <v/>
      </c>
      <c r="B2684">
        <f>INDEX(resultados!$A$2:$ZZ$3036, 2678, MATCH($B$2, resultados!$A$1:$ZZ$1, 0))</f>
        <v/>
      </c>
      <c r="C2684">
        <f>INDEX(resultados!$A$2:$ZZ$3036, 2678, MATCH($B$3, resultados!$A$1:$ZZ$1, 0))</f>
        <v/>
      </c>
    </row>
    <row r="2685">
      <c r="A2685">
        <f>INDEX(resultados!$A$2:$ZZ$3036, 2679, MATCH($B$1, resultados!$A$1:$ZZ$1, 0))</f>
        <v/>
      </c>
      <c r="B2685">
        <f>INDEX(resultados!$A$2:$ZZ$3036, 2679, MATCH($B$2, resultados!$A$1:$ZZ$1, 0))</f>
        <v/>
      </c>
      <c r="C2685">
        <f>INDEX(resultados!$A$2:$ZZ$3036, 2679, MATCH($B$3, resultados!$A$1:$ZZ$1, 0))</f>
        <v/>
      </c>
    </row>
    <row r="2686">
      <c r="A2686">
        <f>INDEX(resultados!$A$2:$ZZ$3036, 2680, MATCH($B$1, resultados!$A$1:$ZZ$1, 0))</f>
        <v/>
      </c>
      <c r="B2686">
        <f>INDEX(resultados!$A$2:$ZZ$3036, 2680, MATCH($B$2, resultados!$A$1:$ZZ$1, 0))</f>
        <v/>
      </c>
      <c r="C2686">
        <f>INDEX(resultados!$A$2:$ZZ$3036, 2680, MATCH($B$3, resultados!$A$1:$ZZ$1, 0))</f>
        <v/>
      </c>
    </row>
    <row r="2687">
      <c r="A2687">
        <f>INDEX(resultados!$A$2:$ZZ$3036, 2681, MATCH($B$1, resultados!$A$1:$ZZ$1, 0))</f>
        <v/>
      </c>
      <c r="B2687">
        <f>INDEX(resultados!$A$2:$ZZ$3036, 2681, MATCH($B$2, resultados!$A$1:$ZZ$1, 0))</f>
        <v/>
      </c>
      <c r="C2687">
        <f>INDEX(resultados!$A$2:$ZZ$3036, 2681, MATCH($B$3, resultados!$A$1:$ZZ$1, 0))</f>
        <v/>
      </c>
    </row>
    <row r="2688">
      <c r="A2688">
        <f>INDEX(resultados!$A$2:$ZZ$3036, 2682, MATCH($B$1, resultados!$A$1:$ZZ$1, 0))</f>
        <v/>
      </c>
      <c r="B2688">
        <f>INDEX(resultados!$A$2:$ZZ$3036, 2682, MATCH($B$2, resultados!$A$1:$ZZ$1, 0))</f>
        <v/>
      </c>
      <c r="C2688">
        <f>INDEX(resultados!$A$2:$ZZ$3036, 2682, MATCH($B$3, resultados!$A$1:$ZZ$1, 0))</f>
        <v/>
      </c>
    </row>
    <row r="2689">
      <c r="A2689">
        <f>INDEX(resultados!$A$2:$ZZ$3036, 2683, MATCH($B$1, resultados!$A$1:$ZZ$1, 0))</f>
        <v/>
      </c>
      <c r="B2689">
        <f>INDEX(resultados!$A$2:$ZZ$3036, 2683, MATCH($B$2, resultados!$A$1:$ZZ$1, 0))</f>
        <v/>
      </c>
      <c r="C2689">
        <f>INDEX(resultados!$A$2:$ZZ$3036, 2683, MATCH($B$3, resultados!$A$1:$ZZ$1, 0))</f>
        <v/>
      </c>
    </row>
    <row r="2690">
      <c r="A2690">
        <f>INDEX(resultados!$A$2:$ZZ$3036, 2684, MATCH($B$1, resultados!$A$1:$ZZ$1, 0))</f>
        <v/>
      </c>
      <c r="B2690">
        <f>INDEX(resultados!$A$2:$ZZ$3036, 2684, MATCH($B$2, resultados!$A$1:$ZZ$1, 0))</f>
        <v/>
      </c>
      <c r="C2690">
        <f>INDEX(resultados!$A$2:$ZZ$3036, 2684, MATCH($B$3, resultados!$A$1:$ZZ$1, 0))</f>
        <v/>
      </c>
    </row>
    <row r="2691">
      <c r="A2691">
        <f>INDEX(resultados!$A$2:$ZZ$3036, 2685, MATCH($B$1, resultados!$A$1:$ZZ$1, 0))</f>
        <v/>
      </c>
      <c r="B2691">
        <f>INDEX(resultados!$A$2:$ZZ$3036, 2685, MATCH($B$2, resultados!$A$1:$ZZ$1, 0))</f>
        <v/>
      </c>
      <c r="C2691">
        <f>INDEX(resultados!$A$2:$ZZ$3036, 2685, MATCH($B$3, resultados!$A$1:$ZZ$1, 0))</f>
        <v/>
      </c>
    </row>
    <row r="2692">
      <c r="A2692">
        <f>INDEX(resultados!$A$2:$ZZ$3036, 2686, MATCH($B$1, resultados!$A$1:$ZZ$1, 0))</f>
        <v/>
      </c>
      <c r="B2692">
        <f>INDEX(resultados!$A$2:$ZZ$3036, 2686, MATCH($B$2, resultados!$A$1:$ZZ$1, 0))</f>
        <v/>
      </c>
      <c r="C2692">
        <f>INDEX(resultados!$A$2:$ZZ$3036, 2686, MATCH($B$3, resultados!$A$1:$ZZ$1, 0))</f>
        <v/>
      </c>
    </row>
    <row r="2693">
      <c r="A2693">
        <f>INDEX(resultados!$A$2:$ZZ$3036, 2687, MATCH($B$1, resultados!$A$1:$ZZ$1, 0))</f>
        <v/>
      </c>
      <c r="B2693">
        <f>INDEX(resultados!$A$2:$ZZ$3036, 2687, MATCH($B$2, resultados!$A$1:$ZZ$1, 0))</f>
        <v/>
      </c>
      <c r="C2693">
        <f>INDEX(resultados!$A$2:$ZZ$3036, 2687, MATCH($B$3, resultados!$A$1:$ZZ$1, 0))</f>
        <v/>
      </c>
    </row>
    <row r="2694">
      <c r="A2694">
        <f>INDEX(resultados!$A$2:$ZZ$3036, 2688, MATCH($B$1, resultados!$A$1:$ZZ$1, 0))</f>
        <v/>
      </c>
      <c r="B2694">
        <f>INDEX(resultados!$A$2:$ZZ$3036, 2688, MATCH($B$2, resultados!$A$1:$ZZ$1, 0))</f>
        <v/>
      </c>
      <c r="C2694">
        <f>INDEX(resultados!$A$2:$ZZ$3036, 2688, MATCH($B$3, resultados!$A$1:$ZZ$1, 0))</f>
        <v/>
      </c>
    </row>
    <row r="2695">
      <c r="A2695">
        <f>INDEX(resultados!$A$2:$ZZ$3036, 2689, MATCH($B$1, resultados!$A$1:$ZZ$1, 0))</f>
        <v/>
      </c>
      <c r="B2695">
        <f>INDEX(resultados!$A$2:$ZZ$3036, 2689, MATCH($B$2, resultados!$A$1:$ZZ$1, 0))</f>
        <v/>
      </c>
      <c r="C2695">
        <f>INDEX(resultados!$A$2:$ZZ$3036, 2689, MATCH($B$3, resultados!$A$1:$ZZ$1, 0))</f>
        <v/>
      </c>
    </row>
    <row r="2696">
      <c r="A2696">
        <f>INDEX(resultados!$A$2:$ZZ$3036, 2690, MATCH($B$1, resultados!$A$1:$ZZ$1, 0))</f>
        <v/>
      </c>
      <c r="B2696">
        <f>INDEX(resultados!$A$2:$ZZ$3036, 2690, MATCH($B$2, resultados!$A$1:$ZZ$1, 0))</f>
        <v/>
      </c>
      <c r="C2696">
        <f>INDEX(resultados!$A$2:$ZZ$3036, 2690, MATCH($B$3, resultados!$A$1:$ZZ$1, 0))</f>
        <v/>
      </c>
    </row>
    <row r="2697">
      <c r="A2697">
        <f>INDEX(resultados!$A$2:$ZZ$3036, 2691, MATCH($B$1, resultados!$A$1:$ZZ$1, 0))</f>
        <v/>
      </c>
      <c r="B2697">
        <f>INDEX(resultados!$A$2:$ZZ$3036, 2691, MATCH($B$2, resultados!$A$1:$ZZ$1, 0))</f>
        <v/>
      </c>
      <c r="C2697">
        <f>INDEX(resultados!$A$2:$ZZ$3036, 2691, MATCH($B$3, resultados!$A$1:$ZZ$1, 0))</f>
        <v/>
      </c>
    </row>
    <row r="2698">
      <c r="A2698">
        <f>INDEX(resultados!$A$2:$ZZ$3036, 2692, MATCH($B$1, resultados!$A$1:$ZZ$1, 0))</f>
        <v/>
      </c>
      <c r="B2698">
        <f>INDEX(resultados!$A$2:$ZZ$3036, 2692, MATCH($B$2, resultados!$A$1:$ZZ$1, 0))</f>
        <v/>
      </c>
      <c r="C2698">
        <f>INDEX(resultados!$A$2:$ZZ$3036, 2692, MATCH($B$3, resultados!$A$1:$ZZ$1, 0))</f>
        <v/>
      </c>
    </row>
    <row r="2699">
      <c r="A2699">
        <f>INDEX(resultados!$A$2:$ZZ$3036, 2693, MATCH($B$1, resultados!$A$1:$ZZ$1, 0))</f>
        <v/>
      </c>
      <c r="B2699">
        <f>INDEX(resultados!$A$2:$ZZ$3036, 2693, MATCH($B$2, resultados!$A$1:$ZZ$1, 0))</f>
        <v/>
      </c>
      <c r="C2699">
        <f>INDEX(resultados!$A$2:$ZZ$3036, 2693, MATCH($B$3, resultados!$A$1:$ZZ$1, 0))</f>
        <v/>
      </c>
    </row>
    <row r="2700">
      <c r="A2700">
        <f>INDEX(resultados!$A$2:$ZZ$3036, 2694, MATCH($B$1, resultados!$A$1:$ZZ$1, 0))</f>
        <v/>
      </c>
      <c r="B2700">
        <f>INDEX(resultados!$A$2:$ZZ$3036, 2694, MATCH($B$2, resultados!$A$1:$ZZ$1, 0))</f>
        <v/>
      </c>
      <c r="C2700">
        <f>INDEX(resultados!$A$2:$ZZ$3036, 2694, MATCH($B$3, resultados!$A$1:$ZZ$1, 0))</f>
        <v/>
      </c>
    </row>
    <row r="2701">
      <c r="A2701">
        <f>INDEX(resultados!$A$2:$ZZ$3036, 2695, MATCH($B$1, resultados!$A$1:$ZZ$1, 0))</f>
        <v/>
      </c>
      <c r="B2701">
        <f>INDEX(resultados!$A$2:$ZZ$3036, 2695, MATCH($B$2, resultados!$A$1:$ZZ$1, 0))</f>
        <v/>
      </c>
      <c r="C2701">
        <f>INDEX(resultados!$A$2:$ZZ$3036, 2695, MATCH($B$3, resultados!$A$1:$ZZ$1, 0))</f>
        <v/>
      </c>
    </row>
    <row r="2702">
      <c r="A2702">
        <f>INDEX(resultados!$A$2:$ZZ$3036, 2696, MATCH($B$1, resultados!$A$1:$ZZ$1, 0))</f>
        <v/>
      </c>
      <c r="B2702">
        <f>INDEX(resultados!$A$2:$ZZ$3036, 2696, MATCH($B$2, resultados!$A$1:$ZZ$1, 0))</f>
        <v/>
      </c>
      <c r="C2702">
        <f>INDEX(resultados!$A$2:$ZZ$3036, 2696, MATCH($B$3, resultados!$A$1:$ZZ$1, 0))</f>
        <v/>
      </c>
    </row>
    <row r="2703">
      <c r="A2703">
        <f>INDEX(resultados!$A$2:$ZZ$3036, 2697, MATCH($B$1, resultados!$A$1:$ZZ$1, 0))</f>
        <v/>
      </c>
      <c r="B2703">
        <f>INDEX(resultados!$A$2:$ZZ$3036, 2697, MATCH($B$2, resultados!$A$1:$ZZ$1, 0))</f>
        <v/>
      </c>
      <c r="C2703">
        <f>INDEX(resultados!$A$2:$ZZ$3036, 2697, MATCH($B$3, resultados!$A$1:$ZZ$1, 0))</f>
        <v/>
      </c>
    </row>
    <row r="2704">
      <c r="A2704">
        <f>INDEX(resultados!$A$2:$ZZ$3036, 2698, MATCH($B$1, resultados!$A$1:$ZZ$1, 0))</f>
        <v/>
      </c>
      <c r="B2704">
        <f>INDEX(resultados!$A$2:$ZZ$3036, 2698, MATCH($B$2, resultados!$A$1:$ZZ$1, 0))</f>
        <v/>
      </c>
      <c r="C2704">
        <f>INDEX(resultados!$A$2:$ZZ$3036, 2698, MATCH($B$3, resultados!$A$1:$ZZ$1, 0))</f>
        <v/>
      </c>
    </row>
    <row r="2705">
      <c r="A2705">
        <f>INDEX(resultados!$A$2:$ZZ$3036, 2699, MATCH($B$1, resultados!$A$1:$ZZ$1, 0))</f>
        <v/>
      </c>
      <c r="B2705">
        <f>INDEX(resultados!$A$2:$ZZ$3036, 2699, MATCH($B$2, resultados!$A$1:$ZZ$1, 0))</f>
        <v/>
      </c>
      <c r="C2705">
        <f>INDEX(resultados!$A$2:$ZZ$3036, 2699, MATCH($B$3, resultados!$A$1:$ZZ$1, 0))</f>
        <v/>
      </c>
    </row>
    <row r="2706">
      <c r="A2706">
        <f>INDEX(resultados!$A$2:$ZZ$3036, 2700, MATCH($B$1, resultados!$A$1:$ZZ$1, 0))</f>
        <v/>
      </c>
      <c r="B2706">
        <f>INDEX(resultados!$A$2:$ZZ$3036, 2700, MATCH($B$2, resultados!$A$1:$ZZ$1, 0))</f>
        <v/>
      </c>
      <c r="C2706">
        <f>INDEX(resultados!$A$2:$ZZ$3036, 2700, MATCH($B$3, resultados!$A$1:$ZZ$1, 0))</f>
        <v/>
      </c>
    </row>
    <row r="2707">
      <c r="A2707">
        <f>INDEX(resultados!$A$2:$ZZ$3036, 2701, MATCH($B$1, resultados!$A$1:$ZZ$1, 0))</f>
        <v/>
      </c>
      <c r="B2707">
        <f>INDEX(resultados!$A$2:$ZZ$3036, 2701, MATCH($B$2, resultados!$A$1:$ZZ$1, 0))</f>
        <v/>
      </c>
      <c r="C2707">
        <f>INDEX(resultados!$A$2:$ZZ$3036, 2701, MATCH($B$3, resultados!$A$1:$ZZ$1, 0))</f>
        <v/>
      </c>
    </row>
    <row r="2708">
      <c r="A2708">
        <f>INDEX(resultados!$A$2:$ZZ$3036, 2702, MATCH($B$1, resultados!$A$1:$ZZ$1, 0))</f>
        <v/>
      </c>
      <c r="B2708">
        <f>INDEX(resultados!$A$2:$ZZ$3036, 2702, MATCH($B$2, resultados!$A$1:$ZZ$1, 0))</f>
        <v/>
      </c>
      <c r="C2708">
        <f>INDEX(resultados!$A$2:$ZZ$3036, 2702, MATCH($B$3, resultados!$A$1:$ZZ$1, 0))</f>
        <v/>
      </c>
    </row>
    <row r="2709">
      <c r="A2709">
        <f>INDEX(resultados!$A$2:$ZZ$3036, 2703, MATCH($B$1, resultados!$A$1:$ZZ$1, 0))</f>
        <v/>
      </c>
      <c r="B2709">
        <f>INDEX(resultados!$A$2:$ZZ$3036, 2703, MATCH($B$2, resultados!$A$1:$ZZ$1, 0))</f>
        <v/>
      </c>
      <c r="C2709">
        <f>INDEX(resultados!$A$2:$ZZ$3036, 2703, MATCH($B$3, resultados!$A$1:$ZZ$1, 0))</f>
        <v/>
      </c>
    </row>
    <row r="2710">
      <c r="A2710">
        <f>INDEX(resultados!$A$2:$ZZ$3036, 2704, MATCH($B$1, resultados!$A$1:$ZZ$1, 0))</f>
        <v/>
      </c>
      <c r="B2710">
        <f>INDEX(resultados!$A$2:$ZZ$3036, 2704, MATCH($B$2, resultados!$A$1:$ZZ$1, 0))</f>
        <v/>
      </c>
      <c r="C2710">
        <f>INDEX(resultados!$A$2:$ZZ$3036, 2704, MATCH($B$3, resultados!$A$1:$ZZ$1, 0))</f>
        <v/>
      </c>
    </row>
    <row r="2711">
      <c r="A2711">
        <f>INDEX(resultados!$A$2:$ZZ$3036, 2705, MATCH($B$1, resultados!$A$1:$ZZ$1, 0))</f>
        <v/>
      </c>
      <c r="B2711">
        <f>INDEX(resultados!$A$2:$ZZ$3036, 2705, MATCH($B$2, resultados!$A$1:$ZZ$1, 0))</f>
        <v/>
      </c>
      <c r="C2711">
        <f>INDEX(resultados!$A$2:$ZZ$3036, 2705, MATCH($B$3, resultados!$A$1:$ZZ$1, 0))</f>
        <v/>
      </c>
    </row>
    <row r="2712">
      <c r="A2712">
        <f>INDEX(resultados!$A$2:$ZZ$3036, 2706, MATCH($B$1, resultados!$A$1:$ZZ$1, 0))</f>
        <v/>
      </c>
      <c r="B2712">
        <f>INDEX(resultados!$A$2:$ZZ$3036, 2706, MATCH($B$2, resultados!$A$1:$ZZ$1, 0))</f>
        <v/>
      </c>
      <c r="C2712">
        <f>INDEX(resultados!$A$2:$ZZ$3036, 2706, MATCH($B$3, resultados!$A$1:$ZZ$1, 0))</f>
        <v/>
      </c>
    </row>
    <row r="2713">
      <c r="A2713">
        <f>INDEX(resultados!$A$2:$ZZ$3036, 2707, MATCH($B$1, resultados!$A$1:$ZZ$1, 0))</f>
        <v/>
      </c>
      <c r="B2713">
        <f>INDEX(resultados!$A$2:$ZZ$3036, 2707, MATCH($B$2, resultados!$A$1:$ZZ$1, 0))</f>
        <v/>
      </c>
      <c r="C2713">
        <f>INDEX(resultados!$A$2:$ZZ$3036, 2707, MATCH($B$3, resultados!$A$1:$ZZ$1, 0))</f>
        <v/>
      </c>
    </row>
    <row r="2714">
      <c r="A2714">
        <f>INDEX(resultados!$A$2:$ZZ$3036, 2708, MATCH($B$1, resultados!$A$1:$ZZ$1, 0))</f>
        <v/>
      </c>
      <c r="B2714">
        <f>INDEX(resultados!$A$2:$ZZ$3036, 2708, MATCH($B$2, resultados!$A$1:$ZZ$1, 0))</f>
        <v/>
      </c>
      <c r="C2714">
        <f>INDEX(resultados!$A$2:$ZZ$3036, 2708, MATCH($B$3, resultados!$A$1:$ZZ$1, 0))</f>
        <v/>
      </c>
    </row>
    <row r="2715">
      <c r="A2715">
        <f>INDEX(resultados!$A$2:$ZZ$3036, 2709, MATCH($B$1, resultados!$A$1:$ZZ$1, 0))</f>
        <v/>
      </c>
      <c r="B2715">
        <f>INDEX(resultados!$A$2:$ZZ$3036, 2709, MATCH($B$2, resultados!$A$1:$ZZ$1, 0))</f>
        <v/>
      </c>
      <c r="C2715">
        <f>INDEX(resultados!$A$2:$ZZ$3036, 2709, MATCH($B$3, resultados!$A$1:$ZZ$1, 0))</f>
        <v/>
      </c>
    </row>
    <row r="2716">
      <c r="A2716">
        <f>INDEX(resultados!$A$2:$ZZ$3036, 2710, MATCH($B$1, resultados!$A$1:$ZZ$1, 0))</f>
        <v/>
      </c>
      <c r="B2716">
        <f>INDEX(resultados!$A$2:$ZZ$3036, 2710, MATCH($B$2, resultados!$A$1:$ZZ$1, 0))</f>
        <v/>
      </c>
      <c r="C2716">
        <f>INDEX(resultados!$A$2:$ZZ$3036, 2710, MATCH($B$3, resultados!$A$1:$ZZ$1, 0))</f>
        <v/>
      </c>
    </row>
    <row r="2717">
      <c r="A2717">
        <f>INDEX(resultados!$A$2:$ZZ$3036, 2711, MATCH($B$1, resultados!$A$1:$ZZ$1, 0))</f>
        <v/>
      </c>
      <c r="B2717">
        <f>INDEX(resultados!$A$2:$ZZ$3036, 2711, MATCH($B$2, resultados!$A$1:$ZZ$1, 0))</f>
        <v/>
      </c>
      <c r="C2717">
        <f>INDEX(resultados!$A$2:$ZZ$3036, 2711, MATCH($B$3, resultados!$A$1:$ZZ$1, 0))</f>
        <v/>
      </c>
    </row>
    <row r="2718">
      <c r="A2718">
        <f>INDEX(resultados!$A$2:$ZZ$3036, 2712, MATCH($B$1, resultados!$A$1:$ZZ$1, 0))</f>
        <v/>
      </c>
      <c r="B2718">
        <f>INDEX(resultados!$A$2:$ZZ$3036, 2712, MATCH($B$2, resultados!$A$1:$ZZ$1, 0))</f>
        <v/>
      </c>
      <c r="C2718">
        <f>INDEX(resultados!$A$2:$ZZ$3036, 2712, MATCH($B$3, resultados!$A$1:$ZZ$1, 0))</f>
        <v/>
      </c>
    </row>
    <row r="2719">
      <c r="A2719">
        <f>INDEX(resultados!$A$2:$ZZ$3036, 2713, MATCH($B$1, resultados!$A$1:$ZZ$1, 0))</f>
        <v/>
      </c>
      <c r="B2719">
        <f>INDEX(resultados!$A$2:$ZZ$3036, 2713, MATCH($B$2, resultados!$A$1:$ZZ$1, 0))</f>
        <v/>
      </c>
      <c r="C2719">
        <f>INDEX(resultados!$A$2:$ZZ$3036, 2713, MATCH($B$3, resultados!$A$1:$ZZ$1, 0))</f>
        <v/>
      </c>
    </row>
    <row r="2720">
      <c r="A2720">
        <f>INDEX(resultados!$A$2:$ZZ$3036, 2714, MATCH($B$1, resultados!$A$1:$ZZ$1, 0))</f>
        <v/>
      </c>
      <c r="B2720">
        <f>INDEX(resultados!$A$2:$ZZ$3036, 2714, MATCH($B$2, resultados!$A$1:$ZZ$1, 0))</f>
        <v/>
      </c>
      <c r="C2720">
        <f>INDEX(resultados!$A$2:$ZZ$3036, 2714, MATCH($B$3, resultados!$A$1:$ZZ$1, 0))</f>
        <v/>
      </c>
    </row>
    <row r="2721">
      <c r="A2721">
        <f>INDEX(resultados!$A$2:$ZZ$3036, 2715, MATCH($B$1, resultados!$A$1:$ZZ$1, 0))</f>
        <v/>
      </c>
      <c r="B2721">
        <f>INDEX(resultados!$A$2:$ZZ$3036, 2715, MATCH($B$2, resultados!$A$1:$ZZ$1, 0))</f>
        <v/>
      </c>
      <c r="C2721">
        <f>INDEX(resultados!$A$2:$ZZ$3036, 2715, MATCH($B$3, resultados!$A$1:$ZZ$1, 0))</f>
        <v/>
      </c>
    </row>
    <row r="2722">
      <c r="A2722">
        <f>INDEX(resultados!$A$2:$ZZ$3036, 2716, MATCH($B$1, resultados!$A$1:$ZZ$1, 0))</f>
        <v/>
      </c>
      <c r="B2722">
        <f>INDEX(resultados!$A$2:$ZZ$3036, 2716, MATCH($B$2, resultados!$A$1:$ZZ$1, 0))</f>
        <v/>
      </c>
      <c r="C2722">
        <f>INDEX(resultados!$A$2:$ZZ$3036, 2716, MATCH($B$3, resultados!$A$1:$ZZ$1, 0))</f>
        <v/>
      </c>
    </row>
    <row r="2723">
      <c r="A2723">
        <f>INDEX(resultados!$A$2:$ZZ$3036, 2717, MATCH($B$1, resultados!$A$1:$ZZ$1, 0))</f>
        <v/>
      </c>
      <c r="B2723">
        <f>INDEX(resultados!$A$2:$ZZ$3036, 2717, MATCH($B$2, resultados!$A$1:$ZZ$1, 0))</f>
        <v/>
      </c>
      <c r="C2723">
        <f>INDEX(resultados!$A$2:$ZZ$3036, 2717, MATCH($B$3, resultados!$A$1:$ZZ$1, 0))</f>
        <v/>
      </c>
    </row>
    <row r="2724">
      <c r="A2724">
        <f>INDEX(resultados!$A$2:$ZZ$3036, 2718, MATCH($B$1, resultados!$A$1:$ZZ$1, 0))</f>
        <v/>
      </c>
      <c r="B2724">
        <f>INDEX(resultados!$A$2:$ZZ$3036, 2718, MATCH($B$2, resultados!$A$1:$ZZ$1, 0))</f>
        <v/>
      </c>
      <c r="C2724">
        <f>INDEX(resultados!$A$2:$ZZ$3036, 2718, MATCH($B$3, resultados!$A$1:$ZZ$1, 0))</f>
        <v/>
      </c>
    </row>
    <row r="2725">
      <c r="A2725">
        <f>INDEX(resultados!$A$2:$ZZ$3036, 2719, MATCH($B$1, resultados!$A$1:$ZZ$1, 0))</f>
        <v/>
      </c>
      <c r="B2725">
        <f>INDEX(resultados!$A$2:$ZZ$3036, 2719, MATCH($B$2, resultados!$A$1:$ZZ$1, 0))</f>
        <v/>
      </c>
      <c r="C2725">
        <f>INDEX(resultados!$A$2:$ZZ$3036, 2719, MATCH($B$3, resultados!$A$1:$ZZ$1, 0))</f>
        <v/>
      </c>
    </row>
    <row r="2726">
      <c r="A2726">
        <f>INDEX(resultados!$A$2:$ZZ$3036, 2720, MATCH($B$1, resultados!$A$1:$ZZ$1, 0))</f>
        <v/>
      </c>
      <c r="B2726">
        <f>INDEX(resultados!$A$2:$ZZ$3036, 2720, MATCH($B$2, resultados!$A$1:$ZZ$1, 0))</f>
        <v/>
      </c>
      <c r="C2726">
        <f>INDEX(resultados!$A$2:$ZZ$3036, 2720, MATCH($B$3, resultados!$A$1:$ZZ$1, 0))</f>
        <v/>
      </c>
    </row>
    <row r="2727">
      <c r="A2727">
        <f>INDEX(resultados!$A$2:$ZZ$3036, 2721, MATCH($B$1, resultados!$A$1:$ZZ$1, 0))</f>
        <v/>
      </c>
      <c r="B2727">
        <f>INDEX(resultados!$A$2:$ZZ$3036, 2721, MATCH($B$2, resultados!$A$1:$ZZ$1, 0))</f>
        <v/>
      </c>
      <c r="C2727">
        <f>INDEX(resultados!$A$2:$ZZ$3036, 2721, MATCH($B$3, resultados!$A$1:$ZZ$1, 0))</f>
        <v/>
      </c>
    </row>
    <row r="2728">
      <c r="A2728">
        <f>INDEX(resultados!$A$2:$ZZ$3036, 2722, MATCH($B$1, resultados!$A$1:$ZZ$1, 0))</f>
        <v/>
      </c>
      <c r="B2728">
        <f>INDEX(resultados!$A$2:$ZZ$3036, 2722, MATCH($B$2, resultados!$A$1:$ZZ$1, 0))</f>
        <v/>
      </c>
      <c r="C2728">
        <f>INDEX(resultados!$A$2:$ZZ$3036, 2722, MATCH($B$3, resultados!$A$1:$ZZ$1, 0))</f>
        <v/>
      </c>
    </row>
    <row r="2729">
      <c r="A2729">
        <f>INDEX(resultados!$A$2:$ZZ$3036, 2723, MATCH($B$1, resultados!$A$1:$ZZ$1, 0))</f>
        <v/>
      </c>
      <c r="B2729">
        <f>INDEX(resultados!$A$2:$ZZ$3036, 2723, MATCH($B$2, resultados!$A$1:$ZZ$1, 0))</f>
        <v/>
      </c>
      <c r="C2729">
        <f>INDEX(resultados!$A$2:$ZZ$3036, 2723, MATCH($B$3, resultados!$A$1:$ZZ$1, 0))</f>
        <v/>
      </c>
    </row>
    <row r="2730">
      <c r="A2730">
        <f>INDEX(resultados!$A$2:$ZZ$3036, 2724, MATCH($B$1, resultados!$A$1:$ZZ$1, 0))</f>
        <v/>
      </c>
      <c r="B2730">
        <f>INDEX(resultados!$A$2:$ZZ$3036, 2724, MATCH($B$2, resultados!$A$1:$ZZ$1, 0))</f>
        <v/>
      </c>
      <c r="C2730">
        <f>INDEX(resultados!$A$2:$ZZ$3036, 2724, MATCH($B$3, resultados!$A$1:$ZZ$1, 0))</f>
        <v/>
      </c>
    </row>
    <row r="2731">
      <c r="A2731">
        <f>INDEX(resultados!$A$2:$ZZ$3036, 2725, MATCH($B$1, resultados!$A$1:$ZZ$1, 0))</f>
        <v/>
      </c>
      <c r="B2731">
        <f>INDEX(resultados!$A$2:$ZZ$3036, 2725, MATCH($B$2, resultados!$A$1:$ZZ$1, 0))</f>
        <v/>
      </c>
      <c r="C2731">
        <f>INDEX(resultados!$A$2:$ZZ$3036, 2725, MATCH($B$3, resultados!$A$1:$ZZ$1, 0))</f>
        <v/>
      </c>
    </row>
    <row r="2732">
      <c r="A2732">
        <f>INDEX(resultados!$A$2:$ZZ$3036, 2726, MATCH($B$1, resultados!$A$1:$ZZ$1, 0))</f>
        <v/>
      </c>
      <c r="B2732">
        <f>INDEX(resultados!$A$2:$ZZ$3036, 2726, MATCH($B$2, resultados!$A$1:$ZZ$1, 0))</f>
        <v/>
      </c>
      <c r="C2732">
        <f>INDEX(resultados!$A$2:$ZZ$3036, 2726, MATCH($B$3, resultados!$A$1:$ZZ$1, 0))</f>
        <v/>
      </c>
    </row>
    <row r="2733">
      <c r="A2733">
        <f>INDEX(resultados!$A$2:$ZZ$3036, 2727, MATCH($B$1, resultados!$A$1:$ZZ$1, 0))</f>
        <v/>
      </c>
      <c r="B2733">
        <f>INDEX(resultados!$A$2:$ZZ$3036, 2727, MATCH($B$2, resultados!$A$1:$ZZ$1, 0))</f>
        <v/>
      </c>
      <c r="C2733">
        <f>INDEX(resultados!$A$2:$ZZ$3036, 2727, MATCH($B$3, resultados!$A$1:$ZZ$1, 0))</f>
        <v/>
      </c>
    </row>
    <row r="2734">
      <c r="A2734">
        <f>INDEX(resultados!$A$2:$ZZ$3036, 2728, MATCH($B$1, resultados!$A$1:$ZZ$1, 0))</f>
        <v/>
      </c>
      <c r="B2734">
        <f>INDEX(resultados!$A$2:$ZZ$3036, 2728, MATCH($B$2, resultados!$A$1:$ZZ$1, 0))</f>
        <v/>
      </c>
      <c r="C2734">
        <f>INDEX(resultados!$A$2:$ZZ$3036, 2728, MATCH($B$3, resultados!$A$1:$ZZ$1, 0))</f>
        <v/>
      </c>
    </row>
    <row r="2735">
      <c r="A2735">
        <f>INDEX(resultados!$A$2:$ZZ$3036, 2729, MATCH($B$1, resultados!$A$1:$ZZ$1, 0))</f>
        <v/>
      </c>
      <c r="B2735">
        <f>INDEX(resultados!$A$2:$ZZ$3036, 2729, MATCH($B$2, resultados!$A$1:$ZZ$1, 0))</f>
        <v/>
      </c>
      <c r="C2735">
        <f>INDEX(resultados!$A$2:$ZZ$3036, 2729, MATCH($B$3, resultados!$A$1:$ZZ$1, 0))</f>
        <v/>
      </c>
    </row>
    <row r="2736">
      <c r="A2736">
        <f>INDEX(resultados!$A$2:$ZZ$3036, 2730, MATCH($B$1, resultados!$A$1:$ZZ$1, 0))</f>
        <v/>
      </c>
      <c r="B2736">
        <f>INDEX(resultados!$A$2:$ZZ$3036, 2730, MATCH($B$2, resultados!$A$1:$ZZ$1, 0))</f>
        <v/>
      </c>
      <c r="C2736">
        <f>INDEX(resultados!$A$2:$ZZ$3036, 2730, MATCH($B$3, resultados!$A$1:$ZZ$1, 0))</f>
        <v/>
      </c>
    </row>
    <row r="2737">
      <c r="A2737">
        <f>INDEX(resultados!$A$2:$ZZ$3036, 2731, MATCH($B$1, resultados!$A$1:$ZZ$1, 0))</f>
        <v/>
      </c>
      <c r="B2737">
        <f>INDEX(resultados!$A$2:$ZZ$3036, 2731, MATCH($B$2, resultados!$A$1:$ZZ$1, 0))</f>
        <v/>
      </c>
      <c r="C2737">
        <f>INDEX(resultados!$A$2:$ZZ$3036, 2731, MATCH($B$3, resultados!$A$1:$ZZ$1, 0))</f>
        <v/>
      </c>
    </row>
    <row r="2738">
      <c r="A2738">
        <f>INDEX(resultados!$A$2:$ZZ$3036, 2732, MATCH($B$1, resultados!$A$1:$ZZ$1, 0))</f>
        <v/>
      </c>
      <c r="B2738">
        <f>INDEX(resultados!$A$2:$ZZ$3036, 2732, MATCH($B$2, resultados!$A$1:$ZZ$1, 0))</f>
        <v/>
      </c>
      <c r="C2738">
        <f>INDEX(resultados!$A$2:$ZZ$3036, 2732, MATCH($B$3, resultados!$A$1:$ZZ$1, 0))</f>
        <v/>
      </c>
    </row>
    <row r="2739">
      <c r="A2739">
        <f>INDEX(resultados!$A$2:$ZZ$3036, 2733, MATCH($B$1, resultados!$A$1:$ZZ$1, 0))</f>
        <v/>
      </c>
      <c r="B2739">
        <f>INDEX(resultados!$A$2:$ZZ$3036, 2733, MATCH($B$2, resultados!$A$1:$ZZ$1, 0))</f>
        <v/>
      </c>
      <c r="C2739">
        <f>INDEX(resultados!$A$2:$ZZ$3036, 2733, MATCH($B$3, resultados!$A$1:$ZZ$1, 0))</f>
        <v/>
      </c>
    </row>
    <row r="2740">
      <c r="A2740">
        <f>INDEX(resultados!$A$2:$ZZ$3036, 2734, MATCH($B$1, resultados!$A$1:$ZZ$1, 0))</f>
        <v/>
      </c>
      <c r="B2740">
        <f>INDEX(resultados!$A$2:$ZZ$3036, 2734, MATCH($B$2, resultados!$A$1:$ZZ$1, 0))</f>
        <v/>
      </c>
      <c r="C2740">
        <f>INDEX(resultados!$A$2:$ZZ$3036, 2734, MATCH($B$3, resultados!$A$1:$ZZ$1, 0))</f>
        <v/>
      </c>
    </row>
    <row r="2741">
      <c r="A2741">
        <f>INDEX(resultados!$A$2:$ZZ$3036, 2735, MATCH($B$1, resultados!$A$1:$ZZ$1, 0))</f>
        <v/>
      </c>
      <c r="B2741">
        <f>INDEX(resultados!$A$2:$ZZ$3036, 2735, MATCH($B$2, resultados!$A$1:$ZZ$1, 0))</f>
        <v/>
      </c>
      <c r="C2741">
        <f>INDEX(resultados!$A$2:$ZZ$3036, 2735, MATCH($B$3, resultados!$A$1:$ZZ$1, 0))</f>
        <v/>
      </c>
    </row>
    <row r="2742">
      <c r="A2742">
        <f>INDEX(resultados!$A$2:$ZZ$3036, 2736, MATCH($B$1, resultados!$A$1:$ZZ$1, 0))</f>
        <v/>
      </c>
      <c r="B2742">
        <f>INDEX(resultados!$A$2:$ZZ$3036, 2736, MATCH($B$2, resultados!$A$1:$ZZ$1, 0))</f>
        <v/>
      </c>
      <c r="C2742">
        <f>INDEX(resultados!$A$2:$ZZ$3036, 2736, MATCH($B$3, resultados!$A$1:$ZZ$1, 0))</f>
        <v/>
      </c>
    </row>
    <row r="2743">
      <c r="A2743">
        <f>INDEX(resultados!$A$2:$ZZ$3036, 2737, MATCH($B$1, resultados!$A$1:$ZZ$1, 0))</f>
        <v/>
      </c>
      <c r="B2743">
        <f>INDEX(resultados!$A$2:$ZZ$3036, 2737, MATCH($B$2, resultados!$A$1:$ZZ$1, 0))</f>
        <v/>
      </c>
      <c r="C2743">
        <f>INDEX(resultados!$A$2:$ZZ$3036, 2737, MATCH($B$3, resultados!$A$1:$ZZ$1, 0))</f>
        <v/>
      </c>
    </row>
    <row r="2744">
      <c r="A2744">
        <f>INDEX(resultados!$A$2:$ZZ$3036, 2738, MATCH($B$1, resultados!$A$1:$ZZ$1, 0))</f>
        <v/>
      </c>
      <c r="B2744">
        <f>INDEX(resultados!$A$2:$ZZ$3036, 2738, MATCH($B$2, resultados!$A$1:$ZZ$1, 0))</f>
        <v/>
      </c>
      <c r="C2744">
        <f>INDEX(resultados!$A$2:$ZZ$3036, 2738, MATCH($B$3, resultados!$A$1:$ZZ$1, 0))</f>
        <v/>
      </c>
    </row>
    <row r="2745">
      <c r="A2745">
        <f>INDEX(resultados!$A$2:$ZZ$3036, 2739, MATCH($B$1, resultados!$A$1:$ZZ$1, 0))</f>
        <v/>
      </c>
      <c r="B2745">
        <f>INDEX(resultados!$A$2:$ZZ$3036, 2739, MATCH($B$2, resultados!$A$1:$ZZ$1, 0))</f>
        <v/>
      </c>
      <c r="C2745">
        <f>INDEX(resultados!$A$2:$ZZ$3036, 2739, MATCH($B$3, resultados!$A$1:$ZZ$1, 0))</f>
        <v/>
      </c>
    </row>
    <row r="2746">
      <c r="A2746">
        <f>INDEX(resultados!$A$2:$ZZ$3036, 2740, MATCH($B$1, resultados!$A$1:$ZZ$1, 0))</f>
        <v/>
      </c>
      <c r="B2746">
        <f>INDEX(resultados!$A$2:$ZZ$3036, 2740, MATCH($B$2, resultados!$A$1:$ZZ$1, 0))</f>
        <v/>
      </c>
      <c r="C2746">
        <f>INDEX(resultados!$A$2:$ZZ$3036, 2740, MATCH($B$3, resultados!$A$1:$ZZ$1, 0))</f>
        <v/>
      </c>
    </row>
    <row r="2747">
      <c r="A2747">
        <f>INDEX(resultados!$A$2:$ZZ$3036, 2741, MATCH($B$1, resultados!$A$1:$ZZ$1, 0))</f>
        <v/>
      </c>
      <c r="B2747">
        <f>INDEX(resultados!$A$2:$ZZ$3036, 2741, MATCH($B$2, resultados!$A$1:$ZZ$1, 0))</f>
        <v/>
      </c>
      <c r="C2747">
        <f>INDEX(resultados!$A$2:$ZZ$3036, 2741, MATCH($B$3, resultados!$A$1:$ZZ$1, 0))</f>
        <v/>
      </c>
    </row>
    <row r="2748">
      <c r="A2748">
        <f>INDEX(resultados!$A$2:$ZZ$3036, 2742, MATCH($B$1, resultados!$A$1:$ZZ$1, 0))</f>
        <v/>
      </c>
      <c r="B2748">
        <f>INDEX(resultados!$A$2:$ZZ$3036, 2742, MATCH($B$2, resultados!$A$1:$ZZ$1, 0))</f>
        <v/>
      </c>
      <c r="C2748">
        <f>INDEX(resultados!$A$2:$ZZ$3036, 2742, MATCH($B$3, resultados!$A$1:$ZZ$1, 0))</f>
        <v/>
      </c>
    </row>
    <row r="2749">
      <c r="A2749">
        <f>INDEX(resultados!$A$2:$ZZ$3036, 2743, MATCH($B$1, resultados!$A$1:$ZZ$1, 0))</f>
        <v/>
      </c>
      <c r="B2749">
        <f>INDEX(resultados!$A$2:$ZZ$3036, 2743, MATCH($B$2, resultados!$A$1:$ZZ$1, 0))</f>
        <v/>
      </c>
      <c r="C2749">
        <f>INDEX(resultados!$A$2:$ZZ$3036, 2743, MATCH($B$3, resultados!$A$1:$ZZ$1, 0))</f>
        <v/>
      </c>
    </row>
    <row r="2750">
      <c r="A2750">
        <f>INDEX(resultados!$A$2:$ZZ$3036, 2744, MATCH($B$1, resultados!$A$1:$ZZ$1, 0))</f>
        <v/>
      </c>
      <c r="B2750">
        <f>INDEX(resultados!$A$2:$ZZ$3036, 2744, MATCH($B$2, resultados!$A$1:$ZZ$1, 0))</f>
        <v/>
      </c>
      <c r="C2750">
        <f>INDEX(resultados!$A$2:$ZZ$3036, 2744, MATCH($B$3, resultados!$A$1:$ZZ$1, 0))</f>
        <v/>
      </c>
    </row>
    <row r="2751">
      <c r="A2751">
        <f>INDEX(resultados!$A$2:$ZZ$3036, 2745, MATCH($B$1, resultados!$A$1:$ZZ$1, 0))</f>
        <v/>
      </c>
      <c r="B2751">
        <f>INDEX(resultados!$A$2:$ZZ$3036, 2745, MATCH($B$2, resultados!$A$1:$ZZ$1, 0))</f>
        <v/>
      </c>
      <c r="C2751">
        <f>INDEX(resultados!$A$2:$ZZ$3036, 2745, MATCH($B$3, resultados!$A$1:$ZZ$1, 0))</f>
        <v/>
      </c>
    </row>
    <row r="2752">
      <c r="A2752">
        <f>INDEX(resultados!$A$2:$ZZ$3036, 2746, MATCH($B$1, resultados!$A$1:$ZZ$1, 0))</f>
        <v/>
      </c>
      <c r="B2752">
        <f>INDEX(resultados!$A$2:$ZZ$3036, 2746, MATCH($B$2, resultados!$A$1:$ZZ$1, 0))</f>
        <v/>
      </c>
      <c r="C2752">
        <f>INDEX(resultados!$A$2:$ZZ$3036, 2746, MATCH($B$3, resultados!$A$1:$ZZ$1, 0))</f>
        <v/>
      </c>
    </row>
    <row r="2753">
      <c r="A2753">
        <f>INDEX(resultados!$A$2:$ZZ$3036, 2747, MATCH($B$1, resultados!$A$1:$ZZ$1, 0))</f>
        <v/>
      </c>
      <c r="B2753">
        <f>INDEX(resultados!$A$2:$ZZ$3036, 2747, MATCH($B$2, resultados!$A$1:$ZZ$1, 0))</f>
        <v/>
      </c>
      <c r="C2753">
        <f>INDEX(resultados!$A$2:$ZZ$3036, 2747, MATCH($B$3, resultados!$A$1:$ZZ$1, 0))</f>
        <v/>
      </c>
    </row>
    <row r="2754">
      <c r="A2754">
        <f>INDEX(resultados!$A$2:$ZZ$3036, 2748, MATCH($B$1, resultados!$A$1:$ZZ$1, 0))</f>
        <v/>
      </c>
      <c r="B2754">
        <f>INDEX(resultados!$A$2:$ZZ$3036, 2748, MATCH($B$2, resultados!$A$1:$ZZ$1, 0))</f>
        <v/>
      </c>
      <c r="C2754">
        <f>INDEX(resultados!$A$2:$ZZ$3036, 2748, MATCH($B$3, resultados!$A$1:$ZZ$1, 0))</f>
        <v/>
      </c>
    </row>
    <row r="2755">
      <c r="A2755">
        <f>INDEX(resultados!$A$2:$ZZ$3036, 2749, MATCH($B$1, resultados!$A$1:$ZZ$1, 0))</f>
        <v/>
      </c>
      <c r="B2755">
        <f>INDEX(resultados!$A$2:$ZZ$3036, 2749, MATCH($B$2, resultados!$A$1:$ZZ$1, 0))</f>
        <v/>
      </c>
      <c r="C2755">
        <f>INDEX(resultados!$A$2:$ZZ$3036, 2749, MATCH($B$3, resultados!$A$1:$ZZ$1, 0))</f>
        <v/>
      </c>
    </row>
    <row r="2756">
      <c r="A2756">
        <f>INDEX(resultados!$A$2:$ZZ$3036, 2750, MATCH($B$1, resultados!$A$1:$ZZ$1, 0))</f>
        <v/>
      </c>
      <c r="B2756">
        <f>INDEX(resultados!$A$2:$ZZ$3036, 2750, MATCH($B$2, resultados!$A$1:$ZZ$1, 0))</f>
        <v/>
      </c>
      <c r="C2756">
        <f>INDEX(resultados!$A$2:$ZZ$3036, 2750, MATCH($B$3, resultados!$A$1:$ZZ$1, 0))</f>
        <v/>
      </c>
    </row>
    <row r="2757">
      <c r="A2757">
        <f>INDEX(resultados!$A$2:$ZZ$3036, 2751, MATCH($B$1, resultados!$A$1:$ZZ$1, 0))</f>
        <v/>
      </c>
      <c r="B2757">
        <f>INDEX(resultados!$A$2:$ZZ$3036, 2751, MATCH($B$2, resultados!$A$1:$ZZ$1, 0))</f>
        <v/>
      </c>
      <c r="C2757">
        <f>INDEX(resultados!$A$2:$ZZ$3036, 2751, MATCH($B$3, resultados!$A$1:$ZZ$1, 0))</f>
        <v/>
      </c>
    </row>
    <row r="2758">
      <c r="A2758">
        <f>INDEX(resultados!$A$2:$ZZ$3036, 2752, MATCH($B$1, resultados!$A$1:$ZZ$1, 0))</f>
        <v/>
      </c>
      <c r="B2758">
        <f>INDEX(resultados!$A$2:$ZZ$3036, 2752, MATCH($B$2, resultados!$A$1:$ZZ$1, 0))</f>
        <v/>
      </c>
      <c r="C2758">
        <f>INDEX(resultados!$A$2:$ZZ$3036, 2752, MATCH($B$3, resultados!$A$1:$ZZ$1, 0))</f>
        <v/>
      </c>
    </row>
    <row r="2759">
      <c r="A2759">
        <f>INDEX(resultados!$A$2:$ZZ$3036, 2753, MATCH($B$1, resultados!$A$1:$ZZ$1, 0))</f>
        <v/>
      </c>
      <c r="B2759">
        <f>INDEX(resultados!$A$2:$ZZ$3036, 2753, MATCH($B$2, resultados!$A$1:$ZZ$1, 0))</f>
        <v/>
      </c>
      <c r="C2759">
        <f>INDEX(resultados!$A$2:$ZZ$3036, 2753, MATCH($B$3, resultados!$A$1:$ZZ$1, 0))</f>
        <v/>
      </c>
    </row>
    <row r="2760">
      <c r="A2760">
        <f>INDEX(resultados!$A$2:$ZZ$3036, 2754, MATCH($B$1, resultados!$A$1:$ZZ$1, 0))</f>
        <v/>
      </c>
      <c r="B2760">
        <f>INDEX(resultados!$A$2:$ZZ$3036, 2754, MATCH($B$2, resultados!$A$1:$ZZ$1, 0))</f>
        <v/>
      </c>
      <c r="C2760">
        <f>INDEX(resultados!$A$2:$ZZ$3036, 2754, MATCH($B$3, resultados!$A$1:$ZZ$1, 0))</f>
        <v/>
      </c>
    </row>
    <row r="2761">
      <c r="A2761">
        <f>INDEX(resultados!$A$2:$ZZ$3036, 2755, MATCH($B$1, resultados!$A$1:$ZZ$1, 0))</f>
        <v/>
      </c>
      <c r="B2761">
        <f>INDEX(resultados!$A$2:$ZZ$3036, 2755, MATCH($B$2, resultados!$A$1:$ZZ$1, 0))</f>
        <v/>
      </c>
      <c r="C2761">
        <f>INDEX(resultados!$A$2:$ZZ$3036, 2755, MATCH($B$3, resultados!$A$1:$ZZ$1, 0))</f>
        <v/>
      </c>
    </row>
    <row r="2762">
      <c r="A2762">
        <f>INDEX(resultados!$A$2:$ZZ$3036, 2756, MATCH($B$1, resultados!$A$1:$ZZ$1, 0))</f>
        <v/>
      </c>
      <c r="B2762">
        <f>INDEX(resultados!$A$2:$ZZ$3036, 2756, MATCH($B$2, resultados!$A$1:$ZZ$1, 0))</f>
        <v/>
      </c>
      <c r="C2762">
        <f>INDEX(resultados!$A$2:$ZZ$3036, 2756, MATCH($B$3, resultados!$A$1:$ZZ$1, 0))</f>
        <v/>
      </c>
    </row>
    <row r="2763">
      <c r="A2763">
        <f>INDEX(resultados!$A$2:$ZZ$3036, 2757, MATCH($B$1, resultados!$A$1:$ZZ$1, 0))</f>
        <v/>
      </c>
      <c r="B2763">
        <f>INDEX(resultados!$A$2:$ZZ$3036, 2757, MATCH($B$2, resultados!$A$1:$ZZ$1, 0))</f>
        <v/>
      </c>
      <c r="C2763">
        <f>INDEX(resultados!$A$2:$ZZ$3036, 2757, MATCH($B$3, resultados!$A$1:$ZZ$1, 0))</f>
        <v/>
      </c>
    </row>
    <row r="2764">
      <c r="A2764">
        <f>INDEX(resultados!$A$2:$ZZ$3036, 2758, MATCH($B$1, resultados!$A$1:$ZZ$1, 0))</f>
        <v/>
      </c>
      <c r="B2764">
        <f>INDEX(resultados!$A$2:$ZZ$3036, 2758, MATCH($B$2, resultados!$A$1:$ZZ$1, 0))</f>
        <v/>
      </c>
      <c r="C2764">
        <f>INDEX(resultados!$A$2:$ZZ$3036, 2758, MATCH($B$3, resultados!$A$1:$ZZ$1, 0))</f>
        <v/>
      </c>
    </row>
    <row r="2765">
      <c r="A2765">
        <f>INDEX(resultados!$A$2:$ZZ$3036, 2759, MATCH($B$1, resultados!$A$1:$ZZ$1, 0))</f>
        <v/>
      </c>
      <c r="B2765">
        <f>INDEX(resultados!$A$2:$ZZ$3036, 2759, MATCH($B$2, resultados!$A$1:$ZZ$1, 0))</f>
        <v/>
      </c>
      <c r="C2765">
        <f>INDEX(resultados!$A$2:$ZZ$3036, 2759, MATCH($B$3, resultados!$A$1:$ZZ$1, 0))</f>
        <v/>
      </c>
    </row>
    <row r="2766">
      <c r="A2766">
        <f>INDEX(resultados!$A$2:$ZZ$3036, 2760, MATCH($B$1, resultados!$A$1:$ZZ$1, 0))</f>
        <v/>
      </c>
      <c r="B2766">
        <f>INDEX(resultados!$A$2:$ZZ$3036, 2760, MATCH($B$2, resultados!$A$1:$ZZ$1, 0))</f>
        <v/>
      </c>
      <c r="C2766">
        <f>INDEX(resultados!$A$2:$ZZ$3036, 2760, MATCH($B$3, resultados!$A$1:$ZZ$1, 0))</f>
        <v/>
      </c>
    </row>
    <row r="2767">
      <c r="A2767">
        <f>INDEX(resultados!$A$2:$ZZ$3036, 2761, MATCH($B$1, resultados!$A$1:$ZZ$1, 0))</f>
        <v/>
      </c>
      <c r="B2767">
        <f>INDEX(resultados!$A$2:$ZZ$3036, 2761, MATCH($B$2, resultados!$A$1:$ZZ$1, 0))</f>
        <v/>
      </c>
      <c r="C2767">
        <f>INDEX(resultados!$A$2:$ZZ$3036, 2761, MATCH($B$3, resultados!$A$1:$ZZ$1, 0))</f>
        <v/>
      </c>
    </row>
    <row r="2768">
      <c r="A2768">
        <f>INDEX(resultados!$A$2:$ZZ$3036, 2762, MATCH($B$1, resultados!$A$1:$ZZ$1, 0))</f>
        <v/>
      </c>
      <c r="B2768">
        <f>INDEX(resultados!$A$2:$ZZ$3036, 2762, MATCH($B$2, resultados!$A$1:$ZZ$1, 0))</f>
        <v/>
      </c>
      <c r="C2768">
        <f>INDEX(resultados!$A$2:$ZZ$3036, 2762, MATCH($B$3, resultados!$A$1:$ZZ$1, 0))</f>
        <v/>
      </c>
    </row>
    <row r="2769">
      <c r="A2769">
        <f>INDEX(resultados!$A$2:$ZZ$3036, 2763, MATCH($B$1, resultados!$A$1:$ZZ$1, 0))</f>
        <v/>
      </c>
      <c r="B2769">
        <f>INDEX(resultados!$A$2:$ZZ$3036, 2763, MATCH($B$2, resultados!$A$1:$ZZ$1, 0))</f>
        <v/>
      </c>
      <c r="C2769">
        <f>INDEX(resultados!$A$2:$ZZ$3036, 2763, MATCH($B$3, resultados!$A$1:$ZZ$1, 0))</f>
        <v/>
      </c>
    </row>
    <row r="2770">
      <c r="A2770">
        <f>INDEX(resultados!$A$2:$ZZ$3036, 2764, MATCH($B$1, resultados!$A$1:$ZZ$1, 0))</f>
        <v/>
      </c>
      <c r="B2770">
        <f>INDEX(resultados!$A$2:$ZZ$3036, 2764, MATCH($B$2, resultados!$A$1:$ZZ$1, 0))</f>
        <v/>
      </c>
      <c r="C2770">
        <f>INDEX(resultados!$A$2:$ZZ$3036, 2764, MATCH($B$3, resultados!$A$1:$ZZ$1, 0))</f>
        <v/>
      </c>
    </row>
    <row r="2771">
      <c r="A2771">
        <f>INDEX(resultados!$A$2:$ZZ$3036, 2765, MATCH($B$1, resultados!$A$1:$ZZ$1, 0))</f>
        <v/>
      </c>
      <c r="B2771">
        <f>INDEX(resultados!$A$2:$ZZ$3036, 2765, MATCH($B$2, resultados!$A$1:$ZZ$1, 0))</f>
        <v/>
      </c>
      <c r="C2771">
        <f>INDEX(resultados!$A$2:$ZZ$3036, 2765, MATCH($B$3, resultados!$A$1:$ZZ$1, 0))</f>
        <v/>
      </c>
    </row>
    <row r="2772">
      <c r="A2772">
        <f>INDEX(resultados!$A$2:$ZZ$3036, 2766, MATCH($B$1, resultados!$A$1:$ZZ$1, 0))</f>
        <v/>
      </c>
      <c r="B2772">
        <f>INDEX(resultados!$A$2:$ZZ$3036, 2766, MATCH($B$2, resultados!$A$1:$ZZ$1, 0))</f>
        <v/>
      </c>
      <c r="C2772">
        <f>INDEX(resultados!$A$2:$ZZ$3036, 2766, MATCH($B$3, resultados!$A$1:$ZZ$1, 0))</f>
        <v/>
      </c>
    </row>
    <row r="2773">
      <c r="A2773">
        <f>INDEX(resultados!$A$2:$ZZ$3036, 2767, MATCH($B$1, resultados!$A$1:$ZZ$1, 0))</f>
        <v/>
      </c>
      <c r="B2773">
        <f>INDEX(resultados!$A$2:$ZZ$3036, 2767, MATCH($B$2, resultados!$A$1:$ZZ$1, 0))</f>
        <v/>
      </c>
      <c r="C2773">
        <f>INDEX(resultados!$A$2:$ZZ$3036, 2767, MATCH($B$3, resultados!$A$1:$ZZ$1, 0))</f>
        <v/>
      </c>
    </row>
    <row r="2774">
      <c r="A2774">
        <f>INDEX(resultados!$A$2:$ZZ$3036, 2768, MATCH($B$1, resultados!$A$1:$ZZ$1, 0))</f>
        <v/>
      </c>
      <c r="B2774">
        <f>INDEX(resultados!$A$2:$ZZ$3036, 2768, MATCH($B$2, resultados!$A$1:$ZZ$1, 0))</f>
        <v/>
      </c>
      <c r="C2774">
        <f>INDEX(resultados!$A$2:$ZZ$3036, 2768, MATCH($B$3, resultados!$A$1:$ZZ$1, 0))</f>
        <v/>
      </c>
    </row>
    <row r="2775">
      <c r="A2775">
        <f>INDEX(resultados!$A$2:$ZZ$3036, 2769, MATCH($B$1, resultados!$A$1:$ZZ$1, 0))</f>
        <v/>
      </c>
      <c r="B2775">
        <f>INDEX(resultados!$A$2:$ZZ$3036, 2769, MATCH($B$2, resultados!$A$1:$ZZ$1, 0))</f>
        <v/>
      </c>
      <c r="C2775">
        <f>INDEX(resultados!$A$2:$ZZ$3036, 2769, MATCH($B$3, resultados!$A$1:$ZZ$1, 0))</f>
        <v/>
      </c>
    </row>
    <row r="2776">
      <c r="A2776">
        <f>INDEX(resultados!$A$2:$ZZ$3036, 2770, MATCH($B$1, resultados!$A$1:$ZZ$1, 0))</f>
        <v/>
      </c>
      <c r="B2776">
        <f>INDEX(resultados!$A$2:$ZZ$3036, 2770, MATCH($B$2, resultados!$A$1:$ZZ$1, 0))</f>
        <v/>
      </c>
      <c r="C2776">
        <f>INDEX(resultados!$A$2:$ZZ$3036, 2770, MATCH($B$3, resultados!$A$1:$ZZ$1, 0))</f>
        <v/>
      </c>
    </row>
    <row r="2777">
      <c r="A2777">
        <f>INDEX(resultados!$A$2:$ZZ$3036, 2771, MATCH($B$1, resultados!$A$1:$ZZ$1, 0))</f>
        <v/>
      </c>
      <c r="B2777">
        <f>INDEX(resultados!$A$2:$ZZ$3036, 2771, MATCH($B$2, resultados!$A$1:$ZZ$1, 0))</f>
        <v/>
      </c>
      <c r="C2777">
        <f>INDEX(resultados!$A$2:$ZZ$3036, 2771, MATCH($B$3, resultados!$A$1:$ZZ$1, 0))</f>
        <v/>
      </c>
    </row>
    <row r="2778">
      <c r="A2778">
        <f>INDEX(resultados!$A$2:$ZZ$3036, 2772, MATCH($B$1, resultados!$A$1:$ZZ$1, 0))</f>
        <v/>
      </c>
      <c r="B2778">
        <f>INDEX(resultados!$A$2:$ZZ$3036, 2772, MATCH($B$2, resultados!$A$1:$ZZ$1, 0))</f>
        <v/>
      </c>
      <c r="C2778">
        <f>INDEX(resultados!$A$2:$ZZ$3036, 2772, MATCH($B$3, resultados!$A$1:$ZZ$1, 0))</f>
        <v/>
      </c>
    </row>
    <row r="2779">
      <c r="A2779">
        <f>INDEX(resultados!$A$2:$ZZ$3036, 2773, MATCH($B$1, resultados!$A$1:$ZZ$1, 0))</f>
        <v/>
      </c>
      <c r="B2779">
        <f>INDEX(resultados!$A$2:$ZZ$3036, 2773, MATCH($B$2, resultados!$A$1:$ZZ$1, 0))</f>
        <v/>
      </c>
      <c r="C2779">
        <f>INDEX(resultados!$A$2:$ZZ$3036, 2773, MATCH($B$3, resultados!$A$1:$ZZ$1, 0))</f>
        <v/>
      </c>
    </row>
    <row r="2780">
      <c r="A2780">
        <f>INDEX(resultados!$A$2:$ZZ$3036, 2774, MATCH($B$1, resultados!$A$1:$ZZ$1, 0))</f>
        <v/>
      </c>
      <c r="B2780">
        <f>INDEX(resultados!$A$2:$ZZ$3036, 2774, MATCH($B$2, resultados!$A$1:$ZZ$1, 0))</f>
        <v/>
      </c>
      <c r="C2780">
        <f>INDEX(resultados!$A$2:$ZZ$3036, 2774, MATCH($B$3, resultados!$A$1:$ZZ$1, 0))</f>
        <v/>
      </c>
    </row>
    <row r="2781">
      <c r="A2781">
        <f>INDEX(resultados!$A$2:$ZZ$3036, 2775, MATCH($B$1, resultados!$A$1:$ZZ$1, 0))</f>
        <v/>
      </c>
      <c r="B2781">
        <f>INDEX(resultados!$A$2:$ZZ$3036, 2775, MATCH($B$2, resultados!$A$1:$ZZ$1, 0))</f>
        <v/>
      </c>
      <c r="C2781">
        <f>INDEX(resultados!$A$2:$ZZ$3036, 2775, MATCH($B$3, resultados!$A$1:$ZZ$1, 0))</f>
        <v/>
      </c>
    </row>
    <row r="2782">
      <c r="A2782">
        <f>INDEX(resultados!$A$2:$ZZ$3036, 2776, MATCH($B$1, resultados!$A$1:$ZZ$1, 0))</f>
        <v/>
      </c>
      <c r="B2782">
        <f>INDEX(resultados!$A$2:$ZZ$3036, 2776, MATCH($B$2, resultados!$A$1:$ZZ$1, 0))</f>
        <v/>
      </c>
      <c r="C2782">
        <f>INDEX(resultados!$A$2:$ZZ$3036, 2776, MATCH($B$3, resultados!$A$1:$ZZ$1, 0))</f>
        <v/>
      </c>
    </row>
    <row r="2783">
      <c r="A2783">
        <f>INDEX(resultados!$A$2:$ZZ$3036, 2777, MATCH($B$1, resultados!$A$1:$ZZ$1, 0))</f>
        <v/>
      </c>
      <c r="B2783">
        <f>INDEX(resultados!$A$2:$ZZ$3036, 2777, MATCH($B$2, resultados!$A$1:$ZZ$1, 0))</f>
        <v/>
      </c>
      <c r="C2783">
        <f>INDEX(resultados!$A$2:$ZZ$3036, 2777, MATCH($B$3, resultados!$A$1:$ZZ$1, 0))</f>
        <v/>
      </c>
    </row>
    <row r="2784">
      <c r="A2784">
        <f>INDEX(resultados!$A$2:$ZZ$3036, 2778, MATCH($B$1, resultados!$A$1:$ZZ$1, 0))</f>
        <v/>
      </c>
      <c r="B2784">
        <f>INDEX(resultados!$A$2:$ZZ$3036, 2778, MATCH($B$2, resultados!$A$1:$ZZ$1, 0))</f>
        <v/>
      </c>
      <c r="C2784">
        <f>INDEX(resultados!$A$2:$ZZ$3036, 2778, MATCH($B$3, resultados!$A$1:$ZZ$1, 0))</f>
        <v/>
      </c>
    </row>
    <row r="2785">
      <c r="A2785">
        <f>INDEX(resultados!$A$2:$ZZ$3036, 2779, MATCH($B$1, resultados!$A$1:$ZZ$1, 0))</f>
        <v/>
      </c>
      <c r="B2785">
        <f>INDEX(resultados!$A$2:$ZZ$3036, 2779, MATCH($B$2, resultados!$A$1:$ZZ$1, 0))</f>
        <v/>
      </c>
      <c r="C2785">
        <f>INDEX(resultados!$A$2:$ZZ$3036, 2779, MATCH($B$3, resultados!$A$1:$ZZ$1, 0))</f>
        <v/>
      </c>
    </row>
    <row r="2786">
      <c r="A2786">
        <f>INDEX(resultados!$A$2:$ZZ$3036, 2780, MATCH($B$1, resultados!$A$1:$ZZ$1, 0))</f>
        <v/>
      </c>
      <c r="B2786">
        <f>INDEX(resultados!$A$2:$ZZ$3036, 2780, MATCH($B$2, resultados!$A$1:$ZZ$1, 0))</f>
        <v/>
      </c>
      <c r="C2786">
        <f>INDEX(resultados!$A$2:$ZZ$3036, 2780, MATCH($B$3, resultados!$A$1:$ZZ$1, 0))</f>
        <v/>
      </c>
    </row>
    <row r="2787">
      <c r="A2787">
        <f>INDEX(resultados!$A$2:$ZZ$3036, 2781, MATCH($B$1, resultados!$A$1:$ZZ$1, 0))</f>
        <v/>
      </c>
      <c r="B2787">
        <f>INDEX(resultados!$A$2:$ZZ$3036, 2781, MATCH($B$2, resultados!$A$1:$ZZ$1, 0))</f>
        <v/>
      </c>
      <c r="C2787">
        <f>INDEX(resultados!$A$2:$ZZ$3036, 2781, MATCH($B$3, resultados!$A$1:$ZZ$1, 0))</f>
        <v/>
      </c>
    </row>
    <row r="2788">
      <c r="A2788">
        <f>INDEX(resultados!$A$2:$ZZ$3036, 2782, MATCH($B$1, resultados!$A$1:$ZZ$1, 0))</f>
        <v/>
      </c>
      <c r="B2788">
        <f>INDEX(resultados!$A$2:$ZZ$3036, 2782, MATCH($B$2, resultados!$A$1:$ZZ$1, 0))</f>
        <v/>
      </c>
      <c r="C2788">
        <f>INDEX(resultados!$A$2:$ZZ$3036, 2782, MATCH($B$3, resultados!$A$1:$ZZ$1, 0))</f>
        <v/>
      </c>
    </row>
    <row r="2789">
      <c r="A2789">
        <f>INDEX(resultados!$A$2:$ZZ$3036, 2783, MATCH($B$1, resultados!$A$1:$ZZ$1, 0))</f>
        <v/>
      </c>
      <c r="B2789">
        <f>INDEX(resultados!$A$2:$ZZ$3036, 2783, MATCH($B$2, resultados!$A$1:$ZZ$1, 0))</f>
        <v/>
      </c>
      <c r="C2789">
        <f>INDEX(resultados!$A$2:$ZZ$3036, 2783, MATCH($B$3, resultados!$A$1:$ZZ$1, 0))</f>
        <v/>
      </c>
    </row>
    <row r="2790">
      <c r="A2790">
        <f>INDEX(resultados!$A$2:$ZZ$3036, 2784, MATCH($B$1, resultados!$A$1:$ZZ$1, 0))</f>
        <v/>
      </c>
      <c r="B2790">
        <f>INDEX(resultados!$A$2:$ZZ$3036, 2784, MATCH($B$2, resultados!$A$1:$ZZ$1, 0))</f>
        <v/>
      </c>
      <c r="C2790">
        <f>INDEX(resultados!$A$2:$ZZ$3036, 2784, MATCH($B$3, resultados!$A$1:$ZZ$1, 0))</f>
        <v/>
      </c>
    </row>
    <row r="2791">
      <c r="A2791">
        <f>INDEX(resultados!$A$2:$ZZ$3036, 2785, MATCH($B$1, resultados!$A$1:$ZZ$1, 0))</f>
        <v/>
      </c>
      <c r="B2791">
        <f>INDEX(resultados!$A$2:$ZZ$3036, 2785, MATCH($B$2, resultados!$A$1:$ZZ$1, 0))</f>
        <v/>
      </c>
      <c r="C2791">
        <f>INDEX(resultados!$A$2:$ZZ$3036, 2785, MATCH($B$3, resultados!$A$1:$ZZ$1, 0))</f>
        <v/>
      </c>
    </row>
    <row r="2792">
      <c r="A2792">
        <f>INDEX(resultados!$A$2:$ZZ$3036, 2786, MATCH($B$1, resultados!$A$1:$ZZ$1, 0))</f>
        <v/>
      </c>
      <c r="B2792">
        <f>INDEX(resultados!$A$2:$ZZ$3036, 2786, MATCH($B$2, resultados!$A$1:$ZZ$1, 0))</f>
        <v/>
      </c>
      <c r="C2792">
        <f>INDEX(resultados!$A$2:$ZZ$3036, 2786, MATCH($B$3, resultados!$A$1:$ZZ$1, 0))</f>
        <v/>
      </c>
    </row>
    <row r="2793">
      <c r="A2793">
        <f>INDEX(resultados!$A$2:$ZZ$3036, 2787, MATCH($B$1, resultados!$A$1:$ZZ$1, 0))</f>
        <v/>
      </c>
      <c r="B2793">
        <f>INDEX(resultados!$A$2:$ZZ$3036, 2787, MATCH($B$2, resultados!$A$1:$ZZ$1, 0))</f>
        <v/>
      </c>
      <c r="C2793">
        <f>INDEX(resultados!$A$2:$ZZ$3036, 2787, MATCH($B$3, resultados!$A$1:$ZZ$1, 0))</f>
        <v/>
      </c>
    </row>
    <row r="2794">
      <c r="A2794">
        <f>INDEX(resultados!$A$2:$ZZ$3036, 2788, MATCH($B$1, resultados!$A$1:$ZZ$1, 0))</f>
        <v/>
      </c>
      <c r="B2794">
        <f>INDEX(resultados!$A$2:$ZZ$3036, 2788, MATCH($B$2, resultados!$A$1:$ZZ$1, 0))</f>
        <v/>
      </c>
      <c r="C2794">
        <f>INDEX(resultados!$A$2:$ZZ$3036, 2788, MATCH($B$3, resultados!$A$1:$ZZ$1, 0))</f>
        <v/>
      </c>
    </row>
    <row r="2795">
      <c r="A2795">
        <f>INDEX(resultados!$A$2:$ZZ$3036, 2789, MATCH($B$1, resultados!$A$1:$ZZ$1, 0))</f>
        <v/>
      </c>
      <c r="B2795">
        <f>INDEX(resultados!$A$2:$ZZ$3036, 2789, MATCH($B$2, resultados!$A$1:$ZZ$1, 0))</f>
        <v/>
      </c>
      <c r="C2795">
        <f>INDEX(resultados!$A$2:$ZZ$3036, 2789, MATCH($B$3, resultados!$A$1:$ZZ$1, 0))</f>
        <v/>
      </c>
    </row>
    <row r="2796">
      <c r="A2796">
        <f>INDEX(resultados!$A$2:$ZZ$3036, 2790, MATCH($B$1, resultados!$A$1:$ZZ$1, 0))</f>
        <v/>
      </c>
      <c r="B2796">
        <f>INDEX(resultados!$A$2:$ZZ$3036, 2790, MATCH($B$2, resultados!$A$1:$ZZ$1, 0))</f>
        <v/>
      </c>
      <c r="C2796">
        <f>INDEX(resultados!$A$2:$ZZ$3036, 2790, MATCH($B$3, resultados!$A$1:$ZZ$1, 0))</f>
        <v/>
      </c>
    </row>
    <row r="2797">
      <c r="A2797">
        <f>INDEX(resultados!$A$2:$ZZ$3036, 2791, MATCH($B$1, resultados!$A$1:$ZZ$1, 0))</f>
        <v/>
      </c>
      <c r="B2797">
        <f>INDEX(resultados!$A$2:$ZZ$3036, 2791, MATCH($B$2, resultados!$A$1:$ZZ$1, 0))</f>
        <v/>
      </c>
      <c r="C2797">
        <f>INDEX(resultados!$A$2:$ZZ$3036, 2791, MATCH($B$3, resultados!$A$1:$ZZ$1, 0))</f>
        <v/>
      </c>
    </row>
    <row r="2798">
      <c r="A2798">
        <f>INDEX(resultados!$A$2:$ZZ$3036, 2792, MATCH($B$1, resultados!$A$1:$ZZ$1, 0))</f>
        <v/>
      </c>
      <c r="B2798">
        <f>INDEX(resultados!$A$2:$ZZ$3036, 2792, MATCH($B$2, resultados!$A$1:$ZZ$1, 0))</f>
        <v/>
      </c>
      <c r="C2798">
        <f>INDEX(resultados!$A$2:$ZZ$3036, 2792, MATCH($B$3, resultados!$A$1:$ZZ$1, 0))</f>
        <v/>
      </c>
    </row>
    <row r="2799">
      <c r="A2799">
        <f>INDEX(resultados!$A$2:$ZZ$3036, 2793, MATCH($B$1, resultados!$A$1:$ZZ$1, 0))</f>
        <v/>
      </c>
      <c r="B2799">
        <f>INDEX(resultados!$A$2:$ZZ$3036, 2793, MATCH($B$2, resultados!$A$1:$ZZ$1, 0))</f>
        <v/>
      </c>
      <c r="C2799">
        <f>INDEX(resultados!$A$2:$ZZ$3036, 2793, MATCH($B$3, resultados!$A$1:$ZZ$1, 0))</f>
        <v/>
      </c>
    </row>
    <row r="2800">
      <c r="A2800">
        <f>INDEX(resultados!$A$2:$ZZ$3036, 2794, MATCH($B$1, resultados!$A$1:$ZZ$1, 0))</f>
        <v/>
      </c>
      <c r="B2800">
        <f>INDEX(resultados!$A$2:$ZZ$3036, 2794, MATCH($B$2, resultados!$A$1:$ZZ$1, 0))</f>
        <v/>
      </c>
      <c r="C2800">
        <f>INDEX(resultados!$A$2:$ZZ$3036, 2794, MATCH($B$3, resultados!$A$1:$ZZ$1, 0))</f>
        <v/>
      </c>
    </row>
    <row r="2801">
      <c r="A2801">
        <f>INDEX(resultados!$A$2:$ZZ$3036, 2795, MATCH($B$1, resultados!$A$1:$ZZ$1, 0))</f>
        <v/>
      </c>
      <c r="B2801">
        <f>INDEX(resultados!$A$2:$ZZ$3036, 2795, MATCH($B$2, resultados!$A$1:$ZZ$1, 0))</f>
        <v/>
      </c>
      <c r="C2801">
        <f>INDEX(resultados!$A$2:$ZZ$3036, 2795, MATCH($B$3, resultados!$A$1:$ZZ$1, 0))</f>
        <v/>
      </c>
    </row>
    <row r="2802">
      <c r="A2802">
        <f>INDEX(resultados!$A$2:$ZZ$3036, 2796, MATCH($B$1, resultados!$A$1:$ZZ$1, 0))</f>
        <v/>
      </c>
      <c r="B2802">
        <f>INDEX(resultados!$A$2:$ZZ$3036, 2796, MATCH($B$2, resultados!$A$1:$ZZ$1, 0))</f>
        <v/>
      </c>
      <c r="C2802">
        <f>INDEX(resultados!$A$2:$ZZ$3036, 2796, MATCH($B$3, resultados!$A$1:$ZZ$1, 0))</f>
        <v/>
      </c>
    </row>
    <row r="2803">
      <c r="A2803">
        <f>INDEX(resultados!$A$2:$ZZ$3036, 2797, MATCH($B$1, resultados!$A$1:$ZZ$1, 0))</f>
        <v/>
      </c>
      <c r="B2803">
        <f>INDEX(resultados!$A$2:$ZZ$3036, 2797, MATCH($B$2, resultados!$A$1:$ZZ$1, 0))</f>
        <v/>
      </c>
      <c r="C2803">
        <f>INDEX(resultados!$A$2:$ZZ$3036, 2797, MATCH($B$3, resultados!$A$1:$ZZ$1, 0))</f>
        <v/>
      </c>
    </row>
    <row r="2804">
      <c r="A2804">
        <f>INDEX(resultados!$A$2:$ZZ$3036, 2798, MATCH($B$1, resultados!$A$1:$ZZ$1, 0))</f>
        <v/>
      </c>
      <c r="B2804">
        <f>INDEX(resultados!$A$2:$ZZ$3036, 2798, MATCH($B$2, resultados!$A$1:$ZZ$1, 0))</f>
        <v/>
      </c>
      <c r="C2804">
        <f>INDEX(resultados!$A$2:$ZZ$3036, 2798, MATCH($B$3, resultados!$A$1:$ZZ$1, 0))</f>
        <v/>
      </c>
    </row>
    <row r="2805">
      <c r="A2805">
        <f>INDEX(resultados!$A$2:$ZZ$3036, 2799, MATCH($B$1, resultados!$A$1:$ZZ$1, 0))</f>
        <v/>
      </c>
      <c r="B2805">
        <f>INDEX(resultados!$A$2:$ZZ$3036, 2799, MATCH($B$2, resultados!$A$1:$ZZ$1, 0))</f>
        <v/>
      </c>
      <c r="C2805">
        <f>INDEX(resultados!$A$2:$ZZ$3036, 2799, MATCH($B$3, resultados!$A$1:$ZZ$1, 0))</f>
        <v/>
      </c>
    </row>
    <row r="2806">
      <c r="A2806">
        <f>INDEX(resultados!$A$2:$ZZ$3036, 2800, MATCH($B$1, resultados!$A$1:$ZZ$1, 0))</f>
        <v/>
      </c>
      <c r="B2806">
        <f>INDEX(resultados!$A$2:$ZZ$3036, 2800, MATCH($B$2, resultados!$A$1:$ZZ$1, 0))</f>
        <v/>
      </c>
      <c r="C2806">
        <f>INDEX(resultados!$A$2:$ZZ$3036, 2800, MATCH($B$3, resultados!$A$1:$ZZ$1, 0))</f>
        <v/>
      </c>
    </row>
    <row r="2807">
      <c r="A2807">
        <f>INDEX(resultados!$A$2:$ZZ$3036, 2801, MATCH($B$1, resultados!$A$1:$ZZ$1, 0))</f>
        <v/>
      </c>
      <c r="B2807">
        <f>INDEX(resultados!$A$2:$ZZ$3036, 2801, MATCH($B$2, resultados!$A$1:$ZZ$1, 0))</f>
        <v/>
      </c>
      <c r="C2807">
        <f>INDEX(resultados!$A$2:$ZZ$3036, 2801, MATCH($B$3, resultados!$A$1:$ZZ$1, 0))</f>
        <v/>
      </c>
    </row>
    <row r="2808">
      <c r="A2808">
        <f>INDEX(resultados!$A$2:$ZZ$3036, 2802, MATCH($B$1, resultados!$A$1:$ZZ$1, 0))</f>
        <v/>
      </c>
      <c r="B2808">
        <f>INDEX(resultados!$A$2:$ZZ$3036, 2802, MATCH($B$2, resultados!$A$1:$ZZ$1, 0))</f>
        <v/>
      </c>
      <c r="C2808">
        <f>INDEX(resultados!$A$2:$ZZ$3036, 2802, MATCH($B$3, resultados!$A$1:$ZZ$1, 0))</f>
        <v/>
      </c>
    </row>
    <row r="2809">
      <c r="A2809">
        <f>INDEX(resultados!$A$2:$ZZ$3036, 2803, MATCH($B$1, resultados!$A$1:$ZZ$1, 0))</f>
        <v/>
      </c>
      <c r="B2809">
        <f>INDEX(resultados!$A$2:$ZZ$3036, 2803, MATCH($B$2, resultados!$A$1:$ZZ$1, 0))</f>
        <v/>
      </c>
      <c r="C2809">
        <f>INDEX(resultados!$A$2:$ZZ$3036, 2803, MATCH($B$3, resultados!$A$1:$ZZ$1, 0))</f>
        <v/>
      </c>
    </row>
    <row r="2810">
      <c r="A2810">
        <f>INDEX(resultados!$A$2:$ZZ$3036, 2804, MATCH($B$1, resultados!$A$1:$ZZ$1, 0))</f>
        <v/>
      </c>
      <c r="B2810">
        <f>INDEX(resultados!$A$2:$ZZ$3036, 2804, MATCH($B$2, resultados!$A$1:$ZZ$1, 0))</f>
        <v/>
      </c>
      <c r="C2810">
        <f>INDEX(resultados!$A$2:$ZZ$3036, 2804, MATCH($B$3, resultados!$A$1:$ZZ$1, 0))</f>
        <v/>
      </c>
    </row>
    <row r="2811">
      <c r="A2811">
        <f>INDEX(resultados!$A$2:$ZZ$3036, 2805, MATCH($B$1, resultados!$A$1:$ZZ$1, 0))</f>
        <v/>
      </c>
      <c r="B2811">
        <f>INDEX(resultados!$A$2:$ZZ$3036, 2805, MATCH($B$2, resultados!$A$1:$ZZ$1, 0))</f>
        <v/>
      </c>
      <c r="C2811">
        <f>INDEX(resultados!$A$2:$ZZ$3036, 2805, MATCH($B$3, resultados!$A$1:$ZZ$1, 0))</f>
        <v/>
      </c>
    </row>
    <row r="2812">
      <c r="A2812">
        <f>INDEX(resultados!$A$2:$ZZ$3036, 2806, MATCH($B$1, resultados!$A$1:$ZZ$1, 0))</f>
        <v/>
      </c>
      <c r="B2812">
        <f>INDEX(resultados!$A$2:$ZZ$3036, 2806, MATCH($B$2, resultados!$A$1:$ZZ$1, 0))</f>
        <v/>
      </c>
      <c r="C2812">
        <f>INDEX(resultados!$A$2:$ZZ$3036, 2806, MATCH($B$3, resultados!$A$1:$ZZ$1, 0))</f>
        <v/>
      </c>
    </row>
    <row r="2813">
      <c r="A2813">
        <f>INDEX(resultados!$A$2:$ZZ$3036, 2807, MATCH($B$1, resultados!$A$1:$ZZ$1, 0))</f>
        <v/>
      </c>
      <c r="B2813">
        <f>INDEX(resultados!$A$2:$ZZ$3036, 2807, MATCH($B$2, resultados!$A$1:$ZZ$1, 0))</f>
        <v/>
      </c>
      <c r="C2813">
        <f>INDEX(resultados!$A$2:$ZZ$3036, 2807, MATCH($B$3, resultados!$A$1:$ZZ$1, 0))</f>
        <v/>
      </c>
    </row>
    <row r="2814">
      <c r="A2814">
        <f>INDEX(resultados!$A$2:$ZZ$3036, 2808, MATCH($B$1, resultados!$A$1:$ZZ$1, 0))</f>
        <v/>
      </c>
      <c r="B2814">
        <f>INDEX(resultados!$A$2:$ZZ$3036, 2808, MATCH($B$2, resultados!$A$1:$ZZ$1, 0))</f>
        <v/>
      </c>
      <c r="C2814">
        <f>INDEX(resultados!$A$2:$ZZ$3036, 2808, MATCH($B$3, resultados!$A$1:$ZZ$1, 0))</f>
        <v/>
      </c>
    </row>
    <row r="2815">
      <c r="A2815">
        <f>INDEX(resultados!$A$2:$ZZ$3036, 2809, MATCH($B$1, resultados!$A$1:$ZZ$1, 0))</f>
        <v/>
      </c>
      <c r="B2815">
        <f>INDEX(resultados!$A$2:$ZZ$3036, 2809, MATCH($B$2, resultados!$A$1:$ZZ$1, 0))</f>
        <v/>
      </c>
      <c r="C2815">
        <f>INDEX(resultados!$A$2:$ZZ$3036, 2809, MATCH($B$3, resultados!$A$1:$ZZ$1, 0))</f>
        <v/>
      </c>
    </row>
    <row r="2816">
      <c r="A2816">
        <f>INDEX(resultados!$A$2:$ZZ$3036, 2810, MATCH($B$1, resultados!$A$1:$ZZ$1, 0))</f>
        <v/>
      </c>
      <c r="B2816">
        <f>INDEX(resultados!$A$2:$ZZ$3036, 2810, MATCH($B$2, resultados!$A$1:$ZZ$1, 0))</f>
        <v/>
      </c>
      <c r="C2816">
        <f>INDEX(resultados!$A$2:$ZZ$3036, 2810, MATCH($B$3, resultados!$A$1:$ZZ$1, 0))</f>
        <v/>
      </c>
    </row>
    <row r="2817">
      <c r="A2817">
        <f>INDEX(resultados!$A$2:$ZZ$3036, 2811, MATCH($B$1, resultados!$A$1:$ZZ$1, 0))</f>
        <v/>
      </c>
      <c r="B2817">
        <f>INDEX(resultados!$A$2:$ZZ$3036, 2811, MATCH($B$2, resultados!$A$1:$ZZ$1, 0))</f>
        <v/>
      </c>
      <c r="C2817">
        <f>INDEX(resultados!$A$2:$ZZ$3036, 2811, MATCH($B$3, resultados!$A$1:$ZZ$1, 0))</f>
        <v/>
      </c>
    </row>
    <row r="2818">
      <c r="A2818">
        <f>INDEX(resultados!$A$2:$ZZ$3036, 2812, MATCH($B$1, resultados!$A$1:$ZZ$1, 0))</f>
        <v/>
      </c>
      <c r="B2818">
        <f>INDEX(resultados!$A$2:$ZZ$3036, 2812, MATCH($B$2, resultados!$A$1:$ZZ$1, 0))</f>
        <v/>
      </c>
      <c r="C2818">
        <f>INDEX(resultados!$A$2:$ZZ$3036, 2812, MATCH($B$3, resultados!$A$1:$ZZ$1, 0))</f>
        <v/>
      </c>
    </row>
    <row r="2819">
      <c r="A2819">
        <f>INDEX(resultados!$A$2:$ZZ$3036, 2813, MATCH($B$1, resultados!$A$1:$ZZ$1, 0))</f>
        <v/>
      </c>
      <c r="B2819">
        <f>INDEX(resultados!$A$2:$ZZ$3036, 2813, MATCH($B$2, resultados!$A$1:$ZZ$1, 0))</f>
        <v/>
      </c>
      <c r="C2819">
        <f>INDEX(resultados!$A$2:$ZZ$3036, 2813, MATCH($B$3, resultados!$A$1:$ZZ$1, 0))</f>
        <v/>
      </c>
    </row>
    <row r="2820">
      <c r="A2820">
        <f>INDEX(resultados!$A$2:$ZZ$3036, 2814, MATCH($B$1, resultados!$A$1:$ZZ$1, 0))</f>
        <v/>
      </c>
      <c r="B2820">
        <f>INDEX(resultados!$A$2:$ZZ$3036, 2814, MATCH($B$2, resultados!$A$1:$ZZ$1, 0))</f>
        <v/>
      </c>
      <c r="C2820">
        <f>INDEX(resultados!$A$2:$ZZ$3036, 2814, MATCH($B$3, resultados!$A$1:$ZZ$1, 0))</f>
        <v/>
      </c>
    </row>
    <row r="2821">
      <c r="A2821">
        <f>INDEX(resultados!$A$2:$ZZ$3036, 2815, MATCH($B$1, resultados!$A$1:$ZZ$1, 0))</f>
        <v/>
      </c>
      <c r="B2821">
        <f>INDEX(resultados!$A$2:$ZZ$3036, 2815, MATCH($B$2, resultados!$A$1:$ZZ$1, 0))</f>
        <v/>
      </c>
      <c r="C2821">
        <f>INDEX(resultados!$A$2:$ZZ$3036, 2815, MATCH($B$3, resultados!$A$1:$ZZ$1, 0))</f>
        <v/>
      </c>
    </row>
    <row r="2822">
      <c r="A2822">
        <f>INDEX(resultados!$A$2:$ZZ$3036, 2816, MATCH($B$1, resultados!$A$1:$ZZ$1, 0))</f>
        <v/>
      </c>
      <c r="B2822">
        <f>INDEX(resultados!$A$2:$ZZ$3036, 2816, MATCH($B$2, resultados!$A$1:$ZZ$1, 0))</f>
        <v/>
      </c>
      <c r="C2822">
        <f>INDEX(resultados!$A$2:$ZZ$3036, 2816, MATCH($B$3, resultados!$A$1:$ZZ$1, 0))</f>
        <v/>
      </c>
    </row>
    <row r="2823">
      <c r="A2823">
        <f>INDEX(resultados!$A$2:$ZZ$3036, 2817, MATCH($B$1, resultados!$A$1:$ZZ$1, 0))</f>
        <v/>
      </c>
      <c r="B2823">
        <f>INDEX(resultados!$A$2:$ZZ$3036, 2817, MATCH($B$2, resultados!$A$1:$ZZ$1, 0))</f>
        <v/>
      </c>
      <c r="C2823">
        <f>INDEX(resultados!$A$2:$ZZ$3036, 2817, MATCH($B$3, resultados!$A$1:$ZZ$1, 0))</f>
        <v/>
      </c>
    </row>
    <row r="2824">
      <c r="A2824">
        <f>INDEX(resultados!$A$2:$ZZ$3036, 2818, MATCH($B$1, resultados!$A$1:$ZZ$1, 0))</f>
        <v/>
      </c>
      <c r="B2824">
        <f>INDEX(resultados!$A$2:$ZZ$3036, 2818, MATCH($B$2, resultados!$A$1:$ZZ$1, 0))</f>
        <v/>
      </c>
      <c r="C2824">
        <f>INDEX(resultados!$A$2:$ZZ$3036, 2818, MATCH($B$3, resultados!$A$1:$ZZ$1, 0))</f>
        <v/>
      </c>
    </row>
    <row r="2825">
      <c r="A2825">
        <f>INDEX(resultados!$A$2:$ZZ$3036, 2819, MATCH($B$1, resultados!$A$1:$ZZ$1, 0))</f>
        <v/>
      </c>
      <c r="B2825">
        <f>INDEX(resultados!$A$2:$ZZ$3036, 2819, MATCH($B$2, resultados!$A$1:$ZZ$1, 0))</f>
        <v/>
      </c>
      <c r="C2825">
        <f>INDEX(resultados!$A$2:$ZZ$3036, 2819, MATCH($B$3, resultados!$A$1:$ZZ$1, 0))</f>
        <v/>
      </c>
    </row>
    <row r="2826">
      <c r="A2826">
        <f>INDEX(resultados!$A$2:$ZZ$3036, 2820, MATCH($B$1, resultados!$A$1:$ZZ$1, 0))</f>
        <v/>
      </c>
      <c r="B2826">
        <f>INDEX(resultados!$A$2:$ZZ$3036, 2820, MATCH($B$2, resultados!$A$1:$ZZ$1, 0))</f>
        <v/>
      </c>
      <c r="C2826">
        <f>INDEX(resultados!$A$2:$ZZ$3036, 2820, MATCH($B$3, resultados!$A$1:$ZZ$1, 0))</f>
        <v/>
      </c>
    </row>
    <row r="2827">
      <c r="A2827">
        <f>INDEX(resultados!$A$2:$ZZ$3036, 2821, MATCH($B$1, resultados!$A$1:$ZZ$1, 0))</f>
        <v/>
      </c>
      <c r="B2827">
        <f>INDEX(resultados!$A$2:$ZZ$3036, 2821, MATCH($B$2, resultados!$A$1:$ZZ$1, 0))</f>
        <v/>
      </c>
      <c r="C2827">
        <f>INDEX(resultados!$A$2:$ZZ$3036, 2821, MATCH($B$3, resultados!$A$1:$ZZ$1, 0))</f>
        <v/>
      </c>
    </row>
    <row r="2828">
      <c r="A2828">
        <f>INDEX(resultados!$A$2:$ZZ$3036, 2822, MATCH($B$1, resultados!$A$1:$ZZ$1, 0))</f>
        <v/>
      </c>
      <c r="B2828">
        <f>INDEX(resultados!$A$2:$ZZ$3036, 2822, MATCH($B$2, resultados!$A$1:$ZZ$1, 0))</f>
        <v/>
      </c>
      <c r="C2828">
        <f>INDEX(resultados!$A$2:$ZZ$3036, 2822, MATCH($B$3, resultados!$A$1:$ZZ$1, 0))</f>
        <v/>
      </c>
    </row>
    <row r="2829">
      <c r="A2829">
        <f>INDEX(resultados!$A$2:$ZZ$3036, 2823, MATCH($B$1, resultados!$A$1:$ZZ$1, 0))</f>
        <v/>
      </c>
      <c r="B2829">
        <f>INDEX(resultados!$A$2:$ZZ$3036, 2823, MATCH($B$2, resultados!$A$1:$ZZ$1, 0))</f>
        <v/>
      </c>
      <c r="C2829">
        <f>INDEX(resultados!$A$2:$ZZ$3036, 2823, MATCH($B$3, resultados!$A$1:$ZZ$1, 0))</f>
        <v/>
      </c>
    </row>
    <row r="2830">
      <c r="A2830">
        <f>INDEX(resultados!$A$2:$ZZ$3036, 2824, MATCH($B$1, resultados!$A$1:$ZZ$1, 0))</f>
        <v/>
      </c>
      <c r="B2830">
        <f>INDEX(resultados!$A$2:$ZZ$3036, 2824, MATCH($B$2, resultados!$A$1:$ZZ$1, 0))</f>
        <v/>
      </c>
      <c r="C2830">
        <f>INDEX(resultados!$A$2:$ZZ$3036, 2824, MATCH($B$3, resultados!$A$1:$ZZ$1, 0))</f>
        <v/>
      </c>
    </row>
    <row r="2831">
      <c r="A2831">
        <f>INDEX(resultados!$A$2:$ZZ$3036, 2825, MATCH($B$1, resultados!$A$1:$ZZ$1, 0))</f>
        <v/>
      </c>
      <c r="B2831">
        <f>INDEX(resultados!$A$2:$ZZ$3036, 2825, MATCH($B$2, resultados!$A$1:$ZZ$1, 0))</f>
        <v/>
      </c>
      <c r="C2831">
        <f>INDEX(resultados!$A$2:$ZZ$3036, 2825, MATCH($B$3, resultados!$A$1:$ZZ$1, 0))</f>
        <v/>
      </c>
    </row>
    <row r="2832">
      <c r="A2832">
        <f>INDEX(resultados!$A$2:$ZZ$3036, 2826, MATCH($B$1, resultados!$A$1:$ZZ$1, 0))</f>
        <v/>
      </c>
      <c r="B2832">
        <f>INDEX(resultados!$A$2:$ZZ$3036, 2826, MATCH($B$2, resultados!$A$1:$ZZ$1, 0))</f>
        <v/>
      </c>
      <c r="C2832">
        <f>INDEX(resultados!$A$2:$ZZ$3036, 2826, MATCH($B$3, resultados!$A$1:$ZZ$1, 0))</f>
        <v/>
      </c>
    </row>
    <row r="2833">
      <c r="A2833">
        <f>INDEX(resultados!$A$2:$ZZ$3036, 2827, MATCH($B$1, resultados!$A$1:$ZZ$1, 0))</f>
        <v/>
      </c>
      <c r="B2833">
        <f>INDEX(resultados!$A$2:$ZZ$3036, 2827, MATCH($B$2, resultados!$A$1:$ZZ$1, 0))</f>
        <v/>
      </c>
      <c r="C2833">
        <f>INDEX(resultados!$A$2:$ZZ$3036, 2827, MATCH($B$3, resultados!$A$1:$ZZ$1, 0))</f>
        <v/>
      </c>
    </row>
    <row r="2834">
      <c r="A2834">
        <f>INDEX(resultados!$A$2:$ZZ$3036, 2828, MATCH($B$1, resultados!$A$1:$ZZ$1, 0))</f>
        <v/>
      </c>
      <c r="B2834">
        <f>INDEX(resultados!$A$2:$ZZ$3036, 2828, MATCH($B$2, resultados!$A$1:$ZZ$1, 0))</f>
        <v/>
      </c>
      <c r="C2834">
        <f>INDEX(resultados!$A$2:$ZZ$3036, 2828, MATCH($B$3, resultados!$A$1:$ZZ$1, 0))</f>
        <v/>
      </c>
    </row>
    <row r="2835">
      <c r="A2835">
        <f>INDEX(resultados!$A$2:$ZZ$3036, 2829, MATCH($B$1, resultados!$A$1:$ZZ$1, 0))</f>
        <v/>
      </c>
      <c r="B2835">
        <f>INDEX(resultados!$A$2:$ZZ$3036, 2829, MATCH($B$2, resultados!$A$1:$ZZ$1, 0))</f>
        <v/>
      </c>
      <c r="C2835">
        <f>INDEX(resultados!$A$2:$ZZ$3036, 2829, MATCH($B$3, resultados!$A$1:$ZZ$1, 0))</f>
        <v/>
      </c>
    </row>
    <row r="2836">
      <c r="A2836">
        <f>INDEX(resultados!$A$2:$ZZ$3036, 2830, MATCH($B$1, resultados!$A$1:$ZZ$1, 0))</f>
        <v/>
      </c>
      <c r="B2836">
        <f>INDEX(resultados!$A$2:$ZZ$3036, 2830, MATCH($B$2, resultados!$A$1:$ZZ$1, 0))</f>
        <v/>
      </c>
      <c r="C2836">
        <f>INDEX(resultados!$A$2:$ZZ$3036, 2830, MATCH($B$3, resultados!$A$1:$ZZ$1, 0))</f>
        <v/>
      </c>
    </row>
    <row r="2837">
      <c r="A2837">
        <f>INDEX(resultados!$A$2:$ZZ$3036, 2831, MATCH($B$1, resultados!$A$1:$ZZ$1, 0))</f>
        <v/>
      </c>
      <c r="B2837">
        <f>INDEX(resultados!$A$2:$ZZ$3036, 2831, MATCH($B$2, resultados!$A$1:$ZZ$1, 0))</f>
        <v/>
      </c>
      <c r="C2837">
        <f>INDEX(resultados!$A$2:$ZZ$3036, 2831, MATCH($B$3, resultados!$A$1:$ZZ$1, 0))</f>
        <v/>
      </c>
    </row>
    <row r="2838">
      <c r="A2838">
        <f>INDEX(resultados!$A$2:$ZZ$3036, 2832, MATCH($B$1, resultados!$A$1:$ZZ$1, 0))</f>
        <v/>
      </c>
      <c r="B2838">
        <f>INDEX(resultados!$A$2:$ZZ$3036, 2832, MATCH($B$2, resultados!$A$1:$ZZ$1, 0))</f>
        <v/>
      </c>
      <c r="C2838">
        <f>INDEX(resultados!$A$2:$ZZ$3036, 2832, MATCH($B$3, resultados!$A$1:$ZZ$1, 0))</f>
        <v/>
      </c>
    </row>
    <row r="2839">
      <c r="A2839">
        <f>INDEX(resultados!$A$2:$ZZ$3036, 2833, MATCH($B$1, resultados!$A$1:$ZZ$1, 0))</f>
        <v/>
      </c>
      <c r="B2839">
        <f>INDEX(resultados!$A$2:$ZZ$3036, 2833, MATCH($B$2, resultados!$A$1:$ZZ$1, 0))</f>
        <v/>
      </c>
      <c r="C2839">
        <f>INDEX(resultados!$A$2:$ZZ$3036, 2833, MATCH($B$3, resultados!$A$1:$ZZ$1, 0))</f>
        <v/>
      </c>
    </row>
    <row r="2840">
      <c r="A2840">
        <f>INDEX(resultados!$A$2:$ZZ$3036, 2834, MATCH($B$1, resultados!$A$1:$ZZ$1, 0))</f>
        <v/>
      </c>
      <c r="B2840">
        <f>INDEX(resultados!$A$2:$ZZ$3036, 2834, MATCH($B$2, resultados!$A$1:$ZZ$1, 0))</f>
        <v/>
      </c>
      <c r="C2840">
        <f>INDEX(resultados!$A$2:$ZZ$3036, 2834, MATCH($B$3, resultados!$A$1:$ZZ$1, 0))</f>
        <v/>
      </c>
    </row>
    <row r="2841">
      <c r="A2841">
        <f>INDEX(resultados!$A$2:$ZZ$3036, 2835, MATCH($B$1, resultados!$A$1:$ZZ$1, 0))</f>
        <v/>
      </c>
      <c r="B2841">
        <f>INDEX(resultados!$A$2:$ZZ$3036, 2835, MATCH($B$2, resultados!$A$1:$ZZ$1, 0))</f>
        <v/>
      </c>
      <c r="C2841">
        <f>INDEX(resultados!$A$2:$ZZ$3036, 2835, MATCH($B$3, resultados!$A$1:$ZZ$1, 0))</f>
        <v/>
      </c>
    </row>
    <row r="2842">
      <c r="A2842">
        <f>INDEX(resultados!$A$2:$ZZ$3036, 2836, MATCH($B$1, resultados!$A$1:$ZZ$1, 0))</f>
        <v/>
      </c>
      <c r="B2842">
        <f>INDEX(resultados!$A$2:$ZZ$3036, 2836, MATCH($B$2, resultados!$A$1:$ZZ$1, 0))</f>
        <v/>
      </c>
      <c r="C2842">
        <f>INDEX(resultados!$A$2:$ZZ$3036, 2836, MATCH($B$3, resultados!$A$1:$ZZ$1, 0))</f>
        <v/>
      </c>
    </row>
    <row r="2843">
      <c r="A2843">
        <f>INDEX(resultados!$A$2:$ZZ$3036, 2837, MATCH($B$1, resultados!$A$1:$ZZ$1, 0))</f>
        <v/>
      </c>
      <c r="B2843">
        <f>INDEX(resultados!$A$2:$ZZ$3036, 2837, MATCH($B$2, resultados!$A$1:$ZZ$1, 0))</f>
        <v/>
      </c>
      <c r="C2843">
        <f>INDEX(resultados!$A$2:$ZZ$3036, 2837, MATCH($B$3, resultados!$A$1:$ZZ$1, 0))</f>
        <v/>
      </c>
    </row>
    <row r="2844">
      <c r="A2844">
        <f>INDEX(resultados!$A$2:$ZZ$3036, 2838, MATCH($B$1, resultados!$A$1:$ZZ$1, 0))</f>
        <v/>
      </c>
      <c r="B2844">
        <f>INDEX(resultados!$A$2:$ZZ$3036, 2838, MATCH($B$2, resultados!$A$1:$ZZ$1, 0))</f>
        <v/>
      </c>
      <c r="C2844">
        <f>INDEX(resultados!$A$2:$ZZ$3036, 2838, MATCH($B$3, resultados!$A$1:$ZZ$1, 0))</f>
        <v/>
      </c>
    </row>
    <row r="2845">
      <c r="A2845">
        <f>INDEX(resultados!$A$2:$ZZ$3036, 2839, MATCH($B$1, resultados!$A$1:$ZZ$1, 0))</f>
        <v/>
      </c>
      <c r="B2845">
        <f>INDEX(resultados!$A$2:$ZZ$3036, 2839, MATCH($B$2, resultados!$A$1:$ZZ$1, 0))</f>
        <v/>
      </c>
      <c r="C2845">
        <f>INDEX(resultados!$A$2:$ZZ$3036, 2839, MATCH($B$3, resultados!$A$1:$ZZ$1, 0))</f>
        <v/>
      </c>
    </row>
    <row r="2846">
      <c r="A2846">
        <f>INDEX(resultados!$A$2:$ZZ$3036, 2840, MATCH($B$1, resultados!$A$1:$ZZ$1, 0))</f>
        <v/>
      </c>
      <c r="B2846">
        <f>INDEX(resultados!$A$2:$ZZ$3036, 2840, MATCH($B$2, resultados!$A$1:$ZZ$1, 0))</f>
        <v/>
      </c>
      <c r="C2846">
        <f>INDEX(resultados!$A$2:$ZZ$3036, 2840, MATCH($B$3, resultados!$A$1:$ZZ$1, 0))</f>
        <v/>
      </c>
    </row>
    <row r="2847">
      <c r="A2847">
        <f>INDEX(resultados!$A$2:$ZZ$3036, 2841, MATCH($B$1, resultados!$A$1:$ZZ$1, 0))</f>
        <v/>
      </c>
      <c r="B2847">
        <f>INDEX(resultados!$A$2:$ZZ$3036, 2841, MATCH($B$2, resultados!$A$1:$ZZ$1, 0))</f>
        <v/>
      </c>
      <c r="C2847">
        <f>INDEX(resultados!$A$2:$ZZ$3036, 2841, MATCH($B$3, resultados!$A$1:$ZZ$1, 0))</f>
        <v/>
      </c>
    </row>
    <row r="2848">
      <c r="A2848">
        <f>INDEX(resultados!$A$2:$ZZ$3036, 2842, MATCH($B$1, resultados!$A$1:$ZZ$1, 0))</f>
        <v/>
      </c>
      <c r="B2848">
        <f>INDEX(resultados!$A$2:$ZZ$3036, 2842, MATCH($B$2, resultados!$A$1:$ZZ$1, 0))</f>
        <v/>
      </c>
      <c r="C2848">
        <f>INDEX(resultados!$A$2:$ZZ$3036, 2842, MATCH($B$3, resultados!$A$1:$ZZ$1, 0))</f>
        <v/>
      </c>
    </row>
    <row r="2849">
      <c r="A2849">
        <f>INDEX(resultados!$A$2:$ZZ$3036, 2843, MATCH($B$1, resultados!$A$1:$ZZ$1, 0))</f>
        <v/>
      </c>
      <c r="B2849">
        <f>INDEX(resultados!$A$2:$ZZ$3036, 2843, MATCH($B$2, resultados!$A$1:$ZZ$1, 0))</f>
        <v/>
      </c>
      <c r="C2849">
        <f>INDEX(resultados!$A$2:$ZZ$3036, 2843, MATCH($B$3, resultados!$A$1:$ZZ$1, 0))</f>
        <v/>
      </c>
    </row>
    <row r="2850">
      <c r="A2850">
        <f>INDEX(resultados!$A$2:$ZZ$3036, 2844, MATCH($B$1, resultados!$A$1:$ZZ$1, 0))</f>
        <v/>
      </c>
      <c r="B2850">
        <f>INDEX(resultados!$A$2:$ZZ$3036, 2844, MATCH($B$2, resultados!$A$1:$ZZ$1, 0))</f>
        <v/>
      </c>
      <c r="C2850">
        <f>INDEX(resultados!$A$2:$ZZ$3036, 2844, MATCH($B$3, resultados!$A$1:$ZZ$1, 0))</f>
        <v/>
      </c>
    </row>
    <row r="2851">
      <c r="A2851">
        <f>INDEX(resultados!$A$2:$ZZ$3036, 2845, MATCH($B$1, resultados!$A$1:$ZZ$1, 0))</f>
        <v/>
      </c>
      <c r="B2851">
        <f>INDEX(resultados!$A$2:$ZZ$3036, 2845, MATCH($B$2, resultados!$A$1:$ZZ$1, 0))</f>
        <v/>
      </c>
      <c r="C2851">
        <f>INDEX(resultados!$A$2:$ZZ$3036, 2845, MATCH($B$3, resultados!$A$1:$ZZ$1, 0))</f>
        <v/>
      </c>
    </row>
    <row r="2852">
      <c r="A2852">
        <f>INDEX(resultados!$A$2:$ZZ$3036, 2846, MATCH($B$1, resultados!$A$1:$ZZ$1, 0))</f>
        <v/>
      </c>
      <c r="B2852">
        <f>INDEX(resultados!$A$2:$ZZ$3036, 2846, MATCH($B$2, resultados!$A$1:$ZZ$1, 0))</f>
        <v/>
      </c>
      <c r="C2852">
        <f>INDEX(resultados!$A$2:$ZZ$3036, 2846, MATCH($B$3, resultados!$A$1:$ZZ$1, 0))</f>
        <v/>
      </c>
    </row>
    <row r="2853">
      <c r="A2853">
        <f>INDEX(resultados!$A$2:$ZZ$3036, 2847, MATCH($B$1, resultados!$A$1:$ZZ$1, 0))</f>
        <v/>
      </c>
      <c r="B2853">
        <f>INDEX(resultados!$A$2:$ZZ$3036, 2847, MATCH($B$2, resultados!$A$1:$ZZ$1, 0))</f>
        <v/>
      </c>
      <c r="C2853">
        <f>INDEX(resultados!$A$2:$ZZ$3036, 2847, MATCH($B$3, resultados!$A$1:$ZZ$1, 0))</f>
        <v/>
      </c>
    </row>
    <row r="2854">
      <c r="A2854">
        <f>INDEX(resultados!$A$2:$ZZ$3036, 2848, MATCH($B$1, resultados!$A$1:$ZZ$1, 0))</f>
        <v/>
      </c>
      <c r="B2854">
        <f>INDEX(resultados!$A$2:$ZZ$3036, 2848, MATCH($B$2, resultados!$A$1:$ZZ$1, 0))</f>
        <v/>
      </c>
      <c r="C2854">
        <f>INDEX(resultados!$A$2:$ZZ$3036, 2848, MATCH($B$3, resultados!$A$1:$ZZ$1, 0))</f>
        <v/>
      </c>
    </row>
    <row r="2855">
      <c r="A2855">
        <f>INDEX(resultados!$A$2:$ZZ$3036, 2849, MATCH($B$1, resultados!$A$1:$ZZ$1, 0))</f>
        <v/>
      </c>
      <c r="B2855">
        <f>INDEX(resultados!$A$2:$ZZ$3036, 2849, MATCH($B$2, resultados!$A$1:$ZZ$1, 0))</f>
        <v/>
      </c>
      <c r="C2855">
        <f>INDEX(resultados!$A$2:$ZZ$3036, 2849, MATCH($B$3, resultados!$A$1:$ZZ$1, 0))</f>
        <v/>
      </c>
    </row>
    <row r="2856">
      <c r="A2856">
        <f>INDEX(resultados!$A$2:$ZZ$3036, 2850, MATCH($B$1, resultados!$A$1:$ZZ$1, 0))</f>
        <v/>
      </c>
      <c r="B2856">
        <f>INDEX(resultados!$A$2:$ZZ$3036, 2850, MATCH($B$2, resultados!$A$1:$ZZ$1, 0))</f>
        <v/>
      </c>
      <c r="C2856">
        <f>INDEX(resultados!$A$2:$ZZ$3036, 2850, MATCH($B$3, resultados!$A$1:$ZZ$1, 0))</f>
        <v/>
      </c>
    </row>
    <row r="2857">
      <c r="A2857">
        <f>INDEX(resultados!$A$2:$ZZ$3036, 2851, MATCH($B$1, resultados!$A$1:$ZZ$1, 0))</f>
        <v/>
      </c>
      <c r="B2857">
        <f>INDEX(resultados!$A$2:$ZZ$3036, 2851, MATCH($B$2, resultados!$A$1:$ZZ$1, 0))</f>
        <v/>
      </c>
      <c r="C2857">
        <f>INDEX(resultados!$A$2:$ZZ$3036, 2851, MATCH($B$3, resultados!$A$1:$ZZ$1, 0))</f>
        <v/>
      </c>
    </row>
    <row r="2858">
      <c r="A2858">
        <f>INDEX(resultados!$A$2:$ZZ$3036, 2852, MATCH($B$1, resultados!$A$1:$ZZ$1, 0))</f>
        <v/>
      </c>
      <c r="B2858">
        <f>INDEX(resultados!$A$2:$ZZ$3036, 2852, MATCH($B$2, resultados!$A$1:$ZZ$1, 0))</f>
        <v/>
      </c>
      <c r="C2858">
        <f>INDEX(resultados!$A$2:$ZZ$3036, 2852, MATCH($B$3, resultados!$A$1:$ZZ$1, 0))</f>
        <v/>
      </c>
    </row>
    <row r="2859">
      <c r="A2859">
        <f>INDEX(resultados!$A$2:$ZZ$3036, 2853, MATCH($B$1, resultados!$A$1:$ZZ$1, 0))</f>
        <v/>
      </c>
      <c r="B2859">
        <f>INDEX(resultados!$A$2:$ZZ$3036, 2853, MATCH($B$2, resultados!$A$1:$ZZ$1, 0))</f>
        <v/>
      </c>
      <c r="C2859">
        <f>INDEX(resultados!$A$2:$ZZ$3036, 2853, MATCH($B$3, resultados!$A$1:$ZZ$1, 0))</f>
        <v/>
      </c>
    </row>
    <row r="2860">
      <c r="A2860">
        <f>INDEX(resultados!$A$2:$ZZ$3036, 2854, MATCH($B$1, resultados!$A$1:$ZZ$1, 0))</f>
        <v/>
      </c>
      <c r="B2860">
        <f>INDEX(resultados!$A$2:$ZZ$3036, 2854, MATCH($B$2, resultados!$A$1:$ZZ$1, 0))</f>
        <v/>
      </c>
      <c r="C2860">
        <f>INDEX(resultados!$A$2:$ZZ$3036, 2854, MATCH($B$3, resultados!$A$1:$ZZ$1, 0))</f>
        <v/>
      </c>
    </row>
    <row r="2861">
      <c r="A2861">
        <f>INDEX(resultados!$A$2:$ZZ$3036, 2855, MATCH($B$1, resultados!$A$1:$ZZ$1, 0))</f>
        <v/>
      </c>
      <c r="B2861">
        <f>INDEX(resultados!$A$2:$ZZ$3036, 2855, MATCH($B$2, resultados!$A$1:$ZZ$1, 0))</f>
        <v/>
      </c>
      <c r="C2861">
        <f>INDEX(resultados!$A$2:$ZZ$3036, 2855, MATCH($B$3, resultados!$A$1:$ZZ$1, 0))</f>
        <v/>
      </c>
    </row>
    <row r="2862">
      <c r="A2862">
        <f>INDEX(resultados!$A$2:$ZZ$3036, 2856, MATCH($B$1, resultados!$A$1:$ZZ$1, 0))</f>
        <v/>
      </c>
      <c r="B2862">
        <f>INDEX(resultados!$A$2:$ZZ$3036, 2856, MATCH($B$2, resultados!$A$1:$ZZ$1, 0))</f>
        <v/>
      </c>
      <c r="C2862">
        <f>INDEX(resultados!$A$2:$ZZ$3036, 2856, MATCH($B$3, resultados!$A$1:$ZZ$1, 0))</f>
        <v/>
      </c>
    </row>
    <row r="2863">
      <c r="A2863">
        <f>INDEX(resultados!$A$2:$ZZ$3036, 2857, MATCH($B$1, resultados!$A$1:$ZZ$1, 0))</f>
        <v/>
      </c>
      <c r="B2863">
        <f>INDEX(resultados!$A$2:$ZZ$3036, 2857, MATCH($B$2, resultados!$A$1:$ZZ$1, 0))</f>
        <v/>
      </c>
      <c r="C2863">
        <f>INDEX(resultados!$A$2:$ZZ$3036, 2857, MATCH($B$3, resultados!$A$1:$ZZ$1, 0))</f>
        <v/>
      </c>
    </row>
    <row r="2864">
      <c r="A2864">
        <f>INDEX(resultados!$A$2:$ZZ$3036, 2858, MATCH($B$1, resultados!$A$1:$ZZ$1, 0))</f>
        <v/>
      </c>
      <c r="B2864">
        <f>INDEX(resultados!$A$2:$ZZ$3036, 2858, MATCH($B$2, resultados!$A$1:$ZZ$1, 0))</f>
        <v/>
      </c>
      <c r="C2864">
        <f>INDEX(resultados!$A$2:$ZZ$3036, 2858, MATCH($B$3, resultados!$A$1:$ZZ$1, 0))</f>
        <v/>
      </c>
    </row>
    <row r="2865">
      <c r="A2865">
        <f>INDEX(resultados!$A$2:$ZZ$3036, 2859, MATCH($B$1, resultados!$A$1:$ZZ$1, 0))</f>
        <v/>
      </c>
      <c r="B2865">
        <f>INDEX(resultados!$A$2:$ZZ$3036, 2859, MATCH($B$2, resultados!$A$1:$ZZ$1, 0))</f>
        <v/>
      </c>
      <c r="C2865">
        <f>INDEX(resultados!$A$2:$ZZ$3036, 2859, MATCH($B$3, resultados!$A$1:$ZZ$1, 0))</f>
        <v/>
      </c>
    </row>
    <row r="2866">
      <c r="A2866">
        <f>INDEX(resultados!$A$2:$ZZ$3036, 2860, MATCH($B$1, resultados!$A$1:$ZZ$1, 0))</f>
        <v/>
      </c>
      <c r="B2866">
        <f>INDEX(resultados!$A$2:$ZZ$3036, 2860, MATCH($B$2, resultados!$A$1:$ZZ$1, 0))</f>
        <v/>
      </c>
      <c r="C2866">
        <f>INDEX(resultados!$A$2:$ZZ$3036, 2860, MATCH($B$3, resultados!$A$1:$ZZ$1, 0))</f>
        <v/>
      </c>
    </row>
    <row r="2867">
      <c r="A2867">
        <f>INDEX(resultados!$A$2:$ZZ$3036, 2861, MATCH($B$1, resultados!$A$1:$ZZ$1, 0))</f>
        <v/>
      </c>
      <c r="B2867">
        <f>INDEX(resultados!$A$2:$ZZ$3036, 2861, MATCH($B$2, resultados!$A$1:$ZZ$1, 0))</f>
        <v/>
      </c>
      <c r="C2867">
        <f>INDEX(resultados!$A$2:$ZZ$3036, 2861, MATCH($B$3, resultados!$A$1:$ZZ$1, 0))</f>
        <v/>
      </c>
    </row>
    <row r="2868">
      <c r="A2868">
        <f>INDEX(resultados!$A$2:$ZZ$3036, 2862, MATCH($B$1, resultados!$A$1:$ZZ$1, 0))</f>
        <v/>
      </c>
      <c r="B2868">
        <f>INDEX(resultados!$A$2:$ZZ$3036, 2862, MATCH($B$2, resultados!$A$1:$ZZ$1, 0))</f>
        <v/>
      </c>
      <c r="C2868">
        <f>INDEX(resultados!$A$2:$ZZ$3036, 2862, MATCH($B$3, resultados!$A$1:$ZZ$1, 0))</f>
        <v/>
      </c>
    </row>
    <row r="2869">
      <c r="A2869">
        <f>INDEX(resultados!$A$2:$ZZ$3036, 2863, MATCH($B$1, resultados!$A$1:$ZZ$1, 0))</f>
        <v/>
      </c>
      <c r="B2869">
        <f>INDEX(resultados!$A$2:$ZZ$3036, 2863, MATCH($B$2, resultados!$A$1:$ZZ$1, 0))</f>
        <v/>
      </c>
      <c r="C2869">
        <f>INDEX(resultados!$A$2:$ZZ$3036, 2863, MATCH($B$3, resultados!$A$1:$ZZ$1, 0))</f>
        <v/>
      </c>
    </row>
    <row r="2870">
      <c r="A2870">
        <f>INDEX(resultados!$A$2:$ZZ$3036, 2864, MATCH($B$1, resultados!$A$1:$ZZ$1, 0))</f>
        <v/>
      </c>
      <c r="B2870">
        <f>INDEX(resultados!$A$2:$ZZ$3036, 2864, MATCH($B$2, resultados!$A$1:$ZZ$1, 0))</f>
        <v/>
      </c>
      <c r="C2870">
        <f>INDEX(resultados!$A$2:$ZZ$3036, 2864, MATCH($B$3, resultados!$A$1:$ZZ$1, 0))</f>
        <v/>
      </c>
    </row>
    <row r="2871">
      <c r="A2871">
        <f>INDEX(resultados!$A$2:$ZZ$3036, 2865, MATCH($B$1, resultados!$A$1:$ZZ$1, 0))</f>
        <v/>
      </c>
      <c r="B2871">
        <f>INDEX(resultados!$A$2:$ZZ$3036, 2865, MATCH($B$2, resultados!$A$1:$ZZ$1, 0))</f>
        <v/>
      </c>
      <c r="C2871">
        <f>INDEX(resultados!$A$2:$ZZ$3036, 2865, MATCH($B$3, resultados!$A$1:$ZZ$1, 0))</f>
        <v/>
      </c>
    </row>
    <row r="2872">
      <c r="A2872">
        <f>INDEX(resultados!$A$2:$ZZ$3036, 2866, MATCH($B$1, resultados!$A$1:$ZZ$1, 0))</f>
        <v/>
      </c>
      <c r="B2872">
        <f>INDEX(resultados!$A$2:$ZZ$3036, 2866, MATCH($B$2, resultados!$A$1:$ZZ$1, 0))</f>
        <v/>
      </c>
      <c r="C2872">
        <f>INDEX(resultados!$A$2:$ZZ$3036, 2866, MATCH($B$3, resultados!$A$1:$ZZ$1, 0))</f>
        <v/>
      </c>
    </row>
    <row r="2873">
      <c r="A2873">
        <f>INDEX(resultados!$A$2:$ZZ$3036, 2867, MATCH($B$1, resultados!$A$1:$ZZ$1, 0))</f>
        <v/>
      </c>
      <c r="B2873">
        <f>INDEX(resultados!$A$2:$ZZ$3036, 2867, MATCH($B$2, resultados!$A$1:$ZZ$1, 0))</f>
        <v/>
      </c>
      <c r="C2873">
        <f>INDEX(resultados!$A$2:$ZZ$3036, 2867, MATCH($B$3, resultados!$A$1:$ZZ$1, 0))</f>
        <v/>
      </c>
    </row>
    <row r="2874">
      <c r="A2874">
        <f>INDEX(resultados!$A$2:$ZZ$3036, 2868, MATCH($B$1, resultados!$A$1:$ZZ$1, 0))</f>
        <v/>
      </c>
      <c r="B2874">
        <f>INDEX(resultados!$A$2:$ZZ$3036, 2868, MATCH($B$2, resultados!$A$1:$ZZ$1, 0))</f>
        <v/>
      </c>
      <c r="C2874">
        <f>INDEX(resultados!$A$2:$ZZ$3036, 2868, MATCH($B$3, resultados!$A$1:$ZZ$1, 0))</f>
        <v/>
      </c>
    </row>
    <row r="2875">
      <c r="A2875">
        <f>INDEX(resultados!$A$2:$ZZ$3036, 2869, MATCH($B$1, resultados!$A$1:$ZZ$1, 0))</f>
        <v/>
      </c>
      <c r="B2875">
        <f>INDEX(resultados!$A$2:$ZZ$3036, 2869, MATCH($B$2, resultados!$A$1:$ZZ$1, 0))</f>
        <v/>
      </c>
      <c r="C2875">
        <f>INDEX(resultados!$A$2:$ZZ$3036, 2869, MATCH($B$3, resultados!$A$1:$ZZ$1, 0))</f>
        <v/>
      </c>
    </row>
    <row r="2876">
      <c r="A2876">
        <f>INDEX(resultados!$A$2:$ZZ$3036, 2870, MATCH($B$1, resultados!$A$1:$ZZ$1, 0))</f>
        <v/>
      </c>
      <c r="B2876">
        <f>INDEX(resultados!$A$2:$ZZ$3036, 2870, MATCH($B$2, resultados!$A$1:$ZZ$1, 0))</f>
        <v/>
      </c>
      <c r="C2876">
        <f>INDEX(resultados!$A$2:$ZZ$3036, 2870, MATCH($B$3, resultados!$A$1:$ZZ$1, 0))</f>
        <v/>
      </c>
    </row>
    <row r="2877">
      <c r="A2877">
        <f>INDEX(resultados!$A$2:$ZZ$3036, 2871, MATCH($B$1, resultados!$A$1:$ZZ$1, 0))</f>
        <v/>
      </c>
      <c r="B2877">
        <f>INDEX(resultados!$A$2:$ZZ$3036, 2871, MATCH($B$2, resultados!$A$1:$ZZ$1, 0))</f>
        <v/>
      </c>
      <c r="C2877">
        <f>INDEX(resultados!$A$2:$ZZ$3036, 2871, MATCH($B$3, resultados!$A$1:$ZZ$1, 0))</f>
        <v/>
      </c>
    </row>
    <row r="2878">
      <c r="A2878">
        <f>INDEX(resultados!$A$2:$ZZ$3036, 2872, MATCH($B$1, resultados!$A$1:$ZZ$1, 0))</f>
        <v/>
      </c>
      <c r="B2878">
        <f>INDEX(resultados!$A$2:$ZZ$3036, 2872, MATCH($B$2, resultados!$A$1:$ZZ$1, 0))</f>
        <v/>
      </c>
      <c r="C2878">
        <f>INDEX(resultados!$A$2:$ZZ$3036, 2872, MATCH($B$3, resultados!$A$1:$ZZ$1, 0))</f>
        <v/>
      </c>
    </row>
    <row r="2879">
      <c r="A2879">
        <f>INDEX(resultados!$A$2:$ZZ$3036, 2873, MATCH($B$1, resultados!$A$1:$ZZ$1, 0))</f>
        <v/>
      </c>
      <c r="B2879">
        <f>INDEX(resultados!$A$2:$ZZ$3036, 2873, MATCH($B$2, resultados!$A$1:$ZZ$1, 0))</f>
        <v/>
      </c>
      <c r="C2879">
        <f>INDEX(resultados!$A$2:$ZZ$3036, 2873, MATCH($B$3, resultados!$A$1:$ZZ$1, 0))</f>
        <v/>
      </c>
    </row>
    <row r="2880">
      <c r="A2880">
        <f>INDEX(resultados!$A$2:$ZZ$3036, 2874, MATCH($B$1, resultados!$A$1:$ZZ$1, 0))</f>
        <v/>
      </c>
      <c r="B2880">
        <f>INDEX(resultados!$A$2:$ZZ$3036, 2874, MATCH($B$2, resultados!$A$1:$ZZ$1, 0))</f>
        <v/>
      </c>
      <c r="C2880">
        <f>INDEX(resultados!$A$2:$ZZ$3036, 2874, MATCH($B$3, resultados!$A$1:$ZZ$1, 0))</f>
        <v/>
      </c>
    </row>
    <row r="2881">
      <c r="A2881">
        <f>INDEX(resultados!$A$2:$ZZ$3036, 2875, MATCH($B$1, resultados!$A$1:$ZZ$1, 0))</f>
        <v/>
      </c>
      <c r="B2881">
        <f>INDEX(resultados!$A$2:$ZZ$3036, 2875, MATCH($B$2, resultados!$A$1:$ZZ$1, 0))</f>
        <v/>
      </c>
      <c r="C2881">
        <f>INDEX(resultados!$A$2:$ZZ$3036, 2875, MATCH($B$3, resultados!$A$1:$ZZ$1, 0))</f>
        <v/>
      </c>
    </row>
    <row r="2882">
      <c r="A2882">
        <f>INDEX(resultados!$A$2:$ZZ$3036, 2876, MATCH($B$1, resultados!$A$1:$ZZ$1, 0))</f>
        <v/>
      </c>
      <c r="B2882">
        <f>INDEX(resultados!$A$2:$ZZ$3036, 2876, MATCH($B$2, resultados!$A$1:$ZZ$1, 0))</f>
        <v/>
      </c>
      <c r="C2882">
        <f>INDEX(resultados!$A$2:$ZZ$3036, 2876, MATCH($B$3, resultados!$A$1:$ZZ$1, 0))</f>
        <v/>
      </c>
    </row>
    <row r="2883">
      <c r="A2883">
        <f>INDEX(resultados!$A$2:$ZZ$3036, 2877, MATCH($B$1, resultados!$A$1:$ZZ$1, 0))</f>
        <v/>
      </c>
      <c r="B2883">
        <f>INDEX(resultados!$A$2:$ZZ$3036, 2877, MATCH($B$2, resultados!$A$1:$ZZ$1, 0))</f>
        <v/>
      </c>
      <c r="C2883">
        <f>INDEX(resultados!$A$2:$ZZ$3036, 2877, MATCH($B$3, resultados!$A$1:$ZZ$1, 0))</f>
        <v/>
      </c>
    </row>
    <row r="2884">
      <c r="A2884">
        <f>INDEX(resultados!$A$2:$ZZ$3036, 2878, MATCH($B$1, resultados!$A$1:$ZZ$1, 0))</f>
        <v/>
      </c>
      <c r="B2884">
        <f>INDEX(resultados!$A$2:$ZZ$3036, 2878, MATCH($B$2, resultados!$A$1:$ZZ$1, 0))</f>
        <v/>
      </c>
      <c r="C2884">
        <f>INDEX(resultados!$A$2:$ZZ$3036, 2878, MATCH($B$3, resultados!$A$1:$ZZ$1, 0))</f>
        <v/>
      </c>
    </row>
    <row r="2885">
      <c r="A2885">
        <f>INDEX(resultados!$A$2:$ZZ$3036, 2879, MATCH($B$1, resultados!$A$1:$ZZ$1, 0))</f>
        <v/>
      </c>
      <c r="B2885">
        <f>INDEX(resultados!$A$2:$ZZ$3036, 2879, MATCH($B$2, resultados!$A$1:$ZZ$1, 0))</f>
        <v/>
      </c>
      <c r="C2885">
        <f>INDEX(resultados!$A$2:$ZZ$3036, 2879, MATCH($B$3, resultados!$A$1:$ZZ$1, 0))</f>
        <v/>
      </c>
    </row>
    <row r="2886">
      <c r="A2886">
        <f>INDEX(resultados!$A$2:$ZZ$3036, 2880, MATCH($B$1, resultados!$A$1:$ZZ$1, 0))</f>
        <v/>
      </c>
      <c r="B2886">
        <f>INDEX(resultados!$A$2:$ZZ$3036, 2880, MATCH($B$2, resultados!$A$1:$ZZ$1, 0))</f>
        <v/>
      </c>
      <c r="C2886">
        <f>INDEX(resultados!$A$2:$ZZ$3036, 2880, MATCH($B$3, resultados!$A$1:$ZZ$1, 0))</f>
        <v/>
      </c>
    </row>
    <row r="2887">
      <c r="A2887">
        <f>INDEX(resultados!$A$2:$ZZ$3036, 2881, MATCH($B$1, resultados!$A$1:$ZZ$1, 0))</f>
        <v/>
      </c>
      <c r="B2887">
        <f>INDEX(resultados!$A$2:$ZZ$3036, 2881, MATCH($B$2, resultados!$A$1:$ZZ$1, 0))</f>
        <v/>
      </c>
      <c r="C2887">
        <f>INDEX(resultados!$A$2:$ZZ$3036, 2881, MATCH($B$3, resultados!$A$1:$ZZ$1, 0))</f>
        <v/>
      </c>
    </row>
    <row r="2888">
      <c r="A2888">
        <f>INDEX(resultados!$A$2:$ZZ$3036, 2882, MATCH($B$1, resultados!$A$1:$ZZ$1, 0))</f>
        <v/>
      </c>
      <c r="B2888">
        <f>INDEX(resultados!$A$2:$ZZ$3036, 2882, MATCH($B$2, resultados!$A$1:$ZZ$1, 0))</f>
        <v/>
      </c>
      <c r="C2888">
        <f>INDEX(resultados!$A$2:$ZZ$3036, 2882, MATCH($B$3, resultados!$A$1:$ZZ$1, 0))</f>
        <v/>
      </c>
    </row>
    <row r="2889">
      <c r="A2889">
        <f>INDEX(resultados!$A$2:$ZZ$3036, 2883, MATCH($B$1, resultados!$A$1:$ZZ$1, 0))</f>
        <v/>
      </c>
      <c r="B2889">
        <f>INDEX(resultados!$A$2:$ZZ$3036, 2883, MATCH($B$2, resultados!$A$1:$ZZ$1, 0))</f>
        <v/>
      </c>
      <c r="C2889">
        <f>INDEX(resultados!$A$2:$ZZ$3036, 2883, MATCH($B$3, resultados!$A$1:$ZZ$1, 0))</f>
        <v/>
      </c>
    </row>
    <row r="2890">
      <c r="A2890">
        <f>INDEX(resultados!$A$2:$ZZ$3036, 2884, MATCH($B$1, resultados!$A$1:$ZZ$1, 0))</f>
        <v/>
      </c>
      <c r="B2890">
        <f>INDEX(resultados!$A$2:$ZZ$3036, 2884, MATCH($B$2, resultados!$A$1:$ZZ$1, 0))</f>
        <v/>
      </c>
      <c r="C2890">
        <f>INDEX(resultados!$A$2:$ZZ$3036, 2884, MATCH($B$3, resultados!$A$1:$ZZ$1, 0))</f>
        <v/>
      </c>
    </row>
    <row r="2891">
      <c r="A2891">
        <f>INDEX(resultados!$A$2:$ZZ$3036, 2885, MATCH($B$1, resultados!$A$1:$ZZ$1, 0))</f>
        <v/>
      </c>
      <c r="B2891">
        <f>INDEX(resultados!$A$2:$ZZ$3036, 2885, MATCH($B$2, resultados!$A$1:$ZZ$1, 0))</f>
        <v/>
      </c>
      <c r="C2891">
        <f>INDEX(resultados!$A$2:$ZZ$3036, 2885, MATCH($B$3, resultados!$A$1:$ZZ$1, 0))</f>
        <v/>
      </c>
    </row>
    <row r="2892">
      <c r="A2892">
        <f>INDEX(resultados!$A$2:$ZZ$3036, 2886, MATCH($B$1, resultados!$A$1:$ZZ$1, 0))</f>
        <v/>
      </c>
      <c r="B2892">
        <f>INDEX(resultados!$A$2:$ZZ$3036, 2886, MATCH($B$2, resultados!$A$1:$ZZ$1, 0))</f>
        <v/>
      </c>
      <c r="C2892">
        <f>INDEX(resultados!$A$2:$ZZ$3036, 2886, MATCH($B$3, resultados!$A$1:$ZZ$1, 0))</f>
        <v/>
      </c>
    </row>
    <row r="2893">
      <c r="A2893">
        <f>INDEX(resultados!$A$2:$ZZ$3036, 2887, MATCH($B$1, resultados!$A$1:$ZZ$1, 0))</f>
        <v/>
      </c>
      <c r="B2893">
        <f>INDEX(resultados!$A$2:$ZZ$3036, 2887, MATCH($B$2, resultados!$A$1:$ZZ$1, 0))</f>
        <v/>
      </c>
      <c r="C2893">
        <f>INDEX(resultados!$A$2:$ZZ$3036, 2887, MATCH($B$3, resultados!$A$1:$ZZ$1, 0))</f>
        <v/>
      </c>
    </row>
    <row r="2894">
      <c r="A2894">
        <f>INDEX(resultados!$A$2:$ZZ$3036, 2888, MATCH($B$1, resultados!$A$1:$ZZ$1, 0))</f>
        <v/>
      </c>
      <c r="B2894">
        <f>INDEX(resultados!$A$2:$ZZ$3036, 2888, MATCH($B$2, resultados!$A$1:$ZZ$1, 0))</f>
        <v/>
      </c>
      <c r="C2894">
        <f>INDEX(resultados!$A$2:$ZZ$3036, 2888, MATCH($B$3, resultados!$A$1:$ZZ$1, 0))</f>
        <v/>
      </c>
    </row>
    <row r="2895">
      <c r="A2895">
        <f>INDEX(resultados!$A$2:$ZZ$3036, 2889, MATCH($B$1, resultados!$A$1:$ZZ$1, 0))</f>
        <v/>
      </c>
      <c r="B2895">
        <f>INDEX(resultados!$A$2:$ZZ$3036, 2889, MATCH($B$2, resultados!$A$1:$ZZ$1, 0))</f>
        <v/>
      </c>
      <c r="C2895">
        <f>INDEX(resultados!$A$2:$ZZ$3036, 2889, MATCH($B$3, resultados!$A$1:$ZZ$1, 0))</f>
        <v/>
      </c>
    </row>
    <row r="2896">
      <c r="A2896">
        <f>INDEX(resultados!$A$2:$ZZ$3036, 2890, MATCH($B$1, resultados!$A$1:$ZZ$1, 0))</f>
        <v/>
      </c>
      <c r="B2896">
        <f>INDEX(resultados!$A$2:$ZZ$3036, 2890, MATCH($B$2, resultados!$A$1:$ZZ$1, 0))</f>
        <v/>
      </c>
      <c r="C2896">
        <f>INDEX(resultados!$A$2:$ZZ$3036, 2890, MATCH($B$3, resultados!$A$1:$ZZ$1, 0))</f>
        <v/>
      </c>
    </row>
    <row r="2897">
      <c r="A2897">
        <f>INDEX(resultados!$A$2:$ZZ$3036, 2891, MATCH($B$1, resultados!$A$1:$ZZ$1, 0))</f>
        <v/>
      </c>
      <c r="B2897">
        <f>INDEX(resultados!$A$2:$ZZ$3036, 2891, MATCH($B$2, resultados!$A$1:$ZZ$1, 0))</f>
        <v/>
      </c>
      <c r="C2897">
        <f>INDEX(resultados!$A$2:$ZZ$3036, 2891, MATCH($B$3, resultados!$A$1:$ZZ$1, 0))</f>
        <v/>
      </c>
    </row>
    <row r="2898">
      <c r="A2898">
        <f>INDEX(resultados!$A$2:$ZZ$3036, 2892, MATCH($B$1, resultados!$A$1:$ZZ$1, 0))</f>
        <v/>
      </c>
      <c r="B2898">
        <f>INDEX(resultados!$A$2:$ZZ$3036, 2892, MATCH($B$2, resultados!$A$1:$ZZ$1, 0))</f>
        <v/>
      </c>
      <c r="C2898">
        <f>INDEX(resultados!$A$2:$ZZ$3036, 2892, MATCH($B$3, resultados!$A$1:$ZZ$1, 0))</f>
        <v/>
      </c>
    </row>
    <row r="2899">
      <c r="A2899">
        <f>INDEX(resultados!$A$2:$ZZ$3036, 2893, MATCH($B$1, resultados!$A$1:$ZZ$1, 0))</f>
        <v/>
      </c>
      <c r="B2899">
        <f>INDEX(resultados!$A$2:$ZZ$3036, 2893, MATCH($B$2, resultados!$A$1:$ZZ$1, 0))</f>
        <v/>
      </c>
      <c r="C2899">
        <f>INDEX(resultados!$A$2:$ZZ$3036, 2893, MATCH($B$3, resultados!$A$1:$ZZ$1, 0))</f>
        <v/>
      </c>
    </row>
    <row r="2900">
      <c r="A2900">
        <f>INDEX(resultados!$A$2:$ZZ$3036, 2894, MATCH($B$1, resultados!$A$1:$ZZ$1, 0))</f>
        <v/>
      </c>
      <c r="B2900">
        <f>INDEX(resultados!$A$2:$ZZ$3036, 2894, MATCH($B$2, resultados!$A$1:$ZZ$1, 0))</f>
        <v/>
      </c>
      <c r="C2900">
        <f>INDEX(resultados!$A$2:$ZZ$3036, 2894, MATCH($B$3, resultados!$A$1:$ZZ$1, 0))</f>
        <v/>
      </c>
    </row>
    <row r="2901">
      <c r="A2901">
        <f>INDEX(resultados!$A$2:$ZZ$3036, 2895, MATCH($B$1, resultados!$A$1:$ZZ$1, 0))</f>
        <v/>
      </c>
      <c r="B2901">
        <f>INDEX(resultados!$A$2:$ZZ$3036, 2895, MATCH($B$2, resultados!$A$1:$ZZ$1, 0))</f>
        <v/>
      </c>
      <c r="C2901">
        <f>INDEX(resultados!$A$2:$ZZ$3036, 2895, MATCH($B$3, resultados!$A$1:$ZZ$1, 0))</f>
        <v/>
      </c>
    </row>
    <row r="2902">
      <c r="A2902">
        <f>INDEX(resultados!$A$2:$ZZ$3036, 2896, MATCH($B$1, resultados!$A$1:$ZZ$1, 0))</f>
        <v/>
      </c>
      <c r="B2902">
        <f>INDEX(resultados!$A$2:$ZZ$3036, 2896, MATCH($B$2, resultados!$A$1:$ZZ$1, 0))</f>
        <v/>
      </c>
      <c r="C2902">
        <f>INDEX(resultados!$A$2:$ZZ$3036, 2896, MATCH($B$3, resultados!$A$1:$ZZ$1, 0))</f>
        <v/>
      </c>
    </row>
    <row r="2903">
      <c r="A2903">
        <f>INDEX(resultados!$A$2:$ZZ$3036, 2897, MATCH($B$1, resultados!$A$1:$ZZ$1, 0))</f>
        <v/>
      </c>
      <c r="B2903">
        <f>INDEX(resultados!$A$2:$ZZ$3036, 2897, MATCH($B$2, resultados!$A$1:$ZZ$1, 0))</f>
        <v/>
      </c>
      <c r="C2903">
        <f>INDEX(resultados!$A$2:$ZZ$3036, 2897, MATCH($B$3, resultados!$A$1:$ZZ$1, 0))</f>
        <v/>
      </c>
    </row>
    <row r="2904">
      <c r="A2904">
        <f>INDEX(resultados!$A$2:$ZZ$3036, 2898, MATCH($B$1, resultados!$A$1:$ZZ$1, 0))</f>
        <v/>
      </c>
      <c r="B2904">
        <f>INDEX(resultados!$A$2:$ZZ$3036, 2898, MATCH($B$2, resultados!$A$1:$ZZ$1, 0))</f>
        <v/>
      </c>
      <c r="C2904">
        <f>INDEX(resultados!$A$2:$ZZ$3036, 2898, MATCH($B$3, resultados!$A$1:$ZZ$1, 0))</f>
        <v/>
      </c>
    </row>
    <row r="2905">
      <c r="A2905">
        <f>INDEX(resultados!$A$2:$ZZ$3036, 2899, MATCH($B$1, resultados!$A$1:$ZZ$1, 0))</f>
        <v/>
      </c>
      <c r="B2905">
        <f>INDEX(resultados!$A$2:$ZZ$3036, 2899, MATCH($B$2, resultados!$A$1:$ZZ$1, 0))</f>
        <v/>
      </c>
      <c r="C2905">
        <f>INDEX(resultados!$A$2:$ZZ$3036, 2899, MATCH($B$3, resultados!$A$1:$ZZ$1, 0))</f>
        <v/>
      </c>
    </row>
    <row r="2906">
      <c r="A2906">
        <f>INDEX(resultados!$A$2:$ZZ$3036, 2900, MATCH($B$1, resultados!$A$1:$ZZ$1, 0))</f>
        <v/>
      </c>
      <c r="B2906">
        <f>INDEX(resultados!$A$2:$ZZ$3036, 2900, MATCH($B$2, resultados!$A$1:$ZZ$1, 0))</f>
        <v/>
      </c>
      <c r="C2906">
        <f>INDEX(resultados!$A$2:$ZZ$3036, 2900, MATCH($B$3, resultados!$A$1:$ZZ$1, 0))</f>
        <v/>
      </c>
    </row>
    <row r="2907">
      <c r="A2907">
        <f>INDEX(resultados!$A$2:$ZZ$3036, 2901, MATCH($B$1, resultados!$A$1:$ZZ$1, 0))</f>
        <v/>
      </c>
      <c r="B2907">
        <f>INDEX(resultados!$A$2:$ZZ$3036, 2901, MATCH($B$2, resultados!$A$1:$ZZ$1, 0))</f>
        <v/>
      </c>
      <c r="C2907">
        <f>INDEX(resultados!$A$2:$ZZ$3036, 2901, MATCH($B$3, resultados!$A$1:$ZZ$1, 0))</f>
        <v/>
      </c>
    </row>
    <row r="2908">
      <c r="A2908">
        <f>INDEX(resultados!$A$2:$ZZ$3036, 2902, MATCH($B$1, resultados!$A$1:$ZZ$1, 0))</f>
        <v/>
      </c>
      <c r="B2908">
        <f>INDEX(resultados!$A$2:$ZZ$3036, 2902, MATCH($B$2, resultados!$A$1:$ZZ$1, 0))</f>
        <v/>
      </c>
      <c r="C2908">
        <f>INDEX(resultados!$A$2:$ZZ$3036, 2902, MATCH($B$3, resultados!$A$1:$ZZ$1, 0))</f>
        <v/>
      </c>
    </row>
    <row r="2909">
      <c r="A2909">
        <f>INDEX(resultados!$A$2:$ZZ$3036, 2903, MATCH($B$1, resultados!$A$1:$ZZ$1, 0))</f>
        <v/>
      </c>
      <c r="B2909">
        <f>INDEX(resultados!$A$2:$ZZ$3036, 2903, MATCH($B$2, resultados!$A$1:$ZZ$1, 0))</f>
        <v/>
      </c>
      <c r="C2909">
        <f>INDEX(resultados!$A$2:$ZZ$3036, 2903, MATCH($B$3, resultados!$A$1:$ZZ$1, 0))</f>
        <v/>
      </c>
    </row>
    <row r="2910">
      <c r="A2910">
        <f>INDEX(resultados!$A$2:$ZZ$3036, 2904, MATCH($B$1, resultados!$A$1:$ZZ$1, 0))</f>
        <v/>
      </c>
      <c r="B2910">
        <f>INDEX(resultados!$A$2:$ZZ$3036, 2904, MATCH($B$2, resultados!$A$1:$ZZ$1, 0))</f>
        <v/>
      </c>
      <c r="C2910">
        <f>INDEX(resultados!$A$2:$ZZ$3036, 2904, MATCH($B$3, resultados!$A$1:$ZZ$1, 0))</f>
        <v/>
      </c>
    </row>
    <row r="2911">
      <c r="A2911">
        <f>INDEX(resultados!$A$2:$ZZ$3036, 2905, MATCH($B$1, resultados!$A$1:$ZZ$1, 0))</f>
        <v/>
      </c>
      <c r="B2911">
        <f>INDEX(resultados!$A$2:$ZZ$3036, 2905, MATCH($B$2, resultados!$A$1:$ZZ$1, 0))</f>
        <v/>
      </c>
      <c r="C2911">
        <f>INDEX(resultados!$A$2:$ZZ$3036, 2905, MATCH($B$3, resultados!$A$1:$ZZ$1, 0))</f>
        <v/>
      </c>
    </row>
    <row r="2912">
      <c r="A2912">
        <f>INDEX(resultados!$A$2:$ZZ$3036, 2906, MATCH($B$1, resultados!$A$1:$ZZ$1, 0))</f>
        <v/>
      </c>
      <c r="B2912">
        <f>INDEX(resultados!$A$2:$ZZ$3036, 2906, MATCH($B$2, resultados!$A$1:$ZZ$1, 0))</f>
        <v/>
      </c>
      <c r="C2912">
        <f>INDEX(resultados!$A$2:$ZZ$3036, 2906, MATCH($B$3, resultados!$A$1:$ZZ$1, 0))</f>
        <v/>
      </c>
    </row>
    <row r="2913">
      <c r="A2913">
        <f>INDEX(resultados!$A$2:$ZZ$3036, 2907, MATCH($B$1, resultados!$A$1:$ZZ$1, 0))</f>
        <v/>
      </c>
      <c r="B2913">
        <f>INDEX(resultados!$A$2:$ZZ$3036, 2907, MATCH($B$2, resultados!$A$1:$ZZ$1, 0))</f>
        <v/>
      </c>
      <c r="C2913">
        <f>INDEX(resultados!$A$2:$ZZ$3036, 2907, MATCH($B$3, resultados!$A$1:$ZZ$1, 0))</f>
        <v/>
      </c>
    </row>
    <row r="2914">
      <c r="A2914">
        <f>INDEX(resultados!$A$2:$ZZ$3036, 2908, MATCH($B$1, resultados!$A$1:$ZZ$1, 0))</f>
        <v/>
      </c>
      <c r="B2914">
        <f>INDEX(resultados!$A$2:$ZZ$3036, 2908, MATCH($B$2, resultados!$A$1:$ZZ$1, 0))</f>
        <v/>
      </c>
      <c r="C2914">
        <f>INDEX(resultados!$A$2:$ZZ$3036, 2908, MATCH($B$3, resultados!$A$1:$ZZ$1, 0))</f>
        <v/>
      </c>
    </row>
    <row r="2915">
      <c r="A2915">
        <f>INDEX(resultados!$A$2:$ZZ$3036, 2909, MATCH($B$1, resultados!$A$1:$ZZ$1, 0))</f>
        <v/>
      </c>
      <c r="B2915">
        <f>INDEX(resultados!$A$2:$ZZ$3036, 2909, MATCH($B$2, resultados!$A$1:$ZZ$1, 0))</f>
        <v/>
      </c>
      <c r="C2915">
        <f>INDEX(resultados!$A$2:$ZZ$3036, 2909, MATCH($B$3, resultados!$A$1:$ZZ$1, 0))</f>
        <v/>
      </c>
    </row>
    <row r="2916">
      <c r="A2916">
        <f>INDEX(resultados!$A$2:$ZZ$3036, 2910, MATCH($B$1, resultados!$A$1:$ZZ$1, 0))</f>
        <v/>
      </c>
      <c r="B2916">
        <f>INDEX(resultados!$A$2:$ZZ$3036, 2910, MATCH($B$2, resultados!$A$1:$ZZ$1, 0))</f>
        <v/>
      </c>
      <c r="C2916">
        <f>INDEX(resultados!$A$2:$ZZ$3036, 2910, MATCH($B$3, resultados!$A$1:$ZZ$1, 0))</f>
        <v/>
      </c>
    </row>
    <row r="2917">
      <c r="A2917">
        <f>INDEX(resultados!$A$2:$ZZ$3036, 2911, MATCH($B$1, resultados!$A$1:$ZZ$1, 0))</f>
        <v/>
      </c>
      <c r="B2917">
        <f>INDEX(resultados!$A$2:$ZZ$3036, 2911, MATCH($B$2, resultados!$A$1:$ZZ$1, 0))</f>
        <v/>
      </c>
      <c r="C2917">
        <f>INDEX(resultados!$A$2:$ZZ$3036, 2911, MATCH($B$3, resultados!$A$1:$ZZ$1, 0))</f>
        <v/>
      </c>
    </row>
    <row r="2918">
      <c r="A2918">
        <f>INDEX(resultados!$A$2:$ZZ$3036, 2912, MATCH($B$1, resultados!$A$1:$ZZ$1, 0))</f>
        <v/>
      </c>
      <c r="B2918">
        <f>INDEX(resultados!$A$2:$ZZ$3036, 2912, MATCH($B$2, resultados!$A$1:$ZZ$1, 0))</f>
        <v/>
      </c>
      <c r="C2918">
        <f>INDEX(resultados!$A$2:$ZZ$3036, 2912, MATCH($B$3, resultados!$A$1:$ZZ$1, 0))</f>
        <v/>
      </c>
    </row>
    <row r="2919">
      <c r="A2919">
        <f>INDEX(resultados!$A$2:$ZZ$3036, 2913, MATCH($B$1, resultados!$A$1:$ZZ$1, 0))</f>
        <v/>
      </c>
      <c r="B2919">
        <f>INDEX(resultados!$A$2:$ZZ$3036, 2913, MATCH($B$2, resultados!$A$1:$ZZ$1, 0))</f>
        <v/>
      </c>
      <c r="C2919">
        <f>INDEX(resultados!$A$2:$ZZ$3036, 2913, MATCH($B$3, resultados!$A$1:$ZZ$1, 0))</f>
        <v/>
      </c>
    </row>
    <row r="2920">
      <c r="A2920">
        <f>INDEX(resultados!$A$2:$ZZ$3036, 2914, MATCH($B$1, resultados!$A$1:$ZZ$1, 0))</f>
        <v/>
      </c>
      <c r="B2920">
        <f>INDEX(resultados!$A$2:$ZZ$3036, 2914, MATCH($B$2, resultados!$A$1:$ZZ$1, 0))</f>
        <v/>
      </c>
      <c r="C2920">
        <f>INDEX(resultados!$A$2:$ZZ$3036, 2914, MATCH($B$3, resultados!$A$1:$ZZ$1, 0))</f>
        <v/>
      </c>
    </row>
    <row r="2921">
      <c r="A2921">
        <f>INDEX(resultados!$A$2:$ZZ$3036, 2915, MATCH($B$1, resultados!$A$1:$ZZ$1, 0))</f>
        <v/>
      </c>
      <c r="B2921">
        <f>INDEX(resultados!$A$2:$ZZ$3036, 2915, MATCH($B$2, resultados!$A$1:$ZZ$1, 0))</f>
        <v/>
      </c>
      <c r="C2921">
        <f>INDEX(resultados!$A$2:$ZZ$3036, 2915, MATCH($B$3, resultados!$A$1:$ZZ$1, 0))</f>
        <v/>
      </c>
    </row>
    <row r="2922">
      <c r="A2922">
        <f>INDEX(resultados!$A$2:$ZZ$3036, 2916, MATCH($B$1, resultados!$A$1:$ZZ$1, 0))</f>
        <v/>
      </c>
      <c r="B2922">
        <f>INDEX(resultados!$A$2:$ZZ$3036, 2916, MATCH($B$2, resultados!$A$1:$ZZ$1, 0))</f>
        <v/>
      </c>
      <c r="C2922">
        <f>INDEX(resultados!$A$2:$ZZ$3036, 2916, MATCH($B$3, resultados!$A$1:$ZZ$1, 0))</f>
        <v/>
      </c>
    </row>
    <row r="2923">
      <c r="A2923">
        <f>INDEX(resultados!$A$2:$ZZ$3036, 2917, MATCH($B$1, resultados!$A$1:$ZZ$1, 0))</f>
        <v/>
      </c>
      <c r="B2923">
        <f>INDEX(resultados!$A$2:$ZZ$3036, 2917, MATCH($B$2, resultados!$A$1:$ZZ$1, 0))</f>
        <v/>
      </c>
      <c r="C2923">
        <f>INDEX(resultados!$A$2:$ZZ$3036, 2917, MATCH($B$3, resultados!$A$1:$ZZ$1, 0))</f>
        <v/>
      </c>
    </row>
    <row r="2924">
      <c r="A2924">
        <f>INDEX(resultados!$A$2:$ZZ$3036, 2918, MATCH($B$1, resultados!$A$1:$ZZ$1, 0))</f>
        <v/>
      </c>
      <c r="B2924">
        <f>INDEX(resultados!$A$2:$ZZ$3036, 2918, MATCH($B$2, resultados!$A$1:$ZZ$1, 0))</f>
        <v/>
      </c>
      <c r="C2924">
        <f>INDEX(resultados!$A$2:$ZZ$3036, 2918, MATCH($B$3, resultados!$A$1:$ZZ$1, 0))</f>
        <v/>
      </c>
    </row>
    <row r="2925">
      <c r="A2925">
        <f>INDEX(resultados!$A$2:$ZZ$3036, 2919, MATCH($B$1, resultados!$A$1:$ZZ$1, 0))</f>
        <v/>
      </c>
      <c r="B2925">
        <f>INDEX(resultados!$A$2:$ZZ$3036, 2919, MATCH($B$2, resultados!$A$1:$ZZ$1, 0))</f>
        <v/>
      </c>
      <c r="C2925">
        <f>INDEX(resultados!$A$2:$ZZ$3036, 2919, MATCH($B$3, resultados!$A$1:$ZZ$1, 0))</f>
        <v/>
      </c>
    </row>
    <row r="2926">
      <c r="A2926">
        <f>INDEX(resultados!$A$2:$ZZ$3036, 2920, MATCH($B$1, resultados!$A$1:$ZZ$1, 0))</f>
        <v/>
      </c>
      <c r="B2926">
        <f>INDEX(resultados!$A$2:$ZZ$3036, 2920, MATCH($B$2, resultados!$A$1:$ZZ$1, 0))</f>
        <v/>
      </c>
      <c r="C2926">
        <f>INDEX(resultados!$A$2:$ZZ$3036, 2920, MATCH($B$3, resultados!$A$1:$ZZ$1, 0))</f>
        <v/>
      </c>
    </row>
    <row r="2927">
      <c r="A2927">
        <f>INDEX(resultados!$A$2:$ZZ$3036, 2921, MATCH($B$1, resultados!$A$1:$ZZ$1, 0))</f>
        <v/>
      </c>
      <c r="B2927">
        <f>INDEX(resultados!$A$2:$ZZ$3036, 2921, MATCH($B$2, resultados!$A$1:$ZZ$1, 0))</f>
        <v/>
      </c>
      <c r="C2927">
        <f>INDEX(resultados!$A$2:$ZZ$3036, 2921, MATCH($B$3, resultados!$A$1:$ZZ$1, 0))</f>
        <v/>
      </c>
    </row>
    <row r="2928">
      <c r="A2928">
        <f>INDEX(resultados!$A$2:$ZZ$3036, 2922, MATCH($B$1, resultados!$A$1:$ZZ$1, 0))</f>
        <v/>
      </c>
      <c r="B2928">
        <f>INDEX(resultados!$A$2:$ZZ$3036, 2922, MATCH($B$2, resultados!$A$1:$ZZ$1, 0))</f>
        <v/>
      </c>
      <c r="C2928">
        <f>INDEX(resultados!$A$2:$ZZ$3036, 2922, MATCH($B$3, resultados!$A$1:$ZZ$1, 0))</f>
        <v/>
      </c>
    </row>
    <row r="2929">
      <c r="A2929">
        <f>INDEX(resultados!$A$2:$ZZ$3036, 2923, MATCH($B$1, resultados!$A$1:$ZZ$1, 0))</f>
        <v/>
      </c>
      <c r="B2929">
        <f>INDEX(resultados!$A$2:$ZZ$3036, 2923, MATCH($B$2, resultados!$A$1:$ZZ$1, 0))</f>
        <v/>
      </c>
      <c r="C2929">
        <f>INDEX(resultados!$A$2:$ZZ$3036, 2923, MATCH($B$3, resultados!$A$1:$ZZ$1, 0))</f>
        <v/>
      </c>
    </row>
    <row r="2930">
      <c r="A2930">
        <f>INDEX(resultados!$A$2:$ZZ$3036, 2924, MATCH($B$1, resultados!$A$1:$ZZ$1, 0))</f>
        <v/>
      </c>
      <c r="B2930">
        <f>INDEX(resultados!$A$2:$ZZ$3036, 2924, MATCH($B$2, resultados!$A$1:$ZZ$1, 0))</f>
        <v/>
      </c>
      <c r="C2930">
        <f>INDEX(resultados!$A$2:$ZZ$3036, 2924, MATCH($B$3, resultados!$A$1:$ZZ$1, 0))</f>
        <v/>
      </c>
    </row>
    <row r="2931">
      <c r="A2931">
        <f>INDEX(resultados!$A$2:$ZZ$3036, 2925, MATCH($B$1, resultados!$A$1:$ZZ$1, 0))</f>
        <v/>
      </c>
      <c r="B2931">
        <f>INDEX(resultados!$A$2:$ZZ$3036, 2925, MATCH($B$2, resultados!$A$1:$ZZ$1, 0))</f>
        <v/>
      </c>
      <c r="C2931">
        <f>INDEX(resultados!$A$2:$ZZ$3036, 2925, MATCH($B$3, resultados!$A$1:$ZZ$1, 0))</f>
        <v/>
      </c>
    </row>
    <row r="2932">
      <c r="A2932">
        <f>INDEX(resultados!$A$2:$ZZ$3036, 2926, MATCH($B$1, resultados!$A$1:$ZZ$1, 0))</f>
        <v/>
      </c>
      <c r="B2932">
        <f>INDEX(resultados!$A$2:$ZZ$3036, 2926, MATCH($B$2, resultados!$A$1:$ZZ$1, 0))</f>
        <v/>
      </c>
      <c r="C2932">
        <f>INDEX(resultados!$A$2:$ZZ$3036, 2926, MATCH($B$3, resultados!$A$1:$ZZ$1, 0))</f>
        <v/>
      </c>
    </row>
    <row r="2933">
      <c r="A2933">
        <f>INDEX(resultados!$A$2:$ZZ$3036, 2927, MATCH($B$1, resultados!$A$1:$ZZ$1, 0))</f>
        <v/>
      </c>
      <c r="B2933">
        <f>INDEX(resultados!$A$2:$ZZ$3036, 2927, MATCH($B$2, resultados!$A$1:$ZZ$1, 0))</f>
        <v/>
      </c>
      <c r="C2933">
        <f>INDEX(resultados!$A$2:$ZZ$3036, 2927, MATCH($B$3, resultados!$A$1:$ZZ$1, 0))</f>
        <v/>
      </c>
    </row>
    <row r="2934">
      <c r="A2934">
        <f>INDEX(resultados!$A$2:$ZZ$3036, 2928, MATCH($B$1, resultados!$A$1:$ZZ$1, 0))</f>
        <v/>
      </c>
      <c r="B2934">
        <f>INDEX(resultados!$A$2:$ZZ$3036, 2928, MATCH($B$2, resultados!$A$1:$ZZ$1, 0))</f>
        <v/>
      </c>
      <c r="C2934">
        <f>INDEX(resultados!$A$2:$ZZ$3036, 2928, MATCH($B$3, resultados!$A$1:$ZZ$1, 0))</f>
        <v/>
      </c>
    </row>
    <row r="2935">
      <c r="A2935">
        <f>INDEX(resultados!$A$2:$ZZ$3036, 2929, MATCH($B$1, resultados!$A$1:$ZZ$1, 0))</f>
        <v/>
      </c>
      <c r="B2935">
        <f>INDEX(resultados!$A$2:$ZZ$3036, 2929, MATCH($B$2, resultados!$A$1:$ZZ$1, 0))</f>
        <v/>
      </c>
      <c r="C2935">
        <f>INDEX(resultados!$A$2:$ZZ$3036, 2929, MATCH($B$3, resultados!$A$1:$ZZ$1, 0))</f>
        <v/>
      </c>
    </row>
    <row r="2936">
      <c r="A2936">
        <f>INDEX(resultados!$A$2:$ZZ$3036, 2930, MATCH($B$1, resultados!$A$1:$ZZ$1, 0))</f>
        <v/>
      </c>
      <c r="B2936">
        <f>INDEX(resultados!$A$2:$ZZ$3036, 2930, MATCH($B$2, resultados!$A$1:$ZZ$1, 0))</f>
        <v/>
      </c>
      <c r="C2936">
        <f>INDEX(resultados!$A$2:$ZZ$3036, 2930, MATCH($B$3, resultados!$A$1:$ZZ$1, 0))</f>
        <v/>
      </c>
    </row>
    <row r="2937">
      <c r="A2937">
        <f>INDEX(resultados!$A$2:$ZZ$3036, 2931, MATCH($B$1, resultados!$A$1:$ZZ$1, 0))</f>
        <v/>
      </c>
      <c r="B2937">
        <f>INDEX(resultados!$A$2:$ZZ$3036, 2931, MATCH($B$2, resultados!$A$1:$ZZ$1, 0))</f>
        <v/>
      </c>
      <c r="C2937">
        <f>INDEX(resultados!$A$2:$ZZ$3036, 2931, MATCH($B$3, resultados!$A$1:$ZZ$1, 0))</f>
        <v/>
      </c>
    </row>
    <row r="2938">
      <c r="A2938">
        <f>INDEX(resultados!$A$2:$ZZ$3036, 2932, MATCH($B$1, resultados!$A$1:$ZZ$1, 0))</f>
        <v/>
      </c>
      <c r="B2938">
        <f>INDEX(resultados!$A$2:$ZZ$3036, 2932, MATCH($B$2, resultados!$A$1:$ZZ$1, 0))</f>
        <v/>
      </c>
      <c r="C2938">
        <f>INDEX(resultados!$A$2:$ZZ$3036, 2932, MATCH($B$3, resultados!$A$1:$ZZ$1, 0))</f>
        <v/>
      </c>
    </row>
    <row r="2939">
      <c r="A2939">
        <f>INDEX(resultados!$A$2:$ZZ$3036, 2933, MATCH($B$1, resultados!$A$1:$ZZ$1, 0))</f>
        <v/>
      </c>
      <c r="B2939">
        <f>INDEX(resultados!$A$2:$ZZ$3036, 2933, MATCH($B$2, resultados!$A$1:$ZZ$1, 0))</f>
        <v/>
      </c>
      <c r="C2939">
        <f>INDEX(resultados!$A$2:$ZZ$3036, 2933, MATCH($B$3, resultados!$A$1:$ZZ$1, 0))</f>
        <v/>
      </c>
    </row>
    <row r="2940">
      <c r="A2940">
        <f>INDEX(resultados!$A$2:$ZZ$3036, 2934, MATCH($B$1, resultados!$A$1:$ZZ$1, 0))</f>
        <v/>
      </c>
      <c r="B2940">
        <f>INDEX(resultados!$A$2:$ZZ$3036, 2934, MATCH($B$2, resultados!$A$1:$ZZ$1, 0))</f>
        <v/>
      </c>
      <c r="C2940">
        <f>INDEX(resultados!$A$2:$ZZ$3036, 2934, MATCH($B$3, resultados!$A$1:$ZZ$1, 0))</f>
        <v/>
      </c>
    </row>
    <row r="2941">
      <c r="A2941">
        <f>INDEX(resultados!$A$2:$ZZ$3036, 2935, MATCH($B$1, resultados!$A$1:$ZZ$1, 0))</f>
        <v/>
      </c>
      <c r="B2941">
        <f>INDEX(resultados!$A$2:$ZZ$3036, 2935, MATCH($B$2, resultados!$A$1:$ZZ$1, 0))</f>
        <v/>
      </c>
      <c r="C2941">
        <f>INDEX(resultados!$A$2:$ZZ$3036, 2935, MATCH($B$3, resultados!$A$1:$ZZ$1, 0))</f>
        <v/>
      </c>
    </row>
    <row r="2942">
      <c r="A2942">
        <f>INDEX(resultados!$A$2:$ZZ$3036, 2936, MATCH($B$1, resultados!$A$1:$ZZ$1, 0))</f>
        <v/>
      </c>
      <c r="B2942">
        <f>INDEX(resultados!$A$2:$ZZ$3036, 2936, MATCH($B$2, resultados!$A$1:$ZZ$1, 0))</f>
        <v/>
      </c>
      <c r="C2942">
        <f>INDEX(resultados!$A$2:$ZZ$3036, 2936, MATCH($B$3, resultados!$A$1:$ZZ$1, 0))</f>
        <v/>
      </c>
    </row>
    <row r="2943">
      <c r="A2943">
        <f>INDEX(resultados!$A$2:$ZZ$3036, 2937, MATCH($B$1, resultados!$A$1:$ZZ$1, 0))</f>
        <v/>
      </c>
      <c r="B2943">
        <f>INDEX(resultados!$A$2:$ZZ$3036, 2937, MATCH($B$2, resultados!$A$1:$ZZ$1, 0))</f>
        <v/>
      </c>
      <c r="C2943">
        <f>INDEX(resultados!$A$2:$ZZ$3036, 2937, MATCH($B$3, resultados!$A$1:$ZZ$1, 0))</f>
        <v/>
      </c>
    </row>
    <row r="2944">
      <c r="A2944">
        <f>INDEX(resultados!$A$2:$ZZ$3036, 2938, MATCH($B$1, resultados!$A$1:$ZZ$1, 0))</f>
        <v/>
      </c>
      <c r="B2944">
        <f>INDEX(resultados!$A$2:$ZZ$3036, 2938, MATCH($B$2, resultados!$A$1:$ZZ$1, 0))</f>
        <v/>
      </c>
      <c r="C2944">
        <f>INDEX(resultados!$A$2:$ZZ$3036, 2938, MATCH($B$3, resultados!$A$1:$ZZ$1, 0))</f>
        <v/>
      </c>
    </row>
    <row r="2945">
      <c r="A2945">
        <f>INDEX(resultados!$A$2:$ZZ$3036, 2939, MATCH($B$1, resultados!$A$1:$ZZ$1, 0))</f>
        <v/>
      </c>
      <c r="B2945">
        <f>INDEX(resultados!$A$2:$ZZ$3036, 2939, MATCH($B$2, resultados!$A$1:$ZZ$1, 0))</f>
        <v/>
      </c>
      <c r="C2945">
        <f>INDEX(resultados!$A$2:$ZZ$3036, 2939, MATCH($B$3, resultados!$A$1:$ZZ$1, 0))</f>
        <v/>
      </c>
    </row>
    <row r="2946">
      <c r="A2946">
        <f>INDEX(resultados!$A$2:$ZZ$3036, 2940, MATCH($B$1, resultados!$A$1:$ZZ$1, 0))</f>
        <v/>
      </c>
      <c r="B2946">
        <f>INDEX(resultados!$A$2:$ZZ$3036, 2940, MATCH($B$2, resultados!$A$1:$ZZ$1, 0))</f>
        <v/>
      </c>
      <c r="C2946">
        <f>INDEX(resultados!$A$2:$ZZ$3036, 2940, MATCH($B$3, resultados!$A$1:$ZZ$1, 0))</f>
        <v/>
      </c>
    </row>
    <row r="2947">
      <c r="A2947">
        <f>INDEX(resultados!$A$2:$ZZ$3036, 2941, MATCH($B$1, resultados!$A$1:$ZZ$1, 0))</f>
        <v/>
      </c>
      <c r="B2947">
        <f>INDEX(resultados!$A$2:$ZZ$3036, 2941, MATCH($B$2, resultados!$A$1:$ZZ$1, 0))</f>
        <v/>
      </c>
      <c r="C2947">
        <f>INDEX(resultados!$A$2:$ZZ$3036, 2941, MATCH($B$3, resultados!$A$1:$ZZ$1, 0))</f>
        <v/>
      </c>
    </row>
    <row r="2948">
      <c r="A2948">
        <f>INDEX(resultados!$A$2:$ZZ$3036, 2942, MATCH($B$1, resultados!$A$1:$ZZ$1, 0))</f>
        <v/>
      </c>
      <c r="B2948">
        <f>INDEX(resultados!$A$2:$ZZ$3036, 2942, MATCH($B$2, resultados!$A$1:$ZZ$1, 0))</f>
        <v/>
      </c>
      <c r="C2948">
        <f>INDEX(resultados!$A$2:$ZZ$3036, 2942, MATCH($B$3, resultados!$A$1:$ZZ$1, 0))</f>
        <v/>
      </c>
    </row>
    <row r="2949">
      <c r="A2949">
        <f>INDEX(resultados!$A$2:$ZZ$3036, 2943, MATCH($B$1, resultados!$A$1:$ZZ$1, 0))</f>
        <v/>
      </c>
      <c r="B2949">
        <f>INDEX(resultados!$A$2:$ZZ$3036, 2943, MATCH($B$2, resultados!$A$1:$ZZ$1, 0))</f>
        <v/>
      </c>
      <c r="C2949">
        <f>INDEX(resultados!$A$2:$ZZ$3036, 2943, MATCH($B$3, resultados!$A$1:$ZZ$1, 0))</f>
        <v/>
      </c>
    </row>
    <row r="2950">
      <c r="A2950">
        <f>INDEX(resultados!$A$2:$ZZ$3036, 2944, MATCH($B$1, resultados!$A$1:$ZZ$1, 0))</f>
        <v/>
      </c>
      <c r="B2950">
        <f>INDEX(resultados!$A$2:$ZZ$3036, 2944, MATCH($B$2, resultados!$A$1:$ZZ$1, 0))</f>
        <v/>
      </c>
      <c r="C2950">
        <f>INDEX(resultados!$A$2:$ZZ$3036, 2944, MATCH($B$3, resultados!$A$1:$ZZ$1, 0))</f>
        <v/>
      </c>
    </row>
    <row r="2951">
      <c r="A2951">
        <f>INDEX(resultados!$A$2:$ZZ$3036, 2945, MATCH($B$1, resultados!$A$1:$ZZ$1, 0))</f>
        <v/>
      </c>
      <c r="B2951">
        <f>INDEX(resultados!$A$2:$ZZ$3036, 2945, MATCH($B$2, resultados!$A$1:$ZZ$1, 0))</f>
        <v/>
      </c>
      <c r="C2951">
        <f>INDEX(resultados!$A$2:$ZZ$3036, 2945, MATCH($B$3, resultados!$A$1:$ZZ$1, 0))</f>
        <v/>
      </c>
    </row>
    <row r="2952">
      <c r="A2952">
        <f>INDEX(resultados!$A$2:$ZZ$3036, 2946, MATCH($B$1, resultados!$A$1:$ZZ$1, 0))</f>
        <v/>
      </c>
      <c r="B2952">
        <f>INDEX(resultados!$A$2:$ZZ$3036, 2946, MATCH($B$2, resultados!$A$1:$ZZ$1, 0))</f>
        <v/>
      </c>
      <c r="C2952">
        <f>INDEX(resultados!$A$2:$ZZ$3036, 2946, MATCH($B$3, resultados!$A$1:$ZZ$1, 0))</f>
        <v/>
      </c>
    </row>
    <row r="2953">
      <c r="A2953">
        <f>INDEX(resultados!$A$2:$ZZ$3036, 2947, MATCH($B$1, resultados!$A$1:$ZZ$1, 0))</f>
        <v/>
      </c>
      <c r="B2953">
        <f>INDEX(resultados!$A$2:$ZZ$3036, 2947, MATCH($B$2, resultados!$A$1:$ZZ$1, 0))</f>
        <v/>
      </c>
      <c r="C2953">
        <f>INDEX(resultados!$A$2:$ZZ$3036, 2947, MATCH($B$3, resultados!$A$1:$ZZ$1, 0))</f>
        <v/>
      </c>
    </row>
    <row r="2954">
      <c r="A2954">
        <f>INDEX(resultados!$A$2:$ZZ$3036, 2948, MATCH($B$1, resultados!$A$1:$ZZ$1, 0))</f>
        <v/>
      </c>
      <c r="B2954">
        <f>INDEX(resultados!$A$2:$ZZ$3036, 2948, MATCH($B$2, resultados!$A$1:$ZZ$1, 0))</f>
        <v/>
      </c>
      <c r="C2954">
        <f>INDEX(resultados!$A$2:$ZZ$3036, 2948, MATCH($B$3, resultados!$A$1:$ZZ$1, 0))</f>
        <v/>
      </c>
    </row>
    <row r="2955">
      <c r="A2955">
        <f>INDEX(resultados!$A$2:$ZZ$3036, 2949, MATCH($B$1, resultados!$A$1:$ZZ$1, 0))</f>
        <v/>
      </c>
      <c r="B2955">
        <f>INDEX(resultados!$A$2:$ZZ$3036, 2949, MATCH($B$2, resultados!$A$1:$ZZ$1, 0))</f>
        <v/>
      </c>
      <c r="C2955">
        <f>INDEX(resultados!$A$2:$ZZ$3036, 2949, MATCH($B$3, resultados!$A$1:$ZZ$1, 0))</f>
        <v/>
      </c>
    </row>
    <row r="2956">
      <c r="A2956">
        <f>INDEX(resultados!$A$2:$ZZ$3036, 2950, MATCH($B$1, resultados!$A$1:$ZZ$1, 0))</f>
        <v/>
      </c>
      <c r="B2956">
        <f>INDEX(resultados!$A$2:$ZZ$3036, 2950, MATCH($B$2, resultados!$A$1:$ZZ$1, 0))</f>
        <v/>
      </c>
      <c r="C2956">
        <f>INDEX(resultados!$A$2:$ZZ$3036, 2950, MATCH($B$3, resultados!$A$1:$ZZ$1, 0))</f>
        <v/>
      </c>
    </row>
    <row r="2957">
      <c r="A2957">
        <f>INDEX(resultados!$A$2:$ZZ$3036, 2951, MATCH($B$1, resultados!$A$1:$ZZ$1, 0))</f>
        <v/>
      </c>
      <c r="B2957">
        <f>INDEX(resultados!$A$2:$ZZ$3036, 2951, MATCH($B$2, resultados!$A$1:$ZZ$1, 0))</f>
        <v/>
      </c>
      <c r="C2957">
        <f>INDEX(resultados!$A$2:$ZZ$3036, 2951, MATCH($B$3, resultados!$A$1:$ZZ$1, 0))</f>
        <v/>
      </c>
    </row>
    <row r="2958">
      <c r="A2958">
        <f>INDEX(resultados!$A$2:$ZZ$3036, 2952, MATCH($B$1, resultados!$A$1:$ZZ$1, 0))</f>
        <v/>
      </c>
      <c r="B2958">
        <f>INDEX(resultados!$A$2:$ZZ$3036, 2952, MATCH($B$2, resultados!$A$1:$ZZ$1, 0))</f>
        <v/>
      </c>
      <c r="C2958">
        <f>INDEX(resultados!$A$2:$ZZ$3036, 2952, MATCH($B$3, resultados!$A$1:$ZZ$1, 0))</f>
        <v/>
      </c>
    </row>
    <row r="2959">
      <c r="A2959">
        <f>INDEX(resultados!$A$2:$ZZ$3036, 2953, MATCH($B$1, resultados!$A$1:$ZZ$1, 0))</f>
        <v/>
      </c>
      <c r="B2959">
        <f>INDEX(resultados!$A$2:$ZZ$3036, 2953, MATCH($B$2, resultados!$A$1:$ZZ$1, 0))</f>
        <v/>
      </c>
      <c r="C2959">
        <f>INDEX(resultados!$A$2:$ZZ$3036, 2953, MATCH($B$3, resultados!$A$1:$ZZ$1, 0))</f>
        <v/>
      </c>
    </row>
    <row r="2960">
      <c r="A2960">
        <f>INDEX(resultados!$A$2:$ZZ$3036, 2954, MATCH($B$1, resultados!$A$1:$ZZ$1, 0))</f>
        <v/>
      </c>
      <c r="B2960">
        <f>INDEX(resultados!$A$2:$ZZ$3036, 2954, MATCH($B$2, resultados!$A$1:$ZZ$1, 0))</f>
        <v/>
      </c>
      <c r="C2960">
        <f>INDEX(resultados!$A$2:$ZZ$3036, 2954, MATCH($B$3, resultados!$A$1:$ZZ$1, 0))</f>
        <v/>
      </c>
    </row>
    <row r="2961">
      <c r="A2961">
        <f>INDEX(resultados!$A$2:$ZZ$3036, 2955, MATCH($B$1, resultados!$A$1:$ZZ$1, 0))</f>
        <v/>
      </c>
      <c r="B2961">
        <f>INDEX(resultados!$A$2:$ZZ$3036, 2955, MATCH($B$2, resultados!$A$1:$ZZ$1, 0))</f>
        <v/>
      </c>
      <c r="C2961">
        <f>INDEX(resultados!$A$2:$ZZ$3036, 2955, MATCH($B$3, resultados!$A$1:$ZZ$1, 0))</f>
        <v/>
      </c>
    </row>
    <row r="2962">
      <c r="A2962">
        <f>INDEX(resultados!$A$2:$ZZ$3036, 2956, MATCH($B$1, resultados!$A$1:$ZZ$1, 0))</f>
        <v/>
      </c>
      <c r="B2962">
        <f>INDEX(resultados!$A$2:$ZZ$3036, 2956, MATCH($B$2, resultados!$A$1:$ZZ$1, 0))</f>
        <v/>
      </c>
      <c r="C2962">
        <f>INDEX(resultados!$A$2:$ZZ$3036, 2956, MATCH($B$3, resultados!$A$1:$ZZ$1, 0))</f>
        <v/>
      </c>
    </row>
    <row r="2963">
      <c r="A2963">
        <f>INDEX(resultados!$A$2:$ZZ$3036, 2957, MATCH($B$1, resultados!$A$1:$ZZ$1, 0))</f>
        <v/>
      </c>
      <c r="B2963">
        <f>INDEX(resultados!$A$2:$ZZ$3036, 2957, MATCH($B$2, resultados!$A$1:$ZZ$1, 0))</f>
        <v/>
      </c>
      <c r="C2963">
        <f>INDEX(resultados!$A$2:$ZZ$3036, 2957, MATCH($B$3, resultados!$A$1:$ZZ$1, 0))</f>
        <v/>
      </c>
    </row>
    <row r="2964">
      <c r="A2964">
        <f>INDEX(resultados!$A$2:$ZZ$3036, 2958, MATCH($B$1, resultados!$A$1:$ZZ$1, 0))</f>
        <v/>
      </c>
      <c r="B2964">
        <f>INDEX(resultados!$A$2:$ZZ$3036, 2958, MATCH($B$2, resultados!$A$1:$ZZ$1, 0))</f>
        <v/>
      </c>
      <c r="C2964">
        <f>INDEX(resultados!$A$2:$ZZ$3036, 2958, MATCH($B$3, resultados!$A$1:$ZZ$1, 0))</f>
        <v/>
      </c>
    </row>
    <row r="2965">
      <c r="A2965">
        <f>INDEX(resultados!$A$2:$ZZ$3036, 2959, MATCH($B$1, resultados!$A$1:$ZZ$1, 0))</f>
        <v/>
      </c>
      <c r="B2965">
        <f>INDEX(resultados!$A$2:$ZZ$3036, 2959, MATCH($B$2, resultados!$A$1:$ZZ$1, 0))</f>
        <v/>
      </c>
      <c r="C2965">
        <f>INDEX(resultados!$A$2:$ZZ$3036, 2959, MATCH($B$3, resultados!$A$1:$ZZ$1, 0))</f>
        <v/>
      </c>
    </row>
    <row r="2966">
      <c r="A2966">
        <f>INDEX(resultados!$A$2:$ZZ$3036, 2960, MATCH($B$1, resultados!$A$1:$ZZ$1, 0))</f>
        <v/>
      </c>
      <c r="B2966">
        <f>INDEX(resultados!$A$2:$ZZ$3036, 2960, MATCH($B$2, resultados!$A$1:$ZZ$1, 0))</f>
        <v/>
      </c>
      <c r="C2966">
        <f>INDEX(resultados!$A$2:$ZZ$3036, 2960, MATCH($B$3, resultados!$A$1:$ZZ$1, 0))</f>
        <v/>
      </c>
    </row>
    <row r="2967">
      <c r="A2967">
        <f>INDEX(resultados!$A$2:$ZZ$3036, 2961, MATCH($B$1, resultados!$A$1:$ZZ$1, 0))</f>
        <v/>
      </c>
      <c r="B2967">
        <f>INDEX(resultados!$A$2:$ZZ$3036, 2961, MATCH($B$2, resultados!$A$1:$ZZ$1, 0))</f>
        <v/>
      </c>
      <c r="C2967">
        <f>INDEX(resultados!$A$2:$ZZ$3036, 2961, MATCH($B$3, resultados!$A$1:$ZZ$1, 0))</f>
        <v/>
      </c>
    </row>
    <row r="2968">
      <c r="A2968">
        <f>INDEX(resultados!$A$2:$ZZ$3036, 2962, MATCH($B$1, resultados!$A$1:$ZZ$1, 0))</f>
        <v/>
      </c>
      <c r="B2968">
        <f>INDEX(resultados!$A$2:$ZZ$3036, 2962, MATCH($B$2, resultados!$A$1:$ZZ$1, 0))</f>
        <v/>
      </c>
      <c r="C2968">
        <f>INDEX(resultados!$A$2:$ZZ$3036, 2962, MATCH($B$3, resultados!$A$1:$ZZ$1, 0))</f>
        <v/>
      </c>
    </row>
    <row r="2969">
      <c r="A2969">
        <f>INDEX(resultados!$A$2:$ZZ$3036, 2963, MATCH($B$1, resultados!$A$1:$ZZ$1, 0))</f>
        <v/>
      </c>
      <c r="B2969">
        <f>INDEX(resultados!$A$2:$ZZ$3036, 2963, MATCH($B$2, resultados!$A$1:$ZZ$1, 0))</f>
        <v/>
      </c>
      <c r="C2969">
        <f>INDEX(resultados!$A$2:$ZZ$3036, 2963, MATCH($B$3, resultados!$A$1:$ZZ$1, 0))</f>
        <v/>
      </c>
    </row>
    <row r="2970">
      <c r="A2970">
        <f>INDEX(resultados!$A$2:$ZZ$3036, 2964, MATCH($B$1, resultados!$A$1:$ZZ$1, 0))</f>
        <v/>
      </c>
      <c r="B2970">
        <f>INDEX(resultados!$A$2:$ZZ$3036, 2964, MATCH($B$2, resultados!$A$1:$ZZ$1, 0))</f>
        <v/>
      </c>
      <c r="C2970">
        <f>INDEX(resultados!$A$2:$ZZ$3036, 2964, MATCH($B$3, resultados!$A$1:$ZZ$1, 0))</f>
        <v/>
      </c>
    </row>
    <row r="2971">
      <c r="A2971">
        <f>INDEX(resultados!$A$2:$ZZ$3036, 2965, MATCH($B$1, resultados!$A$1:$ZZ$1, 0))</f>
        <v/>
      </c>
      <c r="B2971">
        <f>INDEX(resultados!$A$2:$ZZ$3036, 2965, MATCH($B$2, resultados!$A$1:$ZZ$1, 0))</f>
        <v/>
      </c>
      <c r="C2971">
        <f>INDEX(resultados!$A$2:$ZZ$3036, 2965, MATCH($B$3, resultados!$A$1:$ZZ$1, 0))</f>
        <v/>
      </c>
    </row>
    <row r="2972">
      <c r="A2972">
        <f>INDEX(resultados!$A$2:$ZZ$3036, 2966, MATCH($B$1, resultados!$A$1:$ZZ$1, 0))</f>
        <v/>
      </c>
      <c r="B2972">
        <f>INDEX(resultados!$A$2:$ZZ$3036, 2966, MATCH($B$2, resultados!$A$1:$ZZ$1, 0))</f>
        <v/>
      </c>
      <c r="C2972">
        <f>INDEX(resultados!$A$2:$ZZ$3036, 2966, MATCH($B$3, resultados!$A$1:$ZZ$1, 0))</f>
        <v/>
      </c>
    </row>
    <row r="2973">
      <c r="A2973">
        <f>INDEX(resultados!$A$2:$ZZ$3036, 2967, MATCH($B$1, resultados!$A$1:$ZZ$1, 0))</f>
        <v/>
      </c>
      <c r="B2973">
        <f>INDEX(resultados!$A$2:$ZZ$3036, 2967, MATCH($B$2, resultados!$A$1:$ZZ$1, 0))</f>
        <v/>
      </c>
      <c r="C2973">
        <f>INDEX(resultados!$A$2:$ZZ$3036, 2967, MATCH($B$3, resultados!$A$1:$ZZ$1, 0))</f>
        <v/>
      </c>
    </row>
    <row r="2974">
      <c r="A2974">
        <f>INDEX(resultados!$A$2:$ZZ$3036, 2968, MATCH($B$1, resultados!$A$1:$ZZ$1, 0))</f>
        <v/>
      </c>
      <c r="B2974">
        <f>INDEX(resultados!$A$2:$ZZ$3036, 2968, MATCH($B$2, resultados!$A$1:$ZZ$1, 0))</f>
        <v/>
      </c>
      <c r="C2974">
        <f>INDEX(resultados!$A$2:$ZZ$3036, 2968, MATCH($B$3, resultados!$A$1:$ZZ$1, 0))</f>
        <v/>
      </c>
    </row>
    <row r="2975">
      <c r="A2975">
        <f>INDEX(resultados!$A$2:$ZZ$3036, 2969, MATCH($B$1, resultados!$A$1:$ZZ$1, 0))</f>
        <v/>
      </c>
      <c r="B2975">
        <f>INDEX(resultados!$A$2:$ZZ$3036, 2969, MATCH($B$2, resultados!$A$1:$ZZ$1, 0))</f>
        <v/>
      </c>
      <c r="C2975">
        <f>INDEX(resultados!$A$2:$ZZ$3036, 2969, MATCH($B$3, resultados!$A$1:$ZZ$1, 0))</f>
        <v/>
      </c>
    </row>
    <row r="2976">
      <c r="A2976">
        <f>INDEX(resultados!$A$2:$ZZ$3036, 2970, MATCH($B$1, resultados!$A$1:$ZZ$1, 0))</f>
        <v/>
      </c>
      <c r="B2976">
        <f>INDEX(resultados!$A$2:$ZZ$3036, 2970, MATCH($B$2, resultados!$A$1:$ZZ$1, 0))</f>
        <v/>
      </c>
      <c r="C2976">
        <f>INDEX(resultados!$A$2:$ZZ$3036, 2970, MATCH($B$3, resultados!$A$1:$ZZ$1, 0))</f>
        <v/>
      </c>
    </row>
    <row r="2977">
      <c r="A2977">
        <f>INDEX(resultados!$A$2:$ZZ$3036, 2971, MATCH($B$1, resultados!$A$1:$ZZ$1, 0))</f>
        <v/>
      </c>
      <c r="B2977">
        <f>INDEX(resultados!$A$2:$ZZ$3036, 2971, MATCH($B$2, resultados!$A$1:$ZZ$1, 0))</f>
        <v/>
      </c>
      <c r="C2977">
        <f>INDEX(resultados!$A$2:$ZZ$3036, 2971, MATCH($B$3, resultados!$A$1:$ZZ$1, 0))</f>
        <v/>
      </c>
    </row>
    <row r="2978">
      <c r="A2978">
        <f>INDEX(resultados!$A$2:$ZZ$3036, 2972, MATCH($B$1, resultados!$A$1:$ZZ$1, 0))</f>
        <v/>
      </c>
      <c r="B2978">
        <f>INDEX(resultados!$A$2:$ZZ$3036, 2972, MATCH($B$2, resultados!$A$1:$ZZ$1, 0))</f>
        <v/>
      </c>
      <c r="C2978">
        <f>INDEX(resultados!$A$2:$ZZ$3036, 2972, MATCH($B$3, resultados!$A$1:$ZZ$1, 0))</f>
        <v/>
      </c>
    </row>
    <row r="2979">
      <c r="A2979">
        <f>INDEX(resultados!$A$2:$ZZ$3036, 2973, MATCH($B$1, resultados!$A$1:$ZZ$1, 0))</f>
        <v/>
      </c>
      <c r="B2979">
        <f>INDEX(resultados!$A$2:$ZZ$3036, 2973, MATCH($B$2, resultados!$A$1:$ZZ$1, 0))</f>
        <v/>
      </c>
      <c r="C2979">
        <f>INDEX(resultados!$A$2:$ZZ$3036, 2973, MATCH($B$3, resultados!$A$1:$ZZ$1, 0))</f>
        <v/>
      </c>
    </row>
    <row r="2980">
      <c r="A2980">
        <f>INDEX(resultados!$A$2:$ZZ$3036, 2974, MATCH($B$1, resultados!$A$1:$ZZ$1, 0))</f>
        <v/>
      </c>
      <c r="B2980">
        <f>INDEX(resultados!$A$2:$ZZ$3036, 2974, MATCH($B$2, resultados!$A$1:$ZZ$1, 0))</f>
        <v/>
      </c>
      <c r="C2980">
        <f>INDEX(resultados!$A$2:$ZZ$3036, 2974, MATCH($B$3, resultados!$A$1:$ZZ$1, 0))</f>
        <v/>
      </c>
    </row>
    <row r="2981">
      <c r="A2981">
        <f>INDEX(resultados!$A$2:$ZZ$3036, 2975, MATCH($B$1, resultados!$A$1:$ZZ$1, 0))</f>
        <v/>
      </c>
      <c r="B2981">
        <f>INDEX(resultados!$A$2:$ZZ$3036, 2975, MATCH($B$2, resultados!$A$1:$ZZ$1, 0))</f>
        <v/>
      </c>
      <c r="C2981">
        <f>INDEX(resultados!$A$2:$ZZ$3036, 2975, MATCH($B$3, resultados!$A$1:$ZZ$1, 0))</f>
        <v/>
      </c>
    </row>
    <row r="2982">
      <c r="A2982">
        <f>INDEX(resultados!$A$2:$ZZ$3036, 2976, MATCH($B$1, resultados!$A$1:$ZZ$1, 0))</f>
        <v/>
      </c>
      <c r="B2982">
        <f>INDEX(resultados!$A$2:$ZZ$3036, 2976, MATCH($B$2, resultados!$A$1:$ZZ$1, 0))</f>
        <v/>
      </c>
      <c r="C2982">
        <f>INDEX(resultados!$A$2:$ZZ$3036, 2976, MATCH($B$3, resultados!$A$1:$ZZ$1, 0))</f>
        <v/>
      </c>
    </row>
    <row r="2983">
      <c r="A2983">
        <f>INDEX(resultados!$A$2:$ZZ$3036, 2977, MATCH($B$1, resultados!$A$1:$ZZ$1, 0))</f>
        <v/>
      </c>
      <c r="B2983">
        <f>INDEX(resultados!$A$2:$ZZ$3036, 2977, MATCH($B$2, resultados!$A$1:$ZZ$1, 0))</f>
        <v/>
      </c>
      <c r="C2983">
        <f>INDEX(resultados!$A$2:$ZZ$3036, 2977, MATCH($B$3, resultados!$A$1:$ZZ$1, 0))</f>
        <v/>
      </c>
    </row>
    <row r="2984">
      <c r="A2984">
        <f>INDEX(resultados!$A$2:$ZZ$3036, 2978, MATCH($B$1, resultados!$A$1:$ZZ$1, 0))</f>
        <v/>
      </c>
      <c r="B2984">
        <f>INDEX(resultados!$A$2:$ZZ$3036, 2978, MATCH($B$2, resultados!$A$1:$ZZ$1, 0))</f>
        <v/>
      </c>
      <c r="C2984">
        <f>INDEX(resultados!$A$2:$ZZ$3036, 2978, MATCH($B$3, resultados!$A$1:$ZZ$1, 0))</f>
        <v/>
      </c>
    </row>
    <row r="2985">
      <c r="A2985">
        <f>INDEX(resultados!$A$2:$ZZ$3036, 2979, MATCH($B$1, resultados!$A$1:$ZZ$1, 0))</f>
        <v/>
      </c>
      <c r="B2985">
        <f>INDEX(resultados!$A$2:$ZZ$3036, 2979, MATCH($B$2, resultados!$A$1:$ZZ$1, 0))</f>
        <v/>
      </c>
      <c r="C2985">
        <f>INDEX(resultados!$A$2:$ZZ$3036, 2979, MATCH($B$3, resultados!$A$1:$ZZ$1, 0))</f>
        <v/>
      </c>
    </row>
    <row r="2986">
      <c r="A2986">
        <f>INDEX(resultados!$A$2:$ZZ$3036, 2980, MATCH($B$1, resultados!$A$1:$ZZ$1, 0))</f>
        <v/>
      </c>
      <c r="B2986">
        <f>INDEX(resultados!$A$2:$ZZ$3036, 2980, MATCH($B$2, resultados!$A$1:$ZZ$1, 0))</f>
        <v/>
      </c>
      <c r="C2986">
        <f>INDEX(resultados!$A$2:$ZZ$3036, 2980, MATCH($B$3, resultados!$A$1:$ZZ$1, 0))</f>
        <v/>
      </c>
    </row>
    <row r="2987">
      <c r="A2987">
        <f>INDEX(resultados!$A$2:$ZZ$3036, 2981, MATCH($B$1, resultados!$A$1:$ZZ$1, 0))</f>
        <v/>
      </c>
      <c r="B2987">
        <f>INDEX(resultados!$A$2:$ZZ$3036, 2981, MATCH($B$2, resultados!$A$1:$ZZ$1, 0))</f>
        <v/>
      </c>
      <c r="C2987">
        <f>INDEX(resultados!$A$2:$ZZ$3036, 2981, MATCH($B$3, resultados!$A$1:$ZZ$1, 0))</f>
        <v/>
      </c>
    </row>
    <row r="2988">
      <c r="A2988">
        <f>INDEX(resultados!$A$2:$ZZ$3036, 2982, MATCH($B$1, resultados!$A$1:$ZZ$1, 0))</f>
        <v/>
      </c>
      <c r="B2988">
        <f>INDEX(resultados!$A$2:$ZZ$3036, 2982, MATCH($B$2, resultados!$A$1:$ZZ$1, 0))</f>
        <v/>
      </c>
      <c r="C2988">
        <f>INDEX(resultados!$A$2:$ZZ$3036, 2982, MATCH($B$3, resultados!$A$1:$ZZ$1, 0))</f>
        <v/>
      </c>
    </row>
    <row r="2989">
      <c r="A2989">
        <f>INDEX(resultados!$A$2:$ZZ$3036, 2983, MATCH($B$1, resultados!$A$1:$ZZ$1, 0))</f>
        <v/>
      </c>
      <c r="B2989">
        <f>INDEX(resultados!$A$2:$ZZ$3036, 2983, MATCH($B$2, resultados!$A$1:$ZZ$1, 0))</f>
        <v/>
      </c>
      <c r="C2989">
        <f>INDEX(resultados!$A$2:$ZZ$3036, 2983, MATCH($B$3, resultados!$A$1:$ZZ$1, 0))</f>
        <v/>
      </c>
    </row>
    <row r="2990">
      <c r="A2990">
        <f>INDEX(resultados!$A$2:$ZZ$3036, 2984, MATCH($B$1, resultados!$A$1:$ZZ$1, 0))</f>
        <v/>
      </c>
      <c r="B2990">
        <f>INDEX(resultados!$A$2:$ZZ$3036, 2984, MATCH($B$2, resultados!$A$1:$ZZ$1, 0))</f>
        <v/>
      </c>
      <c r="C2990">
        <f>INDEX(resultados!$A$2:$ZZ$3036, 2984, MATCH($B$3, resultados!$A$1:$ZZ$1, 0))</f>
        <v/>
      </c>
    </row>
    <row r="2991">
      <c r="A2991">
        <f>INDEX(resultados!$A$2:$ZZ$3036, 2985, MATCH($B$1, resultados!$A$1:$ZZ$1, 0))</f>
        <v/>
      </c>
      <c r="B2991">
        <f>INDEX(resultados!$A$2:$ZZ$3036, 2985, MATCH($B$2, resultados!$A$1:$ZZ$1, 0))</f>
        <v/>
      </c>
      <c r="C2991">
        <f>INDEX(resultados!$A$2:$ZZ$3036, 2985, MATCH($B$3, resultados!$A$1:$ZZ$1, 0))</f>
        <v/>
      </c>
    </row>
    <row r="2992">
      <c r="A2992">
        <f>INDEX(resultados!$A$2:$ZZ$3036, 2986, MATCH($B$1, resultados!$A$1:$ZZ$1, 0))</f>
        <v/>
      </c>
      <c r="B2992">
        <f>INDEX(resultados!$A$2:$ZZ$3036, 2986, MATCH($B$2, resultados!$A$1:$ZZ$1, 0))</f>
        <v/>
      </c>
      <c r="C2992">
        <f>INDEX(resultados!$A$2:$ZZ$3036, 2986, MATCH($B$3, resultados!$A$1:$ZZ$1, 0))</f>
        <v/>
      </c>
    </row>
    <row r="2993">
      <c r="A2993">
        <f>INDEX(resultados!$A$2:$ZZ$3036, 2987, MATCH($B$1, resultados!$A$1:$ZZ$1, 0))</f>
        <v/>
      </c>
      <c r="B2993">
        <f>INDEX(resultados!$A$2:$ZZ$3036, 2987, MATCH($B$2, resultados!$A$1:$ZZ$1, 0))</f>
        <v/>
      </c>
      <c r="C2993">
        <f>INDEX(resultados!$A$2:$ZZ$3036, 2987, MATCH($B$3, resultados!$A$1:$ZZ$1, 0))</f>
        <v/>
      </c>
    </row>
    <row r="2994">
      <c r="A2994">
        <f>INDEX(resultados!$A$2:$ZZ$3036, 2988, MATCH($B$1, resultados!$A$1:$ZZ$1, 0))</f>
        <v/>
      </c>
      <c r="B2994">
        <f>INDEX(resultados!$A$2:$ZZ$3036, 2988, MATCH($B$2, resultados!$A$1:$ZZ$1, 0))</f>
        <v/>
      </c>
      <c r="C2994">
        <f>INDEX(resultados!$A$2:$ZZ$3036, 2988, MATCH($B$3, resultados!$A$1:$ZZ$1, 0))</f>
        <v/>
      </c>
    </row>
    <row r="2995">
      <c r="A2995">
        <f>INDEX(resultados!$A$2:$ZZ$3036, 2989, MATCH($B$1, resultados!$A$1:$ZZ$1, 0))</f>
        <v/>
      </c>
      <c r="B2995">
        <f>INDEX(resultados!$A$2:$ZZ$3036, 2989, MATCH($B$2, resultados!$A$1:$ZZ$1, 0))</f>
        <v/>
      </c>
      <c r="C2995">
        <f>INDEX(resultados!$A$2:$ZZ$3036, 2989, MATCH($B$3, resultados!$A$1:$ZZ$1, 0))</f>
        <v/>
      </c>
    </row>
    <row r="2996">
      <c r="A2996">
        <f>INDEX(resultados!$A$2:$ZZ$3036, 2990, MATCH($B$1, resultados!$A$1:$ZZ$1, 0))</f>
        <v/>
      </c>
      <c r="B2996">
        <f>INDEX(resultados!$A$2:$ZZ$3036, 2990, MATCH($B$2, resultados!$A$1:$ZZ$1, 0))</f>
        <v/>
      </c>
      <c r="C2996">
        <f>INDEX(resultados!$A$2:$ZZ$3036, 2990, MATCH($B$3, resultados!$A$1:$ZZ$1, 0))</f>
        <v/>
      </c>
    </row>
    <row r="2997">
      <c r="A2997">
        <f>INDEX(resultados!$A$2:$ZZ$3036, 2991, MATCH($B$1, resultados!$A$1:$ZZ$1, 0))</f>
        <v/>
      </c>
      <c r="B2997">
        <f>INDEX(resultados!$A$2:$ZZ$3036, 2991, MATCH($B$2, resultados!$A$1:$ZZ$1, 0))</f>
        <v/>
      </c>
      <c r="C2997">
        <f>INDEX(resultados!$A$2:$ZZ$3036, 2991, MATCH($B$3, resultados!$A$1:$ZZ$1, 0))</f>
        <v/>
      </c>
    </row>
    <row r="2998">
      <c r="A2998">
        <f>INDEX(resultados!$A$2:$ZZ$3036, 2992, MATCH($B$1, resultados!$A$1:$ZZ$1, 0))</f>
        <v/>
      </c>
      <c r="B2998">
        <f>INDEX(resultados!$A$2:$ZZ$3036, 2992, MATCH($B$2, resultados!$A$1:$ZZ$1, 0))</f>
        <v/>
      </c>
      <c r="C2998">
        <f>INDEX(resultados!$A$2:$ZZ$3036, 2992, MATCH($B$3, resultados!$A$1:$ZZ$1, 0))</f>
        <v/>
      </c>
    </row>
    <row r="2999">
      <c r="A2999">
        <f>INDEX(resultados!$A$2:$ZZ$3036, 2993, MATCH($B$1, resultados!$A$1:$ZZ$1, 0))</f>
        <v/>
      </c>
      <c r="B2999">
        <f>INDEX(resultados!$A$2:$ZZ$3036, 2993, MATCH($B$2, resultados!$A$1:$ZZ$1, 0))</f>
        <v/>
      </c>
      <c r="C2999">
        <f>INDEX(resultados!$A$2:$ZZ$3036, 2993, MATCH($B$3, resultados!$A$1:$ZZ$1, 0))</f>
        <v/>
      </c>
    </row>
    <row r="3000">
      <c r="A3000">
        <f>INDEX(resultados!$A$2:$ZZ$3036, 2994, MATCH($B$1, resultados!$A$1:$ZZ$1, 0))</f>
        <v/>
      </c>
      <c r="B3000">
        <f>INDEX(resultados!$A$2:$ZZ$3036, 2994, MATCH($B$2, resultados!$A$1:$ZZ$1, 0))</f>
        <v/>
      </c>
      <c r="C3000">
        <f>INDEX(resultados!$A$2:$ZZ$3036, 2994, MATCH($B$3, resultados!$A$1:$ZZ$1, 0))</f>
        <v/>
      </c>
    </row>
    <row r="3001">
      <c r="A3001">
        <f>INDEX(resultados!$A$2:$ZZ$3036, 2995, MATCH($B$1, resultados!$A$1:$ZZ$1, 0))</f>
        <v/>
      </c>
      <c r="B3001">
        <f>INDEX(resultados!$A$2:$ZZ$3036, 2995, MATCH($B$2, resultados!$A$1:$ZZ$1, 0))</f>
        <v/>
      </c>
      <c r="C3001">
        <f>INDEX(resultados!$A$2:$ZZ$3036, 2995, MATCH($B$3, resultados!$A$1:$ZZ$1, 0))</f>
        <v/>
      </c>
    </row>
    <row r="3002">
      <c r="A3002">
        <f>INDEX(resultados!$A$2:$ZZ$3036, 2996, MATCH($B$1, resultados!$A$1:$ZZ$1, 0))</f>
        <v/>
      </c>
      <c r="B3002">
        <f>INDEX(resultados!$A$2:$ZZ$3036, 2996, MATCH($B$2, resultados!$A$1:$ZZ$1, 0))</f>
        <v/>
      </c>
      <c r="C3002">
        <f>INDEX(resultados!$A$2:$ZZ$3036, 2996, MATCH($B$3, resultados!$A$1:$ZZ$1, 0))</f>
        <v/>
      </c>
    </row>
    <row r="3003">
      <c r="A3003">
        <f>INDEX(resultados!$A$2:$ZZ$3036, 2997, MATCH($B$1, resultados!$A$1:$ZZ$1, 0))</f>
        <v/>
      </c>
      <c r="B3003">
        <f>INDEX(resultados!$A$2:$ZZ$3036, 2997, MATCH($B$2, resultados!$A$1:$ZZ$1, 0))</f>
        <v/>
      </c>
      <c r="C3003">
        <f>INDEX(resultados!$A$2:$ZZ$3036, 2997, MATCH($B$3, resultados!$A$1:$ZZ$1, 0))</f>
        <v/>
      </c>
    </row>
    <row r="3004">
      <c r="A3004">
        <f>INDEX(resultados!$A$2:$ZZ$3036, 2998, MATCH($B$1, resultados!$A$1:$ZZ$1, 0))</f>
        <v/>
      </c>
      <c r="B3004">
        <f>INDEX(resultados!$A$2:$ZZ$3036, 2998, MATCH($B$2, resultados!$A$1:$ZZ$1, 0))</f>
        <v/>
      </c>
      <c r="C3004">
        <f>INDEX(resultados!$A$2:$ZZ$3036, 2998, MATCH($B$3, resultados!$A$1:$ZZ$1, 0))</f>
        <v/>
      </c>
    </row>
    <row r="3005">
      <c r="A3005">
        <f>INDEX(resultados!$A$2:$ZZ$3036, 2999, MATCH($B$1, resultados!$A$1:$ZZ$1, 0))</f>
        <v/>
      </c>
      <c r="B3005">
        <f>INDEX(resultados!$A$2:$ZZ$3036, 2999, MATCH($B$2, resultados!$A$1:$ZZ$1, 0))</f>
        <v/>
      </c>
      <c r="C3005">
        <f>INDEX(resultados!$A$2:$ZZ$3036, 2999, MATCH($B$3, resultados!$A$1:$ZZ$1, 0))</f>
        <v/>
      </c>
    </row>
    <row r="3006">
      <c r="A3006">
        <f>INDEX(resultados!$A$2:$ZZ$3036, 3000, MATCH($B$1, resultados!$A$1:$ZZ$1, 0))</f>
        <v/>
      </c>
      <c r="B3006">
        <f>INDEX(resultados!$A$2:$ZZ$3036, 3000, MATCH($B$2, resultados!$A$1:$ZZ$1, 0))</f>
        <v/>
      </c>
      <c r="C3006">
        <f>INDEX(resultados!$A$2:$ZZ$3036, 3000, MATCH($B$3, resultados!$A$1:$ZZ$1, 0))</f>
        <v/>
      </c>
    </row>
    <row r="3007">
      <c r="A3007">
        <f>INDEX(resultados!$A$2:$ZZ$3036, 3001, MATCH($B$1, resultados!$A$1:$ZZ$1, 0))</f>
        <v/>
      </c>
      <c r="B3007">
        <f>INDEX(resultados!$A$2:$ZZ$3036, 3001, MATCH($B$2, resultados!$A$1:$ZZ$1, 0))</f>
        <v/>
      </c>
      <c r="C3007">
        <f>INDEX(resultados!$A$2:$ZZ$3036, 3001, MATCH($B$3, resultados!$A$1:$ZZ$1, 0))</f>
        <v/>
      </c>
    </row>
    <row r="3008">
      <c r="A3008">
        <f>INDEX(resultados!$A$2:$ZZ$3036, 3002, MATCH($B$1, resultados!$A$1:$ZZ$1, 0))</f>
        <v/>
      </c>
      <c r="B3008">
        <f>INDEX(resultados!$A$2:$ZZ$3036, 3002, MATCH($B$2, resultados!$A$1:$ZZ$1, 0))</f>
        <v/>
      </c>
      <c r="C3008">
        <f>INDEX(resultados!$A$2:$ZZ$3036, 3002, MATCH($B$3, resultados!$A$1:$ZZ$1, 0))</f>
        <v/>
      </c>
    </row>
    <row r="3009">
      <c r="A3009">
        <f>INDEX(resultados!$A$2:$ZZ$3036, 3003, MATCH($B$1, resultados!$A$1:$ZZ$1, 0))</f>
        <v/>
      </c>
      <c r="B3009">
        <f>INDEX(resultados!$A$2:$ZZ$3036, 3003, MATCH($B$2, resultados!$A$1:$ZZ$1, 0))</f>
        <v/>
      </c>
      <c r="C3009">
        <f>INDEX(resultados!$A$2:$ZZ$3036, 3003, MATCH($B$3, resultados!$A$1:$ZZ$1, 0))</f>
        <v/>
      </c>
    </row>
    <row r="3010">
      <c r="A3010">
        <f>INDEX(resultados!$A$2:$ZZ$3036, 3004, MATCH($B$1, resultados!$A$1:$ZZ$1, 0))</f>
        <v/>
      </c>
      <c r="B3010">
        <f>INDEX(resultados!$A$2:$ZZ$3036, 3004, MATCH($B$2, resultados!$A$1:$ZZ$1, 0))</f>
        <v/>
      </c>
      <c r="C3010">
        <f>INDEX(resultados!$A$2:$ZZ$3036, 3004, MATCH($B$3, resultados!$A$1:$ZZ$1, 0))</f>
        <v/>
      </c>
    </row>
    <row r="3011">
      <c r="A3011">
        <f>INDEX(resultados!$A$2:$ZZ$3036, 3005, MATCH($B$1, resultados!$A$1:$ZZ$1, 0))</f>
        <v/>
      </c>
      <c r="B3011">
        <f>INDEX(resultados!$A$2:$ZZ$3036, 3005, MATCH($B$2, resultados!$A$1:$ZZ$1, 0))</f>
        <v/>
      </c>
      <c r="C3011">
        <f>INDEX(resultados!$A$2:$ZZ$3036, 3005, MATCH($B$3, resultados!$A$1:$ZZ$1, 0))</f>
        <v/>
      </c>
    </row>
    <row r="3012">
      <c r="A3012">
        <f>INDEX(resultados!$A$2:$ZZ$3036, 3006, MATCH($B$1, resultados!$A$1:$ZZ$1, 0))</f>
        <v/>
      </c>
      <c r="B3012">
        <f>INDEX(resultados!$A$2:$ZZ$3036, 3006, MATCH($B$2, resultados!$A$1:$ZZ$1, 0))</f>
        <v/>
      </c>
      <c r="C3012">
        <f>INDEX(resultados!$A$2:$ZZ$3036, 3006, MATCH($B$3, resultados!$A$1:$ZZ$1, 0))</f>
        <v/>
      </c>
    </row>
    <row r="3013">
      <c r="A3013">
        <f>INDEX(resultados!$A$2:$ZZ$3036, 3007, MATCH($B$1, resultados!$A$1:$ZZ$1, 0))</f>
        <v/>
      </c>
      <c r="B3013">
        <f>INDEX(resultados!$A$2:$ZZ$3036, 3007, MATCH($B$2, resultados!$A$1:$ZZ$1, 0))</f>
        <v/>
      </c>
      <c r="C3013">
        <f>INDEX(resultados!$A$2:$ZZ$3036, 3007, MATCH($B$3, resultados!$A$1:$ZZ$1, 0))</f>
        <v/>
      </c>
    </row>
    <row r="3014">
      <c r="A3014">
        <f>INDEX(resultados!$A$2:$ZZ$3036, 3008, MATCH($B$1, resultados!$A$1:$ZZ$1, 0))</f>
        <v/>
      </c>
      <c r="B3014">
        <f>INDEX(resultados!$A$2:$ZZ$3036, 3008, MATCH($B$2, resultados!$A$1:$ZZ$1, 0))</f>
        <v/>
      </c>
      <c r="C3014">
        <f>INDEX(resultados!$A$2:$ZZ$3036, 3008, MATCH($B$3, resultados!$A$1:$ZZ$1, 0))</f>
        <v/>
      </c>
    </row>
    <row r="3015">
      <c r="A3015">
        <f>INDEX(resultados!$A$2:$ZZ$3036, 3009, MATCH($B$1, resultados!$A$1:$ZZ$1, 0))</f>
        <v/>
      </c>
      <c r="B3015">
        <f>INDEX(resultados!$A$2:$ZZ$3036, 3009, MATCH($B$2, resultados!$A$1:$ZZ$1, 0))</f>
        <v/>
      </c>
      <c r="C3015">
        <f>INDEX(resultados!$A$2:$ZZ$3036, 3009, MATCH($B$3, resultados!$A$1:$ZZ$1, 0))</f>
        <v/>
      </c>
    </row>
    <row r="3016">
      <c r="A3016">
        <f>INDEX(resultados!$A$2:$ZZ$3036, 3010, MATCH($B$1, resultados!$A$1:$ZZ$1, 0))</f>
        <v/>
      </c>
      <c r="B3016">
        <f>INDEX(resultados!$A$2:$ZZ$3036, 3010, MATCH($B$2, resultados!$A$1:$ZZ$1, 0))</f>
        <v/>
      </c>
      <c r="C3016">
        <f>INDEX(resultados!$A$2:$ZZ$3036, 3010, MATCH($B$3, resultados!$A$1:$ZZ$1, 0))</f>
        <v/>
      </c>
    </row>
    <row r="3017">
      <c r="A3017">
        <f>INDEX(resultados!$A$2:$ZZ$3036, 3011, MATCH($B$1, resultados!$A$1:$ZZ$1, 0))</f>
        <v/>
      </c>
      <c r="B3017">
        <f>INDEX(resultados!$A$2:$ZZ$3036, 3011, MATCH($B$2, resultados!$A$1:$ZZ$1, 0))</f>
        <v/>
      </c>
      <c r="C3017">
        <f>INDEX(resultados!$A$2:$ZZ$3036, 3011, MATCH($B$3, resultados!$A$1:$ZZ$1, 0))</f>
        <v/>
      </c>
    </row>
    <row r="3018">
      <c r="A3018">
        <f>INDEX(resultados!$A$2:$ZZ$3036, 3012, MATCH($B$1, resultados!$A$1:$ZZ$1, 0))</f>
        <v/>
      </c>
      <c r="B3018">
        <f>INDEX(resultados!$A$2:$ZZ$3036, 3012, MATCH($B$2, resultados!$A$1:$ZZ$1, 0))</f>
        <v/>
      </c>
      <c r="C3018">
        <f>INDEX(resultados!$A$2:$ZZ$3036, 3012, MATCH($B$3, resultados!$A$1:$ZZ$1, 0))</f>
        <v/>
      </c>
    </row>
    <row r="3019">
      <c r="A3019">
        <f>INDEX(resultados!$A$2:$ZZ$3036, 3013, MATCH($B$1, resultados!$A$1:$ZZ$1, 0))</f>
        <v/>
      </c>
      <c r="B3019">
        <f>INDEX(resultados!$A$2:$ZZ$3036, 3013, MATCH($B$2, resultados!$A$1:$ZZ$1, 0))</f>
        <v/>
      </c>
      <c r="C3019">
        <f>INDEX(resultados!$A$2:$ZZ$3036, 3013, MATCH($B$3, resultados!$A$1:$ZZ$1, 0))</f>
        <v/>
      </c>
    </row>
    <row r="3020">
      <c r="A3020">
        <f>INDEX(resultados!$A$2:$ZZ$3036, 3014, MATCH($B$1, resultados!$A$1:$ZZ$1, 0))</f>
        <v/>
      </c>
      <c r="B3020">
        <f>INDEX(resultados!$A$2:$ZZ$3036, 3014, MATCH($B$2, resultados!$A$1:$ZZ$1, 0))</f>
        <v/>
      </c>
      <c r="C3020">
        <f>INDEX(resultados!$A$2:$ZZ$3036, 3014, MATCH($B$3, resultados!$A$1:$ZZ$1, 0))</f>
        <v/>
      </c>
    </row>
    <row r="3021">
      <c r="A3021">
        <f>INDEX(resultados!$A$2:$ZZ$3036, 3015, MATCH($B$1, resultados!$A$1:$ZZ$1, 0))</f>
        <v/>
      </c>
      <c r="B3021">
        <f>INDEX(resultados!$A$2:$ZZ$3036, 3015, MATCH($B$2, resultados!$A$1:$ZZ$1, 0))</f>
        <v/>
      </c>
      <c r="C3021">
        <f>INDEX(resultados!$A$2:$ZZ$3036, 3015, MATCH($B$3, resultados!$A$1:$ZZ$1, 0))</f>
        <v/>
      </c>
    </row>
    <row r="3022">
      <c r="A3022">
        <f>INDEX(resultados!$A$2:$ZZ$3036, 3016, MATCH($B$1, resultados!$A$1:$ZZ$1, 0))</f>
        <v/>
      </c>
      <c r="B3022">
        <f>INDEX(resultados!$A$2:$ZZ$3036, 3016, MATCH($B$2, resultados!$A$1:$ZZ$1, 0))</f>
        <v/>
      </c>
      <c r="C3022">
        <f>INDEX(resultados!$A$2:$ZZ$3036, 3016, MATCH($B$3, resultados!$A$1:$ZZ$1, 0))</f>
        <v/>
      </c>
    </row>
    <row r="3023">
      <c r="A3023">
        <f>INDEX(resultados!$A$2:$ZZ$3036, 3017, MATCH($B$1, resultados!$A$1:$ZZ$1, 0))</f>
        <v/>
      </c>
      <c r="B3023">
        <f>INDEX(resultados!$A$2:$ZZ$3036, 3017, MATCH($B$2, resultados!$A$1:$ZZ$1, 0))</f>
        <v/>
      </c>
      <c r="C3023">
        <f>INDEX(resultados!$A$2:$ZZ$3036, 3017, MATCH($B$3, resultados!$A$1:$ZZ$1, 0))</f>
        <v/>
      </c>
    </row>
    <row r="3024">
      <c r="A3024">
        <f>INDEX(resultados!$A$2:$ZZ$3036, 3018, MATCH($B$1, resultados!$A$1:$ZZ$1, 0))</f>
        <v/>
      </c>
      <c r="B3024">
        <f>INDEX(resultados!$A$2:$ZZ$3036, 3018, MATCH($B$2, resultados!$A$1:$ZZ$1, 0))</f>
        <v/>
      </c>
      <c r="C3024">
        <f>INDEX(resultados!$A$2:$ZZ$3036, 3018, MATCH($B$3, resultados!$A$1:$ZZ$1, 0))</f>
        <v/>
      </c>
    </row>
    <row r="3025">
      <c r="A3025">
        <f>INDEX(resultados!$A$2:$ZZ$3036, 3019, MATCH($B$1, resultados!$A$1:$ZZ$1, 0))</f>
        <v/>
      </c>
      <c r="B3025">
        <f>INDEX(resultados!$A$2:$ZZ$3036, 3019, MATCH($B$2, resultados!$A$1:$ZZ$1, 0))</f>
        <v/>
      </c>
      <c r="C3025">
        <f>INDEX(resultados!$A$2:$ZZ$3036, 3019, MATCH($B$3, resultados!$A$1:$ZZ$1, 0))</f>
        <v/>
      </c>
    </row>
    <row r="3026">
      <c r="A3026">
        <f>INDEX(resultados!$A$2:$ZZ$3036, 3020, MATCH($B$1, resultados!$A$1:$ZZ$1, 0))</f>
        <v/>
      </c>
      <c r="B3026">
        <f>INDEX(resultados!$A$2:$ZZ$3036, 3020, MATCH($B$2, resultados!$A$1:$ZZ$1, 0))</f>
        <v/>
      </c>
      <c r="C3026">
        <f>INDEX(resultados!$A$2:$ZZ$3036, 3020, MATCH($B$3, resultados!$A$1:$ZZ$1, 0))</f>
        <v/>
      </c>
    </row>
    <row r="3027">
      <c r="A3027">
        <f>INDEX(resultados!$A$2:$ZZ$3036, 3021, MATCH($B$1, resultados!$A$1:$ZZ$1, 0))</f>
        <v/>
      </c>
      <c r="B3027">
        <f>INDEX(resultados!$A$2:$ZZ$3036, 3021, MATCH($B$2, resultados!$A$1:$ZZ$1, 0))</f>
        <v/>
      </c>
      <c r="C3027">
        <f>INDEX(resultados!$A$2:$ZZ$3036, 3021, MATCH($B$3, resultados!$A$1:$ZZ$1, 0))</f>
        <v/>
      </c>
    </row>
    <row r="3028">
      <c r="A3028">
        <f>INDEX(resultados!$A$2:$ZZ$3036, 3022, MATCH($B$1, resultados!$A$1:$ZZ$1, 0))</f>
        <v/>
      </c>
      <c r="B3028">
        <f>INDEX(resultados!$A$2:$ZZ$3036, 3022, MATCH($B$2, resultados!$A$1:$ZZ$1, 0))</f>
        <v/>
      </c>
      <c r="C3028">
        <f>INDEX(resultados!$A$2:$ZZ$3036, 3022, MATCH($B$3, resultados!$A$1:$ZZ$1, 0))</f>
        <v/>
      </c>
    </row>
    <row r="3029">
      <c r="A3029">
        <f>INDEX(resultados!$A$2:$ZZ$3036, 3023, MATCH($B$1, resultados!$A$1:$ZZ$1, 0))</f>
        <v/>
      </c>
      <c r="B3029">
        <f>INDEX(resultados!$A$2:$ZZ$3036, 3023, MATCH($B$2, resultados!$A$1:$ZZ$1, 0))</f>
        <v/>
      </c>
      <c r="C3029">
        <f>INDEX(resultados!$A$2:$ZZ$3036, 3023, MATCH($B$3, resultados!$A$1:$ZZ$1, 0))</f>
        <v/>
      </c>
    </row>
    <row r="3030">
      <c r="A3030">
        <f>INDEX(resultados!$A$2:$ZZ$3036, 3024, MATCH($B$1, resultados!$A$1:$ZZ$1, 0))</f>
        <v/>
      </c>
      <c r="B3030">
        <f>INDEX(resultados!$A$2:$ZZ$3036, 3024, MATCH($B$2, resultados!$A$1:$ZZ$1, 0))</f>
        <v/>
      </c>
      <c r="C3030">
        <f>INDEX(resultados!$A$2:$ZZ$3036, 3024, MATCH($B$3, resultados!$A$1:$ZZ$1, 0))</f>
        <v/>
      </c>
    </row>
    <row r="3031">
      <c r="A3031">
        <f>INDEX(resultados!$A$2:$ZZ$3036, 3025, MATCH($B$1, resultados!$A$1:$ZZ$1, 0))</f>
        <v/>
      </c>
      <c r="B3031">
        <f>INDEX(resultados!$A$2:$ZZ$3036, 3025, MATCH($B$2, resultados!$A$1:$ZZ$1, 0))</f>
        <v/>
      </c>
      <c r="C3031">
        <f>INDEX(resultados!$A$2:$ZZ$3036, 3025, MATCH($B$3, resultados!$A$1:$ZZ$1, 0))</f>
        <v/>
      </c>
    </row>
    <row r="3032">
      <c r="A3032">
        <f>INDEX(resultados!$A$2:$ZZ$3036, 3026, MATCH($B$1, resultados!$A$1:$ZZ$1, 0))</f>
        <v/>
      </c>
      <c r="B3032">
        <f>INDEX(resultados!$A$2:$ZZ$3036, 3026, MATCH($B$2, resultados!$A$1:$ZZ$1, 0))</f>
        <v/>
      </c>
      <c r="C3032">
        <f>INDEX(resultados!$A$2:$ZZ$3036, 3026, MATCH($B$3, resultados!$A$1:$ZZ$1, 0))</f>
        <v/>
      </c>
    </row>
    <row r="3033">
      <c r="A3033">
        <f>INDEX(resultados!$A$2:$ZZ$3036, 3027, MATCH($B$1, resultados!$A$1:$ZZ$1, 0))</f>
        <v/>
      </c>
      <c r="B3033">
        <f>INDEX(resultados!$A$2:$ZZ$3036, 3027, MATCH($B$2, resultados!$A$1:$ZZ$1, 0))</f>
        <v/>
      </c>
      <c r="C3033">
        <f>INDEX(resultados!$A$2:$ZZ$3036, 3027, MATCH($B$3, resultados!$A$1:$ZZ$1, 0))</f>
        <v/>
      </c>
    </row>
    <row r="3034">
      <c r="A3034">
        <f>INDEX(resultados!$A$2:$ZZ$3036, 3028, MATCH($B$1, resultados!$A$1:$ZZ$1, 0))</f>
        <v/>
      </c>
      <c r="B3034">
        <f>INDEX(resultados!$A$2:$ZZ$3036, 3028, MATCH($B$2, resultados!$A$1:$ZZ$1, 0))</f>
        <v/>
      </c>
      <c r="C3034">
        <f>INDEX(resultados!$A$2:$ZZ$3036, 3028, MATCH($B$3, resultados!$A$1:$ZZ$1, 0))</f>
        <v/>
      </c>
    </row>
    <row r="3035">
      <c r="A3035">
        <f>INDEX(resultados!$A$2:$ZZ$3036, 3029, MATCH($B$1, resultados!$A$1:$ZZ$1, 0))</f>
        <v/>
      </c>
      <c r="B3035">
        <f>INDEX(resultados!$A$2:$ZZ$3036, 3029, MATCH($B$2, resultados!$A$1:$ZZ$1, 0))</f>
        <v/>
      </c>
      <c r="C3035">
        <f>INDEX(resultados!$A$2:$ZZ$3036, 3029, MATCH($B$3, resultados!$A$1:$ZZ$1, 0))</f>
        <v/>
      </c>
    </row>
    <row r="3036">
      <c r="A3036">
        <f>INDEX(resultados!$A$2:$ZZ$3036, 3030, MATCH($B$1, resultados!$A$1:$ZZ$1, 0))</f>
        <v/>
      </c>
      <c r="B3036">
        <f>INDEX(resultados!$A$2:$ZZ$3036, 3030, MATCH($B$2, resultados!$A$1:$ZZ$1, 0))</f>
        <v/>
      </c>
      <c r="C3036">
        <f>INDEX(resultados!$A$2:$ZZ$3036, 3030, MATCH($B$3, resultados!$A$1:$ZZ$1, 0))</f>
        <v/>
      </c>
    </row>
    <row r="3037">
      <c r="A3037">
        <f>INDEX(resultados!$A$2:$ZZ$3036, 3031, MATCH($B$1, resultados!$A$1:$ZZ$1, 0))</f>
        <v/>
      </c>
      <c r="B3037">
        <f>INDEX(resultados!$A$2:$ZZ$3036, 3031, MATCH($B$2, resultados!$A$1:$ZZ$1, 0))</f>
        <v/>
      </c>
      <c r="C3037">
        <f>INDEX(resultados!$A$2:$ZZ$3036, 3031, MATCH($B$3, resultados!$A$1:$ZZ$1, 0))</f>
        <v/>
      </c>
    </row>
    <row r="3038">
      <c r="A3038">
        <f>INDEX(resultados!$A$2:$ZZ$3036, 3032, MATCH($B$1, resultados!$A$1:$ZZ$1, 0))</f>
        <v/>
      </c>
      <c r="B3038">
        <f>INDEX(resultados!$A$2:$ZZ$3036, 3032, MATCH($B$2, resultados!$A$1:$ZZ$1, 0))</f>
        <v/>
      </c>
      <c r="C3038">
        <f>INDEX(resultados!$A$2:$ZZ$3036, 3032, MATCH($B$3, resultados!$A$1:$ZZ$1, 0))</f>
        <v/>
      </c>
    </row>
    <row r="3039">
      <c r="A3039">
        <f>INDEX(resultados!$A$2:$ZZ$3036, 3033, MATCH($B$1, resultados!$A$1:$ZZ$1, 0))</f>
        <v/>
      </c>
      <c r="B3039">
        <f>INDEX(resultados!$A$2:$ZZ$3036, 3033, MATCH($B$2, resultados!$A$1:$ZZ$1, 0))</f>
        <v/>
      </c>
      <c r="C3039">
        <f>INDEX(resultados!$A$2:$ZZ$3036, 3033, MATCH($B$3, resultados!$A$1:$ZZ$1, 0))</f>
        <v/>
      </c>
    </row>
    <row r="3040">
      <c r="A3040">
        <f>INDEX(resultados!$A$2:$ZZ$3036, 3034, MATCH($B$1, resultados!$A$1:$ZZ$1, 0))</f>
        <v/>
      </c>
      <c r="B3040">
        <f>INDEX(resultados!$A$2:$ZZ$3036, 3034, MATCH($B$2, resultados!$A$1:$ZZ$1, 0))</f>
        <v/>
      </c>
      <c r="C3040">
        <f>INDEX(resultados!$A$2:$ZZ$3036, 3034, MATCH($B$3, resultados!$A$1:$ZZ$1, 0))</f>
        <v/>
      </c>
    </row>
    <row r="3041">
      <c r="A3041">
        <f>INDEX(resultados!$A$2:$ZZ$3036, 3035, MATCH($B$1, resultados!$A$1:$ZZ$1, 0))</f>
        <v/>
      </c>
      <c r="B3041">
        <f>INDEX(resultados!$A$2:$ZZ$3036, 3035, MATCH($B$2, resultados!$A$1:$ZZ$1, 0))</f>
        <v/>
      </c>
      <c r="C3041">
        <f>INDEX(resultados!$A$2:$ZZ$3036, 3035,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1.6669</v>
      </c>
      <c r="E2" t="n">
        <v>59.99</v>
      </c>
      <c r="F2" t="n">
        <v>36.84</v>
      </c>
      <c r="G2" t="n">
        <v>5.12</v>
      </c>
      <c r="H2" t="n">
        <v>0.07000000000000001</v>
      </c>
      <c r="I2" t="n">
        <v>432</v>
      </c>
      <c r="J2" t="n">
        <v>242.64</v>
      </c>
      <c r="K2" t="n">
        <v>58.47</v>
      </c>
      <c r="L2" t="n">
        <v>1</v>
      </c>
      <c r="M2" t="n">
        <v>430</v>
      </c>
      <c r="N2" t="n">
        <v>58.17</v>
      </c>
      <c r="O2" t="n">
        <v>30160.1</v>
      </c>
      <c r="P2" t="n">
        <v>595.8099999999999</v>
      </c>
      <c r="Q2" t="n">
        <v>453.67</v>
      </c>
      <c r="R2" t="n">
        <v>489.67</v>
      </c>
      <c r="S2" t="n">
        <v>57.64</v>
      </c>
      <c r="T2" t="n">
        <v>211812.43</v>
      </c>
      <c r="U2" t="n">
        <v>0.12</v>
      </c>
      <c r="V2" t="n">
        <v>0.58</v>
      </c>
      <c r="W2" t="n">
        <v>7.53</v>
      </c>
      <c r="X2" t="n">
        <v>13.08</v>
      </c>
      <c r="Y2" t="n">
        <v>1</v>
      </c>
      <c r="Z2" t="n">
        <v>10</v>
      </c>
      <c r="AA2" t="n">
        <v>1418.608414628476</v>
      </c>
      <c r="AB2" t="n">
        <v>1941.002617480936</v>
      </c>
      <c r="AC2" t="n">
        <v>1755.756051882838</v>
      </c>
      <c r="AD2" t="n">
        <v>1418608.414628476</v>
      </c>
      <c r="AE2" t="n">
        <v>1941002.617480936</v>
      </c>
      <c r="AF2" t="n">
        <v>8.446206191265489e-07</v>
      </c>
      <c r="AG2" t="n">
        <v>24</v>
      </c>
      <c r="AH2" t="n">
        <v>1755756.051882838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1.9881</v>
      </c>
      <c r="E3" t="n">
        <v>50.3</v>
      </c>
      <c r="F3" t="n">
        <v>32.95</v>
      </c>
      <c r="G3" t="n">
        <v>6.4</v>
      </c>
      <c r="H3" t="n">
        <v>0.09</v>
      </c>
      <c r="I3" t="n">
        <v>309</v>
      </c>
      <c r="J3" t="n">
        <v>243.08</v>
      </c>
      <c r="K3" t="n">
        <v>58.47</v>
      </c>
      <c r="L3" t="n">
        <v>1.25</v>
      </c>
      <c r="M3" t="n">
        <v>307</v>
      </c>
      <c r="N3" t="n">
        <v>58.36</v>
      </c>
      <c r="O3" t="n">
        <v>30214.33</v>
      </c>
      <c r="P3" t="n">
        <v>533.09</v>
      </c>
      <c r="Q3" t="n">
        <v>453.5</v>
      </c>
      <c r="R3" t="n">
        <v>362.95</v>
      </c>
      <c r="S3" t="n">
        <v>57.64</v>
      </c>
      <c r="T3" t="n">
        <v>149069.87</v>
      </c>
      <c r="U3" t="n">
        <v>0.16</v>
      </c>
      <c r="V3" t="n">
        <v>0.64</v>
      </c>
      <c r="W3" t="n">
        <v>7.31</v>
      </c>
      <c r="X3" t="n">
        <v>9.199999999999999</v>
      </c>
      <c r="Y3" t="n">
        <v>1</v>
      </c>
      <c r="Z3" t="n">
        <v>10</v>
      </c>
      <c r="AA3" t="n">
        <v>1086.15619443397</v>
      </c>
      <c r="AB3" t="n">
        <v>1486.126823053987</v>
      </c>
      <c r="AC3" t="n">
        <v>1344.29296485381</v>
      </c>
      <c r="AD3" t="n">
        <v>1086156.19443397</v>
      </c>
      <c r="AE3" t="n">
        <v>1486126.823053987</v>
      </c>
      <c r="AF3" t="n">
        <v>1.007373119494566e-06</v>
      </c>
      <c r="AG3" t="n">
        <v>20</v>
      </c>
      <c r="AH3" t="n">
        <v>1344292.96485381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2.2234</v>
      </c>
      <c r="E4" t="n">
        <v>44.98</v>
      </c>
      <c r="F4" t="n">
        <v>30.84</v>
      </c>
      <c r="G4" t="n">
        <v>7.68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498.98</v>
      </c>
      <c r="Q4" t="n">
        <v>453.25</v>
      </c>
      <c r="R4" t="n">
        <v>293.75</v>
      </c>
      <c r="S4" t="n">
        <v>57.64</v>
      </c>
      <c r="T4" t="n">
        <v>114806.44</v>
      </c>
      <c r="U4" t="n">
        <v>0.2</v>
      </c>
      <c r="V4" t="n">
        <v>0.6899999999999999</v>
      </c>
      <c r="W4" t="n">
        <v>7.2</v>
      </c>
      <c r="X4" t="n">
        <v>7.1</v>
      </c>
      <c r="Y4" t="n">
        <v>1</v>
      </c>
      <c r="Z4" t="n">
        <v>10</v>
      </c>
      <c r="AA4" t="n">
        <v>922.9800469927385</v>
      </c>
      <c r="AB4" t="n">
        <v>1262.862019301336</v>
      </c>
      <c r="AC4" t="n">
        <v>1142.336240617191</v>
      </c>
      <c r="AD4" t="n">
        <v>922980.0469927385</v>
      </c>
      <c r="AE4" t="n">
        <v>1262862.019301336</v>
      </c>
      <c r="AF4" t="n">
        <v>1.126599966744237e-06</v>
      </c>
      <c r="AG4" t="n">
        <v>18</v>
      </c>
      <c r="AH4" t="n">
        <v>1142336.240617191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2.4011</v>
      </c>
      <c r="E5" t="n">
        <v>41.65</v>
      </c>
      <c r="F5" t="n">
        <v>29.54</v>
      </c>
      <c r="G5" t="n">
        <v>8.949999999999999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477.98</v>
      </c>
      <c r="Q5" t="n">
        <v>453.15</v>
      </c>
      <c r="R5" t="n">
        <v>251.59</v>
      </c>
      <c r="S5" t="n">
        <v>57.64</v>
      </c>
      <c r="T5" t="n">
        <v>93941.73</v>
      </c>
      <c r="U5" t="n">
        <v>0.23</v>
      </c>
      <c r="V5" t="n">
        <v>0.72</v>
      </c>
      <c r="W5" t="n">
        <v>7.13</v>
      </c>
      <c r="X5" t="n">
        <v>5.8</v>
      </c>
      <c r="Y5" t="n">
        <v>1</v>
      </c>
      <c r="Z5" t="n">
        <v>10</v>
      </c>
      <c r="AA5" t="n">
        <v>830.0755386000827</v>
      </c>
      <c r="AB5" t="n">
        <v>1135.745972260862</v>
      </c>
      <c r="AC5" t="n">
        <v>1027.351970697769</v>
      </c>
      <c r="AD5" t="n">
        <v>830075.5386000827</v>
      </c>
      <c r="AE5" t="n">
        <v>1135745.972260862</v>
      </c>
      <c r="AF5" t="n">
        <v>1.216640811437253e-06</v>
      </c>
      <c r="AG5" t="n">
        <v>17</v>
      </c>
      <c r="AH5" t="n">
        <v>1027351.970697768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2.543</v>
      </c>
      <c r="E6" t="n">
        <v>39.32</v>
      </c>
      <c r="F6" t="n">
        <v>28.63</v>
      </c>
      <c r="G6" t="n">
        <v>10.23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463.24</v>
      </c>
      <c r="Q6" t="n">
        <v>452.95</v>
      </c>
      <c r="R6" t="n">
        <v>221.42</v>
      </c>
      <c r="S6" t="n">
        <v>57.64</v>
      </c>
      <c r="T6" t="n">
        <v>79007.36</v>
      </c>
      <c r="U6" t="n">
        <v>0.26</v>
      </c>
      <c r="V6" t="n">
        <v>0.74</v>
      </c>
      <c r="W6" t="n">
        <v>7.09</v>
      </c>
      <c r="X6" t="n">
        <v>4.9</v>
      </c>
      <c r="Y6" t="n">
        <v>1</v>
      </c>
      <c r="Z6" t="n">
        <v>10</v>
      </c>
      <c r="AA6" t="n">
        <v>764.5315371935717</v>
      </c>
      <c r="AB6" t="n">
        <v>1046.065777939211</v>
      </c>
      <c r="AC6" t="n">
        <v>946.2307282552318</v>
      </c>
      <c r="AD6" t="n">
        <v>764531.5371935717</v>
      </c>
      <c r="AE6" t="n">
        <v>1046065.777939211</v>
      </c>
      <c r="AF6" t="n">
        <v>1.288541744819014e-06</v>
      </c>
      <c r="AG6" t="n">
        <v>16</v>
      </c>
      <c r="AH6" t="n">
        <v>946230.7282552319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2.6577</v>
      </c>
      <c r="E7" t="n">
        <v>37.63</v>
      </c>
      <c r="F7" t="n">
        <v>27.98</v>
      </c>
      <c r="G7" t="n">
        <v>11.5</v>
      </c>
      <c r="H7" t="n">
        <v>0.16</v>
      </c>
      <c r="I7" t="n">
        <v>146</v>
      </c>
      <c r="J7" t="n">
        <v>244.85</v>
      </c>
      <c r="K7" t="n">
        <v>58.47</v>
      </c>
      <c r="L7" t="n">
        <v>2.25</v>
      </c>
      <c r="M7" t="n">
        <v>144</v>
      </c>
      <c r="N7" t="n">
        <v>59.12</v>
      </c>
      <c r="O7" t="n">
        <v>30431.96</v>
      </c>
      <c r="P7" t="n">
        <v>452.49</v>
      </c>
      <c r="Q7" t="n">
        <v>452.95</v>
      </c>
      <c r="R7" t="n">
        <v>200.46</v>
      </c>
      <c r="S7" t="n">
        <v>57.64</v>
      </c>
      <c r="T7" t="n">
        <v>68638.02</v>
      </c>
      <c r="U7" t="n">
        <v>0.29</v>
      </c>
      <c r="V7" t="n">
        <v>0.76</v>
      </c>
      <c r="W7" t="n">
        <v>7.04</v>
      </c>
      <c r="X7" t="n">
        <v>4.24</v>
      </c>
      <c r="Y7" t="n">
        <v>1</v>
      </c>
      <c r="Z7" t="n">
        <v>10</v>
      </c>
      <c r="AA7" t="n">
        <v>715.2242810712966</v>
      </c>
      <c r="AB7" t="n">
        <v>978.6014148300976</v>
      </c>
      <c r="AC7" t="n">
        <v>885.2050692744243</v>
      </c>
      <c r="AD7" t="n">
        <v>715224.2810712965</v>
      </c>
      <c r="AE7" t="n">
        <v>978601.4148300976</v>
      </c>
      <c r="AF7" t="n">
        <v>1.346660399215688e-06</v>
      </c>
      <c r="AG7" t="n">
        <v>15</v>
      </c>
      <c r="AH7" t="n">
        <v>885205.0692744243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2.7526</v>
      </c>
      <c r="E8" t="n">
        <v>36.33</v>
      </c>
      <c r="F8" t="n">
        <v>27.48</v>
      </c>
      <c r="G8" t="n">
        <v>12.78</v>
      </c>
      <c r="H8" t="n">
        <v>0.18</v>
      </c>
      <c r="I8" t="n">
        <v>129</v>
      </c>
      <c r="J8" t="n">
        <v>245.29</v>
      </c>
      <c r="K8" t="n">
        <v>58.47</v>
      </c>
      <c r="L8" t="n">
        <v>2.5</v>
      </c>
      <c r="M8" t="n">
        <v>127</v>
      </c>
      <c r="N8" t="n">
        <v>59.32</v>
      </c>
      <c r="O8" t="n">
        <v>30486.54</v>
      </c>
      <c r="P8" t="n">
        <v>444.44</v>
      </c>
      <c r="Q8" t="n">
        <v>452.91</v>
      </c>
      <c r="R8" t="n">
        <v>184.09</v>
      </c>
      <c r="S8" t="n">
        <v>57.64</v>
      </c>
      <c r="T8" t="n">
        <v>60538.29</v>
      </c>
      <c r="U8" t="n">
        <v>0.31</v>
      </c>
      <c r="V8" t="n">
        <v>0.77</v>
      </c>
      <c r="W8" t="n">
        <v>7.02</v>
      </c>
      <c r="X8" t="n">
        <v>3.75</v>
      </c>
      <c r="Y8" t="n">
        <v>1</v>
      </c>
      <c r="Z8" t="n">
        <v>10</v>
      </c>
      <c r="AA8" t="n">
        <v>686.7550066036044</v>
      </c>
      <c r="AB8" t="n">
        <v>939.6484975276541</v>
      </c>
      <c r="AC8" t="n">
        <v>849.9697637285632</v>
      </c>
      <c r="AD8" t="n">
        <v>686755.0066036044</v>
      </c>
      <c r="AE8" t="n">
        <v>939648.497527654</v>
      </c>
      <c r="AF8" t="n">
        <v>1.394746365233511e-06</v>
      </c>
      <c r="AG8" t="n">
        <v>15</v>
      </c>
      <c r="AH8" t="n">
        <v>849969.7637285632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2.8412</v>
      </c>
      <c r="E9" t="n">
        <v>35.2</v>
      </c>
      <c r="F9" t="n">
        <v>27.01</v>
      </c>
      <c r="G9" t="n">
        <v>14.09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436.69</v>
      </c>
      <c r="Q9" t="n">
        <v>452.96</v>
      </c>
      <c r="R9" t="n">
        <v>169.35</v>
      </c>
      <c r="S9" t="n">
        <v>57.64</v>
      </c>
      <c r="T9" t="n">
        <v>53239.18</v>
      </c>
      <c r="U9" t="n">
        <v>0.34</v>
      </c>
      <c r="V9" t="n">
        <v>0.79</v>
      </c>
      <c r="W9" t="n">
        <v>6.97</v>
      </c>
      <c r="X9" t="n">
        <v>3.28</v>
      </c>
      <c r="Y9" t="n">
        <v>1</v>
      </c>
      <c r="Z9" t="n">
        <v>10</v>
      </c>
      <c r="AA9" t="n">
        <v>650.823852097529</v>
      </c>
      <c r="AB9" t="n">
        <v>890.4859067617806</v>
      </c>
      <c r="AC9" t="n">
        <v>805.4991816252553</v>
      </c>
      <c r="AD9" t="n">
        <v>650823.852097529</v>
      </c>
      <c r="AE9" t="n">
        <v>890485.9067617806</v>
      </c>
      <c r="AF9" t="n">
        <v>1.4396401122217e-06</v>
      </c>
      <c r="AG9" t="n">
        <v>14</v>
      </c>
      <c r="AH9" t="n">
        <v>805499.1816252554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2.9017</v>
      </c>
      <c r="E10" t="n">
        <v>34.46</v>
      </c>
      <c r="F10" t="n">
        <v>26.75</v>
      </c>
      <c r="G10" t="n">
        <v>15.28</v>
      </c>
      <c r="H10" t="n">
        <v>0.22</v>
      </c>
      <c r="I10" t="n">
        <v>105</v>
      </c>
      <c r="J10" t="n">
        <v>246.18</v>
      </c>
      <c r="K10" t="n">
        <v>58.47</v>
      </c>
      <c r="L10" t="n">
        <v>3</v>
      </c>
      <c r="M10" t="n">
        <v>103</v>
      </c>
      <c r="N10" t="n">
        <v>59.7</v>
      </c>
      <c r="O10" t="n">
        <v>30595.91</v>
      </c>
      <c r="P10" t="n">
        <v>432.35</v>
      </c>
      <c r="Q10" t="n">
        <v>452.71</v>
      </c>
      <c r="R10" t="n">
        <v>160.42</v>
      </c>
      <c r="S10" t="n">
        <v>57.64</v>
      </c>
      <c r="T10" t="n">
        <v>48823.46</v>
      </c>
      <c r="U10" t="n">
        <v>0.36</v>
      </c>
      <c r="V10" t="n">
        <v>0.79</v>
      </c>
      <c r="W10" t="n">
        <v>6.97</v>
      </c>
      <c r="X10" t="n">
        <v>3.02</v>
      </c>
      <c r="Y10" t="n">
        <v>1</v>
      </c>
      <c r="Z10" t="n">
        <v>10</v>
      </c>
      <c r="AA10" t="n">
        <v>635.6511341286071</v>
      </c>
      <c r="AB10" t="n">
        <v>869.7259246636269</v>
      </c>
      <c r="AC10" t="n">
        <v>786.7205030817313</v>
      </c>
      <c r="AD10" t="n">
        <v>635651.1341286071</v>
      </c>
      <c r="AE10" t="n">
        <v>869725.9246636268</v>
      </c>
      <c r="AF10" t="n">
        <v>1.470295548934853e-06</v>
      </c>
      <c r="AG10" t="n">
        <v>14</v>
      </c>
      <c r="AH10" t="n">
        <v>786720.5030817313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2.9615</v>
      </c>
      <c r="E11" t="n">
        <v>33.77</v>
      </c>
      <c r="F11" t="n">
        <v>26.48</v>
      </c>
      <c r="G11" t="n">
        <v>16.55</v>
      </c>
      <c r="H11" t="n">
        <v>0.23</v>
      </c>
      <c r="I11" t="n">
        <v>96</v>
      </c>
      <c r="J11" t="n">
        <v>246.62</v>
      </c>
      <c r="K11" t="n">
        <v>58.47</v>
      </c>
      <c r="L11" t="n">
        <v>3.25</v>
      </c>
      <c r="M11" t="n">
        <v>94</v>
      </c>
      <c r="N11" t="n">
        <v>59.9</v>
      </c>
      <c r="O11" t="n">
        <v>30650.7</v>
      </c>
      <c r="P11" t="n">
        <v>427.92</v>
      </c>
      <c r="Q11" t="n">
        <v>452.81</v>
      </c>
      <c r="R11" t="n">
        <v>152.06</v>
      </c>
      <c r="S11" t="n">
        <v>57.64</v>
      </c>
      <c r="T11" t="n">
        <v>44685.94</v>
      </c>
      <c r="U11" t="n">
        <v>0.38</v>
      </c>
      <c r="V11" t="n">
        <v>0.8</v>
      </c>
      <c r="W11" t="n">
        <v>6.95</v>
      </c>
      <c r="X11" t="n">
        <v>2.75</v>
      </c>
      <c r="Y11" t="n">
        <v>1</v>
      </c>
      <c r="Z11" t="n">
        <v>10</v>
      </c>
      <c r="AA11" t="n">
        <v>621.0905987930745</v>
      </c>
      <c r="AB11" t="n">
        <v>849.803557852068</v>
      </c>
      <c r="AC11" t="n">
        <v>768.6994989974501</v>
      </c>
      <c r="AD11" t="n">
        <v>621090.5987930745</v>
      </c>
      <c r="AE11" t="n">
        <v>849803.557852068</v>
      </c>
      <c r="AF11" t="n">
        <v>1.500596294644714e-06</v>
      </c>
      <c r="AG11" t="n">
        <v>14</v>
      </c>
      <c r="AH11" t="n">
        <v>768699.4989974501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3.0158</v>
      </c>
      <c r="E12" t="n">
        <v>33.16</v>
      </c>
      <c r="F12" t="n">
        <v>26.25</v>
      </c>
      <c r="G12" t="n">
        <v>17.9</v>
      </c>
      <c r="H12" t="n">
        <v>0.25</v>
      </c>
      <c r="I12" t="n">
        <v>88</v>
      </c>
      <c r="J12" t="n">
        <v>247.07</v>
      </c>
      <c r="K12" t="n">
        <v>58.47</v>
      </c>
      <c r="L12" t="n">
        <v>3.5</v>
      </c>
      <c r="M12" t="n">
        <v>86</v>
      </c>
      <c r="N12" t="n">
        <v>60.09</v>
      </c>
      <c r="O12" t="n">
        <v>30705.56</v>
      </c>
      <c r="P12" t="n">
        <v>424.09</v>
      </c>
      <c r="Q12" t="n">
        <v>452.77</v>
      </c>
      <c r="R12" t="n">
        <v>144.01</v>
      </c>
      <c r="S12" t="n">
        <v>57.64</v>
      </c>
      <c r="T12" t="n">
        <v>40705.04</v>
      </c>
      <c r="U12" t="n">
        <v>0.4</v>
      </c>
      <c r="V12" t="n">
        <v>0.8100000000000001</v>
      </c>
      <c r="W12" t="n">
        <v>6.95</v>
      </c>
      <c r="X12" t="n">
        <v>2.52</v>
      </c>
      <c r="Y12" t="n">
        <v>1</v>
      </c>
      <c r="Z12" t="n">
        <v>10</v>
      </c>
      <c r="AA12" t="n">
        <v>597.7362993960363</v>
      </c>
      <c r="AB12" t="n">
        <v>817.8491750980672</v>
      </c>
      <c r="AC12" t="n">
        <v>739.7947976852337</v>
      </c>
      <c r="AD12" t="n">
        <v>597736.2993960363</v>
      </c>
      <c r="AE12" t="n">
        <v>817849.1750980673</v>
      </c>
      <c r="AF12" t="n">
        <v>1.528110182471562e-06</v>
      </c>
      <c r="AG12" t="n">
        <v>13</v>
      </c>
      <c r="AH12" t="n">
        <v>739794.7976852336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3.0586</v>
      </c>
      <c r="E13" t="n">
        <v>32.7</v>
      </c>
      <c r="F13" t="n">
        <v>26.07</v>
      </c>
      <c r="G13" t="n">
        <v>19.07</v>
      </c>
      <c r="H13" t="n">
        <v>0.27</v>
      </c>
      <c r="I13" t="n">
        <v>82</v>
      </c>
      <c r="J13" t="n">
        <v>247.51</v>
      </c>
      <c r="K13" t="n">
        <v>58.47</v>
      </c>
      <c r="L13" t="n">
        <v>3.75</v>
      </c>
      <c r="M13" t="n">
        <v>80</v>
      </c>
      <c r="N13" t="n">
        <v>60.29</v>
      </c>
      <c r="O13" t="n">
        <v>30760.49</v>
      </c>
      <c r="P13" t="n">
        <v>421</v>
      </c>
      <c r="Q13" t="n">
        <v>452.75</v>
      </c>
      <c r="R13" t="n">
        <v>138.27</v>
      </c>
      <c r="S13" t="n">
        <v>57.64</v>
      </c>
      <c r="T13" t="n">
        <v>37862.4</v>
      </c>
      <c r="U13" t="n">
        <v>0.42</v>
      </c>
      <c r="V13" t="n">
        <v>0.8100000000000001</v>
      </c>
      <c r="W13" t="n">
        <v>6.93</v>
      </c>
      <c r="X13" t="n">
        <v>2.34</v>
      </c>
      <c r="Y13" t="n">
        <v>1</v>
      </c>
      <c r="Z13" t="n">
        <v>10</v>
      </c>
      <c r="AA13" t="n">
        <v>588.1455568542139</v>
      </c>
      <c r="AB13" t="n">
        <v>804.7266980386465</v>
      </c>
      <c r="AC13" t="n">
        <v>727.9247114188515</v>
      </c>
      <c r="AD13" t="n">
        <v>588145.5568542138</v>
      </c>
      <c r="AE13" t="n">
        <v>804726.6980386465</v>
      </c>
      <c r="AF13" t="n">
        <v>1.549797003815744e-06</v>
      </c>
      <c r="AG13" t="n">
        <v>13</v>
      </c>
      <c r="AH13" t="n">
        <v>727924.7114188515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3.1011</v>
      </c>
      <c r="E14" t="n">
        <v>32.25</v>
      </c>
      <c r="F14" t="n">
        <v>25.9</v>
      </c>
      <c r="G14" t="n">
        <v>20.45</v>
      </c>
      <c r="H14" t="n">
        <v>0.29</v>
      </c>
      <c r="I14" t="n">
        <v>76</v>
      </c>
      <c r="J14" t="n">
        <v>247.96</v>
      </c>
      <c r="K14" t="n">
        <v>58.47</v>
      </c>
      <c r="L14" t="n">
        <v>4</v>
      </c>
      <c r="M14" t="n">
        <v>74</v>
      </c>
      <c r="N14" t="n">
        <v>60.48</v>
      </c>
      <c r="O14" t="n">
        <v>30815.5</v>
      </c>
      <c r="P14" t="n">
        <v>418.28</v>
      </c>
      <c r="Q14" t="n">
        <v>452.69</v>
      </c>
      <c r="R14" t="n">
        <v>132.93</v>
      </c>
      <c r="S14" t="n">
        <v>57.64</v>
      </c>
      <c r="T14" t="n">
        <v>35224.21</v>
      </c>
      <c r="U14" t="n">
        <v>0.43</v>
      </c>
      <c r="V14" t="n">
        <v>0.82</v>
      </c>
      <c r="W14" t="n">
        <v>6.92</v>
      </c>
      <c r="X14" t="n">
        <v>2.17</v>
      </c>
      <c r="Y14" t="n">
        <v>1</v>
      </c>
      <c r="Z14" t="n">
        <v>10</v>
      </c>
      <c r="AA14" t="n">
        <v>579.1929257673461</v>
      </c>
      <c r="AB14" t="n">
        <v>792.4773132233855</v>
      </c>
      <c r="AC14" t="n">
        <v>716.8443906982396</v>
      </c>
      <c r="AD14" t="n">
        <v>579192.9257673461</v>
      </c>
      <c r="AE14" t="n">
        <v>792477.3132233855</v>
      </c>
      <c r="AF14" t="n">
        <v>1.571331814729942e-06</v>
      </c>
      <c r="AG14" t="n">
        <v>13</v>
      </c>
      <c r="AH14" t="n">
        <v>716844.3906982397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3.1285</v>
      </c>
      <c r="E15" t="n">
        <v>31.96</v>
      </c>
      <c r="F15" t="n">
        <v>25.81</v>
      </c>
      <c r="G15" t="n">
        <v>21.51</v>
      </c>
      <c r="H15" t="n">
        <v>0.3</v>
      </c>
      <c r="I15" t="n">
        <v>72</v>
      </c>
      <c r="J15" t="n">
        <v>248.4</v>
      </c>
      <c r="K15" t="n">
        <v>58.47</v>
      </c>
      <c r="L15" t="n">
        <v>4.25</v>
      </c>
      <c r="M15" t="n">
        <v>70</v>
      </c>
      <c r="N15" t="n">
        <v>60.68</v>
      </c>
      <c r="O15" t="n">
        <v>30870.57</v>
      </c>
      <c r="P15" t="n">
        <v>416.73</v>
      </c>
      <c r="Q15" t="n">
        <v>452.7</v>
      </c>
      <c r="R15" t="n">
        <v>129.93</v>
      </c>
      <c r="S15" t="n">
        <v>57.64</v>
      </c>
      <c r="T15" t="n">
        <v>33743.15</v>
      </c>
      <c r="U15" t="n">
        <v>0.44</v>
      </c>
      <c r="V15" t="n">
        <v>0.82</v>
      </c>
      <c r="W15" t="n">
        <v>6.92</v>
      </c>
      <c r="X15" t="n">
        <v>2.08</v>
      </c>
      <c r="Y15" t="n">
        <v>1</v>
      </c>
      <c r="Z15" t="n">
        <v>10</v>
      </c>
      <c r="AA15" t="n">
        <v>573.7902873199344</v>
      </c>
      <c r="AB15" t="n">
        <v>785.0851849520503</v>
      </c>
      <c r="AC15" t="n">
        <v>710.1577567742036</v>
      </c>
      <c r="AD15" t="n">
        <v>573790.2873199343</v>
      </c>
      <c r="AE15" t="n">
        <v>785085.1849520503</v>
      </c>
      <c r="AF15" t="n">
        <v>1.585215434001685e-06</v>
      </c>
      <c r="AG15" t="n">
        <v>13</v>
      </c>
      <c r="AH15" t="n">
        <v>710157.7567742036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3.1699</v>
      </c>
      <c r="E16" t="n">
        <v>31.55</v>
      </c>
      <c r="F16" t="n">
        <v>25.63</v>
      </c>
      <c r="G16" t="n">
        <v>22.95</v>
      </c>
      <c r="H16" t="n">
        <v>0.32</v>
      </c>
      <c r="I16" t="n">
        <v>67</v>
      </c>
      <c r="J16" t="n">
        <v>248.85</v>
      </c>
      <c r="K16" t="n">
        <v>58.47</v>
      </c>
      <c r="L16" t="n">
        <v>4.5</v>
      </c>
      <c r="M16" t="n">
        <v>65</v>
      </c>
      <c r="N16" t="n">
        <v>60.88</v>
      </c>
      <c r="O16" t="n">
        <v>30925.72</v>
      </c>
      <c r="P16" t="n">
        <v>413.67</v>
      </c>
      <c r="Q16" t="n">
        <v>452.82</v>
      </c>
      <c r="R16" t="n">
        <v>123.77</v>
      </c>
      <c r="S16" t="n">
        <v>57.64</v>
      </c>
      <c r="T16" t="n">
        <v>30688.2</v>
      </c>
      <c r="U16" t="n">
        <v>0.47</v>
      </c>
      <c r="V16" t="n">
        <v>0.83</v>
      </c>
      <c r="W16" t="n">
        <v>6.91</v>
      </c>
      <c r="X16" t="n">
        <v>1.9</v>
      </c>
      <c r="Y16" t="n">
        <v>1</v>
      </c>
      <c r="Z16" t="n">
        <v>10</v>
      </c>
      <c r="AA16" t="n">
        <v>565.0729520237688</v>
      </c>
      <c r="AB16" t="n">
        <v>773.1577422181457</v>
      </c>
      <c r="AC16" t="n">
        <v>699.3686524345517</v>
      </c>
      <c r="AD16" t="n">
        <v>565072.9520237688</v>
      </c>
      <c r="AE16" t="n">
        <v>773157.7422181458</v>
      </c>
      <c r="AF16" t="n">
        <v>1.606192873339281e-06</v>
      </c>
      <c r="AG16" t="n">
        <v>13</v>
      </c>
      <c r="AH16" t="n">
        <v>699368.6524345516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3.1911</v>
      </c>
      <c r="E17" t="n">
        <v>31.34</v>
      </c>
      <c r="F17" t="n">
        <v>25.56</v>
      </c>
      <c r="G17" t="n">
        <v>23.96</v>
      </c>
      <c r="H17" t="n">
        <v>0.34</v>
      </c>
      <c r="I17" t="n">
        <v>64</v>
      </c>
      <c r="J17" t="n">
        <v>249.3</v>
      </c>
      <c r="K17" t="n">
        <v>58.47</v>
      </c>
      <c r="L17" t="n">
        <v>4.75</v>
      </c>
      <c r="M17" t="n">
        <v>62</v>
      </c>
      <c r="N17" t="n">
        <v>61.07</v>
      </c>
      <c r="O17" t="n">
        <v>30980.93</v>
      </c>
      <c r="P17" t="n">
        <v>412.4</v>
      </c>
      <c r="Q17" t="n">
        <v>452.74</v>
      </c>
      <c r="R17" t="n">
        <v>121.89</v>
      </c>
      <c r="S17" t="n">
        <v>57.64</v>
      </c>
      <c r="T17" t="n">
        <v>29763.19</v>
      </c>
      <c r="U17" t="n">
        <v>0.47</v>
      </c>
      <c r="V17" t="n">
        <v>0.83</v>
      </c>
      <c r="W17" t="n">
        <v>6.9</v>
      </c>
      <c r="X17" t="n">
        <v>1.83</v>
      </c>
      <c r="Y17" t="n">
        <v>1</v>
      </c>
      <c r="Z17" t="n">
        <v>10</v>
      </c>
      <c r="AA17" t="n">
        <v>561.0134957624199</v>
      </c>
      <c r="AB17" t="n">
        <v>767.6034150707975</v>
      </c>
      <c r="AC17" t="n">
        <v>694.3444224745992</v>
      </c>
      <c r="AD17" t="n">
        <v>561013.4957624199</v>
      </c>
      <c r="AE17" t="n">
        <v>767603.4150707975</v>
      </c>
      <c r="AF17" t="n">
        <v>1.616934943724717e-06</v>
      </c>
      <c r="AG17" t="n">
        <v>13</v>
      </c>
      <c r="AH17" t="n">
        <v>694344.4224745992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3.2217</v>
      </c>
      <c r="E18" t="n">
        <v>31.04</v>
      </c>
      <c r="F18" t="n">
        <v>25.45</v>
      </c>
      <c r="G18" t="n">
        <v>25.45</v>
      </c>
      <c r="H18" t="n">
        <v>0.36</v>
      </c>
      <c r="I18" t="n">
        <v>60</v>
      </c>
      <c r="J18" t="n">
        <v>249.75</v>
      </c>
      <c r="K18" t="n">
        <v>58.47</v>
      </c>
      <c r="L18" t="n">
        <v>5</v>
      </c>
      <c r="M18" t="n">
        <v>58</v>
      </c>
      <c r="N18" t="n">
        <v>61.27</v>
      </c>
      <c r="O18" t="n">
        <v>31036.22</v>
      </c>
      <c r="P18" t="n">
        <v>410.58</v>
      </c>
      <c r="Q18" t="n">
        <v>452.74</v>
      </c>
      <c r="R18" t="n">
        <v>118.38</v>
      </c>
      <c r="S18" t="n">
        <v>57.64</v>
      </c>
      <c r="T18" t="n">
        <v>28026.39</v>
      </c>
      <c r="U18" t="n">
        <v>0.49</v>
      </c>
      <c r="V18" t="n">
        <v>0.83</v>
      </c>
      <c r="W18" t="n">
        <v>6.9</v>
      </c>
      <c r="X18" t="n">
        <v>1.72</v>
      </c>
      <c r="Y18" t="n">
        <v>1</v>
      </c>
      <c r="Z18" t="n">
        <v>10</v>
      </c>
      <c r="AA18" t="n">
        <v>544.3673052731605</v>
      </c>
      <c r="AB18" t="n">
        <v>744.8273628652983</v>
      </c>
      <c r="AC18" t="n">
        <v>673.7420847252027</v>
      </c>
      <c r="AD18" t="n">
        <v>544367.3052731605</v>
      </c>
      <c r="AE18" t="n">
        <v>744827.3628652983</v>
      </c>
      <c r="AF18" t="n">
        <v>1.63244000758294e-06</v>
      </c>
      <c r="AG18" t="n">
        <v>12</v>
      </c>
      <c r="AH18" t="n">
        <v>673742.0847252028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3.2469</v>
      </c>
      <c r="E19" t="n">
        <v>30.8</v>
      </c>
      <c r="F19" t="n">
        <v>25.35</v>
      </c>
      <c r="G19" t="n">
        <v>26.68</v>
      </c>
      <c r="H19" t="n">
        <v>0.37</v>
      </c>
      <c r="I19" t="n">
        <v>57</v>
      </c>
      <c r="J19" t="n">
        <v>250.2</v>
      </c>
      <c r="K19" t="n">
        <v>58.47</v>
      </c>
      <c r="L19" t="n">
        <v>5.25</v>
      </c>
      <c r="M19" t="n">
        <v>55</v>
      </c>
      <c r="N19" t="n">
        <v>61.47</v>
      </c>
      <c r="O19" t="n">
        <v>31091.59</v>
      </c>
      <c r="P19" t="n">
        <v>408.83</v>
      </c>
      <c r="Q19" t="n">
        <v>452.72</v>
      </c>
      <c r="R19" t="n">
        <v>115.14</v>
      </c>
      <c r="S19" t="n">
        <v>57.64</v>
      </c>
      <c r="T19" t="n">
        <v>26422.88</v>
      </c>
      <c r="U19" t="n">
        <v>0.5</v>
      </c>
      <c r="V19" t="n">
        <v>0.84</v>
      </c>
      <c r="W19" t="n">
        <v>6.89</v>
      </c>
      <c r="X19" t="n">
        <v>1.62</v>
      </c>
      <c r="Y19" t="n">
        <v>1</v>
      </c>
      <c r="Z19" t="n">
        <v>10</v>
      </c>
      <c r="AA19" t="n">
        <v>539.453879257579</v>
      </c>
      <c r="AB19" t="n">
        <v>738.1045966257226</v>
      </c>
      <c r="AC19" t="n">
        <v>667.6609298600706</v>
      </c>
      <c r="AD19" t="n">
        <v>539453.8792575791</v>
      </c>
      <c r="AE19" t="n">
        <v>738104.5966257226</v>
      </c>
      <c r="AF19" t="n">
        <v>1.645208883701477e-06</v>
      </c>
      <c r="AG19" t="n">
        <v>12</v>
      </c>
      <c r="AH19" t="n">
        <v>667660.9298600706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3.2744</v>
      </c>
      <c r="E20" t="n">
        <v>30.54</v>
      </c>
      <c r="F20" t="n">
        <v>25.23</v>
      </c>
      <c r="G20" t="n">
        <v>28.04</v>
      </c>
      <c r="H20" t="n">
        <v>0.39</v>
      </c>
      <c r="I20" t="n">
        <v>54</v>
      </c>
      <c r="J20" t="n">
        <v>250.64</v>
      </c>
      <c r="K20" t="n">
        <v>58.47</v>
      </c>
      <c r="L20" t="n">
        <v>5.5</v>
      </c>
      <c r="M20" t="n">
        <v>52</v>
      </c>
      <c r="N20" t="n">
        <v>61.67</v>
      </c>
      <c r="O20" t="n">
        <v>31147.02</v>
      </c>
      <c r="P20" t="n">
        <v>406.74</v>
      </c>
      <c r="Q20" t="n">
        <v>452.71</v>
      </c>
      <c r="R20" t="n">
        <v>111.47</v>
      </c>
      <c r="S20" t="n">
        <v>57.64</v>
      </c>
      <c r="T20" t="n">
        <v>24604.89</v>
      </c>
      <c r="U20" t="n">
        <v>0.52</v>
      </c>
      <c r="V20" t="n">
        <v>0.84</v>
      </c>
      <c r="W20" t="n">
        <v>6.88</v>
      </c>
      <c r="X20" t="n">
        <v>1.51</v>
      </c>
      <c r="Y20" t="n">
        <v>1</v>
      </c>
      <c r="Z20" t="n">
        <v>10</v>
      </c>
      <c r="AA20" t="n">
        <v>534.001246803214</v>
      </c>
      <c r="AB20" t="n">
        <v>730.6440643484938</v>
      </c>
      <c r="AC20" t="n">
        <v>660.9124203124575</v>
      </c>
      <c r="AD20" t="n">
        <v>534001.2468032141</v>
      </c>
      <c r="AE20" t="n">
        <v>730644.0643484938</v>
      </c>
      <c r="AF20" t="n">
        <v>1.659143173116547e-06</v>
      </c>
      <c r="AG20" t="n">
        <v>12</v>
      </c>
      <c r="AH20" t="n">
        <v>660912.4203124575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3.2896</v>
      </c>
      <c r="E21" t="n">
        <v>30.4</v>
      </c>
      <c r="F21" t="n">
        <v>25.19</v>
      </c>
      <c r="G21" t="n">
        <v>29.06</v>
      </c>
      <c r="H21" t="n">
        <v>0.41</v>
      </c>
      <c r="I21" t="n">
        <v>52</v>
      </c>
      <c r="J21" t="n">
        <v>251.09</v>
      </c>
      <c r="K21" t="n">
        <v>58.47</v>
      </c>
      <c r="L21" t="n">
        <v>5.75</v>
      </c>
      <c r="M21" t="n">
        <v>50</v>
      </c>
      <c r="N21" t="n">
        <v>61.87</v>
      </c>
      <c r="O21" t="n">
        <v>31202.53</v>
      </c>
      <c r="P21" t="n">
        <v>406.1</v>
      </c>
      <c r="Q21" t="n">
        <v>452.79</v>
      </c>
      <c r="R21" t="n">
        <v>109.46</v>
      </c>
      <c r="S21" t="n">
        <v>57.64</v>
      </c>
      <c r="T21" t="n">
        <v>23610.08</v>
      </c>
      <c r="U21" t="n">
        <v>0.53</v>
      </c>
      <c r="V21" t="n">
        <v>0.84</v>
      </c>
      <c r="W21" t="n">
        <v>6.89</v>
      </c>
      <c r="X21" t="n">
        <v>1.46</v>
      </c>
      <c r="Y21" t="n">
        <v>1</v>
      </c>
      <c r="Z21" t="n">
        <v>10</v>
      </c>
      <c r="AA21" t="n">
        <v>531.5111330632122</v>
      </c>
      <c r="AB21" t="n">
        <v>727.2369808733584</v>
      </c>
      <c r="AC21" t="n">
        <v>657.8305041023176</v>
      </c>
      <c r="AD21" t="n">
        <v>531511.1330632123</v>
      </c>
      <c r="AE21" t="n">
        <v>727236.9808733584</v>
      </c>
      <c r="AF21" t="n">
        <v>1.666845034902331e-06</v>
      </c>
      <c r="AG21" t="n">
        <v>12</v>
      </c>
      <c r="AH21" t="n">
        <v>657830.5041023176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3.3041</v>
      </c>
      <c r="E22" t="n">
        <v>30.27</v>
      </c>
      <c r="F22" t="n">
        <v>25.15</v>
      </c>
      <c r="G22" t="n">
        <v>30.18</v>
      </c>
      <c r="H22" t="n">
        <v>0.42</v>
      </c>
      <c r="I22" t="n">
        <v>50</v>
      </c>
      <c r="J22" t="n">
        <v>251.55</v>
      </c>
      <c r="K22" t="n">
        <v>58.47</v>
      </c>
      <c r="L22" t="n">
        <v>6</v>
      </c>
      <c r="M22" t="n">
        <v>48</v>
      </c>
      <c r="N22" t="n">
        <v>62.07</v>
      </c>
      <c r="O22" t="n">
        <v>31258.11</v>
      </c>
      <c r="P22" t="n">
        <v>405.23</v>
      </c>
      <c r="Q22" t="n">
        <v>452.68</v>
      </c>
      <c r="R22" t="n">
        <v>108.77</v>
      </c>
      <c r="S22" t="n">
        <v>57.64</v>
      </c>
      <c r="T22" t="n">
        <v>23270.84</v>
      </c>
      <c r="U22" t="n">
        <v>0.53</v>
      </c>
      <c r="V22" t="n">
        <v>0.84</v>
      </c>
      <c r="W22" t="n">
        <v>6.87</v>
      </c>
      <c r="X22" t="n">
        <v>1.42</v>
      </c>
      <c r="Y22" t="n">
        <v>1</v>
      </c>
      <c r="Z22" t="n">
        <v>10</v>
      </c>
      <c r="AA22" t="n">
        <v>528.9597401036368</v>
      </c>
      <c r="AB22" t="n">
        <v>723.746052466554</v>
      </c>
      <c r="AC22" t="n">
        <v>654.6727450031098</v>
      </c>
      <c r="AD22" t="n">
        <v>528959.7401036369</v>
      </c>
      <c r="AE22" t="n">
        <v>723746.052466554</v>
      </c>
      <c r="AF22" t="n">
        <v>1.674192205684823e-06</v>
      </c>
      <c r="AG22" t="n">
        <v>12</v>
      </c>
      <c r="AH22" t="n">
        <v>654672.7450031098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3.3248</v>
      </c>
      <c r="E23" t="n">
        <v>30.08</v>
      </c>
      <c r="F23" t="n">
        <v>25.05</v>
      </c>
      <c r="G23" t="n">
        <v>31.32</v>
      </c>
      <c r="H23" t="n">
        <v>0.44</v>
      </c>
      <c r="I23" t="n">
        <v>48</v>
      </c>
      <c r="J23" t="n">
        <v>252</v>
      </c>
      <c r="K23" t="n">
        <v>58.47</v>
      </c>
      <c r="L23" t="n">
        <v>6.25</v>
      </c>
      <c r="M23" t="n">
        <v>46</v>
      </c>
      <c r="N23" t="n">
        <v>62.27</v>
      </c>
      <c r="O23" t="n">
        <v>31313.77</v>
      </c>
      <c r="P23" t="n">
        <v>403.69</v>
      </c>
      <c r="Q23" t="n">
        <v>452.62</v>
      </c>
      <c r="R23" t="n">
        <v>105.52</v>
      </c>
      <c r="S23" t="n">
        <v>57.64</v>
      </c>
      <c r="T23" t="n">
        <v>21655.8</v>
      </c>
      <c r="U23" t="n">
        <v>0.55</v>
      </c>
      <c r="V23" t="n">
        <v>0.85</v>
      </c>
      <c r="W23" t="n">
        <v>6.88</v>
      </c>
      <c r="X23" t="n">
        <v>1.33</v>
      </c>
      <c r="Y23" t="n">
        <v>1</v>
      </c>
      <c r="Z23" t="n">
        <v>10</v>
      </c>
      <c r="AA23" t="n">
        <v>524.9686437674436</v>
      </c>
      <c r="AB23" t="n">
        <v>718.2852583846308</v>
      </c>
      <c r="AC23" t="n">
        <v>649.7331214440926</v>
      </c>
      <c r="AD23" t="n">
        <v>524968.6437674436</v>
      </c>
      <c r="AE23" t="n">
        <v>718285.2583846308</v>
      </c>
      <c r="AF23" t="n">
        <v>1.684680925353621e-06</v>
      </c>
      <c r="AG23" t="n">
        <v>12</v>
      </c>
      <c r="AH23" t="n">
        <v>649733.1214440926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3.338</v>
      </c>
      <c r="E24" t="n">
        <v>29.96</v>
      </c>
      <c r="F24" t="n">
        <v>25.03</v>
      </c>
      <c r="G24" t="n">
        <v>32.65</v>
      </c>
      <c r="H24" t="n">
        <v>0.46</v>
      </c>
      <c r="I24" t="n">
        <v>46</v>
      </c>
      <c r="J24" t="n">
        <v>252.45</v>
      </c>
      <c r="K24" t="n">
        <v>58.47</v>
      </c>
      <c r="L24" t="n">
        <v>6.5</v>
      </c>
      <c r="M24" t="n">
        <v>44</v>
      </c>
      <c r="N24" t="n">
        <v>62.47</v>
      </c>
      <c r="O24" t="n">
        <v>31369.49</v>
      </c>
      <c r="P24" t="n">
        <v>403.13</v>
      </c>
      <c r="Q24" t="n">
        <v>452.66</v>
      </c>
      <c r="R24" t="n">
        <v>104.62</v>
      </c>
      <c r="S24" t="n">
        <v>57.64</v>
      </c>
      <c r="T24" t="n">
        <v>21218.51</v>
      </c>
      <c r="U24" t="n">
        <v>0.55</v>
      </c>
      <c r="V24" t="n">
        <v>0.85</v>
      </c>
      <c r="W24" t="n">
        <v>6.87</v>
      </c>
      <c r="X24" t="n">
        <v>1.3</v>
      </c>
      <c r="Y24" t="n">
        <v>1</v>
      </c>
      <c r="Z24" t="n">
        <v>10</v>
      </c>
      <c r="AA24" t="n">
        <v>522.9285570865626</v>
      </c>
      <c r="AB24" t="n">
        <v>715.493921785577</v>
      </c>
      <c r="AC24" t="n">
        <v>647.208186092387</v>
      </c>
      <c r="AD24" t="n">
        <v>522928.5570865626</v>
      </c>
      <c r="AE24" t="n">
        <v>715493.921785577</v>
      </c>
      <c r="AF24" t="n">
        <v>1.691369384272854e-06</v>
      </c>
      <c r="AG24" t="n">
        <v>12</v>
      </c>
      <c r="AH24" t="n">
        <v>647208.186092387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3.3576</v>
      </c>
      <c r="E25" t="n">
        <v>29.78</v>
      </c>
      <c r="F25" t="n">
        <v>24.95</v>
      </c>
      <c r="G25" t="n">
        <v>34.02</v>
      </c>
      <c r="H25" t="n">
        <v>0.47</v>
      </c>
      <c r="I25" t="n">
        <v>44</v>
      </c>
      <c r="J25" t="n">
        <v>252.9</v>
      </c>
      <c r="K25" t="n">
        <v>58.47</v>
      </c>
      <c r="L25" t="n">
        <v>6.75</v>
      </c>
      <c r="M25" t="n">
        <v>42</v>
      </c>
      <c r="N25" t="n">
        <v>62.68</v>
      </c>
      <c r="O25" t="n">
        <v>31425.3</v>
      </c>
      <c r="P25" t="n">
        <v>401.87</v>
      </c>
      <c r="Q25" t="n">
        <v>452.64</v>
      </c>
      <c r="R25" t="n">
        <v>102.1</v>
      </c>
      <c r="S25" t="n">
        <v>57.64</v>
      </c>
      <c r="T25" t="n">
        <v>19965.93</v>
      </c>
      <c r="U25" t="n">
        <v>0.5600000000000001</v>
      </c>
      <c r="V25" t="n">
        <v>0.85</v>
      </c>
      <c r="W25" t="n">
        <v>6.86</v>
      </c>
      <c r="X25" t="n">
        <v>1.22</v>
      </c>
      <c r="Y25" t="n">
        <v>1</v>
      </c>
      <c r="Z25" t="n">
        <v>10</v>
      </c>
      <c r="AA25" t="n">
        <v>519.4222357178966</v>
      </c>
      <c r="AB25" t="n">
        <v>710.6964182009867</v>
      </c>
      <c r="AC25" t="n">
        <v>642.8685495165714</v>
      </c>
      <c r="AD25" t="n">
        <v>519422.2357178966</v>
      </c>
      <c r="AE25" t="n">
        <v>710696.4182009867</v>
      </c>
      <c r="AF25" t="n">
        <v>1.70130073236505e-06</v>
      </c>
      <c r="AG25" t="n">
        <v>12</v>
      </c>
      <c r="AH25" t="n">
        <v>642868.5495165715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3.3734</v>
      </c>
      <c r="E26" t="n">
        <v>29.64</v>
      </c>
      <c r="F26" t="n">
        <v>24.9</v>
      </c>
      <c r="G26" t="n">
        <v>35.58</v>
      </c>
      <c r="H26" t="n">
        <v>0.49</v>
      </c>
      <c r="I26" t="n">
        <v>42</v>
      </c>
      <c r="J26" t="n">
        <v>253.35</v>
      </c>
      <c r="K26" t="n">
        <v>58.47</v>
      </c>
      <c r="L26" t="n">
        <v>7</v>
      </c>
      <c r="M26" t="n">
        <v>40</v>
      </c>
      <c r="N26" t="n">
        <v>62.88</v>
      </c>
      <c r="O26" t="n">
        <v>31481.17</v>
      </c>
      <c r="P26" t="n">
        <v>400.88</v>
      </c>
      <c r="Q26" t="n">
        <v>452.69</v>
      </c>
      <c r="R26" t="n">
        <v>100.59</v>
      </c>
      <c r="S26" t="n">
        <v>57.64</v>
      </c>
      <c r="T26" t="n">
        <v>19223.19</v>
      </c>
      <c r="U26" t="n">
        <v>0.57</v>
      </c>
      <c r="V26" t="n">
        <v>0.85</v>
      </c>
      <c r="W26" t="n">
        <v>6.86</v>
      </c>
      <c r="X26" t="n">
        <v>1.18</v>
      </c>
      <c r="Y26" t="n">
        <v>1</v>
      </c>
      <c r="Z26" t="n">
        <v>10</v>
      </c>
      <c r="AA26" t="n">
        <v>516.7005857810793</v>
      </c>
      <c r="AB26" t="n">
        <v>706.9725366867123</v>
      </c>
      <c r="AC26" t="n">
        <v>639.5000700275187</v>
      </c>
      <c r="AD26" t="n">
        <v>516700.5857810793</v>
      </c>
      <c r="AE26" t="n">
        <v>706972.5366867123</v>
      </c>
      <c r="AF26" t="n">
        <v>1.709306615010799e-06</v>
      </c>
      <c r="AG26" t="n">
        <v>12</v>
      </c>
      <c r="AH26" t="n">
        <v>639500.0700275188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3.3819</v>
      </c>
      <c r="E27" t="n">
        <v>29.57</v>
      </c>
      <c r="F27" t="n">
        <v>24.88</v>
      </c>
      <c r="G27" t="n">
        <v>36.4</v>
      </c>
      <c r="H27" t="n">
        <v>0.51</v>
      </c>
      <c r="I27" t="n">
        <v>41</v>
      </c>
      <c r="J27" t="n">
        <v>253.81</v>
      </c>
      <c r="K27" t="n">
        <v>58.47</v>
      </c>
      <c r="L27" t="n">
        <v>7.25</v>
      </c>
      <c r="M27" t="n">
        <v>39</v>
      </c>
      <c r="N27" t="n">
        <v>63.08</v>
      </c>
      <c r="O27" t="n">
        <v>31537.13</v>
      </c>
      <c r="P27" t="n">
        <v>400.39</v>
      </c>
      <c r="Q27" t="n">
        <v>452.7</v>
      </c>
      <c r="R27" t="n">
        <v>99.45</v>
      </c>
      <c r="S27" t="n">
        <v>57.64</v>
      </c>
      <c r="T27" t="n">
        <v>18658.18</v>
      </c>
      <c r="U27" t="n">
        <v>0.58</v>
      </c>
      <c r="V27" t="n">
        <v>0.85</v>
      </c>
      <c r="W27" t="n">
        <v>6.87</v>
      </c>
      <c r="X27" t="n">
        <v>1.15</v>
      </c>
      <c r="Y27" t="n">
        <v>1</v>
      </c>
      <c r="Z27" t="n">
        <v>10</v>
      </c>
      <c r="AA27" t="n">
        <v>515.3043544226774</v>
      </c>
      <c r="AB27" t="n">
        <v>705.0621513447666</v>
      </c>
      <c r="AC27" t="n">
        <v>637.7720091813659</v>
      </c>
      <c r="AD27" t="n">
        <v>515304.3544226774</v>
      </c>
      <c r="AE27" t="n">
        <v>705062.1513447666</v>
      </c>
      <c r="AF27" t="n">
        <v>1.713613577193639e-06</v>
      </c>
      <c r="AG27" t="n">
        <v>12</v>
      </c>
      <c r="AH27" t="n">
        <v>637772.0091813658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3.3904</v>
      </c>
      <c r="E28" t="n">
        <v>29.49</v>
      </c>
      <c r="F28" t="n">
        <v>24.85</v>
      </c>
      <c r="G28" t="n">
        <v>37.27</v>
      </c>
      <c r="H28" t="n">
        <v>0.52</v>
      </c>
      <c r="I28" t="n">
        <v>40</v>
      </c>
      <c r="J28" t="n">
        <v>254.26</v>
      </c>
      <c r="K28" t="n">
        <v>58.47</v>
      </c>
      <c r="L28" t="n">
        <v>7.5</v>
      </c>
      <c r="M28" t="n">
        <v>38</v>
      </c>
      <c r="N28" t="n">
        <v>63.29</v>
      </c>
      <c r="O28" t="n">
        <v>31593.16</v>
      </c>
      <c r="P28" t="n">
        <v>399.69</v>
      </c>
      <c r="Q28" t="n">
        <v>452.66</v>
      </c>
      <c r="R28" t="n">
        <v>98.68000000000001</v>
      </c>
      <c r="S28" t="n">
        <v>57.64</v>
      </c>
      <c r="T28" t="n">
        <v>18275.88</v>
      </c>
      <c r="U28" t="n">
        <v>0.58</v>
      </c>
      <c r="V28" t="n">
        <v>0.85</v>
      </c>
      <c r="W28" t="n">
        <v>6.86</v>
      </c>
      <c r="X28" t="n">
        <v>1.12</v>
      </c>
      <c r="Y28" t="n">
        <v>1</v>
      </c>
      <c r="Z28" t="n">
        <v>10</v>
      </c>
      <c r="AA28" t="n">
        <v>513.7263264287724</v>
      </c>
      <c r="AB28" t="n">
        <v>702.903023825824</v>
      </c>
      <c r="AC28" t="n">
        <v>635.8189457624766</v>
      </c>
      <c r="AD28" t="n">
        <v>513726.3264287724</v>
      </c>
      <c r="AE28" t="n">
        <v>702903.023825824</v>
      </c>
      <c r="AF28" t="n">
        <v>1.717920539376479e-06</v>
      </c>
      <c r="AG28" t="n">
        <v>12</v>
      </c>
      <c r="AH28" t="n">
        <v>635818.9457624765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3.4078</v>
      </c>
      <c r="E29" t="n">
        <v>29.34</v>
      </c>
      <c r="F29" t="n">
        <v>24.79</v>
      </c>
      <c r="G29" t="n">
        <v>39.15</v>
      </c>
      <c r="H29" t="n">
        <v>0.54</v>
      </c>
      <c r="I29" t="n">
        <v>38</v>
      </c>
      <c r="J29" t="n">
        <v>254.72</v>
      </c>
      <c r="K29" t="n">
        <v>58.47</v>
      </c>
      <c r="L29" t="n">
        <v>7.75</v>
      </c>
      <c r="M29" t="n">
        <v>36</v>
      </c>
      <c r="N29" t="n">
        <v>63.49</v>
      </c>
      <c r="O29" t="n">
        <v>31649.26</v>
      </c>
      <c r="P29" t="n">
        <v>398.87</v>
      </c>
      <c r="Q29" t="n">
        <v>452.76</v>
      </c>
      <c r="R29" t="n">
        <v>96.89</v>
      </c>
      <c r="S29" t="n">
        <v>57.64</v>
      </c>
      <c r="T29" t="n">
        <v>17395.33</v>
      </c>
      <c r="U29" t="n">
        <v>0.59</v>
      </c>
      <c r="V29" t="n">
        <v>0.86</v>
      </c>
      <c r="W29" t="n">
        <v>6.86</v>
      </c>
      <c r="X29" t="n">
        <v>1.07</v>
      </c>
      <c r="Y29" t="n">
        <v>1</v>
      </c>
      <c r="Z29" t="n">
        <v>10</v>
      </c>
      <c r="AA29" t="n">
        <v>510.9610655962054</v>
      </c>
      <c r="AB29" t="n">
        <v>699.119471960008</v>
      </c>
      <c r="AC29" t="n">
        <v>632.3964907764855</v>
      </c>
      <c r="AD29" t="n">
        <v>510961.0655962054</v>
      </c>
      <c r="AE29" t="n">
        <v>699119.471960008</v>
      </c>
      <c r="AF29" t="n">
        <v>1.726737144315468e-06</v>
      </c>
      <c r="AG29" t="n">
        <v>12</v>
      </c>
      <c r="AH29" t="n">
        <v>632396.4907764855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3.4142</v>
      </c>
      <c r="E30" t="n">
        <v>29.29</v>
      </c>
      <c r="F30" t="n">
        <v>24.79</v>
      </c>
      <c r="G30" t="n">
        <v>40.19</v>
      </c>
      <c r="H30" t="n">
        <v>0.5600000000000001</v>
      </c>
      <c r="I30" t="n">
        <v>37</v>
      </c>
      <c r="J30" t="n">
        <v>255.17</v>
      </c>
      <c r="K30" t="n">
        <v>58.47</v>
      </c>
      <c r="L30" t="n">
        <v>8</v>
      </c>
      <c r="M30" t="n">
        <v>35</v>
      </c>
      <c r="N30" t="n">
        <v>63.7</v>
      </c>
      <c r="O30" t="n">
        <v>31705.44</v>
      </c>
      <c r="P30" t="n">
        <v>398.65</v>
      </c>
      <c r="Q30" t="n">
        <v>452.64</v>
      </c>
      <c r="R30" t="n">
        <v>97.09999999999999</v>
      </c>
      <c r="S30" t="n">
        <v>57.64</v>
      </c>
      <c r="T30" t="n">
        <v>17503.64</v>
      </c>
      <c r="U30" t="n">
        <v>0.59</v>
      </c>
      <c r="V30" t="n">
        <v>0.86</v>
      </c>
      <c r="W30" t="n">
        <v>6.85</v>
      </c>
      <c r="X30" t="n">
        <v>1.06</v>
      </c>
      <c r="Y30" t="n">
        <v>1</v>
      </c>
      <c r="Z30" t="n">
        <v>10</v>
      </c>
      <c r="AA30" t="n">
        <v>510.0943024759362</v>
      </c>
      <c r="AB30" t="n">
        <v>697.9335284199656</v>
      </c>
      <c r="AC30" t="n">
        <v>631.3237320234226</v>
      </c>
      <c r="AD30" t="n">
        <v>510094.3024759362</v>
      </c>
      <c r="AE30" t="n">
        <v>697933.5284199655</v>
      </c>
      <c r="AF30" t="n">
        <v>1.72998003348843e-06</v>
      </c>
      <c r="AG30" t="n">
        <v>12</v>
      </c>
      <c r="AH30" t="n">
        <v>631323.7320234226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3.4263</v>
      </c>
      <c r="E31" t="n">
        <v>29.19</v>
      </c>
      <c r="F31" t="n">
        <v>24.73</v>
      </c>
      <c r="G31" t="n">
        <v>41.21</v>
      </c>
      <c r="H31" t="n">
        <v>0.57</v>
      </c>
      <c r="I31" t="n">
        <v>36</v>
      </c>
      <c r="J31" t="n">
        <v>255.63</v>
      </c>
      <c r="K31" t="n">
        <v>58.47</v>
      </c>
      <c r="L31" t="n">
        <v>8.25</v>
      </c>
      <c r="M31" t="n">
        <v>34</v>
      </c>
      <c r="N31" t="n">
        <v>63.91</v>
      </c>
      <c r="O31" t="n">
        <v>31761.69</v>
      </c>
      <c r="P31" t="n">
        <v>397.69</v>
      </c>
      <c r="Q31" t="n">
        <v>452.62</v>
      </c>
      <c r="R31" t="n">
        <v>95.36</v>
      </c>
      <c r="S31" t="n">
        <v>57.64</v>
      </c>
      <c r="T31" t="n">
        <v>16636.21</v>
      </c>
      <c r="U31" t="n">
        <v>0.6</v>
      </c>
      <c r="V31" t="n">
        <v>0.86</v>
      </c>
      <c r="W31" t="n">
        <v>6.84</v>
      </c>
      <c r="X31" t="n">
        <v>1</v>
      </c>
      <c r="Y31" t="n">
        <v>1</v>
      </c>
      <c r="Z31" t="n">
        <v>10</v>
      </c>
      <c r="AA31" t="n">
        <v>507.848895411876</v>
      </c>
      <c r="AB31" t="n">
        <v>694.86126341455</v>
      </c>
      <c r="AC31" t="n">
        <v>628.5446796781729</v>
      </c>
      <c r="AD31" t="n">
        <v>507848.895411876</v>
      </c>
      <c r="AE31" t="n">
        <v>694861.26341455</v>
      </c>
      <c r="AF31" t="n">
        <v>1.736111120831061e-06</v>
      </c>
      <c r="AG31" t="n">
        <v>12</v>
      </c>
      <c r="AH31" t="n">
        <v>628544.6796781729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3.4326</v>
      </c>
      <c r="E32" t="n">
        <v>29.13</v>
      </c>
      <c r="F32" t="n">
        <v>24.72</v>
      </c>
      <c r="G32" t="n">
        <v>42.38</v>
      </c>
      <c r="H32" t="n">
        <v>0.59</v>
      </c>
      <c r="I32" t="n">
        <v>35</v>
      </c>
      <c r="J32" t="n">
        <v>256.09</v>
      </c>
      <c r="K32" t="n">
        <v>58.47</v>
      </c>
      <c r="L32" t="n">
        <v>8.5</v>
      </c>
      <c r="M32" t="n">
        <v>33</v>
      </c>
      <c r="N32" t="n">
        <v>64.11</v>
      </c>
      <c r="O32" t="n">
        <v>31818.02</v>
      </c>
      <c r="P32" t="n">
        <v>397.66</v>
      </c>
      <c r="Q32" t="n">
        <v>452.6</v>
      </c>
      <c r="R32" t="n">
        <v>94.73</v>
      </c>
      <c r="S32" t="n">
        <v>57.64</v>
      </c>
      <c r="T32" t="n">
        <v>16330.28</v>
      </c>
      <c r="U32" t="n">
        <v>0.61</v>
      </c>
      <c r="V32" t="n">
        <v>0.86</v>
      </c>
      <c r="W32" t="n">
        <v>6.86</v>
      </c>
      <c r="X32" t="n">
        <v>1</v>
      </c>
      <c r="Y32" t="n">
        <v>1</v>
      </c>
      <c r="Z32" t="n">
        <v>10</v>
      </c>
      <c r="AA32" t="n">
        <v>507.0989067974417</v>
      </c>
      <c r="AB32" t="n">
        <v>693.8350959051185</v>
      </c>
      <c r="AC32" t="n">
        <v>627.6164481556063</v>
      </c>
      <c r="AD32" t="n">
        <v>507098.9067974417</v>
      </c>
      <c r="AE32" t="n">
        <v>693835.0959051185</v>
      </c>
      <c r="AF32" t="n">
        <v>1.739303339860695e-06</v>
      </c>
      <c r="AG32" t="n">
        <v>12</v>
      </c>
      <c r="AH32" t="n">
        <v>627616.4481556064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3.4467</v>
      </c>
      <c r="E33" t="n">
        <v>29.01</v>
      </c>
      <c r="F33" t="n">
        <v>24.65</v>
      </c>
      <c r="G33" t="n">
        <v>43.5</v>
      </c>
      <c r="H33" t="n">
        <v>0.61</v>
      </c>
      <c r="I33" t="n">
        <v>34</v>
      </c>
      <c r="J33" t="n">
        <v>256.54</v>
      </c>
      <c r="K33" t="n">
        <v>58.47</v>
      </c>
      <c r="L33" t="n">
        <v>8.75</v>
      </c>
      <c r="M33" t="n">
        <v>32</v>
      </c>
      <c r="N33" t="n">
        <v>64.31999999999999</v>
      </c>
      <c r="O33" t="n">
        <v>31874.43</v>
      </c>
      <c r="P33" t="n">
        <v>396.01</v>
      </c>
      <c r="Q33" t="n">
        <v>452.66</v>
      </c>
      <c r="R33" t="n">
        <v>92.44</v>
      </c>
      <c r="S33" t="n">
        <v>57.64</v>
      </c>
      <c r="T33" t="n">
        <v>15186.13</v>
      </c>
      <c r="U33" t="n">
        <v>0.62</v>
      </c>
      <c r="V33" t="n">
        <v>0.86</v>
      </c>
      <c r="W33" t="n">
        <v>6.85</v>
      </c>
      <c r="X33" t="n">
        <v>0.92</v>
      </c>
      <c r="Y33" t="n">
        <v>1</v>
      </c>
      <c r="Z33" t="n">
        <v>10</v>
      </c>
      <c r="AA33" t="n">
        <v>504.1369373673649</v>
      </c>
      <c r="AB33" t="n">
        <v>689.7823986580186</v>
      </c>
      <c r="AC33" t="n">
        <v>623.9505346457734</v>
      </c>
      <c r="AD33" t="n">
        <v>504136.9373673649</v>
      </c>
      <c r="AE33" t="n">
        <v>689782.3986580186</v>
      </c>
      <c r="AF33" t="n">
        <v>1.746447830069876e-06</v>
      </c>
      <c r="AG33" t="n">
        <v>12</v>
      </c>
      <c r="AH33" t="n">
        <v>623950.5346457734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3.4524</v>
      </c>
      <c r="E34" t="n">
        <v>28.96</v>
      </c>
      <c r="F34" t="n">
        <v>24.65</v>
      </c>
      <c r="G34" t="n">
        <v>44.82</v>
      </c>
      <c r="H34" t="n">
        <v>0.62</v>
      </c>
      <c r="I34" t="n">
        <v>33</v>
      </c>
      <c r="J34" t="n">
        <v>257</v>
      </c>
      <c r="K34" t="n">
        <v>58.47</v>
      </c>
      <c r="L34" t="n">
        <v>9</v>
      </c>
      <c r="M34" t="n">
        <v>31</v>
      </c>
      <c r="N34" t="n">
        <v>64.53</v>
      </c>
      <c r="O34" t="n">
        <v>31931.04</v>
      </c>
      <c r="P34" t="n">
        <v>396.23</v>
      </c>
      <c r="Q34" t="n">
        <v>452.64</v>
      </c>
      <c r="R34" t="n">
        <v>92.29000000000001</v>
      </c>
      <c r="S34" t="n">
        <v>57.64</v>
      </c>
      <c r="T34" t="n">
        <v>15118.35</v>
      </c>
      <c r="U34" t="n">
        <v>0.62</v>
      </c>
      <c r="V34" t="n">
        <v>0.86</v>
      </c>
      <c r="W34" t="n">
        <v>6.85</v>
      </c>
      <c r="X34" t="n">
        <v>0.92</v>
      </c>
      <c r="Y34" t="n">
        <v>1</v>
      </c>
      <c r="Z34" t="n">
        <v>10</v>
      </c>
      <c r="AA34" t="n">
        <v>503.6761782200503</v>
      </c>
      <c r="AB34" t="n">
        <v>689.1519676654038</v>
      </c>
      <c r="AC34" t="n">
        <v>623.3802711022782</v>
      </c>
      <c r="AD34" t="n">
        <v>503676.1782200503</v>
      </c>
      <c r="AE34" t="n">
        <v>689151.9676654038</v>
      </c>
      <c r="AF34" t="n">
        <v>1.749336028239545e-06</v>
      </c>
      <c r="AG34" t="n">
        <v>12</v>
      </c>
      <c r="AH34" t="n">
        <v>623380.2711022783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3.4598</v>
      </c>
      <c r="E35" t="n">
        <v>28.9</v>
      </c>
      <c r="F35" t="n">
        <v>24.64</v>
      </c>
      <c r="G35" t="n">
        <v>46.19</v>
      </c>
      <c r="H35" t="n">
        <v>0.64</v>
      </c>
      <c r="I35" t="n">
        <v>32</v>
      </c>
      <c r="J35" t="n">
        <v>257.46</v>
      </c>
      <c r="K35" t="n">
        <v>58.47</v>
      </c>
      <c r="L35" t="n">
        <v>9.25</v>
      </c>
      <c r="M35" t="n">
        <v>30</v>
      </c>
      <c r="N35" t="n">
        <v>64.73999999999999</v>
      </c>
      <c r="O35" t="n">
        <v>31987.61</v>
      </c>
      <c r="P35" t="n">
        <v>395.85</v>
      </c>
      <c r="Q35" t="n">
        <v>452.66</v>
      </c>
      <c r="R35" t="n">
        <v>91.84999999999999</v>
      </c>
      <c r="S35" t="n">
        <v>57.64</v>
      </c>
      <c r="T35" t="n">
        <v>14904.29</v>
      </c>
      <c r="U35" t="n">
        <v>0.63</v>
      </c>
      <c r="V35" t="n">
        <v>0.86</v>
      </c>
      <c r="W35" t="n">
        <v>6.85</v>
      </c>
      <c r="X35" t="n">
        <v>0.91</v>
      </c>
      <c r="Y35" t="n">
        <v>1</v>
      </c>
      <c r="Z35" t="n">
        <v>10</v>
      </c>
      <c r="AA35" t="n">
        <v>502.5767472365258</v>
      </c>
      <c r="AB35" t="n">
        <v>687.6476776902738</v>
      </c>
      <c r="AC35" t="n">
        <v>622.0195484510905</v>
      </c>
      <c r="AD35" t="n">
        <v>502576.7472365258</v>
      </c>
      <c r="AE35" t="n">
        <v>687647.6776902737</v>
      </c>
      <c r="AF35" t="n">
        <v>1.753085618845782e-06</v>
      </c>
      <c r="AG35" t="n">
        <v>12</v>
      </c>
      <c r="AH35" t="n">
        <v>622019.5484510905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3.47</v>
      </c>
      <c r="E36" t="n">
        <v>28.82</v>
      </c>
      <c r="F36" t="n">
        <v>24.6</v>
      </c>
      <c r="G36" t="n">
        <v>47.61</v>
      </c>
      <c r="H36" t="n">
        <v>0.66</v>
      </c>
      <c r="I36" t="n">
        <v>31</v>
      </c>
      <c r="J36" t="n">
        <v>257.92</v>
      </c>
      <c r="K36" t="n">
        <v>58.47</v>
      </c>
      <c r="L36" t="n">
        <v>9.5</v>
      </c>
      <c r="M36" t="n">
        <v>29</v>
      </c>
      <c r="N36" t="n">
        <v>64.95</v>
      </c>
      <c r="O36" t="n">
        <v>32044.25</v>
      </c>
      <c r="P36" t="n">
        <v>395.15</v>
      </c>
      <c r="Q36" t="n">
        <v>452.61</v>
      </c>
      <c r="R36" t="n">
        <v>90.31</v>
      </c>
      <c r="S36" t="n">
        <v>57.64</v>
      </c>
      <c r="T36" t="n">
        <v>14140.18</v>
      </c>
      <c r="U36" t="n">
        <v>0.64</v>
      </c>
      <c r="V36" t="n">
        <v>0.86</v>
      </c>
      <c r="W36" t="n">
        <v>6.86</v>
      </c>
      <c r="X36" t="n">
        <v>0.87</v>
      </c>
      <c r="Y36" t="n">
        <v>1</v>
      </c>
      <c r="Z36" t="n">
        <v>10</v>
      </c>
      <c r="AA36" t="n">
        <v>500.8463102828246</v>
      </c>
      <c r="AB36" t="n">
        <v>685.2800175087294</v>
      </c>
      <c r="AC36" t="n">
        <v>619.8778544342407</v>
      </c>
      <c r="AD36" t="n">
        <v>500846.3102828246</v>
      </c>
      <c r="AE36" t="n">
        <v>685280.0175087295</v>
      </c>
      <c r="AF36" t="n">
        <v>1.75825397346519e-06</v>
      </c>
      <c r="AG36" t="n">
        <v>12</v>
      </c>
      <c r="AH36" t="n">
        <v>619877.8544342407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3.4828</v>
      </c>
      <c r="E37" t="n">
        <v>28.71</v>
      </c>
      <c r="F37" t="n">
        <v>24.54</v>
      </c>
      <c r="G37" t="n">
        <v>49.08</v>
      </c>
      <c r="H37" t="n">
        <v>0.67</v>
      </c>
      <c r="I37" t="n">
        <v>30</v>
      </c>
      <c r="J37" t="n">
        <v>258.38</v>
      </c>
      <c r="K37" t="n">
        <v>58.47</v>
      </c>
      <c r="L37" t="n">
        <v>9.75</v>
      </c>
      <c r="M37" t="n">
        <v>28</v>
      </c>
      <c r="N37" t="n">
        <v>65.16</v>
      </c>
      <c r="O37" t="n">
        <v>32100.97</v>
      </c>
      <c r="P37" t="n">
        <v>394.12</v>
      </c>
      <c r="Q37" t="n">
        <v>452.57</v>
      </c>
      <c r="R37" t="n">
        <v>88.90000000000001</v>
      </c>
      <c r="S37" t="n">
        <v>57.64</v>
      </c>
      <c r="T37" t="n">
        <v>13439.52</v>
      </c>
      <c r="U37" t="n">
        <v>0.65</v>
      </c>
      <c r="V37" t="n">
        <v>0.86</v>
      </c>
      <c r="W37" t="n">
        <v>6.84</v>
      </c>
      <c r="X37" t="n">
        <v>0.8100000000000001</v>
      </c>
      <c r="Y37" t="n">
        <v>1</v>
      </c>
      <c r="Z37" t="n">
        <v>10</v>
      </c>
      <c r="AA37" t="n">
        <v>498.5466555308348</v>
      </c>
      <c r="AB37" t="n">
        <v>682.1335284234493</v>
      </c>
      <c r="AC37" t="n">
        <v>617.0316618511347</v>
      </c>
      <c r="AD37" t="n">
        <v>498546.6555308348</v>
      </c>
      <c r="AE37" t="n">
        <v>682133.5284234494</v>
      </c>
      <c r="AF37" t="n">
        <v>1.764739751811114e-06</v>
      </c>
      <c r="AG37" t="n">
        <v>12</v>
      </c>
      <c r="AH37" t="n">
        <v>617031.6618511347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3.4781</v>
      </c>
      <c r="E38" t="n">
        <v>28.75</v>
      </c>
      <c r="F38" t="n">
        <v>24.58</v>
      </c>
      <c r="G38" t="n">
        <v>49.16</v>
      </c>
      <c r="H38" t="n">
        <v>0.6899999999999999</v>
      </c>
      <c r="I38" t="n">
        <v>30</v>
      </c>
      <c r="J38" t="n">
        <v>258.84</v>
      </c>
      <c r="K38" t="n">
        <v>58.47</v>
      </c>
      <c r="L38" t="n">
        <v>10</v>
      </c>
      <c r="M38" t="n">
        <v>28</v>
      </c>
      <c r="N38" t="n">
        <v>65.37</v>
      </c>
      <c r="O38" t="n">
        <v>32157.77</v>
      </c>
      <c r="P38" t="n">
        <v>394.6</v>
      </c>
      <c r="Q38" t="n">
        <v>452.63</v>
      </c>
      <c r="R38" t="n">
        <v>90.05</v>
      </c>
      <c r="S38" t="n">
        <v>57.64</v>
      </c>
      <c r="T38" t="n">
        <v>14014.55</v>
      </c>
      <c r="U38" t="n">
        <v>0.64</v>
      </c>
      <c r="V38" t="n">
        <v>0.86</v>
      </c>
      <c r="W38" t="n">
        <v>6.85</v>
      </c>
      <c r="X38" t="n">
        <v>0.85</v>
      </c>
      <c r="Y38" t="n">
        <v>1</v>
      </c>
      <c r="Z38" t="n">
        <v>10</v>
      </c>
      <c r="AA38" t="n">
        <v>499.5281715620789</v>
      </c>
      <c r="AB38" t="n">
        <v>683.4764819588289</v>
      </c>
      <c r="AC38" t="n">
        <v>618.2464457859446</v>
      </c>
      <c r="AD38" t="n">
        <v>499528.1715620789</v>
      </c>
      <c r="AE38" t="n">
        <v>683476.4819588289</v>
      </c>
      <c r="AF38" t="n">
        <v>1.76235825507472e-06</v>
      </c>
      <c r="AG38" t="n">
        <v>12</v>
      </c>
      <c r="AH38" t="n">
        <v>618246.4457859446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3.4872</v>
      </c>
      <c r="E39" t="n">
        <v>28.68</v>
      </c>
      <c r="F39" t="n">
        <v>24.55</v>
      </c>
      <c r="G39" t="n">
        <v>50.79</v>
      </c>
      <c r="H39" t="n">
        <v>0.7</v>
      </c>
      <c r="I39" t="n">
        <v>29</v>
      </c>
      <c r="J39" t="n">
        <v>259.3</v>
      </c>
      <c r="K39" t="n">
        <v>58.47</v>
      </c>
      <c r="L39" t="n">
        <v>10.25</v>
      </c>
      <c r="M39" t="n">
        <v>27</v>
      </c>
      <c r="N39" t="n">
        <v>65.58</v>
      </c>
      <c r="O39" t="n">
        <v>32214.64</v>
      </c>
      <c r="P39" t="n">
        <v>393.97</v>
      </c>
      <c r="Q39" t="n">
        <v>452.62</v>
      </c>
      <c r="R39" t="n">
        <v>89.03</v>
      </c>
      <c r="S39" t="n">
        <v>57.64</v>
      </c>
      <c r="T39" t="n">
        <v>13507.12</v>
      </c>
      <c r="U39" t="n">
        <v>0.65</v>
      </c>
      <c r="V39" t="n">
        <v>0.86</v>
      </c>
      <c r="W39" t="n">
        <v>6.85</v>
      </c>
      <c r="X39" t="n">
        <v>0.82</v>
      </c>
      <c r="Y39" t="n">
        <v>1</v>
      </c>
      <c r="Z39" t="n">
        <v>10</v>
      </c>
      <c r="AA39" t="n">
        <v>498.0176664448058</v>
      </c>
      <c r="AB39" t="n">
        <v>681.4097422185932</v>
      </c>
      <c r="AC39" t="n">
        <v>616.3769527858296</v>
      </c>
      <c r="AD39" t="n">
        <v>498017.6664448058</v>
      </c>
      <c r="AE39" t="n">
        <v>681409.7422185933</v>
      </c>
      <c r="AF39" t="n">
        <v>1.766969238117525e-06</v>
      </c>
      <c r="AG39" t="n">
        <v>12</v>
      </c>
      <c r="AH39" t="n">
        <v>616376.9527858297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3.4976</v>
      </c>
      <c r="E40" t="n">
        <v>28.59</v>
      </c>
      <c r="F40" t="n">
        <v>24.51</v>
      </c>
      <c r="G40" t="n">
        <v>52.52</v>
      </c>
      <c r="H40" t="n">
        <v>0.72</v>
      </c>
      <c r="I40" t="n">
        <v>28</v>
      </c>
      <c r="J40" t="n">
        <v>259.76</v>
      </c>
      <c r="K40" t="n">
        <v>58.47</v>
      </c>
      <c r="L40" t="n">
        <v>10.5</v>
      </c>
      <c r="M40" t="n">
        <v>26</v>
      </c>
      <c r="N40" t="n">
        <v>65.79000000000001</v>
      </c>
      <c r="O40" t="n">
        <v>32271.6</v>
      </c>
      <c r="P40" t="n">
        <v>393.38</v>
      </c>
      <c r="Q40" t="n">
        <v>452.61</v>
      </c>
      <c r="R40" t="n">
        <v>87.91</v>
      </c>
      <c r="S40" t="n">
        <v>57.64</v>
      </c>
      <c r="T40" t="n">
        <v>12951.77</v>
      </c>
      <c r="U40" t="n">
        <v>0.66</v>
      </c>
      <c r="V40" t="n">
        <v>0.87</v>
      </c>
      <c r="W40" t="n">
        <v>6.84</v>
      </c>
      <c r="X40" t="n">
        <v>0.79</v>
      </c>
      <c r="Y40" t="n">
        <v>1</v>
      </c>
      <c r="Z40" t="n">
        <v>10</v>
      </c>
      <c r="AA40" t="n">
        <v>496.369300817333</v>
      </c>
      <c r="AB40" t="n">
        <v>679.1543756463258</v>
      </c>
      <c r="AC40" t="n">
        <v>614.3368352337925</v>
      </c>
      <c r="AD40" t="n">
        <v>496369.300817333</v>
      </c>
      <c r="AE40" t="n">
        <v>679154.3756463258</v>
      </c>
      <c r="AF40" t="n">
        <v>1.772238933023587e-06</v>
      </c>
      <c r="AG40" t="n">
        <v>12</v>
      </c>
      <c r="AH40" t="n">
        <v>614336.8352337925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3.4994</v>
      </c>
      <c r="E41" t="n">
        <v>28.58</v>
      </c>
      <c r="F41" t="n">
        <v>24.5</v>
      </c>
      <c r="G41" t="n">
        <v>52.49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392.95</v>
      </c>
      <c r="Q41" t="n">
        <v>452.59</v>
      </c>
      <c r="R41" t="n">
        <v>87.5</v>
      </c>
      <c r="S41" t="n">
        <v>57.64</v>
      </c>
      <c r="T41" t="n">
        <v>12747.87</v>
      </c>
      <c r="U41" t="n">
        <v>0.66</v>
      </c>
      <c r="V41" t="n">
        <v>0.87</v>
      </c>
      <c r="W41" t="n">
        <v>6.84</v>
      </c>
      <c r="X41" t="n">
        <v>0.77</v>
      </c>
      <c r="Y41" t="n">
        <v>1</v>
      </c>
      <c r="Z41" t="n">
        <v>10</v>
      </c>
      <c r="AA41" t="n">
        <v>495.8467578975993</v>
      </c>
      <c r="AB41" t="n">
        <v>678.4394093705794</v>
      </c>
      <c r="AC41" t="n">
        <v>613.6901043359421</v>
      </c>
      <c r="AD41" t="n">
        <v>495846.7578975993</v>
      </c>
      <c r="AE41" t="n">
        <v>678439.4093705794</v>
      </c>
      <c r="AF41" t="n">
        <v>1.773150995603483e-06</v>
      </c>
      <c r="AG41" t="n">
        <v>12</v>
      </c>
      <c r="AH41" t="n">
        <v>613690.1043359421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3.5096</v>
      </c>
      <c r="E42" t="n">
        <v>28.49</v>
      </c>
      <c r="F42" t="n">
        <v>24.46</v>
      </c>
      <c r="G42" t="n">
        <v>54.36</v>
      </c>
      <c r="H42" t="n">
        <v>0.75</v>
      </c>
      <c r="I42" t="n">
        <v>27</v>
      </c>
      <c r="J42" t="n">
        <v>260.69</v>
      </c>
      <c r="K42" t="n">
        <v>58.47</v>
      </c>
      <c r="L42" t="n">
        <v>11</v>
      </c>
      <c r="M42" t="n">
        <v>25</v>
      </c>
      <c r="N42" t="n">
        <v>66.20999999999999</v>
      </c>
      <c r="O42" t="n">
        <v>32385.75</v>
      </c>
      <c r="P42" t="n">
        <v>392.36</v>
      </c>
      <c r="Q42" t="n">
        <v>452.6</v>
      </c>
      <c r="R42" t="n">
        <v>86.33</v>
      </c>
      <c r="S42" t="n">
        <v>57.64</v>
      </c>
      <c r="T42" t="n">
        <v>12169.15</v>
      </c>
      <c r="U42" t="n">
        <v>0.67</v>
      </c>
      <c r="V42" t="n">
        <v>0.87</v>
      </c>
      <c r="W42" t="n">
        <v>6.84</v>
      </c>
      <c r="X42" t="n">
        <v>0.74</v>
      </c>
      <c r="Y42" t="n">
        <v>1</v>
      </c>
      <c r="Z42" t="n">
        <v>10</v>
      </c>
      <c r="AA42" t="n">
        <v>483.3771420694029</v>
      </c>
      <c r="AB42" t="n">
        <v>661.3779308738162</v>
      </c>
      <c r="AC42" t="n">
        <v>598.2569494009746</v>
      </c>
      <c r="AD42" t="n">
        <v>483377.1420694028</v>
      </c>
      <c r="AE42" t="n">
        <v>661377.9308738163</v>
      </c>
      <c r="AF42" t="n">
        <v>1.778319350222891e-06</v>
      </c>
      <c r="AG42" t="n">
        <v>11</v>
      </c>
      <c r="AH42" t="n">
        <v>598256.9494009746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3.5163</v>
      </c>
      <c r="E43" t="n">
        <v>28.44</v>
      </c>
      <c r="F43" t="n">
        <v>24.45</v>
      </c>
      <c r="G43" t="n">
        <v>56.43</v>
      </c>
      <c r="H43" t="n">
        <v>0.77</v>
      </c>
      <c r="I43" t="n">
        <v>26</v>
      </c>
      <c r="J43" t="n">
        <v>261.15</v>
      </c>
      <c r="K43" t="n">
        <v>58.47</v>
      </c>
      <c r="L43" t="n">
        <v>11.25</v>
      </c>
      <c r="M43" t="n">
        <v>24</v>
      </c>
      <c r="N43" t="n">
        <v>66.43000000000001</v>
      </c>
      <c r="O43" t="n">
        <v>32442.95</v>
      </c>
      <c r="P43" t="n">
        <v>391.92</v>
      </c>
      <c r="Q43" t="n">
        <v>452.6</v>
      </c>
      <c r="R43" t="n">
        <v>86.01000000000001</v>
      </c>
      <c r="S43" t="n">
        <v>57.64</v>
      </c>
      <c r="T43" t="n">
        <v>12015.19</v>
      </c>
      <c r="U43" t="n">
        <v>0.67</v>
      </c>
      <c r="V43" t="n">
        <v>0.87</v>
      </c>
      <c r="W43" t="n">
        <v>6.84</v>
      </c>
      <c r="X43" t="n">
        <v>0.73</v>
      </c>
      <c r="Y43" t="n">
        <v>1</v>
      </c>
      <c r="Z43" t="n">
        <v>10</v>
      </c>
      <c r="AA43" t="n">
        <v>482.3461511534474</v>
      </c>
      <c r="AB43" t="n">
        <v>659.9672836184968</v>
      </c>
      <c r="AC43" t="n">
        <v>596.9809323398468</v>
      </c>
      <c r="AD43" t="n">
        <v>482346.1511534473</v>
      </c>
      <c r="AE43" t="n">
        <v>659967.2836184968</v>
      </c>
      <c r="AF43" t="n">
        <v>1.781714249825835e-06</v>
      </c>
      <c r="AG43" t="n">
        <v>11</v>
      </c>
      <c r="AH43" t="n">
        <v>596980.9323398469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3.5172</v>
      </c>
      <c r="E44" t="n">
        <v>28.43</v>
      </c>
      <c r="F44" t="n">
        <v>24.45</v>
      </c>
      <c r="G44" t="n">
        <v>56.42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391.68</v>
      </c>
      <c r="Q44" t="n">
        <v>452.59</v>
      </c>
      <c r="R44" t="n">
        <v>85.65000000000001</v>
      </c>
      <c r="S44" t="n">
        <v>57.64</v>
      </c>
      <c r="T44" t="n">
        <v>11831.56</v>
      </c>
      <c r="U44" t="n">
        <v>0.67</v>
      </c>
      <c r="V44" t="n">
        <v>0.87</v>
      </c>
      <c r="W44" t="n">
        <v>6.84</v>
      </c>
      <c r="X44" t="n">
        <v>0.72</v>
      </c>
      <c r="Y44" t="n">
        <v>1</v>
      </c>
      <c r="Z44" t="n">
        <v>10</v>
      </c>
      <c r="AA44" t="n">
        <v>482.0886122518147</v>
      </c>
      <c r="AB44" t="n">
        <v>659.6149075314688</v>
      </c>
      <c r="AC44" t="n">
        <v>596.6621865320018</v>
      </c>
      <c r="AD44" t="n">
        <v>482088.6122518147</v>
      </c>
      <c r="AE44" t="n">
        <v>659614.9075314688</v>
      </c>
      <c r="AF44" t="n">
        <v>1.782170281115783e-06</v>
      </c>
      <c r="AG44" t="n">
        <v>11</v>
      </c>
      <c r="AH44" t="n">
        <v>596662.1865320018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3.5258</v>
      </c>
      <c r="E45" t="n">
        <v>28.36</v>
      </c>
      <c r="F45" t="n">
        <v>24.42</v>
      </c>
      <c r="G45" t="n">
        <v>58.62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391.41</v>
      </c>
      <c r="Q45" t="n">
        <v>452.61</v>
      </c>
      <c r="R45" t="n">
        <v>85.26000000000001</v>
      </c>
      <c r="S45" t="n">
        <v>57.64</v>
      </c>
      <c r="T45" t="n">
        <v>11644.11</v>
      </c>
      <c r="U45" t="n">
        <v>0.68</v>
      </c>
      <c r="V45" t="n">
        <v>0.87</v>
      </c>
      <c r="W45" t="n">
        <v>6.83</v>
      </c>
      <c r="X45" t="n">
        <v>0.7</v>
      </c>
      <c r="Y45" t="n">
        <v>1</v>
      </c>
      <c r="Z45" t="n">
        <v>10</v>
      </c>
      <c r="AA45" t="n">
        <v>480.9098226686412</v>
      </c>
      <c r="AB45" t="n">
        <v>658.0020356192447</v>
      </c>
      <c r="AC45" t="n">
        <v>595.2032448514004</v>
      </c>
      <c r="AD45" t="n">
        <v>480909.8226686412</v>
      </c>
      <c r="AE45" t="n">
        <v>658002.0356192447</v>
      </c>
      <c r="AF45" t="n">
        <v>1.78652791344195e-06</v>
      </c>
      <c r="AG45" t="n">
        <v>11</v>
      </c>
      <c r="AH45" t="n">
        <v>595203.2448514004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3.525</v>
      </c>
      <c r="E46" t="n">
        <v>28.37</v>
      </c>
      <c r="F46" t="n">
        <v>24.43</v>
      </c>
      <c r="G46" t="n">
        <v>58.63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391.5</v>
      </c>
      <c r="Q46" t="n">
        <v>452.58</v>
      </c>
      <c r="R46" t="n">
        <v>85.40000000000001</v>
      </c>
      <c r="S46" t="n">
        <v>57.64</v>
      </c>
      <c r="T46" t="n">
        <v>11711.57</v>
      </c>
      <c r="U46" t="n">
        <v>0.67</v>
      </c>
      <c r="V46" t="n">
        <v>0.87</v>
      </c>
      <c r="W46" t="n">
        <v>6.83</v>
      </c>
      <c r="X46" t="n">
        <v>0.71</v>
      </c>
      <c r="Y46" t="n">
        <v>1</v>
      </c>
      <c r="Z46" t="n">
        <v>10</v>
      </c>
      <c r="AA46" t="n">
        <v>481.0907882633606</v>
      </c>
      <c r="AB46" t="n">
        <v>658.2496407295783</v>
      </c>
      <c r="AC46" t="n">
        <v>595.4272188775199</v>
      </c>
      <c r="AD46" t="n">
        <v>481090.7882633606</v>
      </c>
      <c r="AE46" t="n">
        <v>658249.6407295783</v>
      </c>
      <c r="AF46" t="n">
        <v>1.78612255229533e-06</v>
      </c>
      <c r="AG46" t="n">
        <v>11</v>
      </c>
      <c r="AH46" t="n">
        <v>595427.2188775198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3.538</v>
      </c>
      <c r="E47" t="n">
        <v>28.26</v>
      </c>
      <c r="F47" t="n">
        <v>24.37</v>
      </c>
      <c r="G47" t="n">
        <v>60.94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390.52</v>
      </c>
      <c r="Q47" t="n">
        <v>452.58</v>
      </c>
      <c r="R47" t="n">
        <v>83.43000000000001</v>
      </c>
      <c r="S47" t="n">
        <v>57.64</v>
      </c>
      <c r="T47" t="n">
        <v>10734.01</v>
      </c>
      <c r="U47" t="n">
        <v>0.6899999999999999</v>
      </c>
      <c r="V47" t="n">
        <v>0.87</v>
      </c>
      <c r="W47" t="n">
        <v>6.83</v>
      </c>
      <c r="X47" t="n">
        <v>0.65</v>
      </c>
      <c r="Y47" t="n">
        <v>1</v>
      </c>
      <c r="Z47" t="n">
        <v>10</v>
      </c>
      <c r="AA47" t="n">
        <v>478.8730343533833</v>
      </c>
      <c r="AB47" t="n">
        <v>655.2152119895501</v>
      </c>
      <c r="AC47" t="n">
        <v>592.6823917575923</v>
      </c>
      <c r="AD47" t="n">
        <v>478873.0343533834</v>
      </c>
      <c r="AE47" t="n">
        <v>655215.21198955</v>
      </c>
      <c r="AF47" t="n">
        <v>1.792709670927908e-06</v>
      </c>
      <c r="AG47" t="n">
        <v>11</v>
      </c>
      <c r="AH47" t="n">
        <v>592682.3917575923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3.5358</v>
      </c>
      <c r="E48" t="n">
        <v>28.28</v>
      </c>
      <c r="F48" t="n">
        <v>24.39</v>
      </c>
      <c r="G48" t="n">
        <v>60.98</v>
      </c>
      <c r="H48" t="n">
        <v>0.84</v>
      </c>
      <c r="I48" t="n">
        <v>24</v>
      </c>
      <c r="J48" t="n">
        <v>263.48</v>
      </c>
      <c r="K48" t="n">
        <v>58.47</v>
      </c>
      <c r="L48" t="n">
        <v>12.5</v>
      </c>
      <c r="M48" t="n">
        <v>22</v>
      </c>
      <c r="N48" t="n">
        <v>67.51000000000001</v>
      </c>
      <c r="O48" t="n">
        <v>32730.13</v>
      </c>
      <c r="P48" t="n">
        <v>390.78</v>
      </c>
      <c r="Q48" t="n">
        <v>452.57</v>
      </c>
      <c r="R48" t="n">
        <v>84.04000000000001</v>
      </c>
      <c r="S48" t="n">
        <v>57.64</v>
      </c>
      <c r="T48" t="n">
        <v>11036.59</v>
      </c>
      <c r="U48" t="n">
        <v>0.6899999999999999</v>
      </c>
      <c r="V48" t="n">
        <v>0.87</v>
      </c>
      <c r="W48" t="n">
        <v>6.84</v>
      </c>
      <c r="X48" t="n">
        <v>0.67</v>
      </c>
      <c r="Y48" t="n">
        <v>1</v>
      </c>
      <c r="Z48" t="n">
        <v>10</v>
      </c>
      <c r="AA48" t="n">
        <v>479.3484147673709</v>
      </c>
      <c r="AB48" t="n">
        <v>655.8656484442715</v>
      </c>
      <c r="AC48" t="n">
        <v>593.2707514699684</v>
      </c>
      <c r="AD48" t="n">
        <v>479348.4147673709</v>
      </c>
      <c r="AE48" t="n">
        <v>655865.6484442715</v>
      </c>
      <c r="AF48" t="n">
        <v>1.791594927774703e-06</v>
      </c>
      <c r="AG48" t="n">
        <v>11</v>
      </c>
      <c r="AH48" t="n">
        <v>593270.7514699685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3.5474</v>
      </c>
      <c r="E49" t="n">
        <v>28.19</v>
      </c>
      <c r="F49" t="n">
        <v>24.35</v>
      </c>
      <c r="G49" t="n">
        <v>63.51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389.85</v>
      </c>
      <c r="Q49" t="n">
        <v>452.62</v>
      </c>
      <c r="R49" t="n">
        <v>82.55</v>
      </c>
      <c r="S49" t="n">
        <v>57.64</v>
      </c>
      <c r="T49" t="n">
        <v>10296.33</v>
      </c>
      <c r="U49" t="n">
        <v>0.7</v>
      </c>
      <c r="V49" t="n">
        <v>0.87</v>
      </c>
      <c r="W49" t="n">
        <v>6.83</v>
      </c>
      <c r="X49" t="n">
        <v>0.62</v>
      </c>
      <c r="Y49" t="n">
        <v>1</v>
      </c>
      <c r="Z49" t="n">
        <v>10</v>
      </c>
      <c r="AA49" t="n">
        <v>477.3930176186201</v>
      </c>
      <c r="AB49" t="n">
        <v>653.1901877993168</v>
      </c>
      <c r="AC49" t="n">
        <v>590.8506330339357</v>
      </c>
      <c r="AD49" t="n">
        <v>477393.0176186201</v>
      </c>
      <c r="AE49" t="n">
        <v>653190.1877993168</v>
      </c>
      <c r="AF49" t="n">
        <v>1.797472664400696e-06</v>
      </c>
      <c r="AG49" t="n">
        <v>11</v>
      </c>
      <c r="AH49" t="n">
        <v>590850.6330339357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3.5484</v>
      </c>
      <c r="E50" t="n">
        <v>28.18</v>
      </c>
      <c r="F50" t="n">
        <v>24.34</v>
      </c>
      <c r="G50" t="n">
        <v>63.49</v>
      </c>
      <c r="H50" t="n">
        <v>0.87</v>
      </c>
      <c r="I50" t="n">
        <v>23</v>
      </c>
      <c r="J50" t="n">
        <v>264.42</v>
      </c>
      <c r="K50" t="n">
        <v>58.47</v>
      </c>
      <c r="L50" t="n">
        <v>13</v>
      </c>
      <c r="M50" t="n">
        <v>21</v>
      </c>
      <c r="N50" t="n">
        <v>67.94</v>
      </c>
      <c r="O50" t="n">
        <v>32845.58</v>
      </c>
      <c r="P50" t="n">
        <v>389.6</v>
      </c>
      <c r="Q50" t="n">
        <v>452.6</v>
      </c>
      <c r="R50" t="n">
        <v>82.2</v>
      </c>
      <c r="S50" t="n">
        <v>57.64</v>
      </c>
      <c r="T50" t="n">
        <v>10121.28</v>
      </c>
      <c r="U50" t="n">
        <v>0.7</v>
      </c>
      <c r="V50" t="n">
        <v>0.87</v>
      </c>
      <c r="W50" t="n">
        <v>6.83</v>
      </c>
      <c r="X50" t="n">
        <v>0.61</v>
      </c>
      <c r="Y50" t="n">
        <v>1</v>
      </c>
      <c r="Z50" t="n">
        <v>10</v>
      </c>
      <c r="AA50" t="n">
        <v>477.0848840364328</v>
      </c>
      <c r="AB50" t="n">
        <v>652.768585838274</v>
      </c>
      <c r="AC50" t="n">
        <v>590.4692681723328</v>
      </c>
      <c r="AD50" t="n">
        <v>477084.8840364328</v>
      </c>
      <c r="AE50" t="n">
        <v>652768.585838274</v>
      </c>
      <c r="AF50" t="n">
        <v>1.797979365833971e-06</v>
      </c>
      <c r="AG50" t="n">
        <v>11</v>
      </c>
      <c r="AH50" t="n">
        <v>590469.2681723328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3.5464</v>
      </c>
      <c r="E51" t="n">
        <v>28.2</v>
      </c>
      <c r="F51" t="n">
        <v>24.35</v>
      </c>
      <c r="G51" t="n">
        <v>63.53</v>
      </c>
      <c r="H51" t="n">
        <v>0.89</v>
      </c>
      <c r="I51" t="n">
        <v>23</v>
      </c>
      <c r="J51" t="n">
        <v>264.89</v>
      </c>
      <c r="K51" t="n">
        <v>58.47</v>
      </c>
      <c r="L51" t="n">
        <v>13.25</v>
      </c>
      <c r="M51" t="n">
        <v>21</v>
      </c>
      <c r="N51" t="n">
        <v>68.16</v>
      </c>
      <c r="O51" t="n">
        <v>32903.43</v>
      </c>
      <c r="P51" t="n">
        <v>389.64</v>
      </c>
      <c r="Q51" t="n">
        <v>452.67</v>
      </c>
      <c r="R51" t="n">
        <v>82.88</v>
      </c>
      <c r="S51" t="n">
        <v>57.64</v>
      </c>
      <c r="T51" t="n">
        <v>10464.4</v>
      </c>
      <c r="U51" t="n">
        <v>0.7</v>
      </c>
      <c r="V51" t="n">
        <v>0.87</v>
      </c>
      <c r="W51" t="n">
        <v>6.83</v>
      </c>
      <c r="X51" t="n">
        <v>0.63</v>
      </c>
      <c r="Y51" t="n">
        <v>1</v>
      </c>
      <c r="Z51" t="n">
        <v>10</v>
      </c>
      <c r="AA51" t="n">
        <v>477.3503320484457</v>
      </c>
      <c r="AB51" t="n">
        <v>653.1317835190498</v>
      </c>
      <c r="AC51" t="n">
        <v>590.7978027762064</v>
      </c>
      <c r="AD51" t="n">
        <v>477350.3320484457</v>
      </c>
      <c r="AE51" t="n">
        <v>653131.7835190498</v>
      </c>
      <c r="AF51" t="n">
        <v>1.796965962967421e-06</v>
      </c>
      <c r="AG51" t="n">
        <v>11</v>
      </c>
      <c r="AH51" t="n">
        <v>590797.8027762064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3.5562</v>
      </c>
      <c r="E52" t="n">
        <v>28.12</v>
      </c>
      <c r="F52" t="n">
        <v>24.32</v>
      </c>
      <c r="G52" t="n">
        <v>66.34</v>
      </c>
      <c r="H52" t="n">
        <v>0.91</v>
      </c>
      <c r="I52" t="n">
        <v>22</v>
      </c>
      <c r="J52" t="n">
        <v>265.36</v>
      </c>
      <c r="K52" t="n">
        <v>58.47</v>
      </c>
      <c r="L52" t="n">
        <v>13.5</v>
      </c>
      <c r="M52" t="n">
        <v>20</v>
      </c>
      <c r="N52" t="n">
        <v>68.38</v>
      </c>
      <c r="O52" t="n">
        <v>32961.36</v>
      </c>
      <c r="P52" t="n">
        <v>389.33</v>
      </c>
      <c r="Q52" t="n">
        <v>452.62</v>
      </c>
      <c r="R52" t="n">
        <v>81.54000000000001</v>
      </c>
      <c r="S52" t="n">
        <v>57.64</v>
      </c>
      <c r="T52" t="n">
        <v>9798.26</v>
      </c>
      <c r="U52" t="n">
        <v>0.71</v>
      </c>
      <c r="V52" t="n">
        <v>0.87</v>
      </c>
      <c r="W52" t="n">
        <v>6.84</v>
      </c>
      <c r="X52" t="n">
        <v>0.6</v>
      </c>
      <c r="Y52" t="n">
        <v>1</v>
      </c>
      <c r="Z52" t="n">
        <v>10</v>
      </c>
      <c r="AA52" t="n">
        <v>476.0455783669262</v>
      </c>
      <c r="AB52" t="n">
        <v>651.346561970325</v>
      </c>
      <c r="AC52" t="n">
        <v>589.1829602665177</v>
      </c>
      <c r="AD52" t="n">
        <v>476045.5783669262</v>
      </c>
      <c r="AE52" t="n">
        <v>651346.561970325</v>
      </c>
      <c r="AF52" t="n">
        <v>1.801931637013518e-06</v>
      </c>
      <c r="AG52" t="n">
        <v>11</v>
      </c>
      <c r="AH52" t="n">
        <v>589182.9602665177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3.5562</v>
      </c>
      <c r="E53" t="n">
        <v>28.12</v>
      </c>
      <c r="F53" t="n">
        <v>24.32</v>
      </c>
      <c r="G53" t="n">
        <v>66.34</v>
      </c>
      <c r="H53" t="n">
        <v>0.92</v>
      </c>
      <c r="I53" t="n">
        <v>22</v>
      </c>
      <c r="J53" t="n">
        <v>265.83</v>
      </c>
      <c r="K53" t="n">
        <v>58.47</v>
      </c>
      <c r="L53" t="n">
        <v>13.75</v>
      </c>
      <c r="M53" t="n">
        <v>20</v>
      </c>
      <c r="N53" t="n">
        <v>68.59999999999999</v>
      </c>
      <c r="O53" t="n">
        <v>33019.37</v>
      </c>
      <c r="P53" t="n">
        <v>389.19</v>
      </c>
      <c r="Q53" t="n">
        <v>452.66</v>
      </c>
      <c r="R53" t="n">
        <v>81.66</v>
      </c>
      <c r="S53" t="n">
        <v>57.64</v>
      </c>
      <c r="T53" t="n">
        <v>9859.290000000001</v>
      </c>
      <c r="U53" t="n">
        <v>0.71</v>
      </c>
      <c r="V53" t="n">
        <v>0.87</v>
      </c>
      <c r="W53" t="n">
        <v>6.83</v>
      </c>
      <c r="X53" t="n">
        <v>0.6</v>
      </c>
      <c r="Y53" t="n">
        <v>1</v>
      </c>
      <c r="Z53" t="n">
        <v>10</v>
      </c>
      <c r="AA53" t="n">
        <v>475.9503613500887</v>
      </c>
      <c r="AB53" t="n">
        <v>651.2162818472095</v>
      </c>
      <c r="AC53" t="n">
        <v>589.0651138955031</v>
      </c>
      <c r="AD53" t="n">
        <v>475950.3613500887</v>
      </c>
      <c r="AE53" t="n">
        <v>651216.2818472096</v>
      </c>
      <c r="AF53" t="n">
        <v>1.801931637013518e-06</v>
      </c>
      <c r="AG53" t="n">
        <v>11</v>
      </c>
      <c r="AH53" t="n">
        <v>589065.1138955031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3.5666</v>
      </c>
      <c r="E54" t="n">
        <v>28.04</v>
      </c>
      <c r="F54" t="n">
        <v>24.29</v>
      </c>
      <c r="G54" t="n">
        <v>69.40000000000001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19</v>
      </c>
      <c r="N54" t="n">
        <v>68.81999999999999</v>
      </c>
      <c r="O54" t="n">
        <v>33077.47</v>
      </c>
      <c r="P54" t="n">
        <v>388.55</v>
      </c>
      <c r="Q54" t="n">
        <v>452.61</v>
      </c>
      <c r="R54" t="n">
        <v>80.63</v>
      </c>
      <c r="S54" t="n">
        <v>57.64</v>
      </c>
      <c r="T54" t="n">
        <v>9346.610000000001</v>
      </c>
      <c r="U54" t="n">
        <v>0.71</v>
      </c>
      <c r="V54" t="n">
        <v>0.87</v>
      </c>
      <c r="W54" t="n">
        <v>6.83</v>
      </c>
      <c r="X54" t="n">
        <v>0.5600000000000001</v>
      </c>
      <c r="Y54" t="n">
        <v>1</v>
      </c>
      <c r="Z54" t="n">
        <v>10</v>
      </c>
      <c r="AA54" t="n">
        <v>474.3697368688244</v>
      </c>
      <c r="AB54" t="n">
        <v>649.0536016997129</v>
      </c>
      <c r="AC54" t="n">
        <v>587.1088369059429</v>
      </c>
      <c r="AD54" t="n">
        <v>474369.7368688243</v>
      </c>
      <c r="AE54" t="n">
        <v>649053.6016997129</v>
      </c>
      <c r="AF54" t="n">
        <v>1.807201331919581e-06</v>
      </c>
      <c r="AG54" t="n">
        <v>11</v>
      </c>
      <c r="AH54" t="n">
        <v>587108.8369059429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3.5653</v>
      </c>
      <c r="E55" t="n">
        <v>28.05</v>
      </c>
      <c r="F55" t="n">
        <v>24.3</v>
      </c>
      <c r="G55" t="n">
        <v>69.43000000000001</v>
      </c>
      <c r="H55" t="n">
        <v>0.95</v>
      </c>
      <c r="I55" t="n">
        <v>21</v>
      </c>
      <c r="J55" t="n">
        <v>266.77</v>
      </c>
      <c r="K55" t="n">
        <v>58.47</v>
      </c>
      <c r="L55" t="n">
        <v>14.25</v>
      </c>
      <c r="M55" t="n">
        <v>19</v>
      </c>
      <c r="N55" t="n">
        <v>69.04000000000001</v>
      </c>
      <c r="O55" t="n">
        <v>33135.65</v>
      </c>
      <c r="P55" t="n">
        <v>388.85</v>
      </c>
      <c r="Q55" t="n">
        <v>452.65</v>
      </c>
      <c r="R55" t="n">
        <v>80.88</v>
      </c>
      <c r="S55" t="n">
        <v>57.64</v>
      </c>
      <c r="T55" t="n">
        <v>9473.92</v>
      </c>
      <c r="U55" t="n">
        <v>0.71</v>
      </c>
      <c r="V55" t="n">
        <v>0.87</v>
      </c>
      <c r="W55" t="n">
        <v>6.83</v>
      </c>
      <c r="X55" t="n">
        <v>0.57</v>
      </c>
      <c r="Y55" t="n">
        <v>1</v>
      </c>
      <c r="Z55" t="n">
        <v>10</v>
      </c>
      <c r="AA55" t="n">
        <v>474.7392272788073</v>
      </c>
      <c r="AB55" t="n">
        <v>649.5591547794181</v>
      </c>
      <c r="AC55" t="n">
        <v>587.5661407092692</v>
      </c>
      <c r="AD55" t="n">
        <v>474739.2272788073</v>
      </c>
      <c r="AE55" t="n">
        <v>649559.1547794181</v>
      </c>
      <c r="AF55" t="n">
        <v>1.806542620056323e-06</v>
      </c>
      <c r="AG55" t="n">
        <v>11</v>
      </c>
      <c r="AH55" t="n">
        <v>587566.1407092692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3.5656</v>
      </c>
      <c r="E56" t="n">
        <v>28.05</v>
      </c>
      <c r="F56" t="n">
        <v>24.3</v>
      </c>
      <c r="G56" t="n">
        <v>69.42</v>
      </c>
      <c r="H56" t="n">
        <v>0.97</v>
      </c>
      <c r="I56" t="n">
        <v>21</v>
      </c>
      <c r="J56" t="n">
        <v>267.24</v>
      </c>
      <c r="K56" t="n">
        <v>58.47</v>
      </c>
      <c r="L56" t="n">
        <v>14.5</v>
      </c>
      <c r="M56" t="n">
        <v>19</v>
      </c>
      <c r="N56" t="n">
        <v>69.27</v>
      </c>
      <c r="O56" t="n">
        <v>33193.92</v>
      </c>
      <c r="P56" t="n">
        <v>388.5</v>
      </c>
      <c r="Q56" t="n">
        <v>452.56</v>
      </c>
      <c r="R56" t="n">
        <v>81.03</v>
      </c>
      <c r="S56" t="n">
        <v>57.64</v>
      </c>
      <c r="T56" t="n">
        <v>9550.290000000001</v>
      </c>
      <c r="U56" t="n">
        <v>0.71</v>
      </c>
      <c r="V56" t="n">
        <v>0.87</v>
      </c>
      <c r="W56" t="n">
        <v>6.83</v>
      </c>
      <c r="X56" t="n">
        <v>0.57</v>
      </c>
      <c r="Y56" t="n">
        <v>1</v>
      </c>
      <c r="Z56" t="n">
        <v>10</v>
      </c>
      <c r="AA56" t="n">
        <v>474.4720375886719</v>
      </c>
      <c r="AB56" t="n">
        <v>649.1935740577977</v>
      </c>
      <c r="AC56" t="n">
        <v>587.2354504986245</v>
      </c>
      <c r="AD56" t="n">
        <v>474472.0375886719</v>
      </c>
      <c r="AE56" t="n">
        <v>649193.5740577977</v>
      </c>
      <c r="AF56" t="n">
        <v>1.806694630486306e-06</v>
      </c>
      <c r="AG56" t="n">
        <v>11</v>
      </c>
      <c r="AH56" t="n">
        <v>587235.4504986245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3.5753</v>
      </c>
      <c r="E57" t="n">
        <v>27.97</v>
      </c>
      <c r="F57" t="n">
        <v>24.27</v>
      </c>
      <c r="G57" t="n">
        <v>72.81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18</v>
      </c>
      <c r="N57" t="n">
        <v>69.48999999999999</v>
      </c>
      <c r="O57" t="n">
        <v>33252.27</v>
      </c>
      <c r="P57" t="n">
        <v>387.75</v>
      </c>
      <c r="Q57" t="n">
        <v>452.58</v>
      </c>
      <c r="R57" t="n">
        <v>79.97</v>
      </c>
      <c r="S57" t="n">
        <v>57.64</v>
      </c>
      <c r="T57" t="n">
        <v>9020.809999999999</v>
      </c>
      <c r="U57" t="n">
        <v>0.72</v>
      </c>
      <c r="V57" t="n">
        <v>0.87</v>
      </c>
      <c r="W57" t="n">
        <v>6.83</v>
      </c>
      <c r="X57" t="n">
        <v>0.54</v>
      </c>
      <c r="Y57" t="n">
        <v>1</v>
      </c>
      <c r="Z57" t="n">
        <v>10</v>
      </c>
      <c r="AA57" t="n">
        <v>472.8943793550403</v>
      </c>
      <c r="AB57" t="n">
        <v>647.0349524611736</v>
      </c>
      <c r="AC57" t="n">
        <v>585.2828447175378</v>
      </c>
      <c r="AD57" t="n">
        <v>472894.3793550403</v>
      </c>
      <c r="AE57" t="n">
        <v>647034.9524611736</v>
      </c>
      <c r="AF57" t="n">
        <v>1.811609634389076e-06</v>
      </c>
      <c r="AG57" t="n">
        <v>11</v>
      </c>
      <c r="AH57" t="n">
        <v>585282.8447175379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3.5759</v>
      </c>
      <c r="E58" t="n">
        <v>27.96</v>
      </c>
      <c r="F58" t="n">
        <v>24.26</v>
      </c>
      <c r="G58" t="n">
        <v>72.79000000000001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18</v>
      </c>
      <c r="N58" t="n">
        <v>69.70999999999999</v>
      </c>
      <c r="O58" t="n">
        <v>33310.7</v>
      </c>
      <c r="P58" t="n">
        <v>388.06</v>
      </c>
      <c r="Q58" t="n">
        <v>452.63</v>
      </c>
      <c r="R58" t="n">
        <v>79.86</v>
      </c>
      <c r="S58" t="n">
        <v>57.64</v>
      </c>
      <c r="T58" t="n">
        <v>8969.98</v>
      </c>
      <c r="U58" t="n">
        <v>0.72</v>
      </c>
      <c r="V58" t="n">
        <v>0.87</v>
      </c>
      <c r="W58" t="n">
        <v>6.83</v>
      </c>
      <c r="X58" t="n">
        <v>0.54</v>
      </c>
      <c r="Y58" t="n">
        <v>1</v>
      </c>
      <c r="Z58" t="n">
        <v>10</v>
      </c>
      <c r="AA58" t="n">
        <v>473.0080221895084</v>
      </c>
      <c r="AB58" t="n">
        <v>647.1904436008612</v>
      </c>
      <c r="AC58" t="n">
        <v>585.4234960010866</v>
      </c>
      <c r="AD58" t="n">
        <v>473008.0221895084</v>
      </c>
      <c r="AE58" t="n">
        <v>647190.4436008611</v>
      </c>
      <c r="AF58" t="n">
        <v>1.811913655249041e-06</v>
      </c>
      <c r="AG58" t="n">
        <v>11</v>
      </c>
      <c r="AH58" t="n">
        <v>585423.4960010867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3.5763</v>
      </c>
      <c r="E59" t="n">
        <v>27.96</v>
      </c>
      <c r="F59" t="n">
        <v>24.26</v>
      </c>
      <c r="G59" t="n">
        <v>72.78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18</v>
      </c>
      <c r="N59" t="n">
        <v>69.94</v>
      </c>
      <c r="O59" t="n">
        <v>33369.22</v>
      </c>
      <c r="P59" t="n">
        <v>387.32</v>
      </c>
      <c r="Q59" t="n">
        <v>452.61</v>
      </c>
      <c r="R59" t="n">
        <v>79.56</v>
      </c>
      <c r="S59" t="n">
        <v>57.64</v>
      </c>
      <c r="T59" t="n">
        <v>8817.67</v>
      </c>
      <c r="U59" t="n">
        <v>0.72</v>
      </c>
      <c r="V59" t="n">
        <v>0.87</v>
      </c>
      <c r="W59" t="n">
        <v>6.83</v>
      </c>
      <c r="X59" t="n">
        <v>0.54</v>
      </c>
      <c r="Y59" t="n">
        <v>1</v>
      </c>
      <c r="Z59" t="n">
        <v>10</v>
      </c>
      <c r="AA59" t="n">
        <v>472.4681737095055</v>
      </c>
      <c r="AB59" t="n">
        <v>646.4517990940869</v>
      </c>
      <c r="AC59" t="n">
        <v>584.7553466893451</v>
      </c>
      <c r="AD59" t="n">
        <v>472468.1737095055</v>
      </c>
      <c r="AE59" t="n">
        <v>646451.799094087</v>
      </c>
      <c r="AF59" t="n">
        <v>1.812116335822351e-06</v>
      </c>
      <c r="AG59" t="n">
        <v>11</v>
      </c>
      <c r="AH59" t="n">
        <v>584755.3466893451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3.5835</v>
      </c>
      <c r="E60" t="n">
        <v>27.91</v>
      </c>
      <c r="F60" t="n">
        <v>24.25</v>
      </c>
      <c r="G60" t="n">
        <v>76.58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17</v>
      </c>
      <c r="N60" t="n">
        <v>70.16</v>
      </c>
      <c r="O60" t="n">
        <v>33427.83</v>
      </c>
      <c r="P60" t="n">
        <v>387.01</v>
      </c>
      <c r="Q60" t="n">
        <v>452.64</v>
      </c>
      <c r="R60" t="n">
        <v>79.5</v>
      </c>
      <c r="S60" t="n">
        <v>57.64</v>
      </c>
      <c r="T60" t="n">
        <v>8795.459999999999</v>
      </c>
      <c r="U60" t="n">
        <v>0.73</v>
      </c>
      <c r="V60" t="n">
        <v>0.87</v>
      </c>
      <c r="W60" t="n">
        <v>6.83</v>
      </c>
      <c r="X60" t="n">
        <v>0.53</v>
      </c>
      <c r="Y60" t="n">
        <v>1</v>
      </c>
      <c r="Z60" t="n">
        <v>10</v>
      </c>
      <c r="AA60" t="n">
        <v>471.5155953396223</v>
      </c>
      <c r="AB60" t="n">
        <v>645.1484393436212</v>
      </c>
      <c r="AC60" t="n">
        <v>583.5763777641868</v>
      </c>
      <c r="AD60" t="n">
        <v>471515.5953396223</v>
      </c>
      <c r="AE60" t="n">
        <v>645148.4393436213</v>
      </c>
      <c r="AF60" t="n">
        <v>1.815764586141933e-06</v>
      </c>
      <c r="AG60" t="n">
        <v>11</v>
      </c>
      <c r="AH60" t="n">
        <v>583576.3777641867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3.5854</v>
      </c>
      <c r="E61" t="n">
        <v>27.89</v>
      </c>
      <c r="F61" t="n">
        <v>24.24</v>
      </c>
      <c r="G61" t="n">
        <v>76.54000000000001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17</v>
      </c>
      <c r="N61" t="n">
        <v>70.39</v>
      </c>
      <c r="O61" t="n">
        <v>33486.53</v>
      </c>
      <c r="P61" t="n">
        <v>387.09</v>
      </c>
      <c r="Q61" t="n">
        <v>452.57</v>
      </c>
      <c r="R61" t="n">
        <v>78.97</v>
      </c>
      <c r="S61" t="n">
        <v>57.64</v>
      </c>
      <c r="T61" t="n">
        <v>8525.49</v>
      </c>
      <c r="U61" t="n">
        <v>0.73</v>
      </c>
      <c r="V61" t="n">
        <v>0.87</v>
      </c>
      <c r="W61" t="n">
        <v>6.83</v>
      </c>
      <c r="X61" t="n">
        <v>0.51</v>
      </c>
      <c r="Y61" t="n">
        <v>1</v>
      </c>
      <c r="Z61" t="n">
        <v>10</v>
      </c>
      <c r="AA61" t="n">
        <v>471.3468714589637</v>
      </c>
      <c r="AB61" t="n">
        <v>644.9175838865318</v>
      </c>
      <c r="AC61" t="n">
        <v>583.3675548279142</v>
      </c>
      <c r="AD61" t="n">
        <v>471346.8714589637</v>
      </c>
      <c r="AE61" t="n">
        <v>644917.5838865318</v>
      </c>
      <c r="AF61" t="n">
        <v>1.816727318865156e-06</v>
      </c>
      <c r="AG61" t="n">
        <v>11</v>
      </c>
      <c r="AH61" t="n">
        <v>583367.5548279142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3.5842</v>
      </c>
      <c r="E62" t="n">
        <v>27.9</v>
      </c>
      <c r="F62" t="n">
        <v>24.25</v>
      </c>
      <c r="G62" t="n">
        <v>76.56999999999999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17</v>
      </c>
      <c r="N62" t="n">
        <v>70.62</v>
      </c>
      <c r="O62" t="n">
        <v>33545.31</v>
      </c>
      <c r="P62" t="n">
        <v>387.26</v>
      </c>
      <c r="Q62" t="n">
        <v>452.58</v>
      </c>
      <c r="R62" t="n">
        <v>79.31999999999999</v>
      </c>
      <c r="S62" t="n">
        <v>57.64</v>
      </c>
      <c r="T62" t="n">
        <v>8700.5</v>
      </c>
      <c r="U62" t="n">
        <v>0.73</v>
      </c>
      <c r="V62" t="n">
        <v>0.87</v>
      </c>
      <c r="W62" t="n">
        <v>6.83</v>
      </c>
      <c r="X62" t="n">
        <v>0.52</v>
      </c>
      <c r="Y62" t="n">
        <v>1</v>
      </c>
      <c r="Z62" t="n">
        <v>10</v>
      </c>
      <c r="AA62" t="n">
        <v>471.6158132515123</v>
      </c>
      <c r="AB62" t="n">
        <v>645.2855619119713</v>
      </c>
      <c r="AC62" t="n">
        <v>583.7004135470663</v>
      </c>
      <c r="AD62" t="n">
        <v>471615.8132515124</v>
      </c>
      <c r="AE62" t="n">
        <v>645285.5619119713</v>
      </c>
      <c r="AF62" t="n">
        <v>1.816119277145226e-06</v>
      </c>
      <c r="AG62" t="n">
        <v>11</v>
      </c>
      <c r="AH62" t="n">
        <v>583700.4135470663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3.5849</v>
      </c>
      <c r="E63" t="n">
        <v>27.89</v>
      </c>
      <c r="F63" t="n">
        <v>24.24</v>
      </c>
      <c r="G63" t="n">
        <v>76.55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17</v>
      </c>
      <c r="N63" t="n">
        <v>70.84</v>
      </c>
      <c r="O63" t="n">
        <v>33604.17</v>
      </c>
      <c r="P63" t="n">
        <v>386.81</v>
      </c>
      <c r="Q63" t="n">
        <v>452.58</v>
      </c>
      <c r="R63" t="n">
        <v>79.27</v>
      </c>
      <c r="S63" t="n">
        <v>57.64</v>
      </c>
      <c r="T63" t="n">
        <v>8678.549999999999</v>
      </c>
      <c r="U63" t="n">
        <v>0.73</v>
      </c>
      <c r="V63" t="n">
        <v>0.87</v>
      </c>
      <c r="W63" t="n">
        <v>6.82</v>
      </c>
      <c r="X63" t="n">
        <v>0.52</v>
      </c>
      <c r="Y63" t="n">
        <v>1</v>
      </c>
      <c r="Z63" t="n">
        <v>10</v>
      </c>
      <c r="AA63" t="n">
        <v>471.2068461946018</v>
      </c>
      <c r="AB63" t="n">
        <v>644.7259951423533</v>
      </c>
      <c r="AC63" t="n">
        <v>583.1942510445838</v>
      </c>
      <c r="AD63" t="n">
        <v>471206.8461946019</v>
      </c>
      <c r="AE63" t="n">
        <v>644725.9951423533</v>
      </c>
      <c r="AF63" t="n">
        <v>1.816473968148519e-06</v>
      </c>
      <c r="AG63" t="n">
        <v>11</v>
      </c>
      <c r="AH63" t="n">
        <v>583194.2510445837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3.5956</v>
      </c>
      <c r="E64" t="n">
        <v>27.81</v>
      </c>
      <c r="F64" t="n">
        <v>24.2</v>
      </c>
      <c r="G64" t="n">
        <v>80.68000000000001</v>
      </c>
      <c r="H64" t="n">
        <v>1.08</v>
      </c>
      <c r="I64" t="n">
        <v>18</v>
      </c>
      <c r="J64" t="n">
        <v>271.05</v>
      </c>
      <c r="K64" t="n">
        <v>58.47</v>
      </c>
      <c r="L64" t="n">
        <v>16.5</v>
      </c>
      <c r="M64" t="n">
        <v>16</v>
      </c>
      <c r="N64" t="n">
        <v>71.06999999999999</v>
      </c>
      <c r="O64" t="n">
        <v>33663.13</v>
      </c>
      <c r="P64" t="n">
        <v>386.63</v>
      </c>
      <c r="Q64" t="n">
        <v>452.66</v>
      </c>
      <c r="R64" t="n">
        <v>78.12</v>
      </c>
      <c r="S64" t="n">
        <v>57.64</v>
      </c>
      <c r="T64" t="n">
        <v>8109.92</v>
      </c>
      <c r="U64" t="n">
        <v>0.74</v>
      </c>
      <c r="V64" t="n">
        <v>0.88</v>
      </c>
      <c r="W64" t="n">
        <v>6.82</v>
      </c>
      <c r="X64" t="n">
        <v>0.48</v>
      </c>
      <c r="Y64" t="n">
        <v>1</v>
      </c>
      <c r="Z64" t="n">
        <v>10</v>
      </c>
      <c r="AA64" t="n">
        <v>469.8961240366407</v>
      </c>
      <c r="AB64" t="n">
        <v>642.9326072608503</v>
      </c>
      <c r="AC64" t="n">
        <v>581.5720215854558</v>
      </c>
      <c r="AD64" t="n">
        <v>469896.1240366407</v>
      </c>
      <c r="AE64" t="n">
        <v>642932.6072608504</v>
      </c>
      <c r="AF64" t="n">
        <v>1.821895673484564e-06</v>
      </c>
      <c r="AG64" t="n">
        <v>11</v>
      </c>
      <c r="AH64" t="n">
        <v>581572.0215854557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3.5936</v>
      </c>
      <c r="E65" t="n">
        <v>27.83</v>
      </c>
      <c r="F65" t="n">
        <v>24.22</v>
      </c>
      <c r="G65" t="n">
        <v>80.73999999999999</v>
      </c>
      <c r="H65" t="n">
        <v>1.1</v>
      </c>
      <c r="I65" t="n">
        <v>18</v>
      </c>
      <c r="J65" t="n">
        <v>271.52</v>
      </c>
      <c r="K65" t="n">
        <v>58.47</v>
      </c>
      <c r="L65" t="n">
        <v>16.75</v>
      </c>
      <c r="M65" t="n">
        <v>16</v>
      </c>
      <c r="N65" t="n">
        <v>71.3</v>
      </c>
      <c r="O65" t="n">
        <v>33722.17</v>
      </c>
      <c r="P65" t="n">
        <v>386.88</v>
      </c>
      <c r="Q65" t="n">
        <v>452.62</v>
      </c>
      <c r="R65" t="n">
        <v>78.41</v>
      </c>
      <c r="S65" t="n">
        <v>57.64</v>
      </c>
      <c r="T65" t="n">
        <v>8254.209999999999</v>
      </c>
      <c r="U65" t="n">
        <v>0.74</v>
      </c>
      <c r="V65" t="n">
        <v>0.88</v>
      </c>
      <c r="W65" t="n">
        <v>6.83</v>
      </c>
      <c r="X65" t="n">
        <v>0.5</v>
      </c>
      <c r="Y65" t="n">
        <v>1</v>
      </c>
      <c r="Z65" t="n">
        <v>10</v>
      </c>
      <c r="AA65" t="n">
        <v>470.3322066712988</v>
      </c>
      <c r="AB65" t="n">
        <v>643.5292747601975</v>
      </c>
      <c r="AC65" t="n">
        <v>582.1117439760934</v>
      </c>
      <c r="AD65" t="n">
        <v>470332.2066712988</v>
      </c>
      <c r="AE65" t="n">
        <v>643529.2747601975</v>
      </c>
      <c r="AF65" t="n">
        <v>1.820882270618013e-06</v>
      </c>
      <c r="AG65" t="n">
        <v>11</v>
      </c>
      <c r="AH65" t="n">
        <v>582111.7439760934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3.596</v>
      </c>
      <c r="E66" t="n">
        <v>27.81</v>
      </c>
      <c r="F66" t="n">
        <v>24.2</v>
      </c>
      <c r="G66" t="n">
        <v>80.67</v>
      </c>
      <c r="H66" t="n">
        <v>1.11</v>
      </c>
      <c r="I66" t="n">
        <v>18</v>
      </c>
      <c r="J66" t="n">
        <v>272</v>
      </c>
      <c r="K66" t="n">
        <v>58.47</v>
      </c>
      <c r="L66" t="n">
        <v>17</v>
      </c>
      <c r="M66" t="n">
        <v>16</v>
      </c>
      <c r="N66" t="n">
        <v>71.53</v>
      </c>
      <c r="O66" t="n">
        <v>33781.3</v>
      </c>
      <c r="P66" t="n">
        <v>386.25</v>
      </c>
      <c r="Q66" t="n">
        <v>452.61</v>
      </c>
      <c r="R66" t="n">
        <v>77.7</v>
      </c>
      <c r="S66" t="n">
        <v>57.64</v>
      </c>
      <c r="T66" t="n">
        <v>7897.77</v>
      </c>
      <c r="U66" t="n">
        <v>0.74</v>
      </c>
      <c r="V66" t="n">
        <v>0.88</v>
      </c>
      <c r="W66" t="n">
        <v>6.83</v>
      </c>
      <c r="X66" t="n">
        <v>0.48</v>
      </c>
      <c r="Y66" t="n">
        <v>1</v>
      </c>
      <c r="Z66" t="n">
        <v>10</v>
      </c>
      <c r="AA66" t="n">
        <v>469.6017130274471</v>
      </c>
      <c r="AB66" t="n">
        <v>642.5297811295746</v>
      </c>
      <c r="AC66" t="n">
        <v>581.2076406147789</v>
      </c>
      <c r="AD66" t="n">
        <v>469601.7130274471</v>
      </c>
      <c r="AE66" t="n">
        <v>642529.7811295746</v>
      </c>
      <c r="AF66" t="n">
        <v>1.822098354057874e-06</v>
      </c>
      <c r="AG66" t="n">
        <v>11</v>
      </c>
      <c r="AH66" t="n">
        <v>581207.640614779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3.606</v>
      </c>
      <c r="E67" t="n">
        <v>27.73</v>
      </c>
      <c r="F67" t="n">
        <v>24.17</v>
      </c>
      <c r="G67" t="n">
        <v>85.31</v>
      </c>
      <c r="H67" t="n">
        <v>1.13</v>
      </c>
      <c r="I67" t="n">
        <v>17</v>
      </c>
      <c r="J67" t="n">
        <v>272.48</v>
      </c>
      <c r="K67" t="n">
        <v>58.47</v>
      </c>
      <c r="L67" t="n">
        <v>17.25</v>
      </c>
      <c r="M67" t="n">
        <v>15</v>
      </c>
      <c r="N67" t="n">
        <v>71.76000000000001</v>
      </c>
      <c r="O67" t="n">
        <v>33840.65</v>
      </c>
      <c r="P67" t="n">
        <v>385.19</v>
      </c>
      <c r="Q67" t="n">
        <v>452.59</v>
      </c>
      <c r="R67" t="n">
        <v>76.91</v>
      </c>
      <c r="S67" t="n">
        <v>57.64</v>
      </c>
      <c r="T67" t="n">
        <v>7509.72</v>
      </c>
      <c r="U67" t="n">
        <v>0.75</v>
      </c>
      <c r="V67" t="n">
        <v>0.88</v>
      </c>
      <c r="W67" t="n">
        <v>6.82</v>
      </c>
      <c r="X67" t="n">
        <v>0.45</v>
      </c>
      <c r="Y67" t="n">
        <v>1</v>
      </c>
      <c r="Z67" t="n">
        <v>10</v>
      </c>
      <c r="AA67" t="n">
        <v>467.8136476615983</v>
      </c>
      <c r="AB67" t="n">
        <v>640.0832712121436</v>
      </c>
      <c r="AC67" t="n">
        <v>578.9946221701692</v>
      </c>
      <c r="AD67" t="n">
        <v>467813.6476615983</v>
      </c>
      <c r="AE67" t="n">
        <v>640083.2712121436</v>
      </c>
      <c r="AF67" t="n">
        <v>1.827165368390627e-06</v>
      </c>
      <c r="AG67" t="n">
        <v>11</v>
      </c>
      <c r="AH67" t="n">
        <v>578994.6221701693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3.6072</v>
      </c>
      <c r="E68" t="n">
        <v>27.72</v>
      </c>
      <c r="F68" t="n">
        <v>24.16</v>
      </c>
      <c r="G68" t="n">
        <v>85.28</v>
      </c>
      <c r="H68" t="n">
        <v>1.14</v>
      </c>
      <c r="I68" t="n">
        <v>17</v>
      </c>
      <c r="J68" t="n">
        <v>272.97</v>
      </c>
      <c r="K68" t="n">
        <v>58.47</v>
      </c>
      <c r="L68" t="n">
        <v>17.5</v>
      </c>
      <c r="M68" t="n">
        <v>15</v>
      </c>
      <c r="N68" t="n">
        <v>71.98999999999999</v>
      </c>
      <c r="O68" t="n">
        <v>33899.96</v>
      </c>
      <c r="P68" t="n">
        <v>385.41</v>
      </c>
      <c r="Q68" t="n">
        <v>452.62</v>
      </c>
      <c r="R68" t="n">
        <v>76.59</v>
      </c>
      <c r="S68" t="n">
        <v>57.64</v>
      </c>
      <c r="T68" t="n">
        <v>7347.27</v>
      </c>
      <c r="U68" t="n">
        <v>0.75</v>
      </c>
      <c r="V68" t="n">
        <v>0.88</v>
      </c>
      <c r="W68" t="n">
        <v>6.82</v>
      </c>
      <c r="X68" t="n">
        <v>0.44</v>
      </c>
      <c r="Y68" t="n">
        <v>1</v>
      </c>
      <c r="Z68" t="n">
        <v>10</v>
      </c>
      <c r="AA68" t="n">
        <v>467.8090933019777</v>
      </c>
      <c r="AB68" t="n">
        <v>640.0770397363865</v>
      </c>
      <c r="AC68" t="n">
        <v>578.9889854177125</v>
      </c>
      <c r="AD68" t="n">
        <v>467809.0933019777</v>
      </c>
      <c r="AE68" t="n">
        <v>640077.0397363865</v>
      </c>
      <c r="AF68" t="n">
        <v>1.827773410110557e-06</v>
      </c>
      <c r="AG68" t="n">
        <v>11</v>
      </c>
      <c r="AH68" t="n">
        <v>578988.9854177125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3.6065</v>
      </c>
      <c r="E69" t="n">
        <v>27.73</v>
      </c>
      <c r="F69" t="n">
        <v>24.17</v>
      </c>
      <c r="G69" t="n">
        <v>85.3</v>
      </c>
      <c r="H69" t="n">
        <v>1.16</v>
      </c>
      <c r="I69" t="n">
        <v>17</v>
      </c>
      <c r="J69" t="n">
        <v>273.45</v>
      </c>
      <c r="K69" t="n">
        <v>58.47</v>
      </c>
      <c r="L69" t="n">
        <v>17.75</v>
      </c>
      <c r="M69" t="n">
        <v>15</v>
      </c>
      <c r="N69" t="n">
        <v>72.22</v>
      </c>
      <c r="O69" t="n">
        <v>33959.36</v>
      </c>
      <c r="P69" t="n">
        <v>385.77</v>
      </c>
      <c r="Q69" t="n">
        <v>452.59</v>
      </c>
      <c r="R69" t="n">
        <v>76.79000000000001</v>
      </c>
      <c r="S69" t="n">
        <v>57.64</v>
      </c>
      <c r="T69" t="n">
        <v>7446.75</v>
      </c>
      <c r="U69" t="n">
        <v>0.75</v>
      </c>
      <c r="V69" t="n">
        <v>0.88</v>
      </c>
      <c r="W69" t="n">
        <v>6.82</v>
      </c>
      <c r="X69" t="n">
        <v>0.44</v>
      </c>
      <c r="Y69" t="n">
        <v>1</v>
      </c>
      <c r="Z69" t="n">
        <v>10</v>
      </c>
      <c r="AA69" t="n">
        <v>468.1545148895763</v>
      </c>
      <c r="AB69" t="n">
        <v>640.5496607914638</v>
      </c>
      <c r="AC69" t="n">
        <v>579.4165001826211</v>
      </c>
      <c r="AD69" t="n">
        <v>468154.5148895762</v>
      </c>
      <c r="AE69" t="n">
        <v>640549.6607914638</v>
      </c>
      <c r="AF69" t="n">
        <v>1.827418719107265e-06</v>
      </c>
      <c r="AG69" t="n">
        <v>11</v>
      </c>
      <c r="AH69" t="n">
        <v>579416.5001826211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3.6039</v>
      </c>
      <c r="E70" t="n">
        <v>27.75</v>
      </c>
      <c r="F70" t="n">
        <v>24.19</v>
      </c>
      <c r="G70" t="n">
        <v>85.37</v>
      </c>
      <c r="H70" t="n">
        <v>1.17</v>
      </c>
      <c r="I70" t="n">
        <v>17</v>
      </c>
      <c r="J70" t="n">
        <v>273.93</v>
      </c>
      <c r="K70" t="n">
        <v>58.47</v>
      </c>
      <c r="L70" t="n">
        <v>18</v>
      </c>
      <c r="M70" t="n">
        <v>15</v>
      </c>
      <c r="N70" t="n">
        <v>72.45999999999999</v>
      </c>
      <c r="O70" t="n">
        <v>34018.85</v>
      </c>
      <c r="P70" t="n">
        <v>386.1</v>
      </c>
      <c r="Q70" t="n">
        <v>452.56</v>
      </c>
      <c r="R70" t="n">
        <v>77.23999999999999</v>
      </c>
      <c r="S70" t="n">
        <v>57.64</v>
      </c>
      <c r="T70" t="n">
        <v>7674.86</v>
      </c>
      <c r="U70" t="n">
        <v>0.75</v>
      </c>
      <c r="V70" t="n">
        <v>0.88</v>
      </c>
      <c r="W70" t="n">
        <v>6.83</v>
      </c>
      <c r="X70" t="n">
        <v>0.46</v>
      </c>
      <c r="Y70" t="n">
        <v>1</v>
      </c>
      <c r="Z70" t="n">
        <v>10</v>
      </c>
      <c r="AA70" t="n">
        <v>468.699894537248</v>
      </c>
      <c r="AB70" t="n">
        <v>641.2958732858602</v>
      </c>
      <c r="AC70" t="n">
        <v>580.0914952038681</v>
      </c>
      <c r="AD70" t="n">
        <v>468699.8945372481</v>
      </c>
      <c r="AE70" t="n">
        <v>641295.8732858603</v>
      </c>
      <c r="AF70" t="n">
        <v>1.826101295380749e-06</v>
      </c>
      <c r="AG70" t="n">
        <v>11</v>
      </c>
      <c r="AH70" t="n">
        <v>580091.4952038681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3.6037</v>
      </c>
      <c r="E71" t="n">
        <v>27.75</v>
      </c>
      <c r="F71" t="n">
        <v>24.19</v>
      </c>
      <c r="G71" t="n">
        <v>85.37</v>
      </c>
      <c r="H71" t="n">
        <v>1.18</v>
      </c>
      <c r="I71" t="n">
        <v>17</v>
      </c>
      <c r="J71" t="n">
        <v>274.41</v>
      </c>
      <c r="K71" t="n">
        <v>58.47</v>
      </c>
      <c r="L71" t="n">
        <v>18.25</v>
      </c>
      <c r="M71" t="n">
        <v>15</v>
      </c>
      <c r="N71" t="n">
        <v>72.69</v>
      </c>
      <c r="O71" t="n">
        <v>34078.44</v>
      </c>
      <c r="P71" t="n">
        <v>385.77</v>
      </c>
      <c r="Q71" t="n">
        <v>452.59</v>
      </c>
      <c r="R71" t="n">
        <v>77.42</v>
      </c>
      <c r="S71" t="n">
        <v>57.64</v>
      </c>
      <c r="T71" t="n">
        <v>7761.51</v>
      </c>
      <c r="U71" t="n">
        <v>0.74</v>
      </c>
      <c r="V71" t="n">
        <v>0.88</v>
      </c>
      <c r="W71" t="n">
        <v>6.82</v>
      </c>
      <c r="X71" t="n">
        <v>0.46</v>
      </c>
      <c r="Y71" t="n">
        <v>1</v>
      </c>
      <c r="Z71" t="n">
        <v>10</v>
      </c>
      <c r="AA71" t="n">
        <v>468.4977175129673</v>
      </c>
      <c r="AB71" t="n">
        <v>641.0192457618188</v>
      </c>
      <c r="AC71" t="n">
        <v>579.8412686224718</v>
      </c>
      <c r="AD71" t="n">
        <v>468497.7175129673</v>
      </c>
      <c r="AE71" t="n">
        <v>641019.2457618187</v>
      </c>
      <c r="AF71" t="n">
        <v>1.825999955094094e-06</v>
      </c>
      <c r="AG71" t="n">
        <v>11</v>
      </c>
      <c r="AH71" t="n">
        <v>579841.2686224718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3.6135</v>
      </c>
      <c r="E72" t="n">
        <v>27.67</v>
      </c>
      <c r="F72" t="n">
        <v>24.16</v>
      </c>
      <c r="G72" t="n">
        <v>90.61</v>
      </c>
      <c r="H72" t="n">
        <v>1.2</v>
      </c>
      <c r="I72" t="n">
        <v>16</v>
      </c>
      <c r="J72" t="n">
        <v>274.9</v>
      </c>
      <c r="K72" t="n">
        <v>58.47</v>
      </c>
      <c r="L72" t="n">
        <v>18.5</v>
      </c>
      <c r="M72" t="n">
        <v>14</v>
      </c>
      <c r="N72" t="n">
        <v>72.92</v>
      </c>
      <c r="O72" t="n">
        <v>34138.11</v>
      </c>
      <c r="P72" t="n">
        <v>385.31</v>
      </c>
      <c r="Q72" t="n">
        <v>452.62</v>
      </c>
      <c r="R72" t="n">
        <v>76.54000000000001</v>
      </c>
      <c r="S72" t="n">
        <v>57.64</v>
      </c>
      <c r="T72" t="n">
        <v>7327.64</v>
      </c>
      <c r="U72" t="n">
        <v>0.75</v>
      </c>
      <c r="V72" t="n">
        <v>0.88</v>
      </c>
      <c r="W72" t="n">
        <v>6.82</v>
      </c>
      <c r="X72" t="n">
        <v>0.44</v>
      </c>
      <c r="Y72" t="n">
        <v>1</v>
      </c>
      <c r="Z72" t="n">
        <v>10</v>
      </c>
      <c r="AA72" t="n">
        <v>467.1372618169473</v>
      </c>
      <c r="AB72" t="n">
        <v>639.1578102594545</v>
      </c>
      <c r="AC72" t="n">
        <v>578.1574859119123</v>
      </c>
      <c r="AD72" t="n">
        <v>467137.2618169473</v>
      </c>
      <c r="AE72" t="n">
        <v>639157.8102594545</v>
      </c>
      <c r="AF72" t="n">
        <v>1.830965629140191e-06</v>
      </c>
      <c r="AG72" t="n">
        <v>11</v>
      </c>
      <c r="AH72" t="n">
        <v>578157.4859119123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3.6138</v>
      </c>
      <c r="E73" t="n">
        <v>27.67</v>
      </c>
      <c r="F73" t="n">
        <v>24.16</v>
      </c>
      <c r="G73" t="n">
        <v>90.59999999999999</v>
      </c>
      <c r="H73" t="n">
        <v>1.21</v>
      </c>
      <c r="I73" t="n">
        <v>16</v>
      </c>
      <c r="J73" t="n">
        <v>275.38</v>
      </c>
      <c r="K73" t="n">
        <v>58.47</v>
      </c>
      <c r="L73" t="n">
        <v>18.75</v>
      </c>
      <c r="M73" t="n">
        <v>14</v>
      </c>
      <c r="N73" t="n">
        <v>73.16</v>
      </c>
      <c r="O73" t="n">
        <v>34197.87</v>
      </c>
      <c r="P73" t="n">
        <v>385.39</v>
      </c>
      <c r="Q73" t="n">
        <v>452.55</v>
      </c>
      <c r="R73" t="n">
        <v>76.39</v>
      </c>
      <c r="S73" t="n">
        <v>57.64</v>
      </c>
      <c r="T73" t="n">
        <v>7251.34</v>
      </c>
      <c r="U73" t="n">
        <v>0.75</v>
      </c>
      <c r="V73" t="n">
        <v>0.88</v>
      </c>
      <c r="W73" t="n">
        <v>6.82</v>
      </c>
      <c r="X73" t="n">
        <v>0.43</v>
      </c>
      <c r="Y73" t="n">
        <v>1</v>
      </c>
      <c r="Z73" t="n">
        <v>10</v>
      </c>
      <c r="AA73" t="n">
        <v>467.162057815299</v>
      </c>
      <c r="AB73" t="n">
        <v>639.1917372383217</v>
      </c>
      <c r="AC73" t="n">
        <v>578.1881749475331</v>
      </c>
      <c r="AD73" t="n">
        <v>467162.057815299</v>
      </c>
      <c r="AE73" t="n">
        <v>639191.7372383217</v>
      </c>
      <c r="AF73" t="n">
        <v>1.831117639570174e-06</v>
      </c>
      <c r="AG73" t="n">
        <v>11</v>
      </c>
      <c r="AH73" t="n">
        <v>578188.1749475331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3.615</v>
      </c>
      <c r="E74" t="n">
        <v>27.66</v>
      </c>
      <c r="F74" t="n">
        <v>24.15</v>
      </c>
      <c r="G74" t="n">
        <v>90.56</v>
      </c>
      <c r="H74" t="n">
        <v>1.23</v>
      </c>
      <c r="I74" t="n">
        <v>16</v>
      </c>
      <c r="J74" t="n">
        <v>275.87</v>
      </c>
      <c r="K74" t="n">
        <v>58.47</v>
      </c>
      <c r="L74" t="n">
        <v>19</v>
      </c>
      <c r="M74" t="n">
        <v>14</v>
      </c>
      <c r="N74" t="n">
        <v>73.39</v>
      </c>
      <c r="O74" t="n">
        <v>34257.73</v>
      </c>
      <c r="P74" t="n">
        <v>385.13</v>
      </c>
      <c r="Q74" t="n">
        <v>452.56</v>
      </c>
      <c r="R74" t="n">
        <v>76.33</v>
      </c>
      <c r="S74" t="n">
        <v>57.64</v>
      </c>
      <c r="T74" t="n">
        <v>7221.24</v>
      </c>
      <c r="U74" t="n">
        <v>0.76</v>
      </c>
      <c r="V74" t="n">
        <v>0.88</v>
      </c>
      <c r="W74" t="n">
        <v>6.82</v>
      </c>
      <c r="X74" t="n">
        <v>0.43</v>
      </c>
      <c r="Y74" t="n">
        <v>1</v>
      </c>
      <c r="Z74" t="n">
        <v>10</v>
      </c>
      <c r="AA74" t="n">
        <v>466.8365812622813</v>
      </c>
      <c r="AB74" t="n">
        <v>638.7464058594708</v>
      </c>
      <c r="AC74" t="n">
        <v>577.7853453704532</v>
      </c>
      <c r="AD74" t="n">
        <v>466836.5812622813</v>
      </c>
      <c r="AE74" t="n">
        <v>638746.4058594707</v>
      </c>
      <c r="AF74" t="n">
        <v>1.831725681290104e-06</v>
      </c>
      <c r="AG74" t="n">
        <v>11</v>
      </c>
      <c r="AH74" t="n">
        <v>577785.3453704532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3.6127</v>
      </c>
      <c r="E75" t="n">
        <v>27.68</v>
      </c>
      <c r="F75" t="n">
        <v>24.17</v>
      </c>
      <c r="G75" t="n">
        <v>90.63</v>
      </c>
      <c r="H75" t="n">
        <v>1.24</v>
      </c>
      <c r="I75" t="n">
        <v>16</v>
      </c>
      <c r="J75" t="n">
        <v>276.35</v>
      </c>
      <c r="K75" t="n">
        <v>58.47</v>
      </c>
      <c r="L75" t="n">
        <v>19.25</v>
      </c>
      <c r="M75" t="n">
        <v>14</v>
      </c>
      <c r="N75" t="n">
        <v>73.63</v>
      </c>
      <c r="O75" t="n">
        <v>34317.68</v>
      </c>
      <c r="P75" t="n">
        <v>385.48</v>
      </c>
      <c r="Q75" t="n">
        <v>452.59</v>
      </c>
      <c r="R75" t="n">
        <v>76.8</v>
      </c>
      <c r="S75" t="n">
        <v>57.64</v>
      </c>
      <c r="T75" t="n">
        <v>7456.07</v>
      </c>
      <c r="U75" t="n">
        <v>0.75</v>
      </c>
      <c r="V75" t="n">
        <v>0.88</v>
      </c>
      <c r="W75" t="n">
        <v>6.82</v>
      </c>
      <c r="X75" t="n">
        <v>0.44</v>
      </c>
      <c r="Y75" t="n">
        <v>1</v>
      </c>
      <c r="Z75" t="n">
        <v>10</v>
      </c>
      <c r="AA75" t="n">
        <v>467.3643433717021</v>
      </c>
      <c r="AB75" t="n">
        <v>639.4685132608014</v>
      </c>
      <c r="AC75" t="n">
        <v>578.438535854885</v>
      </c>
      <c r="AD75" t="n">
        <v>467364.3433717021</v>
      </c>
      <c r="AE75" t="n">
        <v>639468.5132608014</v>
      </c>
      <c r="AF75" t="n">
        <v>1.830560267993571e-06</v>
      </c>
      <c r="AG75" t="n">
        <v>11</v>
      </c>
      <c r="AH75" t="n">
        <v>578438.535854885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3.6134</v>
      </c>
      <c r="E76" t="n">
        <v>27.67</v>
      </c>
      <c r="F76" t="n">
        <v>24.16</v>
      </c>
      <c r="G76" t="n">
        <v>90.61</v>
      </c>
      <c r="H76" t="n">
        <v>1.25</v>
      </c>
      <c r="I76" t="n">
        <v>16</v>
      </c>
      <c r="J76" t="n">
        <v>276.84</v>
      </c>
      <c r="K76" t="n">
        <v>58.47</v>
      </c>
      <c r="L76" t="n">
        <v>19.5</v>
      </c>
      <c r="M76" t="n">
        <v>14</v>
      </c>
      <c r="N76" t="n">
        <v>73.87</v>
      </c>
      <c r="O76" t="n">
        <v>34377.72</v>
      </c>
      <c r="P76" t="n">
        <v>385.04</v>
      </c>
      <c r="Q76" t="n">
        <v>452.59</v>
      </c>
      <c r="R76" t="n">
        <v>76.52</v>
      </c>
      <c r="S76" t="n">
        <v>57.64</v>
      </c>
      <c r="T76" t="n">
        <v>7317.01</v>
      </c>
      <c r="U76" t="n">
        <v>0.75</v>
      </c>
      <c r="V76" t="n">
        <v>0.88</v>
      </c>
      <c r="W76" t="n">
        <v>6.82</v>
      </c>
      <c r="X76" t="n">
        <v>0.44</v>
      </c>
      <c r="Y76" t="n">
        <v>1</v>
      </c>
      <c r="Z76" t="n">
        <v>10</v>
      </c>
      <c r="AA76" t="n">
        <v>466.9661191255954</v>
      </c>
      <c r="AB76" t="n">
        <v>638.9236452788645</v>
      </c>
      <c r="AC76" t="n">
        <v>577.945669308417</v>
      </c>
      <c r="AD76" t="n">
        <v>466966.1191255954</v>
      </c>
      <c r="AE76" t="n">
        <v>638923.6452788644</v>
      </c>
      <c r="AF76" t="n">
        <v>1.830914958996864e-06</v>
      </c>
      <c r="AG76" t="n">
        <v>11</v>
      </c>
      <c r="AH76" t="n">
        <v>577945.669308417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3.624</v>
      </c>
      <c r="E77" t="n">
        <v>27.59</v>
      </c>
      <c r="F77" t="n">
        <v>24.13</v>
      </c>
      <c r="G77" t="n">
        <v>96.52</v>
      </c>
      <c r="H77" t="n">
        <v>1.27</v>
      </c>
      <c r="I77" t="n">
        <v>15</v>
      </c>
      <c r="J77" t="n">
        <v>277.33</v>
      </c>
      <c r="K77" t="n">
        <v>58.47</v>
      </c>
      <c r="L77" t="n">
        <v>19.75</v>
      </c>
      <c r="M77" t="n">
        <v>13</v>
      </c>
      <c r="N77" t="n">
        <v>74.09999999999999</v>
      </c>
      <c r="O77" t="n">
        <v>34437.85</v>
      </c>
      <c r="P77" t="n">
        <v>384.27</v>
      </c>
      <c r="Q77" t="n">
        <v>452.64</v>
      </c>
      <c r="R77" t="n">
        <v>75.56</v>
      </c>
      <c r="S77" t="n">
        <v>57.64</v>
      </c>
      <c r="T77" t="n">
        <v>6841.93</v>
      </c>
      <c r="U77" t="n">
        <v>0.76</v>
      </c>
      <c r="V77" t="n">
        <v>0.88</v>
      </c>
      <c r="W77" t="n">
        <v>6.82</v>
      </c>
      <c r="X77" t="n">
        <v>0.4</v>
      </c>
      <c r="Y77" t="n">
        <v>1</v>
      </c>
      <c r="Z77" t="n">
        <v>10</v>
      </c>
      <c r="AA77" t="n">
        <v>465.3304499053492</v>
      </c>
      <c r="AB77" t="n">
        <v>636.6856504910903</v>
      </c>
      <c r="AC77" t="n">
        <v>575.9212656021425</v>
      </c>
      <c r="AD77" t="n">
        <v>465330.4499053492</v>
      </c>
      <c r="AE77" t="n">
        <v>636685.6504910903</v>
      </c>
      <c r="AF77" t="n">
        <v>1.836285994189582e-06</v>
      </c>
      <c r="AG77" t="n">
        <v>11</v>
      </c>
      <c r="AH77" t="n">
        <v>575921.2656021426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3.6258</v>
      </c>
      <c r="E78" t="n">
        <v>27.58</v>
      </c>
      <c r="F78" t="n">
        <v>24.11</v>
      </c>
      <c r="G78" t="n">
        <v>96.45999999999999</v>
      </c>
      <c r="H78" t="n">
        <v>1.28</v>
      </c>
      <c r="I78" t="n">
        <v>15</v>
      </c>
      <c r="J78" t="n">
        <v>277.82</v>
      </c>
      <c r="K78" t="n">
        <v>58.47</v>
      </c>
      <c r="L78" t="n">
        <v>20</v>
      </c>
      <c r="M78" t="n">
        <v>13</v>
      </c>
      <c r="N78" t="n">
        <v>74.34</v>
      </c>
      <c r="O78" t="n">
        <v>34498.07</v>
      </c>
      <c r="P78" t="n">
        <v>384.09</v>
      </c>
      <c r="Q78" t="n">
        <v>452.58</v>
      </c>
      <c r="R78" t="n">
        <v>75.04000000000001</v>
      </c>
      <c r="S78" t="n">
        <v>57.64</v>
      </c>
      <c r="T78" t="n">
        <v>6584.27</v>
      </c>
      <c r="U78" t="n">
        <v>0.77</v>
      </c>
      <c r="V78" t="n">
        <v>0.88</v>
      </c>
      <c r="W78" t="n">
        <v>6.82</v>
      </c>
      <c r="X78" t="n">
        <v>0.39</v>
      </c>
      <c r="Y78" t="n">
        <v>1</v>
      </c>
      <c r="Z78" t="n">
        <v>10</v>
      </c>
      <c r="AA78" t="n">
        <v>464.9664543352189</v>
      </c>
      <c r="AB78" t="n">
        <v>636.1876156936868</v>
      </c>
      <c r="AC78" t="n">
        <v>575.4707625468071</v>
      </c>
      <c r="AD78" t="n">
        <v>464966.4543352189</v>
      </c>
      <c r="AE78" t="n">
        <v>636187.6156936868</v>
      </c>
      <c r="AF78" t="n">
        <v>1.837198056769477e-06</v>
      </c>
      <c r="AG78" t="n">
        <v>11</v>
      </c>
      <c r="AH78" t="n">
        <v>575470.7625468072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3.6228</v>
      </c>
      <c r="E79" t="n">
        <v>27.6</v>
      </c>
      <c r="F79" t="n">
        <v>24.14</v>
      </c>
      <c r="G79" t="n">
        <v>96.55</v>
      </c>
      <c r="H79" t="n">
        <v>1.3</v>
      </c>
      <c r="I79" t="n">
        <v>15</v>
      </c>
      <c r="J79" t="n">
        <v>278.3</v>
      </c>
      <c r="K79" t="n">
        <v>58.47</v>
      </c>
      <c r="L79" t="n">
        <v>20.25</v>
      </c>
      <c r="M79" t="n">
        <v>13</v>
      </c>
      <c r="N79" t="n">
        <v>74.58</v>
      </c>
      <c r="O79" t="n">
        <v>34558.39</v>
      </c>
      <c r="P79" t="n">
        <v>384.51</v>
      </c>
      <c r="Q79" t="n">
        <v>452.63</v>
      </c>
      <c r="R79" t="n">
        <v>75.84</v>
      </c>
      <c r="S79" t="n">
        <v>57.64</v>
      </c>
      <c r="T79" t="n">
        <v>6984.44</v>
      </c>
      <c r="U79" t="n">
        <v>0.76</v>
      </c>
      <c r="V79" t="n">
        <v>0.88</v>
      </c>
      <c r="W79" t="n">
        <v>6.82</v>
      </c>
      <c r="X79" t="n">
        <v>0.41</v>
      </c>
      <c r="Y79" t="n">
        <v>1</v>
      </c>
      <c r="Z79" t="n">
        <v>10</v>
      </c>
      <c r="AA79" t="n">
        <v>465.6412666340197</v>
      </c>
      <c r="AB79" t="n">
        <v>637.1109236515236</v>
      </c>
      <c r="AC79" t="n">
        <v>576.3059512890188</v>
      </c>
      <c r="AD79" t="n">
        <v>465641.2666340197</v>
      </c>
      <c r="AE79" t="n">
        <v>637110.9236515237</v>
      </c>
      <c r="AF79" t="n">
        <v>1.835677952469651e-06</v>
      </c>
      <c r="AG79" t="n">
        <v>11</v>
      </c>
      <c r="AH79" t="n">
        <v>576305.9512890188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3.6241</v>
      </c>
      <c r="E80" t="n">
        <v>27.59</v>
      </c>
      <c r="F80" t="n">
        <v>24.13</v>
      </c>
      <c r="G80" t="n">
        <v>96.51000000000001</v>
      </c>
      <c r="H80" t="n">
        <v>1.31</v>
      </c>
      <c r="I80" t="n">
        <v>15</v>
      </c>
      <c r="J80" t="n">
        <v>278.79</v>
      </c>
      <c r="K80" t="n">
        <v>58.47</v>
      </c>
      <c r="L80" t="n">
        <v>20.5</v>
      </c>
      <c r="M80" t="n">
        <v>13</v>
      </c>
      <c r="N80" t="n">
        <v>74.81999999999999</v>
      </c>
      <c r="O80" t="n">
        <v>34618.81</v>
      </c>
      <c r="P80" t="n">
        <v>384.08</v>
      </c>
      <c r="Q80" t="n">
        <v>452.58</v>
      </c>
      <c r="R80" t="n">
        <v>75.29000000000001</v>
      </c>
      <c r="S80" t="n">
        <v>57.64</v>
      </c>
      <c r="T80" t="n">
        <v>6708.27</v>
      </c>
      <c r="U80" t="n">
        <v>0.77</v>
      </c>
      <c r="V80" t="n">
        <v>0.88</v>
      </c>
      <c r="W80" t="n">
        <v>6.82</v>
      </c>
      <c r="X80" t="n">
        <v>0.4</v>
      </c>
      <c r="Y80" t="n">
        <v>1</v>
      </c>
      <c r="Z80" t="n">
        <v>10</v>
      </c>
      <c r="AA80" t="n">
        <v>465.1941428184061</v>
      </c>
      <c r="AB80" t="n">
        <v>636.4991491212905</v>
      </c>
      <c r="AC80" t="n">
        <v>575.7525636613202</v>
      </c>
      <c r="AD80" t="n">
        <v>465194.1428184061</v>
      </c>
      <c r="AE80" t="n">
        <v>636499.1491212905</v>
      </c>
      <c r="AF80" t="n">
        <v>1.836336664332909e-06</v>
      </c>
      <c r="AG80" t="n">
        <v>11</v>
      </c>
      <c r="AH80" t="n">
        <v>575752.5636613203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3.6255</v>
      </c>
      <c r="E81" t="n">
        <v>27.58</v>
      </c>
      <c r="F81" t="n">
        <v>24.12</v>
      </c>
      <c r="G81" t="n">
        <v>96.47</v>
      </c>
      <c r="H81" t="n">
        <v>1.32</v>
      </c>
      <c r="I81" t="n">
        <v>15</v>
      </c>
      <c r="J81" t="n">
        <v>279.28</v>
      </c>
      <c r="K81" t="n">
        <v>58.47</v>
      </c>
      <c r="L81" t="n">
        <v>20.75</v>
      </c>
      <c r="M81" t="n">
        <v>13</v>
      </c>
      <c r="N81" t="n">
        <v>75.06</v>
      </c>
      <c r="O81" t="n">
        <v>34679.32</v>
      </c>
      <c r="P81" t="n">
        <v>383.86</v>
      </c>
      <c r="Q81" t="n">
        <v>452.57</v>
      </c>
      <c r="R81" t="n">
        <v>75.12</v>
      </c>
      <c r="S81" t="n">
        <v>57.64</v>
      </c>
      <c r="T81" t="n">
        <v>6623.32</v>
      </c>
      <c r="U81" t="n">
        <v>0.77</v>
      </c>
      <c r="V81" t="n">
        <v>0.88</v>
      </c>
      <c r="W81" t="n">
        <v>6.82</v>
      </c>
      <c r="X81" t="n">
        <v>0.39</v>
      </c>
      <c r="Y81" t="n">
        <v>1</v>
      </c>
      <c r="Z81" t="n">
        <v>10</v>
      </c>
      <c r="AA81" t="n">
        <v>464.8779498128915</v>
      </c>
      <c r="AB81" t="n">
        <v>636.0665199016946</v>
      </c>
      <c r="AC81" t="n">
        <v>575.3612239672435</v>
      </c>
      <c r="AD81" t="n">
        <v>464877.9498128915</v>
      </c>
      <c r="AE81" t="n">
        <v>636066.5199016946</v>
      </c>
      <c r="AF81" t="n">
        <v>1.837046046339495e-06</v>
      </c>
      <c r="AG81" t="n">
        <v>11</v>
      </c>
      <c r="AH81" t="n">
        <v>575361.2239672436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3.6256</v>
      </c>
      <c r="E82" t="n">
        <v>27.58</v>
      </c>
      <c r="F82" t="n">
        <v>24.12</v>
      </c>
      <c r="G82" t="n">
        <v>96.47</v>
      </c>
      <c r="H82" t="n">
        <v>1.34</v>
      </c>
      <c r="I82" t="n">
        <v>15</v>
      </c>
      <c r="J82" t="n">
        <v>279.78</v>
      </c>
      <c r="K82" t="n">
        <v>58.47</v>
      </c>
      <c r="L82" t="n">
        <v>21</v>
      </c>
      <c r="M82" t="n">
        <v>13</v>
      </c>
      <c r="N82" t="n">
        <v>75.3</v>
      </c>
      <c r="O82" t="n">
        <v>34739.92</v>
      </c>
      <c r="P82" t="n">
        <v>383.66</v>
      </c>
      <c r="Q82" t="n">
        <v>452.56</v>
      </c>
      <c r="R82" t="n">
        <v>75.26000000000001</v>
      </c>
      <c r="S82" t="n">
        <v>57.64</v>
      </c>
      <c r="T82" t="n">
        <v>6691.67</v>
      </c>
      <c r="U82" t="n">
        <v>0.77</v>
      </c>
      <c r="V82" t="n">
        <v>0.88</v>
      </c>
      <c r="W82" t="n">
        <v>6.82</v>
      </c>
      <c r="X82" t="n">
        <v>0.39</v>
      </c>
      <c r="Y82" t="n">
        <v>1</v>
      </c>
      <c r="Z82" t="n">
        <v>10</v>
      </c>
      <c r="AA82" t="n">
        <v>464.7350405713037</v>
      </c>
      <c r="AB82" t="n">
        <v>635.8709851726435</v>
      </c>
      <c r="AC82" t="n">
        <v>575.1843507982984</v>
      </c>
      <c r="AD82" t="n">
        <v>464735.0405713037</v>
      </c>
      <c r="AE82" t="n">
        <v>635870.9851726434</v>
      </c>
      <c r="AF82" t="n">
        <v>1.837096716482822e-06</v>
      </c>
      <c r="AG82" t="n">
        <v>11</v>
      </c>
      <c r="AH82" t="n">
        <v>575184.3507982984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3.6328</v>
      </c>
      <c r="E83" t="n">
        <v>27.53</v>
      </c>
      <c r="F83" t="n">
        <v>24.11</v>
      </c>
      <c r="G83" t="n">
        <v>103.32</v>
      </c>
      <c r="H83" t="n">
        <v>1.35</v>
      </c>
      <c r="I83" t="n">
        <v>14</v>
      </c>
      <c r="J83" t="n">
        <v>280.27</v>
      </c>
      <c r="K83" t="n">
        <v>58.47</v>
      </c>
      <c r="L83" t="n">
        <v>21.25</v>
      </c>
      <c r="M83" t="n">
        <v>12</v>
      </c>
      <c r="N83" t="n">
        <v>75.54000000000001</v>
      </c>
      <c r="O83" t="n">
        <v>34800.62</v>
      </c>
      <c r="P83" t="n">
        <v>383.82</v>
      </c>
      <c r="Q83" t="n">
        <v>452.61</v>
      </c>
      <c r="R83" t="n">
        <v>74.70999999999999</v>
      </c>
      <c r="S83" t="n">
        <v>57.64</v>
      </c>
      <c r="T83" t="n">
        <v>6424.15</v>
      </c>
      <c r="U83" t="n">
        <v>0.77</v>
      </c>
      <c r="V83" t="n">
        <v>0.88</v>
      </c>
      <c r="W83" t="n">
        <v>6.82</v>
      </c>
      <c r="X83" t="n">
        <v>0.38</v>
      </c>
      <c r="Y83" t="n">
        <v>1</v>
      </c>
      <c r="Z83" t="n">
        <v>10</v>
      </c>
      <c r="AA83" t="n">
        <v>464.123633020255</v>
      </c>
      <c r="AB83" t="n">
        <v>635.0344303879011</v>
      </c>
      <c r="AC83" t="n">
        <v>574.4276356280999</v>
      </c>
      <c r="AD83" t="n">
        <v>464123.633020255</v>
      </c>
      <c r="AE83" t="n">
        <v>635034.4303879011</v>
      </c>
      <c r="AF83" t="n">
        <v>1.840744966802404e-06</v>
      </c>
      <c r="AG83" t="n">
        <v>11</v>
      </c>
      <c r="AH83" t="n">
        <v>574427.6356280999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3.6353</v>
      </c>
      <c r="E84" t="n">
        <v>27.51</v>
      </c>
      <c r="F84" t="n">
        <v>24.09</v>
      </c>
      <c r="G84" t="n">
        <v>103.24</v>
      </c>
      <c r="H84" t="n">
        <v>1.36</v>
      </c>
      <c r="I84" t="n">
        <v>14</v>
      </c>
      <c r="J84" t="n">
        <v>280.76</v>
      </c>
      <c r="K84" t="n">
        <v>58.47</v>
      </c>
      <c r="L84" t="n">
        <v>21.5</v>
      </c>
      <c r="M84" t="n">
        <v>12</v>
      </c>
      <c r="N84" t="n">
        <v>75.79000000000001</v>
      </c>
      <c r="O84" t="n">
        <v>34861.41</v>
      </c>
      <c r="P84" t="n">
        <v>383.91</v>
      </c>
      <c r="Q84" t="n">
        <v>452.57</v>
      </c>
      <c r="R84" t="n">
        <v>74.28</v>
      </c>
      <c r="S84" t="n">
        <v>57.64</v>
      </c>
      <c r="T84" t="n">
        <v>6208.68</v>
      </c>
      <c r="U84" t="n">
        <v>0.78</v>
      </c>
      <c r="V84" t="n">
        <v>0.88</v>
      </c>
      <c r="W84" t="n">
        <v>6.82</v>
      </c>
      <c r="X84" t="n">
        <v>0.37</v>
      </c>
      <c r="Y84" t="n">
        <v>1</v>
      </c>
      <c r="Z84" t="n">
        <v>10</v>
      </c>
      <c r="AA84" t="n">
        <v>463.8747252301618</v>
      </c>
      <c r="AB84" t="n">
        <v>634.6938637684588</v>
      </c>
      <c r="AC84" t="n">
        <v>574.1195722088289</v>
      </c>
      <c r="AD84" t="n">
        <v>463874.7252301618</v>
      </c>
      <c r="AE84" t="n">
        <v>634693.8637684587</v>
      </c>
      <c r="AF84" t="n">
        <v>1.842011720385592e-06</v>
      </c>
      <c r="AG84" t="n">
        <v>11</v>
      </c>
      <c r="AH84" t="n">
        <v>574119.5722088289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3.6356</v>
      </c>
      <c r="E85" t="n">
        <v>27.51</v>
      </c>
      <c r="F85" t="n">
        <v>24.09</v>
      </c>
      <c r="G85" t="n">
        <v>103.23</v>
      </c>
      <c r="H85" t="n">
        <v>1.38</v>
      </c>
      <c r="I85" t="n">
        <v>14</v>
      </c>
      <c r="J85" t="n">
        <v>281.25</v>
      </c>
      <c r="K85" t="n">
        <v>58.47</v>
      </c>
      <c r="L85" t="n">
        <v>21.75</v>
      </c>
      <c r="M85" t="n">
        <v>12</v>
      </c>
      <c r="N85" t="n">
        <v>76.03</v>
      </c>
      <c r="O85" t="n">
        <v>34922.31</v>
      </c>
      <c r="P85" t="n">
        <v>383.95</v>
      </c>
      <c r="Q85" t="n">
        <v>452.63</v>
      </c>
      <c r="R85" t="n">
        <v>74.09999999999999</v>
      </c>
      <c r="S85" t="n">
        <v>57.64</v>
      </c>
      <c r="T85" t="n">
        <v>6116.11</v>
      </c>
      <c r="U85" t="n">
        <v>0.78</v>
      </c>
      <c r="V85" t="n">
        <v>0.88</v>
      </c>
      <c r="W85" t="n">
        <v>6.82</v>
      </c>
      <c r="X85" t="n">
        <v>0.36</v>
      </c>
      <c r="Y85" t="n">
        <v>1</v>
      </c>
      <c r="Z85" t="n">
        <v>10</v>
      </c>
      <c r="AA85" t="n">
        <v>463.8730310420609</v>
      </c>
      <c r="AB85" t="n">
        <v>634.691545705557</v>
      </c>
      <c r="AC85" t="n">
        <v>574.1174753785971</v>
      </c>
      <c r="AD85" t="n">
        <v>463873.0310420609</v>
      </c>
      <c r="AE85" t="n">
        <v>634691.545705557</v>
      </c>
      <c r="AF85" t="n">
        <v>1.842163730815575e-06</v>
      </c>
      <c r="AG85" t="n">
        <v>11</v>
      </c>
      <c r="AH85" t="n">
        <v>574117.475378597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3.6321</v>
      </c>
      <c r="E86" t="n">
        <v>27.53</v>
      </c>
      <c r="F86" t="n">
        <v>24.11</v>
      </c>
      <c r="G86" t="n">
        <v>103.35</v>
      </c>
      <c r="H86" t="n">
        <v>1.39</v>
      </c>
      <c r="I86" t="n">
        <v>14</v>
      </c>
      <c r="J86" t="n">
        <v>281.75</v>
      </c>
      <c r="K86" t="n">
        <v>58.47</v>
      </c>
      <c r="L86" t="n">
        <v>22</v>
      </c>
      <c r="M86" t="n">
        <v>12</v>
      </c>
      <c r="N86" t="n">
        <v>76.28</v>
      </c>
      <c r="O86" t="n">
        <v>34983.29</v>
      </c>
      <c r="P86" t="n">
        <v>383.97</v>
      </c>
      <c r="Q86" t="n">
        <v>452.59</v>
      </c>
      <c r="R86" t="n">
        <v>74.92</v>
      </c>
      <c r="S86" t="n">
        <v>57.64</v>
      </c>
      <c r="T86" t="n">
        <v>6526.83</v>
      </c>
      <c r="U86" t="n">
        <v>0.77</v>
      </c>
      <c r="V86" t="n">
        <v>0.88</v>
      </c>
      <c r="W86" t="n">
        <v>6.82</v>
      </c>
      <c r="X86" t="n">
        <v>0.39</v>
      </c>
      <c r="Y86" t="n">
        <v>1</v>
      </c>
      <c r="Z86" t="n">
        <v>10</v>
      </c>
      <c r="AA86" t="n">
        <v>464.289675774412</v>
      </c>
      <c r="AB86" t="n">
        <v>635.2616174094279</v>
      </c>
      <c r="AC86" t="n">
        <v>574.6331402391512</v>
      </c>
      <c r="AD86" t="n">
        <v>464289.675774412</v>
      </c>
      <c r="AE86" t="n">
        <v>635261.6174094279</v>
      </c>
      <c r="AF86" t="n">
        <v>1.840390275799111e-06</v>
      </c>
      <c r="AG86" t="n">
        <v>11</v>
      </c>
      <c r="AH86" t="n">
        <v>574633.1402391512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3.6365</v>
      </c>
      <c r="E87" t="n">
        <v>27.5</v>
      </c>
      <c r="F87" t="n">
        <v>24.08</v>
      </c>
      <c r="G87" t="n">
        <v>103.2</v>
      </c>
      <c r="H87" t="n">
        <v>1.4</v>
      </c>
      <c r="I87" t="n">
        <v>14</v>
      </c>
      <c r="J87" t="n">
        <v>282.24</v>
      </c>
      <c r="K87" t="n">
        <v>58.47</v>
      </c>
      <c r="L87" t="n">
        <v>22.25</v>
      </c>
      <c r="M87" t="n">
        <v>12</v>
      </c>
      <c r="N87" t="n">
        <v>76.52</v>
      </c>
      <c r="O87" t="n">
        <v>35044.38</v>
      </c>
      <c r="P87" t="n">
        <v>383.18</v>
      </c>
      <c r="Q87" t="n">
        <v>452.6</v>
      </c>
      <c r="R87" t="n">
        <v>74.05</v>
      </c>
      <c r="S87" t="n">
        <v>57.64</v>
      </c>
      <c r="T87" t="n">
        <v>6093.1</v>
      </c>
      <c r="U87" t="n">
        <v>0.78</v>
      </c>
      <c r="V87" t="n">
        <v>0.88</v>
      </c>
      <c r="W87" t="n">
        <v>6.81</v>
      </c>
      <c r="X87" t="n">
        <v>0.36</v>
      </c>
      <c r="Y87" t="n">
        <v>1</v>
      </c>
      <c r="Z87" t="n">
        <v>10</v>
      </c>
      <c r="AA87" t="n">
        <v>463.2396592000537</v>
      </c>
      <c r="AB87" t="n">
        <v>633.824938408929</v>
      </c>
      <c r="AC87" t="n">
        <v>573.3335758660681</v>
      </c>
      <c r="AD87" t="n">
        <v>463239.6592000537</v>
      </c>
      <c r="AE87" t="n">
        <v>633824.938408929</v>
      </c>
      <c r="AF87" t="n">
        <v>1.842619762105523e-06</v>
      </c>
      <c r="AG87" t="n">
        <v>11</v>
      </c>
      <c r="AH87" t="n">
        <v>573333.5758660681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3.6337</v>
      </c>
      <c r="E88" t="n">
        <v>27.52</v>
      </c>
      <c r="F88" t="n">
        <v>24.1</v>
      </c>
      <c r="G88" t="n">
        <v>103.3</v>
      </c>
      <c r="H88" t="n">
        <v>1.42</v>
      </c>
      <c r="I88" t="n">
        <v>14</v>
      </c>
      <c r="J88" t="n">
        <v>282.74</v>
      </c>
      <c r="K88" t="n">
        <v>58.47</v>
      </c>
      <c r="L88" t="n">
        <v>22.5</v>
      </c>
      <c r="M88" t="n">
        <v>12</v>
      </c>
      <c r="N88" t="n">
        <v>76.77</v>
      </c>
      <c r="O88" t="n">
        <v>35105.56</v>
      </c>
      <c r="P88" t="n">
        <v>382.88</v>
      </c>
      <c r="Q88" t="n">
        <v>452.58</v>
      </c>
      <c r="R88" t="n">
        <v>74.52</v>
      </c>
      <c r="S88" t="n">
        <v>57.64</v>
      </c>
      <c r="T88" t="n">
        <v>6328.29</v>
      </c>
      <c r="U88" t="n">
        <v>0.77</v>
      </c>
      <c r="V88" t="n">
        <v>0.88</v>
      </c>
      <c r="W88" t="n">
        <v>6.82</v>
      </c>
      <c r="X88" t="n">
        <v>0.38</v>
      </c>
      <c r="Y88" t="n">
        <v>1</v>
      </c>
      <c r="Z88" t="n">
        <v>10</v>
      </c>
      <c r="AA88" t="n">
        <v>463.3765563633827</v>
      </c>
      <c r="AB88" t="n">
        <v>634.0122471472723</v>
      </c>
      <c r="AC88" t="n">
        <v>573.5030081213135</v>
      </c>
      <c r="AD88" t="n">
        <v>463376.5563633827</v>
      </c>
      <c r="AE88" t="n">
        <v>634012.2471472723</v>
      </c>
      <c r="AF88" t="n">
        <v>1.841200998092352e-06</v>
      </c>
      <c r="AG88" t="n">
        <v>11</v>
      </c>
      <c r="AH88" t="n">
        <v>573503.0081213135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3.6335</v>
      </c>
      <c r="E89" t="n">
        <v>27.52</v>
      </c>
      <c r="F89" t="n">
        <v>24.1</v>
      </c>
      <c r="G89" t="n">
        <v>103.3</v>
      </c>
      <c r="H89" t="n">
        <v>1.43</v>
      </c>
      <c r="I89" t="n">
        <v>14</v>
      </c>
      <c r="J89" t="n">
        <v>283.24</v>
      </c>
      <c r="K89" t="n">
        <v>58.47</v>
      </c>
      <c r="L89" t="n">
        <v>22.75</v>
      </c>
      <c r="M89" t="n">
        <v>12</v>
      </c>
      <c r="N89" t="n">
        <v>77.01000000000001</v>
      </c>
      <c r="O89" t="n">
        <v>35166.85</v>
      </c>
      <c r="P89" t="n">
        <v>382.3</v>
      </c>
      <c r="Q89" t="n">
        <v>452.58</v>
      </c>
      <c r="R89" t="n">
        <v>74.72</v>
      </c>
      <c r="S89" t="n">
        <v>57.64</v>
      </c>
      <c r="T89" t="n">
        <v>6426.78</v>
      </c>
      <c r="U89" t="n">
        <v>0.77</v>
      </c>
      <c r="V89" t="n">
        <v>0.88</v>
      </c>
      <c r="W89" t="n">
        <v>6.82</v>
      </c>
      <c r="X89" t="n">
        <v>0.38</v>
      </c>
      <c r="Y89" t="n">
        <v>1</v>
      </c>
      <c r="Z89" t="n">
        <v>10</v>
      </c>
      <c r="AA89" t="n">
        <v>463.0093313536041</v>
      </c>
      <c r="AB89" t="n">
        <v>633.5097936880693</v>
      </c>
      <c r="AC89" t="n">
        <v>573.048508115059</v>
      </c>
      <c r="AD89" t="n">
        <v>463009.3313536041</v>
      </c>
      <c r="AE89" t="n">
        <v>633509.7936880693</v>
      </c>
      <c r="AF89" t="n">
        <v>1.841099657805697e-06</v>
      </c>
      <c r="AG89" t="n">
        <v>11</v>
      </c>
      <c r="AH89" t="n">
        <v>573048.508115059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3.6426</v>
      </c>
      <c r="E90" t="n">
        <v>27.45</v>
      </c>
      <c r="F90" t="n">
        <v>24.08</v>
      </c>
      <c r="G90" t="n">
        <v>111.15</v>
      </c>
      <c r="H90" t="n">
        <v>1.44</v>
      </c>
      <c r="I90" t="n">
        <v>13</v>
      </c>
      <c r="J90" t="n">
        <v>283.74</v>
      </c>
      <c r="K90" t="n">
        <v>58.47</v>
      </c>
      <c r="L90" t="n">
        <v>23</v>
      </c>
      <c r="M90" t="n">
        <v>11</v>
      </c>
      <c r="N90" t="n">
        <v>77.26000000000001</v>
      </c>
      <c r="O90" t="n">
        <v>35228.23</v>
      </c>
      <c r="P90" t="n">
        <v>382.64</v>
      </c>
      <c r="Q90" t="n">
        <v>452.57</v>
      </c>
      <c r="R90" t="n">
        <v>74.06</v>
      </c>
      <c r="S90" t="n">
        <v>57.64</v>
      </c>
      <c r="T90" t="n">
        <v>6103.27</v>
      </c>
      <c r="U90" t="n">
        <v>0.78</v>
      </c>
      <c r="V90" t="n">
        <v>0.88</v>
      </c>
      <c r="W90" t="n">
        <v>6.82</v>
      </c>
      <c r="X90" t="n">
        <v>0.36</v>
      </c>
      <c r="Y90" t="n">
        <v>1</v>
      </c>
      <c r="Z90" t="n">
        <v>10</v>
      </c>
      <c r="AA90" t="n">
        <v>462.3077412476292</v>
      </c>
      <c r="AB90" t="n">
        <v>632.5498471531034</v>
      </c>
      <c r="AC90" t="n">
        <v>572.1801775300967</v>
      </c>
      <c r="AD90" t="n">
        <v>462307.7412476292</v>
      </c>
      <c r="AE90" t="n">
        <v>632549.8471531034</v>
      </c>
      <c r="AF90" t="n">
        <v>1.845710640848502e-06</v>
      </c>
      <c r="AG90" t="n">
        <v>11</v>
      </c>
      <c r="AH90" t="n">
        <v>572180.1775300967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3.643</v>
      </c>
      <c r="E91" t="n">
        <v>27.45</v>
      </c>
      <c r="F91" t="n">
        <v>24.08</v>
      </c>
      <c r="G91" t="n">
        <v>111.13</v>
      </c>
      <c r="H91" t="n">
        <v>1.46</v>
      </c>
      <c r="I91" t="n">
        <v>13</v>
      </c>
      <c r="J91" t="n">
        <v>284.23</v>
      </c>
      <c r="K91" t="n">
        <v>58.47</v>
      </c>
      <c r="L91" t="n">
        <v>23.25</v>
      </c>
      <c r="M91" t="n">
        <v>11</v>
      </c>
      <c r="N91" t="n">
        <v>77.51000000000001</v>
      </c>
      <c r="O91" t="n">
        <v>35289.71</v>
      </c>
      <c r="P91" t="n">
        <v>383.09</v>
      </c>
      <c r="Q91" t="n">
        <v>452.56</v>
      </c>
      <c r="R91" t="n">
        <v>73.72</v>
      </c>
      <c r="S91" t="n">
        <v>57.64</v>
      </c>
      <c r="T91" t="n">
        <v>5932.79</v>
      </c>
      <c r="U91" t="n">
        <v>0.78</v>
      </c>
      <c r="V91" t="n">
        <v>0.88</v>
      </c>
      <c r="W91" t="n">
        <v>6.82</v>
      </c>
      <c r="X91" t="n">
        <v>0.36</v>
      </c>
      <c r="Y91" t="n">
        <v>1</v>
      </c>
      <c r="Z91" t="n">
        <v>10</v>
      </c>
      <c r="AA91" t="n">
        <v>462.569012566103</v>
      </c>
      <c r="AB91" t="n">
        <v>632.9073300975163</v>
      </c>
      <c r="AC91" t="n">
        <v>572.5035428040253</v>
      </c>
      <c r="AD91" t="n">
        <v>462569.012566103</v>
      </c>
      <c r="AE91" t="n">
        <v>632907.3300975163</v>
      </c>
      <c r="AF91" t="n">
        <v>1.845913321421812e-06</v>
      </c>
      <c r="AG91" t="n">
        <v>11</v>
      </c>
      <c r="AH91" t="n">
        <v>572503.5428040253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3.6441</v>
      </c>
      <c r="E92" t="n">
        <v>27.44</v>
      </c>
      <c r="F92" t="n">
        <v>24.07</v>
      </c>
      <c r="G92" t="n">
        <v>111.1</v>
      </c>
      <c r="H92" t="n">
        <v>1.47</v>
      </c>
      <c r="I92" t="n">
        <v>13</v>
      </c>
      <c r="J92" t="n">
        <v>284.73</v>
      </c>
      <c r="K92" t="n">
        <v>58.47</v>
      </c>
      <c r="L92" t="n">
        <v>23.5</v>
      </c>
      <c r="M92" t="n">
        <v>11</v>
      </c>
      <c r="N92" t="n">
        <v>77.76000000000001</v>
      </c>
      <c r="O92" t="n">
        <v>35351.29</v>
      </c>
      <c r="P92" t="n">
        <v>383.46</v>
      </c>
      <c r="Q92" t="n">
        <v>452.59</v>
      </c>
      <c r="R92" t="n">
        <v>73.70999999999999</v>
      </c>
      <c r="S92" t="n">
        <v>57.64</v>
      </c>
      <c r="T92" t="n">
        <v>5928.85</v>
      </c>
      <c r="U92" t="n">
        <v>0.78</v>
      </c>
      <c r="V92" t="n">
        <v>0.88</v>
      </c>
      <c r="W92" t="n">
        <v>6.81</v>
      </c>
      <c r="X92" t="n">
        <v>0.35</v>
      </c>
      <c r="Y92" t="n">
        <v>1</v>
      </c>
      <c r="Z92" t="n">
        <v>10</v>
      </c>
      <c r="AA92" t="n">
        <v>462.6751659417151</v>
      </c>
      <c r="AB92" t="n">
        <v>633.0525738291853</v>
      </c>
      <c r="AC92" t="n">
        <v>572.6349246777947</v>
      </c>
      <c r="AD92" t="n">
        <v>462675.1659417151</v>
      </c>
      <c r="AE92" t="n">
        <v>633052.5738291853</v>
      </c>
      <c r="AF92" t="n">
        <v>1.846470692998414e-06</v>
      </c>
      <c r="AG92" t="n">
        <v>11</v>
      </c>
      <c r="AH92" t="n">
        <v>572634.9246777948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3.6462</v>
      </c>
      <c r="E93" t="n">
        <v>27.43</v>
      </c>
      <c r="F93" t="n">
        <v>24.06</v>
      </c>
      <c r="G93" t="n">
        <v>111.02</v>
      </c>
      <c r="H93" t="n">
        <v>1.48</v>
      </c>
      <c r="I93" t="n">
        <v>13</v>
      </c>
      <c r="J93" t="n">
        <v>285.23</v>
      </c>
      <c r="K93" t="n">
        <v>58.47</v>
      </c>
      <c r="L93" t="n">
        <v>23.75</v>
      </c>
      <c r="M93" t="n">
        <v>11</v>
      </c>
      <c r="N93" t="n">
        <v>78.01000000000001</v>
      </c>
      <c r="O93" t="n">
        <v>35412.96</v>
      </c>
      <c r="P93" t="n">
        <v>383.51</v>
      </c>
      <c r="Q93" t="n">
        <v>452.59</v>
      </c>
      <c r="R93" t="n">
        <v>73.16</v>
      </c>
      <c r="S93" t="n">
        <v>57.64</v>
      </c>
      <c r="T93" t="n">
        <v>5651.92</v>
      </c>
      <c r="U93" t="n">
        <v>0.79</v>
      </c>
      <c r="V93" t="n">
        <v>0.88</v>
      </c>
      <c r="W93" t="n">
        <v>6.81</v>
      </c>
      <c r="X93" t="n">
        <v>0.33</v>
      </c>
      <c r="Y93" t="n">
        <v>1</v>
      </c>
      <c r="Z93" t="n">
        <v>10</v>
      </c>
      <c r="AA93" t="n">
        <v>462.4752128759337</v>
      </c>
      <c r="AB93" t="n">
        <v>632.7789892232764</v>
      </c>
      <c r="AC93" t="n">
        <v>572.3874506026954</v>
      </c>
      <c r="AD93" t="n">
        <v>462475.2128759337</v>
      </c>
      <c r="AE93" t="n">
        <v>632778.9892232764</v>
      </c>
      <c r="AF93" t="n">
        <v>1.847534766008293e-06</v>
      </c>
      <c r="AG93" t="n">
        <v>11</v>
      </c>
      <c r="AH93" t="n">
        <v>572387.4506026953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3.6444</v>
      </c>
      <c r="E94" t="n">
        <v>27.44</v>
      </c>
      <c r="F94" t="n">
        <v>24.07</v>
      </c>
      <c r="G94" t="n">
        <v>111.09</v>
      </c>
      <c r="H94" t="n">
        <v>1.5</v>
      </c>
      <c r="I94" t="n">
        <v>13</v>
      </c>
      <c r="J94" t="n">
        <v>285.73</v>
      </c>
      <c r="K94" t="n">
        <v>58.47</v>
      </c>
      <c r="L94" t="n">
        <v>24</v>
      </c>
      <c r="M94" t="n">
        <v>11</v>
      </c>
      <c r="N94" t="n">
        <v>78.26000000000001</v>
      </c>
      <c r="O94" t="n">
        <v>35474.75</v>
      </c>
      <c r="P94" t="n">
        <v>383.51</v>
      </c>
      <c r="Q94" t="n">
        <v>452.57</v>
      </c>
      <c r="R94" t="n">
        <v>73.64</v>
      </c>
      <c r="S94" t="n">
        <v>57.64</v>
      </c>
      <c r="T94" t="n">
        <v>5890.9</v>
      </c>
      <c r="U94" t="n">
        <v>0.78</v>
      </c>
      <c r="V94" t="n">
        <v>0.88</v>
      </c>
      <c r="W94" t="n">
        <v>6.81</v>
      </c>
      <c r="X94" t="n">
        <v>0.34</v>
      </c>
      <c r="Y94" t="n">
        <v>1</v>
      </c>
      <c r="Z94" t="n">
        <v>10</v>
      </c>
      <c r="AA94" t="n">
        <v>462.6802112056947</v>
      </c>
      <c r="AB94" t="n">
        <v>633.0594769819434</v>
      </c>
      <c r="AC94" t="n">
        <v>572.6411690033423</v>
      </c>
      <c r="AD94" t="n">
        <v>462680.2112056947</v>
      </c>
      <c r="AE94" t="n">
        <v>633059.4769819434</v>
      </c>
      <c r="AF94" t="n">
        <v>1.846622703428397e-06</v>
      </c>
      <c r="AG94" t="n">
        <v>11</v>
      </c>
      <c r="AH94" t="n">
        <v>572641.1690033423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3.6458</v>
      </c>
      <c r="E95" t="n">
        <v>27.43</v>
      </c>
      <c r="F95" t="n">
        <v>24.06</v>
      </c>
      <c r="G95" t="n">
        <v>111.04</v>
      </c>
      <c r="H95" t="n">
        <v>1.51</v>
      </c>
      <c r="I95" t="n">
        <v>13</v>
      </c>
      <c r="J95" t="n">
        <v>286.24</v>
      </c>
      <c r="K95" t="n">
        <v>58.47</v>
      </c>
      <c r="L95" t="n">
        <v>24.25</v>
      </c>
      <c r="M95" t="n">
        <v>11</v>
      </c>
      <c r="N95" t="n">
        <v>78.51000000000001</v>
      </c>
      <c r="O95" t="n">
        <v>35536.63</v>
      </c>
      <c r="P95" t="n">
        <v>383.12</v>
      </c>
      <c r="Q95" t="n">
        <v>452.55</v>
      </c>
      <c r="R95" t="n">
        <v>73.25</v>
      </c>
      <c r="S95" t="n">
        <v>57.64</v>
      </c>
      <c r="T95" t="n">
        <v>5699.87</v>
      </c>
      <c r="U95" t="n">
        <v>0.79</v>
      </c>
      <c r="V95" t="n">
        <v>0.88</v>
      </c>
      <c r="W95" t="n">
        <v>6.81</v>
      </c>
      <c r="X95" t="n">
        <v>0.33</v>
      </c>
      <c r="Y95" t="n">
        <v>1</v>
      </c>
      <c r="Z95" t="n">
        <v>10</v>
      </c>
      <c r="AA95" t="n">
        <v>462.2539649935953</v>
      </c>
      <c r="AB95" t="n">
        <v>632.4762681098932</v>
      </c>
      <c r="AC95" t="n">
        <v>572.1136207675017</v>
      </c>
      <c r="AD95" t="n">
        <v>462253.9649935953</v>
      </c>
      <c r="AE95" t="n">
        <v>632476.2681098932</v>
      </c>
      <c r="AF95" t="n">
        <v>1.847332085434982e-06</v>
      </c>
      <c r="AG95" t="n">
        <v>11</v>
      </c>
      <c r="AH95" t="n">
        <v>572113.6207675018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3.6439</v>
      </c>
      <c r="E96" t="n">
        <v>27.44</v>
      </c>
      <c r="F96" t="n">
        <v>24.07</v>
      </c>
      <c r="G96" t="n">
        <v>111.1</v>
      </c>
      <c r="H96" t="n">
        <v>1.52</v>
      </c>
      <c r="I96" t="n">
        <v>13</v>
      </c>
      <c r="J96" t="n">
        <v>286.74</v>
      </c>
      <c r="K96" t="n">
        <v>58.47</v>
      </c>
      <c r="L96" t="n">
        <v>24.5</v>
      </c>
      <c r="M96" t="n">
        <v>11</v>
      </c>
      <c r="N96" t="n">
        <v>78.77</v>
      </c>
      <c r="O96" t="n">
        <v>35598.74</v>
      </c>
      <c r="P96" t="n">
        <v>382.72</v>
      </c>
      <c r="Q96" t="n">
        <v>452.6</v>
      </c>
      <c r="R96" t="n">
        <v>73.66</v>
      </c>
      <c r="S96" t="n">
        <v>57.64</v>
      </c>
      <c r="T96" t="n">
        <v>5900.65</v>
      </c>
      <c r="U96" t="n">
        <v>0.78</v>
      </c>
      <c r="V96" t="n">
        <v>0.88</v>
      </c>
      <c r="W96" t="n">
        <v>6.82</v>
      </c>
      <c r="X96" t="n">
        <v>0.35</v>
      </c>
      <c r="Y96" t="n">
        <v>1</v>
      </c>
      <c r="Z96" t="n">
        <v>10</v>
      </c>
      <c r="AA96" t="n">
        <v>462.2027501038953</v>
      </c>
      <c r="AB96" t="n">
        <v>632.4061936383642</v>
      </c>
      <c r="AC96" t="n">
        <v>572.0502341051853</v>
      </c>
      <c r="AD96" t="n">
        <v>462202.7501038953</v>
      </c>
      <c r="AE96" t="n">
        <v>632406.1936383642</v>
      </c>
      <c r="AF96" t="n">
        <v>1.846369352711759e-06</v>
      </c>
      <c r="AG96" t="n">
        <v>11</v>
      </c>
      <c r="AH96" t="n">
        <v>572050.2341051853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3.6432</v>
      </c>
      <c r="E97" t="n">
        <v>27.45</v>
      </c>
      <c r="F97" t="n">
        <v>24.08</v>
      </c>
      <c r="G97" t="n">
        <v>111.13</v>
      </c>
      <c r="H97" t="n">
        <v>1.53</v>
      </c>
      <c r="I97" t="n">
        <v>13</v>
      </c>
      <c r="J97" t="n">
        <v>287.24</v>
      </c>
      <c r="K97" t="n">
        <v>58.47</v>
      </c>
      <c r="L97" t="n">
        <v>24.75</v>
      </c>
      <c r="M97" t="n">
        <v>11</v>
      </c>
      <c r="N97" t="n">
        <v>79.02</v>
      </c>
      <c r="O97" t="n">
        <v>35660.82</v>
      </c>
      <c r="P97" t="n">
        <v>382.18</v>
      </c>
      <c r="Q97" t="n">
        <v>452.57</v>
      </c>
      <c r="R97" t="n">
        <v>73.81</v>
      </c>
      <c r="S97" t="n">
        <v>57.64</v>
      </c>
      <c r="T97" t="n">
        <v>5979.69</v>
      </c>
      <c r="U97" t="n">
        <v>0.78</v>
      </c>
      <c r="V97" t="n">
        <v>0.88</v>
      </c>
      <c r="W97" t="n">
        <v>6.82</v>
      </c>
      <c r="X97" t="n">
        <v>0.35</v>
      </c>
      <c r="Y97" t="n">
        <v>1</v>
      </c>
      <c r="Z97" t="n">
        <v>10</v>
      </c>
      <c r="AA97" t="n">
        <v>461.9461227127699</v>
      </c>
      <c r="AB97" t="n">
        <v>632.0550647202251</v>
      </c>
      <c r="AC97" t="n">
        <v>571.7326164381809</v>
      </c>
      <c r="AD97" t="n">
        <v>461946.1227127699</v>
      </c>
      <c r="AE97" t="n">
        <v>632055.0647202252</v>
      </c>
      <c r="AF97" t="n">
        <v>1.846014661708467e-06</v>
      </c>
      <c r="AG97" t="n">
        <v>11</v>
      </c>
      <c r="AH97" t="n">
        <v>571732.6164381809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3.6568</v>
      </c>
      <c r="E98" t="n">
        <v>27.35</v>
      </c>
      <c r="F98" t="n">
        <v>24.02</v>
      </c>
      <c r="G98" t="n">
        <v>120.11</v>
      </c>
      <c r="H98" t="n">
        <v>1.55</v>
      </c>
      <c r="I98" t="n">
        <v>12</v>
      </c>
      <c r="J98" t="n">
        <v>287.75</v>
      </c>
      <c r="K98" t="n">
        <v>58.47</v>
      </c>
      <c r="L98" t="n">
        <v>25</v>
      </c>
      <c r="M98" t="n">
        <v>10</v>
      </c>
      <c r="N98" t="n">
        <v>79.27</v>
      </c>
      <c r="O98" t="n">
        <v>35723.02</v>
      </c>
      <c r="P98" t="n">
        <v>381.25</v>
      </c>
      <c r="Q98" t="n">
        <v>452.55</v>
      </c>
      <c r="R98" t="n">
        <v>71.97</v>
      </c>
      <c r="S98" t="n">
        <v>57.64</v>
      </c>
      <c r="T98" t="n">
        <v>5062.33</v>
      </c>
      <c r="U98" t="n">
        <v>0.8</v>
      </c>
      <c r="V98" t="n">
        <v>0.88</v>
      </c>
      <c r="W98" t="n">
        <v>6.82</v>
      </c>
      <c r="X98" t="n">
        <v>0.3</v>
      </c>
      <c r="Y98" t="n">
        <v>1</v>
      </c>
      <c r="Z98" t="n">
        <v>10</v>
      </c>
      <c r="AA98" t="n">
        <v>459.8455829654748</v>
      </c>
      <c r="AB98" t="n">
        <v>629.1810135687025</v>
      </c>
      <c r="AC98" t="n">
        <v>569.1328606948035</v>
      </c>
      <c r="AD98" t="n">
        <v>459845.5829654748</v>
      </c>
      <c r="AE98" t="n">
        <v>629181.0135687025</v>
      </c>
      <c r="AF98" t="n">
        <v>1.852905801201011e-06</v>
      </c>
      <c r="AG98" t="n">
        <v>11</v>
      </c>
      <c r="AH98" t="n">
        <v>569132.8606948035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3.6558</v>
      </c>
      <c r="E99" t="n">
        <v>27.35</v>
      </c>
      <c r="F99" t="n">
        <v>24.03</v>
      </c>
      <c r="G99" t="n">
        <v>120.15</v>
      </c>
      <c r="H99" t="n">
        <v>1.56</v>
      </c>
      <c r="I99" t="n">
        <v>12</v>
      </c>
      <c r="J99" t="n">
        <v>288.25</v>
      </c>
      <c r="K99" t="n">
        <v>58.47</v>
      </c>
      <c r="L99" t="n">
        <v>25.25</v>
      </c>
      <c r="M99" t="n">
        <v>10</v>
      </c>
      <c r="N99" t="n">
        <v>79.53</v>
      </c>
      <c r="O99" t="n">
        <v>35785.31</v>
      </c>
      <c r="P99" t="n">
        <v>381.73</v>
      </c>
      <c r="Q99" t="n">
        <v>452.6</v>
      </c>
      <c r="R99" t="n">
        <v>72.19</v>
      </c>
      <c r="S99" t="n">
        <v>57.64</v>
      </c>
      <c r="T99" t="n">
        <v>5175.05</v>
      </c>
      <c r="U99" t="n">
        <v>0.8</v>
      </c>
      <c r="V99" t="n">
        <v>0.88</v>
      </c>
      <c r="W99" t="n">
        <v>6.82</v>
      </c>
      <c r="X99" t="n">
        <v>0.31</v>
      </c>
      <c r="Y99" t="n">
        <v>1</v>
      </c>
      <c r="Z99" t="n">
        <v>10</v>
      </c>
      <c r="AA99" t="n">
        <v>460.2920304916896</v>
      </c>
      <c r="AB99" t="n">
        <v>629.7918627699443</v>
      </c>
      <c r="AC99" t="n">
        <v>569.6854113056111</v>
      </c>
      <c r="AD99" t="n">
        <v>460292.0304916896</v>
      </c>
      <c r="AE99" t="n">
        <v>629791.8627699442</v>
      </c>
      <c r="AF99" t="n">
        <v>1.852399099767735e-06</v>
      </c>
      <c r="AG99" t="n">
        <v>11</v>
      </c>
      <c r="AH99" t="n">
        <v>569685.411305611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3.6562</v>
      </c>
      <c r="E100" t="n">
        <v>27.35</v>
      </c>
      <c r="F100" t="n">
        <v>24.03</v>
      </c>
      <c r="G100" t="n">
        <v>120.13</v>
      </c>
      <c r="H100" t="n">
        <v>1.57</v>
      </c>
      <c r="I100" t="n">
        <v>12</v>
      </c>
      <c r="J100" t="n">
        <v>288.76</v>
      </c>
      <c r="K100" t="n">
        <v>58.47</v>
      </c>
      <c r="L100" t="n">
        <v>25.5</v>
      </c>
      <c r="M100" t="n">
        <v>10</v>
      </c>
      <c r="N100" t="n">
        <v>79.78</v>
      </c>
      <c r="O100" t="n">
        <v>35847.71</v>
      </c>
      <c r="P100" t="n">
        <v>382.03</v>
      </c>
      <c r="Q100" t="n">
        <v>452.57</v>
      </c>
      <c r="R100" t="n">
        <v>72.13</v>
      </c>
      <c r="S100" t="n">
        <v>57.64</v>
      </c>
      <c r="T100" t="n">
        <v>5142.55</v>
      </c>
      <c r="U100" t="n">
        <v>0.8</v>
      </c>
      <c r="V100" t="n">
        <v>0.88</v>
      </c>
      <c r="W100" t="n">
        <v>6.81</v>
      </c>
      <c r="X100" t="n">
        <v>0.3</v>
      </c>
      <c r="Y100" t="n">
        <v>1</v>
      </c>
      <c r="Z100" t="n">
        <v>10</v>
      </c>
      <c r="AA100" t="n">
        <v>460.4533511141131</v>
      </c>
      <c r="AB100" t="n">
        <v>630.0125887625077</v>
      </c>
      <c r="AC100" t="n">
        <v>569.885071519235</v>
      </c>
      <c r="AD100" t="n">
        <v>460453.3511141131</v>
      </c>
      <c r="AE100" t="n">
        <v>630012.5887625077</v>
      </c>
      <c r="AF100" t="n">
        <v>1.852601780341045e-06</v>
      </c>
      <c r="AG100" t="n">
        <v>11</v>
      </c>
      <c r="AH100" t="n">
        <v>569885.071519235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3.6571</v>
      </c>
      <c r="E101" t="n">
        <v>27.34</v>
      </c>
      <c r="F101" t="n">
        <v>24.02</v>
      </c>
      <c r="G101" t="n">
        <v>120.1</v>
      </c>
      <c r="H101" t="n">
        <v>1.59</v>
      </c>
      <c r="I101" t="n">
        <v>12</v>
      </c>
      <c r="J101" t="n">
        <v>289.26</v>
      </c>
      <c r="K101" t="n">
        <v>58.47</v>
      </c>
      <c r="L101" t="n">
        <v>25.75</v>
      </c>
      <c r="M101" t="n">
        <v>10</v>
      </c>
      <c r="N101" t="n">
        <v>80.04000000000001</v>
      </c>
      <c r="O101" t="n">
        <v>35910.21</v>
      </c>
      <c r="P101" t="n">
        <v>382.01</v>
      </c>
      <c r="Q101" t="n">
        <v>452.58</v>
      </c>
      <c r="R101" t="n">
        <v>71.98</v>
      </c>
      <c r="S101" t="n">
        <v>57.64</v>
      </c>
      <c r="T101" t="n">
        <v>5068.16</v>
      </c>
      <c r="U101" t="n">
        <v>0.8</v>
      </c>
      <c r="V101" t="n">
        <v>0.88</v>
      </c>
      <c r="W101" t="n">
        <v>6.81</v>
      </c>
      <c r="X101" t="n">
        <v>0.3</v>
      </c>
      <c r="Y101" t="n">
        <v>1</v>
      </c>
      <c r="Z101" t="n">
        <v>10</v>
      </c>
      <c r="AA101" t="n">
        <v>460.320406211721</v>
      </c>
      <c r="AB101" t="n">
        <v>629.8306876819398</v>
      </c>
      <c r="AC101" t="n">
        <v>569.7205308224967</v>
      </c>
      <c r="AD101" t="n">
        <v>460320.406211721</v>
      </c>
      <c r="AE101" t="n">
        <v>629830.6876819398</v>
      </c>
      <c r="AF101" t="n">
        <v>1.853057811630993e-06</v>
      </c>
      <c r="AG101" t="n">
        <v>11</v>
      </c>
      <c r="AH101" t="n">
        <v>569720.5308224967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3.6546</v>
      </c>
      <c r="E102" t="n">
        <v>27.36</v>
      </c>
      <c r="F102" t="n">
        <v>24.04</v>
      </c>
      <c r="G102" t="n">
        <v>120.2</v>
      </c>
      <c r="H102" t="n">
        <v>1.6</v>
      </c>
      <c r="I102" t="n">
        <v>12</v>
      </c>
      <c r="J102" t="n">
        <v>289.77</v>
      </c>
      <c r="K102" t="n">
        <v>58.47</v>
      </c>
      <c r="L102" t="n">
        <v>26</v>
      </c>
      <c r="M102" t="n">
        <v>10</v>
      </c>
      <c r="N102" t="n">
        <v>80.3</v>
      </c>
      <c r="O102" t="n">
        <v>35972.82</v>
      </c>
      <c r="P102" t="n">
        <v>382.75</v>
      </c>
      <c r="Q102" t="n">
        <v>452.58</v>
      </c>
      <c r="R102" t="n">
        <v>72.42</v>
      </c>
      <c r="S102" t="n">
        <v>57.64</v>
      </c>
      <c r="T102" t="n">
        <v>5290.43</v>
      </c>
      <c r="U102" t="n">
        <v>0.8</v>
      </c>
      <c r="V102" t="n">
        <v>0.88</v>
      </c>
      <c r="W102" t="n">
        <v>6.82</v>
      </c>
      <c r="X102" t="n">
        <v>0.31</v>
      </c>
      <c r="Y102" t="n">
        <v>1</v>
      </c>
      <c r="Z102" t="n">
        <v>10</v>
      </c>
      <c r="AA102" t="n">
        <v>461.1146995602269</v>
      </c>
      <c r="AB102" t="n">
        <v>630.9174748831149</v>
      </c>
      <c r="AC102" t="n">
        <v>570.7035965785071</v>
      </c>
      <c r="AD102" t="n">
        <v>461114.6995602269</v>
      </c>
      <c r="AE102" t="n">
        <v>630917.4748831149</v>
      </c>
      <c r="AF102" t="n">
        <v>1.851791058047805e-06</v>
      </c>
      <c r="AG102" t="n">
        <v>11</v>
      </c>
      <c r="AH102" t="n">
        <v>570703.5965785071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3.655</v>
      </c>
      <c r="E103" t="n">
        <v>27.36</v>
      </c>
      <c r="F103" t="n">
        <v>24.04</v>
      </c>
      <c r="G103" t="n">
        <v>120.18</v>
      </c>
      <c r="H103" t="n">
        <v>1.61</v>
      </c>
      <c r="I103" t="n">
        <v>12</v>
      </c>
      <c r="J103" t="n">
        <v>290.28</v>
      </c>
      <c r="K103" t="n">
        <v>58.47</v>
      </c>
      <c r="L103" t="n">
        <v>26.25</v>
      </c>
      <c r="M103" t="n">
        <v>10</v>
      </c>
      <c r="N103" t="n">
        <v>80.56</v>
      </c>
      <c r="O103" t="n">
        <v>36035.53</v>
      </c>
      <c r="P103" t="n">
        <v>382.54</v>
      </c>
      <c r="Q103" t="n">
        <v>452.56</v>
      </c>
      <c r="R103" t="n">
        <v>72.45999999999999</v>
      </c>
      <c r="S103" t="n">
        <v>57.64</v>
      </c>
      <c r="T103" t="n">
        <v>5308.41</v>
      </c>
      <c r="U103" t="n">
        <v>0.8</v>
      </c>
      <c r="V103" t="n">
        <v>0.88</v>
      </c>
      <c r="W103" t="n">
        <v>6.82</v>
      </c>
      <c r="X103" t="n">
        <v>0.31</v>
      </c>
      <c r="Y103" t="n">
        <v>1</v>
      </c>
      <c r="Z103" t="n">
        <v>10</v>
      </c>
      <c r="AA103" t="n">
        <v>460.9384973122289</v>
      </c>
      <c r="AB103" t="n">
        <v>630.6763871939095</v>
      </c>
      <c r="AC103" t="n">
        <v>570.4855179599907</v>
      </c>
      <c r="AD103" t="n">
        <v>460938.4973122289</v>
      </c>
      <c r="AE103" t="n">
        <v>630676.3871939095</v>
      </c>
      <c r="AF103" t="n">
        <v>1.851993738621115e-06</v>
      </c>
      <c r="AG103" t="n">
        <v>11</v>
      </c>
      <c r="AH103" t="n">
        <v>570485.5179599908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3.6548</v>
      </c>
      <c r="E104" t="n">
        <v>27.36</v>
      </c>
      <c r="F104" t="n">
        <v>24.04</v>
      </c>
      <c r="G104" t="n">
        <v>120.19</v>
      </c>
      <c r="H104" t="n">
        <v>1.62</v>
      </c>
      <c r="I104" t="n">
        <v>12</v>
      </c>
      <c r="J104" t="n">
        <v>290.79</v>
      </c>
      <c r="K104" t="n">
        <v>58.47</v>
      </c>
      <c r="L104" t="n">
        <v>26.5</v>
      </c>
      <c r="M104" t="n">
        <v>10</v>
      </c>
      <c r="N104" t="n">
        <v>80.81999999999999</v>
      </c>
      <c r="O104" t="n">
        <v>36098.35</v>
      </c>
      <c r="P104" t="n">
        <v>382.35</v>
      </c>
      <c r="Q104" t="n">
        <v>452.58</v>
      </c>
      <c r="R104" t="n">
        <v>72.37</v>
      </c>
      <c r="S104" t="n">
        <v>57.64</v>
      </c>
      <c r="T104" t="n">
        <v>5262.8</v>
      </c>
      <c r="U104" t="n">
        <v>0.8</v>
      </c>
      <c r="V104" t="n">
        <v>0.88</v>
      </c>
      <c r="W104" t="n">
        <v>6.82</v>
      </c>
      <c r="X104" t="n">
        <v>0.31</v>
      </c>
      <c r="Y104" t="n">
        <v>1</v>
      </c>
      <c r="Z104" t="n">
        <v>10</v>
      </c>
      <c r="AA104" t="n">
        <v>460.8313705565741</v>
      </c>
      <c r="AB104" t="n">
        <v>630.5298116407237</v>
      </c>
      <c r="AC104" t="n">
        <v>570.3529313718809</v>
      </c>
      <c r="AD104" t="n">
        <v>460831.3705565741</v>
      </c>
      <c r="AE104" t="n">
        <v>630529.8116407236</v>
      </c>
      <c r="AF104" t="n">
        <v>1.85189239833446e-06</v>
      </c>
      <c r="AG104" t="n">
        <v>11</v>
      </c>
      <c r="AH104" t="n">
        <v>570352.9313718809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3.653</v>
      </c>
      <c r="E105" t="n">
        <v>27.37</v>
      </c>
      <c r="F105" t="n">
        <v>24.05</v>
      </c>
      <c r="G105" t="n">
        <v>120.26</v>
      </c>
      <c r="H105" t="n">
        <v>1.64</v>
      </c>
      <c r="I105" t="n">
        <v>12</v>
      </c>
      <c r="J105" t="n">
        <v>291.3</v>
      </c>
      <c r="K105" t="n">
        <v>58.47</v>
      </c>
      <c r="L105" t="n">
        <v>26.75</v>
      </c>
      <c r="M105" t="n">
        <v>10</v>
      </c>
      <c r="N105" t="n">
        <v>81.08</v>
      </c>
      <c r="O105" t="n">
        <v>36161.27</v>
      </c>
      <c r="P105" t="n">
        <v>382.23</v>
      </c>
      <c r="Q105" t="n">
        <v>452.58</v>
      </c>
      <c r="R105" t="n">
        <v>73</v>
      </c>
      <c r="S105" t="n">
        <v>57.64</v>
      </c>
      <c r="T105" t="n">
        <v>5580.42</v>
      </c>
      <c r="U105" t="n">
        <v>0.79</v>
      </c>
      <c r="V105" t="n">
        <v>0.88</v>
      </c>
      <c r="W105" t="n">
        <v>6.82</v>
      </c>
      <c r="X105" t="n">
        <v>0.33</v>
      </c>
      <c r="Y105" t="n">
        <v>1</v>
      </c>
      <c r="Z105" t="n">
        <v>10</v>
      </c>
      <c r="AA105" t="n">
        <v>460.955624377151</v>
      </c>
      <c r="AB105" t="n">
        <v>630.6998211997287</v>
      </c>
      <c r="AC105" t="n">
        <v>570.5067154571844</v>
      </c>
      <c r="AD105" t="n">
        <v>460955.624377151</v>
      </c>
      <c r="AE105" t="n">
        <v>630699.8211997288</v>
      </c>
      <c r="AF105" t="n">
        <v>1.850980335754565e-06</v>
      </c>
      <c r="AG105" t="n">
        <v>11</v>
      </c>
      <c r="AH105" t="n">
        <v>570506.7154571845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3.6559</v>
      </c>
      <c r="E106" t="n">
        <v>27.35</v>
      </c>
      <c r="F106" t="n">
        <v>24.03</v>
      </c>
      <c r="G106" t="n">
        <v>120.15</v>
      </c>
      <c r="H106" t="n">
        <v>1.65</v>
      </c>
      <c r="I106" t="n">
        <v>12</v>
      </c>
      <c r="J106" t="n">
        <v>291.81</v>
      </c>
      <c r="K106" t="n">
        <v>58.47</v>
      </c>
      <c r="L106" t="n">
        <v>27</v>
      </c>
      <c r="M106" t="n">
        <v>10</v>
      </c>
      <c r="N106" t="n">
        <v>81.34</v>
      </c>
      <c r="O106" t="n">
        <v>36224.3</v>
      </c>
      <c r="P106" t="n">
        <v>381.2</v>
      </c>
      <c r="Q106" t="n">
        <v>452.59</v>
      </c>
      <c r="R106" t="n">
        <v>72.44</v>
      </c>
      <c r="S106" t="n">
        <v>57.64</v>
      </c>
      <c r="T106" t="n">
        <v>5296.45</v>
      </c>
      <c r="U106" t="n">
        <v>0.8</v>
      </c>
      <c r="V106" t="n">
        <v>0.88</v>
      </c>
      <c r="W106" t="n">
        <v>6.81</v>
      </c>
      <c r="X106" t="n">
        <v>0.3</v>
      </c>
      <c r="Y106" t="n">
        <v>1</v>
      </c>
      <c r="Z106" t="n">
        <v>10</v>
      </c>
      <c r="AA106" t="n">
        <v>459.9321117090306</v>
      </c>
      <c r="AB106" t="n">
        <v>629.2994060130144</v>
      </c>
      <c r="AC106" t="n">
        <v>569.239953930395</v>
      </c>
      <c r="AD106" t="n">
        <v>459932.1117090306</v>
      </c>
      <c r="AE106" t="n">
        <v>629299.4060130144</v>
      </c>
      <c r="AF106" t="n">
        <v>1.852449769911063e-06</v>
      </c>
      <c r="AG106" t="n">
        <v>11</v>
      </c>
      <c r="AH106" t="n">
        <v>569239.9539303951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3.6645</v>
      </c>
      <c r="E107" t="n">
        <v>27.29</v>
      </c>
      <c r="F107" t="n">
        <v>24.01</v>
      </c>
      <c r="G107" t="n">
        <v>130.98</v>
      </c>
      <c r="H107" t="n">
        <v>1.66</v>
      </c>
      <c r="I107" t="n">
        <v>11</v>
      </c>
      <c r="J107" t="n">
        <v>292.32</v>
      </c>
      <c r="K107" t="n">
        <v>58.47</v>
      </c>
      <c r="L107" t="n">
        <v>27.25</v>
      </c>
      <c r="M107" t="n">
        <v>9</v>
      </c>
      <c r="N107" t="n">
        <v>81.59999999999999</v>
      </c>
      <c r="O107" t="n">
        <v>36287.44</v>
      </c>
      <c r="P107" t="n">
        <v>380.75</v>
      </c>
      <c r="Q107" t="n">
        <v>452.6</v>
      </c>
      <c r="R107" t="n">
        <v>71.79000000000001</v>
      </c>
      <c r="S107" t="n">
        <v>57.64</v>
      </c>
      <c r="T107" t="n">
        <v>4976.5</v>
      </c>
      <c r="U107" t="n">
        <v>0.8</v>
      </c>
      <c r="V107" t="n">
        <v>0.88</v>
      </c>
      <c r="W107" t="n">
        <v>6.81</v>
      </c>
      <c r="X107" t="n">
        <v>0.29</v>
      </c>
      <c r="Y107" t="n">
        <v>1</v>
      </c>
      <c r="Z107" t="n">
        <v>10</v>
      </c>
      <c r="AA107" t="n">
        <v>458.7672040872938</v>
      </c>
      <c r="AB107" t="n">
        <v>627.7055280128569</v>
      </c>
      <c r="AC107" t="n">
        <v>567.7981934095508</v>
      </c>
      <c r="AD107" t="n">
        <v>458767.2040872938</v>
      </c>
      <c r="AE107" t="n">
        <v>627705.528012857</v>
      </c>
      <c r="AF107" t="n">
        <v>1.85680740223723e-06</v>
      </c>
      <c r="AG107" t="n">
        <v>11</v>
      </c>
      <c r="AH107" t="n">
        <v>567798.1934095508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3.6661</v>
      </c>
      <c r="E108" t="n">
        <v>27.28</v>
      </c>
      <c r="F108" t="n">
        <v>24</v>
      </c>
      <c r="G108" t="n">
        <v>130.91</v>
      </c>
      <c r="H108" t="n">
        <v>1.67</v>
      </c>
      <c r="I108" t="n">
        <v>11</v>
      </c>
      <c r="J108" t="n">
        <v>292.84</v>
      </c>
      <c r="K108" t="n">
        <v>58.47</v>
      </c>
      <c r="L108" t="n">
        <v>27.5</v>
      </c>
      <c r="M108" t="n">
        <v>9</v>
      </c>
      <c r="N108" t="n">
        <v>81.86</v>
      </c>
      <c r="O108" t="n">
        <v>36350.69</v>
      </c>
      <c r="P108" t="n">
        <v>380.69</v>
      </c>
      <c r="Q108" t="n">
        <v>452.59</v>
      </c>
      <c r="R108" t="n">
        <v>71.29000000000001</v>
      </c>
      <c r="S108" t="n">
        <v>57.64</v>
      </c>
      <c r="T108" t="n">
        <v>4728.82</v>
      </c>
      <c r="U108" t="n">
        <v>0.8100000000000001</v>
      </c>
      <c r="V108" t="n">
        <v>0.88</v>
      </c>
      <c r="W108" t="n">
        <v>6.81</v>
      </c>
      <c r="X108" t="n">
        <v>0.28</v>
      </c>
      <c r="Y108" t="n">
        <v>1</v>
      </c>
      <c r="Z108" t="n">
        <v>10</v>
      </c>
      <c r="AA108" t="n">
        <v>458.5440900561392</v>
      </c>
      <c r="AB108" t="n">
        <v>627.4002535523348</v>
      </c>
      <c r="AC108" t="n">
        <v>567.5220539150855</v>
      </c>
      <c r="AD108" t="n">
        <v>458544.0900561392</v>
      </c>
      <c r="AE108" t="n">
        <v>627400.2535523347</v>
      </c>
      <c r="AF108" t="n">
        <v>1.857618124530471e-06</v>
      </c>
      <c r="AG108" t="n">
        <v>11</v>
      </c>
      <c r="AH108" t="n">
        <v>567522.0539150855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3.6661</v>
      </c>
      <c r="E109" t="n">
        <v>27.28</v>
      </c>
      <c r="F109" t="n">
        <v>24</v>
      </c>
      <c r="G109" t="n">
        <v>130.91</v>
      </c>
      <c r="H109" t="n">
        <v>1.68</v>
      </c>
      <c r="I109" t="n">
        <v>11</v>
      </c>
      <c r="J109" t="n">
        <v>293.35</v>
      </c>
      <c r="K109" t="n">
        <v>58.47</v>
      </c>
      <c r="L109" t="n">
        <v>27.75</v>
      </c>
      <c r="M109" t="n">
        <v>9</v>
      </c>
      <c r="N109" t="n">
        <v>82.13</v>
      </c>
      <c r="O109" t="n">
        <v>36414.05</v>
      </c>
      <c r="P109" t="n">
        <v>381.03</v>
      </c>
      <c r="Q109" t="n">
        <v>452.56</v>
      </c>
      <c r="R109" t="n">
        <v>71.31</v>
      </c>
      <c r="S109" t="n">
        <v>57.64</v>
      </c>
      <c r="T109" t="n">
        <v>4737.73</v>
      </c>
      <c r="U109" t="n">
        <v>0.8100000000000001</v>
      </c>
      <c r="V109" t="n">
        <v>0.88</v>
      </c>
      <c r="W109" t="n">
        <v>6.81</v>
      </c>
      <c r="X109" t="n">
        <v>0.28</v>
      </c>
      <c r="Y109" t="n">
        <v>1</v>
      </c>
      <c r="Z109" t="n">
        <v>10</v>
      </c>
      <c r="AA109" t="n">
        <v>458.7683993782181</v>
      </c>
      <c r="AB109" t="n">
        <v>627.7071634626321</v>
      </c>
      <c r="AC109" t="n">
        <v>567.7996727742948</v>
      </c>
      <c r="AD109" t="n">
        <v>458768.3993782181</v>
      </c>
      <c r="AE109" t="n">
        <v>627707.1634626321</v>
      </c>
      <c r="AF109" t="n">
        <v>1.857618124530471e-06</v>
      </c>
      <c r="AG109" t="n">
        <v>11</v>
      </c>
      <c r="AH109" t="n">
        <v>567799.6727742947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3.6652</v>
      </c>
      <c r="E110" t="n">
        <v>27.28</v>
      </c>
      <c r="F110" t="n">
        <v>24.01</v>
      </c>
      <c r="G110" t="n">
        <v>130.95</v>
      </c>
      <c r="H110" t="n">
        <v>1.7</v>
      </c>
      <c r="I110" t="n">
        <v>11</v>
      </c>
      <c r="J110" t="n">
        <v>293.86</v>
      </c>
      <c r="K110" t="n">
        <v>58.47</v>
      </c>
      <c r="L110" t="n">
        <v>28</v>
      </c>
      <c r="M110" t="n">
        <v>9</v>
      </c>
      <c r="N110" t="n">
        <v>82.39</v>
      </c>
      <c r="O110" t="n">
        <v>36477.51</v>
      </c>
      <c r="P110" t="n">
        <v>381.44</v>
      </c>
      <c r="Q110" t="n">
        <v>452.59</v>
      </c>
      <c r="R110" t="n">
        <v>71.45</v>
      </c>
      <c r="S110" t="n">
        <v>57.64</v>
      </c>
      <c r="T110" t="n">
        <v>4808.84</v>
      </c>
      <c r="U110" t="n">
        <v>0.8100000000000001</v>
      </c>
      <c r="V110" t="n">
        <v>0.88</v>
      </c>
      <c r="W110" t="n">
        <v>6.81</v>
      </c>
      <c r="X110" t="n">
        <v>0.28</v>
      </c>
      <c r="Y110" t="n">
        <v>1</v>
      </c>
      <c r="Z110" t="n">
        <v>10</v>
      </c>
      <c r="AA110" t="n">
        <v>459.1579958979847</v>
      </c>
      <c r="AB110" t="n">
        <v>628.2402266087622</v>
      </c>
      <c r="AC110" t="n">
        <v>568.281861121917</v>
      </c>
      <c r="AD110" t="n">
        <v>459157.9958979847</v>
      </c>
      <c r="AE110" t="n">
        <v>628240.2266087622</v>
      </c>
      <c r="AF110" t="n">
        <v>1.857162093240523e-06</v>
      </c>
      <c r="AG110" t="n">
        <v>11</v>
      </c>
      <c r="AH110" t="n">
        <v>568281.861121917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3.6655</v>
      </c>
      <c r="E111" t="n">
        <v>27.28</v>
      </c>
      <c r="F111" t="n">
        <v>24</v>
      </c>
      <c r="G111" t="n">
        <v>130.94</v>
      </c>
      <c r="H111" t="n">
        <v>1.71</v>
      </c>
      <c r="I111" t="n">
        <v>11</v>
      </c>
      <c r="J111" t="n">
        <v>294.38</v>
      </c>
      <c r="K111" t="n">
        <v>58.47</v>
      </c>
      <c r="L111" t="n">
        <v>28.25</v>
      </c>
      <c r="M111" t="n">
        <v>9</v>
      </c>
      <c r="N111" t="n">
        <v>82.66</v>
      </c>
      <c r="O111" t="n">
        <v>36541.09</v>
      </c>
      <c r="P111" t="n">
        <v>381.71</v>
      </c>
      <c r="Q111" t="n">
        <v>452.57</v>
      </c>
      <c r="R111" t="n">
        <v>71.43000000000001</v>
      </c>
      <c r="S111" t="n">
        <v>57.64</v>
      </c>
      <c r="T111" t="n">
        <v>4796.2</v>
      </c>
      <c r="U111" t="n">
        <v>0.8100000000000001</v>
      </c>
      <c r="V111" t="n">
        <v>0.88</v>
      </c>
      <c r="W111" t="n">
        <v>6.81</v>
      </c>
      <c r="X111" t="n">
        <v>0.28</v>
      </c>
      <c r="Y111" t="n">
        <v>1</v>
      </c>
      <c r="Z111" t="n">
        <v>10</v>
      </c>
      <c r="AA111" t="n">
        <v>459.2724036495352</v>
      </c>
      <c r="AB111" t="n">
        <v>628.3967643417473</v>
      </c>
      <c r="AC111" t="n">
        <v>568.4234591133682</v>
      </c>
      <c r="AD111" t="n">
        <v>459272.4036495353</v>
      </c>
      <c r="AE111" t="n">
        <v>628396.7643417473</v>
      </c>
      <c r="AF111" t="n">
        <v>1.857314103670505e-06</v>
      </c>
      <c r="AG111" t="n">
        <v>11</v>
      </c>
      <c r="AH111" t="n">
        <v>568423.4591133682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3.6644</v>
      </c>
      <c r="E112" t="n">
        <v>27.29</v>
      </c>
      <c r="F112" t="n">
        <v>24.01</v>
      </c>
      <c r="G112" t="n">
        <v>130.98</v>
      </c>
      <c r="H112" t="n">
        <v>1.72</v>
      </c>
      <c r="I112" t="n">
        <v>11</v>
      </c>
      <c r="J112" t="n">
        <v>294.9</v>
      </c>
      <c r="K112" t="n">
        <v>58.47</v>
      </c>
      <c r="L112" t="n">
        <v>28.5</v>
      </c>
      <c r="M112" t="n">
        <v>9</v>
      </c>
      <c r="N112" t="n">
        <v>82.92</v>
      </c>
      <c r="O112" t="n">
        <v>36604.77</v>
      </c>
      <c r="P112" t="n">
        <v>382.05</v>
      </c>
      <c r="Q112" t="n">
        <v>452.57</v>
      </c>
      <c r="R112" t="n">
        <v>71.67</v>
      </c>
      <c r="S112" t="n">
        <v>57.64</v>
      </c>
      <c r="T112" t="n">
        <v>4916.79</v>
      </c>
      <c r="U112" t="n">
        <v>0.8</v>
      </c>
      <c r="V112" t="n">
        <v>0.88</v>
      </c>
      <c r="W112" t="n">
        <v>6.81</v>
      </c>
      <c r="X112" t="n">
        <v>0.29</v>
      </c>
      <c r="Y112" t="n">
        <v>1</v>
      </c>
      <c r="Z112" t="n">
        <v>10</v>
      </c>
      <c r="AA112" t="n">
        <v>459.6344766964272</v>
      </c>
      <c r="AB112" t="n">
        <v>628.8921686580402</v>
      </c>
      <c r="AC112" t="n">
        <v>568.8715827370186</v>
      </c>
      <c r="AD112" t="n">
        <v>459634.4766964272</v>
      </c>
      <c r="AE112" t="n">
        <v>628892.1686580402</v>
      </c>
      <c r="AF112" t="n">
        <v>1.856756732093902e-06</v>
      </c>
      <c r="AG112" t="n">
        <v>11</v>
      </c>
      <c r="AH112" t="n">
        <v>568871.5827370186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3.6649</v>
      </c>
      <c r="E113" t="n">
        <v>27.29</v>
      </c>
      <c r="F113" t="n">
        <v>24.01</v>
      </c>
      <c r="G113" t="n">
        <v>130.96</v>
      </c>
      <c r="H113" t="n">
        <v>1.73</v>
      </c>
      <c r="I113" t="n">
        <v>11</v>
      </c>
      <c r="J113" t="n">
        <v>295.41</v>
      </c>
      <c r="K113" t="n">
        <v>58.47</v>
      </c>
      <c r="L113" t="n">
        <v>28.75</v>
      </c>
      <c r="M113" t="n">
        <v>9</v>
      </c>
      <c r="N113" t="n">
        <v>83.19</v>
      </c>
      <c r="O113" t="n">
        <v>36668.57</v>
      </c>
      <c r="P113" t="n">
        <v>381.84</v>
      </c>
      <c r="Q113" t="n">
        <v>452.57</v>
      </c>
      <c r="R113" t="n">
        <v>71.48</v>
      </c>
      <c r="S113" t="n">
        <v>57.64</v>
      </c>
      <c r="T113" t="n">
        <v>4823.83</v>
      </c>
      <c r="U113" t="n">
        <v>0.8100000000000001</v>
      </c>
      <c r="V113" t="n">
        <v>0.88</v>
      </c>
      <c r="W113" t="n">
        <v>6.82</v>
      </c>
      <c r="X113" t="n">
        <v>0.28</v>
      </c>
      <c r="Y113" t="n">
        <v>1</v>
      </c>
      <c r="Z113" t="n">
        <v>10</v>
      </c>
      <c r="AA113" t="n">
        <v>459.4496681407012</v>
      </c>
      <c r="AB113" t="n">
        <v>628.639305438918</v>
      </c>
      <c r="AC113" t="n">
        <v>568.6428524286334</v>
      </c>
      <c r="AD113" t="n">
        <v>459449.6681407013</v>
      </c>
      <c r="AE113" t="n">
        <v>628639.3054389179</v>
      </c>
      <c r="AF113" t="n">
        <v>1.85701008281054e-06</v>
      </c>
      <c r="AG113" t="n">
        <v>11</v>
      </c>
      <c r="AH113" t="n">
        <v>568642.8524286335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3.6642</v>
      </c>
      <c r="E114" t="n">
        <v>27.29</v>
      </c>
      <c r="F114" t="n">
        <v>24.01</v>
      </c>
      <c r="G114" t="n">
        <v>130.99</v>
      </c>
      <c r="H114" t="n">
        <v>1.75</v>
      </c>
      <c r="I114" t="n">
        <v>11</v>
      </c>
      <c r="J114" t="n">
        <v>295.93</v>
      </c>
      <c r="K114" t="n">
        <v>58.47</v>
      </c>
      <c r="L114" t="n">
        <v>29</v>
      </c>
      <c r="M114" t="n">
        <v>9</v>
      </c>
      <c r="N114" t="n">
        <v>83.45999999999999</v>
      </c>
      <c r="O114" t="n">
        <v>36732.47</v>
      </c>
      <c r="P114" t="n">
        <v>381.71</v>
      </c>
      <c r="Q114" t="n">
        <v>452.57</v>
      </c>
      <c r="R114" t="n">
        <v>71.89</v>
      </c>
      <c r="S114" t="n">
        <v>57.64</v>
      </c>
      <c r="T114" t="n">
        <v>5026.14</v>
      </c>
      <c r="U114" t="n">
        <v>0.8</v>
      </c>
      <c r="V114" t="n">
        <v>0.88</v>
      </c>
      <c r="W114" t="n">
        <v>6.81</v>
      </c>
      <c r="X114" t="n">
        <v>0.29</v>
      </c>
      <c r="Y114" t="n">
        <v>1</v>
      </c>
      <c r="Z114" t="n">
        <v>10</v>
      </c>
      <c r="AA114" t="n">
        <v>459.428542274592</v>
      </c>
      <c r="AB114" t="n">
        <v>628.6104000969</v>
      </c>
      <c r="AC114" t="n">
        <v>568.6167057718887</v>
      </c>
      <c r="AD114" t="n">
        <v>459428.542274592</v>
      </c>
      <c r="AE114" t="n">
        <v>628610.4000968999</v>
      </c>
      <c r="AF114" t="n">
        <v>1.856655391807248e-06</v>
      </c>
      <c r="AG114" t="n">
        <v>11</v>
      </c>
      <c r="AH114" t="n">
        <v>568616.7057718887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3.6655</v>
      </c>
      <c r="E115" t="n">
        <v>27.28</v>
      </c>
      <c r="F115" t="n">
        <v>24</v>
      </c>
      <c r="G115" t="n">
        <v>130.93</v>
      </c>
      <c r="H115" t="n">
        <v>1.76</v>
      </c>
      <c r="I115" t="n">
        <v>11</v>
      </c>
      <c r="J115" t="n">
        <v>296.45</v>
      </c>
      <c r="K115" t="n">
        <v>58.47</v>
      </c>
      <c r="L115" t="n">
        <v>29.25</v>
      </c>
      <c r="M115" t="n">
        <v>9</v>
      </c>
      <c r="N115" t="n">
        <v>83.73</v>
      </c>
      <c r="O115" t="n">
        <v>36796.49</v>
      </c>
      <c r="P115" t="n">
        <v>381.83</v>
      </c>
      <c r="Q115" t="n">
        <v>452.57</v>
      </c>
      <c r="R115" t="n">
        <v>71.39</v>
      </c>
      <c r="S115" t="n">
        <v>57.64</v>
      </c>
      <c r="T115" t="n">
        <v>4778.65</v>
      </c>
      <c r="U115" t="n">
        <v>0.8100000000000001</v>
      </c>
      <c r="V115" t="n">
        <v>0.88</v>
      </c>
      <c r="W115" t="n">
        <v>6.81</v>
      </c>
      <c r="X115" t="n">
        <v>0.28</v>
      </c>
      <c r="Y115" t="n">
        <v>1</v>
      </c>
      <c r="Z115" t="n">
        <v>10</v>
      </c>
      <c r="AA115" t="n">
        <v>459.3515846044494</v>
      </c>
      <c r="AB115" t="n">
        <v>628.505103217478</v>
      </c>
      <c r="AC115" t="n">
        <v>568.5214582788536</v>
      </c>
      <c r="AD115" t="n">
        <v>459351.5846044495</v>
      </c>
      <c r="AE115" t="n">
        <v>628505.103217478</v>
      </c>
      <c r="AF115" t="n">
        <v>1.857314103670505e-06</v>
      </c>
      <c r="AG115" t="n">
        <v>11</v>
      </c>
      <c r="AH115" t="n">
        <v>568521.4582788537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3.6658</v>
      </c>
      <c r="E116" t="n">
        <v>27.28</v>
      </c>
      <c r="F116" t="n">
        <v>24</v>
      </c>
      <c r="G116" t="n">
        <v>130.92</v>
      </c>
      <c r="H116" t="n">
        <v>1.77</v>
      </c>
      <c r="I116" t="n">
        <v>11</v>
      </c>
      <c r="J116" t="n">
        <v>296.97</v>
      </c>
      <c r="K116" t="n">
        <v>58.47</v>
      </c>
      <c r="L116" t="n">
        <v>29.5</v>
      </c>
      <c r="M116" t="n">
        <v>9</v>
      </c>
      <c r="N116" t="n">
        <v>84</v>
      </c>
      <c r="O116" t="n">
        <v>36860.62</v>
      </c>
      <c r="P116" t="n">
        <v>381.59</v>
      </c>
      <c r="Q116" t="n">
        <v>452.55</v>
      </c>
      <c r="R116" t="n">
        <v>71.44</v>
      </c>
      <c r="S116" t="n">
        <v>57.64</v>
      </c>
      <c r="T116" t="n">
        <v>4804.33</v>
      </c>
      <c r="U116" t="n">
        <v>0.8100000000000001</v>
      </c>
      <c r="V116" t="n">
        <v>0.88</v>
      </c>
      <c r="W116" t="n">
        <v>6.81</v>
      </c>
      <c r="X116" t="n">
        <v>0.28</v>
      </c>
      <c r="Y116" t="n">
        <v>1</v>
      </c>
      <c r="Z116" t="n">
        <v>10</v>
      </c>
      <c r="AA116" t="n">
        <v>459.1655340947037</v>
      </c>
      <c r="AB116" t="n">
        <v>628.2505407020748</v>
      </c>
      <c r="AC116" t="n">
        <v>568.2911908526398</v>
      </c>
      <c r="AD116" t="n">
        <v>459165.5340947037</v>
      </c>
      <c r="AE116" t="n">
        <v>628250.5407020748</v>
      </c>
      <c r="AF116" t="n">
        <v>1.857466114100488e-06</v>
      </c>
      <c r="AG116" t="n">
        <v>11</v>
      </c>
      <c r="AH116" t="n">
        <v>568291.1908526398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3.665</v>
      </c>
      <c r="E117" t="n">
        <v>27.29</v>
      </c>
      <c r="F117" t="n">
        <v>24.01</v>
      </c>
      <c r="G117" t="n">
        <v>130.96</v>
      </c>
      <c r="H117" t="n">
        <v>1.78</v>
      </c>
      <c r="I117" t="n">
        <v>11</v>
      </c>
      <c r="J117" t="n">
        <v>297.49</v>
      </c>
      <c r="K117" t="n">
        <v>58.47</v>
      </c>
      <c r="L117" t="n">
        <v>29.75</v>
      </c>
      <c r="M117" t="n">
        <v>9</v>
      </c>
      <c r="N117" t="n">
        <v>84.27</v>
      </c>
      <c r="O117" t="n">
        <v>36924.87</v>
      </c>
      <c r="P117" t="n">
        <v>381.46</v>
      </c>
      <c r="Q117" t="n">
        <v>452.59</v>
      </c>
      <c r="R117" t="n">
        <v>71.66</v>
      </c>
      <c r="S117" t="n">
        <v>57.64</v>
      </c>
      <c r="T117" t="n">
        <v>4911.5</v>
      </c>
      <c r="U117" t="n">
        <v>0.8</v>
      </c>
      <c r="V117" t="n">
        <v>0.88</v>
      </c>
      <c r="W117" t="n">
        <v>6.81</v>
      </c>
      <c r="X117" t="n">
        <v>0.28</v>
      </c>
      <c r="Y117" t="n">
        <v>1</v>
      </c>
      <c r="Z117" t="n">
        <v>10</v>
      </c>
      <c r="AA117" t="n">
        <v>459.1896556977299</v>
      </c>
      <c r="AB117" t="n">
        <v>628.2835449435051</v>
      </c>
      <c r="AC117" t="n">
        <v>568.3210452155898</v>
      </c>
      <c r="AD117" t="n">
        <v>459189.6556977299</v>
      </c>
      <c r="AE117" t="n">
        <v>628283.5449435052</v>
      </c>
      <c r="AF117" t="n">
        <v>1.857060752953868e-06</v>
      </c>
      <c r="AG117" t="n">
        <v>11</v>
      </c>
      <c r="AH117" t="n">
        <v>568321.0452155898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3.6649</v>
      </c>
      <c r="E118" t="n">
        <v>27.29</v>
      </c>
      <c r="F118" t="n">
        <v>24.01</v>
      </c>
      <c r="G118" t="n">
        <v>130.96</v>
      </c>
      <c r="H118" t="n">
        <v>1.79</v>
      </c>
      <c r="I118" t="n">
        <v>11</v>
      </c>
      <c r="J118" t="n">
        <v>298.01</v>
      </c>
      <c r="K118" t="n">
        <v>58.47</v>
      </c>
      <c r="L118" t="n">
        <v>30</v>
      </c>
      <c r="M118" t="n">
        <v>9</v>
      </c>
      <c r="N118" t="n">
        <v>84.54000000000001</v>
      </c>
      <c r="O118" t="n">
        <v>36989.23</v>
      </c>
      <c r="P118" t="n">
        <v>380.53</v>
      </c>
      <c r="Q118" t="n">
        <v>452.58</v>
      </c>
      <c r="R118" t="n">
        <v>71.59</v>
      </c>
      <c r="S118" t="n">
        <v>57.64</v>
      </c>
      <c r="T118" t="n">
        <v>4877.08</v>
      </c>
      <c r="U118" t="n">
        <v>0.8100000000000001</v>
      </c>
      <c r="V118" t="n">
        <v>0.88</v>
      </c>
      <c r="W118" t="n">
        <v>6.81</v>
      </c>
      <c r="X118" t="n">
        <v>0.28</v>
      </c>
      <c r="Y118" t="n">
        <v>1</v>
      </c>
      <c r="Z118" t="n">
        <v>10</v>
      </c>
      <c r="AA118" t="n">
        <v>458.5851345353925</v>
      </c>
      <c r="AB118" t="n">
        <v>627.4564124196038</v>
      </c>
      <c r="AC118" t="n">
        <v>567.5728530588818</v>
      </c>
      <c r="AD118" t="n">
        <v>458585.1345353925</v>
      </c>
      <c r="AE118" t="n">
        <v>627456.4124196038</v>
      </c>
      <c r="AF118" t="n">
        <v>1.85701008281054e-06</v>
      </c>
      <c r="AG118" t="n">
        <v>11</v>
      </c>
      <c r="AH118" t="n">
        <v>567572.8530588818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3.6756</v>
      </c>
      <c r="E119" t="n">
        <v>27.21</v>
      </c>
      <c r="F119" t="n">
        <v>23.98</v>
      </c>
      <c r="G119" t="n">
        <v>143.86</v>
      </c>
      <c r="H119" t="n">
        <v>1.8</v>
      </c>
      <c r="I119" t="n">
        <v>10</v>
      </c>
      <c r="J119" t="n">
        <v>298.54</v>
      </c>
      <c r="K119" t="n">
        <v>58.47</v>
      </c>
      <c r="L119" t="n">
        <v>30.25</v>
      </c>
      <c r="M119" t="n">
        <v>8</v>
      </c>
      <c r="N119" t="n">
        <v>84.81</v>
      </c>
      <c r="O119" t="n">
        <v>37053.7</v>
      </c>
      <c r="P119" t="n">
        <v>379.83</v>
      </c>
      <c r="Q119" t="n">
        <v>452.58</v>
      </c>
      <c r="R119" t="n">
        <v>70.58</v>
      </c>
      <c r="S119" t="n">
        <v>57.64</v>
      </c>
      <c r="T119" t="n">
        <v>4376.1</v>
      </c>
      <c r="U119" t="n">
        <v>0.82</v>
      </c>
      <c r="V119" t="n">
        <v>0.88</v>
      </c>
      <c r="W119" t="n">
        <v>6.81</v>
      </c>
      <c r="X119" t="n">
        <v>0.25</v>
      </c>
      <c r="Y119" t="n">
        <v>1</v>
      </c>
      <c r="Z119" t="n">
        <v>10</v>
      </c>
      <c r="AA119" t="n">
        <v>457.0334710643254</v>
      </c>
      <c r="AB119" t="n">
        <v>625.3333580039287</v>
      </c>
      <c r="AC119" t="n">
        <v>565.6524199769132</v>
      </c>
      <c r="AD119" t="n">
        <v>457033.4710643254</v>
      </c>
      <c r="AE119" t="n">
        <v>625333.3580039287</v>
      </c>
      <c r="AF119" t="n">
        <v>1.862431788146586e-06</v>
      </c>
      <c r="AG119" t="n">
        <v>11</v>
      </c>
      <c r="AH119" t="n">
        <v>565652.4199769131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3.6746</v>
      </c>
      <c r="E120" t="n">
        <v>27.21</v>
      </c>
      <c r="F120" t="n">
        <v>23.98</v>
      </c>
      <c r="G120" t="n">
        <v>143.91</v>
      </c>
      <c r="H120" t="n">
        <v>1.82</v>
      </c>
      <c r="I120" t="n">
        <v>10</v>
      </c>
      <c r="J120" t="n">
        <v>299.06</v>
      </c>
      <c r="K120" t="n">
        <v>58.47</v>
      </c>
      <c r="L120" t="n">
        <v>30.5</v>
      </c>
      <c r="M120" t="n">
        <v>8</v>
      </c>
      <c r="N120" t="n">
        <v>85.09</v>
      </c>
      <c r="O120" t="n">
        <v>37118.29</v>
      </c>
      <c r="P120" t="n">
        <v>380.3</v>
      </c>
      <c r="Q120" t="n">
        <v>452.56</v>
      </c>
      <c r="R120" t="n">
        <v>70.86</v>
      </c>
      <c r="S120" t="n">
        <v>57.64</v>
      </c>
      <c r="T120" t="n">
        <v>4519.63</v>
      </c>
      <c r="U120" t="n">
        <v>0.8100000000000001</v>
      </c>
      <c r="V120" t="n">
        <v>0.88</v>
      </c>
      <c r="W120" t="n">
        <v>6.81</v>
      </c>
      <c r="X120" t="n">
        <v>0.26</v>
      </c>
      <c r="Y120" t="n">
        <v>1</v>
      </c>
      <c r="Z120" t="n">
        <v>10</v>
      </c>
      <c r="AA120" t="n">
        <v>457.4343150088982</v>
      </c>
      <c r="AB120" t="n">
        <v>625.8818103728801</v>
      </c>
      <c r="AC120" t="n">
        <v>566.1485288215296</v>
      </c>
      <c r="AD120" t="n">
        <v>457434.3150088983</v>
      </c>
      <c r="AE120" t="n">
        <v>625881.8103728801</v>
      </c>
      <c r="AF120" t="n">
        <v>1.86192508671331e-06</v>
      </c>
      <c r="AG120" t="n">
        <v>11</v>
      </c>
      <c r="AH120" t="n">
        <v>566148.5288215296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3.675</v>
      </c>
      <c r="E121" t="n">
        <v>27.21</v>
      </c>
      <c r="F121" t="n">
        <v>23.98</v>
      </c>
      <c r="G121" t="n">
        <v>143.89</v>
      </c>
      <c r="H121" t="n">
        <v>1.83</v>
      </c>
      <c r="I121" t="n">
        <v>10</v>
      </c>
      <c r="J121" t="n">
        <v>299.59</v>
      </c>
      <c r="K121" t="n">
        <v>58.47</v>
      </c>
      <c r="L121" t="n">
        <v>30.75</v>
      </c>
      <c r="M121" t="n">
        <v>8</v>
      </c>
      <c r="N121" t="n">
        <v>85.36</v>
      </c>
      <c r="O121" t="n">
        <v>37183.12</v>
      </c>
      <c r="P121" t="n">
        <v>380.58</v>
      </c>
      <c r="Q121" t="n">
        <v>452.56</v>
      </c>
      <c r="R121" t="n">
        <v>70.63</v>
      </c>
      <c r="S121" t="n">
        <v>57.64</v>
      </c>
      <c r="T121" t="n">
        <v>4401.36</v>
      </c>
      <c r="U121" t="n">
        <v>0.82</v>
      </c>
      <c r="V121" t="n">
        <v>0.88</v>
      </c>
      <c r="W121" t="n">
        <v>6.81</v>
      </c>
      <c r="X121" t="n">
        <v>0.26</v>
      </c>
      <c r="Y121" t="n">
        <v>1</v>
      </c>
      <c r="Z121" t="n">
        <v>10</v>
      </c>
      <c r="AA121" t="n">
        <v>457.58195870437</v>
      </c>
      <c r="AB121" t="n">
        <v>626.0838229906045</v>
      </c>
      <c r="AC121" t="n">
        <v>566.3312616385449</v>
      </c>
      <c r="AD121" t="n">
        <v>457581.95870437</v>
      </c>
      <c r="AE121" t="n">
        <v>626083.8229906046</v>
      </c>
      <c r="AF121" t="n">
        <v>1.86212776728662e-06</v>
      </c>
      <c r="AG121" t="n">
        <v>11</v>
      </c>
      <c r="AH121" t="n">
        <v>566331.2616385448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3.6767</v>
      </c>
      <c r="E122" t="n">
        <v>27.2</v>
      </c>
      <c r="F122" t="n">
        <v>23.97</v>
      </c>
      <c r="G122" t="n">
        <v>143.82</v>
      </c>
      <c r="H122" t="n">
        <v>1.84</v>
      </c>
      <c r="I122" t="n">
        <v>10</v>
      </c>
      <c r="J122" t="n">
        <v>300.11</v>
      </c>
      <c r="K122" t="n">
        <v>58.47</v>
      </c>
      <c r="L122" t="n">
        <v>31</v>
      </c>
      <c r="M122" t="n">
        <v>8</v>
      </c>
      <c r="N122" t="n">
        <v>85.64</v>
      </c>
      <c r="O122" t="n">
        <v>37247.94</v>
      </c>
      <c r="P122" t="n">
        <v>380.68</v>
      </c>
      <c r="Q122" t="n">
        <v>452.57</v>
      </c>
      <c r="R122" t="n">
        <v>70.3</v>
      </c>
      <c r="S122" t="n">
        <v>57.64</v>
      </c>
      <c r="T122" t="n">
        <v>4239.44</v>
      </c>
      <c r="U122" t="n">
        <v>0.82</v>
      </c>
      <c r="V122" t="n">
        <v>0.88</v>
      </c>
      <c r="W122" t="n">
        <v>6.81</v>
      </c>
      <c r="X122" t="n">
        <v>0.24</v>
      </c>
      <c r="Y122" t="n">
        <v>1</v>
      </c>
      <c r="Z122" t="n">
        <v>10</v>
      </c>
      <c r="AA122" t="n">
        <v>457.4560983585488</v>
      </c>
      <c r="AB122" t="n">
        <v>625.9116153128856</v>
      </c>
      <c r="AC122" t="n">
        <v>566.1754892198924</v>
      </c>
      <c r="AD122" t="n">
        <v>457456.0983585488</v>
      </c>
      <c r="AE122" t="n">
        <v>625911.6153128856</v>
      </c>
      <c r="AF122" t="n">
        <v>1.862989159723188e-06</v>
      </c>
      <c r="AG122" t="n">
        <v>11</v>
      </c>
      <c r="AH122" t="n">
        <v>566175.4892198924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3.6749</v>
      </c>
      <c r="E123" t="n">
        <v>27.21</v>
      </c>
      <c r="F123" t="n">
        <v>23.98</v>
      </c>
      <c r="G123" t="n">
        <v>143.9</v>
      </c>
      <c r="H123" t="n">
        <v>1.85</v>
      </c>
      <c r="I123" t="n">
        <v>10</v>
      </c>
      <c r="J123" t="n">
        <v>300.64</v>
      </c>
      <c r="K123" t="n">
        <v>58.47</v>
      </c>
      <c r="L123" t="n">
        <v>31.25</v>
      </c>
      <c r="M123" t="n">
        <v>8</v>
      </c>
      <c r="N123" t="n">
        <v>85.91</v>
      </c>
      <c r="O123" t="n">
        <v>37312.88</v>
      </c>
      <c r="P123" t="n">
        <v>380.95</v>
      </c>
      <c r="Q123" t="n">
        <v>452.55</v>
      </c>
      <c r="R123" t="n">
        <v>70.76000000000001</v>
      </c>
      <c r="S123" t="n">
        <v>57.64</v>
      </c>
      <c r="T123" t="n">
        <v>4468.65</v>
      </c>
      <c r="U123" t="n">
        <v>0.8100000000000001</v>
      </c>
      <c r="V123" t="n">
        <v>0.88</v>
      </c>
      <c r="W123" t="n">
        <v>6.81</v>
      </c>
      <c r="X123" t="n">
        <v>0.26</v>
      </c>
      <c r="Y123" t="n">
        <v>1</v>
      </c>
      <c r="Z123" t="n">
        <v>10</v>
      </c>
      <c r="AA123" t="n">
        <v>457.8346383283125</v>
      </c>
      <c r="AB123" t="n">
        <v>626.4295503995208</v>
      </c>
      <c r="AC123" t="n">
        <v>566.6439933087859</v>
      </c>
      <c r="AD123" t="n">
        <v>457834.6383283124</v>
      </c>
      <c r="AE123" t="n">
        <v>626429.5503995209</v>
      </c>
      <c r="AF123" t="n">
        <v>1.862077097143293e-06</v>
      </c>
      <c r="AG123" t="n">
        <v>11</v>
      </c>
      <c r="AH123" t="n">
        <v>566643.9933087858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3.6753</v>
      </c>
      <c r="E124" t="n">
        <v>27.21</v>
      </c>
      <c r="F124" t="n">
        <v>23.98</v>
      </c>
      <c r="G124" t="n">
        <v>143.88</v>
      </c>
      <c r="H124" t="n">
        <v>1.86</v>
      </c>
      <c r="I124" t="n">
        <v>10</v>
      </c>
      <c r="J124" t="n">
        <v>301.17</v>
      </c>
      <c r="K124" t="n">
        <v>58.47</v>
      </c>
      <c r="L124" t="n">
        <v>31.5</v>
      </c>
      <c r="M124" t="n">
        <v>8</v>
      </c>
      <c r="N124" t="n">
        <v>86.19</v>
      </c>
      <c r="O124" t="n">
        <v>37377.94</v>
      </c>
      <c r="P124" t="n">
        <v>381.25</v>
      </c>
      <c r="Q124" t="n">
        <v>452.58</v>
      </c>
      <c r="R124" t="n">
        <v>70.73</v>
      </c>
      <c r="S124" t="n">
        <v>57.64</v>
      </c>
      <c r="T124" t="n">
        <v>4450.72</v>
      </c>
      <c r="U124" t="n">
        <v>0.82</v>
      </c>
      <c r="V124" t="n">
        <v>0.88</v>
      </c>
      <c r="W124" t="n">
        <v>6.81</v>
      </c>
      <c r="X124" t="n">
        <v>0.26</v>
      </c>
      <c r="Y124" t="n">
        <v>1</v>
      </c>
      <c r="Z124" t="n">
        <v>10</v>
      </c>
      <c r="AA124" t="n">
        <v>457.9953880403281</v>
      </c>
      <c r="AB124" t="n">
        <v>626.6494952472775</v>
      </c>
      <c r="AC124" t="n">
        <v>566.842946928967</v>
      </c>
      <c r="AD124" t="n">
        <v>457995.388040328</v>
      </c>
      <c r="AE124" t="n">
        <v>626649.4952472775</v>
      </c>
      <c r="AF124" t="n">
        <v>1.862279777716603e-06</v>
      </c>
      <c r="AG124" t="n">
        <v>11</v>
      </c>
      <c r="AH124" t="n">
        <v>566842.946928967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3.6742</v>
      </c>
      <c r="E125" t="n">
        <v>27.22</v>
      </c>
      <c r="F125" t="n">
        <v>23.99</v>
      </c>
      <c r="G125" t="n">
        <v>143.93</v>
      </c>
      <c r="H125" t="n">
        <v>1.87</v>
      </c>
      <c r="I125" t="n">
        <v>10</v>
      </c>
      <c r="J125" t="n">
        <v>301.69</v>
      </c>
      <c r="K125" t="n">
        <v>58.47</v>
      </c>
      <c r="L125" t="n">
        <v>31.75</v>
      </c>
      <c r="M125" t="n">
        <v>8</v>
      </c>
      <c r="N125" t="n">
        <v>86.47</v>
      </c>
      <c r="O125" t="n">
        <v>37443.11</v>
      </c>
      <c r="P125" t="n">
        <v>381.47</v>
      </c>
      <c r="Q125" t="n">
        <v>452.55</v>
      </c>
      <c r="R125" t="n">
        <v>70.79000000000001</v>
      </c>
      <c r="S125" t="n">
        <v>57.64</v>
      </c>
      <c r="T125" t="n">
        <v>4484.98</v>
      </c>
      <c r="U125" t="n">
        <v>0.8100000000000001</v>
      </c>
      <c r="V125" t="n">
        <v>0.88</v>
      </c>
      <c r="W125" t="n">
        <v>6.82</v>
      </c>
      <c r="X125" t="n">
        <v>0.26</v>
      </c>
      <c r="Y125" t="n">
        <v>1</v>
      </c>
      <c r="Z125" t="n">
        <v>10</v>
      </c>
      <c r="AA125" t="n">
        <v>458.2771195643667</v>
      </c>
      <c r="AB125" t="n">
        <v>627.0349727475847</v>
      </c>
      <c r="AC125" t="n">
        <v>567.191634997666</v>
      </c>
      <c r="AD125" t="n">
        <v>458277.1195643666</v>
      </c>
      <c r="AE125" t="n">
        <v>627034.9727475847</v>
      </c>
      <c r="AF125" t="n">
        <v>1.86172240614e-06</v>
      </c>
      <c r="AG125" t="n">
        <v>11</v>
      </c>
      <c r="AH125" t="n">
        <v>567191.634997666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3.6761</v>
      </c>
      <c r="E126" t="n">
        <v>27.2</v>
      </c>
      <c r="F126" t="n">
        <v>23.97</v>
      </c>
      <c r="G126" t="n">
        <v>143.84</v>
      </c>
      <c r="H126" t="n">
        <v>1.89</v>
      </c>
      <c r="I126" t="n">
        <v>10</v>
      </c>
      <c r="J126" t="n">
        <v>302.22</v>
      </c>
      <c r="K126" t="n">
        <v>58.47</v>
      </c>
      <c r="L126" t="n">
        <v>32</v>
      </c>
      <c r="M126" t="n">
        <v>8</v>
      </c>
      <c r="N126" t="n">
        <v>86.75</v>
      </c>
      <c r="O126" t="n">
        <v>37508.41</v>
      </c>
      <c r="P126" t="n">
        <v>381.1</v>
      </c>
      <c r="Q126" t="n">
        <v>452.59</v>
      </c>
      <c r="R126" t="n">
        <v>70.47</v>
      </c>
      <c r="S126" t="n">
        <v>57.64</v>
      </c>
      <c r="T126" t="n">
        <v>4322.32</v>
      </c>
      <c r="U126" t="n">
        <v>0.82</v>
      </c>
      <c r="V126" t="n">
        <v>0.88</v>
      </c>
      <c r="W126" t="n">
        <v>6.81</v>
      </c>
      <c r="X126" t="n">
        <v>0.25</v>
      </c>
      <c r="Y126" t="n">
        <v>1</v>
      </c>
      <c r="Z126" t="n">
        <v>10</v>
      </c>
      <c r="AA126" t="n">
        <v>457.7873711015064</v>
      </c>
      <c r="AB126" t="n">
        <v>626.364877294522</v>
      </c>
      <c r="AC126" t="n">
        <v>566.5854925141585</v>
      </c>
      <c r="AD126" t="n">
        <v>457787.3711015064</v>
      </c>
      <c r="AE126" t="n">
        <v>626364.877294522</v>
      </c>
      <c r="AF126" t="n">
        <v>1.862685138863223e-06</v>
      </c>
      <c r="AG126" t="n">
        <v>11</v>
      </c>
      <c r="AH126" t="n">
        <v>566585.4925141586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3.6755</v>
      </c>
      <c r="E127" t="n">
        <v>27.21</v>
      </c>
      <c r="F127" t="n">
        <v>23.98</v>
      </c>
      <c r="G127" t="n">
        <v>143.87</v>
      </c>
      <c r="H127" t="n">
        <v>1.9</v>
      </c>
      <c r="I127" t="n">
        <v>10</v>
      </c>
      <c r="J127" t="n">
        <v>302.75</v>
      </c>
      <c r="K127" t="n">
        <v>58.47</v>
      </c>
      <c r="L127" t="n">
        <v>32.25</v>
      </c>
      <c r="M127" t="n">
        <v>8</v>
      </c>
      <c r="N127" t="n">
        <v>87.03</v>
      </c>
      <c r="O127" t="n">
        <v>37573.82</v>
      </c>
      <c r="P127" t="n">
        <v>381.35</v>
      </c>
      <c r="Q127" t="n">
        <v>452.59</v>
      </c>
      <c r="R127" t="n">
        <v>70.62</v>
      </c>
      <c r="S127" t="n">
        <v>57.64</v>
      </c>
      <c r="T127" t="n">
        <v>4396.85</v>
      </c>
      <c r="U127" t="n">
        <v>0.82</v>
      </c>
      <c r="V127" t="n">
        <v>0.88</v>
      </c>
      <c r="W127" t="n">
        <v>6.81</v>
      </c>
      <c r="X127" t="n">
        <v>0.25</v>
      </c>
      <c r="Y127" t="n">
        <v>1</v>
      </c>
      <c r="Z127" t="n">
        <v>10</v>
      </c>
      <c r="AA127" t="n">
        <v>458.0428474732607</v>
      </c>
      <c r="AB127" t="n">
        <v>626.7144313371783</v>
      </c>
      <c r="AC127" t="n">
        <v>566.901685609586</v>
      </c>
      <c r="AD127" t="n">
        <v>458042.8474732607</v>
      </c>
      <c r="AE127" t="n">
        <v>626714.4313371783</v>
      </c>
      <c r="AF127" t="n">
        <v>1.862381118003258e-06</v>
      </c>
      <c r="AG127" t="n">
        <v>11</v>
      </c>
      <c r="AH127" t="n">
        <v>566901.6856095861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3.6746</v>
      </c>
      <c r="E128" t="n">
        <v>27.21</v>
      </c>
      <c r="F128" t="n">
        <v>23.98</v>
      </c>
      <c r="G128" t="n">
        <v>143.91</v>
      </c>
      <c r="H128" t="n">
        <v>1.91</v>
      </c>
      <c r="I128" t="n">
        <v>10</v>
      </c>
      <c r="J128" t="n">
        <v>303.28</v>
      </c>
      <c r="K128" t="n">
        <v>58.47</v>
      </c>
      <c r="L128" t="n">
        <v>32.5</v>
      </c>
      <c r="M128" t="n">
        <v>8</v>
      </c>
      <c r="N128" t="n">
        <v>87.31</v>
      </c>
      <c r="O128" t="n">
        <v>37639.36</v>
      </c>
      <c r="P128" t="n">
        <v>381.5</v>
      </c>
      <c r="Q128" t="n">
        <v>452.59</v>
      </c>
      <c r="R128" t="n">
        <v>70.92</v>
      </c>
      <c r="S128" t="n">
        <v>57.64</v>
      </c>
      <c r="T128" t="n">
        <v>4546.22</v>
      </c>
      <c r="U128" t="n">
        <v>0.8100000000000001</v>
      </c>
      <c r="V128" t="n">
        <v>0.88</v>
      </c>
      <c r="W128" t="n">
        <v>6.81</v>
      </c>
      <c r="X128" t="n">
        <v>0.26</v>
      </c>
      <c r="Y128" t="n">
        <v>1</v>
      </c>
      <c r="Z128" t="n">
        <v>10</v>
      </c>
      <c r="AA128" t="n">
        <v>458.2241636733455</v>
      </c>
      <c r="AB128" t="n">
        <v>626.9625161612404</v>
      </c>
      <c r="AC128" t="n">
        <v>567.126093566229</v>
      </c>
      <c r="AD128" t="n">
        <v>458224.1636733455</v>
      </c>
      <c r="AE128" t="n">
        <v>626962.5161612404</v>
      </c>
      <c r="AF128" t="n">
        <v>1.86192508671331e-06</v>
      </c>
      <c r="AG128" t="n">
        <v>11</v>
      </c>
      <c r="AH128" t="n">
        <v>567126.093566229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3.6746</v>
      </c>
      <c r="E129" t="n">
        <v>27.21</v>
      </c>
      <c r="F129" t="n">
        <v>23.98</v>
      </c>
      <c r="G129" t="n">
        <v>143.91</v>
      </c>
      <c r="H129" t="n">
        <v>1.92</v>
      </c>
      <c r="I129" t="n">
        <v>10</v>
      </c>
      <c r="J129" t="n">
        <v>303.82</v>
      </c>
      <c r="K129" t="n">
        <v>58.47</v>
      </c>
      <c r="L129" t="n">
        <v>32.75</v>
      </c>
      <c r="M129" t="n">
        <v>8</v>
      </c>
      <c r="N129" t="n">
        <v>87.59</v>
      </c>
      <c r="O129" t="n">
        <v>37705.01</v>
      </c>
      <c r="P129" t="n">
        <v>381.29</v>
      </c>
      <c r="Q129" t="n">
        <v>452.55</v>
      </c>
      <c r="R129" t="n">
        <v>70.91</v>
      </c>
      <c r="S129" t="n">
        <v>57.64</v>
      </c>
      <c r="T129" t="n">
        <v>4544.95</v>
      </c>
      <c r="U129" t="n">
        <v>0.8100000000000001</v>
      </c>
      <c r="V129" t="n">
        <v>0.88</v>
      </c>
      <c r="W129" t="n">
        <v>6.81</v>
      </c>
      <c r="X129" t="n">
        <v>0.26</v>
      </c>
      <c r="Y129" t="n">
        <v>1</v>
      </c>
      <c r="Z129" t="n">
        <v>10</v>
      </c>
      <c r="AA129" t="n">
        <v>458.0859401570672</v>
      </c>
      <c r="AB129" t="n">
        <v>626.7733926482773</v>
      </c>
      <c r="AC129" t="n">
        <v>566.9550197359065</v>
      </c>
      <c r="AD129" t="n">
        <v>458085.9401570671</v>
      </c>
      <c r="AE129" t="n">
        <v>626773.3926482773</v>
      </c>
      <c r="AF129" t="n">
        <v>1.86192508671331e-06</v>
      </c>
      <c r="AG129" t="n">
        <v>11</v>
      </c>
      <c r="AH129" t="n">
        <v>566955.0197359065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3.6753</v>
      </c>
      <c r="E130" t="n">
        <v>27.21</v>
      </c>
      <c r="F130" t="n">
        <v>23.98</v>
      </c>
      <c r="G130" t="n">
        <v>143.88</v>
      </c>
      <c r="H130" t="n">
        <v>1.93</v>
      </c>
      <c r="I130" t="n">
        <v>10</v>
      </c>
      <c r="J130" t="n">
        <v>304.35</v>
      </c>
      <c r="K130" t="n">
        <v>58.47</v>
      </c>
      <c r="L130" t="n">
        <v>33</v>
      </c>
      <c r="M130" t="n">
        <v>8</v>
      </c>
      <c r="N130" t="n">
        <v>87.88</v>
      </c>
      <c r="O130" t="n">
        <v>37770.79</v>
      </c>
      <c r="P130" t="n">
        <v>380.73</v>
      </c>
      <c r="Q130" t="n">
        <v>452.6</v>
      </c>
      <c r="R130" t="n">
        <v>70.68000000000001</v>
      </c>
      <c r="S130" t="n">
        <v>57.64</v>
      </c>
      <c r="T130" t="n">
        <v>4428.63</v>
      </c>
      <c r="U130" t="n">
        <v>0.82</v>
      </c>
      <c r="V130" t="n">
        <v>0.88</v>
      </c>
      <c r="W130" t="n">
        <v>6.81</v>
      </c>
      <c r="X130" t="n">
        <v>0.25</v>
      </c>
      <c r="Y130" t="n">
        <v>1</v>
      </c>
      <c r="Z130" t="n">
        <v>10</v>
      </c>
      <c r="AA130" t="n">
        <v>457.6531854742707</v>
      </c>
      <c r="AB130" t="n">
        <v>626.1812785994861</v>
      </c>
      <c r="AC130" t="n">
        <v>566.4194162208946</v>
      </c>
      <c r="AD130" t="n">
        <v>457653.1854742707</v>
      </c>
      <c r="AE130" t="n">
        <v>626181.2785994861</v>
      </c>
      <c r="AF130" t="n">
        <v>1.862279777716603e-06</v>
      </c>
      <c r="AG130" t="n">
        <v>11</v>
      </c>
      <c r="AH130" t="n">
        <v>566419.4162208947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3.6739</v>
      </c>
      <c r="E131" t="n">
        <v>27.22</v>
      </c>
      <c r="F131" t="n">
        <v>23.99</v>
      </c>
      <c r="G131" t="n">
        <v>143.94</v>
      </c>
      <c r="H131" t="n">
        <v>1.94</v>
      </c>
      <c r="I131" t="n">
        <v>10</v>
      </c>
      <c r="J131" t="n">
        <v>304.88</v>
      </c>
      <c r="K131" t="n">
        <v>58.47</v>
      </c>
      <c r="L131" t="n">
        <v>33.25</v>
      </c>
      <c r="M131" t="n">
        <v>8</v>
      </c>
      <c r="N131" t="n">
        <v>88.16</v>
      </c>
      <c r="O131" t="n">
        <v>37836.69</v>
      </c>
      <c r="P131" t="n">
        <v>380.58</v>
      </c>
      <c r="Q131" t="n">
        <v>452.6</v>
      </c>
      <c r="R131" t="n">
        <v>70.94</v>
      </c>
      <c r="S131" t="n">
        <v>57.64</v>
      </c>
      <c r="T131" t="n">
        <v>4560.42</v>
      </c>
      <c r="U131" t="n">
        <v>0.8100000000000001</v>
      </c>
      <c r="V131" t="n">
        <v>0.88</v>
      </c>
      <c r="W131" t="n">
        <v>6.81</v>
      </c>
      <c r="X131" t="n">
        <v>0.27</v>
      </c>
      <c r="Y131" t="n">
        <v>1</v>
      </c>
      <c r="Z131" t="n">
        <v>10</v>
      </c>
      <c r="AA131" t="n">
        <v>457.7187562704216</v>
      </c>
      <c r="AB131" t="n">
        <v>626.270995455559</v>
      </c>
      <c r="AC131" t="n">
        <v>566.5005706261423</v>
      </c>
      <c r="AD131" t="n">
        <v>457718.7562704216</v>
      </c>
      <c r="AE131" t="n">
        <v>626270.995455559</v>
      </c>
      <c r="AF131" t="n">
        <v>1.861570395710018e-06</v>
      </c>
      <c r="AG131" t="n">
        <v>11</v>
      </c>
      <c r="AH131" t="n">
        <v>566500.5706261423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3.675</v>
      </c>
      <c r="E132" t="n">
        <v>27.21</v>
      </c>
      <c r="F132" t="n">
        <v>23.98</v>
      </c>
      <c r="G132" t="n">
        <v>143.89</v>
      </c>
      <c r="H132" t="n">
        <v>1.95</v>
      </c>
      <c r="I132" t="n">
        <v>10</v>
      </c>
      <c r="J132" t="n">
        <v>305.42</v>
      </c>
      <c r="K132" t="n">
        <v>58.47</v>
      </c>
      <c r="L132" t="n">
        <v>33.5</v>
      </c>
      <c r="M132" t="n">
        <v>8</v>
      </c>
      <c r="N132" t="n">
        <v>88.45</v>
      </c>
      <c r="O132" t="n">
        <v>37902.71</v>
      </c>
      <c r="P132" t="n">
        <v>379.8</v>
      </c>
      <c r="Q132" t="n">
        <v>452.58</v>
      </c>
      <c r="R132" t="n">
        <v>70.81</v>
      </c>
      <c r="S132" t="n">
        <v>57.64</v>
      </c>
      <c r="T132" t="n">
        <v>4495.31</v>
      </c>
      <c r="U132" t="n">
        <v>0.8100000000000001</v>
      </c>
      <c r="V132" t="n">
        <v>0.88</v>
      </c>
      <c r="W132" t="n">
        <v>6.81</v>
      </c>
      <c r="X132" t="n">
        <v>0.26</v>
      </c>
      <c r="Y132" t="n">
        <v>1</v>
      </c>
      <c r="Z132" t="n">
        <v>10</v>
      </c>
      <c r="AA132" t="n">
        <v>457.0686129529289</v>
      </c>
      <c r="AB132" t="n">
        <v>625.3814406862667</v>
      </c>
      <c r="AC132" t="n">
        <v>565.6959137155334</v>
      </c>
      <c r="AD132" t="n">
        <v>457068.6129529289</v>
      </c>
      <c r="AE132" t="n">
        <v>625381.4406862668</v>
      </c>
      <c r="AF132" t="n">
        <v>1.86212776728662e-06</v>
      </c>
      <c r="AG132" t="n">
        <v>11</v>
      </c>
      <c r="AH132" t="n">
        <v>565695.9137155333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3.6757</v>
      </c>
      <c r="E133" t="n">
        <v>27.21</v>
      </c>
      <c r="F133" t="n">
        <v>23.98</v>
      </c>
      <c r="G133" t="n">
        <v>143.86</v>
      </c>
      <c r="H133" t="n">
        <v>1.97</v>
      </c>
      <c r="I133" t="n">
        <v>10</v>
      </c>
      <c r="J133" t="n">
        <v>305.96</v>
      </c>
      <c r="K133" t="n">
        <v>58.47</v>
      </c>
      <c r="L133" t="n">
        <v>33.75</v>
      </c>
      <c r="M133" t="n">
        <v>8</v>
      </c>
      <c r="N133" t="n">
        <v>88.73</v>
      </c>
      <c r="O133" t="n">
        <v>37968.85</v>
      </c>
      <c r="P133" t="n">
        <v>378.98</v>
      </c>
      <c r="Q133" t="n">
        <v>452.56</v>
      </c>
      <c r="R133" t="n">
        <v>70.58</v>
      </c>
      <c r="S133" t="n">
        <v>57.64</v>
      </c>
      <c r="T133" t="n">
        <v>4377.34</v>
      </c>
      <c r="U133" t="n">
        <v>0.82</v>
      </c>
      <c r="V133" t="n">
        <v>0.88</v>
      </c>
      <c r="W133" t="n">
        <v>6.81</v>
      </c>
      <c r="X133" t="n">
        <v>0.25</v>
      </c>
      <c r="Y133" t="n">
        <v>1</v>
      </c>
      <c r="Z133" t="n">
        <v>10</v>
      </c>
      <c r="AA133" t="n">
        <v>456.465016440114</v>
      </c>
      <c r="AB133" t="n">
        <v>624.5555733086346</v>
      </c>
      <c r="AC133" t="n">
        <v>564.9488659613104</v>
      </c>
      <c r="AD133" t="n">
        <v>456465.016440114</v>
      </c>
      <c r="AE133" t="n">
        <v>624555.5733086346</v>
      </c>
      <c r="AF133" t="n">
        <v>1.862482458289913e-06</v>
      </c>
      <c r="AG133" t="n">
        <v>11</v>
      </c>
      <c r="AH133" t="n">
        <v>564948.8659613103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3.685</v>
      </c>
      <c r="E134" t="n">
        <v>27.14</v>
      </c>
      <c r="F134" t="n">
        <v>23.96</v>
      </c>
      <c r="G134" t="n">
        <v>159.7</v>
      </c>
      <c r="H134" t="n">
        <v>1.98</v>
      </c>
      <c r="I134" t="n">
        <v>9</v>
      </c>
      <c r="J134" t="n">
        <v>306.49</v>
      </c>
      <c r="K134" t="n">
        <v>58.47</v>
      </c>
      <c r="L134" t="n">
        <v>34</v>
      </c>
      <c r="M134" t="n">
        <v>7</v>
      </c>
      <c r="N134" t="n">
        <v>89.02</v>
      </c>
      <c r="O134" t="n">
        <v>38035.12</v>
      </c>
      <c r="P134" t="n">
        <v>378.87</v>
      </c>
      <c r="Q134" t="n">
        <v>452.56</v>
      </c>
      <c r="R134" t="n">
        <v>69.75</v>
      </c>
      <c r="S134" t="n">
        <v>57.64</v>
      </c>
      <c r="T134" t="n">
        <v>3968.21</v>
      </c>
      <c r="U134" t="n">
        <v>0.83</v>
      </c>
      <c r="V134" t="n">
        <v>0.89</v>
      </c>
      <c r="W134" t="n">
        <v>6.81</v>
      </c>
      <c r="X134" t="n">
        <v>0.23</v>
      </c>
      <c r="Y134" t="n">
        <v>1</v>
      </c>
      <c r="Z134" t="n">
        <v>10</v>
      </c>
      <c r="AA134" t="n">
        <v>455.4740877636316</v>
      </c>
      <c r="AB134" t="n">
        <v>623.1997409767835</v>
      </c>
      <c r="AC134" t="n">
        <v>563.7224323642884</v>
      </c>
      <c r="AD134" t="n">
        <v>455474.0877636316</v>
      </c>
      <c r="AE134" t="n">
        <v>623199.7409767834</v>
      </c>
      <c r="AF134" t="n">
        <v>1.867194781619373e-06</v>
      </c>
      <c r="AG134" t="n">
        <v>11</v>
      </c>
      <c r="AH134" t="n">
        <v>563722.4323642884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3.6851</v>
      </c>
      <c r="E135" t="n">
        <v>27.14</v>
      </c>
      <c r="F135" t="n">
        <v>23.95</v>
      </c>
      <c r="G135" t="n">
        <v>159.69</v>
      </c>
      <c r="H135" t="n">
        <v>1.99</v>
      </c>
      <c r="I135" t="n">
        <v>9</v>
      </c>
      <c r="J135" t="n">
        <v>307.03</v>
      </c>
      <c r="K135" t="n">
        <v>58.47</v>
      </c>
      <c r="L135" t="n">
        <v>34.25</v>
      </c>
      <c r="M135" t="n">
        <v>7</v>
      </c>
      <c r="N135" t="n">
        <v>89.31</v>
      </c>
      <c r="O135" t="n">
        <v>38101.52</v>
      </c>
      <c r="P135" t="n">
        <v>379.33</v>
      </c>
      <c r="Q135" t="n">
        <v>452.55</v>
      </c>
      <c r="R135" t="n">
        <v>69.84999999999999</v>
      </c>
      <c r="S135" t="n">
        <v>57.64</v>
      </c>
      <c r="T135" t="n">
        <v>4017.71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455.7310504981635</v>
      </c>
      <c r="AB135" t="n">
        <v>623.551328726566</v>
      </c>
      <c r="AC135" t="n">
        <v>564.0404650726882</v>
      </c>
      <c r="AD135" t="n">
        <v>455731.0504981636</v>
      </c>
      <c r="AE135" t="n">
        <v>623551.328726566</v>
      </c>
      <c r="AF135" t="n">
        <v>1.867245451762701e-06</v>
      </c>
      <c r="AG135" t="n">
        <v>11</v>
      </c>
      <c r="AH135" t="n">
        <v>564040.4650726882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3.6862</v>
      </c>
      <c r="E136" t="n">
        <v>27.13</v>
      </c>
      <c r="F136" t="n">
        <v>23.95</v>
      </c>
      <c r="G136" t="n">
        <v>159.64</v>
      </c>
      <c r="H136" t="n">
        <v>2</v>
      </c>
      <c r="I136" t="n">
        <v>9</v>
      </c>
      <c r="J136" t="n">
        <v>307.57</v>
      </c>
      <c r="K136" t="n">
        <v>58.47</v>
      </c>
      <c r="L136" t="n">
        <v>34.5</v>
      </c>
      <c r="M136" t="n">
        <v>7</v>
      </c>
      <c r="N136" t="n">
        <v>89.59999999999999</v>
      </c>
      <c r="O136" t="n">
        <v>38168.04</v>
      </c>
      <c r="P136" t="n">
        <v>379.47</v>
      </c>
      <c r="Q136" t="n">
        <v>452.57</v>
      </c>
      <c r="R136" t="n">
        <v>69.48999999999999</v>
      </c>
      <c r="S136" t="n">
        <v>57.64</v>
      </c>
      <c r="T136" t="n">
        <v>3837.95</v>
      </c>
      <c r="U136" t="n">
        <v>0.83</v>
      </c>
      <c r="V136" t="n">
        <v>0.89</v>
      </c>
      <c r="W136" t="n">
        <v>6.81</v>
      </c>
      <c r="X136" t="n">
        <v>0.22</v>
      </c>
      <c r="Y136" t="n">
        <v>1</v>
      </c>
      <c r="Z136" t="n">
        <v>10</v>
      </c>
      <c r="AA136" t="n">
        <v>455.7229796635847</v>
      </c>
      <c r="AB136" t="n">
        <v>623.540285854635</v>
      </c>
      <c r="AC136" t="n">
        <v>564.0304761169556</v>
      </c>
      <c r="AD136" t="n">
        <v>455722.9796635847</v>
      </c>
      <c r="AE136" t="n">
        <v>623540.2858546351</v>
      </c>
      <c r="AF136" t="n">
        <v>1.867802823339304e-06</v>
      </c>
      <c r="AG136" t="n">
        <v>11</v>
      </c>
      <c r="AH136" t="n">
        <v>564030.4761169556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3.6854</v>
      </c>
      <c r="E137" t="n">
        <v>27.13</v>
      </c>
      <c r="F137" t="n">
        <v>23.95</v>
      </c>
      <c r="G137" t="n">
        <v>159.68</v>
      </c>
      <c r="H137" t="n">
        <v>2.01</v>
      </c>
      <c r="I137" t="n">
        <v>9</v>
      </c>
      <c r="J137" t="n">
        <v>308.11</v>
      </c>
      <c r="K137" t="n">
        <v>58.47</v>
      </c>
      <c r="L137" t="n">
        <v>34.75</v>
      </c>
      <c r="M137" t="n">
        <v>7</v>
      </c>
      <c r="N137" t="n">
        <v>89.89</v>
      </c>
      <c r="O137" t="n">
        <v>38234.68</v>
      </c>
      <c r="P137" t="n">
        <v>380</v>
      </c>
      <c r="Q137" t="n">
        <v>452.55</v>
      </c>
      <c r="R137" t="n">
        <v>69.70999999999999</v>
      </c>
      <c r="S137" t="n">
        <v>57.64</v>
      </c>
      <c r="T137" t="n">
        <v>3946.1</v>
      </c>
      <c r="U137" t="n">
        <v>0.83</v>
      </c>
      <c r="V137" t="n">
        <v>0.89</v>
      </c>
      <c r="W137" t="n">
        <v>6.81</v>
      </c>
      <c r="X137" t="n">
        <v>0.23</v>
      </c>
      <c r="Y137" t="n">
        <v>1</v>
      </c>
      <c r="Z137" t="n">
        <v>10</v>
      </c>
      <c r="AA137" t="n">
        <v>456.1434974810986</v>
      </c>
      <c r="AB137" t="n">
        <v>624.1156568844943</v>
      </c>
      <c r="AC137" t="n">
        <v>564.5509345432635</v>
      </c>
      <c r="AD137" t="n">
        <v>456143.4974810986</v>
      </c>
      <c r="AE137" t="n">
        <v>624115.6568844944</v>
      </c>
      <c r="AF137" t="n">
        <v>1.867397462192683e-06</v>
      </c>
      <c r="AG137" t="n">
        <v>11</v>
      </c>
      <c r="AH137" t="n">
        <v>564550.9345432634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3.6856</v>
      </c>
      <c r="E138" t="n">
        <v>27.13</v>
      </c>
      <c r="F138" t="n">
        <v>23.95</v>
      </c>
      <c r="G138" t="n">
        <v>159.67</v>
      </c>
      <c r="H138" t="n">
        <v>2.02</v>
      </c>
      <c r="I138" t="n">
        <v>9</v>
      </c>
      <c r="J138" t="n">
        <v>308.65</v>
      </c>
      <c r="K138" t="n">
        <v>58.47</v>
      </c>
      <c r="L138" t="n">
        <v>35</v>
      </c>
      <c r="M138" t="n">
        <v>7</v>
      </c>
      <c r="N138" t="n">
        <v>90.18000000000001</v>
      </c>
      <c r="O138" t="n">
        <v>38301.46</v>
      </c>
      <c r="P138" t="n">
        <v>380.58</v>
      </c>
      <c r="Q138" t="n">
        <v>452.55</v>
      </c>
      <c r="R138" t="n">
        <v>69.65000000000001</v>
      </c>
      <c r="S138" t="n">
        <v>57.64</v>
      </c>
      <c r="T138" t="n">
        <v>3920.21</v>
      </c>
      <c r="U138" t="n">
        <v>0.83</v>
      </c>
      <c r="V138" t="n">
        <v>0.89</v>
      </c>
      <c r="W138" t="n">
        <v>6.81</v>
      </c>
      <c r="X138" t="n">
        <v>0.23</v>
      </c>
      <c r="Y138" t="n">
        <v>1</v>
      </c>
      <c r="Z138" t="n">
        <v>10</v>
      </c>
      <c r="AA138" t="n">
        <v>456.5059238661667</v>
      </c>
      <c r="AB138" t="n">
        <v>624.611544653668</v>
      </c>
      <c r="AC138" t="n">
        <v>564.9994954797301</v>
      </c>
      <c r="AD138" t="n">
        <v>456505.9238661667</v>
      </c>
      <c r="AE138" t="n">
        <v>624611.5446536681</v>
      </c>
      <c r="AF138" t="n">
        <v>1.867498802479338e-06</v>
      </c>
      <c r="AG138" t="n">
        <v>11</v>
      </c>
      <c r="AH138" t="n">
        <v>564999.4954797301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3.6863</v>
      </c>
      <c r="E139" t="n">
        <v>27.13</v>
      </c>
      <c r="F139" t="n">
        <v>23.95</v>
      </c>
      <c r="G139" t="n">
        <v>159.64</v>
      </c>
      <c r="H139" t="n">
        <v>2.03</v>
      </c>
      <c r="I139" t="n">
        <v>9</v>
      </c>
      <c r="J139" t="n">
        <v>309.2</v>
      </c>
      <c r="K139" t="n">
        <v>58.47</v>
      </c>
      <c r="L139" t="n">
        <v>35.25</v>
      </c>
      <c r="M139" t="n">
        <v>7</v>
      </c>
      <c r="N139" t="n">
        <v>90.47</v>
      </c>
      <c r="O139" t="n">
        <v>38368.36</v>
      </c>
      <c r="P139" t="n">
        <v>380.95</v>
      </c>
      <c r="Q139" t="n">
        <v>452.56</v>
      </c>
      <c r="R139" t="n">
        <v>69.54000000000001</v>
      </c>
      <c r="S139" t="n">
        <v>57.64</v>
      </c>
      <c r="T139" t="n">
        <v>3863.64</v>
      </c>
      <c r="U139" t="n">
        <v>0.83</v>
      </c>
      <c r="V139" t="n">
        <v>0.89</v>
      </c>
      <c r="W139" t="n">
        <v>6.81</v>
      </c>
      <c r="X139" t="n">
        <v>0.22</v>
      </c>
      <c r="Y139" t="n">
        <v>1</v>
      </c>
      <c r="Z139" t="n">
        <v>10</v>
      </c>
      <c r="AA139" t="n">
        <v>456.6849504239794</v>
      </c>
      <c r="AB139" t="n">
        <v>624.8564966881618</v>
      </c>
      <c r="AC139" t="n">
        <v>565.2210696358441</v>
      </c>
      <c r="AD139" t="n">
        <v>456684.9504239794</v>
      </c>
      <c r="AE139" t="n">
        <v>624856.4966881617</v>
      </c>
      <c r="AF139" t="n">
        <v>1.867853493482631e-06</v>
      </c>
      <c r="AG139" t="n">
        <v>11</v>
      </c>
      <c r="AH139" t="n">
        <v>565221.0696358441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3.6866</v>
      </c>
      <c r="E140" t="n">
        <v>27.13</v>
      </c>
      <c r="F140" t="n">
        <v>23.94</v>
      </c>
      <c r="G140" t="n">
        <v>159.62</v>
      </c>
      <c r="H140" t="n">
        <v>2.04</v>
      </c>
      <c r="I140" t="n">
        <v>9</v>
      </c>
      <c r="J140" t="n">
        <v>309.74</v>
      </c>
      <c r="K140" t="n">
        <v>58.47</v>
      </c>
      <c r="L140" t="n">
        <v>35.5</v>
      </c>
      <c r="M140" t="n">
        <v>7</v>
      </c>
      <c r="N140" t="n">
        <v>90.77</v>
      </c>
      <c r="O140" t="n">
        <v>38435.39</v>
      </c>
      <c r="P140" t="n">
        <v>381.18</v>
      </c>
      <c r="Q140" t="n">
        <v>452.56</v>
      </c>
      <c r="R140" t="n">
        <v>69.56</v>
      </c>
      <c r="S140" t="n">
        <v>57.64</v>
      </c>
      <c r="T140" t="n">
        <v>3873.44</v>
      </c>
      <c r="U140" t="n">
        <v>0.83</v>
      </c>
      <c r="V140" t="n">
        <v>0.89</v>
      </c>
      <c r="W140" t="n">
        <v>6.81</v>
      </c>
      <c r="X140" t="n">
        <v>0.22</v>
      </c>
      <c r="Y140" t="n">
        <v>1</v>
      </c>
      <c r="Z140" t="n">
        <v>10</v>
      </c>
      <c r="AA140" t="n">
        <v>456.7726620273189</v>
      </c>
      <c r="AB140" t="n">
        <v>624.9765075734138</v>
      </c>
      <c r="AC140" t="n">
        <v>565.3296268506439</v>
      </c>
      <c r="AD140" t="n">
        <v>456772.6620273188</v>
      </c>
      <c r="AE140" t="n">
        <v>624976.5075734138</v>
      </c>
      <c r="AF140" t="n">
        <v>1.868005503912614e-06</v>
      </c>
      <c r="AG140" t="n">
        <v>11</v>
      </c>
      <c r="AH140" t="n">
        <v>565329.6268506439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3.6866</v>
      </c>
      <c r="E141" t="n">
        <v>27.12</v>
      </c>
      <c r="F141" t="n">
        <v>23.94</v>
      </c>
      <c r="G141" t="n">
        <v>159.62</v>
      </c>
      <c r="H141" t="n">
        <v>2.05</v>
      </c>
      <c r="I141" t="n">
        <v>9</v>
      </c>
      <c r="J141" t="n">
        <v>310.28</v>
      </c>
      <c r="K141" t="n">
        <v>58.47</v>
      </c>
      <c r="L141" t="n">
        <v>35.75</v>
      </c>
      <c r="M141" t="n">
        <v>7</v>
      </c>
      <c r="N141" t="n">
        <v>91.06</v>
      </c>
      <c r="O141" t="n">
        <v>38502.55</v>
      </c>
      <c r="P141" t="n">
        <v>381.4</v>
      </c>
      <c r="Q141" t="n">
        <v>452.58</v>
      </c>
      <c r="R141" t="n">
        <v>69.45999999999999</v>
      </c>
      <c r="S141" t="n">
        <v>57.64</v>
      </c>
      <c r="T141" t="n">
        <v>3821.3</v>
      </c>
      <c r="U141" t="n">
        <v>0.83</v>
      </c>
      <c r="V141" t="n">
        <v>0.89</v>
      </c>
      <c r="W141" t="n">
        <v>6.81</v>
      </c>
      <c r="X141" t="n">
        <v>0.22</v>
      </c>
      <c r="Y141" t="n">
        <v>1</v>
      </c>
      <c r="Z141" t="n">
        <v>10</v>
      </c>
      <c r="AA141" t="n">
        <v>456.9169962690148</v>
      </c>
      <c r="AB141" t="n">
        <v>625.1739920504795</v>
      </c>
      <c r="AC141" t="n">
        <v>565.5082636863896</v>
      </c>
      <c r="AD141" t="n">
        <v>456916.9962690148</v>
      </c>
      <c r="AE141" t="n">
        <v>625173.9920504794</v>
      </c>
      <c r="AF141" t="n">
        <v>1.868005503912614e-06</v>
      </c>
      <c r="AG141" t="n">
        <v>11</v>
      </c>
      <c r="AH141" t="n">
        <v>565508.2636863895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3.6857</v>
      </c>
      <c r="E142" t="n">
        <v>27.13</v>
      </c>
      <c r="F142" t="n">
        <v>23.95</v>
      </c>
      <c r="G142" t="n">
        <v>159.67</v>
      </c>
      <c r="H142" t="n">
        <v>2.06</v>
      </c>
      <c r="I142" t="n">
        <v>9</v>
      </c>
      <c r="J142" t="n">
        <v>310.83</v>
      </c>
      <c r="K142" t="n">
        <v>58.47</v>
      </c>
      <c r="L142" t="n">
        <v>36</v>
      </c>
      <c r="M142" t="n">
        <v>7</v>
      </c>
      <c r="N142" t="n">
        <v>91.36</v>
      </c>
      <c r="O142" t="n">
        <v>38569.84</v>
      </c>
      <c r="P142" t="n">
        <v>381.51</v>
      </c>
      <c r="Q142" t="n">
        <v>452.61</v>
      </c>
      <c r="R142" t="n">
        <v>69.67</v>
      </c>
      <c r="S142" t="n">
        <v>57.64</v>
      </c>
      <c r="T142" t="n">
        <v>3927.91</v>
      </c>
      <c r="U142" t="n">
        <v>0.83</v>
      </c>
      <c r="V142" t="n">
        <v>0.89</v>
      </c>
      <c r="W142" t="n">
        <v>6.81</v>
      </c>
      <c r="X142" t="n">
        <v>0.23</v>
      </c>
      <c r="Y142" t="n">
        <v>1</v>
      </c>
      <c r="Z142" t="n">
        <v>10</v>
      </c>
      <c r="AA142" t="n">
        <v>457.1071062687044</v>
      </c>
      <c r="AB142" t="n">
        <v>625.4341089391158</v>
      </c>
      <c r="AC142" t="n">
        <v>565.7435553842511</v>
      </c>
      <c r="AD142" t="n">
        <v>457107.1062687044</v>
      </c>
      <c r="AE142" t="n">
        <v>625434.1089391159</v>
      </c>
      <c r="AF142" t="n">
        <v>1.867549472622666e-06</v>
      </c>
      <c r="AG142" t="n">
        <v>11</v>
      </c>
      <c r="AH142" t="n">
        <v>565743.5553842511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3.685</v>
      </c>
      <c r="E143" t="n">
        <v>27.14</v>
      </c>
      <c r="F143" t="n">
        <v>23.95</v>
      </c>
      <c r="G143" t="n">
        <v>159.7</v>
      </c>
      <c r="H143" t="n">
        <v>2.07</v>
      </c>
      <c r="I143" t="n">
        <v>9</v>
      </c>
      <c r="J143" t="n">
        <v>311.38</v>
      </c>
      <c r="K143" t="n">
        <v>58.47</v>
      </c>
      <c r="L143" t="n">
        <v>36.25</v>
      </c>
      <c r="M143" t="n">
        <v>7</v>
      </c>
      <c r="N143" t="n">
        <v>91.65000000000001</v>
      </c>
      <c r="O143" t="n">
        <v>38637.26</v>
      </c>
      <c r="P143" t="n">
        <v>381.59</v>
      </c>
      <c r="Q143" t="n">
        <v>452.55</v>
      </c>
      <c r="R143" t="n">
        <v>70</v>
      </c>
      <c r="S143" t="n">
        <v>57.64</v>
      </c>
      <c r="T143" t="n">
        <v>4094.1</v>
      </c>
      <c r="U143" t="n">
        <v>0.82</v>
      </c>
      <c r="V143" t="n">
        <v>0.89</v>
      </c>
      <c r="W143" t="n">
        <v>6.81</v>
      </c>
      <c r="X143" t="n">
        <v>0.23</v>
      </c>
      <c r="Y143" t="n">
        <v>1</v>
      </c>
      <c r="Z143" t="n">
        <v>10</v>
      </c>
      <c r="AA143" t="n">
        <v>457.2234880708777</v>
      </c>
      <c r="AB143" t="n">
        <v>625.5933476552522</v>
      </c>
      <c r="AC143" t="n">
        <v>565.8875965808121</v>
      </c>
      <c r="AD143" t="n">
        <v>457223.4880708777</v>
      </c>
      <c r="AE143" t="n">
        <v>625593.3476552522</v>
      </c>
      <c r="AF143" t="n">
        <v>1.867194781619373e-06</v>
      </c>
      <c r="AG143" t="n">
        <v>11</v>
      </c>
      <c r="AH143" t="n">
        <v>565887.5965808121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3.6839</v>
      </c>
      <c r="E144" t="n">
        <v>27.14</v>
      </c>
      <c r="F144" t="n">
        <v>23.96</v>
      </c>
      <c r="G144" t="n">
        <v>159.75</v>
      </c>
      <c r="H144" t="n">
        <v>2.08</v>
      </c>
      <c r="I144" t="n">
        <v>9</v>
      </c>
      <c r="J144" t="n">
        <v>311.92</v>
      </c>
      <c r="K144" t="n">
        <v>58.47</v>
      </c>
      <c r="L144" t="n">
        <v>36.5</v>
      </c>
      <c r="M144" t="n">
        <v>7</v>
      </c>
      <c r="N144" t="n">
        <v>91.95</v>
      </c>
      <c r="O144" t="n">
        <v>38704.93</v>
      </c>
      <c r="P144" t="n">
        <v>381.71</v>
      </c>
      <c r="Q144" t="n">
        <v>452.59</v>
      </c>
      <c r="R144" t="n">
        <v>70.08</v>
      </c>
      <c r="S144" t="n">
        <v>57.64</v>
      </c>
      <c r="T144" t="n">
        <v>4132.38</v>
      </c>
      <c r="U144" t="n">
        <v>0.82</v>
      </c>
      <c r="V144" t="n">
        <v>0.88</v>
      </c>
      <c r="W144" t="n">
        <v>6.81</v>
      </c>
      <c r="X144" t="n">
        <v>0.24</v>
      </c>
      <c r="Y144" t="n">
        <v>1</v>
      </c>
      <c r="Z144" t="n">
        <v>10</v>
      </c>
      <c r="AA144" t="n">
        <v>457.4385927291088</v>
      </c>
      <c r="AB144" t="n">
        <v>625.8876633383919</v>
      </c>
      <c r="AC144" t="n">
        <v>566.1538231882278</v>
      </c>
      <c r="AD144" t="n">
        <v>457438.5927291089</v>
      </c>
      <c r="AE144" t="n">
        <v>625887.6633383919</v>
      </c>
      <c r="AF144" t="n">
        <v>1.86663741004277e-06</v>
      </c>
      <c r="AG144" t="n">
        <v>11</v>
      </c>
      <c r="AH144" t="n">
        <v>566153.8231882277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3.6847</v>
      </c>
      <c r="E145" t="n">
        <v>27.14</v>
      </c>
      <c r="F145" t="n">
        <v>23.96</v>
      </c>
      <c r="G145" t="n">
        <v>159.71</v>
      </c>
      <c r="H145" t="n">
        <v>2.1</v>
      </c>
      <c r="I145" t="n">
        <v>9</v>
      </c>
      <c r="J145" t="n">
        <v>312.47</v>
      </c>
      <c r="K145" t="n">
        <v>58.47</v>
      </c>
      <c r="L145" t="n">
        <v>36.75</v>
      </c>
      <c r="M145" t="n">
        <v>7</v>
      </c>
      <c r="N145" t="n">
        <v>92.25</v>
      </c>
      <c r="O145" t="n">
        <v>38772.62</v>
      </c>
      <c r="P145" t="n">
        <v>381.89</v>
      </c>
      <c r="Q145" t="n">
        <v>452.56</v>
      </c>
      <c r="R145" t="n">
        <v>69.95999999999999</v>
      </c>
      <c r="S145" t="n">
        <v>57.64</v>
      </c>
      <c r="T145" t="n">
        <v>4074.5</v>
      </c>
      <c r="U145" t="n">
        <v>0.82</v>
      </c>
      <c r="V145" t="n">
        <v>0.89</v>
      </c>
      <c r="W145" t="n">
        <v>6.81</v>
      </c>
      <c r="X145" t="n">
        <v>0.23</v>
      </c>
      <c r="Y145" t="n">
        <v>1</v>
      </c>
      <c r="Z145" t="n">
        <v>10</v>
      </c>
      <c r="AA145" t="n">
        <v>457.483668692902</v>
      </c>
      <c r="AB145" t="n">
        <v>625.9493382606648</v>
      </c>
      <c r="AC145" t="n">
        <v>566.2096119424801</v>
      </c>
      <c r="AD145" t="n">
        <v>457483.668692902</v>
      </c>
      <c r="AE145" t="n">
        <v>625949.3382606648</v>
      </c>
      <c r="AF145" t="n">
        <v>1.867042771189391e-06</v>
      </c>
      <c r="AG145" t="n">
        <v>11</v>
      </c>
      <c r="AH145" t="n">
        <v>566209.6119424801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3.6856</v>
      </c>
      <c r="E146" t="n">
        <v>27.13</v>
      </c>
      <c r="F146" t="n">
        <v>23.95</v>
      </c>
      <c r="G146" t="n">
        <v>159.67</v>
      </c>
      <c r="H146" t="n">
        <v>2.11</v>
      </c>
      <c r="I146" t="n">
        <v>9</v>
      </c>
      <c r="J146" t="n">
        <v>313.02</v>
      </c>
      <c r="K146" t="n">
        <v>58.47</v>
      </c>
      <c r="L146" t="n">
        <v>37</v>
      </c>
      <c r="M146" t="n">
        <v>7</v>
      </c>
      <c r="N146" t="n">
        <v>92.55</v>
      </c>
      <c r="O146" t="n">
        <v>38840.44</v>
      </c>
      <c r="P146" t="n">
        <v>381.62</v>
      </c>
      <c r="Q146" t="n">
        <v>452.56</v>
      </c>
      <c r="R146" t="n">
        <v>69.70999999999999</v>
      </c>
      <c r="S146" t="n">
        <v>57.64</v>
      </c>
      <c r="T146" t="n">
        <v>3946.21</v>
      </c>
      <c r="U146" t="n">
        <v>0.83</v>
      </c>
      <c r="V146" t="n">
        <v>0.89</v>
      </c>
      <c r="W146" t="n">
        <v>6.81</v>
      </c>
      <c r="X146" t="n">
        <v>0.23</v>
      </c>
      <c r="Y146" t="n">
        <v>1</v>
      </c>
      <c r="Z146" t="n">
        <v>10</v>
      </c>
      <c r="AA146" t="n">
        <v>457.1884163184297</v>
      </c>
      <c r="AB146" t="n">
        <v>625.5453609362964</v>
      </c>
      <c r="AC146" t="n">
        <v>565.8441896469637</v>
      </c>
      <c r="AD146" t="n">
        <v>457188.4163184298</v>
      </c>
      <c r="AE146" t="n">
        <v>625545.3609362964</v>
      </c>
      <c r="AF146" t="n">
        <v>1.867498802479338e-06</v>
      </c>
      <c r="AG146" t="n">
        <v>11</v>
      </c>
      <c r="AH146" t="n">
        <v>565844.1896469637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3.6861</v>
      </c>
      <c r="E147" t="n">
        <v>27.13</v>
      </c>
      <c r="F147" t="n">
        <v>23.95</v>
      </c>
      <c r="G147" t="n">
        <v>159.64</v>
      </c>
      <c r="H147" t="n">
        <v>2.12</v>
      </c>
      <c r="I147" t="n">
        <v>9</v>
      </c>
      <c r="J147" t="n">
        <v>313.57</v>
      </c>
      <c r="K147" t="n">
        <v>58.47</v>
      </c>
      <c r="L147" t="n">
        <v>37.25</v>
      </c>
      <c r="M147" t="n">
        <v>7</v>
      </c>
      <c r="N147" t="n">
        <v>92.84999999999999</v>
      </c>
      <c r="O147" t="n">
        <v>38908.39</v>
      </c>
      <c r="P147" t="n">
        <v>380.93</v>
      </c>
      <c r="Q147" t="n">
        <v>452.55</v>
      </c>
      <c r="R147" t="n">
        <v>69.54000000000001</v>
      </c>
      <c r="S147" t="n">
        <v>57.64</v>
      </c>
      <c r="T147" t="n">
        <v>3863.35</v>
      </c>
      <c r="U147" t="n">
        <v>0.83</v>
      </c>
      <c r="V147" t="n">
        <v>0.89</v>
      </c>
      <c r="W147" t="n">
        <v>6.81</v>
      </c>
      <c r="X147" t="n">
        <v>0.22</v>
      </c>
      <c r="Y147" t="n">
        <v>1</v>
      </c>
      <c r="Z147" t="n">
        <v>10</v>
      </c>
      <c r="AA147" t="n">
        <v>456.6900486651806</v>
      </c>
      <c r="AB147" t="n">
        <v>624.8634723266917</v>
      </c>
      <c r="AC147" t="n">
        <v>565.2273795292231</v>
      </c>
      <c r="AD147" t="n">
        <v>456690.0486651806</v>
      </c>
      <c r="AE147" t="n">
        <v>624863.4723266917</v>
      </c>
      <c r="AF147" t="n">
        <v>1.867752153195976e-06</v>
      </c>
      <c r="AG147" t="n">
        <v>11</v>
      </c>
      <c r="AH147" t="n">
        <v>565227.3795292231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3.6859</v>
      </c>
      <c r="E148" t="n">
        <v>27.13</v>
      </c>
      <c r="F148" t="n">
        <v>23.95</v>
      </c>
      <c r="G148" t="n">
        <v>159.66</v>
      </c>
      <c r="H148" t="n">
        <v>2.13</v>
      </c>
      <c r="I148" t="n">
        <v>9</v>
      </c>
      <c r="J148" t="n">
        <v>314.13</v>
      </c>
      <c r="K148" t="n">
        <v>58.47</v>
      </c>
      <c r="L148" t="n">
        <v>37.5</v>
      </c>
      <c r="M148" t="n">
        <v>7</v>
      </c>
      <c r="N148" t="n">
        <v>93.15000000000001</v>
      </c>
      <c r="O148" t="n">
        <v>38976.48</v>
      </c>
      <c r="P148" t="n">
        <v>380.88</v>
      </c>
      <c r="Q148" t="n">
        <v>452.61</v>
      </c>
      <c r="R148" t="n">
        <v>69.70999999999999</v>
      </c>
      <c r="S148" t="n">
        <v>57.64</v>
      </c>
      <c r="T148" t="n">
        <v>3949.16</v>
      </c>
      <c r="U148" t="n">
        <v>0.83</v>
      </c>
      <c r="V148" t="n">
        <v>0.89</v>
      </c>
      <c r="W148" t="n">
        <v>6.81</v>
      </c>
      <c r="X148" t="n">
        <v>0.22</v>
      </c>
      <c r="Y148" t="n">
        <v>1</v>
      </c>
      <c r="Z148" t="n">
        <v>10</v>
      </c>
      <c r="AA148" t="n">
        <v>456.675461779747</v>
      </c>
      <c r="AB148" t="n">
        <v>624.8435139065135</v>
      </c>
      <c r="AC148" t="n">
        <v>565.2093259126549</v>
      </c>
      <c r="AD148" t="n">
        <v>456675.461779747</v>
      </c>
      <c r="AE148" t="n">
        <v>624843.5139065136</v>
      </c>
      <c r="AF148" t="n">
        <v>1.867650812909321e-06</v>
      </c>
      <c r="AG148" t="n">
        <v>11</v>
      </c>
      <c r="AH148" t="n">
        <v>565209.3259126549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3.6847</v>
      </c>
      <c r="E149" t="n">
        <v>27.14</v>
      </c>
      <c r="F149" t="n">
        <v>23.96</v>
      </c>
      <c r="G149" t="n">
        <v>159.71</v>
      </c>
      <c r="H149" t="n">
        <v>2.14</v>
      </c>
      <c r="I149" t="n">
        <v>9</v>
      </c>
      <c r="J149" t="n">
        <v>314.68</v>
      </c>
      <c r="K149" t="n">
        <v>58.47</v>
      </c>
      <c r="L149" t="n">
        <v>37.75</v>
      </c>
      <c r="M149" t="n">
        <v>7</v>
      </c>
      <c r="N149" t="n">
        <v>93.45999999999999</v>
      </c>
      <c r="O149" t="n">
        <v>39044.7</v>
      </c>
      <c r="P149" t="n">
        <v>380.83</v>
      </c>
      <c r="Q149" t="n">
        <v>452.62</v>
      </c>
      <c r="R149" t="n">
        <v>69.81</v>
      </c>
      <c r="S149" t="n">
        <v>57.64</v>
      </c>
      <c r="T149" t="n">
        <v>3997.3</v>
      </c>
      <c r="U149" t="n">
        <v>0.83</v>
      </c>
      <c r="V149" t="n">
        <v>0.89</v>
      </c>
      <c r="W149" t="n">
        <v>6.81</v>
      </c>
      <c r="X149" t="n">
        <v>0.23</v>
      </c>
      <c r="Y149" t="n">
        <v>1</v>
      </c>
      <c r="Z149" t="n">
        <v>10</v>
      </c>
      <c r="AA149" t="n">
        <v>456.7878814789903</v>
      </c>
      <c r="AB149" t="n">
        <v>624.9973314986254</v>
      </c>
      <c r="AC149" t="n">
        <v>565.3484633696598</v>
      </c>
      <c r="AD149" t="n">
        <v>456787.8814789903</v>
      </c>
      <c r="AE149" t="n">
        <v>624997.3314986253</v>
      </c>
      <c r="AF149" t="n">
        <v>1.867042771189391e-06</v>
      </c>
      <c r="AG149" t="n">
        <v>11</v>
      </c>
      <c r="AH149" t="n">
        <v>565348.4633696598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3.6846</v>
      </c>
      <c r="E150" t="n">
        <v>27.14</v>
      </c>
      <c r="F150" t="n">
        <v>23.96</v>
      </c>
      <c r="G150" t="n">
        <v>159.72</v>
      </c>
      <c r="H150" t="n">
        <v>2.15</v>
      </c>
      <c r="I150" t="n">
        <v>9</v>
      </c>
      <c r="J150" t="n">
        <v>315.23</v>
      </c>
      <c r="K150" t="n">
        <v>58.47</v>
      </c>
      <c r="L150" t="n">
        <v>38</v>
      </c>
      <c r="M150" t="n">
        <v>7</v>
      </c>
      <c r="N150" t="n">
        <v>93.76000000000001</v>
      </c>
      <c r="O150" t="n">
        <v>39113.07</v>
      </c>
      <c r="P150" t="n">
        <v>380.86</v>
      </c>
      <c r="Q150" t="n">
        <v>452.55</v>
      </c>
      <c r="R150" t="n">
        <v>70.04000000000001</v>
      </c>
      <c r="S150" t="n">
        <v>57.64</v>
      </c>
      <c r="T150" t="n">
        <v>4112.79</v>
      </c>
      <c r="U150" t="n">
        <v>0.82</v>
      </c>
      <c r="V150" t="n">
        <v>0.89</v>
      </c>
      <c r="W150" t="n">
        <v>6.81</v>
      </c>
      <c r="X150" t="n">
        <v>0.23</v>
      </c>
      <c r="Y150" t="n">
        <v>1</v>
      </c>
      <c r="Z150" t="n">
        <v>10</v>
      </c>
      <c r="AA150" t="n">
        <v>456.8166912647555</v>
      </c>
      <c r="AB150" t="n">
        <v>625.0367503185074</v>
      </c>
      <c r="AC150" t="n">
        <v>565.384120112697</v>
      </c>
      <c r="AD150" t="n">
        <v>456816.6912647556</v>
      </c>
      <c r="AE150" t="n">
        <v>625036.7503185074</v>
      </c>
      <c r="AF150" t="n">
        <v>1.866992101046063e-06</v>
      </c>
      <c r="AG150" t="n">
        <v>11</v>
      </c>
      <c r="AH150" t="n">
        <v>565384.120112697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3.6847</v>
      </c>
      <c r="E151" t="n">
        <v>27.14</v>
      </c>
      <c r="F151" t="n">
        <v>23.96</v>
      </c>
      <c r="G151" t="n">
        <v>159.71</v>
      </c>
      <c r="H151" t="n">
        <v>2.16</v>
      </c>
      <c r="I151" t="n">
        <v>9</v>
      </c>
      <c r="J151" t="n">
        <v>315.79</v>
      </c>
      <c r="K151" t="n">
        <v>58.47</v>
      </c>
      <c r="L151" t="n">
        <v>38.25</v>
      </c>
      <c r="M151" t="n">
        <v>7</v>
      </c>
      <c r="N151" t="n">
        <v>94.06999999999999</v>
      </c>
      <c r="O151" t="n">
        <v>39181.56</v>
      </c>
      <c r="P151" t="n">
        <v>380.83</v>
      </c>
      <c r="Q151" t="n">
        <v>452.55</v>
      </c>
      <c r="R151" t="n">
        <v>69.95999999999999</v>
      </c>
      <c r="S151" t="n">
        <v>57.64</v>
      </c>
      <c r="T151" t="n">
        <v>4070.97</v>
      </c>
      <c r="U151" t="n">
        <v>0.82</v>
      </c>
      <c r="V151" t="n">
        <v>0.89</v>
      </c>
      <c r="W151" t="n">
        <v>6.81</v>
      </c>
      <c r="X151" t="n">
        <v>0.23</v>
      </c>
      <c r="Y151" t="n">
        <v>1</v>
      </c>
      <c r="Z151" t="n">
        <v>10</v>
      </c>
      <c r="AA151" t="n">
        <v>456.7878814789903</v>
      </c>
      <c r="AB151" t="n">
        <v>624.9973314986254</v>
      </c>
      <c r="AC151" t="n">
        <v>565.3484633696598</v>
      </c>
      <c r="AD151" t="n">
        <v>456787.8814789903</v>
      </c>
      <c r="AE151" t="n">
        <v>624997.3314986253</v>
      </c>
      <c r="AF151" t="n">
        <v>1.867042771189391e-06</v>
      </c>
      <c r="AG151" t="n">
        <v>11</v>
      </c>
      <c r="AH151" t="n">
        <v>565348.4633696598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3.6844</v>
      </c>
      <c r="E152" t="n">
        <v>27.14</v>
      </c>
      <c r="F152" t="n">
        <v>23.96</v>
      </c>
      <c r="G152" t="n">
        <v>159.73</v>
      </c>
      <c r="H152" t="n">
        <v>2.17</v>
      </c>
      <c r="I152" t="n">
        <v>9</v>
      </c>
      <c r="J152" t="n">
        <v>316.35</v>
      </c>
      <c r="K152" t="n">
        <v>58.47</v>
      </c>
      <c r="L152" t="n">
        <v>38.5</v>
      </c>
      <c r="M152" t="n">
        <v>7</v>
      </c>
      <c r="N152" t="n">
        <v>94.37</v>
      </c>
      <c r="O152" t="n">
        <v>39250.2</v>
      </c>
      <c r="P152" t="n">
        <v>380.44</v>
      </c>
      <c r="Q152" t="n">
        <v>452.59</v>
      </c>
      <c r="R152" t="n">
        <v>69.92</v>
      </c>
      <c r="S152" t="n">
        <v>57.64</v>
      </c>
      <c r="T152" t="n">
        <v>4053.21</v>
      </c>
      <c r="U152" t="n">
        <v>0.82</v>
      </c>
      <c r="V152" t="n">
        <v>0.88</v>
      </c>
      <c r="W152" t="n">
        <v>6.81</v>
      </c>
      <c r="X152" t="n">
        <v>0.24</v>
      </c>
      <c r="Y152" t="n">
        <v>1</v>
      </c>
      <c r="Z152" t="n">
        <v>10</v>
      </c>
      <c r="AA152" t="n">
        <v>456.5592164179059</v>
      </c>
      <c r="AB152" t="n">
        <v>624.684461874059</v>
      </c>
      <c r="AC152" t="n">
        <v>565.0654535829468</v>
      </c>
      <c r="AD152" t="n">
        <v>456559.2164179059</v>
      </c>
      <c r="AE152" t="n">
        <v>624684.4618740591</v>
      </c>
      <c r="AF152" t="n">
        <v>1.866890760759408e-06</v>
      </c>
      <c r="AG152" t="n">
        <v>11</v>
      </c>
      <c r="AH152" t="n">
        <v>565065.4535829468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3.6845</v>
      </c>
      <c r="E153" t="n">
        <v>27.14</v>
      </c>
      <c r="F153" t="n">
        <v>23.96</v>
      </c>
      <c r="G153" t="n">
        <v>159.73</v>
      </c>
      <c r="H153" t="n">
        <v>2.18</v>
      </c>
      <c r="I153" t="n">
        <v>9</v>
      </c>
      <c r="J153" t="n">
        <v>316.9</v>
      </c>
      <c r="K153" t="n">
        <v>58.47</v>
      </c>
      <c r="L153" t="n">
        <v>38.75</v>
      </c>
      <c r="M153" t="n">
        <v>7</v>
      </c>
      <c r="N153" t="n">
        <v>94.68000000000001</v>
      </c>
      <c r="O153" t="n">
        <v>39318.97</v>
      </c>
      <c r="P153" t="n">
        <v>380.18</v>
      </c>
      <c r="Q153" t="n">
        <v>452.6</v>
      </c>
      <c r="R153" t="n">
        <v>69.93000000000001</v>
      </c>
      <c r="S153" t="n">
        <v>57.64</v>
      </c>
      <c r="T153" t="n">
        <v>4058.09</v>
      </c>
      <c r="U153" t="n">
        <v>0.82</v>
      </c>
      <c r="V153" t="n">
        <v>0.88</v>
      </c>
      <c r="W153" t="n">
        <v>6.81</v>
      </c>
      <c r="X153" t="n">
        <v>0.23</v>
      </c>
      <c r="Y153" t="n">
        <v>1</v>
      </c>
      <c r="Z153" t="n">
        <v>10</v>
      </c>
      <c r="AA153" t="n">
        <v>456.3794311639826</v>
      </c>
      <c r="AB153" t="n">
        <v>624.4384717580756</v>
      </c>
      <c r="AC153" t="n">
        <v>564.8429404183837</v>
      </c>
      <c r="AD153" t="n">
        <v>456379.4311639826</v>
      </c>
      <c r="AE153" t="n">
        <v>624438.4717580756</v>
      </c>
      <c r="AF153" t="n">
        <v>1.866941430902736e-06</v>
      </c>
      <c r="AG153" t="n">
        <v>11</v>
      </c>
      <c r="AH153" t="n">
        <v>564842.9404183837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3.6964</v>
      </c>
      <c r="E154" t="n">
        <v>27.05</v>
      </c>
      <c r="F154" t="n">
        <v>23.92</v>
      </c>
      <c r="G154" t="n">
        <v>179.39</v>
      </c>
      <c r="H154" t="n">
        <v>2.19</v>
      </c>
      <c r="I154" t="n">
        <v>8</v>
      </c>
      <c r="J154" t="n">
        <v>317.46</v>
      </c>
      <c r="K154" t="n">
        <v>58.47</v>
      </c>
      <c r="L154" t="n">
        <v>39</v>
      </c>
      <c r="M154" t="n">
        <v>6</v>
      </c>
      <c r="N154" t="n">
        <v>94.98999999999999</v>
      </c>
      <c r="O154" t="n">
        <v>39387.89</v>
      </c>
      <c r="P154" t="n">
        <v>379.76</v>
      </c>
      <c r="Q154" t="n">
        <v>452.55</v>
      </c>
      <c r="R154" t="n">
        <v>68.62</v>
      </c>
      <c r="S154" t="n">
        <v>57.64</v>
      </c>
      <c r="T154" t="n">
        <v>3406.48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454.8814109931982</v>
      </c>
      <c r="AB154" t="n">
        <v>622.3888144724227</v>
      </c>
      <c r="AC154" t="n">
        <v>562.9888995473614</v>
      </c>
      <c r="AD154" t="n">
        <v>454881.4109931982</v>
      </c>
      <c r="AE154" t="n">
        <v>622388.8144724227</v>
      </c>
      <c r="AF154" t="n">
        <v>1.872971177958711e-06</v>
      </c>
      <c r="AG154" t="n">
        <v>11</v>
      </c>
      <c r="AH154" t="n">
        <v>562988.8995473614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3.6957</v>
      </c>
      <c r="E155" t="n">
        <v>27.06</v>
      </c>
      <c r="F155" t="n">
        <v>23.92</v>
      </c>
      <c r="G155" t="n">
        <v>179.43</v>
      </c>
      <c r="H155" t="n">
        <v>2.2</v>
      </c>
      <c r="I155" t="n">
        <v>8</v>
      </c>
      <c r="J155" t="n">
        <v>318.02</v>
      </c>
      <c r="K155" t="n">
        <v>58.47</v>
      </c>
      <c r="L155" t="n">
        <v>39.25</v>
      </c>
      <c r="M155" t="n">
        <v>6</v>
      </c>
      <c r="N155" t="n">
        <v>95.3</v>
      </c>
      <c r="O155" t="n">
        <v>39456.94</v>
      </c>
      <c r="P155" t="n">
        <v>379.97</v>
      </c>
      <c r="Q155" t="n">
        <v>452.59</v>
      </c>
      <c r="R155" t="n">
        <v>68.70999999999999</v>
      </c>
      <c r="S155" t="n">
        <v>57.64</v>
      </c>
      <c r="T155" t="n">
        <v>3451.3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455.0821126808549</v>
      </c>
      <c r="AB155" t="n">
        <v>622.6634233758085</v>
      </c>
      <c r="AC155" t="n">
        <v>563.2373001624238</v>
      </c>
      <c r="AD155" t="n">
        <v>455082.112680855</v>
      </c>
      <c r="AE155" t="n">
        <v>622663.4233758085</v>
      </c>
      <c r="AF155" t="n">
        <v>1.872616486955419e-06</v>
      </c>
      <c r="AG155" t="n">
        <v>11</v>
      </c>
      <c r="AH155" t="n">
        <v>563237.3001624239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3.6956</v>
      </c>
      <c r="E156" t="n">
        <v>27.06</v>
      </c>
      <c r="F156" t="n">
        <v>23.92</v>
      </c>
      <c r="G156" t="n">
        <v>179.43</v>
      </c>
      <c r="H156" t="n">
        <v>2.21</v>
      </c>
      <c r="I156" t="n">
        <v>8</v>
      </c>
      <c r="J156" t="n">
        <v>318.58</v>
      </c>
      <c r="K156" t="n">
        <v>58.47</v>
      </c>
      <c r="L156" t="n">
        <v>39.5</v>
      </c>
      <c r="M156" t="n">
        <v>6</v>
      </c>
      <c r="N156" t="n">
        <v>95.61</v>
      </c>
      <c r="O156" t="n">
        <v>39526.14</v>
      </c>
      <c r="P156" t="n">
        <v>380.18</v>
      </c>
      <c r="Q156" t="n">
        <v>452.55</v>
      </c>
      <c r="R156" t="n">
        <v>68.73999999999999</v>
      </c>
      <c r="S156" t="n">
        <v>57.64</v>
      </c>
      <c r="T156" t="n">
        <v>3466.83</v>
      </c>
      <c r="U156" t="n">
        <v>0.84</v>
      </c>
      <c r="V156" t="n">
        <v>0.89</v>
      </c>
      <c r="W156" t="n">
        <v>6.81</v>
      </c>
      <c r="X156" t="n">
        <v>0.2</v>
      </c>
      <c r="Y156" t="n">
        <v>1</v>
      </c>
      <c r="Z156" t="n">
        <v>10</v>
      </c>
      <c r="AA156" t="n">
        <v>455.2285946175114</v>
      </c>
      <c r="AB156" t="n">
        <v>622.8638464238687</v>
      </c>
      <c r="AC156" t="n">
        <v>563.4185951160728</v>
      </c>
      <c r="AD156" t="n">
        <v>455228.5946175114</v>
      </c>
      <c r="AE156" t="n">
        <v>622863.8464238687</v>
      </c>
      <c r="AF156" t="n">
        <v>1.872565816812091e-06</v>
      </c>
      <c r="AG156" t="n">
        <v>11</v>
      </c>
      <c r="AH156" t="n">
        <v>563418.5951160728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3.6956</v>
      </c>
      <c r="E157" t="n">
        <v>27.06</v>
      </c>
      <c r="F157" t="n">
        <v>23.92</v>
      </c>
      <c r="G157" t="n">
        <v>179.44</v>
      </c>
      <c r="H157" t="n">
        <v>2.22</v>
      </c>
      <c r="I157" t="n">
        <v>8</v>
      </c>
      <c r="J157" t="n">
        <v>319.14</v>
      </c>
      <c r="K157" t="n">
        <v>58.47</v>
      </c>
      <c r="L157" t="n">
        <v>39.75</v>
      </c>
      <c r="M157" t="n">
        <v>6</v>
      </c>
      <c r="N157" t="n">
        <v>95.92</v>
      </c>
      <c r="O157" t="n">
        <v>39595.48</v>
      </c>
      <c r="P157" t="n">
        <v>380.61</v>
      </c>
      <c r="Q157" t="n">
        <v>452.57</v>
      </c>
      <c r="R157" t="n">
        <v>68.91</v>
      </c>
      <c r="S157" t="n">
        <v>57.64</v>
      </c>
      <c r="T157" t="n">
        <v>3551.18</v>
      </c>
      <c r="U157" t="n">
        <v>0.84</v>
      </c>
      <c r="V157" t="n">
        <v>0.89</v>
      </c>
      <c r="W157" t="n">
        <v>6.81</v>
      </c>
      <c r="X157" t="n">
        <v>0.2</v>
      </c>
      <c r="Y157" t="n">
        <v>1</v>
      </c>
      <c r="Z157" t="n">
        <v>10</v>
      </c>
      <c r="AA157" t="n">
        <v>455.5100154283005</v>
      </c>
      <c r="AB157" t="n">
        <v>623.2488987926001</v>
      </c>
      <c r="AC157" t="n">
        <v>563.7668986271569</v>
      </c>
      <c r="AD157" t="n">
        <v>455510.0154283005</v>
      </c>
      <c r="AE157" t="n">
        <v>623248.8987926001</v>
      </c>
      <c r="AF157" t="n">
        <v>1.872565816812091e-06</v>
      </c>
      <c r="AG157" t="n">
        <v>11</v>
      </c>
      <c r="AH157" t="n">
        <v>563766.898627157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3.6956</v>
      </c>
      <c r="E158" t="n">
        <v>27.06</v>
      </c>
      <c r="F158" t="n">
        <v>23.92</v>
      </c>
      <c r="G158" t="n">
        <v>179.43</v>
      </c>
      <c r="H158" t="n">
        <v>2.23</v>
      </c>
      <c r="I158" t="n">
        <v>8</v>
      </c>
      <c r="J158" t="n">
        <v>319.71</v>
      </c>
      <c r="K158" t="n">
        <v>58.47</v>
      </c>
      <c r="L158" t="n">
        <v>40</v>
      </c>
      <c r="M158" t="n">
        <v>6</v>
      </c>
      <c r="N158" t="n">
        <v>96.23</v>
      </c>
      <c r="O158" t="n">
        <v>39664.96</v>
      </c>
      <c r="P158" t="n">
        <v>380.94</v>
      </c>
      <c r="Q158" t="n">
        <v>452.58</v>
      </c>
      <c r="R158" t="n">
        <v>68.83</v>
      </c>
      <c r="S158" t="n">
        <v>57.64</v>
      </c>
      <c r="T158" t="n">
        <v>3513.38</v>
      </c>
      <c r="U158" t="n">
        <v>0.84</v>
      </c>
      <c r="V158" t="n">
        <v>0.89</v>
      </c>
      <c r="W158" t="n">
        <v>6.81</v>
      </c>
      <c r="X158" t="n">
        <v>0.2</v>
      </c>
      <c r="Y158" t="n">
        <v>1</v>
      </c>
      <c r="Z158" t="n">
        <v>10</v>
      </c>
      <c r="AA158" t="n">
        <v>455.7259895389059</v>
      </c>
      <c r="AB158" t="n">
        <v>623.5444040988358</v>
      </c>
      <c r="AC158" t="n">
        <v>564.0342013217099</v>
      </c>
      <c r="AD158" t="n">
        <v>455725.9895389059</v>
      </c>
      <c r="AE158" t="n">
        <v>623544.4040988358</v>
      </c>
      <c r="AF158" t="n">
        <v>1.872565816812091e-06</v>
      </c>
      <c r="AG158" t="n">
        <v>11</v>
      </c>
      <c r="AH158" t="n">
        <v>564034.2013217099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3.1187</v>
      </c>
      <c r="E2" t="n">
        <v>32.06</v>
      </c>
      <c r="F2" t="n">
        <v>27.95</v>
      </c>
      <c r="G2" t="n">
        <v>11.49</v>
      </c>
      <c r="H2" t="n">
        <v>0.24</v>
      </c>
      <c r="I2" t="n">
        <v>146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201.01</v>
      </c>
      <c r="Q2" t="n">
        <v>452.99</v>
      </c>
      <c r="R2" t="n">
        <v>200.23</v>
      </c>
      <c r="S2" t="n">
        <v>57.64</v>
      </c>
      <c r="T2" t="n">
        <v>68523.25</v>
      </c>
      <c r="U2" t="n">
        <v>0.29</v>
      </c>
      <c r="V2" t="n">
        <v>0.76</v>
      </c>
      <c r="W2" t="n">
        <v>7.02</v>
      </c>
      <c r="X2" t="n">
        <v>4.22</v>
      </c>
      <c r="Y2" t="n">
        <v>1</v>
      </c>
      <c r="Z2" t="n">
        <v>10</v>
      </c>
      <c r="AA2" t="n">
        <v>341.6438963611282</v>
      </c>
      <c r="AB2" t="n">
        <v>467.452251266257</v>
      </c>
      <c r="AC2" t="n">
        <v>422.8392644787598</v>
      </c>
      <c r="AD2" t="n">
        <v>341643.8963611282</v>
      </c>
      <c r="AE2" t="n">
        <v>467452.251266257</v>
      </c>
      <c r="AF2" t="n">
        <v>1.924640232196976e-06</v>
      </c>
      <c r="AG2" t="n">
        <v>13</v>
      </c>
      <c r="AH2" t="n">
        <v>422839.2644787598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3.276</v>
      </c>
      <c r="E3" t="n">
        <v>30.52</v>
      </c>
      <c r="F3" t="n">
        <v>26.94</v>
      </c>
      <c r="G3" t="n">
        <v>14.43</v>
      </c>
      <c r="H3" t="n">
        <v>0.3</v>
      </c>
      <c r="I3" t="n">
        <v>112</v>
      </c>
      <c r="J3" t="n">
        <v>71.81</v>
      </c>
      <c r="K3" t="n">
        <v>32.27</v>
      </c>
      <c r="L3" t="n">
        <v>1.25</v>
      </c>
      <c r="M3" t="n">
        <v>110</v>
      </c>
      <c r="N3" t="n">
        <v>8.289999999999999</v>
      </c>
      <c r="O3" t="n">
        <v>9090.98</v>
      </c>
      <c r="P3" t="n">
        <v>192.72</v>
      </c>
      <c r="Q3" t="n">
        <v>452.93</v>
      </c>
      <c r="R3" t="n">
        <v>167.08</v>
      </c>
      <c r="S3" t="n">
        <v>57.64</v>
      </c>
      <c r="T3" t="n">
        <v>52117.31</v>
      </c>
      <c r="U3" t="n">
        <v>0.35</v>
      </c>
      <c r="V3" t="n">
        <v>0.79</v>
      </c>
      <c r="W3" t="n">
        <v>6.97</v>
      </c>
      <c r="X3" t="n">
        <v>3.21</v>
      </c>
      <c r="Y3" t="n">
        <v>1</v>
      </c>
      <c r="Z3" t="n">
        <v>10</v>
      </c>
      <c r="AA3" t="n">
        <v>313.4959862364957</v>
      </c>
      <c r="AB3" t="n">
        <v>428.9390388355819</v>
      </c>
      <c r="AC3" t="n">
        <v>388.0016989888352</v>
      </c>
      <c r="AD3" t="n">
        <v>313495.9862364957</v>
      </c>
      <c r="AE3" t="n">
        <v>428939.0388355819</v>
      </c>
      <c r="AF3" t="n">
        <v>2.021714624900533e-06</v>
      </c>
      <c r="AG3" t="n">
        <v>12</v>
      </c>
      <c r="AH3" t="n">
        <v>388001.6989888352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3.376</v>
      </c>
      <c r="E4" t="n">
        <v>29.62</v>
      </c>
      <c r="F4" t="n">
        <v>26.36</v>
      </c>
      <c r="G4" t="n">
        <v>17.38</v>
      </c>
      <c r="H4" t="n">
        <v>0.36</v>
      </c>
      <c r="I4" t="n">
        <v>91</v>
      </c>
      <c r="J4" t="n">
        <v>72.11</v>
      </c>
      <c r="K4" t="n">
        <v>32.27</v>
      </c>
      <c r="L4" t="n">
        <v>1.5</v>
      </c>
      <c r="M4" t="n">
        <v>89</v>
      </c>
      <c r="N4" t="n">
        <v>8.34</v>
      </c>
      <c r="O4" t="n">
        <v>9127.379999999999</v>
      </c>
      <c r="P4" t="n">
        <v>187.61</v>
      </c>
      <c r="Q4" t="n">
        <v>452.86</v>
      </c>
      <c r="R4" t="n">
        <v>147.96</v>
      </c>
      <c r="S4" t="n">
        <v>57.64</v>
      </c>
      <c r="T4" t="n">
        <v>42660.99</v>
      </c>
      <c r="U4" t="n">
        <v>0.39</v>
      </c>
      <c r="V4" t="n">
        <v>0.8</v>
      </c>
      <c r="W4" t="n">
        <v>6.95</v>
      </c>
      <c r="X4" t="n">
        <v>2.63</v>
      </c>
      <c r="Y4" t="n">
        <v>1</v>
      </c>
      <c r="Z4" t="n">
        <v>10</v>
      </c>
      <c r="AA4" t="n">
        <v>302.5328594222681</v>
      </c>
      <c r="AB4" t="n">
        <v>413.9388050693355</v>
      </c>
      <c r="AC4" t="n">
        <v>374.4330664802791</v>
      </c>
      <c r="AD4" t="n">
        <v>302532.8594222681</v>
      </c>
      <c r="AE4" t="n">
        <v>413938.8050693355</v>
      </c>
      <c r="AF4" t="n">
        <v>2.083427525538522e-06</v>
      </c>
      <c r="AG4" t="n">
        <v>12</v>
      </c>
      <c r="AH4" t="n">
        <v>374433.0664802791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3.4511</v>
      </c>
      <c r="E5" t="n">
        <v>28.98</v>
      </c>
      <c r="F5" t="n">
        <v>25.93</v>
      </c>
      <c r="G5" t="n">
        <v>20.21</v>
      </c>
      <c r="H5" t="n">
        <v>0.42</v>
      </c>
      <c r="I5" t="n">
        <v>77</v>
      </c>
      <c r="J5" t="n">
        <v>72.40000000000001</v>
      </c>
      <c r="K5" t="n">
        <v>32.27</v>
      </c>
      <c r="L5" t="n">
        <v>1.75</v>
      </c>
      <c r="M5" t="n">
        <v>75</v>
      </c>
      <c r="N5" t="n">
        <v>8.380000000000001</v>
      </c>
      <c r="O5" t="n">
        <v>9163.799999999999</v>
      </c>
      <c r="P5" t="n">
        <v>183.45</v>
      </c>
      <c r="Q5" t="n">
        <v>452.72</v>
      </c>
      <c r="R5" t="n">
        <v>134.07</v>
      </c>
      <c r="S5" t="n">
        <v>57.64</v>
      </c>
      <c r="T5" t="n">
        <v>35789.19</v>
      </c>
      <c r="U5" t="n">
        <v>0.43</v>
      </c>
      <c r="V5" t="n">
        <v>0.82</v>
      </c>
      <c r="W5" t="n">
        <v>6.93</v>
      </c>
      <c r="X5" t="n">
        <v>2.21</v>
      </c>
      <c r="Y5" t="n">
        <v>1</v>
      </c>
      <c r="Z5" t="n">
        <v>10</v>
      </c>
      <c r="AA5" t="n">
        <v>294.5033648241958</v>
      </c>
      <c r="AB5" t="n">
        <v>402.9524963239522</v>
      </c>
      <c r="AC5" t="n">
        <v>364.495275622174</v>
      </c>
      <c r="AD5" t="n">
        <v>294503.3648241959</v>
      </c>
      <c r="AE5" t="n">
        <v>402952.4963239522</v>
      </c>
      <c r="AF5" t="n">
        <v>2.129773913917652e-06</v>
      </c>
      <c r="AG5" t="n">
        <v>12</v>
      </c>
      <c r="AH5" t="n">
        <v>364495.275622174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25.58</v>
      </c>
      <c r="G6" t="n">
        <v>23.26</v>
      </c>
      <c r="H6" t="n">
        <v>0.48</v>
      </c>
      <c r="I6" t="n">
        <v>66</v>
      </c>
      <c r="J6" t="n">
        <v>72.7</v>
      </c>
      <c r="K6" t="n">
        <v>32.27</v>
      </c>
      <c r="L6" t="n">
        <v>2</v>
      </c>
      <c r="M6" t="n">
        <v>64</v>
      </c>
      <c r="N6" t="n">
        <v>8.43</v>
      </c>
      <c r="O6" t="n">
        <v>9200.25</v>
      </c>
      <c r="P6" t="n">
        <v>179.89</v>
      </c>
      <c r="Q6" t="n">
        <v>452.7</v>
      </c>
      <c r="R6" t="n">
        <v>122.51</v>
      </c>
      <c r="S6" t="n">
        <v>57.64</v>
      </c>
      <c r="T6" t="n">
        <v>30060.96</v>
      </c>
      <c r="U6" t="n">
        <v>0.47</v>
      </c>
      <c r="V6" t="n">
        <v>0.83</v>
      </c>
      <c r="W6" t="n">
        <v>6.91</v>
      </c>
      <c r="X6" t="n">
        <v>1.85</v>
      </c>
      <c r="Y6" t="n">
        <v>1</v>
      </c>
      <c r="Z6" t="n">
        <v>10</v>
      </c>
      <c r="AA6" t="n">
        <v>278.9293034059251</v>
      </c>
      <c r="AB6" t="n">
        <v>381.6433784123759</v>
      </c>
      <c r="AC6" t="n">
        <v>345.2198700165438</v>
      </c>
      <c r="AD6" t="n">
        <v>278929.303405925</v>
      </c>
      <c r="AE6" t="n">
        <v>381643.3784123759</v>
      </c>
      <c r="AF6" t="n">
        <v>2.168961605822775e-06</v>
      </c>
      <c r="AG6" t="n">
        <v>11</v>
      </c>
      <c r="AH6" t="n">
        <v>345219.8700165438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3.5581</v>
      </c>
      <c r="E7" t="n">
        <v>28.1</v>
      </c>
      <c r="F7" t="n">
        <v>25.36</v>
      </c>
      <c r="G7" t="n">
        <v>26.23</v>
      </c>
      <c r="H7" t="n">
        <v>0.54</v>
      </c>
      <c r="I7" t="n">
        <v>58</v>
      </c>
      <c r="J7" t="n">
        <v>73</v>
      </c>
      <c r="K7" t="n">
        <v>32.27</v>
      </c>
      <c r="L7" t="n">
        <v>2.25</v>
      </c>
      <c r="M7" t="n">
        <v>56</v>
      </c>
      <c r="N7" t="n">
        <v>8.48</v>
      </c>
      <c r="O7" t="n">
        <v>9236.709999999999</v>
      </c>
      <c r="P7" t="n">
        <v>177.14</v>
      </c>
      <c r="Q7" t="n">
        <v>452.69</v>
      </c>
      <c r="R7" t="n">
        <v>115.46</v>
      </c>
      <c r="S7" t="n">
        <v>57.64</v>
      </c>
      <c r="T7" t="n">
        <v>26576.95</v>
      </c>
      <c r="U7" t="n">
        <v>0.5</v>
      </c>
      <c r="V7" t="n">
        <v>0.84</v>
      </c>
      <c r="W7" t="n">
        <v>6.89</v>
      </c>
      <c r="X7" t="n">
        <v>1.63</v>
      </c>
      <c r="Y7" t="n">
        <v>1</v>
      </c>
      <c r="Z7" t="n">
        <v>10</v>
      </c>
      <c r="AA7" t="n">
        <v>274.4254896428494</v>
      </c>
      <c r="AB7" t="n">
        <v>375.4810617274958</v>
      </c>
      <c r="AC7" t="n">
        <v>339.6456761872028</v>
      </c>
      <c r="AD7" t="n">
        <v>274425.4896428494</v>
      </c>
      <c r="AE7" t="n">
        <v>375481.0617274958</v>
      </c>
      <c r="AF7" t="n">
        <v>2.195806717600301e-06</v>
      </c>
      <c r="AG7" t="n">
        <v>11</v>
      </c>
      <c r="AH7" t="n">
        <v>339645.6761872028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3.5909</v>
      </c>
      <c r="E8" t="n">
        <v>27.85</v>
      </c>
      <c r="F8" t="n">
        <v>25.2</v>
      </c>
      <c r="G8" t="n">
        <v>29.07</v>
      </c>
      <c r="H8" t="n">
        <v>0.6</v>
      </c>
      <c r="I8" t="n">
        <v>52</v>
      </c>
      <c r="J8" t="n">
        <v>73.29000000000001</v>
      </c>
      <c r="K8" t="n">
        <v>32.27</v>
      </c>
      <c r="L8" t="n">
        <v>2.5</v>
      </c>
      <c r="M8" t="n">
        <v>50</v>
      </c>
      <c r="N8" t="n">
        <v>8.52</v>
      </c>
      <c r="O8" t="n">
        <v>9273.200000000001</v>
      </c>
      <c r="P8" t="n">
        <v>174.86</v>
      </c>
      <c r="Q8" t="n">
        <v>452.69</v>
      </c>
      <c r="R8" t="n">
        <v>110.28</v>
      </c>
      <c r="S8" t="n">
        <v>57.64</v>
      </c>
      <c r="T8" t="n">
        <v>24017.07</v>
      </c>
      <c r="U8" t="n">
        <v>0.52</v>
      </c>
      <c r="V8" t="n">
        <v>0.84</v>
      </c>
      <c r="W8" t="n">
        <v>6.88</v>
      </c>
      <c r="X8" t="n">
        <v>1.47</v>
      </c>
      <c r="Y8" t="n">
        <v>1</v>
      </c>
      <c r="Z8" t="n">
        <v>10</v>
      </c>
      <c r="AA8" t="n">
        <v>270.9748055175631</v>
      </c>
      <c r="AB8" t="n">
        <v>370.7596834738394</v>
      </c>
      <c r="AC8" t="n">
        <v>335.3748996475794</v>
      </c>
      <c r="AD8" t="n">
        <v>270974.8055175631</v>
      </c>
      <c r="AE8" t="n">
        <v>370759.6834738394</v>
      </c>
      <c r="AF8" t="n">
        <v>2.216048549009562e-06</v>
      </c>
      <c r="AG8" t="n">
        <v>11</v>
      </c>
      <c r="AH8" t="n">
        <v>335374.8996475794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3.625</v>
      </c>
      <c r="E9" t="n">
        <v>27.59</v>
      </c>
      <c r="F9" t="n">
        <v>25.03</v>
      </c>
      <c r="G9" t="n">
        <v>32.64</v>
      </c>
      <c r="H9" t="n">
        <v>0.65</v>
      </c>
      <c r="I9" t="n">
        <v>46</v>
      </c>
      <c r="J9" t="n">
        <v>73.59</v>
      </c>
      <c r="K9" t="n">
        <v>32.27</v>
      </c>
      <c r="L9" t="n">
        <v>2.75</v>
      </c>
      <c r="M9" t="n">
        <v>44</v>
      </c>
      <c r="N9" t="n">
        <v>8.57</v>
      </c>
      <c r="O9" t="n">
        <v>9309.700000000001</v>
      </c>
      <c r="P9" t="n">
        <v>172.55</v>
      </c>
      <c r="Q9" t="n">
        <v>452.63</v>
      </c>
      <c r="R9" t="n">
        <v>104.56</v>
      </c>
      <c r="S9" t="n">
        <v>57.64</v>
      </c>
      <c r="T9" t="n">
        <v>21189.1</v>
      </c>
      <c r="U9" t="n">
        <v>0.55</v>
      </c>
      <c r="V9" t="n">
        <v>0.85</v>
      </c>
      <c r="W9" t="n">
        <v>6.87</v>
      </c>
      <c r="X9" t="n">
        <v>1.3</v>
      </c>
      <c r="Y9" t="n">
        <v>1</v>
      </c>
      <c r="Z9" t="n">
        <v>10</v>
      </c>
      <c r="AA9" t="n">
        <v>267.4863384447435</v>
      </c>
      <c r="AB9" t="n">
        <v>365.9866089245021</v>
      </c>
      <c r="AC9" t="n">
        <v>331.0573606341786</v>
      </c>
      <c r="AD9" t="n">
        <v>267486.3384447435</v>
      </c>
      <c r="AE9" t="n">
        <v>365986.6089245022</v>
      </c>
      <c r="AF9" t="n">
        <v>2.237092648127116e-06</v>
      </c>
      <c r="AG9" t="n">
        <v>11</v>
      </c>
      <c r="AH9" t="n">
        <v>331057.3606341786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3.6526</v>
      </c>
      <c r="E10" t="n">
        <v>27.38</v>
      </c>
      <c r="F10" t="n">
        <v>24.88</v>
      </c>
      <c r="G10" t="n">
        <v>35.54</v>
      </c>
      <c r="H10" t="n">
        <v>0.71</v>
      </c>
      <c r="I10" t="n">
        <v>42</v>
      </c>
      <c r="J10" t="n">
        <v>73.88</v>
      </c>
      <c r="K10" t="n">
        <v>32.27</v>
      </c>
      <c r="L10" t="n">
        <v>3</v>
      </c>
      <c r="M10" t="n">
        <v>40</v>
      </c>
      <c r="N10" t="n">
        <v>8.609999999999999</v>
      </c>
      <c r="O10" t="n">
        <v>9346.23</v>
      </c>
      <c r="P10" t="n">
        <v>170.73</v>
      </c>
      <c r="Q10" t="n">
        <v>452.76</v>
      </c>
      <c r="R10" t="n">
        <v>99.95999999999999</v>
      </c>
      <c r="S10" t="n">
        <v>57.64</v>
      </c>
      <c r="T10" t="n">
        <v>18909.14</v>
      </c>
      <c r="U10" t="n">
        <v>0.58</v>
      </c>
      <c r="V10" t="n">
        <v>0.85</v>
      </c>
      <c r="W10" t="n">
        <v>6.86</v>
      </c>
      <c r="X10" t="n">
        <v>1.15</v>
      </c>
      <c r="Y10" t="n">
        <v>1</v>
      </c>
      <c r="Z10" t="n">
        <v>10</v>
      </c>
      <c r="AA10" t="n">
        <v>264.7181744409555</v>
      </c>
      <c r="AB10" t="n">
        <v>362.1990848117426</v>
      </c>
      <c r="AC10" t="n">
        <v>327.6313125069174</v>
      </c>
      <c r="AD10" t="n">
        <v>264718.1744409555</v>
      </c>
      <c r="AE10" t="n">
        <v>362199.0848117426</v>
      </c>
      <c r="AF10" t="n">
        <v>2.254125408703201e-06</v>
      </c>
      <c r="AG10" t="n">
        <v>11</v>
      </c>
      <c r="AH10" t="n">
        <v>327631.3125069174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3.6681</v>
      </c>
      <c r="E11" t="n">
        <v>27.26</v>
      </c>
      <c r="F11" t="n">
        <v>24.81</v>
      </c>
      <c r="G11" t="n">
        <v>38.17</v>
      </c>
      <c r="H11" t="n">
        <v>0.77</v>
      </c>
      <c r="I11" t="n">
        <v>39</v>
      </c>
      <c r="J11" t="n">
        <v>74.18000000000001</v>
      </c>
      <c r="K11" t="n">
        <v>32.27</v>
      </c>
      <c r="L11" t="n">
        <v>3.25</v>
      </c>
      <c r="M11" t="n">
        <v>37</v>
      </c>
      <c r="N11" t="n">
        <v>8.66</v>
      </c>
      <c r="O11" t="n">
        <v>9382.780000000001</v>
      </c>
      <c r="P11" t="n">
        <v>169.01</v>
      </c>
      <c r="Q11" t="n">
        <v>452.68</v>
      </c>
      <c r="R11" t="n">
        <v>97.44</v>
      </c>
      <c r="S11" t="n">
        <v>57.64</v>
      </c>
      <c r="T11" t="n">
        <v>17661.14</v>
      </c>
      <c r="U11" t="n">
        <v>0.59</v>
      </c>
      <c r="V11" t="n">
        <v>0.85</v>
      </c>
      <c r="W11" t="n">
        <v>6.86</v>
      </c>
      <c r="X11" t="n">
        <v>1.08</v>
      </c>
      <c r="Y11" t="n">
        <v>1</v>
      </c>
      <c r="Z11" t="n">
        <v>10</v>
      </c>
      <c r="AA11" t="n">
        <v>262.7505346287215</v>
      </c>
      <c r="AB11" t="n">
        <v>359.5068732145021</v>
      </c>
      <c r="AC11" t="n">
        <v>325.1960418059748</v>
      </c>
      <c r="AD11" t="n">
        <v>262750.5346287215</v>
      </c>
      <c r="AE11" t="n">
        <v>359506.8732145021</v>
      </c>
      <c r="AF11" t="n">
        <v>2.26369090830209e-06</v>
      </c>
      <c r="AG11" t="n">
        <v>11</v>
      </c>
      <c r="AH11" t="n">
        <v>325196.0418059748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3.6841</v>
      </c>
      <c r="E12" t="n">
        <v>27.14</v>
      </c>
      <c r="F12" t="n">
        <v>24.74</v>
      </c>
      <c r="G12" t="n">
        <v>41.23</v>
      </c>
      <c r="H12" t="n">
        <v>0.82</v>
      </c>
      <c r="I12" t="n">
        <v>36</v>
      </c>
      <c r="J12" t="n">
        <v>74.48</v>
      </c>
      <c r="K12" t="n">
        <v>32.27</v>
      </c>
      <c r="L12" t="n">
        <v>3.5</v>
      </c>
      <c r="M12" t="n">
        <v>34</v>
      </c>
      <c r="N12" t="n">
        <v>8.710000000000001</v>
      </c>
      <c r="O12" t="n">
        <v>9419.35</v>
      </c>
      <c r="P12" t="n">
        <v>167.36</v>
      </c>
      <c r="Q12" t="n">
        <v>452.62</v>
      </c>
      <c r="R12" t="n">
        <v>95.31</v>
      </c>
      <c r="S12" t="n">
        <v>57.64</v>
      </c>
      <c r="T12" t="n">
        <v>16614.71</v>
      </c>
      <c r="U12" t="n">
        <v>0.6</v>
      </c>
      <c r="V12" t="n">
        <v>0.86</v>
      </c>
      <c r="W12" t="n">
        <v>6.85</v>
      </c>
      <c r="X12" t="n">
        <v>1.01</v>
      </c>
      <c r="Y12" t="n">
        <v>1</v>
      </c>
      <c r="Z12" t="n">
        <v>10</v>
      </c>
      <c r="AA12" t="n">
        <v>260.8237264411729</v>
      </c>
      <c r="AB12" t="n">
        <v>356.8705292475201</v>
      </c>
      <c r="AC12" t="n">
        <v>322.8113068070696</v>
      </c>
      <c r="AD12" t="n">
        <v>260823.7264411729</v>
      </c>
      <c r="AE12" t="n">
        <v>356870.5292475201</v>
      </c>
      <c r="AF12" t="n">
        <v>2.273564972404168e-06</v>
      </c>
      <c r="AG12" t="n">
        <v>11</v>
      </c>
      <c r="AH12" t="n">
        <v>322811.3068070696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3.7019</v>
      </c>
      <c r="E13" t="n">
        <v>27.01</v>
      </c>
      <c r="F13" t="n">
        <v>24.66</v>
      </c>
      <c r="G13" t="n">
        <v>44.83</v>
      </c>
      <c r="H13" t="n">
        <v>0.88</v>
      </c>
      <c r="I13" t="n">
        <v>33</v>
      </c>
      <c r="J13" t="n">
        <v>74.77</v>
      </c>
      <c r="K13" t="n">
        <v>32.27</v>
      </c>
      <c r="L13" t="n">
        <v>3.75</v>
      </c>
      <c r="M13" t="n">
        <v>31</v>
      </c>
      <c r="N13" t="n">
        <v>8.75</v>
      </c>
      <c r="O13" t="n">
        <v>9455.940000000001</v>
      </c>
      <c r="P13" t="n">
        <v>165.72</v>
      </c>
      <c r="Q13" t="n">
        <v>452.63</v>
      </c>
      <c r="R13" t="n">
        <v>92.56999999999999</v>
      </c>
      <c r="S13" t="n">
        <v>57.64</v>
      </c>
      <c r="T13" t="n">
        <v>15257.97</v>
      </c>
      <c r="U13" t="n">
        <v>0.62</v>
      </c>
      <c r="V13" t="n">
        <v>0.86</v>
      </c>
      <c r="W13" t="n">
        <v>6.85</v>
      </c>
      <c r="X13" t="n">
        <v>0.93</v>
      </c>
      <c r="Y13" t="n">
        <v>1</v>
      </c>
      <c r="Z13" t="n">
        <v>10</v>
      </c>
      <c r="AA13" t="n">
        <v>258.8232694942574</v>
      </c>
      <c r="AB13" t="n">
        <v>354.1334157988185</v>
      </c>
      <c r="AC13" t="n">
        <v>320.3354196243492</v>
      </c>
      <c r="AD13" t="n">
        <v>258823.2694942574</v>
      </c>
      <c r="AE13" t="n">
        <v>354133.4157988185</v>
      </c>
      <c r="AF13" t="n">
        <v>2.28454986871773e-06</v>
      </c>
      <c r="AG13" t="n">
        <v>11</v>
      </c>
      <c r="AH13" t="n">
        <v>320335.4196243492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3.7154</v>
      </c>
      <c r="E14" t="n">
        <v>26.92</v>
      </c>
      <c r="F14" t="n">
        <v>24.59</v>
      </c>
      <c r="G14" t="n">
        <v>47.59</v>
      </c>
      <c r="H14" t="n">
        <v>0.93</v>
      </c>
      <c r="I14" t="n">
        <v>31</v>
      </c>
      <c r="J14" t="n">
        <v>75.06999999999999</v>
      </c>
      <c r="K14" t="n">
        <v>32.27</v>
      </c>
      <c r="L14" t="n">
        <v>4</v>
      </c>
      <c r="M14" t="n">
        <v>29</v>
      </c>
      <c r="N14" t="n">
        <v>8.800000000000001</v>
      </c>
      <c r="O14" t="n">
        <v>9492.549999999999</v>
      </c>
      <c r="P14" t="n">
        <v>164.01</v>
      </c>
      <c r="Q14" t="n">
        <v>452.58</v>
      </c>
      <c r="R14" t="n">
        <v>90.25</v>
      </c>
      <c r="S14" t="n">
        <v>57.64</v>
      </c>
      <c r="T14" t="n">
        <v>14106.57</v>
      </c>
      <c r="U14" t="n">
        <v>0.64</v>
      </c>
      <c r="V14" t="n">
        <v>0.86</v>
      </c>
      <c r="W14" t="n">
        <v>6.85</v>
      </c>
      <c r="X14" t="n">
        <v>0.86</v>
      </c>
      <c r="Y14" t="n">
        <v>1</v>
      </c>
      <c r="Z14" t="n">
        <v>10</v>
      </c>
      <c r="AA14" t="n">
        <v>256.9967195552316</v>
      </c>
      <c r="AB14" t="n">
        <v>351.634249590381</v>
      </c>
      <c r="AC14" t="n">
        <v>318.074770331349</v>
      </c>
      <c r="AD14" t="n">
        <v>256996.7195552316</v>
      </c>
      <c r="AE14" t="n">
        <v>351634.249590381</v>
      </c>
      <c r="AF14" t="n">
        <v>2.292881110303858e-06</v>
      </c>
      <c r="AG14" t="n">
        <v>11</v>
      </c>
      <c r="AH14" t="n">
        <v>318074.770331349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3.7268</v>
      </c>
      <c r="E15" t="n">
        <v>26.83</v>
      </c>
      <c r="F15" t="n">
        <v>24.54</v>
      </c>
      <c r="G15" t="n">
        <v>50.77</v>
      </c>
      <c r="H15" t="n">
        <v>0.99</v>
      </c>
      <c r="I15" t="n">
        <v>29</v>
      </c>
      <c r="J15" t="n">
        <v>75.37</v>
      </c>
      <c r="K15" t="n">
        <v>32.27</v>
      </c>
      <c r="L15" t="n">
        <v>4.25</v>
      </c>
      <c r="M15" t="n">
        <v>27</v>
      </c>
      <c r="N15" t="n">
        <v>8.85</v>
      </c>
      <c r="O15" t="n">
        <v>9529.18</v>
      </c>
      <c r="P15" t="n">
        <v>162.56</v>
      </c>
      <c r="Q15" t="n">
        <v>452.61</v>
      </c>
      <c r="R15" t="n">
        <v>88.8</v>
      </c>
      <c r="S15" t="n">
        <v>57.64</v>
      </c>
      <c r="T15" t="n">
        <v>13393.97</v>
      </c>
      <c r="U15" t="n">
        <v>0.65</v>
      </c>
      <c r="V15" t="n">
        <v>0.86</v>
      </c>
      <c r="W15" t="n">
        <v>6.84</v>
      </c>
      <c r="X15" t="n">
        <v>0.8100000000000001</v>
      </c>
      <c r="Y15" t="n">
        <v>1</v>
      </c>
      <c r="Z15" t="n">
        <v>10</v>
      </c>
      <c r="AA15" t="n">
        <v>255.4788833358265</v>
      </c>
      <c r="AB15" t="n">
        <v>349.5574791127839</v>
      </c>
      <c r="AC15" t="n">
        <v>316.1962039133674</v>
      </c>
      <c r="AD15" t="n">
        <v>255478.8833358265</v>
      </c>
      <c r="AE15" t="n">
        <v>349557.4791127839</v>
      </c>
      <c r="AF15" t="n">
        <v>2.299916380976589e-06</v>
      </c>
      <c r="AG15" t="n">
        <v>11</v>
      </c>
      <c r="AH15" t="n">
        <v>316196.2039133674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3.7415</v>
      </c>
      <c r="E16" t="n">
        <v>26.73</v>
      </c>
      <c r="F16" t="n">
        <v>24.46</v>
      </c>
      <c r="G16" t="n">
        <v>54.36</v>
      </c>
      <c r="H16" t="n">
        <v>1.04</v>
      </c>
      <c r="I16" t="n">
        <v>27</v>
      </c>
      <c r="J16" t="n">
        <v>75.66</v>
      </c>
      <c r="K16" t="n">
        <v>32.27</v>
      </c>
      <c r="L16" t="n">
        <v>4.5</v>
      </c>
      <c r="M16" t="n">
        <v>25</v>
      </c>
      <c r="N16" t="n">
        <v>8.890000000000001</v>
      </c>
      <c r="O16" t="n">
        <v>9565.83</v>
      </c>
      <c r="P16" t="n">
        <v>160.57</v>
      </c>
      <c r="Q16" t="n">
        <v>452.65</v>
      </c>
      <c r="R16" t="n">
        <v>86.34999999999999</v>
      </c>
      <c r="S16" t="n">
        <v>57.64</v>
      </c>
      <c r="T16" t="n">
        <v>12180.09</v>
      </c>
      <c r="U16" t="n">
        <v>0.67</v>
      </c>
      <c r="V16" t="n">
        <v>0.87</v>
      </c>
      <c r="W16" t="n">
        <v>6.84</v>
      </c>
      <c r="X16" t="n">
        <v>0.74</v>
      </c>
      <c r="Y16" t="n">
        <v>1</v>
      </c>
      <c r="Z16" t="n">
        <v>10</v>
      </c>
      <c r="AA16" t="n">
        <v>253.4267381363772</v>
      </c>
      <c r="AB16" t="n">
        <v>346.7496435166422</v>
      </c>
      <c r="AC16" t="n">
        <v>313.6563442056986</v>
      </c>
      <c r="AD16" t="n">
        <v>253426.7381363772</v>
      </c>
      <c r="AE16" t="n">
        <v>346749.6435166422</v>
      </c>
      <c r="AF16" t="n">
        <v>2.308988177370373e-06</v>
      </c>
      <c r="AG16" t="n">
        <v>11</v>
      </c>
      <c r="AH16" t="n">
        <v>313656.3442056986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3.7499</v>
      </c>
      <c r="E17" t="n">
        <v>26.67</v>
      </c>
      <c r="F17" t="n">
        <v>24.43</v>
      </c>
      <c r="G17" t="n">
        <v>58.64</v>
      </c>
      <c r="H17" t="n">
        <v>1.09</v>
      </c>
      <c r="I17" t="n">
        <v>25</v>
      </c>
      <c r="J17" t="n">
        <v>75.95999999999999</v>
      </c>
      <c r="K17" t="n">
        <v>32.27</v>
      </c>
      <c r="L17" t="n">
        <v>4.75</v>
      </c>
      <c r="M17" t="n">
        <v>23</v>
      </c>
      <c r="N17" t="n">
        <v>8.94</v>
      </c>
      <c r="O17" t="n">
        <v>9602.5</v>
      </c>
      <c r="P17" t="n">
        <v>159.09</v>
      </c>
      <c r="Q17" t="n">
        <v>452.64</v>
      </c>
      <c r="R17" t="n">
        <v>85.45</v>
      </c>
      <c r="S17" t="n">
        <v>57.64</v>
      </c>
      <c r="T17" t="n">
        <v>11738.34</v>
      </c>
      <c r="U17" t="n">
        <v>0.67</v>
      </c>
      <c r="V17" t="n">
        <v>0.87</v>
      </c>
      <c r="W17" t="n">
        <v>6.84</v>
      </c>
      <c r="X17" t="n">
        <v>0.71</v>
      </c>
      <c r="Y17" t="n">
        <v>1</v>
      </c>
      <c r="Z17" t="n">
        <v>10</v>
      </c>
      <c r="AA17" t="n">
        <v>252.0713173063246</v>
      </c>
      <c r="AB17" t="n">
        <v>344.8950969400184</v>
      </c>
      <c r="AC17" t="n">
        <v>311.9787929514747</v>
      </c>
      <c r="AD17" t="n">
        <v>252071.3173063246</v>
      </c>
      <c r="AE17" t="n">
        <v>344895.0969400185</v>
      </c>
      <c r="AF17" t="n">
        <v>2.314172061023965e-06</v>
      </c>
      <c r="AG17" t="n">
        <v>11</v>
      </c>
      <c r="AH17" t="n">
        <v>311978.7929514747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3.7596</v>
      </c>
      <c r="E18" t="n">
        <v>26.6</v>
      </c>
      <c r="F18" t="n">
        <v>24.38</v>
      </c>
      <c r="G18" t="n">
        <v>60.95</v>
      </c>
      <c r="H18" t="n">
        <v>1.15</v>
      </c>
      <c r="I18" t="n">
        <v>24</v>
      </c>
      <c r="J18" t="n">
        <v>76.26000000000001</v>
      </c>
      <c r="K18" t="n">
        <v>32.27</v>
      </c>
      <c r="L18" t="n">
        <v>5</v>
      </c>
      <c r="M18" t="n">
        <v>22</v>
      </c>
      <c r="N18" t="n">
        <v>8.99</v>
      </c>
      <c r="O18" t="n">
        <v>9639.200000000001</v>
      </c>
      <c r="P18" t="n">
        <v>158.18</v>
      </c>
      <c r="Q18" t="n">
        <v>452.63</v>
      </c>
      <c r="R18" t="n">
        <v>83.91</v>
      </c>
      <c r="S18" t="n">
        <v>57.64</v>
      </c>
      <c r="T18" t="n">
        <v>10974.64</v>
      </c>
      <c r="U18" t="n">
        <v>0.6899999999999999</v>
      </c>
      <c r="V18" t="n">
        <v>0.87</v>
      </c>
      <c r="W18" t="n">
        <v>6.83</v>
      </c>
      <c r="X18" t="n">
        <v>0.66</v>
      </c>
      <c r="Y18" t="n">
        <v>1</v>
      </c>
      <c r="Z18" t="n">
        <v>10</v>
      </c>
      <c r="AA18" t="n">
        <v>250.9973495908052</v>
      </c>
      <c r="AB18" t="n">
        <v>343.4256469315339</v>
      </c>
      <c r="AC18" t="n">
        <v>310.6495851894134</v>
      </c>
      <c r="AD18" t="n">
        <v>250997.3495908052</v>
      </c>
      <c r="AE18" t="n">
        <v>343425.6469315339</v>
      </c>
      <c r="AF18" t="n">
        <v>2.32015821238585e-06</v>
      </c>
      <c r="AG18" t="n">
        <v>11</v>
      </c>
      <c r="AH18" t="n">
        <v>310649.5851894134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3.767</v>
      </c>
      <c r="E19" t="n">
        <v>26.55</v>
      </c>
      <c r="F19" t="n">
        <v>24.34</v>
      </c>
      <c r="G19" t="n">
        <v>63.51</v>
      </c>
      <c r="H19" t="n">
        <v>1.2</v>
      </c>
      <c r="I19" t="n">
        <v>23</v>
      </c>
      <c r="J19" t="n">
        <v>76.56</v>
      </c>
      <c r="K19" t="n">
        <v>32.27</v>
      </c>
      <c r="L19" t="n">
        <v>5.25</v>
      </c>
      <c r="M19" t="n">
        <v>21</v>
      </c>
      <c r="N19" t="n">
        <v>9.039999999999999</v>
      </c>
      <c r="O19" t="n">
        <v>9675.91</v>
      </c>
      <c r="P19" t="n">
        <v>155.98</v>
      </c>
      <c r="Q19" t="n">
        <v>452.6</v>
      </c>
      <c r="R19" t="n">
        <v>82.45</v>
      </c>
      <c r="S19" t="n">
        <v>57.64</v>
      </c>
      <c r="T19" t="n">
        <v>10245.81</v>
      </c>
      <c r="U19" t="n">
        <v>0.7</v>
      </c>
      <c r="V19" t="n">
        <v>0.87</v>
      </c>
      <c r="W19" t="n">
        <v>6.83</v>
      </c>
      <c r="X19" t="n">
        <v>0.62</v>
      </c>
      <c r="Y19" t="n">
        <v>1</v>
      </c>
      <c r="Z19" t="n">
        <v>10</v>
      </c>
      <c r="AA19" t="n">
        <v>249.2112915426099</v>
      </c>
      <c r="AB19" t="n">
        <v>340.9818835146743</v>
      </c>
      <c r="AC19" t="n">
        <v>308.4390511232146</v>
      </c>
      <c r="AD19" t="n">
        <v>249211.2915426099</v>
      </c>
      <c r="AE19" t="n">
        <v>340981.8835146743</v>
      </c>
      <c r="AF19" t="n">
        <v>2.324724967033061e-06</v>
      </c>
      <c r="AG19" t="n">
        <v>11</v>
      </c>
      <c r="AH19" t="n">
        <v>308439.0511232146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3.7711</v>
      </c>
      <c r="E20" t="n">
        <v>26.52</v>
      </c>
      <c r="F20" t="n">
        <v>24.33</v>
      </c>
      <c r="G20" t="n">
        <v>66.36</v>
      </c>
      <c r="H20" t="n">
        <v>1.25</v>
      </c>
      <c r="I20" t="n">
        <v>22</v>
      </c>
      <c r="J20" t="n">
        <v>76.84999999999999</v>
      </c>
      <c r="K20" t="n">
        <v>32.27</v>
      </c>
      <c r="L20" t="n">
        <v>5.5</v>
      </c>
      <c r="M20" t="n">
        <v>20</v>
      </c>
      <c r="N20" t="n">
        <v>9.08</v>
      </c>
      <c r="O20" t="n">
        <v>9712.65</v>
      </c>
      <c r="P20" t="n">
        <v>154.41</v>
      </c>
      <c r="Q20" t="n">
        <v>452.62</v>
      </c>
      <c r="R20" t="n">
        <v>81.90000000000001</v>
      </c>
      <c r="S20" t="n">
        <v>57.64</v>
      </c>
      <c r="T20" t="n">
        <v>9975.48</v>
      </c>
      <c r="U20" t="n">
        <v>0.7</v>
      </c>
      <c r="V20" t="n">
        <v>0.87</v>
      </c>
      <c r="W20" t="n">
        <v>6.83</v>
      </c>
      <c r="X20" t="n">
        <v>0.61</v>
      </c>
      <c r="Y20" t="n">
        <v>1</v>
      </c>
      <c r="Z20" t="n">
        <v>10</v>
      </c>
      <c r="AA20" t="n">
        <v>248.0235383740191</v>
      </c>
      <c r="AB20" t="n">
        <v>339.3567472294375</v>
      </c>
      <c r="AC20" t="n">
        <v>306.9690155641472</v>
      </c>
      <c r="AD20" t="n">
        <v>248023.5383740191</v>
      </c>
      <c r="AE20" t="n">
        <v>339356.7472294375</v>
      </c>
      <c r="AF20" t="n">
        <v>2.327255195959219e-06</v>
      </c>
      <c r="AG20" t="n">
        <v>11</v>
      </c>
      <c r="AH20" t="n">
        <v>306969.0155641473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3.7853</v>
      </c>
      <c r="E21" t="n">
        <v>26.42</v>
      </c>
      <c r="F21" t="n">
        <v>24.26</v>
      </c>
      <c r="G21" t="n">
        <v>72.79000000000001</v>
      </c>
      <c r="H21" t="n">
        <v>1.3</v>
      </c>
      <c r="I21" t="n">
        <v>20</v>
      </c>
      <c r="J21" t="n">
        <v>77.15000000000001</v>
      </c>
      <c r="K21" t="n">
        <v>32.27</v>
      </c>
      <c r="L21" t="n">
        <v>5.75</v>
      </c>
      <c r="M21" t="n">
        <v>18</v>
      </c>
      <c r="N21" t="n">
        <v>9.130000000000001</v>
      </c>
      <c r="O21" t="n">
        <v>9749.41</v>
      </c>
      <c r="P21" t="n">
        <v>152.35</v>
      </c>
      <c r="Q21" t="n">
        <v>452.61</v>
      </c>
      <c r="R21" t="n">
        <v>79.87</v>
      </c>
      <c r="S21" t="n">
        <v>57.64</v>
      </c>
      <c r="T21" t="n">
        <v>8973.030000000001</v>
      </c>
      <c r="U21" t="n">
        <v>0.72</v>
      </c>
      <c r="V21" t="n">
        <v>0.87</v>
      </c>
      <c r="W21" t="n">
        <v>6.83</v>
      </c>
      <c r="X21" t="n">
        <v>0.54</v>
      </c>
      <c r="Y21" t="n">
        <v>1</v>
      </c>
      <c r="Z21" t="n">
        <v>10</v>
      </c>
      <c r="AA21" t="n">
        <v>246.018416770805</v>
      </c>
      <c r="AB21" t="n">
        <v>336.6132513921993</v>
      </c>
      <c r="AC21" t="n">
        <v>304.4873551190936</v>
      </c>
      <c r="AD21" t="n">
        <v>246018.416770805</v>
      </c>
      <c r="AE21" t="n">
        <v>336613.2513921994</v>
      </c>
      <c r="AF21" t="n">
        <v>2.336018427849813e-06</v>
      </c>
      <c r="AG21" t="n">
        <v>11</v>
      </c>
      <c r="AH21" t="n">
        <v>304487.3551190936</v>
      </c>
    </row>
    <row r="22">
      <c r="A22" t="n">
        <v>20</v>
      </c>
      <c r="B22" t="n">
        <v>30</v>
      </c>
      <c r="C22" t="inlineStr">
        <is>
          <t xml:space="preserve">CONCLUIDO	</t>
        </is>
      </c>
      <c r="D22" t="n">
        <v>3.7884</v>
      </c>
      <c r="E22" t="n">
        <v>26.4</v>
      </c>
      <c r="F22" t="n">
        <v>24.26</v>
      </c>
      <c r="G22" t="n">
        <v>76.59999999999999</v>
      </c>
      <c r="H22" t="n">
        <v>1.36</v>
      </c>
      <c r="I22" t="n">
        <v>19</v>
      </c>
      <c r="J22" t="n">
        <v>77.45</v>
      </c>
      <c r="K22" t="n">
        <v>32.27</v>
      </c>
      <c r="L22" t="n">
        <v>6</v>
      </c>
      <c r="M22" t="n">
        <v>17</v>
      </c>
      <c r="N22" t="n">
        <v>9.18</v>
      </c>
      <c r="O22" t="n">
        <v>9786.190000000001</v>
      </c>
      <c r="P22" t="n">
        <v>150.64</v>
      </c>
      <c r="Q22" t="n">
        <v>452.58</v>
      </c>
      <c r="R22" t="n">
        <v>79.61</v>
      </c>
      <c r="S22" t="n">
        <v>57.64</v>
      </c>
      <c r="T22" t="n">
        <v>8847.76</v>
      </c>
      <c r="U22" t="n">
        <v>0.72</v>
      </c>
      <c r="V22" t="n">
        <v>0.87</v>
      </c>
      <c r="W22" t="n">
        <v>6.83</v>
      </c>
      <c r="X22" t="n">
        <v>0.53</v>
      </c>
      <c r="Y22" t="n">
        <v>1</v>
      </c>
      <c r="Z22" t="n">
        <v>10</v>
      </c>
      <c r="AA22" t="n">
        <v>244.8080535426606</v>
      </c>
      <c r="AB22" t="n">
        <v>334.9571790259961</v>
      </c>
      <c r="AC22" t="n">
        <v>302.9893359752081</v>
      </c>
      <c r="AD22" t="n">
        <v>244808.0535426606</v>
      </c>
      <c r="AE22" t="n">
        <v>334957.1790259961</v>
      </c>
      <c r="AF22" t="n">
        <v>2.337931527769591e-06</v>
      </c>
      <c r="AG22" t="n">
        <v>11</v>
      </c>
      <c r="AH22" t="n">
        <v>302989.3359752081</v>
      </c>
    </row>
    <row r="23">
      <c r="A23" t="n">
        <v>21</v>
      </c>
      <c r="B23" t="n">
        <v>30</v>
      </c>
      <c r="C23" t="inlineStr">
        <is>
          <t xml:space="preserve">CONCLUIDO	</t>
        </is>
      </c>
      <c r="D23" t="n">
        <v>3.7905</v>
      </c>
      <c r="E23" t="n">
        <v>26.38</v>
      </c>
      <c r="F23" t="n">
        <v>24.24</v>
      </c>
      <c r="G23" t="n">
        <v>76.55</v>
      </c>
      <c r="H23" t="n">
        <v>1.41</v>
      </c>
      <c r="I23" t="n">
        <v>19</v>
      </c>
      <c r="J23" t="n">
        <v>77.75</v>
      </c>
      <c r="K23" t="n">
        <v>32.27</v>
      </c>
      <c r="L23" t="n">
        <v>6.25</v>
      </c>
      <c r="M23" t="n">
        <v>17</v>
      </c>
      <c r="N23" t="n">
        <v>9.23</v>
      </c>
      <c r="O23" t="n">
        <v>9822.99</v>
      </c>
      <c r="P23" t="n">
        <v>149.97</v>
      </c>
      <c r="Q23" t="n">
        <v>452.63</v>
      </c>
      <c r="R23" t="n">
        <v>79.20999999999999</v>
      </c>
      <c r="S23" t="n">
        <v>57.64</v>
      </c>
      <c r="T23" t="n">
        <v>8650.27</v>
      </c>
      <c r="U23" t="n">
        <v>0.73</v>
      </c>
      <c r="V23" t="n">
        <v>0.87</v>
      </c>
      <c r="W23" t="n">
        <v>6.82</v>
      </c>
      <c r="X23" t="n">
        <v>0.52</v>
      </c>
      <c r="Y23" t="n">
        <v>1</v>
      </c>
      <c r="Z23" t="n">
        <v>10</v>
      </c>
      <c r="AA23" t="n">
        <v>244.261665788677</v>
      </c>
      <c r="AB23" t="n">
        <v>334.2095871960696</v>
      </c>
      <c r="AC23" t="n">
        <v>302.3130932602778</v>
      </c>
      <c r="AD23" t="n">
        <v>244261.665788677</v>
      </c>
      <c r="AE23" t="n">
        <v>334209.5871960696</v>
      </c>
      <c r="AF23" t="n">
        <v>2.339227498682989e-06</v>
      </c>
      <c r="AG23" t="n">
        <v>11</v>
      </c>
      <c r="AH23" t="n">
        <v>302313.0932602778</v>
      </c>
    </row>
    <row r="24">
      <c r="A24" t="n">
        <v>22</v>
      </c>
      <c r="B24" t="n">
        <v>30</v>
      </c>
      <c r="C24" t="inlineStr">
        <is>
          <t xml:space="preserve">CONCLUIDO	</t>
        </is>
      </c>
      <c r="D24" t="n">
        <v>3.7974</v>
      </c>
      <c r="E24" t="n">
        <v>26.33</v>
      </c>
      <c r="F24" t="n">
        <v>24.21</v>
      </c>
      <c r="G24" t="n">
        <v>80.7</v>
      </c>
      <c r="H24" t="n">
        <v>1.46</v>
      </c>
      <c r="I24" t="n">
        <v>18</v>
      </c>
      <c r="J24" t="n">
        <v>78.05</v>
      </c>
      <c r="K24" t="n">
        <v>32.27</v>
      </c>
      <c r="L24" t="n">
        <v>6.5</v>
      </c>
      <c r="M24" t="n">
        <v>15</v>
      </c>
      <c r="N24" t="n">
        <v>9.279999999999999</v>
      </c>
      <c r="O24" t="n">
        <v>9859.809999999999</v>
      </c>
      <c r="P24" t="n">
        <v>148.97</v>
      </c>
      <c r="Q24" t="n">
        <v>452.69</v>
      </c>
      <c r="R24" t="n">
        <v>77.91</v>
      </c>
      <c r="S24" t="n">
        <v>57.64</v>
      </c>
      <c r="T24" t="n">
        <v>8002.37</v>
      </c>
      <c r="U24" t="n">
        <v>0.74</v>
      </c>
      <c r="V24" t="n">
        <v>0.88</v>
      </c>
      <c r="W24" t="n">
        <v>6.83</v>
      </c>
      <c r="X24" t="n">
        <v>0.48</v>
      </c>
      <c r="Y24" t="n">
        <v>1</v>
      </c>
      <c r="Z24" t="n">
        <v>10</v>
      </c>
      <c r="AA24" t="n">
        <v>243.3057713936862</v>
      </c>
      <c r="AB24" t="n">
        <v>332.9016903137596</v>
      </c>
      <c r="AC24" t="n">
        <v>301.1300202207703</v>
      </c>
      <c r="AD24" t="n">
        <v>243305.7713936862</v>
      </c>
      <c r="AE24" t="n">
        <v>332901.6903137596</v>
      </c>
      <c r="AF24" t="n">
        <v>2.34348568882701e-06</v>
      </c>
      <c r="AG24" t="n">
        <v>11</v>
      </c>
      <c r="AH24" t="n">
        <v>301130.0202207703</v>
      </c>
    </row>
    <row r="25">
      <c r="A25" t="n">
        <v>23</v>
      </c>
      <c r="B25" t="n">
        <v>30</v>
      </c>
      <c r="C25" t="inlineStr">
        <is>
          <t xml:space="preserve">CONCLUIDO	</t>
        </is>
      </c>
      <c r="D25" t="n">
        <v>3.8064</v>
      </c>
      <c r="E25" t="n">
        <v>26.27</v>
      </c>
      <c r="F25" t="n">
        <v>24.16</v>
      </c>
      <c r="G25" t="n">
        <v>85.28</v>
      </c>
      <c r="H25" t="n">
        <v>1.51</v>
      </c>
      <c r="I25" t="n">
        <v>17</v>
      </c>
      <c r="J25" t="n">
        <v>78.34999999999999</v>
      </c>
      <c r="K25" t="n">
        <v>32.27</v>
      </c>
      <c r="L25" t="n">
        <v>6.75</v>
      </c>
      <c r="M25" t="n">
        <v>9</v>
      </c>
      <c r="N25" t="n">
        <v>9.33</v>
      </c>
      <c r="O25" t="n">
        <v>9896.65</v>
      </c>
      <c r="P25" t="n">
        <v>147.19</v>
      </c>
      <c r="Q25" t="n">
        <v>452.6</v>
      </c>
      <c r="R25" t="n">
        <v>76.45999999999999</v>
      </c>
      <c r="S25" t="n">
        <v>57.64</v>
      </c>
      <c r="T25" t="n">
        <v>7281.47</v>
      </c>
      <c r="U25" t="n">
        <v>0.75</v>
      </c>
      <c r="V25" t="n">
        <v>0.88</v>
      </c>
      <c r="W25" t="n">
        <v>6.82</v>
      </c>
      <c r="X25" t="n">
        <v>0.44</v>
      </c>
      <c r="Y25" t="n">
        <v>1</v>
      </c>
      <c r="Z25" t="n">
        <v>10</v>
      </c>
      <c r="AA25" t="n">
        <v>241.7406975704169</v>
      </c>
      <c r="AB25" t="n">
        <v>330.7602872625795</v>
      </c>
      <c r="AC25" t="n">
        <v>299.192989671316</v>
      </c>
      <c r="AD25" t="n">
        <v>241740.6975704169</v>
      </c>
      <c r="AE25" t="n">
        <v>330760.2872625795</v>
      </c>
      <c r="AF25" t="n">
        <v>2.349039849884429e-06</v>
      </c>
      <c r="AG25" t="n">
        <v>11</v>
      </c>
      <c r="AH25" t="n">
        <v>299192.989671316</v>
      </c>
    </row>
    <row r="26">
      <c r="A26" t="n">
        <v>24</v>
      </c>
      <c r="B26" t="n">
        <v>30</v>
      </c>
      <c r="C26" t="inlineStr">
        <is>
          <t xml:space="preserve">CONCLUIDO	</t>
        </is>
      </c>
      <c r="D26" t="n">
        <v>3.8048</v>
      </c>
      <c r="E26" t="n">
        <v>26.28</v>
      </c>
      <c r="F26" t="n">
        <v>24.17</v>
      </c>
      <c r="G26" t="n">
        <v>85.31999999999999</v>
      </c>
      <c r="H26" t="n">
        <v>1.56</v>
      </c>
      <c r="I26" t="n">
        <v>17</v>
      </c>
      <c r="J26" t="n">
        <v>78.65000000000001</v>
      </c>
      <c r="K26" t="n">
        <v>32.27</v>
      </c>
      <c r="L26" t="n">
        <v>7</v>
      </c>
      <c r="M26" t="n">
        <v>6</v>
      </c>
      <c r="N26" t="n">
        <v>9.380000000000001</v>
      </c>
      <c r="O26" t="n">
        <v>9933.52</v>
      </c>
      <c r="P26" t="n">
        <v>147.3</v>
      </c>
      <c r="Q26" t="n">
        <v>452.65</v>
      </c>
      <c r="R26" t="n">
        <v>76.58</v>
      </c>
      <c r="S26" t="n">
        <v>57.64</v>
      </c>
      <c r="T26" t="n">
        <v>7341.06</v>
      </c>
      <c r="U26" t="n">
        <v>0.75</v>
      </c>
      <c r="V26" t="n">
        <v>0.88</v>
      </c>
      <c r="W26" t="n">
        <v>6.83</v>
      </c>
      <c r="X26" t="n">
        <v>0.45</v>
      </c>
      <c r="Y26" t="n">
        <v>1</v>
      </c>
      <c r="Z26" t="n">
        <v>10</v>
      </c>
      <c r="AA26" t="n">
        <v>241.8893291587875</v>
      </c>
      <c r="AB26" t="n">
        <v>330.9636515589509</v>
      </c>
      <c r="AC26" t="n">
        <v>299.3769451646654</v>
      </c>
      <c r="AD26" t="n">
        <v>241889.3291587875</v>
      </c>
      <c r="AE26" t="n">
        <v>330963.6515589508</v>
      </c>
      <c r="AF26" t="n">
        <v>2.348052443474221e-06</v>
      </c>
      <c r="AG26" t="n">
        <v>11</v>
      </c>
      <c r="AH26" t="n">
        <v>299376.9451646653</v>
      </c>
    </row>
    <row r="27">
      <c r="A27" t="n">
        <v>25</v>
      </c>
      <c r="B27" t="n">
        <v>30</v>
      </c>
      <c r="C27" t="inlineStr">
        <is>
          <t xml:space="preserve">CONCLUIDO	</t>
        </is>
      </c>
      <c r="D27" t="n">
        <v>3.8012</v>
      </c>
      <c r="E27" t="n">
        <v>26.31</v>
      </c>
      <c r="F27" t="n">
        <v>24.2</v>
      </c>
      <c r="G27" t="n">
        <v>85.41</v>
      </c>
      <c r="H27" t="n">
        <v>1.61</v>
      </c>
      <c r="I27" t="n">
        <v>17</v>
      </c>
      <c r="J27" t="n">
        <v>78.94</v>
      </c>
      <c r="K27" t="n">
        <v>32.27</v>
      </c>
      <c r="L27" t="n">
        <v>7.25</v>
      </c>
      <c r="M27" t="n">
        <v>1</v>
      </c>
      <c r="N27" t="n">
        <v>9.42</v>
      </c>
      <c r="O27" t="n">
        <v>9970.41</v>
      </c>
      <c r="P27" t="n">
        <v>147.19</v>
      </c>
      <c r="Q27" t="n">
        <v>452.65</v>
      </c>
      <c r="R27" t="n">
        <v>77.01000000000001</v>
      </c>
      <c r="S27" t="n">
        <v>57.64</v>
      </c>
      <c r="T27" t="n">
        <v>7557.02</v>
      </c>
      <c r="U27" t="n">
        <v>0.75</v>
      </c>
      <c r="V27" t="n">
        <v>0.88</v>
      </c>
      <c r="W27" t="n">
        <v>6.84</v>
      </c>
      <c r="X27" t="n">
        <v>0.47</v>
      </c>
      <c r="Y27" t="n">
        <v>1</v>
      </c>
      <c r="Z27" t="n">
        <v>10</v>
      </c>
      <c r="AA27" t="n">
        <v>242.0114017321541</v>
      </c>
      <c r="AB27" t="n">
        <v>331.1306766392928</v>
      </c>
      <c r="AC27" t="n">
        <v>299.5280296057608</v>
      </c>
      <c r="AD27" t="n">
        <v>242011.4017321541</v>
      </c>
      <c r="AE27" t="n">
        <v>331130.6766392928</v>
      </c>
      <c r="AF27" t="n">
        <v>2.345830779051254e-06</v>
      </c>
      <c r="AG27" t="n">
        <v>11</v>
      </c>
      <c r="AH27" t="n">
        <v>299528.0296057608</v>
      </c>
    </row>
    <row r="28">
      <c r="A28" t="n">
        <v>26</v>
      </c>
      <c r="B28" t="n">
        <v>30</v>
      </c>
      <c r="C28" t="inlineStr">
        <is>
          <t xml:space="preserve">CONCLUIDO	</t>
        </is>
      </c>
      <c r="D28" t="n">
        <v>3.8024</v>
      </c>
      <c r="E28" t="n">
        <v>26.3</v>
      </c>
      <c r="F28" t="n">
        <v>24.19</v>
      </c>
      <c r="G28" t="n">
        <v>85.38</v>
      </c>
      <c r="H28" t="n">
        <v>1.66</v>
      </c>
      <c r="I28" t="n">
        <v>17</v>
      </c>
      <c r="J28" t="n">
        <v>79.23999999999999</v>
      </c>
      <c r="K28" t="n">
        <v>32.27</v>
      </c>
      <c r="L28" t="n">
        <v>7.5</v>
      </c>
      <c r="M28" t="n">
        <v>0</v>
      </c>
      <c r="N28" t="n">
        <v>9.470000000000001</v>
      </c>
      <c r="O28" t="n">
        <v>10007.31</v>
      </c>
      <c r="P28" t="n">
        <v>147.53</v>
      </c>
      <c r="Q28" t="n">
        <v>452.59</v>
      </c>
      <c r="R28" t="n">
        <v>76.79000000000001</v>
      </c>
      <c r="S28" t="n">
        <v>57.64</v>
      </c>
      <c r="T28" t="n">
        <v>7448.72</v>
      </c>
      <c r="U28" t="n">
        <v>0.75</v>
      </c>
      <c r="V28" t="n">
        <v>0.88</v>
      </c>
      <c r="W28" t="n">
        <v>6.84</v>
      </c>
      <c r="X28" t="n">
        <v>0.47</v>
      </c>
      <c r="Y28" t="n">
        <v>1</v>
      </c>
      <c r="Z28" t="n">
        <v>10</v>
      </c>
      <c r="AA28" t="n">
        <v>242.1636308665744</v>
      </c>
      <c r="AB28" t="n">
        <v>331.3389632568819</v>
      </c>
      <c r="AC28" t="n">
        <v>299.7164376408992</v>
      </c>
      <c r="AD28" t="n">
        <v>242163.6308665744</v>
      </c>
      <c r="AE28" t="n">
        <v>331338.9632568819</v>
      </c>
      <c r="AF28" t="n">
        <v>2.346571333858909e-06</v>
      </c>
      <c r="AG28" t="n">
        <v>11</v>
      </c>
      <c r="AH28" t="n">
        <v>299716.4376408993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3.4691</v>
      </c>
      <c r="E2" t="n">
        <v>28.83</v>
      </c>
      <c r="F2" t="n">
        <v>26.17</v>
      </c>
      <c r="G2" t="n">
        <v>18.26</v>
      </c>
      <c r="H2" t="n">
        <v>0.43</v>
      </c>
      <c r="I2" t="n">
        <v>86</v>
      </c>
      <c r="J2" t="n">
        <v>39.78</v>
      </c>
      <c r="K2" t="n">
        <v>19.54</v>
      </c>
      <c r="L2" t="n">
        <v>1</v>
      </c>
      <c r="M2" t="n">
        <v>84</v>
      </c>
      <c r="N2" t="n">
        <v>4.24</v>
      </c>
      <c r="O2" t="n">
        <v>5140</v>
      </c>
      <c r="P2" t="n">
        <v>118.45</v>
      </c>
      <c r="Q2" t="n">
        <v>452.78</v>
      </c>
      <c r="R2" t="n">
        <v>141.9</v>
      </c>
      <c r="S2" t="n">
        <v>57.64</v>
      </c>
      <c r="T2" t="n">
        <v>39657.36</v>
      </c>
      <c r="U2" t="n">
        <v>0.41</v>
      </c>
      <c r="V2" t="n">
        <v>0.8100000000000001</v>
      </c>
      <c r="W2" t="n">
        <v>6.93</v>
      </c>
      <c r="X2" t="n">
        <v>2.44</v>
      </c>
      <c r="Y2" t="n">
        <v>1</v>
      </c>
      <c r="Z2" t="n">
        <v>10</v>
      </c>
      <c r="AA2" t="n">
        <v>228.288914559523</v>
      </c>
      <c r="AB2" t="n">
        <v>312.3549642963008</v>
      </c>
      <c r="AC2" t="n">
        <v>282.5442448969001</v>
      </c>
      <c r="AD2" t="n">
        <v>228288.914559523</v>
      </c>
      <c r="AE2" t="n">
        <v>312354.9642963008</v>
      </c>
      <c r="AF2" t="n">
        <v>2.297819719034084e-06</v>
      </c>
      <c r="AG2" t="n">
        <v>12</v>
      </c>
      <c r="AH2" t="n">
        <v>282544.2448969001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3.5637</v>
      </c>
      <c r="E3" t="n">
        <v>28.06</v>
      </c>
      <c r="F3" t="n">
        <v>25.62</v>
      </c>
      <c r="G3" t="n">
        <v>22.94</v>
      </c>
      <c r="H3" t="n">
        <v>0.53</v>
      </c>
      <c r="I3" t="n">
        <v>67</v>
      </c>
      <c r="J3" t="n">
        <v>40.06</v>
      </c>
      <c r="K3" t="n">
        <v>19.54</v>
      </c>
      <c r="L3" t="n">
        <v>1.25</v>
      </c>
      <c r="M3" t="n">
        <v>65</v>
      </c>
      <c r="N3" t="n">
        <v>4.26</v>
      </c>
      <c r="O3" t="n">
        <v>5174.29</v>
      </c>
      <c r="P3" t="n">
        <v>113.6</v>
      </c>
      <c r="Q3" t="n">
        <v>452.64</v>
      </c>
      <c r="R3" t="n">
        <v>124.06</v>
      </c>
      <c r="S3" t="n">
        <v>57.64</v>
      </c>
      <c r="T3" t="n">
        <v>30833.68</v>
      </c>
      <c r="U3" t="n">
        <v>0.46</v>
      </c>
      <c r="V3" t="n">
        <v>0.83</v>
      </c>
      <c r="W3" t="n">
        <v>6.9</v>
      </c>
      <c r="X3" t="n">
        <v>1.89</v>
      </c>
      <c r="Y3" t="n">
        <v>1</v>
      </c>
      <c r="Z3" t="n">
        <v>10</v>
      </c>
      <c r="AA3" t="n">
        <v>212.3250115502581</v>
      </c>
      <c r="AB3" t="n">
        <v>290.5124479213402</v>
      </c>
      <c r="AC3" t="n">
        <v>262.7863476285946</v>
      </c>
      <c r="AD3" t="n">
        <v>212325.0115502581</v>
      </c>
      <c r="AE3" t="n">
        <v>290512.4479213402</v>
      </c>
      <c r="AF3" t="n">
        <v>2.360479701571522e-06</v>
      </c>
      <c r="AG3" t="n">
        <v>11</v>
      </c>
      <c r="AH3" t="n">
        <v>262786.3476285946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3.6291</v>
      </c>
      <c r="E4" t="n">
        <v>27.56</v>
      </c>
      <c r="F4" t="n">
        <v>25.26</v>
      </c>
      <c r="G4" t="n">
        <v>28.06</v>
      </c>
      <c r="H4" t="n">
        <v>0.64</v>
      </c>
      <c r="I4" t="n">
        <v>54</v>
      </c>
      <c r="J4" t="n">
        <v>40.34</v>
      </c>
      <c r="K4" t="n">
        <v>19.54</v>
      </c>
      <c r="L4" t="n">
        <v>1.5</v>
      </c>
      <c r="M4" t="n">
        <v>52</v>
      </c>
      <c r="N4" t="n">
        <v>4.29</v>
      </c>
      <c r="O4" t="n">
        <v>5208.6</v>
      </c>
      <c r="P4" t="n">
        <v>109.84</v>
      </c>
      <c r="Q4" t="n">
        <v>452.74</v>
      </c>
      <c r="R4" t="n">
        <v>112.14</v>
      </c>
      <c r="S4" t="n">
        <v>57.64</v>
      </c>
      <c r="T4" t="n">
        <v>24938.06</v>
      </c>
      <c r="U4" t="n">
        <v>0.51</v>
      </c>
      <c r="V4" t="n">
        <v>0.84</v>
      </c>
      <c r="W4" t="n">
        <v>6.88</v>
      </c>
      <c r="X4" t="n">
        <v>1.53</v>
      </c>
      <c r="Y4" t="n">
        <v>1</v>
      </c>
      <c r="Z4" t="n">
        <v>10</v>
      </c>
      <c r="AA4" t="n">
        <v>207.1440900311606</v>
      </c>
      <c r="AB4" t="n">
        <v>283.4236825327884</v>
      </c>
      <c r="AC4" t="n">
        <v>256.3741240595792</v>
      </c>
      <c r="AD4" t="n">
        <v>207144.0900311606</v>
      </c>
      <c r="AE4" t="n">
        <v>283423.6825327884</v>
      </c>
      <c r="AF4" t="n">
        <v>2.403798547850046e-06</v>
      </c>
      <c r="AG4" t="n">
        <v>11</v>
      </c>
      <c r="AH4" t="n">
        <v>256374.1240595792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3.6774</v>
      </c>
      <c r="E5" t="n">
        <v>27.19</v>
      </c>
      <c r="F5" t="n">
        <v>24.99</v>
      </c>
      <c r="G5" t="n">
        <v>33.33</v>
      </c>
      <c r="H5" t="n">
        <v>0.74</v>
      </c>
      <c r="I5" t="n">
        <v>45</v>
      </c>
      <c r="J5" t="n">
        <v>40.61</v>
      </c>
      <c r="K5" t="n">
        <v>19.54</v>
      </c>
      <c r="L5" t="n">
        <v>1.75</v>
      </c>
      <c r="M5" t="n">
        <v>43</v>
      </c>
      <c r="N5" t="n">
        <v>4.32</v>
      </c>
      <c r="O5" t="n">
        <v>5242.92</v>
      </c>
      <c r="P5" t="n">
        <v>106.14</v>
      </c>
      <c r="Q5" t="n">
        <v>452.6</v>
      </c>
      <c r="R5" t="n">
        <v>103.61</v>
      </c>
      <c r="S5" t="n">
        <v>57.64</v>
      </c>
      <c r="T5" t="n">
        <v>20716.78</v>
      </c>
      <c r="U5" t="n">
        <v>0.5600000000000001</v>
      </c>
      <c r="V5" t="n">
        <v>0.85</v>
      </c>
      <c r="W5" t="n">
        <v>6.87</v>
      </c>
      <c r="X5" t="n">
        <v>1.27</v>
      </c>
      <c r="Y5" t="n">
        <v>1</v>
      </c>
      <c r="Z5" t="n">
        <v>10</v>
      </c>
      <c r="AA5" t="n">
        <v>202.8226655988387</v>
      </c>
      <c r="AB5" t="n">
        <v>277.5109189766979</v>
      </c>
      <c r="AC5" t="n">
        <v>251.0256663586643</v>
      </c>
      <c r="AD5" t="n">
        <v>202822.6655988386</v>
      </c>
      <c r="AE5" t="n">
        <v>277510.9189766979</v>
      </c>
      <c r="AF5" t="n">
        <v>2.435790906798865e-06</v>
      </c>
      <c r="AG5" t="n">
        <v>11</v>
      </c>
      <c r="AH5" t="n">
        <v>251025.6663586643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3.7176</v>
      </c>
      <c r="E6" t="n">
        <v>26.9</v>
      </c>
      <c r="F6" t="n">
        <v>24.78</v>
      </c>
      <c r="G6" t="n">
        <v>39.12</v>
      </c>
      <c r="H6" t="n">
        <v>0.84</v>
      </c>
      <c r="I6" t="n">
        <v>38</v>
      </c>
      <c r="J6" t="n">
        <v>40.89</v>
      </c>
      <c r="K6" t="n">
        <v>19.54</v>
      </c>
      <c r="L6" t="n">
        <v>2</v>
      </c>
      <c r="M6" t="n">
        <v>35</v>
      </c>
      <c r="N6" t="n">
        <v>4.35</v>
      </c>
      <c r="O6" t="n">
        <v>5277.26</v>
      </c>
      <c r="P6" t="n">
        <v>102.69</v>
      </c>
      <c r="Q6" t="n">
        <v>452.72</v>
      </c>
      <c r="R6" t="n">
        <v>96.61</v>
      </c>
      <c r="S6" t="n">
        <v>57.64</v>
      </c>
      <c r="T6" t="n">
        <v>17254.58</v>
      </c>
      <c r="U6" t="n">
        <v>0.6</v>
      </c>
      <c r="V6" t="n">
        <v>0.86</v>
      </c>
      <c r="W6" t="n">
        <v>6.86</v>
      </c>
      <c r="X6" t="n">
        <v>1.05</v>
      </c>
      <c r="Y6" t="n">
        <v>1</v>
      </c>
      <c r="Z6" t="n">
        <v>10</v>
      </c>
      <c r="AA6" t="n">
        <v>199.0927851967884</v>
      </c>
      <c r="AB6" t="n">
        <v>272.4075320599053</v>
      </c>
      <c r="AC6" t="n">
        <v>246.4093395265603</v>
      </c>
      <c r="AD6" t="n">
        <v>199092.7851967884</v>
      </c>
      <c r="AE6" t="n">
        <v>272407.5320599054</v>
      </c>
      <c r="AF6" t="n">
        <v>2.462418087538875e-06</v>
      </c>
      <c r="AG6" t="n">
        <v>11</v>
      </c>
      <c r="AH6" t="n">
        <v>246409.3395265603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3.7384</v>
      </c>
      <c r="E7" t="n">
        <v>26.75</v>
      </c>
      <c r="F7" t="n">
        <v>24.67</v>
      </c>
      <c r="G7" t="n">
        <v>43.54</v>
      </c>
      <c r="H7" t="n">
        <v>0.9399999999999999</v>
      </c>
      <c r="I7" t="n">
        <v>34</v>
      </c>
      <c r="J7" t="n">
        <v>41.17</v>
      </c>
      <c r="K7" t="n">
        <v>19.54</v>
      </c>
      <c r="L7" t="n">
        <v>2.25</v>
      </c>
      <c r="M7" t="n">
        <v>21</v>
      </c>
      <c r="N7" t="n">
        <v>4.38</v>
      </c>
      <c r="O7" t="n">
        <v>5311.62</v>
      </c>
      <c r="P7" t="n">
        <v>100.02</v>
      </c>
      <c r="Q7" t="n">
        <v>452.77</v>
      </c>
      <c r="R7" t="n">
        <v>92.44</v>
      </c>
      <c r="S7" t="n">
        <v>57.64</v>
      </c>
      <c r="T7" t="n">
        <v>15190.22</v>
      </c>
      <c r="U7" t="n">
        <v>0.62</v>
      </c>
      <c r="V7" t="n">
        <v>0.86</v>
      </c>
      <c r="W7" t="n">
        <v>6.87</v>
      </c>
      <c r="X7" t="n">
        <v>0.95</v>
      </c>
      <c r="Y7" t="n">
        <v>1</v>
      </c>
      <c r="Z7" t="n">
        <v>10</v>
      </c>
      <c r="AA7" t="n">
        <v>196.6198437965804</v>
      </c>
      <c r="AB7" t="n">
        <v>269.0239445376676</v>
      </c>
      <c r="AC7" t="n">
        <v>243.3486768485489</v>
      </c>
      <c r="AD7" t="n">
        <v>196619.8437965804</v>
      </c>
      <c r="AE7" t="n">
        <v>269023.9445376676</v>
      </c>
      <c r="AF7" t="n">
        <v>2.47619533528495e-06</v>
      </c>
      <c r="AG7" t="n">
        <v>11</v>
      </c>
      <c r="AH7" t="n">
        <v>243348.6768485489</v>
      </c>
    </row>
    <row r="8">
      <c r="A8" t="n">
        <v>6</v>
      </c>
      <c r="B8" t="n">
        <v>15</v>
      </c>
      <c r="C8" t="inlineStr">
        <is>
          <t xml:space="preserve">CONCLUIDO	</t>
        </is>
      </c>
      <c r="D8" t="n">
        <v>3.7467</v>
      </c>
      <c r="E8" t="n">
        <v>26.69</v>
      </c>
      <c r="F8" t="n">
        <v>24.64</v>
      </c>
      <c r="G8" t="n">
        <v>46.19</v>
      </c>
      <c r="H8" t="n">
        <v>1.03</v>
      </c>
      <c r="I8" t="n">
        <v>32</v>
      </c>
      <c r="J8" t="n">
        <v>41.45</v>
      </c>
      <c r="K8" t="n">
        <v>19.54</v>
      </c>
      <c r="L8" t="n">
        <v>2.5</v>
      </c>
      <c r="M8" t="n">
        <v>7</v>
      </c>
      <c r="N8" t="n">
        <v>4.41</v>
      </c>
      <c r="O8" t="n">
        <v>5345.99</v>
      </c>
      <c r="P8" t="n">
        <v>99.33</v>
      </c>
      <c r="Q8" t="n">
        <v>452.78</v>
      </c>
      <c r="R8" t="n">
        <v>90.58</v>
      </c>
      <c r="S8" t="n">
        <v>57.64</v>
      </c>
      <c r="T8" t="n">
        <v>14269.2</v>
      </c>
      <c r="U8" t="n">
        <v>0.64</v>
      </c>
      <c r="V8" t="n">
        <v>0.86</v>
      </c>
      <c r="W8" t="n">
        <v>6.88</v>
      </c>
      <c r="X8" t="n">
        <v>0.91</v>
      </c>
      <c r="Y8" t="n">
        <v>1</v>
      </c>
      <c r="Z8" t="n">
        <v>10</v>
      </c>
      <c r="AA8" t="n">
        <v>195.9039082223654</v>
      </c>
      <c r="AB8" t="n">
        <v>268.0443699001788</v>
      </c>
      <c r="AC8" t="n">
        <v>242.4625914396201</v>
      </c>
      <c r="AD8" t="n">
        <v>195903.9082223654</v>
      </c>
      <c r="AE8" t="n">
        <v>268044.3699001788</v>
      </c>
      <c r="AF8" t="n">
        <v>2.481692987029778e-06</v>
      </c>
      <c r="AG8" t="n">
        <v>11</v>
      </c>
      <c r="AH8" t="n">
        <v>242462.5914396201</v>
      </c>
    </row>
    <row r="9">
      <c r="A9" t="n">
        <v>7</v>
      </c>
      <c r="B9" t="n">
        <v>15</v>
      </c>
      <c r="C9" t="inlineStr">
        <is>
          <t xml:space="preserve">CONCLUIDO	</t>
        </is>
      </c>
      <c r="D9" t="n">
        <v>3.7461</v>
      </c>
      <c r="E9" t="n">
        <v>26.69</v>
      </c>
      <c r="F9" t="n">
        <v>24.64</v>
      </c>
      <c r="G9" t="n">
        <v>46.2</v>
      </c>
      <c r="H9" t="n">
        <v>1.13</v>
      </c>
      <c r="I9" t="n">
        <v>32</v>
      </c>
      <c r="J9" t="n">
        <v>41.73</v>
      </c>
      <c r="K9" t="n">
        <v>19.54</v>
      </c>
      <c r="L9" t="n">
        <v>2.75</v>
      </c>
      <c r="M9" t="n">
        <v>0</v>
      </c>
      <c r="N9" t="n">
        <v>4.44</v>
      </c>
      <c r="O9" t="n">
        <v>5380.38</v>
      </c>
      <c r="P9" t="n">
        <v>99.8</v>
      </c>
      <c r="Q9" t="n">
        <v>452.76</v>
      </c>
      <c r="R9" t="n">
        <v>90.78</v>
      </c>
      <c r="S9" t="n">
        <v>57.64</v>
      </c>
      <c r="T9" t="n">
        <v>14370.26</v>
      </c>
      <c r="U9" t="n">
        <v>0.63</v>
      </c>
      <c r="V9" t="n">
        <v>0.86</v>
      </c>
      <c r="W9" t="n">
        <v>6.89</v>
      </c>
      <c r="X9" t="n">
        <v>0.91</v>
      </c>
      <c r="Y9" t="n">
        <v>1</v>
      </c>
      <c r="Z9" t="n">
        <v>10</v>
      </c>
      <c r="AA9" t="n">
        <v>196.2235510464677</v>
      </c>
      <c r="AB9" t="n">
        <v>268.4817193137615</v>
      </c>
      <c r="AC9" t="n">
        <v>242.8582008389943</v>
      </c>
      <c r="AD9" t="n">
        <v>196223.5510464676</v>
      </c>
      <c r="AE9" t="n">
        <v>268481.7193137615</v>
      </c>
      <c r="AF9" t="n">
        <v>2.481295566421719e-06</v>
      </c>
      <c r="AG9" t="n">
        <v>11</v>
      </c>
      <c r="AH9" t="n">
        <v>242858.2008389943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2.4222</v>
      </c>
      <c r="E2" t="n">
        <v>41.28</v>
      </c>
      <c r="F2" t="n">
        <v>31.49</v>
      </c>
      <c r="G2" t="n">
        <v>7.21</v>
      </c>
      <c r="H2" t="n">
        <v>0.12</v>
      </c>
      <c r="I2" t="n">
        <v>262</v>
      </c>
      <c r="J2" t="n">
        <v>141.81</v>
      </c>
      <c r="K2" t="n">
        <v>47.83</v>
      </c>
      <c r="L2" t="n">
        <v>1</v>
      </c>
      <c r="M2" t="n">
        <v>260</v>
      </c>
      <c r="N2" t="n">
        <v>22.98</v>
      </c>
      <c r="O2" t="n">
        <v>17723.39</v>
      </c>
      <c r="P2" t="n">
        <v>361.81</v>
      </c>
      <c r="Q2" t="n">
        <v>453.31</v>
      </c>
      <c r="R2" t="n">
        <v>315.15</v>
      </c>
      <c r="S2" t="n">
        <v>57.64</v>
      </c>
      <c r="T2" t="n">
        <v>125403.57</v>
      </c>
      <c r="U2" t="n">
        <v>0.18</v>
      </c>
      <c r="V2" t="n">
        <v>0.67</v>
      </c>
      <c r="W2" t="n">
        <v>7.24</v>
      </c>
      <c r="X2" t="n">
        <v>7.75</v>
      </c>
      <c r="Y2" t="n">
        <v>1</v>
      </c>
      <c r="Z2" t="n">
        <v>10</v>
      </c>
      <c r="AA2" t="n">
        <v>658.6762938062799</v>
      </c>
      <c r="AB2" t="n">
        <v>901.2299639329722</v>
      </c>
      <c r="AC2" t="n">
        <v>815.2178410594073</v>
      </c>
      <c r="AD2" t="n">
        <v>658676.2938062799</v>
      </c>
      <c r="AE2" t="n">
        <v>901229.9639329722</v>
      </c>
      <c r="AF2" t="n">
        <v>1.341731778577015e-06</v>
      </c>
      <c r="AG2" t="n">
        <v>16</v>
      </c>
      <c r="AH2" t="n">
        <v>815217.8410594073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29.48</v>
      </c>
      <c r="G3" t="n">
        <v>9.02</v>
      </c>
      <c r="H3" t="n">
        <v>0.16</v>
      </c>
      <c r="I3" t="n">
        <v>196</v>
      </c>
      <c r="J3" t="n">
        <v>142.15</v>
      </c>
      <c r="K3" t="n">
        <v>47.83</v>
      </c>
      <c r="L3" t="n">
        <v>1.25</v>
      </c>
      <c r="M3" t="n">
        <v>194</v>
      </c>
      <c r="N3" t="n">
        <v>23.07</v>
      </c>
      <c r="O3" t="n">
        <v>17765.46</v>
      </c>
      <c r="P3" t="n">
        <v>338.37</v>
      </c>
      <c r="Q3" t="n">
        <v>453.18</v>
      </c>
      <c r="R3" t="n">
        <v>249.61</v>
      </c>
      <c r="S3" t="n">
        <v>57.64</v>
      </c>
      <c r="T3" t="n">
        <v>92962.07000000001</v>
      </c>
      <c r="U3" t="n">
        <v>0.23</v>
      </c>
      <c r="V3" t="n">
        <v>0.72</v>
      </c>
      <c r="W3" t="n">
        <v>7.12</v>
      </c>
      <c r="X3" t="n">
        <v>5.74</v>
      </c>
      <c r="Y3" t="n">
        <v>1</v>
      </c>
      <c r="Z3" t="n">
        <v>10</v>
      </c>
      <c r="AA3" t="n">
        <v>572.4570870423182</v>
      </c>
      <c r="AB3" t="n">
        <v>783.2610415155707</v>
      </c>
      <c r="AC3" t="n">
        <v>708.5077070271001</v>
      </c>
      <c r="AD3" t="n">
        <v>572457.0870423182</v>
      </c>
      <c r="AE3" t="n">
        <v>783261.0415155707</v>
      </c>
      <c r="AF3" t="n">
        <v>1.482374871046961e-06</v>
      </c>
      <c r="AG3" t="n">
        <v>15</v>
      </c>
      <c r="AH3" t="n">
        <v>708507.7070271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2.8516</v>
      </c>
      <c r="E4" t="n">
        <v>35.07</v>
      </c>
      <c r="F4" t="n">
        <v>28.3</v>
      </c>
      <c r="G4" t="n">
        <v>10.82</v>
      </c>
      <c r="H4" t="n">
        <v>0.19</v>
      </c>
      <c r="I4" t="n">
        <v>157</v>
      </c>
      <c r="J4" t="n">
        <v>142.49</v>
      </c>
      <c r="K4" t="n">
        <v>47.83</v>
      </c>
      <c r="L4" t="n">
        <v>1.5</v>
      </c>
      <c r="M4" t="n">
        <v>155</v>
      </c>
      <c r="N4" t="n">
        <v>23.16</v>
      </c>
      <c r="O4" t="n">
        <v>17807.56</v>
      </c>
      <c r="P4" t="n">
        <v>324.56</v>
      </c>
      <c r="Q4" t="n">
        <v>453.01</v>
      </c>
      <c r="R4" t="n">
        <v>211.14</v>
      </c>
      <c r="S4" t="n">
        <v>57.64</v>
      </c>
      <c r="T4" t="n">
        <v>73924.12</v>
      </c>
      <c r="U4" t="n">
        <v>0.27</v>
      </c>
      <c r="V4" t="n">
        <v>0.75</v>
      </c>
      <c r="W4" t="n">
        <v>7.06</v>
      </c>
      <c r="X4" t="n">
        <v>4.57</v>
      </c>
      <c r="Y4" t="n">
        <v>1</v>
      </c>
      <c r="Z4" t="n">
        <v>10</v>
      </c>
      <c r="AA4" t="n">
        <v>520.5052177439477</v>
      </c>
      <c r="AB4" t="n">
        <v>712.1782019868249</v>
      </c>
      <c r="AC4" t="n">
        <v>644.2089139375859</v>
      </c>
      <c r="AD4" t="n">
        <v>520505.2177439478</v>
      </c>
      <c r="AE4" t="n">
        <v>712178.2019868249</v>
      </c>
      <c r="AF4" t="n">
        <v>1.579589769544305e-06</v>
      </c>
      <c r="AG4" t="n">
        <v>14</v>
      </c>
      <c r="AH4" t="n">
        <v>644208.9139375859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2.9796</v>
      </c>
      <c r="E5" t="n">
        <v>33.56</v>
      </c>
      <c r="F5" t="n">
        <v>27.55</v>
      </c>
      <c r="G5" t="n">
        <v>12.62</v>
      </c>
      <c r="H5" t="n">
        <v>0.22</v>
      </c>
      <c r="I5" t="n">
        <v>131</v>
      </c>
      <c r="J5" t="n">
        <v>142.83</v>
      </c>
      <c r="K5" t="n">
        <v>47.83</v>
      </c>
      <c r="L5" t="n">
        <v>1.75</v>
      </c>
      <c r="M5" t="n">
        <v>129</v>
      </c>
      <c r="N5" t="n">
        <v>23.25</v>
      </c>
      <c r="O5" t="n">
        <v>17849.7</v>
      </c>
      <c r="P5" t="n">
        <v>315.5</v>
      </c>
      <c r="Q5" t="n">
        <v>452.81</v>
      </c>
      <c r="R5" t="n">
        <v>186.3</v>
      </c>
      <c r="S5" t="n">
        <v>57.64</v>
      </c>
      <c r="T5" t="n">
        <v>61632.02</v>
      </c>
      <c r="U5" t="n">
        <v>0.31</v>
      </c>
      <c r="V5" t="n">
        <v>0.77</v>
      </c>
      <c r="W5" t="n">
        <v>7.02</v>
      </c>
      <c r="X5" t="n">
        <v>3.82</v>
      </c>
      <c r="Y5" t="n">
        <v>1</v>
      </c>
      <c r="Z5" t="n">
        <v>10</v>
      </c>
      <c r="AA5" t="n">
        <v>484.2361650564499</v>
      </c>
      <c r="AB5" t="n">
        <v>662.5532840221136</v>
      </c>
      <c r="AC5" t="n">
        <v>599.3201284944168</v>
      </c>
      <c r="AD5" t="n">
        <v>484236.1650564499</v>
      </c>
      <c r="AE5" t="n">
        <v>662553.2840221137</v>
      </c>
      <c r="AF5" t="n">
        <v>1.650492943377126e-06</v>
      </c>
      <c r="AG5" t="n">
        <v>13</v>
      </c>
      <c r="AH5" t="n">
        <v>599320.1284944168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3.0871</v>
      </c>
      <c r="E6" t="n">
        <v>32.39</v>
      </c>
      <c r="F6" t="n">
        <v>26.93</v>
      </c>
      <c r="G6" t="n">
        <v>14.43</v>
      </c>
      <c r="H6" t="n">
        <v>0.25</v>
      </c>
      <c r="I6" t="n">
        <v>112</v>
      </c>
      <c r="J6" t="n">
        <v>143.17</v>
      </c>
      <c r="K6" t="n">
        <v>47.83</v>
      </c>
      <c r="L6" t="n">
        <v>2</v>
      </c>
      <c r="M6" t="n">
        <v>110</v>
      </c>
      <c r="N6" t="n">
        <v>23.34</v>
      </c>
      <c r="O6" t="n">
        <v>17891.86</v>
      </c>
      <c r="P6" t="n">
        <v>307.89</v>
      </c>
      <c r="Q6" t="n">
        <v>452.83</v>
      </c>
      <c r="R6" t="n">
        <v>166.95</v>
      </c>
      <c r="S6" t="n">
        <v>57.64</v>
      </c>
      <c r="T6" t="n">
        <v>52051.29</v>
      </c>
      <c r="U6" t="n">
        <v>0.35</v>
      </c>
      <c r="V6" t="n">
        <v>0.79</v>
      </c>
      <c r="W6" t="n">
        <v>6.97</v>
      </c>
      <c r="X6" t="n">
        <v>3.2</v>
      </c>
      <c r="Y6" t="n">
        <v>1</v>
      </c>
      <c r="Z6" t="n">
        <v>10</v>
      </c>
      <c r="AA6" t="n">
        <v>463.8863791107049</v>
      </c>
      <c r="AB6" t="n">
        <v>634.7098091219508</v>
      </c>
      <c r="AC6" t="n">
        <v>574.1339957601631</v>
      </c>
      <c r="AD6" t="n">
        <v>463886.3791107049</v>
      </c>
      <c r="AE6" t="n">
        <v>634709.8091219508</v>
      </c>
      <c r="AF6" t="n">
        <v>1.710040530775783e-06</v>
      </c>
      <c r="AG6" t="n">
        <v>13</v>
      </c>
      <c r="AH6" t="n">
        <v>574133.9957601631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3.1638</v>
      </c>
      <c r="E7" t="n">
        <v>31.61</v>
      </c>
      <c r="F7" t="n">
        <v>26.55</v>
      </c>
      <c r="G7" t="n">
        <v>16.25</v>
      </c>
      <c r="H7" t="n">
        <v>0.28</v>
      </c>
      <c r="I7" t="n">
        <v>98</v>
      </c>
      <c r="J7" t="n">
        <v>143.51</v>
      </c>
      <c r="K7" t="n">
        <v>47.83</v>
      </c>
      <c r="L7" t="n">
        <v>2.25</v>
      </c>
      <c r="M7" t="n">
        <v>96</v>
      </c>
      <c r="N7" t="n">
        <v>23.44</v>
      </c>
      <c r="O7" t="n">
        <v>17934.06</v>
      </c>
      <c r="P7" t="n">
        <v>303.15</v>
      </c>
      <c r="Q7" t="n">
        <v>452.8</v>
      </c>
      <c r="R7" t="n">
        <v>154.02</v>
      </c>
      <c r="S7" t="n">
        <v>57.64</v>
      </c>
      <c r="T7" t="n">
        <v>45659.52</v>
      </c>
      <c r="U7" t="n">
        <v>0.37</v>
      </c>
      <c r="V7" t="n">
        <v>0.8</v>
      </c>
      <c r="W7" t="n">
        <v>6.96</v>
      </c>
      <c r="X7" t="n">
        <v>2.82</v>
      </c>
      <c r="Y7" t="n">
        <v>1</v>
      </c>
      <c r="Z7" t="n">
        <v>10</v>
      </c>
      <c r="AA7" t="n">
        <v>450.945808238686</v>
      </c>
      <c r="AB7" t="n">
        <v>617.0039491571596</v>
      </c>
      <c r="AC7" t="n">
        <v>558.1179582200809</v>
      </c>
      <c r="AD7" t="n">
        <v>450945.8082386859</v>
      </c>
      <c r="AE7" t="n">
        <v>617003.9491571595</v>
      </c>
      <c r="AF7" t="n">
        <v>1.752527041970919e-06</v>
      </c>
      <c r="AG7" t="n">
        <v>13</v>
      </c>
      <c r="AH7" t="n">
        <v>558117.9582200809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3.2295</v>
      </c>
      <c r="E8" t="n">
        <v>30.96</v>
      </c>
      <c r="F8" t="n">
        <v>26.22</v>
      </c>
      <c r="G8" t="n">
        <v>18.08</v>
      </c>
      <c r="H8" t="n">
        <v>0.31</v>
      </c>
      <c r="I8" t="n">
        <v>87</v>
      </c>
      <c r="J8" t="n">
        <v>143.86</v>
      </c>
      <c r="K8" t="n">
        <v>47.83</v>
      </c>
      <c r="L8" t="n">
        <v>2.5</v>
      </c>
      <c r="M8" t="n">
        <v>85</v>
      </c>
      <c r="N8" t="n">
        <v>23.53</v>
      </c>
      <c r="O8" t="n">
        <v>17976.29</v>
      </c>
      <c r="P8" t="n">
        <v>299.09</v>
      </c>
      <c r="Q8" t="n">
        <v>452.77</v>
      </c>
      <c r="R8" t="n">
        <v>143.5</v>
      </c>
      <c r="S8" t="n">
        <v>57.64</v>
      </c>
      <c r="T8" t="n">
        <v>40453.14</v>
      </c>
      <c r="U8" t="n">
        <v>0.4</v>
      </c>
      <c r="V8" t="n">
        <v>0.8100000000000001</v>
      </c>
      <c r="W8" t="n">
        <v>6.94</v>
      </c>
      <c r="X8" t="n">
        <v>2.49</v>
      </c>
      <c r="Y8" t="n">
        <v>1</v>
      </c>
      <c r="Z8" t="n">
        <v>10</v>
      </c>
      <c r="AA8" t="n">
        <v>430.3400812101432</v>
      </c>
      <c r="AB8" t="n">
        <v>588.8102843761892</v>
      </c>
      <c r="AC8" t="n">
        <v>532.6150572357494</v>
      </c>
      <c r="AD8" t="n">
        <v>430340.0812101432</v>
      </c>
      <c r="AE8" t="n">
        <v>588810.2843761892</v>
      </c>
      <c r="AF8" t="n">
        <v>1.788920311664796e-06</v>
      </c>
      <c r="AG8" t="n">
        <v>12</v>
      </c>
      <c r="AH8" t="n">
        <v>532615.0572357494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3.2788</v>
      </c>
      <c r="E9" t="n">
        <v>30.5</v>
      </c>
      <c r="F9" t="n">
        <v>25.99</v>
      </c>
      <c r="G9" t="n">
        <v>19.74</v>
      </c>
      <c r="H9" t="n">
        <v>0.34</v>
      </c>
      <c r="I9" t="n">
        <v>79</v>
      </c>
      <c r="J9" t="n">
        <v>144.2</v>
      </c>
      <c r="K9" t="n">
        <v>47.83</v>
      </c>
      <c r="L9" t="n">
        <v>2.75</v>
      </c>
      <c r="M9" t="n">
        <v>77</v>
      </c>
      <c r="N9" t="n">
        <v>23.62</v>
      </c>
      <c r="O9" t="n">
        <v>18018.55</v>
      </c>
      <c r="P9" t="n">
        <v>295.8</v>
      </c>
      <c r="Q9" t="n">
        <v>452.64</v>
      </c>
      <c r="R9" t="n">
        <v>136.05</v>
      </c>
      <c r="S9" t="n">
        <v>57.64</v>
      </c>
      <c r="T9" t="n">
        <v>36766.05</v>
      </c>
      <c r="U9" t="n">
        <v>0.42</v>
      </c>
      <c r="V9" t="n">
        <v>0.82</v>
      </c>
      <c r="W9" t="n">
        <v>6.92</v>
      </c>
      <c r="X9" t="n">
        <v>2.26</v>
      </c>
      <c r="Y9" t="n">
        <v>1</v>
      </c>
      <c r="Z9" t="n">
        <v>10</v>
      </c>
      <c r="AA9" t="n">
        <v>422.5341901900374</v>
      </c>
      <c r="AB9" t="n">
        <v>578.1299199108731</v>
      </c>
      <c r="AC9" t="n">
        <v>522.9540117650174</v>
      </c>
      <c r="AD9" t="n">
        <v>422534.1901900374</v>
      </c>
      <c r="AE9" t="n">
        <v>578129.9199108732</v>
      </c>
      <c r="AF9" t="n">
        <v>1.816229112211343e-06</v>
      </c>
      <c r="AG9" t="n">
        <v>12</v>
      </c>
      <c r="AH9" t="n">
        <v>522954.0117650175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3.3338</v>
      </c>
      <c r="E10" t="n">
        <v>30</v>
      </c>
      <c r="F10" t="n">
        <v>25.72</v>
      </c>
      <c r="G10" t="n">
        <v>21.73</v>
      </c>
      <c r="H10" t="n">
        <v>0.37</v>
      </c>
      <c r="I10" t="n">
        <v>71</v>
      </c>
      <c r="J10" t="n">
        <v>144.54</v>
      </c>
      <c r="K10" t="n">
        <v>47.83</v>
      </c>
      <c r="L10" t="n">
        <v>3</v>
      </c>
      <c r="M10" t="n">
        <v>69</v>
      </c>
      <c r="N10" t="n">
        <v>23.71</v>
      </c>
      <c r="O10" t="n">
        <v>18060.85</v>
      </c>
      <c r="P10" t="n">
        <v>292.29</v>
      </c>
      <c r="Q10" t="n">
        <v>452.85</v>
      </c>
      <c r="R10" t="n">
        <v>126.96</v>
      </c>
      <c r="S10" t="n">
        <v>57.64</v>
      </c>
      <c r="T10" t="n">
        <v>32261.86</v>
      </c>
      <c r="U10" t="n">
        <v>0.45</v>
      </c>
      <c r="V10" t="n">
        <v>0.82</v>
      </c>
      <c r="W10" t="n">
        <v>6.91</v>
      </c>
      <c r="X10" t="n">
        <v>1.99</v>
      </c>
      <c r="Y10" t="n">
        <v>1</v>
      </c>
      <c r="Z10" t="n">
        <v>10</v>
      </c>
      <c r="AA10" t="n">
        <v>414.1725241737424</v>
      </c>
      <c r="AB10" t="n">
        <v>566.6891195767087</v>
      </c>
      <c r="AC10" t="n">
        <v>512.6051053574814</v>
      </c>
      <c r="AD10" t="n">
        <v>414172.5241737424</v>
      </c>
      <c r="AE10" t="n">
        <v>566689.1195767086</v>
      </c>
      <c r="AF10" t="n">
        <v>1.846695319717634e-06</v>
      </c>
      <c r="AG10" t="n">
        <v>12</v>
      </c>
      <c r="AH10" t="n">
        <v>512605.1053574815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3.3708</v>
      </c>
      <c r="E11" t="n">
        <v>29.67</v>
      </c>
      <c r="F11" t="n">
        <v>25.56</v>
      </c>
      <c r="G11" t="n">
        <v>23.59</v>
      </c>
      <c r="H11" t="n">
        <v>0.4</v>
      </c>
      <c r="I11" t="n">
        <v>65</v>
      </c>
      <c r="J11" t="n">
        <v>144.89</v>
      </c>
      <c r="K11" t="n">
        <v>47.83</v>
      </c>
      <c r="L11" t="n">
        <v>3.25</v>
      </c>
      <c r="M11" t="n">
        <v>63</v>
      </c>
      <c r="N11" t="n">
        <v>23.81</v>
      </c>
      <c r="O11" t="n">
        <v>18103.18</v>
      </c>
      <c r="P11" t="n">
        <v>290.18</v>
      </c>
      <c r="Q11" t="n">
        <v>452.69</v>
      </c>
      <c r="R11" t="n">
        <v>122.03</v>
      </c>
      <c r="S11" t="n">
        <v>57.64</v>
      </c>
      <c r="T11" t="n">
        <v>29825.92</v>
      </c>
      <c r="U11" t="n">
        <v>0.47</v>
      </c>
      <c r="V11" t="n">
        <v>0.83</v>
      </c>
      <c r="W11" t="n">
        <v>6.9</v>
      </c>
      <c r="X11" t="n">
        <v>1.83</v>
      </c>
      <c r="Y11" t="n">
        <v>1</v>
      </c>
      <c r="Z11" t="n">
        <v>10</v>
      </c>
      <c r="AA11" t="n">
        <v>408.9483779531011</v>
      </c>
      <c r="AB11" t="n">
        <v>559.5412122445621</v>
      </c>
      <c r="AC11" t="n">
        <v>506.139384268964</v>
      </c>
      <c r="AD11" t="n">
        <v>408948.3779531011</v>
      </c>
      <c r="AE11" t="n">
        <v>559541.2122445621</v>
      </c>
      <c r="AF11" t="n">
        <v>1.867190768403683e-06</v>
      </c>
      <c r="AG11" t="n">
        <v>12</v>
      </c>
      <c r="AH11" t="n">
        <v>506139.384268964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3.4025</v>
      </c>
      <c r="E12" t="n">
        <v>29.39</v>
      </c>
      <c r="F12" t="n">
        <v>25.43</v>
      </c>
      <c r="G12" t="n">
        <v>25.43</v>
      </c>
      <c r="H12" t="n">
        <v>0.43</v>
      </c>
      <c r="I12" t="n">
        <v>60</v>
      </c>
      <c r="J12" t="n">
        <v>145.23</v>
      </c>
      <c r="K12" t="n">
        <v>47.83</v>
      </c>
      <c r="L12" t="n">
        <v>3.5</v>
      </c>
      <c r="M12" t="n">
        <v>58</v>
      </c>
      <c r="N12" t="n">
        <v>23.9</v>
      </c>
      <c r="O12" t="n">
        <v>18145.54</v>
      </c>
      <c r="P12" t="n">
        <v>288.21</v>
      </c>
      <c r="Q12" t="n">
        <v>452.61</v>
      </c>
      <c r="R12" t="n">
        <v>117.63</v>
      </c>
      <c r="S12" t="n">
        <v>57.64</v>
      </c>
      <c r="T12" t="n">
        <v>27654.97</v>
      </c>
      <c r="U12" t="n">
        <v>0.49</v>
      </c>
      <c r="V12" t="n">
        <v>0.83</v>
      </c>
      <c r="W12" t="n">
        <v>6.9</v>
      </c>
      <c r="X12" t="n">
        <v>1.7</v>
      </c>
      <c r="Y12" t="n">
        <v>1</v>
      </c>
      <c r="Z12" t="n">
        <v>10</v>
      </c>
      <c r="AA12" t="n">
        <v>404.4693694757516</v>
      </c>
      <c r="AB12" t="n">
        <v>553.4128352459444</v>
      </c>
      <c r="AC12" t="n">
        <v>500.5958909698632</v>
      </c>
      <c r="AD12" t="n">
        <v>404469.3694757516</v>
      </c>
      <c r="AE12" t="n">
        <v>553412.8352459444</v>
      </c>
      <c r="AF12" t="n">
        <v>1.884750382548218e-06</v>
      </c>
      <c r="AG12" t="n">
        <v>12</v>
      </c>
      <c r="AH12" t="n">
        <v>500595.8909698632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3.4288</v>
      </c>
      <c r="E13" t="n">
        <v>29.16</v>
      </c>
      <c r="F13" t="n">
        <v>25.32</v>
      </c>
      <c r="G13" t="n">
        <v>27.13</v>
      </c>
      <c r="H13" t="n">
        <v>0.46</v>
      </c>
      <c r="I13" t="n">
        <v>56</v>
      </c>
      <c r="J13" t="n">
        <v>145.57</v>
      </c>
      <c r="K13" t="n">
        <v>47.83</v>
      </c>
      <c r="L13" t="n">
        <v>3.75</v>
      </c>
      <c r="M13" t="n">
        <v>54</v>
      </c>
      <c r="N13" t="n">
        <v>23.99</v>
      </c>
      <c r="O13" t="n">
        <v>18187.93</v>
      </c>
      <c r="P13" t="n">
        <v>286.57</v>
      </c>
      <c r="Q13" t="n">
        <v>452.68</v>
      </c>
      <c r="R13" t="n">
        <v>113.94</v>
      </c>
      <c r="S13" t="n">
        <v>57.64</v>
      </c>
      <c r="T13" t="n">
        <v>25826.62</v>
      </c>
      <c r="U13" t="n">
        <v>0.51</v>
      </c>
      <c r="V13" t="n">
        <v>0.84</v>
      </c>
      <c r="W13" t="n">
        <v>6.89</v>
      </c>
      <c r="X13" t="n">
        <v>1.59</v>
      </c>
      <c r="Y13" t="n">
        <v>1</v>
      </c>
      <c r="Z13" t="n">
        <v>10</v>
      </c>
      <c r="AA13" t="n">
        <v>400.8057215598473</v>
      </c>
      <c r="AB13" t="n">
        <v>548.4000705386651</v>
      </c>
      <c r="AC13" t="n">
        <v>496.0615374907873</v>
      </c>
      <c r="AD13" t="n">
        <v>400805.7215598472</v>
      </c>
      <c r="AE13" t="n">
        <v>548400.0705386651</v>
      </c>
      <c r="AF13" t="n">
        <v>1.89931876904668e-06</v>
      </c>
      <c r="AG13" t="n">
        <v>12</v>
      </c>
      <c r="AH13" t="n">
        <v>496061.5374907873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3.4563</v>
      </c>
      <c r="E14" t="n">
        <v>28.93</v>
      </c>
      <c r="F14" t="n">
        <v>25.2</v>
      </c>
      <c r="G14" t="n">
        <v>29.08</v>
      </c>
      <c r="H14" t="n">
        <v>0.49</v>
      </c>
      <c r="I14" t="n">
        <v>52</v>
      </c>
      <c r="J14" t="n">
        <v>145.92</v>
      </c>
      <c r="K14" t="n">
        <v>47.83</v>
      </c>
      <c r="L14" t="n">
        <v>4</v>
      </c>
      <c r="M14" t="n">
        <v>50</v>
      </c>
      <c r="N14" t="n">
        <v>24.09</v>
      </c>
      <c r="O14" t="n">
        <v>18230.35</v>
      </c>
      <c r="P14" t="n">
        <v>284.7</v>
      </c>
      <c r="Q14" t="n">
        <v>452.73</v>
      </c>
      <c r="R14" t="n">
        <v>110.16</v>
      </c>
      <c r="S14" t="n">
        <v>57.64</v>
      </c>
      <c r="T14" t="n">
        <v>23959.75</v>
      </c>
      <c r="U14" t="n">
        <v>0.52</v>
      </c>
      <c r="V14" t="n">
        <v>0.84</v>
      </c>
      <c r="W14" t="n">
        <v>6.89</v>
      </c>
      <c r="X14" t="n">
        <v>1.48</v>
      </c>
      <c r="Y14" t="n">
        <v>1</v>
      </c>
      <c r="Z14" t="n">
        <v>10</v>
      </c>
      <c r="AA14" t="n">
        <v>396.9108782453026</v>
      </c>
      <c r="AB14" t="n">
        <v>543.0709740873452</v>
      </c>
      <c r="AC14" t="n">
        <v>491.2410425253474</v>
      </c>
      <c r="AD14" t="n">
        <v>396910.8782453027</v>
      </c>
      <c r="AE14" t="n">
        <v>543070.9740873452</v>
      </c>
      <c r="AF14" t="n">
        <v>1.914551872799825e-06</v>
      </c>
      <c r="AG14" t="n">
        <v>12</v>
      </c>
      <c r="AH14" t="n">
        <v>491241.0425253474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3.4783</v>
      </c>
      <c r="E15" t="n">
        <v>28.75</v>
      </c>
      <c r="F15" t="n">
        <v>25.11</v>
      </c>
      <c r="G15" t="n">
        <v>30.74</v>
      </c>
      <c r="H15" t="n">
        <v>0.51</v>
      </c>
      <c r="I15" t="n">
        <v>49</v>
      </c>
      <c r="J15" t="n">
        <v>146.26</v>
      </c>
      <c r="K15" t="n">
        <v>47.83</v>
      </c>
      <c r="L15" t="n">
        <v>4.25</v>
      </c>
      <c r="M15" t="n">
        <v>47</v>
      </c>
      <c r="N15" t="n">
        <v>24.18</v>
      </c>
      <c r="O15" t="n">
        <v>18272.81</v>
      </c>
      <c r="P15" t="n">
        <v>283.28</v>
      </c>
      <c r="Q15" t="n">
        <v>452.71</v>
      </c>
      <c r="R15" t="n">
        <v>106.98</v>
      </c>
      <c r="S15" t="n">
        <v>57.64</v>
      </c>
      <c r="T15" t="n">
        <v>22380.74</v>
      </c>
      <c r="U15" t="n">
        <v>0.54</v>
      </c>
      <c r="V15" t="n">
        <v>0.84</v>
      </c>
      <c r="W15" t="n">
        <v>6.88</v>
      </c>
      <c r="X15" t="n">
        <v>1.38</v>
      </c>
      <c r="Y15" t="n">
        <v>1</v>
      </c>
      <c r="Z15" t="n">
        <v>10</v>
      </c>
      <c r="AA15" t="n">
        <v>393.9102390192676</v>
      </c>
      <c r="AB15" t="n">
        <v>538.9653671194242</v>
      </c>
      <c r="AC15" t="n">
        <v>487.5272689241892</v>
      </c>
      <c r="AD15" t="n">
        <v>393910.2390192676</v>
      </c>
      <c r="AE15" t="n">
        <v>538965.3671194242</v>
      </c>
      <c r="AF15" t="n">
        <v>1.926738355802341e-06</v>
      </c>
      <c r="AG15" t="n">
        <v>12</v>
      </c>
      <c r="AH15" t="n">
        <v>487527.2689241892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3.4987</v>
      </c>
      <c r="E16" t="n">
        <v>28.58</v>
      </c>
      <c r="F16" t="n">
        <v>25.02</v>
      </c>
      <c r="G16" t="n">
        <v>32.64</v>
      </c>
      <c r="H16" t="n">
        <v>0.54</v>
      </c>
      <c r="I16" t="n">
        <v>46</v>
      </c>
      <c r="J16" t="n">
        <v>146.61</v>
      </c>
      <c r="K16" t="n">
        <v>47.83</v>
      </c>
      <c r="L16" t="n">
        <v>4.5</v>
      </c>
      <c r="M16" t="n">
        <v>44</v>
      </c>
      <c r="N16" t="n">
        <v>24.28</v>
      </c>
      <c r="O16" t="n">
        <v>18315.3</v>
      </c>
      <c r="P16" t="n">
        <v>281.88</v>
      </c>
      <c r="Q16" t="n">
        <v>452.68</v>
      </c>
      <c r="R16" t="n">
        <v>104.67</v>
      </c>
      <c r="S16" t="n">
        <v>57.64</v>
      </c>
      <c r="T16" t="n">
        <v>21241.1</v>
      </c>
      <c r="U16" t="n">
        <v>0.55</v>
      </c>
      <c r="V16" t="n">
        <v>0.85</v>
      </c>
      <c r="W16" t="n">
        <v>6.87</v>
      </c>
      <c r="X16" t="n">
        <v>1.3</v>
      </c>
      <c r="Y16" t="n">
        <v>1</v>
      </c>
      <c r="Z16" t="n">
        <v>10</v>
      </c>
      <c r="AA16" t="n">
        <v>391.0844091380085</v>
      </c>
      <c r="AB16" t="n">
        <v>535.0989420090697</v>
      </c>
      <c r="AC16" t="n">
        <v>484.0298499998053</v>
      </c>
      <c r="AD16" t="n">
        <v>391084.4091380085</v>
      </c>
      <c r="AE16" t="n">
        <v>535098.9420090697</v>
      </c>
      <c r="AF16" t="n">
        <v>1.938038549131947e-06</v>
      </c>
      <c r="AG16" t="n">
        <v>12</v>
      </c>
      <c r="AH16" t="n">
        <v>484029.8499998053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3.5115</v>
      </c>
      <c r="E17" t="n">
        <v>28.48</v>
      </c>
      <c r="F17" t="n">
        <v>24.98</v>
      </c>
      <c r="G17" t="n">
        <v>34.06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281.02</v>
      </c>
      <c r="Q17" t="n">
        <v>452.67</v>
      </c>
      <c r="R17" t="n">
        <v>103.1</v>
      </c>
      <c r="S17" t="n">
        <v>57.64</v>
      </c>
      <c r="T17" t="n">
        <v>20467.45</v>
      </c>
      <c r="U17" t="n">
        <v>0.5600000000000001</v>
      </c>
      <c r="V17" t="n">
        <v>0.85</v>
      </c>
      <c r="W17" t="n">
        <v>6.87</v>
      </c>
      <c r="X17" t="n">
        <v>1.25</v>
      </c>
      <c r="Y17" t="n">
        <v>1</v>
      </c>
      <c r="Z17" t="n">
        <v>10</v>
      </c>
      <c r="AA17" t="n">
        <v>379.3944808904511</v>
      </c>
      <c r="AB17" t="n">
        <v>519.1042664575252</v>
      </c>
      <c r="AC17" t="n">
        <v>469.561683834232</v>
      </c>
      <c r="AD17" t="n">
        <v>379394.4808904511</v>
      </c>
      <c r="AE17" t="n">
        <v>519104.2664575252</v>
      </c>
      <c r="AF17" t="n">
        <v>1.945128866515229e-06</v>
      </c>
      <c r="AG17" t="n">
        <v>11</v>
      </c>
      <c r="AH17" t="n">
        <v>469561.683834232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3.5359</v>
      </c>
      <c r="E18" t="n">
        <v>28.28</v>
      </c>
      <c r="F18" t="n">
        <v>24.87</v>
      </c>
      <c r="G18" t="n">
        <v>36.39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279.27</v>
      </c>
      <c r="Q18" t="n">
        <v>452.65</v>
      </c>
      <c r="R18" t="n">
        <v>99.2</v>
      </c>
      <c r="S18" t="n">
        <v>57.64</v>
      </c>
      <c r="T18" t="n">
        <v>18533.21</v>
      </c>
      <c r="U18" t="n">
        <v>0.58</v>
      </c>
      <c r="V18" t="n">
        <v>0.85</v>
      </c>
      <c r="W18" t="n">
        <v>6.87</v>
      </c>
      <c r="X18" t="n">
        <v>1.14</v>
      </c>
      <c r="Y18" t="n">
        <v>1</v>
      </c>
      <c r="Z18" t="n">
        <v>10</v>
      </c>
      <c r="AA18" t="n">
        <v>376.0227201736193</v>
      </c>
      <c r="AB18" t="n">
        <v>514.4908746931716</v>
      </c>
      <c r="AC18" t="n">
        <v>465.3885877049323</v>
      </c>
      <c r="AD18" t="n">
        <v>376022.7201736193</v>
      </c>
      <c r="AE18" t="n">
        <v>514490.8746931716</v>
      </c>
      <c r="AF18" t="n">
        <v>1.958644784027111e-06</v>
      </c>
      <c r="AG18" t="n">
        <v>11</v>
      </c>
      <c r="AH18" t="n">
        <v>465388.5877049323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3.5517</v>
      </c>
      <c r="E19" t="n">
        <v>28.16</v>
      </c>
      <c r="F19" t="n">
        <v>24.8</v>
      </c>
      <c r="G19" t="n">
        <v>38.16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37</v>
      </c>
      <c r="N19" t="n">
        <v>24.56</v>
      </c>
      <c r="O19" t="n">
        <v>18442.97</v>
      </c>
      <c r="P19" t="n">
        <v>277.91</v>
      </c>
      <c r="Q19" t="n">
        <v>452.7</v>
      </c>
      <c r="R19" t="n">
        <v>97.61</v>
      </c>
      <c r="S19" t="n">
        <v>57.64</v>
      </c>
      <c r="T19" t="n">
        <v>17750.38</v>
      </c>
      <c r="U19" t="n">
        <v>0.59</v>
      </c>
      <c r="V19" t="n">
        <v>0.86</v>
      </c>
      <c r="W19" t="n">
        <v>6.85</v>
      </c>
      <c r="X19" t="n">
        <v>1.07</v>
      </c>
      <c r="Y19" t="n">
        <v>1</v>
      </c>
      <c r="Z19" t="n">
        <v>10</v>
      </c>
      <c r="AA19" t="n">
        <v>373.7132516023786</v>
      </c>
      <c r="AB19" t="n">
        <v>511.3309579074375</v>
      </c>
      <c r="AC19" t="n">
        <v>462.5302489422577</v>
      </c>
      <c r="AD19" t="n">
        <v>373713.2516023787</v>
      </c>
      <c r="AE19" t="n">
        <v>511330.9579074375</v>
      </c>
      <c r="AF19" t="n">
        <v>1.967396894547099e-06</v>
      </c>
      <c r="AG19" t="n">
        <v>11</v>
      </c>
      <c r="AH19" t="n">
        <v>462530.2489422577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3.5548</v>
      </c>
      <c r="E20" t="n">
        <v>28.13</v>
      </c>
      <c r="F20" t="n">
        <v>24.8</v>
      </c>
      <c r="G20" t="n">
        <v>39.17</v>
      </c>
      <c r="H20" t="n">
        <v>0.66</v>
      </c>
      <c r="I20" t="n">
        <v>38</v>
      </c>
      <c r="J20" t="n">
        <v>147.99</v>
      </c>
      <c r="K20" t="n">
        <v>47.83</v>
      </c>
      <c r="L20" t="n">
        <v>5.5</v>
      </c>
      <c r="M20" t="n">
        <v>36</v>
      </c>
      <c r="N20" t="n">
        <v>24.66</v>
      </c>
      <c r="O20" t="n">
        <v>18485.59</v>
      </c>
      <c r="P20" t="n">
        <v>277.42</v>
      </c>
      <c r="Q20" t="n">
        <v>452.72</v>
      </c>
      <c r="R20" t="n">
        <v>97.31999999999999</v>
      </c>
      <c r="S20" t="n">
        <v>57.64</v>
      </c>
      <c r="T20" t="n">
        <v>17607</v>
      </c>
      <c r="U20" t="n">
        <v>0.59</v>
      </c>
      <c r="V20" t="n">
        <v>0.85</v>
      </c>
      <c r="W20" t="n">
        <v>6.86</v>
      </c>
      <c r="X20" t="n">
        <v>1.08</v>
      </c>
      <c r="Y20" t="n">
        <v>1</v>
      </c>
      <c r="Z20" t="n">
        <v>10</v>
      </c>
      <c r="AA20" t="n">
        <v>373.151117833749</v>
      </c>
      <c r="AB20" t="n">
        <v>510.5618216856068</v>
      </c>
      <c r="AC20" t="n">
        <v>461.834518001949</v>
      </c>
      <c r="AD20" t="n">
        <v>373151.117833749</v>
      </c>
      <c r="AE20" t="n">
        <v>510561.8216856068</v>
      </c>
      <c r="AF20" t="n">
        <v>1.969114080788363e-06</v>
      </c>
      <c r="AG20" t="n">
        <v>11</v>
      </c>
      <c r="AH20" t="n">
        <v>461834.5180019491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3.5694</v>
      </c>
      <c r="E21" t="n">
        <v>28.02</v>
      </c>
      <c r="F21" t="n">
        <v>24.75</v>
      </c>
      <c r="G21" t="n">
        <v>41.25</v>
      </c>
      <c r="H21" t="n">
        <v>0.6899999999999999</v>
      </c>
      <c r="I21" t="n">
        <v>36</v>
      </c>
      <c r="J21" t="n">
        <v>148.33</v>
      </c>
      <c r="K21" t="n">
        <v>47.83</v>
      </c>
      <c r="L21" t="n">
        <v>5.75</v>
      </c>
      <c r="M21" t="n">
        <v>34</v>
      </c>
      <c r="N21" t="n">
        <v>24.75</v>
      </c>
      <c r="O21" t="n">
        <v>18528.25</v>
      </c>
      <c r="P21" t="n">
        <v>276.79</v>
      </c>
      <c r="Q21" t="n">
        <v>452.64</v>
      </c>
      <c r="R21" t="n">
        <v>95.73999999999999</v>
      </c>
      <c r="S21" t="n">
        <v>57.64</v>
      </c>
      <c r="T21" t="n">
        <v>16826.73</v>
      </c>
      <c r="U21" t="n">
        <v>0.6</v>
      </c>
      <c r="V21" t="n">
        <v>0.86</v>
      </c>
      <c r="W21" t="n">
        <v>6.85</v>
      </c>
      <c r="X21" t="n">
        <v>1.02</v>
      </c>
      <c r="Y21" t="n">
        <v>1</v>
      </c>
      <c r="Z21" t="n">
        <v>10</v>
      </c>
      <c r="AA21" t="n">
        <v>371.5070787714449</v>
      </c>
      <c r="AB21" t="n">
        <v>508.3123749106779</v>
      </c>
      <c r="AC21" t="n">
        <v>459.7997552701009</v>
      </c>
      <c r="AD21" t="n">
        <v>371507.0787714449</v>
      </c>
      <c r="AE21" t="n">
        <v>508312.3749106779</v>
      </c>
      <c r="AF21" t="n">
        <v>1.977201474053669e-06</v>
      </c>
      <c r="AG21" t="n">
        <v>11</v>
      </c>
      <c r="AH21" t="n">
        <v>459799.7552701009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3.587</v>
      </c>
      <c r="E22" t="n">
        <v>27.88</v>
      </c>
      <c r="F22" t="n">
        <v>24.67</v>
      </c>
      <c r="G22" t="n">
        <v>43.53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32</v>
      </c>
      <c r="N22" t="n">
        <v>24.85</v>
      </c>
      <c r="O22" t="n">
        <v>18570.94</v>
      </c>
      <c r="P22" t="n">
        <v>275.23</v>
      </c>
      <c r="Q22" t="n">
        <v>452.71</v>
      </c>
      <c r="R22" t="n">
        <v>92.64</v>
      </c>
      <c r="S22" t="n">
        <v>57.64</v>
      </c>
      <c r="T22" t="n">
        <v>15286</v>
      </c>
      <c r="U22" t="n">
        <v>0.62</v>
      </c>
      <c r="V22" t="n">
        <v>0.86</v>
      </c>
      <c r="W22" t="n">
        <v>6.86</v>
      </c>
      <c r="X22" t="n">
        <v>0.9399999999999999</v>
      </c>
      <c r="Y22" t="n">
        <v>1</v>
      </c>
      <c r="Z22" t="n">
        <v>10</v>
      </c>
      <c r="AA22" t="n">
        <v>368.9456872723104</v>
      </c>
      <c r="AB22" t="n">
        <v>504.8077660609442</v>
      </c>
      <c r="AC22" t="n">
        <v>456.6296213702364</v>
      </c>
      <c r="AD22" t="n">
        <v>368945.6872723104</v>
      </c>
      <c r="AE22" t="n">
        <v>504807.7660609442</v>
      </c>
      <c r="AF22" t="n">
        <v>1.986950660455682e-06</v>
      </c>
      <c r="AG22" t="n">
        <v>11</v>
      </c>
      <c r="AH22" t="n">
        <v>456629.6213702364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3.5931</v>
      </c>
      <c r="E23" t="n">
        <v>27.83</v>
      </c>
      <c r="F23" t="n">
        <v>24.65</v>
      </c>
      <c r="G23" t="n">
        <v>44.82</v>
      </c>
      <c r="H23" t="n">
        <v>0.74</v>
      </c>
      <c r="I23" t="n">
        <v>33</v>
      </c>
      <c r="J23" t="n">
        <v>149.02</v>
      </c>
      <c r="K23" t="n">
        <v>47.83</v>
      </c>
      <c r="L23" t="n">
        <v>6.25</v>
      </c>
      <c r="M23" t="n">
        <v>31</v>
      </c>
      <c r="N23" t="n">
        <v>24.95</v>
      </c>
      <c r="O23" t="n">
        <v>18613.66</v>
      </c>
      <c r="P23" t="n">
        <v>274.92</v>
      </c>
      <c r="Q23" t="n">
        <v>452.6</v>
      </c>
      <c r="R23" t="n">
        <v>92.28</v>
      </c>
      <c r="S23" t="n">
        <v>57.64</v>
      </c>
      <c r="T23" t="n">
        <v>15111.33</v>
      </c>
      <c r="U23" t="n">
        <v>0.62</v>
      </c>
      <c r="V23" t="n">
        <v>0.86</v>
      </c>
      <c r="W23" t="n">
        <v>6.85</v>
      </c>
      <c r="X23" t="n">
        <v>0.92</v>
      </c>
      <c r="Y23" t="n">
        <v>1</v>
      </c>
      <c r="Z23" t="n">
        <v>10</v>
      </c>
      <c r="AA23" t="n">
        <v>368.2415671564248</v>
      </c>
      <c r="AB23" t="n">
        <v>503.8443578548024</v>
      </c>
      <c r="AC23" t="n">
        <v>455.7581594911369</v>
      </c>
      <c r="AD23" t="n">
        <v>368241.5671564247</v>
      </c>
      <c r="AE23" t="n">
        <v>503844.3578548024</v>
      </c>
      <c r="AF23" t="n">
        <v>1.990329639833652e-06</v>
      </c>
      <c r="AG23" t="n">
        <v>11</v>
      </c>
      <c r="AH23" t="n">
        <v>455758.1594911369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3.5993</v>
      </c>
      <c r="E24" t="n">
        <v>27.78</v>
      </c>
      <c r="F24" t="n">
        <v>24.63</v>
      </c>
      <c r="G24" t="n">
        <v>46.18</v>
      </c>
      <c r="H24" t="n">
        <v>0.77</v>
      </c>
      <c r="I24" t="n">
        <v>32</v>
      </c>
      <c r="J24" t="n">
        <v>149.37</v>
      </c>
      <c r="K24" t="n">
        <v>47.83</v>
      </c>
      <c r="L24" t="n">
        <v>6.5</v>
      </c>
      <c r="M24" t="n">
        <v>30</v>
      </c>
      <c r="N24" t="n">
        <v>25.04</v>
      </c>
      <c r="O24" t="n">
        <v>18656.42</v>
      </c>
      <c r="P24" t="n">
        <v>274.18</v>
      </c>
      <c r="Q24" t="n">
        <v>452.62</v>
      </c>
      <c r="R24" t="n">
        <v>91.77</v>
      </c>
      <c r="S24" t="n">
        <v>57.64</v>
      </c>
      <c r="T24" t="n">
        <v>14861.21</v>
      </c>
      <c r="U24" t="n">
        <v>0.63</v>
      </c>
      <c r="V24" t="n">
        <v>0.86</v>
      </c>
      <c r="W24" t="n">
        <v>6.85</v>
      </c>
      <c r="X24" t="n">
        <v>0.91</v>
      </c>
      <c r="Y24" t="n">
        <v>1</v>
      </c>
      <c r="Z24" t="n">
        <v>10</v>
      </c>
      <c r="AA24" t="n">
        <v>367.2437674141764</v>
      </c>
      <c r="AB24" t="n">
        <v>502.4791242276403</v>
      </c>
      <c r="AC24" t="n">
        <v>454.5232218452338</v>
      </c>
      <c r="AD24" t="n">
        <v>367243.7674141764</v>
      </c>
      <c r="AE24" t="n">
        <v>502479.1242276403</v>
      </c>
      <c r="AF24" t="n">
        <v>1.993764012316179e-06</v>
      </c>
      <c r="AG24" t="n">
        <v>11</v>
      </c>
      <c r="AH24" t="n">
        <v>454523.2218452338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3.6176</v>
      </c>
      <c r="E25" t="n">
        <v>27.64</v>
      </c>
      <c r="F25" t="n">
        <v>24.55</v>
      </c>
      <c r="G25" t="n">
        <v>49.09</v>
      </c>
      <c r="H25" t="n">
        <v>0.8</v>
      </c>
      <c r="I25" t="n">
        <v>30</v>
      </c>
      <c r="J25" t="n">
        <v>149.72</v>
      </c>
      <c r="K25" t="n">
        <v>47.83</v>
      </c>
      <c r="L25" t="n">
        <v>6.75</v>
      </c>
      <c r="M25" t="n">
        <v>28</v>
      </c>
      <c r="N25" t="n">
        <v>25.14</v>
      </c>
      <c r="O25" t="n">
        <v>18699.2</v>
      </c>
      <c r="P25" t="n">
        <v>272.84</v>
      </c>
      <c r="Q25" t="n">
        <v>452.66</v>
      </c>
      <c r="R25" t="n">
        <v>88.89</v>
      </c>
      <c r="S25" t="n">
        <v>57.64</v>
      </c>
      <c r="T25" t="n">
        <v>13433.81</v>
      </c>
      <c r="U25" t="n">
        <v>0.65</v>
      </c>
      <c r="V25" t="n">
        <v>0.86</v>
      </c>
      <c r="W25" t="n">
        <v>6.85</v>
      </c>
      <c r="X25" t="n">
        <v>0.82</v>
      </c>
      <c r="Y25" t="n">
        <v>1</v>
      </c>
      <c r="Z25" t="n">
        <v>10</v>
      </c>
      <c r="AA25" t="n">
        <v>364.8223673119154</v>
      </c>
      <c r="AB25" t="n">
        <v>499.1660577830936</v>
      </c>
      <c r="AC25" t="n">
        <v>451.5263498122366</v>
      </c>
      <c r="AD25" t="n">
        <v>364822.3673119154</v>
      </c>
      <c r="AE25" t="n">
        <v>499166.0577830936</v>
      </c>
      <c r="AF25" t="n">
        <v>2.00390095045009e-06</v>
      </c>
      <c r="AG25" t="n">
        <v>11</v>
      </c>
      <c r="AH25" t="n">
        <v>451526.3498122366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3.624</v>
      </c>
      <c r="E26" t="n">
        <v>27.59</v>
      </c>
      <c r="F26" t="n">
        <v>24.53</v>
      </c>
      <c r="G26" t="n">
        <v>50.75</v>
      </c>
      <c r="H26" t="n">
        <v>0.83</v>
      </c>
      <c r="I26" t="n">
        <v>29</v>
      </c>
      <c r="J26" t="n">
        <v>150.07</v>
      </c>
      <c r="K26" t="n">
        <v>47.83</v>
      </c>
      <c r="L26" t="n">
        <v>7</v>
      </c>
      <c r="M26" t="n">
        <v>27</v>
      </c>
      <c r="N26" t="n">
        <v>25.24</v>
      </c>
      <c r="O26" t="n">
        <v>18742.03</v>
      </c>
      <c r="P26" t="n">
        <v>271.83</v>
      </c>
      <c r="Q26" t="n">
        <v>452.65</v>
      </c>
      <c r="R26" t="n">
        <v>88.31999999999999</v>
      </c>
      <c r="S26" t="n">
        <v>57.64</v>
      </c>
      <c r="T26" t="n">
        <v>13154.64</v>
      </c>
      <c r="U26" t="n">
        <v>0.65</v>
      </c>
      <c r="V26" t="n">
        <v>0.86</v>
      </c>
      <c r="W26" t="n">
        <v>6.84</v>
      </c>
      <c r="X26" t="n">
        <v>0.8</v>
      </c>
      <c r="Y26" t="n">
        <v>1</v>
      </c>
      <c r="Z26" t="n">
        <v>10</v>
      </c>
      <c r="AA26" t="n">
        <v>363.6430354195903</v>
      </c>
      <c r="AB26" t="n">
        <v>497.5524438595632</v>
      </c>
      <c r="AC26" t="n">
        <v>450.0667369368466</v>
      </c>
      <c r="AD26" t="n">
        <v>363643.0354195903</v>
      </c>
      <c r="AE26" t="n">
        <v>497552.4438595632</v>
      </c>
      <c r="AF26" t="n">
        <v>2.007446109141731e-06</v>
      </c>
      <c r="AG26" t="n">
        <v>11</v>
      </c>
      <c r="AH26" t="n">
        <v>450066.7369368466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3.6309</v>
      </c>
      <c r="E27" t="n">
        <v>27.54</v>
      </c>
      <c r="F27" t="n">
        <v>24.5</v>
      </c>
      <c r="G27" t="n">
        <v>52.51</v>
      </c>
      <c r="H27" t="n">
        <v>0.85</v>
      </c>
      <c r="I27" t="n">
        <v>28</v>
      </c>
      <c r="J27" t="n">
        <v>150.41</v>
      </c>
      <c r="K27" t="n">
        <v>47.83</v>
      </c>
      <c r="L27" t="n">
        <v>7.25</v>
      </c>
      <c r="M27" t="n">
        <v>26</v>
      </c>
      <c r="N27" t="n">
        <v>25.33</v>
      </c>
      <c r="O27" t="n">
        <v>18784.88</v>
      </c>
      <c r="P27" t="n">
        <v>271.44</v>
      </c>
      <c r="Q27" t="n">
        <v>452.59</v>
      </c>
      <c r="R27" t="n">
        <v>87.79000000000001</v>
      </c>
      <c r="S27" t="n">
        <v>57.64</v>
      </c>
      <c r="T27" t="n">
        <v>12894.32</v>
      </c>
      <c r="U27" t="n">
        <v>0.66</v>
      </c>
      <c r="V27" t="n">
        <v>0.87</v>
      </c>
      <c r="W27" t="n">
        <v>6.84</v>
      </c>
      <c r="X27" t="n">
        <v>0.78</v>
      </c>
      <c r="Y27" t="n">
        <v>1</v>
      </c>
      <c r="Z27" t="n">
        <v>10</v>
      </c>
      <c r="AA27" t="n">
        <v>362.8174764369091</v>
      </c>
      <c r="AB27" t="n">
        <v>496.4228776383671</v>
      </c>
      <c r="AC27" t="n">
        <v>449.0449749304452</v>
      </c>
      <c r="AD27" t="n">
        <v>362817.4764369092</v>
      </c>
      <c r="AE27" t="n">
        <v>496422.8776383671</v>
      </c>
      <c r="AF27" t="n">
        <v>2.011268233356157e-06</v>
      </c>
      <c r="AG27" t="n">
        <v>11</v>
      </c>
      <c r="AH27" t="n">
        <v>449044.9749304452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3.6379</v>
      </c>
      <c r="E28" t="n">
        <v>27.49</v>
      </c>
      <c r="F28" t="n">
        <v>24.48</v>
      </c>
      <c r="G28" t="n">
        <v>54.4</v>
      </c>
      <c r="H28" t="n">
        <v>0.88</v>
      </c>
      <c r="I28" t="n">
        <v>27</v>
      </c>
      <c r="J28" t="n">
        <v>150.76</v>
      </c>
      <c r="K28" t="n">
        <v>47.83</v>
      </c>
      <c r="L28" t="n">
        <v>7.5</v>
      </c>
      <c r="M28" t="n">
        <v>25</v>
      </c>
      <c r="N28" t="n">
        <v>25.43</v>
      </c>
      <c r="O28" t="n">
        <v>18827.77</v>
      </c>
      <c r="P28" t="n">
        <v>270.66</v>
      </c>
      <c r="Q28" t="n">
        <v>452.68</v>
      </c>
      <c r="R28" t="n">
        <v>86.87</v>
      </c>
      <c r="S28" t="n">
        <v>57.64</v>
      </c>
      <c r="T28" t="n">
        <v>12437.16</v>
      </c>
      <c r="U28" t="n">
        <v>0.66</v>
      </c>
      <c r="V28" t="n">
        <v>0.87</v>
      </c>
      <c r="W28" t="n">
        <v>6.84</v>
      </c>
      <c r="X28" t="n">
        <v>0.75</v>
      </c>
      <c r="Y28" t="n">
        <v>1</v>
      </c>
      <c r="Z28" t="n">
        <v>10</v>
      </c>
      <c r="AA28" t="n">
        <v>361.7576281801553</v>
      </c>
      <c r="AB28" t="n">
        <v>494.9727464962713</v>
      </c>
      <c r="AC28" t="n">
        <v>447.7332422692793</v>
      </c>
      <c r="AD28" t="n">
        <v>361757.6281801553</v>
      </c>
      <c r="AE28" t="n">
        <v>494972.7464962713</v>
      </c>
      <c r="AF28" t="n">
        <v>2.015145750675139e-06</v>
      </c>
      <c r="AG28" t="n">
        <v>11</v>
      </c>
      <c r="AH28" t="n">
        <v>447733.2422692793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3.6457</v>
      </c>
      <c r="E29" t="n">
        <v>27.43</v>
      </c>
      <c r="F29" t="n">
        <v>24.45</v>
      </c>
      <c r="G29" t="n">
        <v>56.42</v>
      </c>
      <c r="H29" t="n">
        <v>0.91</v>
      </c>
      <c r="I29" t="n">
        <v>26</v>
      </c>
      <c r="J29" t="n">
        <v>151.11</v>
      </c>
      <c r="K29" t="n">
        <v>47.83</v>
      </c>
      <c r="L29" t="n">
        <v>7.75</v>
      </c>
      <c r="M29" t="n">
        <v>24</v>
      </c>
      <c r="N29" t="n">
        <v>25.53</v>
      </c>
      <c r="O29" t="n">
        <v>18870.7</v>
      </c>
      <c r="P29" t="n">
        <v>269.57</v>
      </c>
      <c r="Q29" t="n">
        <v>452.66</v>
      </c>
      <c r="R29" t="n">
        <v>85.97</v>
      </c>
      <c r="S29" t="n">
        <v>57.64</v>
      </c>
      <c r="T29" t="n">
        <v>11993.51</v>
      </c>
      <c r="U29" t="n">
        <v>0.67</v>
      </c>
      <c r="V29" t="n">
        <v>0.87</v>
      </c>
      <c r="W29" t="n">
        <v>6.84</v>
      </c>
      <c r="X29" t="n">
        <v>0.72</v>
      </c>
      <c r="Y29" t="n">
        <v>1</v>
      </c>
      <c r="Z29" t="n">
        <v>10</v>
      </c>
      <c r="AA29" t="n">
        <v>360.412789574197</v>
      </c>
      <c r="AB29" t="n">
        <v>493.1326789855071</v>
      </c>
      <c r="AC29" t="n">
        <v>446.0687882191915</v>
      </c>
      <c r="AD29" t="n">
        <v>360412.789574197</v>
      </c>
      <c r="AE29" t="n">
        <v>493132.6789855072</v>
      </c>
      <c r="AF29" t="n">
        <v>2.019466412830577e-06</v>
      </c>
      <c r="AG29" t="n">
        <v>11</v>
      </c>
      <c r="AH29" t="n">
        <v>446068.7882191915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3.6462</v>
      </c>
      <c r="E30" t="n">
        <v>27.43</v>
      </c>
      <c r="F30" t="n">
        <v>24.45</v>
      </c>
      <c r="G30" t="n">
        <v>56.42</v>
      </c>
      <c r="H30" t="n">
        <v>0.9399999999999999</v>
      </c>
      <c r="I30" t="n">
        <v>26</v>
      </c>
      <c r="J30" t="n">
        <v>151.46</v>
      </c>
      <c r="K30" t="n">
        <v>47.83</v>
      </c>
      <c r="L30" t="n">
        <v>8</v>
      </c>
      <c r="M30" t="n">
        <v>24</v>
      </c>
      <c r="N30" t="n">
        <v>25.63</v>
      </c>
      <c r="O30" t="n">
        <v>18913.66</v>
      </c>
      <c r="P30" t="n">
        <v>269.1</v>
      </c>
      <c r="Q30" t="n">
        <v>452.61</v>
      </c>
      <c r="R30" t="n">
        <v>86.04000000000001</v>
      </c>
      <c r="S30" t="n">
        <v>57.64</v>
      </c>
      <c r="T30" t="n">
        <v>12026.26</v>
      </c>
      <c r="U30" t="n">
        <v>0.67</v>
      </c>
      <c r="V30" t="n">
        <v>0.87</v>
      </c>
      <c r="W30" t="n">
        <v>6.83</v>
      </c>
      <c r="X30" t="n">
        <v>0.72</v>
      </c>
      <c r="Y30" t="n">
        <v>1</v>
      </c>
      <c r="Z30" t="n">
        <v>10</v>
      </c>
      <c r="AA30" t="n">
        <v>360.0668773009138</v>
      </c>
      <c r="AB30" t="n">
        <v>492.6593865526286</v>
      </c>
      <c r="AC30" t="n">
        <v>445.6406661518367</v>
      </c>
      <c r="AD30" t="n">
        <v>360066.8773009138</v>
      </c>
      <c r="AE30" t="n">
        <v>492659.3865526286</v>
      </c>
      <c r="AF30" t="n">
        <v>2.019743378353361e-06</v>
      </c>
      <c r="AG30" t="n">
        <v>11</v>
      </c>
      <c r="AH30" t="n">
        <v>445640.6661518367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3.6545</v>
      </c>
      <c r="E31" t="n">
        <v>27.36</v>
      </c>
      <c r="F31" t="n">
        <v>24.41</v>
      </c>
      <c r="G31" t="n">
        <v>58.59</v>
      </c>
      <c r="H31" t="n">
        <v>0.96</v>
      </c>
      <c r="I31" t="n">
        <v>25</v>
      </c>
      <c r="J31" t="n">
        <v>151.81</v>
      </c>
      <c r="K31" t="n">
        <v>47.83</v>
      </c>
      <c r="L31" t="n">
        <v>8.25</v>
      </c>
      <c r="M31" t="n">
        <v>23</v>
      </c>
      <c r="N31" t="n">
        <v>25.73</v>
      </c>
      <c r="O31" t="n">
        <v>18956.65</v>
      </c>
      <c r="P31" t="n">
        <v>268.51</v>
      </c>
      <c r="Q31" t="n">
        <v>452.68</v>
      </c>
      <c r="R31" t="n">
        <v>84.67</v>
      </c>
      <c r="S31" t="n">
        <v>57.64</v>
      </c>
      <c r="T31" t="n">
        <v>11349.39</v>
      </c>
      <c r="U31" t="n">
        <v>0.68</v>
      </c>
      <c r="V31" t="n">
        <v>0.87</v>
      </c>
      <c r="W31" t="n">
        <v>6.84</v>
      </c>
      <c r="X31" t="n">
        <v>0.6899999999999999</v>
      </c>
      <c r="Y31" t="n">
        <v>1</v>
      </c>
      <c r="Z31" t="n">
        <v>10</v>
      </c>
      <c r="AA31" t="n">
        <v>358.9971520261556</v>
      </c>
      <c r="AB31" t="n">
        <v>491.1957412387561</v>
      </c>
      <c r="AC31" t="n">
        <v>444.3167090924812</v>
      </c>
      <c r="AD31" t="n">
        <v>358997.1520261556</v>
      </c>
      <c r="AE31" t="n">
        <v>491195.741238756</v>
      </c>
      <c r="AF31" t="n">
        <v>2.024341006031583e-06</v>
      </c>
      <c r="AG31" t="n">
        <v>11</v>
      </c>
      <c r="AH31" t="n">
        <v>444316.7090924812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3.6627</v>
      </c>
      <c r="E32" t="n">
        <v>27.3</v>
      </c>
      <c r="F32" t="n">
        <v>24.38</v>
      </c>
      <c r="G32" t="n">
        <v>60.95</v>
      </c>
      <c r="H32" t="n">
        <v>0.99</v>
      </c>
      <c r="I32" t="n">
        <v>24</v>
      </c>
      <c r="J32" t="n">
        <v>152.15</v>
      </c>
      <c r="K32" t="n">
        <v>47.83</v>
      </c>
      <c r="L32" t="n">
        <v>8.5</v>
      </c>
      <c r="M32" t="n">
        <v>22</v>
      </c>
      <c r="N32" t="n">
        <v>25.83</v>
      </c>
      <c r="O32" t="n">
        <v>18999.67</v>
      </c>
      <c r="P32" t="n">
        <v>268.1</v>
      </c>
      <c r="Q32" t="n">
        <v>452.57</v>
      </c>
      <c r="R32" t="n">
        <v>83.75</v>
      </c>
      <c r="S32" t="n">
        <v>57.64</v>
      </c>
      <c r="T32" t="n">
        <v>10891.09</v>
      </c>
      <c r="U32" t="n">
        <v>0.6899999999999999</v>
      </c>
      <c r="V32" t="n">
        <v>0.87</v>
      </c>
      <c r="W32" t="n">
        <v>6.83</v>
      </c>
      <c r="X32" t="n">
        <v>0.66</v>
      </c>
      <c r="Y32" t="n">
        <v>1</v>
      </c>
      <c r="Z32" t="n">
        <v>10</v>
      </c>
      <c r="AA32" t="n">
        <v>358.0864304690243</v>
      </c>
      <c r="AB32" t="n">
        <v>489.9496518260896</v>
      </c>
      <c r="AC32" t="n">
        <v>443.1895447044619</v>
      </c>
      <c r="AD32" t="n">
        <v>358086.4304690243</v>
      </c>
      <c r="AE32" t="n">
        <v>489949.6518260896</v>
      </c>
      <c r="AF32" t="n">
        <v>2.028883240605249e-06</v>
      </c>
      <c r="AG32" t="n">
        <v>11</v>
      </c>
      <c r="AH32" t="n">
        <v>443189.5447044619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3.6707</v>
      </c>
      <c r="E33" t="n">
        <v>27.24</v>
      </c>
      <c r="F33" t="n">
        <v>24.35</v>
      </c>
      <c r="G33" t="n">
        <v>63.52</v>
      </c>
      <c r="H33" t="n">
        <v>1.02</v>
      </c>
      <c r="I33" t="n">
        <v>23</v>
      </c>
      <c r="J33" t="n">
        <v>152.5</v>
      </c>
      <c r="K33" t="n">
        <v>47.83</v>
      </c>
      <c r="L33" t="n">
        <v>8.75</v>
      </c>
      <c r="M33" t="n">
        <v>21</v>
      </c>
      <c r="N33" t="n">
        <v>25.93</v>
      </c>
      <c r="O33" t="n">
        <v>19042.73</v>
      </c>
      <c r="P33" t="n">
        <v>266.89</v>
      </c>
      <c r="Q33" t="n">
        <v>452.59</v>
      </c>
      <c r="R33" t="n">
        <v>82.48</v>
      </c>
      <c r="S33" t="n">
        <v>57.64</v>
      </c>
      <c r="T33" t="n">
        <v>10264.64</v>
      </c>
      <c r="U33" t="n">
        <v>0.7</v>
      </c>
      <c r="V33" t="n">
        <v>0.87</v>
      </c>
      <c r="W33" t="n">
        <v>6.84</v>
      </c>
      <c r="X33" t="n">
        <v>0.63</v>
      </c>
      <c r="Y33" t="n">
        <v>1</v>
      </c>
      <c r="Z33" t="n">
        <v>10</v>
      </c>
      <c r="AA33" t="n">
        <v>356.6660432014792</v>
      </c>
      <c r="AB33" t="n">
        <v>488.0062153035706</v>
      </c>
      <c r="AC33" t="n">
        <v>441.4315870360221</v>
      </c>
      <c r="AD33" t="n">
        <v>356666.0432014792</v>
      </c>
      <c r="AE33" t="n">
        <v>488006.2153035706</v>
      </c>
      <c r="AF33" t="n">
        <v>2.0333146889698e-06</v>
      </c>
      <c r="AG33" t="n">
        <v>11</v>
      </c>
      <c r="AH33" t="n">
        <v>441431.5870360221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3.6709</v>
      </c>
      <c r="E34" t="n">
        <v>27.24</v>
      </c>
      <c r="F34" t="n">
        <v>24.35</v>
      </c>
      <c r="G34" t="n">
        <v>63.52</v>
      </c>
      <c r="H34" t="n">
        <v>1.04</v>
      </c>
      <c r="I34" t="n">
        <v>23</v>
      </c>
      <c r="J34" t="n">
        <v>152.85</v>
      </c>
      <c r="K34" t="n">
        <v>47.83</v>
      </c>
      <c r="L34" t="n">
        <v>9</v>
      </c>
      <c r="M34" t="n">
        <v>21</v>
      </c>
      <c r="N34" t="n">
        <v>26.03</v>
      </c>
      <c r="O34" t="n">
        <v>19085.83</v>
      </c>
      <c r="P34" t="n">
        <v>266.24</v>
      </c>
      <c r="Q34" t="n">
        <v>452.62</v>
      </c>
      <c r="R34" t="n">
        <v>82.66</v>
      </c>
      <c r="S34" t="n">
        <v>57.64</v>
      </c>
      <c r="T34" t="n">
        <v>10351.03</v>
      </c>
      <c r="U34" t="n">
        <v>0.7</v>
      </c>
      <c r="V34" t="n">
        <v>0.87</v>
      </c>
      <c r="W34" t="n">
        <v>6.83</v>
      </c>
      <c r="X34" t="n">
        <v>0.62</v>
      </c>
      <c r="Y34" t="n">
        <v>1</v>
      </c>
      <c r="Z34" t="n">
        <v>10</v>
      </c>
      <c r="AA34" t="n">
        <v>356.2244151877826</v>
      </c>
      <c r="AB34" t="n">
        <v>487.4019603719781</v>
      </c>
      <c r="AC34" t="n">
        <v>440.8850013470235</v>
      </c>
      <c r="AD34" t="n">
        <v>356224.4151877826</v>
      </c>
      <c r="AE34" t="n">
        <v>487401.9603719781</v>
      </c>
      <c r="AF34" t="n">
        <v>2.033425475178913e-06</v>
      </c>
      <c r="AG34" t="n">
        <v>11</v>
      </c>
      <c r="AH34" t="n">
        <v>440885.0013470235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3.679</v>
      </c>
      <c r="E35" t="n">
        <v>27.18</v>
      </c>
      <c r="F35" t="n">
        <v>24.32</v>
      </c>
      <c r="G35" t="n">
        <v>66.31999999999999</v>
      </c>
      <c r="H35" t="n">
        <v>1.07</v>
      </c>
      <c r="I35" t="n">
        <v>22</v>
      </c>
      <c r="J35" t="n">
        <v>153.2</v>
      </c>
      <c r="K35" t="n">
        <v>47.83</v>
      </c>
      <c r="L35" t="n">
        <v>9.25</v>
      </c>
      <c r="M35" t="n">
        <v>20</v>
      </c>
      <c r="N35" t="n">
        <v>26.12</v>
      </c>
      <c r="O35" t="n">
        <v>19128.96</v>
      </c>
      <c r="P35" t="n">
        <v>265.84</v>
      </c>
      <c r="Q35" t="n">
        <v>452.58</v>
      </c>
      <c r="R35" t="n">
        <v>81.63</v>
      </c>
      <c r="S35" t="n">
        <v>57.64</v>
      </c>
      <c r="T35" t="n">
        <v>9840.58</v>
      </c>
      <c r="U35" t="n">
        <v>0.71</v>
      </c>
      <c r="V35" t="n">
        <v>0.87</v>
      </c>
      <c r="W35" t="n">
        <v>6.83</v>
      </c>
      <c r="X35" t="n">
        <v>0.59</v>
      </c>
      <c r="Y35" t="n">
        <v>1</v>
      </c>
      <c r="Z35" t="n">
        <v>10</v>
      </c>
      <c r="AA35" t="n">
        <v>355.3371372237525</v>
      </c>
      <c r="AB35" t="n">
        <v>486.187947517651</v>
      </c>
      <c r="AC35" t="n">
        <v>439.7868521756357</v>
      </c>
      <c r="AD35" t="n">
        <v>355337.1372237525</v>
      </c>
      <c r="AE35" t="n">
        <v>486187.947517651</v>
      </c>
      <c r="AF35" t="n">
        <v>2.037912316648021e-06</v>
      </c>
      <c r="AG35" t="n">
        <v>11</v>
      </c>
      <c r="AH35" t="n">
        <v>439786.8521756356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3.6856</v>
      </c>
      <c r="E36" t="n">
        <v>27.13</v>
      </c>
      <c r="F36" t="n">
        <v>24.3</v>
      </c>
      <c r="G36" t="n">
        <v>69.42</v>
      </c>
      <c r="H36" t="n">
        <v>1.1</v>
      </c>
      <c r="I36" t="n">
        <v>21</v>
      </c>
      <c r="J36" t="n">
        <v>153.55</v>
      </c>
      <c r="K36" t="n">
        <v>47.83</v>
      </c>
      <c r="L36" t="n">
        <v>9.5</v>
      </c>
      <c r="M36" t="n">
        <v>19</v>
      </c>
      <c r="N36" t="n">
        <v>26.22</v>
      </c>
      <c r="O36" t="n">
        <v>19172.12</v>
      </c>
      <c r="P36" t="n">
        <v>264.86</v>
      </c>
      <c r="Q36" t="n">
        <v>452.56</v>
      </c>
      <c r="R36" t="n">
        <v>80.75</v>
      </c>
      <c r="S36" t="n">
        <v>57.64</v>
      </c>
      <c r="T36" t="n">
        <v>9407.01</v>
      </c>
      <c r="U36" t="n">
        <v>0.71</v>
      </c>
      <c r="V36" t="n">
        <v>0.87</v>
      </c>
      <c r="W36" t="n">
        <v>6.83</v>
      </c>
      <c r="X36" t="n">
        <v>0.57</v>
      </c>
      <c r="Y36" t="n">
        <v>1</v>
      </c>
      <c r="Z36" t="n">
        <v>10</v>
      </c>
      <c r="AA36" t="n">
        <v>354.2004379107075</v>
      </c>
      <c r="AB36" t="n">
        <v>484.6326653699084</v>
      </c>
      <c r="AC36" t="n">
        <v>438.3800039732214</v>
      </c>
      <c r="AD36" t="n">
        <v>354200.4379107075</v>
      </c>
      <c r="AE36" t="n">
        <v>484632.6653699084</v>
      </c>
      <c r="AF36" t="n">
        <v>2.041568261548776e-06</v>
      </c>
      <c r="AG36" t="n">
        <v>11</v>
      </c>
      <c r="AH36" t="n">
        <v>438380.0039732214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3.686</v>
      </c>
      <c r="E37" t="n">
        <v>27.13</v>
      </c>
      <c r="F37" t="n">
        <v>24.29</v>
      </c>
      <c r="G37" t="n">
        <v>69.41</v>
      </c>
      <c r="H37" t="n">
        <v>1.12</v>
      </c>
      <c r="I37" t="n">
        <v>21</v>
      </c>
      <c r="J37" t="n">
        <v>153.9</v>
      </c>
      <c r="K37" t="n">
        <v>47.83</v>
      </c>
      <c r="L37" t="n">
        <v>9.75</v>
      </c>
      <c r="M37" t="n">
        <v>19</v>
      </c>
      <c r="N37" t="n">
        <v>26.32</v>
      </c>
      <c r="O37" t="n">
        <v>19215.32</v>
      </c>
      <c r="P37" t="n">
        <v>264.7</v>
      </c>
      <c r="Q37" t="n">
        <v>452.6</v>
      </c>
      <c r="R37" t="n">
        <v>80.84999999999999</v>
      </c>
      <c r="S37" t="n">
        <v>57.64</v>
      </c>
      <c r="T37" t="n">
        <v>9457.23</v>
      </c>
      <c r="U37" t="n">
        <v>0.71</v>
      </c>
      <c r="V37" t="n">
        <v>0.87</v>
      </c>
      <c r="W37" t="n">
        <v>6.83</v>
      </c>
      <c r="X37" t="n">
        <v>0.57</v>
      </c>
      <c r="Y37" t="n">
        <v>1</v>
      </c>
      <c r="Z37" t="n">
        <v>10</v>
      </c>
      <c r="AA37" t="n">
        <v>354.040721009184</v>
      </c>
      <c r="AB37" t="n">
        <v>484.4141336590314</v>
      </c>
      <c r="AC37" t="n">
        <v>438.1823286221194</v>
      </c>
      <c r="AD37" t="n">
        <v>354040.721009184</v>
      </c>
      <c r="AE37" t="n">
        <v>484414.1336590315</v>
      </c>
      <c r="AF37" t="n">
        <v>2.041789833967004e-06</v>
      </c>
      <c r="AG37" t="n">
        <v>11</v>
      </c>
      <c r="AH37" t="n">
        <v>438182.3286221194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3.6948</v>
      </c>
      <c r="E38" t="n">
        <v>27.06</v>
      </c>
      <c r="F38" t="n">
        <v>24.26</v>
      </c>
      <c r="G38" t="n">
        <v>72.78</v>
      </c>
      <c r="H38" t="n">
        <v>1.15</v>
      </c>
      <c r="I38" t="n">
        <v>20</v>
      </c>
      <c r="J38" t="n">
        <v>154.25</v>
      </c>
      <c r="K38" t="n">
        <v>47.83</v>
      </c>
      <c r="L38" t="n">
        <v>10</v>
      </c>
      <c r="M38" t="n">
        <v>18</v>
      </c>
      <c r="N38" t="n">
        <v>26.43</v>
      </c>
      <c r="O38" t="n">
        <v>19258.55</v>
      </c>
      <c r="P38" t="n">
        <v>263.39</v>
      </c>
      <c r="Q38" t="n">
        <v>452.66</v>
      </c>
      <c r="R38" t="n">
        <v>79.87</v>
      </c>
      <c r="S38" t="n">
        <v>57.64</v>
      </c>
      <c r="T38" t="n">
        <v>8975.08</v>
      </c>
      <c r="U38" t="n">
        <v>0.72</v>
      </c>
      <c r="V38" t="n">
        <v>0.87</v>
      </c>
      <c r="W38" t="n">
        <v>6.82</v>
      </c>
      <c r="X38" t="n">
        <v>0.53</v>
      </c>
      <c r="Y38" t="n">
        <v>1</v>
      </c>
      <c r="Z38" t="n">
        <v>10</v>
      </c>
      <c r="AA38" t="n">
        <v>352.5203631869725</v>
      </c>
      <c r="AB38" t="n">
        <v>482.3339130132283</v>
      </c>
      <c r="AC38" t="n">
        <v>436.3006413151438</v>
      </c>
      <c r="AD38" t="n">
        <v>352520.3631869724</v>
      </c>
      <c r="AE38" t="n">
        <v>482333.9130132283</v>
      </c>
      <c r="AF38" t="n">
        <v>2.04666442716801e-06</v>
      </c>
      <c r="AG38" t="n">
        <v>11</v>
      </c>
      <c r="AH38" t="n">
        <v>436300.6413151438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3.6908</v>
      </c>
      <c r="E39" t="n">
        <v>27.09</v>
      </c>
      <c r="F39" t="n">
        <v>24.29</v>
      </c>
      <c r="G39" t="n">
        <v>72.86</v>
      </c>
      <c r="H39" t="n">
        <v>1.17</v>
      </c>
      <c r="I39" t="n">
        <v>20</v>
      </c>
      <c r="J39" t="n">
        <v>154.6</v>
      </c>
      <c r="K39" t="n">
        <v>47.83</v>
      </c>
      <c r="L39" t="n">
        <v>10.25</v>
      </c>
      <c r="M39" t="n">
        <v>18</v>
      </c>
      <c r="N39" t="n">
        <v>26.53</v>
      </c>
      <c r="O39" t="n">
        <v>19301.82</v>
      </c>
      <c r="P39" t="n">
        <v>263.87</v>
      </c>
      <c r="Q39" t="n">
        <v>452.62</v>
      </c>
      <c r="R39" t="n">
        <v>80.55</v>
      </c>
      <c r="S39" t="n">
        <v>57.64</v>
      </c>
      <c r="T39" t="n">
        <v>9311.379999999999</v>
      </c>
      <c r="U39" t="n">
        <v>0.72</v>
      </c>
      <c r="V39" t="n">
        <v>0.87</v>
      </c>
      <c r="W39" t="n">
        <v>6.83</v>
      </c>
      <c r="X39" t="n">
        <v>0.5600000000000001</v>
      </c>
      <c r="Y39" t="n">
        <v>1</v>
      </c>
      <c r="Z39" t="n">
        <v>10</v>
      </c>
      <c r="AA39" t="n">
        <v>353.1812600838545</v>
      </c>
      <c r="AB39" t="n">
        <v>483.2381813042556</v>
      </c>
      <c r="AC39" t="n">
        <v>437.118607509624</v>
      </c>
      <c r="AD39" t="n">
        <v>353181.2600838545</v>
      </c>
      <c r="AE39" t="n">
        <v>483238.1813042557</v>
      </c>
      <c r="AF39" t="n">
        <v>2.044448702985734e-06</v>
      </c>
      <c r="AG39" t="n">
        <v>11</v>
      </c>
      <c r="AH39" t="n">
        <v>437118.607509624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3.7002</v>
      </c>
      <c r="E40" t="n">
        <v>27.03</v>
      </c>
      <c r="F40" t="n">
        <v>24.25</v>
      </c>
      <c r="G40" t="n">
        <v>76.56999999999999</v>
      </c>
      <c r="H40" t="n">
        <v>1.2</v>
      </c>
      <c r="I40" t="n">
        <v>19</v>
      </c>
      <c r="J40" t="n">
        <v>154.95</v>
      </c>
      <c r="K40" t="n">
        <v>47.83</v>
      </c>
      <c r="L40" t="n">
        <v>10.5</v>
      </c>
      <c r="M40" t="n">
        <v>17</v>
      </c>
      <c r="N40" t="n">
        <v>26.63</v>
      </c>
      <c r="O40" t="n">
        <v>19345.12</v>
      </c>
      <c r="P40" t="n">
        <v>262.23</v>
      </c>
      <c r="Q40" t="n">
        <v>452.65</v>
      </c>
      <c r="R40" t="n">
        <v>79.52</v>
      </c>
      <c r="S40" t="n">
        <v>57.64</v>
      </c>
      <c r="T40" t="n">
        <v>8805.459999999999</v>
      </c>
      <c r="U40" t="n">
        <v>0.72</v>
      </c>
      <c r="V40" t="n">
        <v>0.87</v>
      </c>
      <c r="W40" t="n">
        <v>6.82</v>
      </c>
      <c r="X40" t="n">
        <v>0.52</v>
      </c>
      <c r="Y40" t="n">
        <v>1</v>
      </c>
      <c r="Z40" t="n">
        <v>10</v>
      </c>
      <c r="AA40" t="n">
        <v>351.3819822580198</v>
      </c>
      <c r="AB40" t="n">
        <v>480.7763300044132</v>
      </c>
      <c r="AC40" t="n">
        <v>434.8917118426085</v>
      </c>
      <c r="AD40" t="n">
        <v>351381.9822580199</v>
      </c>
      <c r="AE40" t="n">
        <v>480776.3300044133</v>
      </c>
      <c r="AF40" t="n">
        <v>2.049655654814082e-06</v>
      </c>
      <c r="AG40" t="n">
        <v>11</v>
      </c>
      <c r="AH40" t="n">
        <v>434891.7118426085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3.7021</v>
      </c>
      <c r="E41" t="n">
        <v>27.01</v>
      </c>
      <c r="F41" t="n">
        <v>24.23</v>
      </c>
      <c r="G41" t="n">
        <v>76.53</v>
      </c>
      <c r="H41" t="n">
        <v>1.23</v>
      </c>
      <c r="I41" t="n">
        <v>19</v>
      </c>
      <c r="J41" t="n">
        <v>155.31</v>
      </c>
      <c r="K41" t="n">
        <v>47.83</v>
      </c>
      <c r="L41" t="n">
        <v>10.75</v>
      </c>
      <c r="M41" t="n">
        <v>17</v>
      </c>
      <c r="N41" t="n">
        <v>26.73</v>
      </c>
      <c r="O41" t="n">
        <v>19388.45</v>
      </c>
      <c r="P41" t="n">
        <v>261.99</v>
      </c>
      <c r="Q41" t="n">
        <v>452.64</v>
      </c>
      <c r="R41" t="n">
        <v>78.95999999999999</v>
      </c>
      <c r="S41" t="n">
        <v>57.64</v>
      </c>
      <c r="T41" t="n">
        <v>8522.26</v>
      </c>
      <c r="U41" t="n">
        <v>0.73</v>
      </c>
      <c r="V41" t="n">
        <v>0.87</v>
      </c>
      <c r="W41" t="n">
        <v>6.82</v>
      </c>
      <c r="X41" t="n">
        <v>0.51</v>
      </c>
      <c r="Y41" t="n">
        <v>1</v>
      </c>
      <c r="Z41" t="n">
        <v>10</v>
      </c>
      <c r="AA41" t="n">
        <v>351.0455100069694</v>
      </c>
      <c r="AB41" t="n">
        <v>480.3159538264179</v>
      </c>
      <c r="AC41" t="n">
        <v>434.475273320899</v>
      </c>
      <c r="AD41" t="n">
        <v>351045.5100069694</v>
      </c>
      <c r="AE41" t="n">
        <v>480315.9538264179</v>
      </c>
      <c r="AF41" t="n">
        <v>2.050708123800663e-06</v>
      </c>
      <c r="AG41" t="n">
        <v>11</v>
      </c>
      <c r="AH41" t="n">
        <v>434475.273320899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3.7094</v>
      </c>
      <c r="E42" t="n">
        <v>26.96</v>
      </c>
      <c r="F42" t="n">
        <v>24.21</v>
      </c>
      <c r="G42" t="n">
        <v>80.7</v>
      </c>
      <c r="H42" t="n">
        <v>1.25</v>
      </c>
      <c r="I42" t="n">
        <v>18</v>
      </c>
      <c r="J42" t="n">
        <v>155.66</v>
      </c>
      <c r="K42" t="n">
        <v>47.83</v>
      </c>
      <c r="L42" t="n">
        <v>11</v>
      </c>
      <c r="M42" t="n">
        <v>16</v>
      </c>
      <c r="N42" t="n">
        <v>26.83</v>
      </c>
      <c r="O42" t="n">
        <v>19431.82</v>
      </c>
      <c r="P42" t="n">
        <v>261.11</v>
      </c>
      <c r="Q42" t="n">
        <v>452.61</v>
      </c>
      <c r="R42" t="n">
        <v>78.2</v>
      </c>
      <c r="S42" t="n">
        <v>57.64</v>
      </c>
      <c r="T42" t="n">
        <v>8149.7</v>
      </c>
      <c r="U42" t="n">
        <v>0.74</v>
      </c>
      <c r="V42" t="n">
        <v>0.88</v>
      </c>
      <c r="W42" t="n">
        <v>6.82</v>
      </c>
      <c r="X42" t="n">
        <v>0.49</v>
      </c>
      <c r="Y42" t="n">
        <v>1</v>
      </c>
      <c r="Z42" t="n">
        <v>10</v>
      </c>
      <c r="AA42" t="n">
        <v>349.9437217821859</v>
      </c>
      <c r="AB42" t="n">
        <v>478.8084385698034</v>
      </c>
      <c r="AC42" t="n">
        <v>433.1116332045648</v>
      </c>
      <c r="AD42" t="n">
        <v>349943.721782186</v>
      </c>
      <c r="AE42" t="n">
        <v>478808.4385698034</v>
      </c>
      <c r="AF42" t="n">
        <v>2.054751820433316e-06</v>
      </c>
      <c r="AG42" t="n">
        <v>11</v>
      </c>
      <c r="AH42" t="n">
        <v>433111.6332045648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3.7082</v>
      </c>
      <c r="E43" t="n">
        <v>26.97</v>
      </c>
      <c r="F43" t="n">
        <v>24.22</v>
      </c>
      <c r="G43" t="n">
        <v>80.73</v>
      </c>
      <c r="H43" t="n">
        <v>1.28</v>
      </c>
      <c r="I43" t="n">
        <v>18</v>
      </c>
      <c r="J43" t="n">
        <v>156.01</v>
      </c>
      <c r="K43" t="n">
        <v>47.83</v>
      </c>
      <c r="L43" t="n">
        <v>11.25</v>
      </c>
      <c r="M43" t="n">
        <v>16</v>
      </c>
      <c r="N43" t="n">
        <v>26.93</v>
      </c>
      <c r="O43" t="n">
        <v>19475.23</v>
      </c>
      <c r="P43" t="n">
        <v>261.43</v>
      </c>
      <c r="Q43" t="n">
        <v>452.58</v>
      </c>
      <c r="R43" t="n">
        <v>78.55</v>
      </c>
      <c r="S43" t="n">
        <v>57.64</v>
      </c>
      <c r="T43" t="n">
        <v>8324.549999999999</v>
      </c>
      <c r="U43" t="n">
        <v>0.73</v>
      </c>
      <c r="V43" t="n">
        <v>0.88</v>
      </c>
      <c r="W43" t="n">
        <v>6.82</v>
      </c>
      <c r="X43" t="n">
        <v>0.49</v>
      </c>
      <c r="Y43" t="n">
        <v>1</v>
      </c>
      <c r="Z43" t="n">
        <v>10</v>
      </c>
      <c r="AA43" t="n">
        <v>350.2578427364252</v>
      </c>
      <c r="AB43" t="n">
        <v>479.238232717432</v>
      </c>
      <c r="AC43" t="n">
        <v>433.5004084019635</v>
      </c>
      <c r="AD43" t="n">
        <v>350257.8427364252</v>
      </c>
      <c r="AE43" t="n">
        <v>479238.232717432</v>
      </c>
      <c r="AF43" t="n">
        <v>2.054087103178634e-06</v>
      </c>
      <c r="AG43" t="n">
        <v>11</v>
      </c>
      <c r="AH43" t="n">
        <v>433500.4084019635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3.7095</v>
      </c>
      <c r="E44" t="n">
        <v>26.96</v>
      </c>
      <c r="F44" t="n">
        <v>24.21</v>
      </c>
      <c r="G44" t="n">
        <v>80.7</v>
      </c>
      <c r="H44" t="n">
        <v>1.3</v>
      </c>
      <c r="I44" t="n">
        <v>18</v>
      </c>
      <c r="J44" t="n">
        <v>156.36</v>
      </c>
      <c r="K44" t="n">
        <v>47.83</v>
      </c>
      <c r="L44" t="n">
        <v>11.5</v>
      </c>
      <c r="M44" t="n">
        <v>16</v>
      </c>
      <c r="N44" t="n">
        <v>27.03</v>
      </c>
      <c r="O44" t="n">
        <v>19518.67</v>
      </c>
      <c r="P44" t="n">
        <v>260.27</v>
      </c>
      <c r="Q44" t="n">
        <v>452.56</v>
      </c>
      <c r="R44" t="n">
        <v>77.95</v>
      </c>
      <c r="S44" t="n">
        <v>57.64</v>
      </c>
      <c r="T44" t="n">
        <v>8024.99</v>
      </c>
      <c r="U44" t="n">
        <v>0.74</v>
      </c>
      <c r="V44" t="n">
        <v>0.88</v>
      </c>
      <c r="W44" t="n">
        <v>6.83</v>
      </c>
      <c r="X44" t="n">
        <v>0.48</v>
      </c>
      <c r="Y44" t="n">
        <v>1</v>
      </c>
      <c r="Z44" t="n">
        <v>10</v>
      </c>
      <c r="AA44" t="n">
        <v>349.3895991900932</v>
      </c>
      <c r="AB44" t="n">
        <v>478.0502635931387</v>
      </c>
      <c r="AC44" t="n">
        <v>432.4258173835677</v>
      </c>
      <c r="AD44" t="n">
        <v>349389.5991900932</v>
      </c>
      <c r="AE44" t="n">
        <v>478050.2635931387</v>
      </c>
      <c r="AF44" t="n">
        <v>2.054807213537873e-06</v>
      </c>
      <c r="AG44" t="n">
        <v>11</v>
      </c>
      <c r="AH44" t="n">
        <v>432425.8173835677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3.719</v>
      </c>
      <c r="E45" t="n">
        <v>26.89</v>
      </c>
      <c r="F45" t="n">
        <v>24.17</v>
      </c>
      <c r="G45" t="n">
        <v>85.3</v>
      </c>
      <c r="H45" t="n">
        <v>1.33</v>
      </c>
      <c r="I45" t="n">
        <v>17</v>
      </c>
      <c r="J45" t="n">
        <v>156.71</v>
      </c>
      <c r="K45" t="n">
        <v>47.83</v>
      </c>
      <c r="L45" t="n">
        <v>11.75</v>
      </c>
      <c r="M45" t="n">
        <v>15</v>
      </c>
      <c r="N45" t="n">
        <v>27.14</v>
      </c>
      <c r="O45" t="n">
        <v>19562.15</v>
      </c>
      <c r="P45" t="n">
        <v>259.49</v>
      </c>
      <c r="Q45" t="n">
        <v>452.6</v>
      </c>
      <c r="R45" t="n">
        <v>76.73</v>
      </c>
      <c r="S45" t="n">
        <v>57.64</v>
      </c>
      <c r="T45" t="n">
        <v>7420.39</v>
      </c>
      <c r="U45" t="n">
        <v>0.75</v>
      </c>
      <c r="V45" t="n">
        <v>0.88</v>
      </c>
      <c r="W45" t="n">
        <v>6.82</v>
      </c>
      <c r="X45" t="n">
        <v>0.44</v>
      </c>
      <c r="Y45" t="n">
        <v>1</v>
      </c>
      <c r="Z45" t="n">
        <v>10</v>
      </c>
      <c r="AA45" t="n">
        <v>348.1619018215821</v>
      </c>
      <c r="AB45" t="n">
        <v>476.3704738913564</v>
      </c>
      <c r="AC45" t="n">
        <v>430.9063444533239</v>
      </c>
      <c r="AD45" t="n">
        <v>348161.9018215822</v>
      </c>
      <c r="AE45" t="n">
        <v>476370.4738913564</v>
      </c>
      <c r="AF45" t="n">
        <v>2.060069558470778e-06</v>
      </c>
      <c r="AG45" t="n">
        <v>11</v>
      </c>
      <c r="AH45" t="n">
        <v>430906.3444533239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3.7173</v>
      </c>
      <c r="E46" t="n">
        <v>26.9</v>
      </c>
      <c r="F46" t="n">
        <v>24.18</v>
      </c>
      <c r="G46" t="n">
        <v>85.34999999999999</v>
      </c>
      <c r="H46" t="n">
        <v>1.35</v>
      </c>
      <c r="I46" t="n">
        <v>17</v>
      </c>
      <c r="J46" t="n">
        <v>157.07</v>
      </c>
      <c r="K46" t="n">
        <v>47.83</v>
      </c>
      <c r="L46" t="n">
        <v>12</v>
      </c>
      <c r="M46" t="n">
        <v>15</v>
      </c>
      <c r="N46" t="n">
        <v>27.24</v>
      </c>
      <c r="O46" t="n">
        <v>19605.66</v>
      </c>
      <c r="P46" t="n">
        <v>259.68</v>
      </c>
      <c r="Q46" t="n">
        <v>452.65</v>
      </c>
      <c r="R46" t="n">
        <v>76.98</v>
      </c>
      <c r="S46" t="n">
        <v>57.64</v>
      </c>
      <c r="T46" t="n">
        <v>7543.75</v>
      </c>
      <c r="U46" t="n">
        <v>0.75</v>
      </c>
      <c r="V46" t="n">
        <v>0.88</v>
      </c>
      <c r="W46" t="n">
        <v>6.83</v>
      </c>
      <c r="X46" t="n">
        <v>0.46</v>
      </c>
      <c r="Y46" t="n">
        <v>1</v>
      </c>
      <c r="Z46" t="n">
        <v>10</v>
      </c>
      <c r="AA46" t="n">
        <v>348.4219389652986</v>
      </c>
      <c r="AB46" t="n">
        <v>476.7262681834184</v>
      </c>
      <c r="AC46" t="n">
        <v>431.228182237512</v>
      </c>
      <c r="AD46" t="n">
        <v>348421.9389652986</v>
      </c>
      <c r="AE46" t="n">
        <v>476726.2681834184</v>
      </c>
      <c r="AF46" t="n">
        <v>2.059127875693311e-06</v>
      </c>
      <c r="AG46" t="n">
        <v>11</v>
      </c>
      <c r="AH46" t="n">
        <v>431228.182237512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3.7156</v>
      </c>
      <c r="E47" t="n">
        <v>26.91</v>
      </c>
      <c r="F47" t="n">
        <v>24.19</v>
      </c>
      <c r="G47" t="n">
        <v>85.39</v>
      </c>
      <c r="H47" t="n">
        <v>1.38</v>
      </c>
      <c r="I47" t="n">
        <v>17</v>
      </c>
      <c r="J47" t="n">
        <v>157.42</v>
      </c>
      <c r="K47" t="n">
        <v>47.83</v>
      </c>
      <c r="L47" t="n">
        <v>12.25</v>
      </c>
      <c r="M47" t="n">
        <v>15</v>
      </c>
      <c r="N47" t="n">
        <v>27.34</v>
      </c>
      <c r="O47" t="n">
        <v>19649.2</v>
      </c>
      <c r="P47" t="n">
        <v>259.12</v>
      </c>
      <c r="Q47" t="n">
        <v>452.58</v>
      </c>
      <c r="R47" t="n">
        <v>77.53</v>
      </c>
      <c r="S47" t="n">
        <v>57.64</v>
      </c>
      <c r="T47" t="n">
        <v>7819.3</v>
      </c>
      <c r="U47" t="n">
        <v>0.74</v>
      </c>
      <c r="V47" t="n">
        <v>0.88</v>
      </c>
      <c r="W47" t="n">
        <v>6.82</v>
      </c>
      <c r="X47" t="n">
        <v>0.47</v>
      </c>
      <c r="Y47" t="n">
        <v>1</v>
      </c>
      <c r="Z47" t="n">
        <v>10</v>
      </c>
      <c r="AA47" t="n">
        <v>348.1940059123585</v>
      </c>
      <c r="AB47" t="n">
        <v>476.4144001246891</v>
      </c>
      <c r="AC47" t="n">
        <v>430.9460784285982</v>
      </c>
      <c r="AD47" t="n">
        <v>348194.0059123585</v>
      </c>
      <c r="AE47" t="n">
        <v>476414.4001246891</v>
      </c>
      <c r="AF47" t="n">
        <v>2.058186192915844e-06</v>
      </c>
      <c r="AG47" t="n">
        <v>11</v>
      </c>
      <c r="AH47" t="n">
        <v>430946.0784285982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3.7248</v>
      </c>
      <c r="E48" t="n">
        <v>26.85</v>
      </c>
      <c r="F48" t="n">
        <v>24.16</v>
      </c>
      <c r="G48" t="n">
        <v>90.59</v>
      </c>
      <c r="H48" t="n">
        <v>1.4</v>
      </c>
      <c r="I48" t="n">
        <v>16</v>
      </c>
      <c r="J48" t="n">
        <v>157.77</v>
      </c>
      <c r="K48" t="n">
        <v>47.83</v>
      </c>
      <c r="L48" t="n">
        <v>12.5</v>
      </c>
      <c r="M48" t="n">
        <v>14</v>
      </c>
      <c r="N48" t="n">
        <v>27.45</v>
      </c>
      <c r="O48" t="n">
        <v>19692.79</v>
      </c>
      <c r="P48" t="n">
        <v>258.35</v>
      </c>
      <c r="Q48" t="n">
        <v>452.55</v>
      </c>
      <c r="R48" t="n">
        <v>76.26000000000001</v>
      </c>
      <c r="S48" t="n">
        <v>57.64</v>
      </c>
      <c r="T48" t="n">
        <v>7185.92</v>
      </c>
      <c r="U48" t="n">
        <v>0.76</v>
      </c>
      <c r="V48" t="n">
        <v>0.88</v>
      </c>
      <c r="W48" t="n">
        <v>6.83</v>
      </c>
      <c r="X48" t="n">
        <v>0.43</v>
      </c>
      <c r="Y48" t="n">
        <v>1</v>
      </c>
      <c r="Z48" t="n">
        <v>10</v>
      </c>
      <c r="AA48" t="n">
        <v>347.0249203396965</v>
      </c>
      <c r="AB48" t="n">
        <v>474.8148056677576</v>
      </c>
      <c r="AC48" t="n">
        <v>429.4991470215913</v>
      </c>
      <c r="AD48" t="n">
        <v>347024.9203396965</v>
      </c>
      <c r="AE48" t="n">
        <v>474814.8056677576</v>
      </c>
      <c r="AF48" t="n">
        <v>2.063282358535077e-06</v>
      </c>
      <c r="AG48" t="n">
        <v>11</v>
      </c>
      <c r="AH48" t="n">
        <v>429499.1470215913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3.7245</v>
      </c>
      <c r="E49" t="n">
        <v>26.85</v>
      </c>
      <c r="F49" t="n">
        <v>24.16</v>
      </c>
      <c r="G49" t="n">
        <v>90.59</v>
      </c>
      <c r="H49" t="n">
        <v>1.43</v>
      </c>
      <c r="I49" t="n">
        <v>16</v>
      </c>
      <c r="J49" t="n">
        <v>158.13</v>
      </c>
      <c r="K49" t="n">
        <v>47.83</v>
      </c>
      <c r="L49" t="n">
        <v>12.75</v>
      </c>
      <c r="M49" t="n">
        <v>14</v>
      </c>
      <c r="N49" t="n">
        <v>27.55</v>
      </c>
      <c r="O49" t="n">
        <v>19736.4</v>
      </c>
      <c r="P49" t="n">
        <v>257.96</v>
      </c>
      <c r="Q49" t="n">
        <v>452.59</v>
      </c>
      <c r="R49" t="n">
        <v>76.44</v>
      </c>
      <c r="S49" t="n">
        <v>57.64</v>
      </c>
      <c r="T49" t="n">
        <v>7277.67</v>
      </c>
      <c r="U49" t="n">
        <v>0.75</v>
      </c>
      <c r="V49" t="n">
        <v>0.88</v>
      </c>
      <c r="W49" t="n">
        <v>6.82</v>
      </c>
      <c r="X49" t="n">
        <v>0.43</v>
      </c>
      <c r="Y49" t="n">
        <v>1</v>
      </c>
      <c r="Z49" t="n">
        <v>10</v>
      </c>
      <c r="AA49" t="n">
        <v>346.7906368687352</v>
      </c>
      <c r="AB49" t="n">
        <v>474.4942486869312</v>
      </c>
      <c r="AC49" t="n">
        <v>429.2091835491104</v>
      </c>
      <c r="AD49" t="n">
        <v>346790.6368687353</v>
      </c>
      <c r="AE49" t="n">
        <v>474494.2486869312</v>
      </c>
      <c r="AF49" t="n">
        <v>2.063116179221407e-06</v>
      </c>
      <c r="AG49" t="n">
        <v>11</v>
      </c>
      <c r="AH49" t="n">
        <v>429209.1835491104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3.7239</v>
      </c>
      <c r="E50" t="n">
        <v>26.85</v>
      </c>
      <c r="F50" t="n">
        <v>24.16</v>
      </c>
      <c r="G50" t="n">
        <v>90.61</v>
      </c>
      <c r="H50" t="n">
        <v>1.45</v>
      </c>
      <c r="I50" t="n">
        <v>16</v>
      </c>
      <c r="J50" t="n">
        <v>158.48</v>
      </c>
      <c r="K50" t="n">
        <v>47.83</v>
      </c>
      <c r="L50" t="n">
        <v>13</v>
      </c>
      <c r="M50" t="n">
        <v>14</v>
      </c>
      <c r="N50" t="n">
        <v>27.65</v>
      </c>
      <c r="O50" t="n">
        <v>19780.06</v>
      </c>
      <c r="P50" t="n">
        <v>257.38</v>
      </c>
      <c r="Q50" t="n">
        <v>452.56</v>
      </c>
      <c r="R50" t="n">
        <v>76.56</v>
      </c>
      <c r="S50" t="n">
        <v>57.64</v>
      </c>
      <c r="T50" t="n">
        <v>7337.53</v>
      </c>
      <c r="U50" t="n">
        <v>0.75</v>
      </c>
      <c r="V50" t="n">
        <v>0.88</v>
      </c>
      <c r="W50" t="n">
        <v>6.82</v>
      </c>
      <c r="X50" t="n">
        <v>0.44</v>
      </c>
      <c r="Y50" t="n">
        <v>1</v>
      </c>
      <c r="Z50" t="n">
        <v>10</v>
      </c>
      <c r="AA50" t="n">
        <v>346.4518553507365</v>
      </c>
      <c r="AB50" t="n">
        <v>474.0307128680195</v>
      </c>
      <c r="AC50" t="n">
        <v>428.7898869381789</v>
      </c>
      <c r="AD50" t="n">
        <v>346451.8553507365</v>
      </c>
      <c r="AE50" t="n">
        <v>474030.7128680195</v>
      </c>
      <c r="AF50" t="n">
        <v>2.062783820594065e-06</v>
      </c>
      <c r="AG50" t="n">
        <v>11</v>
      </c>
      <c r="AH50" t="n">
        <v>428789.8869381789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3.7335</v>
      </c>
      <c r="E51" t="n">
        <v>26.78</v>
      </c>
      <c r="F51" t="n">
        <v>24.12</v>
      </c>
      <c r="G51" t="n">
        <v>96.48999999999999</v>
      </c>
      <c r="H51" t="n">
        <v>1.48</v>
      </c>
      <c r="I51" t="n">
        <v>15</v>
      </c>
      <c r="J51" t="n">
        <v>158.84</v>
      </c>
      <c r="K51" t="n">
        <v>47.83</v>
      </c>
      <c r="L51" t="n">
        <v>13.25</v>
      </c>
      <c r="M51" t="n">
        <v>13</v>
      </c>
      <c r="N51" t="n">
        <v>27.76</v>
      </c>
      <c r="O51" t="n">
        <v>19823.75</v>
      </c>
      <c r="P51" t="n">
        <v>256.36</v>
      </c>
      <c r="Q51" t="n">
        <v>452.57</v>
      </c>
      <c r="R51" t="n">
        <v>75.09</v>
      </c>
      <c r="S51" t="n">
        <v>57.64</v>
      </c>
      <c r="T51" t="n">
        <v>6606.33</v>
      </c>
      <c r="U51" t="n">
        <v>0.77</v>
      </c>
      <c r="V51" t="n">
        <v>0.88</v>
      </c>
      <c r="W51" t="n">
        <v>6.83</v>
      </c>
      <c r="X51" t="n">
        <v>0.4</v>
      </c>
      <c r="Y51" t="n">
        <v>1</v>
      </c>
      <c r="Z51" t="n">
        <v>10</v>
      </c>
      <c r="AA51" t="n">
        <v>345.0746282007286</v>
      </c>
      <c r="AB51" t="n">
        <v>472.146329922405</v>
      </c>
      <c r="AC51" t="n">
        <v>427.0853468561459</v>
      </c>
      <c r="AD51" t="n">
        <v>345074.6282007286</v>
      </c>
      <c r="AE51" t="n">
        <v>472146.329922405</v>
      </c>
      <c r="AF51" t="n">
        <v>2.068101558631527e-06</v>
      </c>
      <c r="AG51" t="n">
        <v>11</v>
      </c>
      <c r="AH51" t="n">
        <v>427085.3468561459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3.7354</v>
      </c>
      <c r="E52" t="n">
        <v>26.77</v>
      </c>
      <c r="F52" t="n">
        <v>24.11</v>
      </c>
      <c r="G52" t="n">
        <v>96.44</v>
      </c>
      <c r="H52" t="n">
        <v>1.5</v>
      </c>
      <c r="I52" t="n">
        <v>15</v>
      </c>
      <c r="J52" t="n">
        <v>159.19</v>
      </c>
      <c r="K52" t="n">
        <v>47.83</v>
      </c>
      <c r="L52" t="n">
        <v>13.5</v>
      </c>
      <c r="M52" t="n">
        <v>13</v>
      </c>
      <c r="N52" t="n">
        <v>27.86</v>
      </c>
      <c r="O52" t="n">
        <v>19867.59</v>
      </c>
      <c r="P52" t="n">
        <v>255.81</v>
      </c>
      <c r="Q52" t="n">
        <v>452.6</v>
      </c>
      <c r="R52" t="n">
        <v>74.97</v>
      </c>
      <c r="S52" t="n">
        <v>57.64</v>
      </c>
      <c r="T52" t="n">
        <v>6547.72</v>
      </c>
      <c r="U52" t="n">
        <v>0.77</v>
      </c>
      <c r="V52" t="n">
        <v>0.88</v>
      </c>
      <c r="W52" t="n">
        <v>6.81</v>
      </c>
      <c r="X52" t="n">
        <v>0.38</v>
      </c>
      <c r="Y52" t="n">
        <v>1</v>
      </c>
      <c r="Z52" t="n">
        <v>10</v>
      </c>
      <c r="AA52" t="n">
        <v>344.5716476073286</v>
      </c>
      <c r="AB52" t="n">
        <v>471.4581296845774</v>
      </c>
      <c r="AC52" t="n">
        <v>426.4628274831215</v>
      </c>
      <c r="AD52" t="n">
        <v>344571.6476073286</v>
      </c>
      <c r="AE52" t="n">
        <v>471458.1296845775</v>
      </c>
      <c r="AF52" t="n">
        <v>2.069154027618108e-06</v>
      </c>
      <c r="AG52" t="n">
        <v>11</v>
      </c>
      <c r="AH52" t="n">
        <v>426462.8274831215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3.7328</v>
      </c>
      <c r="E53" t="n">
        <v>26.79</v>
      </c>
      <c r="F53" t="n">
        <v>24.13</v>
      </c>
      <c r="G53" t="n">
        <v>96.51000000000001</v>
      </c>
      <c r="H53" t="n">
        <v>1.53</v>
      </c>
      <c r="I53" t="n">
        <v>15</v>
      </c>
      <c r="J53" t="n">
        <v>159.55</v>
      </c>
      <c r="K53" t="n">
        <v>47.83</v>
      </c>
      <c r="L53" t="n">
        <v>13.75</v>
      </c>
      <c r="M53" t="n">
        <v>13</v>
      </c>
      <c r="N53" t="n">
        <v>27.97</v>
      </c>
      <c r="O53" t="n">
        <v>19911.36</v>
      </c>
      <c r="P53" t="n">
        <v>255.42</v>
      </c>
      <c r="Q53" t="n">
        <v>452.59</v>
      </c>
      <c r="R53" t="n">
        <v>75.40000000000001</v>
      </c>
      <c r="S53" t="n">
        <v>57.64</v>
      </c>
      <c r="T53" t="n">
        <v>6764.3</v>
      </c>
      <c r="U53" t="n">
        <v>0.76</v>
      </c>
      <c r="V53" t="n">
        <v>0.88</v>
      </c>
      <c r="W53" t="n">
        <v>6.82</v>
      </c>
      <c r="X53" t="n">
        <v>0.4</v>
      </c>
      <c r="Y53" t="n">
        <v>1</v>
      </c>
      <c r="Z53" t="n">
        <v>10</v>
      </c>
      <c r="AA53" t="n">
        <v>344.5374046797759</v>
      </c>
      <c r="AB53" t="n">
        <v>471.4112770004086</v>
      </c>
      <c r="AC53" t="n">
        <v>426.4204463533716</v>
      </c>
      <c r="AD53" t="n">
        <v>344537.4046797759</v>
      </c>
      <c r="AE53" t="n">
        <v>471411.2770004086</v>
      </c>
      <c r="AF53" t="n">
        <v>2.067713806899629e-06</v>
      </c>
      <c r="AG53" t="n">
        <v>11</v>
      </c>
      <c r="AH53" t="n">
        <v>426420.4463533716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3.7418</v>
      </c>
      <c r="E54" t="n">
        <v>26.72</v>
      </c>
      <c r="F54" t="n">
        <v>24.09</v>
      </c>
      <c r="G54" t="n">
        <v>103.25</v>
      </c>
      <c r="H54" t="n">
        <v>1.55</v>
      </c>
      <c r="I54" t="n">
        <v>14</v>
      </c>
      <c r="J54" t="n">
        <v>159.9</v>
      </c>
      <c r="K54" t="n">
        <v>47.83</v>
      </c>
      <c r="L54" t="n">
        <v>14</v>
      </c>
      <c r="M54" t="n">
        <v>12</v>
      </c>
      <c r="N54" t="n">
        <v>28.07</v>
      </c>
      <c r="O54" t="n">
        <v>19955.16</v>
      </c>
      <c r="P54" t="n">
        <v>254.37</v>
      </c>
      <c r="Q54" t="n">
        <v>452.57</v>
      </c>
      <c r="R54" t="n">
        <v>74.36</v>
      </c>
      <c r="S54" t="n">
        <v>57.64</v>
      </c>
      <c r="T54" t="n">
        <v>6249.54</v>
      </c>
      <c r="U54" t="n">
        <v>0.78</v>
      </c>
      <c r="V54" t="n">
        <v>0.88</v>
      </c>
      <c r="W54" t="n">
        <v>6.82</v>
      </c>
      <c r="X54" t="n">
        <v>0.37</v>
      </c>
      <c r="Y54" t="n">
        <v>1</v>
      </c>
      <c r="Z54" t="n">
        <v>10</v>
      </c>
      <c r="AA54" t="n">
        <v>343.1861345066739</v>
      </c>
      <c r="AB54" t="n">
        <v>469.5624095357376</v>
      </c>
      <c r="AC54" t="n">
        <v>424.7480322046271</v>
      </c>
      <c r="AD54" t="n">
        <v>343186.1345066739</v>
      </c>
      <c r="AE54" t="n">
        <v>469562.4095357377</v>
      </c>
      <c r="AF54" t="n">
        <v>2.072699186309749e-06</v>
      </c>
      <c r="AG54" t="n">
        <v>11</v>
      </c>
      <c r="AH54" t="n">
        <v>424748.0322046271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3.7427</v>
      </c>
      <c r="E55" t="n">
        <v>26.72</v>
      </c>
      <c r="F55" t="n">
        <v>24.09</v>
      </c>
      <c r="G55" t="n">
        <v>103.22</v>
      </c>
      <c r="H55" t="n">
        <v>1.58</v>
      </c>
      <c r="I55" t="n">
        <v>14</v>
      </c>
      <c r="J55" t="n">
        <v>160.26</v>
      </c>
      <c r="K55" t="n">
        <v>47.83</v>
      </c>
      <c r="L55" t="n">
        <v>14.25</v>
      </c>
      <c r="M55" t="n">
        <v>12</v>
      </c>
      <c r="N55" t="n">
        <v>28.18</v>
      </c>
      <c r="O55" t="n">
        <v>19998.99</v>
      </c>
      <c r="P55" t="n">
        <v>254.73</v>
      </c>
      <c r="Q55" t="n">
        <v>452.59</v>
      </c>
      <c r="R55" t="n">
        <v>74.08</v>
      </c>
      <c r="S55" t="n">
        <v>57.64</v>
      </c>
      <c r="T55" t="n">
        <v>6108.67</v>
      </c>
      <c r="U55" t="n">
        <v>0.78</v>
      </c>
      <c r="V55" t="n">
        <v>0.88</v>
      </c>
      <c r="W55" t="n">
        <v>6.82</v>
      </c>
      <c r="X55" t="n">
        <v>0.36</v>
      </c>
      <c r="Y55" t="n">
        <v>1</v>
      </c>
      <c r="Z55" t="n">
        <v>10</v>
      </c>
      <c r="AA55" t="n">
        <v>343.3630432051882</v>
      </c>
      <c r="AB55" t="n">
        <v>469.8044638217058</v>
      </c>
      <c r="AC55" t="n">
        <v>424.9669851692677</v>
      </c>
      <c r="AD55" t="n">
        <v>343363.0432051882</v>
      </c>
      <c r="AE55" t="n">
        <v>469804.4638217058</v>
      </c>
      <c r="AF55" t="n">
        <v>2.073197724250761e-06</v>
      </c>
      <c r="AG55" t="n">
        <v>11</v>
      </c>
      <c r="AH55" t="n">
        <v>424966.9851692677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3.7408</v>
      </c>
      <c r="E56" t="n">
        <v>26.73</v>
      </c>
      <c r="F56" t="n">
        <v>24.1</v>
      </c>
      <c r="G56" t="n">
        <v>103.28</v>
      </c>
      <c r="H56" t="n">
        <v>1.6</v>
      </c>
      <c r="I56" t="n">
        <v>14</v>
      </c>
      <c r="J56" t="n">
        <v>160.61</v>
      </c>
      <c r="K56" t="n">
        <v>47.83</v>
      </c>
      <c r="L56" t="n">
        <v>14.5</v>
      </c>
      <c r="M56" t="n">
        <v>12</v>
      </c>
      <c r="N56" t="n">
        <v>28.28</v>
      </c>
      <c r="O56" t="n">
        <v>20042.86</v>
      </c>
      <c r="P56" t="n">
        <v>254.21</v>
      </c>
      <c r="Q56" t="n">
        <v>452.62</v>
      </c>
      <c r="R56" t="n">
        <v>74.73999999999999</v>
      </c>
      <c r="S56" t="n">
        <v>57.64</v>
      </c>
      <c r="T56" t="n">
        <v>6436.43</v>
      </c>
      <c r="U56" t="n">
        <v>0.77</v>
      </c>
      <c r="V56" t="n">
        <v>0.88</v>
      </c>
      <c r="W56" t="n">
        <v>6.81</v>
      </c>
      <c r="X56" t="n">
        <v>0.37</v>
      </c>
      <c r="Y56" t="n">
        <v>1</v>
      </c>
      <c r="Z56" t="n">
        <v>10</v>
      </c>
      <c r="AA56" t="n">
        <v>343.1726101607791</v>
      </c>
      <c r="AB56" t="n">
        <v>469.5439049290323</v>
      </c>
      <c r="AC56" t="n">
        <v>424.7312936516144</v>
      </c>
      <c r="AD56" t="n">
        <v>343172.6101607791</v>
      </c>
      <c r="AE56" t="n">
        <v>469543.9049290323</v>
      </c>
      <c r="AF56" t="n">
        <v>2.07214525526418e-06</v>
      </c>
      <c r="AG56" t="n">
        <v>11</v>
      </c>
      <c r="AH56" t="n">
        <v>424731.2936516143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3.7402</v>
      </c>
      <c r="E57" t="n">
        <v>26.74</v>
      </c>
      <c r="F57" t="n">
        <v>24.1</v>
      </c>
      <c r="G57" t="n">
        <v>103.3</v>
      </c>
      <c r="H57" t="n">
        <v>1.62</v>
      </c>
      <c r="I57" t="n">
        <v>14</v>
      </c>
      <c r="J57" t="n">
        <v>160.97</v>
      </c>
      <c r="K57" t="n">
        <v>47.83</v>
      </c>
      <c r="L57" t="n">
        <v>14.75</v>
      </c>
      <c r="M57" t="n">
        <v>12</v>
      </c>
      <c r="N57" t="n">
        <v>28.39</v>
      </c>
      <c r="O57" t="n">
        <v>20086.77</v>
      </c>
      <c r="P57" t="n">
        <v>253.23</v>
      </c>
      <c r="Q57" t="n">
        <v>452.59</v>
      </c>
      <c r="R57" t="n">
        <v>74.63</v>
      </c>
      <c r="S57" t="n">
        <v>57.64</v>
      </c>
      <c r="T57" t="n">
        <v>6380.78</v>
      </c>
      <c r="U57" t="n">
        <v>0.77</v>
      </c>
      <c r="V57" t="n">
        <v>0.88</v>
      </c>
      <c r="W57" t="n">
        <v>6.82</v>
      </c>
      <c r="X57" t="n">
        <v>0.38</v>
      </c>
      <c r="Y57" t="n">
        <v>1</v>
      </c>
      <c r="Z57" t="n">
        <v>10</v>
      </c>
      <c r="AA57" t="n">
        <v>342.5760595453859</v>
      </c>
      <c r="AB57" t="n">
        <v>468.7276780590956</v>
      </c>
      <c r="AC57" t="n">
        <v>423.9929663285627</v>
      </c>
      <c r="AD57" t="n">
        <v>342576.0595453859</v>
      </c>
      <c r="AE57" t="n">
        <v>468727.6780590956</v>
      </c>
      <c r="AF57" t="n">
        <v>2.071812896636839e-06</v>
      </c>
      <c r="AG57" t="n">
        <v>11</v>
      </c>
      <c r="AH57" t="n">
        <v>423992.9663285627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3.7481</v>
      </c>
      <c r="E58" t="n">
        <v>26.68</v>
      </c>
      <c r="F58" t="n">
        <v>24.08</v>
      </c>
      <c r="G58" t="n">
        <v>111.12</v>
      </c>
      <c r="H58" t="n">
        <v>1.65</v>
      </c>
      <c r="I58" t="n">
        <v>13</v>
      </c>
      <c r="J58" t="n">
        <v>161.32</v>
      </c>
      <c r="K58" t="n">
        <v>47.83</v>
      </c>
      <c r="L58" t="n">
        <v>15</v>
      </c>
      <c r="M58" t="n">
        <v>11</v>
      </c>
      <c r="N58" t="n">
        <v>28.5</v>
      </c>
      <c r="O58" t="n">
        <v>20130.71</v>
      </c>
      <c r="P58" t="n">
        <v>251.44</v>
      </c>
      <c r="Q58" t="n">
        <v>452.56</v>
      </c>
      <c r="R58" t="n">
        <v>73.76000000000001</v>
      </c>
      <c r="S58" t="n">
        <v>57.64</v>
      </c>
      <c r="T58" t="n">
        <v>5954.39</v>
      </c>
      <c r="U58" t="n">
        <v>0.78</v>
      </c>
      <c r="V58" t="n">
        <v>0.88</v>
      </c>
      <c r="W58" t="n">
        <v>6.82</v>
      </c>
      <c r="X58" t="n">
        <v>0.35</v>
      </c>
      <c r="Y58" t="n">
        <v>1</v>
      </c>
      <c r="Z58" t="n">
        <v>10</v>
      </c>
      <c r="AA58" t="n">
        <v>340.877915177086</v>
      </c>
      <c r="AB58" t="n">
        <v>466.4042020175456</v>
      </c>
      <c r="AC58" t="n">
        <v>421.8912395793992</v>
      </c>
      <c r="AD58" t="n">
        <v>340877.915177086</v>
      </c>
      <c r="AE58" t="n">
        <v>466404.2020175456</v>
      </c>
      <c r="AF58" t="n">
        <v>2.076188951896833e-06</v>
      </c>
      <c r="AG58" t="n">
        <v>11</v>
      </c>
      <c r="AH58" t="n">
        <v>421891.2395793992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3.7479</v>
      </c>
      <c r="E59" t="n">
        <v>26.68</v>
      </c>
      <c r="F59" t="n">
        <v>24.08</v>
      </c>
      <c r="G59" t="n">
        <v>111.13</v>
      </c>
      <c r="H59" t="n">
        <v>1.67</v>
      </c>
      <c r="I59" t="n">
        <v>13</v>
      </c>
      <c r="J59" t="n">
        <v>161.68</v>
      </c>
      <c r="K59" t="n">
        <v>47.83</v>
      </c>
      <c r="L59" t="n">
        <v>15.25</v>
      </c>
      <c r="M59" t="n">
        <v>11</v>
      </c>
      <c r="N59" t="n">
        <v>28.6</v>
      </c>
      <c r="O59" t="n">
        <v>20174.69</v>
      </c>
      <c r="P59" t="n">
        <v>252.31</v>
      </c>
      <c r="Q59" t="n">
        <v>452.58</v>
      </c>
      <c r="R59" t="n">
        <v>73.81</v>
      </c>
      <c r="S59" t="n">
        <v>57.64</v>
      </c>
      <c r="T59" t="n">
        <v>5978.77</v>
      </c>
      <c r="U59" t="n">
        <v>0.78</v>
      </c>
      <c r="V59" t="n">
        <v>0.88</v>
      </c>
      <c r="W59" t="n">
        <v>6.82</v>
      </c>
      <c r="X59" t="n">
        <v>0.35</v>
      </c>
      <c r="Y59" t="n">
        <v>1</v>
      </c>
      <c r="Z59" t="n">
        <v>10</v>
      </c>
      <c r="AA59" t="n">
        <v>341.4516010452549</v>
      </c>
      <c r="AB59" t="n">
        <v>467.1891443316085</v>
      </c>
      <c r="AC59" t="n">
        <v>422.6012681006814</v>
      </c>
      <c r="AD59" t="n">
        <v>341451.6010452549</v>
      </c>
      <c r="AE59" t="n">
        <v>467189.1443316085</v>
      </c>
      <c r="AF59" t="n">
        <v>2.076078165687719e-06</v>
      </c>
      <c r="AG59" t="n">
        <v>11</v>
      </c>
      <c r="AH59" t="n">
        <v>422601.2681006814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3.75</v>
      </c>
      <c r="E60" t="n">
        <v>26.67</v>
      </c>
      <c r="F60" t="n">
        <v>24.06</v>
      </c>
      <c r="G60" t="n">
        <v>111.06</v>
      </c>
      <c r="H60" t="n">
        <v>1.69</v>
      </c>
      <c r="I60" t="n">
        <v>13</v>
      </c>
      <c r="J60" t="n">
        <v>162.04</v>
      </c>
      <c r="K60" t="n">
        <v>47.83</v>
      </c>
      <c r="L60" t="n">
        <v>15.5</v>
      </c>
      <c r="M60" t="n">
        <v>11</v>
      </c>
      <c r="N60" t="n">
        <v>28.71</v>
      </c>
      <c r="O60" t="n">
        <v>20218.71</v>
      </c>
      <c r="P60" t="n">
        <v>252.69</v>
      </c>
      <c r="Q60" t="n">
        <v>452.55</v>
      </c>
      <c r="R60" t="n">
        <v>73.3</v>
      </c>
      <c r="S60" t="n">
        <v>57.64</v>
      </c>
      <c r="T60" t="n">
        <v>5723.85</v>
      </c>
      <c r="U60" t="n">
        <v>0.79</v>
      </c>
      <c r="V60" t="n">
        <v>0.88</v>
      </c>
      <c r="W60" t="n">
        <v>6.82</v>
      </c>
      <c r="X60" t="n">
        <v>0.34</v>
      </c>
      <c r="Y60" t="n">
        <v>1</v>
      </c>
      <c r="Z60" t="n">
        <v>10</v>
      </c>
      <c r="AA60" t="n">
        <v>341.5120724310307</v>
      </c>
      <c r="AB60" t="n">
        <v>467.2718839494363</v>
      </c>
      <c r="AC60" t="n">
        <v>422.6761111655094</v>
      </c>
      <c r="AD60" t="n">
        <v>341512.0724310307</v>
      </c>
      <c r="AE60" t="n">
        <v>467271.8839494363</v>
      </c>
      <c r="AF60" t="n">
        <v>2.077241420883414e-06</v>
      </c>
      <c r="AG60" t="n">
        <v>11</v>
      </c>
      <c r="AH60" t="n">
        <v>422676.1111655094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3.7482</v>
      </c>
      <c r="E61" t="n">
        <v>26.68</v>
      </c>
      <c r="F61" t="n">
        <v>24.08</v>
      </c>
      <c r="G61" t="n">
        <v>111.12</v>
      </c>
      <c r="H61" t="n">
        <v>1.72</v>
      </c>
      <c r="I61" t="n">
        <v>13</v>
      </c>
      <c r="J61" t="n">
        <v>162.4</v>
      </c>
      <c r="K61" t="n">
        <v>47.83</v>
      </c>
      <c r="L61" t="n">
        <v>15.75</v>
      </c>
      <c r="M61" t="n">
        <v>11</v>
      </c>
      <c r="N61" t="n">
        <v>28.82</v>
      </c>
      <c r="O61" t="n">
        <v>20262.76</v>
      </c>
      <c r="P61" t="n">
        <v>252.4</v>
      </c>
      <c r="Q61" t="n">
        <v>452.56</v>
      </c>
      <c r="R61" t="n">
        <v>73.70999999999999</v>
      </c>
      <c r="S61" t="n">
        <v>57.64</v>
      </c>
      <c r="T61" t="n">
        <v>5930.17</v>
      </c>
      <c r="U61" t="n">
        <v>0.78</v>
      </c>
      <c r="V61" t="n">
        <v>0.88</v>
      </c>
      <c r="W61" t="n">
        <v>6.82</v>
      </c>
      <c r="X61" t="n">
        <v>0.35</v>
      </c>
      <c r="Y61" t="n">
        <v>1</v>
      </c>
      <c r="Z61" t="n">
        <v>10</v>
      </c>
      <c r="AA61" t="n">
        <v>341.4912644324244</v>
      </c>
      <c r="AB61" t="n">
        <v>467.2434135277589</v>
      </c>
      <c r="AC61" t="n">
        <v>422.6503579209185</v>
      </c>
      <c r="AD61" t="n">
        <v>341491.2644324244</v>
      </c>
      <c r="AE61" t="n">
        <v>467243.413527759</v>
      </c>
      <c r="AF61" t="n">
        <v>2.07624434500139e-06</v>
      </c>
      <c r="AG61" t="n">
        <v>11</v>
      </c>
      <c r="AH61" t="n">
        <v>422650.3579209185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3.7492</v>
      </c>
      <c r="E62" t="n">
        <v>26.67</v>
      </c>
      <c r="F62" t="n">
        <v>24.07</v>
      </c>
      <c r="G62" t="n">
        <v>111.09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11</v>
      </c>
      <c r="N62" t="n">
        <v>28.92</v>
      </c>
      <c r="O62" t="n">
        <v>20306.85</v>
      </c>
      <c r="P62" t="n">
        <v>250.97</v>
      </c>
      <c r="Q62" t="n">
        <v>452.56</v>
      </c>
      <c r="R62" t="n">
        <v>73.59</v>
      </c>
      <c r="S62" t="n">
        <v>57.64</v>
      </c>
      <c r="T62" t="n">
        <v>5867.28</v>
      </c>
      <c r="U62" t="n">
        <v>0.78</v>
      </c>
      <c r="V62" t="n">
        <v>0.88</v>
      </c>
      <c r="W62" t="n">
        <v>6.82</v>
      </c>
      <c r="X62" t="n">
        <v>0.34</v>
      </c>
      <c r="Y62" t="n">
        <v>1</v>
      </c>
      <c r="Z62" t="n">
        <v>10</v>
      </c>
      <c r="AA62" t="n">
        <v>340.4794848587946</v>
      </c>
      <c r="AB62" t="n">
        <v>465.8590520785543</v>
      </c>
      <c r="AC62" t="n">
        <v>421.3981179854624</v>
      </c>
      <c r="AD62" t="n">
        <v>340479.4848587947</v>
      </c>
      <c r="AE62" t="n">
        <v>465859.0520785543</v>
      </c>
      <c r="AF62" t="n">
        <v>2.076798276046959e-06</v>
      </c>
      <c r="AG62" t="n">
        <v>11</v>
      </c>
      <c r="AH62" t="n">
        <v>421398.1179854624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3.7587</v>
      </c>
      <c r="E63" t="n">
        <v>26.61</v>
      </c>
      <c r="F63" t="n">
        <v>24.03</v>
      </c>
      <c r="G63" t="n">
        <v>120.15</v>
      </c>
      <c r="H63" t="n">
        <v>1.77</v>
      </c>
      <c r="I63" t="n">
        <v>12</v>
      </c>
      <c r="J63" t="n">
        <v>163.11</v>
      </c>
      <c r="K63" t="n">
        <v>47.83</v>
      </c>
      <c r="L63" t="n">
        <v>16.25</v>
      </c>
      <c r="M63" t="n">
        <v>10</v>
      </c>
      <c r="N63" t="n">
        <v>29.03</v>
      </c>
      <c r="O63" t="n">
        <v>20350.97</v>
      </c>
      <c r="P63" t="n">
        <v>249.17</v>
      </c>
      <c r="Q63" t="n">
        <v>452.59</v>
      </c>
      <c r="R63" t="n">
        <v>72.28</v>
      </c>
      <c r="S63" t="n">
        <v>57.64</v>
      </c>
      <c r="T63" t="n">
        <v>5217.3</v>
      </c>
      <c r="U63" t="n">
        <v>0.8</v>
      </c>
      <c r="V63" t="n">
        <v>0.88</v>
      </c>
      <c r="W63" t="n">
        <v>6.81</v>
      </c>
      <c r="X63" t="n">
        <v>0.31</v>
      </c>
      <c r="Y63" t="n">
        <v>1</v>
      </c>
      <c r="Z63" t="n">
        <v>10</v>
      </c>
      <c r="AA63" t="n">
        <v>338.6309250789861</v>
      </c>
      <c r="AB63" t="n">
        <v>463.3297710351184</v>
      </c>
      <c r="AC63" t="n">
        <v>419.1102279749438</v>
      </c>
      <c r="AD63" t="n">
        <v>338630.9250789861</v>
      </c>
      <c r="AE63" t="n">
        <v>463329.7710351184</v>
      </c>
      <c r="AF63" t="n">
        <v>2.082060620979864e-06</v>
      </c>
      <c r="AG63" t="n">
        <v>11</v>
      </c>
      <c r="AH63" t="n">
        <v>419110.2279749438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3.7591</v>
      </c>
      <c r="E64" t="n">
        <v>26.6</v>
      </c>
      <c r="F64" t="n">
        <v>24.03</v>
      </c>
      <c r="G64" t="n">
        <v>120.14</v>
      </c>
      <c r="H64" t="n">
        <v>1.79</v>
      </c>
      <c r="I64" t="n">
        <v>12</v>
      </c>
      <c r="J64" t="n">
        <v>163.47</v>
      </c>
      <c r="K64" t="n">
        <v>47.83</v>
      </c>
      <c r="L64" t="n">
        <v>16.5</v>
      </c>
      <c r="M64" t="n">
        <v>10</v>
      </c>
      <c r="N64" t="n">
        <v>29.14</v>
      </c>
      <c r="O64" t="n">
        <v>20395.14</v>
      </c>
      <c r="P64" t="n">
        <v>249.27</v>
      </c>
      <c r="Q64" t="n">
        <v>452.57</v>
      </c>
      <c r="R64" t="n">
        <v>72.20999999999999</v>
      </c>
      <c r="S64" t="n">
        <v>57.64</v>
      </c>
      <c r="T64" t="n">
        <v>5181.37</v>
      </c>
      <c r="U64" t="n">
        <v>0.8</v>
      </c>
      <c r="V64" t="n">
        <v>0.88</v>
      </c>
      <c r="W64" t="n">
        <v>6.81</v>
      </c>
      <c r="X64" t="n">
        <v>0.3</v>
      </c>
      <c r="Y64" t="n">
        <v>1</v>
      </c>
      <c r="Z64" t="n">
        <v>10</v>
      </c>
      <c r="AA64" t="n">
        <v>338.6710881629863</v>
      </c>
      <c r="AB64" t="n">
        <v>463.3847239385178</v>
      </c>
      <c r="AC64" t="n">
        <v>419.1599362503695</v>
      </c>
      <c r="AD64" t="n">
        <v>338671.0881629863</v>
      </c>
      <c r="AE64" t="n">
        <v>463384.7239385178</v>
      </c>
      <c r="AF64" t="n">
        <v>2.082282193398091e-06</v>
      </c>
      <c r="AG64" t="n">
        <v>11</v>
      </c>
      <c r="AH64" t="n">
        <v>419159.9362503695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3.7605</v>
      </c>
      <c r="E65" t="n">
        <v>26.59</v>
      </c>
      <c r="F65" t="n">
        <v>24.02</v>
      </c>
      <c r="G65" t="n">
        <v>120.09</v>
      </c>
      <c r="H65" t="n">
        <v>1.81</v>
      </c>
      <c r="I65" t="n">
        <v>12</v>
      </c>
      <c r="J65" t="n">
        <v>163.83</v>
      </c>
      <c r="K65" t="n">
        <v>47.83</v>
      </c>
      <c r="L65" t="n">
        <v>16.75</v>
      </c>
      <c r="M65" t="n">
        <v>10</v>
      </c>
      <c r="N65" t="n">
        <v>29.25</v>
      </c>
      <c r="O65" t="n">
        <v>20439.33</v>
      </c>
      <c r="P65" t="n">
        <v>249.2</v>
      </c>
      <c r="Q65" t="n">
        <v>452.56</v>
      </c>
      <c r="R65" t="n">
        <v>71.91</v>
      </c>
      <c r="S65" t="n">
        <v>57.64</v>
      </c>
      <c r="T65" t="n">
        <v>5031.37</v>
      </c>
      <c r="U65" t="n">
        <v>0.8</v>
      </c>
      <c r="V65" t="n">
        <v>0.88</v>
      </c>
      <c r="W65" t="n">
        <v>6.81</v>
      </c>
      <c r="X65" t="n">
        <v>0.29</v>
      </c>
      <c r="Y65" t="n">
        <v>1</v>
      </c>
      <c r="Z65" t="n">
        <v>10</v>
      </c>
      <c r="AA65" t="n">
        <v>338.5136394141883</v>
      </c>
      <c r="AB65" t="n">
        <v>463.1692956142637</v>
      </c>
      <c r="AC65" t="n">
        <v>418.9650681030269</v>
      </c>
      <c r="AD65" t="n">
        <v>338513.6394141883</v>
      </c>
      <c r="AE65" t="n">
        <v>463169.2956142637</v>
      </c>
      <c r="AF65" t="n">
        <v>2.083057696861888e-06</v>
      </c>
      <c r="AG65" t="n">
        <v>11</v>
      </c>
      <c r="AH65" t="n">
        <v>418965.0681030268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3.7578</v>
      </c>
      <c r="E66" t="n">
        <v>26.61</v>
      </c>
      <c r="F66" t="n">
        <v>24.04</v>
      </c>
      <c r="G66" t="n">
        <v>120.18</v>
      </c>
      <c r="H66" t="n">
        <v>1.83</v>
      </c>
      <c r="I66" t="n">
        <v>12</v>
      </c>
      <c r="J66" t="n">
        <v>164.19</v>
      </c>
      <c r="K66" t="n">
        <v>47.83</v>
      </c>
      <c r="L66" t="n">
        <v>17</v>
      </c>
      <c r="M66" t="n">
        <v>10</v>
      </c>
      <c r="N66" t="n">
        <v>29.36</v>
      </c>
      <c r="O66" t="n">
        <v>20483.57</v>
      </c>
      <c r="P66" t="n">
        <v>249.21</v>
      </c>
      <c r="Q66" t="n">
        <v>452.61</v>
      </c>
      <c r="R66" t="n">
        <v>72.48</v>
      </c>
      <c r="S66" t="n">
        <v>57.64</v>
      </c>
      <c r="T66" t="n">
        <v>5318.04</v>
      </c>
      <c r="U66" t="n">
        <v>0.8</v>
      </c>
      <c r="V66" t="n">
        <v>0.88</v>
      </c>
      <c r="W66" t="n">
        <v>6.81</v>
      </c>
      <c r="X66" t="n">
        <v>0.31</v>
      </c>
      <c r="Y66" t="n">
        <v>1</v>
      </c>
      <c r="Z66" t="n">
        <v>10</v>
      </c>
      <c r="AA66" t="n">
        <v>338.738929928582</v>
      </c>
      <c r="AB66" t="n">
        <v>463.4775480351732</v>
      </c>
      <c r="AC66" t="n">
        <v>419.2439013455197</v>
      </c>
      <c r="AD66" t="n">
        <v>338738.929928582</v>
      </c>
      <c r="AE66" t="n">
        <v>463477.5480351732</v>
      </c>
      <c r="AF66" t="n">
        <v>2.081562083038852e-06</v>
      </c>
      <c r="AG66" t="n">
        <v>11</v>
      </c>
      <c r="AH66" t="n">
        <v>419243.9013455197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3.7583</v>
      </c>
      <c r="E67" t="n">
        <v>26.61</v>
      </c>
      <c r="F67" t="n">
        <v>24.03</v>
      </c>
      <c r="G67" t="n">
        <v>120.17</v>
      </c>
      <c r="H67" t="n">
        <v>1.86</v>
      </c>
      <c r="I67" t="n">
        <v>12</v>
      </c>
      <c r="J67" t="n">
        <v>164.54</v>
      </c>
      <c r="K67" t="n">
        <v>47.83</v>
      </c>
      <c r="L67" t="n">
        <v>17.25</v>
      </c>
      <c r="M67" t="n">
        <v>10</v>
      </c>
      <c r="N67" t="n">
        <v>29.47</v>
      </c>
      <c r="O67" t="n">
        <v>20527.85</v>
      </c>
      <c r="P67" t="n">
        <v>248.5</v>
      </c>
      <c r="Q67" t="n">
        <v>452.59</v>
      </c>
      <c r="R67" t="n">
        <v>72.42</v>
      </c>
      <c r="S67" t="n">
        <v>57.64</v>
      </c>
      <c r="T67" t="n">
        <v>5286.82</v>
      </c>
      <c r="U67" t="n">
        <v>0.8</v>
      </c>
      <c r="V67" t="n">
        <v>0.88</v>
      </c>
      <c r="W67" t="n">
        <v>6.81</v>
      </c>
      <c r="X67" t="n">
        <v>0.31</v>
      </c>
      <c r="Y67" t="n">
        <v>1</v>
      </c>
      <c r="Z67" t="n">
        <v>10</v>
      </c>
      <c r="AA67" t="n">
        <v>338.2239308122445</v>
      </c>
      <c r="AB67" t="n">
        <v>462.7729035240428</v>
      </c>
      <c r="AC67" t="n">
        <v>418.6065071175568</v>
      </c>
      <c r="AD67" t="n">
        <v>338223.9308122445</v>
      </c>
      <c r="AE67" t="n">
        <v>462772.9035240428</v>
      </c>
      <c r="AF67" t="n">
        <v>2.081839048561636e-06</v>
      </c>
      <c r="AG67" t="n">
        <v>11</v>
      </c>
      <c r="AH67" t="n">
        <v>418606.5071175568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3.7573</v>
      </c>
      <c r="E68" t="n">
        <v>26.61</v>
      </c>
      <c r="F68" t="n">
        <v>24.04</v>
      </c>
      <c r="G68" t="n">
        <v>120.2</v>
      </c>
      <c r="H68" t="n">
        <v>1.88</v>
      </c>
      <c r="I68" t="n">
        <v>12</v>
      </c>
      <c r="J68" t="n">
        <v>164.9</v>
      </c>
      <c r="K68" t="n">
        <v>47.83</v>
      </c>
      <c r="L68" t="n">
        <v>17.5</v>
      </c>
      <c r="M68" t="n">
        <v>10</v>
      </c>
      <c r="N68" t="n">
        <v>29.58</v>
      </c>
      <c r="O68" t="n">
        <v>20572.16</v>
      </c>
      <c r="P68" t="n">
        <v>247.12</v>
      </c>
      <c r="Q68" t="n">
        <v>452.59</v>
      </c>
      <c r="R68" t="n">
        <v>72.58</v>
      </c>
      <c r="S68" t="n">
        <v>57.64</v>
      </c>
      <c r="T68" t="n">
        <v>5367.34</v>
      </c>
      <c r="U68" t="n">
        <v>0.79</v>
      </c>
      <c r="V68" t="n">
        <v>0.88</v>
      </c>
      <c r="W68" t="n">
        <v>6.81</v>
      </c>
      <c r="X68" t="n">
        <v>0.31</v>
      </c>
      <c r="Y68" t="n">
        <v>1</v>
      </c>
      <c r="Z68" t="n">
        <v>10</v>
      </c>
      <c r="AA68" t="n">
        <v>337.4238070680038</v>
      </c>
      <c r="AB68" t="n">
        <v>461.6781389182043</v>
      </c>
      <c r="AC68" t="n">
        <v>417.6162253091878</v>
      </c>
      <c r="AD68" t="n">
        <v>337423.8070680038</v>
      </c>
      <c r="AE68" t="n">
        <v>461678.1389182043</v>
      </c>
      <c r="AF68" t="n">
        <v>2.081285117516067e-06</v>
      </c>
      <c r="AG68" t="n">
        <v>11</v>
      </c>
      <c r="AH68" t="n">
        <v>417616.2253091878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3.7671</v>
      </c>
      <c r="E69" t="n">
        <v>26.55</v>
      </c>
      <c r="F69" t="n">
        <v>24</v>
      </c>
      <c r="G69" t="n">
        <v>130.91</v>
      </c>
      <c r="H69" t="n">
        <v>1.9</v>
      </c>
      <c r="I69" t="n">
        <v>11</v>
      </c>
      <c r="J69" t="n">
        <v>165.26</v>
      </c>
      <c r="K69" t="n">
        <v>47.83</v>
      </c>
      <c r="L69" t="n">
        <v>17.75</v>
      </c>
      <c r="M69" t="n">
        <v>9</v>
      </c>
      <c r="N69" t="n">
        <v>29.69</v>
      </c>
      <c r="O69" t="n">
        <v>20616.5</v>
      </c>
      <c r="P69" t="n">
        <v>246.15</v>
      </c>
      <c r="Q69" t="n">
        <v>452.56</v>
      </c>
      <c r="R69" t="n">
        <v>71.33</v>
      </c>
      <c r="S69" t="n">
        <v>57.64</v>
      </c>
      <c r="T69" t="n">
        <v>4748.22</v>
      </c>
      <c r="U69" t="n">
        <v>0.8100000000000001</v>
      </c>
      <c r="V69" t="n">
        <v>0.88</v>
      </c>
      <c r="W69" t="n">
        <v>6.81</v>
      </c>
      <c r="X69" t="n">
        <v>0.28</v>
      </c>
      <c r="Y69" t="n">
        <v>1</v>
      </c>
      <c r="Z69" t="n">
        <v>10</v>
      </c>
      <c r="AA69" t="n">
        <v>336.1019737338992</v>
      </c>
      <c r="AB69" t="n">
        <v>459.8695482353114</v>
      </c>
      <c r="AC69" t="n">
        <v>415.9802439826971</v>
      </c>
      <c r="AD69" t="n">
        <v>336101.9737338992</v>
      </c>
      <c r="AE69" t="n">
        <v>459869.5482353113</v>
      </c>
      <c r="AF69" t="n">
        <v>2.086713641762642e-06</v>
      </c>
      <c r="AG69" t="n">
        <v>11</v>
      </c>
      <c r="AH69" t="n">
        <v>415980.2439826971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3.7674</v>
      </c>
      <c r="E70" t="n">
        <v>26.54</v>
      </c>
      <c r="F70" t="n">
        <v>24</v>
      </c>
      <c r="G70" t="n">
        <v>130.89</v>
      </c>
      <c r="H70" t="n">
        <v>1.93</v>
      </c>
      <c r="I70" t="n">
        <v>11</v>
      </c>
      <c r="J70" t="n">
        <v>165.62</v>
      </c>
      <c r="K70" t="n">
        <v>47.83</v>
      </c>
      <c r="L70" t="n">
        <v>18</v>
      </c>
      <c r="M70" t="n">
        <v>9</v>
      </c>
      <c r="N70" t="n">
        <v>29.8</v>
      </c>
      <c r="O70" t="n">
        <v>20660.89</v>
      </c>
      <c r="P70" t="n">
        <v>246.39</v>
      </c>
      <c r="Q70" t="n">
        <v>452.56</v>
      </c>
      <c r="R70" t="n">
        <v>71.36</v>
      </c>
      <c r="S70" t="n">
        <v>57.64</v>
      </c>
      <c r="T70" t="n">
        <v>4763.9</v>
      </c>
      <c r="U70" t="n">
        <v>0.8100000000000001</v>
      </c>
      <c r="V70" t="n">
        <v>0.88</v>
      </c>
      <c r="W70" t="n">
        <v>6.81</v>
      </c>
      <c r="X70" t="n">
        <v>0.27</v>
      </c>
      <c r="Y70" t="n">
        <v>1</v>
      </c>
      <c r="Z70" t="n">
        <v>10</v>
      </c>
      <c r="AA70" t="n">
        <v>336.2381600782691</v>
      </c>
      <c r="AB70" t="n">
        <v>460.0558843997957</v>
      </c>
      <c r="AC70" t="n">
        <v>416.1487964851676</v>
      </c>
      <c r="AD70" t="n">
        <v>336238.1600782691</v>
      </c>
      <c r="AE70" t="n">
        <v>460055.8843997957</v>
      </c>
      <c r="AF70" t="n">
        <v>2.086879821076313e-06</v>
      </c>
      <c r="AG70" t="n">
        <v>11</v>
      </c>
      <c r="AH70" t="n">
        <v>416148.7964851676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3.7659</v>
      </c>
      <c r="E71" t="n">
        <v>26.55</v>
      </c>
      <c r="F71" t="n">
        <v>24.01</v>
      </c>
      <c r="G71" t="n">
        <v>130.95</v>
      </c>
      <c r="H71" t="n">
        <v>1.95</v>
      </c>
      <c r="I71" t="n">
        <v>11</v>
      </c>
      <c r="J71" t="n">
        <v>165.98</v>
      </c>
      <c r="K71" t="n">
        <v>47.83</v>
      </c>
      <c r="L71" t="n">
        <v>18.25</v>
      </c>
      <c r="M71" t="n">
        <v>9</v>
      </c>
      <c r="N71" t="n">
        <v>29.91</v>
      </c>
      <c r="O71" t="n">
        <v>20705.31</v>
      </c>
      <c r="P71" t="n">
        <v>246.44</v>
      </c>
      <c r="Q71" t="n">
        <v>452.58</v>
      </c>
      <c r="R71" t="n">
        <v>71.44</v>
      </c>
      <c r="S71" t="n">
        <v>57.64</v>
      </c>
      <c r="T71" t="n">
        <v>4800.5</v>
      </c>
      <c r="U71" t="n">
        <v>0.8100000000000001</v>
      </c>
      <c r="V71" t="n">
        <v>0.88</v>
      </c>
      <c r="W71" t="n">
        <v>6.82</v>
      </c>
      <c r="X71" t="n">
        <v>0.28</v>
      </c>
      <c r="Y71" t="n">
        <v>1</v>
      </c>
      <c r="Z71" t="n">
        <v>10</v>
      </c>
      <c r="AA71" t="n">
        <v>336.3876036702471</v>
      </c>
      <c r="AB71" t="n">
        <v>460.260359715326</v>
      </c>
      <c r="AC71" t="n">
        <v>416.3337569635667</v>
      </c>
      <c r="AD71" t="n">
        <v>336387.6036702471</v>
      </c>
      <c r="AE71" t="n">
        <v>460260.359715326</v>
      </c>
      <c r="AF71" t="n">
        <v>2.08604892450796e-06</v>
      </c>
      <c r="AG71" t="n">
        <v>11</v>
      </c>
      <c r="AH71" t="n">
        <v>416333.7569635666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3.7668</v>
      </c>
      <c r="E72" t="n">
        <v>26.55</v>
      </c>
      <c r="F72" t="n">
        <v>24</v>
      </c>
      <c r="G72" t="n">
        <v>130.92</v>
      </c>
      <c r="H72" t="n">
        <v>1.97</v>
      </c>
      <c r="I72" t="n">
        <v>11</v>
      </c>
      <c r="J72" t="n">
        <v>166.34</v>
      </c>
      <c r="K72" t="n">
        <v>47.83</v>
      </c>
      <c r="L72" t="n">
        <v>18.5</v>
      </c>
      <c r="M72" t="n">
        <v>9</v>
      </c>
      <c r="N72" t="n">
        <v>30.02</v>
      </c>
      <c r="O72" t="n">
        <v>20749.77</v>
      </c>
      <c r="P72" t="n">
        <v>245.95</v>
      </c>
      <c r="Q72" t="n">
        <v>452.55</v>
      </c>
      <c r="R72" t="n">
        <v>71.41</v>
      </c>
      <c r="S72" t="n">
        <v>57.64</v>
      </c>
      <c r="T72" t="n">
        <v>4788.28</v>
      </c>
      <c r="U72" t="n">
        <v>0.8100000000000001</v>
      </c>
      <c r="V72" t="n">
        <v>0.88</v>
      </c>
      <c r="W72" t="n">
        <v>6.81</v>
      </c>
      <c r="X72" t="n">
        <v>0.28</v>
      </c>
      <c r="Y72" t="n">
        <v>1</v>
      </c>
      <c r="Z72" t="n">
        <v>10</v>
      </c>
      <c r="AA72" t="n">
        <v>335.9914495479323</v>
      </c>
      <c r="AB72" t="n">
        <v>459.7183241680884</v>
      </c>
      <c r="AC72" t="n">
        <v>415.8434525282057</v>
      </c>
      <c r="AD72" t="n">
        <v>335991.4495479323</v>
      </c>
      <c r="AE72" t="n">
        <v>459718.3241680884</v>
      </c>
      <c r="AF72" t="n">
        <v>2.086547462448972e-06</v>
      </c>
      <c r="AG72" t="n">
        <v>11</v>
      </c>
      <c r="AH72" t="n">
        <v>415843.4525282057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3.7673</v>
      </c>
      <c r="E73" t="n">
        <v>26.54</v>
      </c>
      <c r="F73" t="n">
        <v>24</v>
      </c>
      <c r="G73" t="n">
        <v>130.9</v>
      </c>
      <c r="H73" t="n">
        <v>1.99</v>
      </c>
      <c r="I73" t="n">
        <v>11</v>
      </c>
      <c r="J73" t="n">
        <v>166.7</v>
      </c>
      <c r="K73" t="n">
        <v>47.83</v>
      </c>
      <c r="L73" t="n">
        <v>18.75</v>
      </c>
      <c r="M73" t="n">
        <v>9</v>
      </c>
      <c r="N73" t="n">
        <v>30.13</v>
      </c>
      <c r="O73" t="n">
        <v>20794.27</v>
      </c>
      <c r="P73" t="n">
        <v>245.72</v>
      </c>
      <c r="Q73" t="n">
        <v>452.55</v>
      </c>
      <c r="R73" t="n">
        <v>71.31</v>
      </c>
      <c r="S73" t="n">
        <v>57.64</v>
      </c>
      <c r="T73" t="n">
        <v>4738.39</v>
      </c>
      <c r="U73" t="n">
        <v>0.8100000000000001</v>
      </c>
      <c r="V73" t="n">
        <v>0.88</v>
      </c>
      <c r="W73" t="n">
        <v>6.81</v>
      </c>
      <c r="X73" t="n">
        <v>0.27</v>
      </c>
      <c r="Y73" t="n">
        <v>1</v>
      </c>
      <c r="Z73" t="n">
        <v>10</v>
      </c>
      <c r="AA73" t="n">
        <v>335.8139805169666</v>
      </c>
      <c r="AB73" t="n">
        <v>459.4755032105403</v>
      </c>
      <c r="AC73" t="n">
        <v>415.6238060620446</v>
      </c>
      <c r="AD73" t="n">
        <v>335813.9805169667</v>
      </c>
      <c r="AE73" t="n">
        <v>459475.5032105403</v>
      </c>
      <c r="AF73" t="n">
        <v>2.086824427971756e-06</v>
      </c>
      <c r="AG73" t="n">
        <v>11</v>
      </c>
      <c r="AH73" t="n">
        <v>415623.8060620446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3.7641</v>
      </c>
      <c r="E74" t="n">
        <v>26.57</v>
      </c>
      <c r="F74" t="n">
        <v>24.02</v>
      </c>
      <c r="G74" t="n">
        <v>131.02</v>
      </c>
      <c r="H74" t="n">
        <v>2.02</v>
      </c>
      <c r="I74" t="n">
        <v>11</v>
      </c>
      <c r="J74" t="n">
        <v>167.07</v>
      </c>
      <c r="K74" t="n">
        <v>47.83</v>
      </c>
      <c r="L74" t="n">
        <v>19</v>
      </c>
      <c r="M74" t="n">
        <v>9</v>
      </c>
      <c r="N74" t="n">
        <v>30.24</v>
      </c>
      <c r="O74" t="n">
        <v>20838.81</v>
      </c>
      <c r="P74" t="n">
        <v>245.36</v>
      </c>
      <c r="Q74" t="n">
        <v>452.56</v>
      </c>
      <c r="R74" t="n">
        <v>72.06</v>
      </c>
      <c r="S74" t="n">
        <v>57.64</v>
      </c>
      <c r="T74" t="n">
        <v>5113.58</v>
      </c>
      <c r="U74" t="n">
        <v>0.8</v>
      </c>
      <c r="V74" t="n">
        <v>0.88</v>
      </c>
      <c r="W74" t="n">
        <v>6.81</v>
      </c>
      <c r="X74" t="n">
        <v>0.3</v>
      </c>
      <c r="Y74" t="n">
        <v>1</v>
      </c>
      <c r="Z74" t="n">
        <v>10</v>
      </c>
      <c r="AA74" t="n">
        <v>335.8290197057817</v>
      </c>
      <c r="AB74" t="n">
        <v>459.4960804921591</v>
      </c>
      <c r="AC74" t="n">
        <v>415.6424194767862</v>
      </c>
      <c r="AD74" t="n">
        <v>335829.0197057817</v>
      </c>
      <c r="AE74" t="n">
        <v>459496.0804921591</v>
      </c>
      <c r="AF74" t="n">
        <v>2.085051848625936e-06</v>
      </c>
      <c r="AG74" t="n">
        <v>11</v>
      </c>
      <c r="AH74" t="n">
        <v>415642.4194767862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3.7644</v>
      </c>
      <c r="E75" t="n">
        <v>26.56</v>
      </c>
      <c r="F75" t="n">
        <v>24.02</v>
      </c>
      <c r="G75" t="n">
        <v>131.01</v>
      </c>
      <c r="H75" t="n">
        <v>2.04</v>
      </c>
      <c r="I75" t="n">
        <v>11</v>
      </c>
      <c r="J75" t="n">
        <v>167.43</v>
      </c>
      <c r="K75" t="n">
        <v>47.83</v>
      </c>
      <c r="L75" t="n">
        <v>19.25</v>
      </c>
      <c r="M75" t="n">
        <v>9</v>
      </c>
      <c r="N75" t="n">
        <v>30.35</v>
      </c>
      <c r="O75" t="n">
        <v>20883.38</v>
      </c>
      <c r="P75" t="n">
        <v>243.63</v>
      </c>
      <c r="Q75" t="n">
        <v>452.6</v>
      </c>
      <c r="R75" t="n">
        <v>71.89</v>
      </c>
      <c r="S75" t="n">
        <v>57.64</v>
      </c>
      <c r="T75" t="n">
        <v>5025.91</v>
      </c>
      <c r="U75" t="n">
        <v>0.8</v>
      </c>
      <c r="V75" t="n">
        <v>0.88</v>
      </c>
      <c r="W75" t="n">
        <v>6.81</v>
      </c>
      <c r="X75" t="n">
        <v>0.29</v>
      </c>
      <c r="Y75" t="n">
        <v>1</v>
      </c>
      <c r="Z75" t="n">
        <v>10</v>
      </c>
      <c r="AA75" t="n">
        <v>334.6996002135875</v>
      </c>
      <c r="AB75" t="n">
        <v>457.9507589164676</v>
      </c>
      <c r="AC75" t="n">
        <v>414.244581223406</v>
      </c>
      <c r="AD75" t="n">
        <v>334699.6002135875</v>
      </c>
      <c r="AE75" t="n">
        <v>457950.7589164676</v>
      </c>
      <c r="AF75" t="n">
        <v>2.085218027939606e-06</v>
      </c>
      <c r="AG75" t="n">
        <v>11</v>
      </c>
      <c r="AH75" t="n">
        <v>414244.581223406</v>
      </c>
    </row>
    <row r="76">
      <c r="A76" t="n">
        <v>74</v>
      </c>
      <c r="B76" t="n">
        <v>70</v>
      </c>
      <c r="C76" t="inlineStr">
        <is>
          <t xml:space="preserve">CONCLUIDO	</t>
        </is>
      </c>
      <c r="D76" t="n">
        <v>3.7735</v>
      </c>
      <c r="E76" t="n">
        <v>26.5</v>
      </c>
      <c r="F76" t="n">
        <v>23.98</v>
      </c>
      <c r="G76" t="n">
        <v>143.9</v>
      </c>
      <c r="H76" t="n">
        <v>2.06</v>
      </c>
      <c r="I76" t="n">
        <v>10</v>
      </c>
      <c r="J76" t="n">
        <v>167.79</v>
      </c>
      <c r="K76" t="n">
        <v>47.83</v>
      </c>
      <c r="L76" t="n">
        <v>19.5</v>
      </c>
      <c r="M76" t="n">
        <v>8</v>
      </c>
      <c r="N76" t="n">
        <v>30.46</v>
      </c>
      <c r="O76" t="n">
        <v>20928</v>
      </c>
      <c r="P76" t="n">
        <v>242.9</v>
      </c>
      <c r="Q76" t="n">
        <v>452.55</v>
      </c>
      <c r="R76" t="n">
        <v>70.76000000000001</v>
      </c>
      <c r="S76" t="n">
        <v>57.64</v>
      </c>
      <c r="T76" t="n">
        <v>4467.9</v>
      </c>
      <c r="U76" t="n">
        <v>0.8100000000000001</v>
      </c>
      <c r="V76" t="n">
        <v>0.88</v>
      </c>
      <c r="W76" t="n">
        <v>6.81</v>
      </c>
      <c r="X76" t="n">
        <v>0.26</v>
      </c>
      <c r="Y76" t="n">
        <v>1</v>
      </c>
      <c r="Z76" t="n">
        <v>10</v>
      </c>
      <c r="AA76" t="n">
        <v>333.5823340510249</v>
      </c>
      <c r="AB76" t="n">
        <v>456.4220660625451</v>
      </c>
      <c r="AC76" t="n">
        <v>412.861784669928</v>
      </c>
      <c r="AD76" t="n">
        <v>333582.3340510249</v>
      </c>
      <c r="AE76" t="n">
        <v>456422.0660625451</v>
      </c>
      <c r="AF76" t="n">
        <v>2.090258800454283e-06</v>
      </c>
      <c r="AG76" t="n">
        <v>11</v>
      </c>
      <c r="AH76" t="n">
        <v>412861.784669928</v>
      </c>
    </row>
    <row r="77">
      <c r="A77" t="n">
        <v>75</v>
      </c>
      <c r="B77" t="n">
        <v>70</v>
      </c>
      <c r="C77" t="inlineStr">
        <is>
          <t xml:space="preserve">CONCLUIDO	</t>
        </is>
      </c>
      <c r="D77" t="n">
        <v>3.7752</v>
      </c>
      <c r="E77" t="n">
        <v>26.49</v>
      </c>
      <c r="F77" t="n">
        <v>23.97</v>
      </c>
      <c r="G77" t="n">
        <v>143.83</v>
      </c>
      <c r="H77" t="n">
        <v>2.08</v>
      </c>
      <c r="I77" t="n">
        <v>10</v>
      </c>
      <c r="J77" t="n">
        <v>168.15</v>
      </c>
      <c r="K77" t="n">
        <v>47.83</v>
      </c>
      <c r="L77" t="n">
        <v>19.75</v>
      </c>
      <c r="M77" t="n">
        <v>8</v>
      </c>
      <c r="N77" t="n">
        <v>30.57</v>
      </c>
      <c r="O77" t="n">
        <v>20972.65</v>
      </c>
      <c r="P77" t="n">
        <v>242.83</v>
      </c>
      <c r="Q77" t="n">
        <v>452.57</v>
      </c>
      <c r="R77" t="n">
        <v>70.43000000000001</v>
      </c>
      <c r="S77" t="n">
        <v>57.64</v>
      </c>
      <c r="T77" t="n">
        <v>4305.42</v>
      </c>
      <c r="U77" t="n">
        <v>0.82</v>
      </c>
      <c r="V77" t="n">
        <v>0.88</v>
      </c>
      <c r="W77" t="n">
        <v>6.81</v>
      </c>
      <c r="X77" t="n">
        <v>0.25</v>
      </c>
      <c r="Y77" t="n">
        <v>1</v>
      </c>
      <c r="Z77" t="n">
        <v>10</v>
      </c>
      <c r="AA77" t="n">
        <v>333.4097304753495</v>
      </c>
      <c r="AB77" t="n">
        <v>456.1859022355738</v>
      </c>
      <c r="AC77" t="n">
        <v>412.6481599871449</v>
      </c>
      <c r="AD77" t="n">
        <v>333409.7304753495</v>
      </c>
      <c r="AE77" t="n">
        <v>456185.9022355738</v>
      </c>
      <c r="AF77" t="n">
        <v>2.09120048323175e-06</v>
      </c>
      <c r="AG77" t="n">
        <v>11</v>
      </c>
      <c r="AH77" t="n">
        <v>412648.1599871449</v>
      </c>
    </row>
    <row r="78">
      <c r="A78" t="n">
        <v>76</v>
      </c>
      <c r="B78" t="n">
        <v>70</v>
      </c>
      <c r="C78" t="inlineStr">
        <is>
          <t xml:space="preserve">CONCLUIDO	</t>
        </is>
      </c>
      <c r="D78" t="n">
        <v>3.7731</v>
      </c>
      <c r="E78" t="n">
        <v>26.5</v>
      </c>
      <c r="F78" t="n">
        <v>23.99</v>
      </c>
      <c r="G78" t="n">
        <v>143.92</v>
      </c>
      <c r="H78" t="n">
        <v>2.1</v>
      </c>
      <c r="I78" t="n">
        <v>10</v>
      </c>
      <c r="J78" t="n">
        <v>168.51</v>
      </c>
      <c r="K78" t="n">
        <v>47.83</v>
      </c>
      <c r="L78" t="n">
        <v>20</v>
      </c>
      <c r="M78" t="n">
        <v>8</v>
      </c>
      <c r="N78" t="n">
        <v>30.69</v>
      </c>
      <c r="O78" t="n">
        <v>21017.33</v>
      </c>
      <c r="P78" t="n">
        <v>242.75</v>
      </c>
      <c r="Q78" t="n">
        <v>452.6</v>
      </c>
      <c r="R78" t="n">
        <v>70.86</v>
      </c>
      <c r="S78" t="n">
        <v>57.64</v>
      </c>
      <c r="T78" t="n">
        <v>4519.95</v>
      </c>
      <c r="U78" t="n">
        <v>0.8100000000000001</v>
      </c>
      <c r="V78" t="n">
        <v>0.88</v>
      </c>
      <c r="W78" t="n">
        <v>6.81</v>
      </c>
      <c r="X78" t="n">
        <v>0.26</v>
      </c>
      <c r="Y78" t="n">
        <v>1</v>
      </c>
      <c r="Z78" t="n">
        <v>10</v>
      </c>
      <c r="AA78" t="n">
        <v>333.5374606841271</v>
      </c>
      <c r="AB78" t="n">
        <v>456.3606683422823</v>
      </c>
      <c r="AC78" t="n">
        <v>412.806246661915</v>
      </c>
      <c r="AD78" t="n">
        <v>333537.4606841271</v>
      </c>
      <c r="AE78" t="n">
        <v>456360.6683422824</v>
      </c>
      <c r="AF78" t="n">
        <v>2.090037228036056e-06</v>
      </c>
      <c r="AG78" t="n">
        <v>11</v>
      </c>
      <c r="AH78" t="n">
        <v>412806.246661915</v>
      </c>
    </row>
    <row r="79">
      <c r="A79" t="n">
        <v>77</v>
      </c>
      <c r="B79" t="n">
        <v>70</v>
      </c>
      <c r="C79" t="inlineStr">
        <is>
          <t xml:space="preserve">CONCLUIDO	</t>
        </is>
      </c>
      <c r="D79" t="n">
        <v>3.7749</v>
      </c>
      <c r="E79" t="n">
        <v>26.49</v>
      </c>
      <c r="F79" t="n">
        <v>23.97</v>
      </c>
      <c r="G79" t="n">
        <v>143.84</v>
      </c>
      <c r="H79" t="n">
        <v>2.13</v>
      </c>
      <c r="I79" t="n">
        <v>10</v>
      </c>
      <c r="J79" t="n">
        <v>168.88</v>
      </c>
      <c r="K79" t="n">
        <v>47.83</v>
      </c>
      <c r="L79" t="n">
        <v>20.25</v>
      </c>
      <c r="M79" t="n">
        <v>8</v>
      </c>
      <c r="N79" t="n">
        <v>30.8</v>
      </c>
      <c r="O79" t="n">
        <v>21062.06</v>
      </c>
      <c r="P79" t="n">
        <v>242.27</v>
      </c>
      <c r="Q79" t="n">
        <v>452.56</v>
      </c>
      <c r="R79" t="n">
        <v>70.45</v>
      </c>
      <c r="S79" t="n">
        <v>57.64</v>
      </c>
      <c r="T79" t="n">
        <v>4311.81</v>
      </c>
      <c r="U79" t="n">
        <v>0.82</v>
      </c>
      <c r="V79" t="n">
        <v>0.88</v>
      </c>
      <c r="W79" t="n">
        <v>6.81</v>
      </c>
      <c r="X79" t="n">
        <v>0.25</v>
      </c>
      <c r="Y79" t="n">
        <v>1</v>
      </c>
      <c r="Z79" t="n">
        <v>10</v>
      </c>
      <c r="AA79" t="n">
        <v>333.0685708294276</v>
      </c>
      <c r="AB79" t="n">
        <v>455.7191125571219</v>
      </c>
      <c r="AC79" t="n">
        <v>412.225920060461</v>
      </c>
      <c r="AD79" t="n">
        <v>333068.5708294276</v>
      </c>
      <c r="AE79" t="n">
        <v>455719.112557122</v>
      </c>
      <c r="AF79" t="n">
        <v>2.09103430391808e-06</v>
      </c>
      <c r="AG79" t="n">
        <v>11</v>
      </c>
      <c r="AH79" t="n">
        <v>412225.920060461</v>
      </c>
    </row>
    <row r="80">
      <c r="A80" t="n">
        <v>78</v>
      </c>
      <c r="B80" t="n">
        <v>70</v>
      </c>
      <c r="C80" t="inlineStr">
        <is>
          <t xml:space="preserve">CONCLUIDO	</t>
        </is>
      </c>
      <c r="D80" t="n">
        <v>3.7729</v>
      </c>
      <c r="E80" t="n">
        <v>26.5</v>
      </c>
      <c r="F80" t="n">
        <v>23.99</v>
      </c>
      <c r="G80" t="n">
        <v>143.93</v>
      </c>
      <c r="H80" t="n">
        <v>2.15</v>
      </c>
      <c r="I80" t="n">
        <v>10</v>
      </c>
      <c r="J80" t="n">
        <v>169.24</v>
      </c>
      <c r="K80" t="n">
        <v>47.83</v>
      </c>
      <c r="L80" t="n">
        <v>20.5</v>
      </c>
      <c r="M80" t="n">
        <v>8</v>
      </c>
      <c r="N80" t="n">
        <v>30.91</v>
      </c>
      <c r="O80" t="n">
        <v>21106.82</v>
      </c>
      <c r="P80" t="n">
        <v>242.07</v>
      </c>
      <c r="Q80" t="n">
        <v>452.59</v>
      </c>
      <c r="R80" t="n">
        <v>70.83</v>
      </c>
      <c r="S80" t="n">
        <v>57.64</v>
      </c>
      <c r="T80" t="n">
        <v>4504.98</v>
      </c>
      <c r="U80" t="n">
        <v>0.8100000000000001</v>
      </c>
      <c r="V80" t="n">
        <v>0.88</v>
      </c>
      <c r="W80" t="n">
        <v>6.81</v>
      </c>
      <c r="X80" t="n">
        <v>0.26</v>
      </c>
      <c r="Y80" t="n">
        <v>1</v>
      </c>
      <c r="Z80" t="n">
        <v>10</v>
      </c>
      <c r="AA80" t="n">
        <v>333.1133159635778</v>
      </c>
      <c r="AB80" t="n">
        <v>455.7803348236824</v>
      </c>
      <c r="AC80" t="n">
        <v>412.2812993598271</v>
      </c>
      <c r="AD80" t="n">
        <v>333113.3159635778</v>
      </c>
      <c r="AE80" t="n">
        <v>455780.3348236824</v>
      </c>
      <c r="AF80" t="n">
        <v>2.089926441826942e-06</v>
      </c>
      <c r="AG80" t="n">
        <v>11</v>
      </c>
      <c r="AH80" t="n">
        <v>412281.2993598271</v>
      </c>
    </row>
    <row r="81">
      <c r="A81" t="n">
        <v>79</v>
      </c>
      <c r="B81" t="n">
        <v>70</v>
      </c>
      <c r="C81" t="inlineStr">
        <is>
          <t xml:space="preserve">CONCLUIDO	</t>
        </is>
      </c>
      <c r="D81" t="n">
        <v>3.7743</v>
      </c>
      <c r="E81" t="n">
        <v>26.49</v>
      </c>
      <c r="F81" t="n">
        <v>23.98</v>
      </c>
      <c r="G81" t="n">
        <v>143.86</v>
      </c>
      <c r="H81" t="n">
        <v>2.17</v>
      </c>
      <c r="I81" t="n">
        <v>10</v>
      </c>
      <c r="J81" t="n">
        <v>169.6</v>
      </c>
      <c r="K81" t="n">
        <v>47.83</v>
      </c>
      <c r="L81" t="n">
        <v>20.75</v>
      </c>
      <c r="M81" t="n">
        <v>8</v>
      </c>
      <c r="N81" t="n">
        <v>31.02</v>
      </c>
      <c r="O81" t="n">
        <v>21151.63</v>
      </c>
      <c r="P81" t="n">
        <v>240.71</v>
      </c>
      <c r="Q81" t="n">
        <v>452.55</v>
      </c>
      <c r="R81" t="n">
        <v>70.61</v>
      </c>
      <c r="S81" t="n">
        <v>57.64</v>
      </c>
      <c r="T81" t="n">
        <v>4391.47</v>
      </c>
      <c r="U81" t="n">
        <v>0.82</v>
      </c>
      <c r="V81" t="n">
        <v>0.88</v>
      </c>
      <c r="W81" t="n">
        <v>6.81</v>
      </c>
      <c r="X81" t="n">
        <v>0.25</v>
      </c>
      <c r="Y81" t="n">
        <v>1</v>
      </c>
      <c r="Z81" t="n">
        <v>10</v>
      </c>
      <c r="AA81" t="n">
        <v>332.1318461853853</v>
      </c>
      <c r="AB81" t="n">
        <v>454.4374445737687</v>
      </c>
      <c r="AC81" t="n">
        <v>411.0665726706068</v>
      </c>
      <c r="AD81" t="n">
        <v>332131.8461853853</v>
      </c>
      <c r="AE81" t="n">
        <v>454437.4445737688</v>
      </c>
      <c r="AF81" t="n">
        <v>2.090701945290739e-06</v>
      </c>
      <c r="AG81" t="n">
        <v>11</v>
      </c>
      <c r="AH81" t="n">
        <v>411066.5726706068</v>
      </c>
    </row>
    <row r="82">
      <c r="A82" t="n">
        <v>80</v>
      </c>
      <c r="B82" t="n">
        <v>70</v>
      </c>
      <c r="C82" t="inlineStr">
        <is>
          <t xml:space="preserve">CONCLUIDO	</t>
        </is>
      </c>
      <c r="D82" t="n">
        <v>3.7741</v>
      </c>
      <c r="E82" t="n">
        <v>26.5</v>
      </c>
      <c r="F82" t="n">
        <v>23.98</v>
      </c>
      <c r="G82" t="n">
        <v>143.88</v>
      </c>
      <c r="H82" t="n">
        <v>2.19</v>
      </c>
      <c r="I82" t="n">
        <v>10</v>
      </c>
      <c r="J82" t="n">
        <v>169.97</v>
      </c>
      <c r="K82" t="n">
        <v>47.83</v>
      </c>
      <c r="L82" t="n">
        <v>21</v>
      </c>
      <c r="M82" t="n">
        <v>8</v>
      </c>
      <c r="N82" t="n">
        <v>31.14</v>
      </c>
      <c r="O82" t="n">
        <v>21196.47</v>
      </c>
      <c r="P82" t="n">
        <v>239.27</v>
      </c>
      <c r="Q82" t="n">
        <v>452.56</v>
      </c>
      <c r="R82" t="n">
        <v>70.58</v>
      </c>
      <c r="S82" t="n">
        <v>57.64</v>
      </c>
      <c r="T82" t="n">
        <v>4380.29</v>
      </c>
      <c r="U82" t="n">
        <v>0.82</v>
      </c>
      <c r="V82" t="n">
        <v>0.88</v>
      </c>
      <c r="W82" t="n">
        <v>6.81</v>
      </c>
      <c r="X82" t="n">
        <v>0.26</v>
      </c>
      <c r="Y82" t="n">
        <v>1</v>
      </c>
      <c r="Z82" t="n">
        <v>10</v>
      </c>
      <c r="AA82" t="n">
        <v>331.2207125613252</v>
      </c>
      <c r="AB82" t="n">
        <v>453.190791352951</v>
      </c>
      <c r="AC82" t="n">
        <v>409.9388982834951</v>
      </c>
      <c r="AD82" t="n">
        <v>331220.7125613252</v>
      </c>
      <c r="AE82" t="n">
        <v>453190.791352951</v>
      </c>
      <c r="AF82" t="n">
        <v>2.090591159081624e-06</v>
      </c>
      <c r="AG82" t="n">
        <v>11</v>
      </c>
      <c r="AH82" t="n">
        <v>409938.8982834951</v>
      </c>
    </row>
    <row r="83">
      <c r="A83" t="n">
        <v>81</v>
      </c>
      <c r="B83" t="n">
        <v>70</v>
      </c>
      <c r="C83" t="inlineStr">
        <is>
          <t xml:space="preserve">CONCLUIDO	</t>
        </is>
      </c>
      <c r="D83" t="n">
        <v>3.782</v>
      </c>
      <c r="E83" t="n">
        <v>26.44</v>
      </c>
      <c r="F83" t="n">
        <v>23.95</v>
      </c>
      <c r="G83" t="n">
        <v>159.69</v>
      </c>
      <c r="H83" t="n">
        <v>2.21</v>
      </c>
      <c r="I83" t="n">
        <v>9</v>
      </c>
      <c r="J83" t="n">
        <v>170.33</v>
      </c>
      <c r="K83" t="n">
        <v>47.83</v>
      </c>
      <c r="L83" t="n">
        <v>21.25</v>
      </c>
      <c r="M83" t="n">
        <v>7</v>
      </c>
      <c r="N83" t="n">
        <v>31.25</v>
      </c>
      <c r="O83" t="n">
        <v>21241.35</v>
      </c>
      <c r="P83" t="n">
        <v>237.68</v>
      </c>
      <c r="Q83" t="n">
        <v>452.6</v>
      </c>
      <c r="R83" t="n">
        <v>69.7</v>
      </c>
      <c r="S83" t="n">
        <v>57.64</v>
      </c>
      <c r="T83" t="n">
        <v>3943.25</v>
      </c>
      <c r="U83" t="n">
        <v>0.83</v>
      </c>
      <c r="V83" t="n">
        <v>0.89</v>
      </c>
      <c r="W83" t="n">
        <v>6.81</v>
      </c>
      <c r="X83" t="n">
        <v>0.23</v>
      </c>
      <c r="Y83" t="n">
        <v>1</v>
      </c>
      <c r="Z83" t="n">
        <v>10</v>
      </c>
      <c r="AA83" t="n">
        <v>329.6617503157706</v>
      </c>
      <c r="AB83" t="n">
        <v>451.0577504320229</v>
      </c>
      <c r="AC83" t="n">
        <v>408.0094317943187</v>
      </c>
      <c r="AD83" t="n">
        <v>329661.7503157706</v>
      </c>
      <c r="AE83" t="n">
        <v>451057.7504320229</v>
      </c>
      <c r="AF83" t="n">
        <v>2.09496721434162e-06</v>
      </c>
      <c r="AG83" t="n">
        <v>11</v>
      </c>
      <c r="AH83" t="n">
        <v>408009.4317943187</v>
      </c>
    </row>
    <row r="84">
      <c r="A84" t="n">
        <v>82</v>
      </c>
      <c r="B84" t="n">
        <v>70</v>
      </c>
      <c r="C84" t="inlineStr">
        <is>
          <t xml:space="preserve">CONCLUIDO	</t>
        </is>
      </c>
      <c r="D84" t="n">
        <v>3.7829</v>
      </c>
      <c r="E84" t="n">
        <v>26.43</v>
      </c>
      <c r="F84" t="n">
        <v>23.95</v>
      </c>
      <c r="G84" t="n">
        <v>159.64</v>
      </c>
      <c r="H84" t="n">
        <v>2.23</v>
      </c>
      <c r="I84" t="n">
        <v>9</v>
      </c>
      <c r="J84" t="n">
        <v>170.69</v>
      </c>
      <c r="K84" t="n">
        <v>47.83</v>
      </c>
      <c r="L84" t="n">
        <v>21.5</v>
      </c>
      <c r="M84" t="n">
        <v>7</v>
      </c>
      <c r="N84" t="n">
        <v>31.37</v>
      </c>
      <c r="O84" t="n">
        <v>21286.27</v>
      </c>
      <c r="P84" t="n">
        <v>237.84</v>
      </c>
      <c r="Q84" t="n">
        <v>452.57</v>
      </c>
      <c r="R84" t="n">
        <v>69.63</v>
      </c>
      <c r="S84" t="n">
        <v>57.64</v>
      </c>
      <c r="T84" t="n">
        <v>3907.73</v>
      </c>
      <c r="U84" t="n">
        <v>0.83</v>
      </c>
      <c r="V84" t="n">
        <v>0.89</v>
      </c>
      <c r="W84" t="n">
        <v>6.81</v>
      </c>
      <c r="X84" t="n">
        <v>0.22</v>
      </c>
      <c r="Y84" t="n">
        <v>1</v>
      </c>
      <c r="Z84" t="n">
        <v>10</v>
      </c>
      <c r="AA84" t="n">
        <v>329.7121239659608</v>
      </c>
      <c r="AB84" t="n">
        <v>451.1266738825418</v>
      </c>
      <c r="AC84" t="n">
        <v>408.0717772874546</v>
      </c>
      <c r="AD84" t="n">
        <v>329712.1239659608</v>
      </c>
      <c r="AE84" t="n">
        <v>451126.6738825418</v>
      </c>
      <c r="AF84" t="n">
        <v>2.095465752282632e-06</v>
      </c>
      <c r="AG84" t="n">
        <v>11</v>
      </c>
      <c r="AH84" t="n">
        <v>408071.7772874546</v>
      </c>
    </row>
    <row r="85">
      <c r="A85" t="n">
        <v>83</v>
      </c>
      <c r="B85" t="n">
        <v>70</v>
      </c>
      <c r="C85" t="inlineStr">
        <is>
          <t xml:space="preserve">CONCLUIDO	</t>
        </is>
      </c>
      <c r="D85" t="n">
        <v>3.782</v>
      </c>
      <c r="E85" t="n">
        <v>26.44</v>
      </c>
      <c r="F85" t="n">
        <v>23.95</v>
      </c>
      <c r="G85" t="n">
        <v>159.68</v>
      </c>
      <c r="H85" t="n">
        <v>2.25</v>
      </c>
      <c r="I85" t="n">
        <v>9</v>
      </c>
      <c r="J85" t="n">
        <v>171.06</v>
      </c>
      <c r="K85" t="n">
        <v>47.83</v>
      </c>
      <c r="L85" t="n">
        <v>21.75</v>
      </c>
      <c r="M85" t="n">
        <v>7</v>
      </c>
      <c r="N85" t="n">
        <v>31.48</v>
      </c>
      <c r="O85" t="n">
        <v>21331.23</v>
      </c>
      <c r="P85" t="n">
        <v>238.29</v>
      </c>
      <c r="Q85" t="n">
        <v>452.56</v>
      </c>
      <c r="R85" t="n">
        <v>69.65000000000001</v>
      </c>
      <c r="S85" t="n">
        <v>57.64</v>
      </c>
      <c r="T85" t="n">
        <v>3920.24</v>
      </c>
      <c r="U85" t="n">
        <v>0.83</v>
      </c>
      <c r="V85" t="n">
        <v>0.89</v>
      </c>
      <c r="W85" t="n">
        <v>6.81</v>
      </c>
      <c r="X85" t="n">
        <v>0.23</v>
      </c>
      <c r="Y85" t="n">
        <v>1</v>
      </c>
      <c r="Z85" t="n">
        <v>10</v>
      </c>
      <c r="AA85" t="n">
        <v>330.0518548725418</v>
      </c>
      <c r="AB85" t="n">
        <v>451.5915086967958</v>
      </c>
      <c r="AC85" t="n">
        <v>408.492248919436</v>
      </c>
      <c r="AD85" t="n">
        <v>330051.8548725418</v>
      </c>
      <c r="AE85" t="n">
        <v>451591.5086967957</v>
      </c>
      <c r="AF85" t="n">
        <v>2.09496721434162e-06</v>
      </c>
      <c r="AG85" t="n">
        <v>11</v>
      </c>
      <c r="AH85" t="n">
        <v>408492.248919436</v>
      </c>
    </row>
    <row r="86">
      <c r="A86" t="n">
        <v>84</v>
      </c>
      <c r="B86" t="n">
        <v>70</v>
      </c>
      <c r="C86" t="inlineStr">
        <is>
          <t xml:space="preserve">CONCLUIDO	</t>
        </is>
      </c>
      <c r="D86" t="n">
        <v>3.7826</v>
      </c>
      <c r="E86" t="n">
        <v>26.44</v>
      </c>
      <c r="F86" t="n">
        <v>23.95</v>
      </c>
      <c r="G86" t="n">
        <v>159.66</v>
      </c>
      <c r="H86" t="n">
        <v>2.28</v>
      </c>
      <c r="I86" t="n">
        <v>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238.74</v>
      </c>
      <c r="Q86" t="n">
        <v>452.56</v>
      </c>
      <c r="R86" t="n">
        <v>69.58</v>
      </c>
      <c r="S86" t="n">
        <v>57.64</v>
      </c>
      <c r="T86" t="n">
        <v>3883.24</v>
      </c>
      <c r="U86" t="n">
        <v>0.83</v>
      </c>
      <c r="V86" t="n">
        <v>0.89</v>
      </c>
      <c r="W86" t="n">
        <v>6.81</v>
      </c>
      <c r="X86" t="n">
        <v>0.22</v>
      </c>
      <c r="Y86" t="n">
        <v>1</v>
      </c>
      <c r="Z86" t="n">
        <v>10</v>
      </c>
      <c r="AA86" t="n">
        <v>330.3049103083045</v>
      </c>
      <c r="AB86" t="n">
        <v>451.9377503080242</v>
      </c>
      <c r="AC86" t="n">
        <v>408.805445717242</v>
      </c>
      <c r="AD86" t="n">
        <v>330304.9103083045</v>
      </c>
      <c r="AE86" t="n">
        <v>451937.7503080242</v>
      </c>
      <c r="AF86" t="n">
        <v>2.095299572968961e-06</v>
      </c>
      <c r="AG86" t="n">
        <v>11</v>
      </c>
      <c r="AH86" t="n">
        <v>408805.445717242</v>
      </c>
    </row>
    <row r="87">
      <c r="A87" t="n">
        <v>85</v>
      </c>
      <c r="B87" t="n">
        <v>70</v>
      </c>
      <c r="C87" t="inlineStr">
        <is>
          <t xml:space="preserve">CONCLUIDO	</t>
        </is>
      </c>
      <c r="D87" t="n">
        <v>3.7836</v>
      </c>
      <c r="E87" t="n">
        <v>26.43</v>
      </c>
      <c r="F87" t="n">
        <v>23.94</v>
      </c>
      <c r="G87" t="n">
        <v>159.61</v>
      </c>
      <c r="H87" t="n">
        <v>2.3</v>
      </c>
      <c r="I87" t="n">
        <v>9</v>
      </c>
      <c r="J87" t="n">
        <v>171.79</v>
      </c>
      <c r="K87" t="n">
        <v>47.83</v>
      </c>
      <c r="L87" t="n">
        <v>22.25</v>
      </c>
      <c r="M87" t="n">
        <v>7</v>
      </c>
      <c r="N87" t="n">
        <v>31.71</v>
      </c>
      <c r="O87" t="n">
        <v>21421.26</v>
      </c>
      <c r="P87" t="n">
        <v>238.58</v>
      </c>
      <c r="Q87" t="n">
        <v>452.55</v>
      </c>
      <c r="R87" t="n">
        <v>69.45999999999999</v>
      </c>
      <c r="S87" t="n">
        <v>57.64</v>
      </c>
      <c r="T87" t="n">
        <v>3821.19</v>
      </c>
      <c r="U87" t="n">
        <v>0.83</v>
      </c>
      <c r="V87" t="n">
        <v>0.89</v>
      </c>
      <c r="W87" t="n">
        <v>6.81</v>
      </c>
      <c r="X87" t="n">
        <v>0.22</v>
      </c>
      <c r="Y87" t="n">
        <v>1</v>
      </c>
      <c r="Z87" t="n">
        <v>10</v>
      </c>
      <c r="AA87" t="n">
        <v>330.1171276824159</v>
      </c>
      <c r="AB87" t="n">
        <v>451.6808178348987</v>
      </c>
      <c r="AC87" t="n">
        <v>408.5730345187446</v>
      </c>
      <c r="AD87" t="n">
        <v>330117.1276824159</v>
      </c>
      <c r="AE87" t="n">
        <v>451680.8178348987</v>
      </c>
      <c r="AF87" t="n">
        <v>2.09585350401453e-06</v>
      </c>
      <c r="AG87" t="n">
        <v>11</v>
      </c>
      <c r="AH87" t="n">
        <v>408573.0345187446</v>
      </c>
    </row>
    <row r="88">
      <c r="A88" t="n">
        <v>86</v>
      </c>
      <c r="B88" t="n">
        <v>70</v>
      </c>
      <c r="C88" t="inlineStr">
        <is>
          <t xml:space="preserve">CONCLUIDO	</t>
        </is>
      </c>
      <c r="D88" t="n">
        <v>3.7813</v>
      </c>
      <c r="E88" t="n">
        <v>26.45</v>
      </c>
      <c r="F88" t="n">
        <v>23.96</v>
      </c>
      <c r="G88" t="n">
        <v>159.72</v>
      </c>
      <c r="H88" t="n">
        <v>2.32</v>
      </c>
      <c r="I88" t="n">
        <v>9</v>
      </c>
      <c r="J88" t="n">
        <v>172.15</v>
      </c>
      <c r="K88" t="n">
        <v>47.83</v>
      </c>
      <c r="L88" t="n">
        <v>22.5</v>
      </c>
      <c r="M88" t="n">
        <v>7</v>
      </c>
      <c r="N88" t="n">
        <v>31.83</v>
      </c>
      <c r="O88" t="n">
        <v>21466.34</v>
      </c>
      <c r="P88" t="n">
        <v>238.5</v>
      </c>
      <c r="Q88" t="n">
        <v>452.57</v>
      </c>
      <c r="R88" t="n">
        <v>70.02</v>
      </c>
      <c r="S88" t="n">
        <v>57.64</v>
      </c>
      <c r="T88" t="n">
        <v>4102.11</v>
      </c>
      <c r="U88" t="n">
        <v>0.82</v>
      </c>
      <c r="V88" t="n">
        <v>0.89</v>
      </c>
      <c r="W88" t="n">
        <v>6.81</v>
      </c>
      <c r="X88" t="n">
        <v>0.23</v>
      </c>
      <c r="Y88" t="n">
        <v>1</v>
      </c>
      <c r="Z88" t="n">
        <v>10</v>
      </c>
      <c r="AA88" t="n">
        <v>330.2543200536799</v>
      </c>
      <c r="AB88" t="n">
        <v>451.8685304897623</v>
      </c>
      <c r="AC88" t="n">
        <v>408.7428321412842</v>
      </c>
      <c r="AD88" t="n">
        <v>330254.3200536799</v>
      </c>
      <c r="AE88" t="n">
        <v>451868.5304897623</v>
      </c>
      <c r="AF88" t="n">
        <v>2.094579462609721e-06</v>
      </c>
      <c r="AG88" t="n">
        <v>11</v>
      </c>
      <c r="AH88" t="n">
        <v>408742.8321412842</v>
      </c>
    </row>
    <row r="89">
      <c r="A89" t="n">
        <v>87</v>
      </c>
      <c r="B89" t="n">
        <v>70</v>
      </c>
      <c r="C89" t="inlineStr">
        <is>
          <t xml:space="preserve">CONCLUIDO	</t>
        </is>
      </c>
      <c r="D89" t="n">
        <v>3.7822</v>
      </c>
      <c r="E89" t="n">
        <v>26.44</v>
      </c>
      <c r="F89" t="n">
        <v>23.95</v>
      </c>
      <c r="G89" t="n">
        <v>159.68</v>
      </c>
      <c r="H89" t="n">
        <v>2.34</v>
      </c>
      <c r="I89" t="n">
        <v>9</v>
      </c>
      <c r="J89" t="n">
        <v>172.52</v>
      </c>
      <c r="K89" t="n">
        <v>47.83</v>
      </c>
      <c r="L89" t="n">
        <v>22.75</v>
      </c>
      <c r="M89" t="n">
        <v>7</v>
      </c>
      <c r="N89" t="n">
        <v>31.94</v>
      </c>
      <c r="O89" t="n">
        <v>21511.45</v>
      </c>
      <c r="P89" t="n">
        <v>237.87</v>
      </c>
      <c r="Q89" t="n">
        <v>452.55</v>
      </c>
      <c r="R89" t="n">
        <v>69.77</v>
      </c>
      <c r="S89" t="n">
        <v>57.64</v>
      </c>
      <c r="T89" t="n">
        <v>3979.85</v>
      </c>
      <c r="U89" t="n">
        <v>0.83</v>
      </c>
      <c r="V89" t="n">
        <v>0.89</v>
      </c>
      <c r="W89" t="n">
        <v>6.81</v>
      </c>
      <c r="X89" t="n">
        <v>0.23</v>
      </c>
      <c r="Y89" t="n">
        <v>1</v>
      </c>
      <c r="Z89" t="n">
        <v>10</v>
      </c>
      <c r="AA89" t="n">
        <v>329.7717109510523</v>
      </c>
      <c r="AB89" t="n">
        <v>451.2082034243363</v>
      </c>
      <c r="AC89" t="n">
        <v>408.1455257642077</v>
      </c>
      <c r="AD89" t="n">
        <v>329771.7109510523</v>
      </c>
      <c r="AE89" t="n">
        <v>451208.2034243363</v>
      </c>
      <c r="AF89" t="n">
        <v>2.095078000550733e-06</v>
      </c>
      <c r="AG89" t="n">
        <v>11</v>
      </c>
      <c r="AH89" t="n">
        <v>408145.5257642077</v>
      </c>
    </row>
    <row r="90">
      <c r="A90" t="n">
        <v>88</v>
      </c>
      <c r="B90" t="n">
        <v>70</v>
      </c>
      <c r="C90" t="inlineStr">
        <is>
          <t xml:space="preserve">CONCLUIDO	</t>
        </is>
      </c>
      <c r="D90" t="n">
        <v>3.7837</v>
      </c>
      <c r="E90" t="n">
        <v>26.43</v>
      </c>
      <c r="F90" t="n">
        <v>23.94</v>
      </c>
      <c r="G90" t="n">
        <v>159.6</v>
      </c>
      <c r="H90" t="n">
        <v>2.36</v>
      </c>
      <c r="I90" t="n">
        <v>9</v>
      </c>
      <c r="J90" t="n">
        <v>172.89</v>
      </c>
      <c r="K90" t="n">
        <v>47.83</v>
      </c>
      <c r="L90" t="n">
        <v>23</v>
      </c>
      <c r="M90" t="n">
        <v>7</v>
      </c>
      <c r="N90" t="n">
        <v>32.06</v>
      </c>
      <c r="O90" t="n">
        <v>21556.61</v>
      </c>
      <c r="P90" t="n">
        <v>236.1</v>
      </c>
      <c r="Q90" t="n">
        <v>452.55</v>
      </c>
      <c r="R90" t="n">
        <v>69.43000000000001</v>
      </c>
      <c r="S90" t="n">
        <v>57.64</v>
      </c>
      <c r="T90" t="n">
        <v>3806.48</v>
      </c>
      <c r="U90" t="n">
        <v>0.83</v>
      </c>
      <c r="V90" t="n">
        <v>0.89</v>
      </c>
      <c r="W90" t="n">
        <v>6.81</v>
      </c>
      <c r="X90" t="n">
        <v>0.22</v>
      </c>
      <c r="Y90" t="n">
        <v>1</v>
      </c>
      <c r="Z90" t="n">
        <v>10</v>
      </c>
      <c r="AA90" t="n">
        <v>328.5260612053676</v>
      </c>
      <c r="AB90" t="n">
        <v>449.5038504881022</v>
      </c>
      <c r="AC90" t="n">
        <v>406.6038338801333</v>
      </c>
      <c r="AD90" t="n">
        <v>328526.0612053676</v>
      </c>
      <c r="AE90" t="n">
        <v>449503.8504881022</v>
      </c>
      <c r="AF90" t="n">
        <v>2.095908897119086e-06</v>
      </c>
      <c r="AG90" t="n">
        <v>11</v>
      </c>
      <c r="AH90" t="n">
        <v>406603.8338801333</v>
      </c>
    </row>
    <row r="91">
      <c r="A91" t="n">
        <v>89</v>
      </c>
      <c r="B91" t="n">
        <v>70</v>
      </c>
      <c r="C91" t="inlineStr">
        <is>
          <t xml:space="preserve">CONCLUIDO	</t>
        </is>
      </c>
      <c r="D91" t="n">
        <v>3.782</v>
      </c>
      <c r="E91" t="n">
        <v>26.44</v>
      </c>
      <c r="F91" t="n">
        <v>23.95</v>
      </c>
      <c r="G91" t="n">
        <v>159.68</v>
      </c>
      <c r="H91" t="n">
        <v>2.38</v>
      </c>
      <c r="I91" t="n">
        <v>9</v>
      </c>
      <c r="J91" t="n">
        <v>173.25</v>
      </c>
      <c r="K91" t="n">
        <v>47.83</v>
      </c>
      <c r="L91" t="n">
        <v>23.25</v>
      </c>
      <c r="M91" t="n">
        <v>7</v>
      </c>
      <c r="N91" t="n">
        <v>32.17</v>
      </c>
      <c r="O91" t="n">
        <v>21601.8</v>
      </c>
      <c r="P91" t="n">
        <v>235.46</v>
      </c>
      <c r="Q91" t="n">
        <v>452.58</v>
      </c>
      <c r="R91" t="n">
        <v>69.84</v>
      </c>
      <c r="S91" t="n">
        <v>57.64</v>
      </c>
      <c r="T91" t="n">
        <v>4014.62</v>
      </c>
      <c r="U91" t="n">
        <v>0.83</v>
      </c>
      <c r="V91" t="n">
        <v>0.89</v>
      </c>
      <c r="W91" t="n">
        <v>6.81</v>
      </c>
      <c r="X91" t="n">
        <v>0.23</v>
      </c>
      <c r="Y91" t="n">
        <v>1</v>
      </c>
      <c r="Z91" t="n">
        <v>10</v>
      </c>
      <c r="AA91" t="n">
        <v>328.24202553539</v>
      </c>
      <c r="AB91" t="n">
        <v>449.1152203536694</v>
      </c>
      <c r="AC91" t="n">
        <v>406.2522940602852</v>
      </c>
      <c r="AD91" t="n">
        <v>328242.02553539</v>
      </c>
      <c r="AE91" t="n">
        <v>449115.2203536694</v>
      </c>
      <c r="AF91" t="n">
        <v>2.09496721434162e-06</v>
      </c>
      <c r="AG91" t="n">
        <v>11</v>
      </c>
      <c r="AH91" t="n">
        <v>406252.2940602852</v>
      </c>
    </row>
    <row r="92">
      <c r="A92" t="n">
        <v>90</v>
      </c>
      <c r="B92" t="n">
        <v>70</v>
      </c>
      <c r="C92" t="inlineStr">
        <is>
          <t xml:space="preserve">CONCLUIDO	</t>
        </is>
      </c>
      <c r="D92" t="n">
        <v>3.7804</v>
      </c>
      <c r="E92" t="n">
        <v>26.45</v>
      </c>
      <c r="F92" t="n">
        <v>23.96</v>
      </c>
      <c r="G92" t="n">
        <v>159.76</v>
      </c>
      <c r="H92" t="n">
        <v>2.4</v>
      </c>
      <c r="I92" t="n">
        <v>9</v>
      </c>
      <c r="J92" t="n">
        <v>173.62</v>
      </c>
      <c r="K92" t="n">
        <v>47.83</v>
      </c>
      <c r="L92" t="n">
        <v>23.5</v>
      </c>
      <c r="M92" t="n">
        <v>7</v>
      </c>
      <c r="N92" t="n">
        <v>32.29</v>
      </c>
      <c r="O92" t="n">
        <v>21647.03</v>
      </c>
      <c r="P92" t="n">
        <v>235.59</v>
      </c>
      <c r="Q92" t="n">
        <v>452.57</v>
      </c>
      <c r="R92" t="n">
        <v>70.06</v>
      </c>
      <c r="S92" t="n">
        <v>57.64</v>
      </c>
      <c r="T92" t="n">
        <v>4122.93</v>
      </c>
      <c r="U92" t="n">
        <v>0.82</v>
      </c>
      <c r="V92" t="n">
        <v>0.88</v>
      </c>
      <c r="W92" t="n">
        <v>6.81</v>
      </c>
      <c r="X92" t="n">
        <v>0.24</v>
      </c>
      <c r="Y92" t="n">
        <v>1</v>
      </c>
      <c r="Z92" t="n">
        <v>10</v>
      </c>
      <c r="AA92" t="n">
        <v>328.4446417494026</v>
      </c>
      <c r="AB92" t="n">
        <v>449.3924487964779</v>
      </c>
      <c r="AC92" t="n">
        <v>406.5030642096045</v>
      </c>
      <c r="AD92" t="n">
        <v>328444.6417494026</v>
      </c>
      <c r="AE92" t="n">
        <v>449392.4487964779</v>
      </c>
      <c r="AF92" t="n">
        <v>2.094080924668709e-06</v>
      </c>
      <c r="AG92" t="n">
        <v>11</v>
      </c>
      <c r="AH92" t="n">
        <v>406503.0642096045</v>
      </c>
    </row>
    <row r="93">
      <c r="A93" t="n">
        <v>91</v>
      </c>
      <c r="B93" t="n">
        <v>70</v>
      </c>
      <c r="C93" t="inlineStr">
        <is>
          <t xml:space="preserve">CONCLUIDO	</t>
        </is>
      </c>
      <c r="D93" t="n">
        <v>3.7813</v>
      </c>
      <c r="E93" t="n">
        <v>26.45</v>
      </c>
      <c r="F93" t="n">
        <v>23.96</v>
      </c>
      <c r="G93" t="n">
        <v>159.72</v>
      </c>
      <c r="H93" t="n">
        <v>2.42</v>
      </c>
      <c r="I93" t="n">
        <v>9</v>
      </c>
      <c r="J93" t="n">
        <v>173.99</v>
      </c>
      <c r="K93" t="n">
        <v>47.83</v>
      </c>
      <c r="L93" t="n">
        <v>23.75</v>
      </c>
      <c r="M93" t="n">
        <v>6</v>
      </c>
      <c r="N93" t="n">
        <v>32.41</v>
      </c>
      <c r="O93" t="n">
        <v>21692.3</v>
      </c>
      <c r="P93" t="n">
        <v>234.21</v>
      </c>
      <c r="Q93" t="n">
        <v>452.59</v>
      </c>
      <c r="R93" t="n">
        <v>69.88</v>
      </c>
      <c r="S93" t="n">
        <v>57.64</v>
      </c>
      <c r="T93" t="n">
        <v>4034.98</v>
      </c>
      <c r="U93" t="n">
        <v>0.82</v>
      </c>
      <c r="V93" t="n">
        <v>0.89</v>
      </c>
      <c r="W93" t="n">
        <v>6.81</v>
      </c>
      <c r="X93" t="n">
        <v>0.23</v>
      </c>
      <c r="Y93" t="n">
        <v>1</v>
      </c>
      <c r="Z93" t="n">
        <v>10</v>
      </c>
      <c r="AA93" t="n">
        <v>327.5102899579454</v>
      </c>
      <c r="AB93" t="n">
        <v>448.1140274547143</v>
      </c>
      <c r="AC93" t="n">
        <v>405.3466536064233</v>
      </c>
      <c r="AD93" t="n">
        <v>327510.2899579454</v>
      </c>
      <c r="AE93" t="n">
        <v>448114.0274547143</v>
      </c>
      <c r="AF93" t="n">
        <v>2.094579462609721e-06</v>
      </c>
      <c r="AG93" t="n">
        <v>11</v>
      </c>
      <c r="AH93" t="n">
        <v>405346.6536064233</v>
      </c>
    </row>
    <row r="94">
      <c r="A94" t="n">
        <v>92</v>
      </c>
      <c r="B94" t="n">
        <v>70</v>
      </c>
      <c r="C94" t="inlineStr">
        <is>
          <t xml:space="preserve">CONCLUIDO	</t>
        </is>
      </c>
      <c r="D94" t="n">
        <v>3.7912</v>
      </c>
      <c r="E94" t="n">
        <v>26.38</v>
      </c>
      <c r="F94" t="n">
        <v>23.92</v>
      </c>
      <c r="G94" t="n">
        <v>179.38</v>
      </c>
      <c r="H94" t="n">
        <v>2.44</v>
      </c>
      <c r="I94" t="n">
        <v>8</v>
      </c>
      <c r="J94" t="n">
        <v>174.35</v>
      </c>
      <c r="K94" t="n">
        <v>47.83</v>
      </c>
      <c r="L94" t="n">
        <v>24</v>
      </c>
      <c r="M94" t="n">
        <v>5</v>
      </c>
      <c r="N94" t="n">
        <v>32.53</v>
      </c>
      <c r="O94" t="n">
        <v>21737.62</v>
      </c>
      <c r="P94" t="n">
        <v>233.46</v>
      </c>
      <c r="Q94" t="n">
        <v>452.58</v>
      </c>
      <c r="R94" t="n">
        <v>68.62</v>
      </c>
      <c r="S94" t="n">
        <v>57.64</v>
      </c>
      <c r="T94" t="n">
        <v>3407.77</v>
      </c>
      <c r="U94" t="n">
        <v>0.84</v>
      </c>
      <c r="V94" t="n">
        <v>0.89</v>
      </c>
      <c r="W94" t="n">
        <v>6.81</v>
      </c>
      <c r="X94" t="n">
        <v>0.19</v>
      </c>
      <c r="Y94" t="n">
        <v>1</v>
      </c>
      <c r="Z94" t="n">
        <v>10</v>
      </c>
      <c r="AA94" t="n">
        <v>326.3571370906969</v>
      </c>
      <c r="AB94" t="n">
        <v>446.5362328282309</v>
      </c>
      <c r="AC94" t="n">
        <v>403.9194414846428</v>
      </c>
      <c r="AD94" t="n">
        <v>326357.137090697</v>
      </c>
      <c r="AE94" t="n">
        <v>446536.2328282309</v>
      </c>
      <c r="AF94" t="n">
        <v>2.100063379960853e-06</v>
      </c>
      <c r="AG94" t="n">
        <v>11</v>
      </c>
      <c r="AH94" t="n">
        <v>403919.4414846428</v>
      </c>
    </row>
    <row r="95">
      <c r="A95" t="n">
        <v>93</v>
      </c>
      <c r="B95" t="n">
        <v>70</v>
      </c>
      <c r="C95" t="inlineStr">
        <is>
          <t xml:space="preserve">CONCLUIDO	</t>
        </is>
      </c>
      <c r="D95" t="n">
        <v>3.7899</v>
      </c>
      <c r="E95" t="n">
        <v>26.39</v>
      </c>
      <c r="F95" t="n">
        <v>23.93</v>
      </c>
      <c r="G95" t="n">
        <v>179.45</v>
      </c>
      <c r="H95" t="n">
        <v>2.46</v>
      </c>
      <c r="I95" t="n">
        <v>8</v>
      </c>
      <c r="J95" t="n">
        <v>174.72</v>
      </c>
      <c r="K95" t="n">
        <v>47.83</v>
      </c>
      <c r="L95" t="n">
        <v>24.25</v>
      </c>
      <c r="M95" t="n">
        <v>5</v>
      </c>
      <c r="N95" t="n">
        <v>32.64</v>
      </c>
      <c r="O95" t="n">
        <v>21782.97</v>
      </c>
      <c r="P95" t="n">
        <v>233.37</v>
      </c>
      <c r="Q95" t="n">
        <v>452.58</v>
      </c>
      <c r="R95" t="n">
        <v>68.79000000000001</v>
      </c>
      <c r="S95" t="n">
        <v>57.64</v>
      </c>
      <c r="T95" t="n">
        <v>3491.21</v>
      </c>
      <c r="U95" t="n">
        <v>0.84</v>
      </c>
      <c r="V95" t="n">
        <v>0.89</v>
      </c>
      <c r="W95" t="n">
        <v>6.81</v>
      </c>
      <c r="X95" t="n">
        <v>0.2</v>
      </c>
      <c r="Y95" t="n">
        <v>1</v>
      </c>
      <c r="Z95" t="n">
        <v>10</v>
      </c>
      <c r="AA95" t="n">
        <v>326.4010348723804</v>
      </c>
      <c r="AB95" t="n">
        <v>446.5962957097636</v>
      </c>
      <c r="AC95" t="n">
        <v>403.9737720490609</v>
      </c>
      <c r="AD95" t="n">
        <v>326401.0348723804</v>
      </c>
      <c r="AE95" t="n">
        <v>446596.2957097637</v>
      </c>
      <c r="AF95" t="n">
        <v>2.099343269601614e-06</v>
      </c>
      <c r="AG95" t="n">
        <v>11</v>
      </c>
      <c r="AH95" t="n">
        <v>403973.7720490609</v>
      </c>
    </row>
    <row r="96">
      <c r="A96" t="n">
        <v>94</v>
      </c>
      <c r="B96" t="n">
        <v>70</v>
      </c>
      <c r="C96" t="inlineStr">
        <is>
          <t xml:space="preserve">CONCLUIDO	</t>
        </is>
      </c>
      <c r="D96" t="n">
        <v>3.7899</v>
      </c>
      <c r="E96" t="n">
        <v>26.39</v>
      </c>
      <c r="F96" t="n">
        <v>23.93</v>
      </c>
      <c r="G96" t="n">
        <v>179.45</v>
      </c>
      <c r="H96" t="n">
        <v>2.48</v>
      </c>
      <c r="I96" t="n">
        <v>8</v>
      </c>
      <c r="J96" t="n">
        <v>175.09</v>
      </c>
      <c r="K96" t="n">
        <v>47.83</v>
      </c>
      <c r="L96" t="n">
        <v>24.5</v>
      </c>
      <c r="M96" t="n">
        <v>5</v>
      </c>
      <c r="N96" t="n">
        <v>32.76</v>
      </c>
      <c r="O96" t="n">
        <v>21828.36</v>
      </c>
      <c r="P96" t="n">
        <v>233.13</v>
      </c>
      <c r="Q96" t="n">
        <v>452.61</v>
      </c>
      <c r="R96" t="n">
        <v>68.97</v>
      </c>
      <c r="S96" t="n">
        <v>57.64</v>
      </c>
      <c r="T96" t="n">
        <v>3580.83</v>
      </c>
      <c r="U96" t="n">
        <v>0.84</v>
      </c>
      <c r="V96" t="n">
        <v>0.89</v>
      </c>
      <c r="W96" t="n">
        <v>6.81</v>
      </c>
      <c r="X96" t="n">
        <v>0.2</v>
      </c>
      <c r="Y96" t="n">
        <v>1</v>
      </c>
      <c r="Z96" t="n">
        <v>10</v>
      </c>
      <c r="AA96" t="n">
        <v>326.2478710473518</v>
      </c>
      <c r="AB96" t="n">
        <v>446.3867302072486</v>
      </c>
      <c r="AC96" t="n">
        <v>403.7842071839788</v>
      </c>
      <c r="AD96" t="n">
        <v>326247.8710473518</v>
      </c>
      <c r="AE96" t="n">
        <v>446386.7302072486</v>
      </c>
      <c r="AF96" t="n">
        <v>2.099343269601614e-06</v>
      </c>
      <c r="AG96" t="n">
        <v>11</v>
      </c>
      <c r="AH96" t="n">
        <v>403784.2071839788</v>
      </c>
    </row>
    <row r="97">
      <c r="A97" t="n">
        <v>95</v>
      </c>
      <c r="B97" t="n">
        <v>70</v>
      </c>
      <c r="C97" t="inlineStr">
        <is>
          <t xml:space="preserve">CONCLUIDO	</t>
        </is>
      </c>
      <c r="D97" t="n">
        <v>3.7911</v>
      </c>
      <c r="E97" t="n">
        <v>26.38</v>
      </c>
      <c r="F97" t="n">
        <v>23.92</v>
      </c>
      <c r="G97" t="n">
        <v>179.39</v>
      </c>
      <c r="H97" t="n">
        <v>2.5</v>
      </c>
      <c r="I97" t="n">
        <v>8</v>
      </c>
      <c r="J97" t="n">
        <v>175.46</v>
      </c>
      <c r="K97" t="n">
        <v>47.83</v>
      </c>
      <c r="L97" t="n">
        <v>24.75</v>
      </c>
      <c r="M97" t="n">
        <v>5</v>
      </c>
      <c r="N97" t="n">
        <v>32.88</v>
      </c>
      <c r="O97" t="n">
        <v>21873.79</v>
      </c>
      <c r="P97" t="n">
        <v>233.36</v>
      </c>
      <c r="Q97" t="n">
        <v>452.58</v>
      </c>
      <c r="R97" t="n">
        <v>68.64</v>
      </c>
      <c r="S97" t="n">
        <v>57.64</v>
      </c>
      <c r="T97" t="n">
        <v>3417.42</v>
      </c>
      <c r="U97" t="n">
        <v>0.84</v>
      </c>
      <c r="V97" t="n">
        <v>0.89</v>
      </c>
      <c r="W97" t="n">
        <v>6.81</v>
      </c>
      <c r="X97" t="n">
        <v>0.19</v>
      </c>
      <c r="Y97" t="n">
        <v>1</v>
      </c>
      <c r="Z97" t="n">
        <v>10</v>
      </c>
      <c r="AA97" t="n">
        <v>326.2990087743867</v>
      </c>
      <c r="AB97" t="n">
        <v>446.4566991014149</v>
      </c>
      <c r="AC97" t="n">
        <v>403.8474983450878</v>
      </c>
      <c r="AD97" t="n">
        <v>326299.0087743867</v>
      </c>
      <c r="AE97" t="n">
        <v>446456.6991014149</v>
      </c>
      <c r="AF97" t="n">
        <v>2.100007986856296e-06</v>
      </c>
      <c r="AG97" t="n">
        <v>11</v>
      </c>
      <c r="AH97" t="n">
        <v>403847.4983450879</v>
      </c>
    </row>
    <row r="98">
      <c r="A98" t="n">
        <v>96</v>
      </c>
      <c r="B98" t="n">
        <v>70</v>
      </c>
      <c r="C98" t="inlineStr">
        <is>
          <t xml:space="preserve">CONCLUIDO	</t>
        </is>
      </c>
      <c r="D98" t="n">
        <v>3.79</v>
      </c>
      <c r="E98" t="n">
        <v>26.39</v>
      </c>
      <c r="F98" t="n">
        <v>23.93</v>
      </c>
      <c r="G98" t="n">
        <v>179.45</v>
      </c>
      <c r="H98" t="n">
        <v>2.52</v>
      </c>
      <c r="I98" t="n">
        <v>8</v>
      </c>
      <c r="J98" t="n">
        <v>175.83</v>
      </c>
      <c r="K98" t="n">
        <v>47.83</v>
      </c>
      <c r="L98" t="n">
        <v>25</v>
      </c>
      <c r="M98" t="n">
        <v>4</v>
      </c>
      <c r="N98" t="n">
        <v>33</v>
      </c>
      <c r="O98" t="n">
        <v>21919.27</v>
      </c>
      <c r="P98" t="n">
        <v>233.7</v>
      </c>
      <c r="Q98" t="n">
        <v>452.61</v>
      </c>
      <c r="R98" t="n">
        <v>68.73</v>
      </c>
      <c r="S98" t="n">
        <v>57.64</v>
      </c>
      <c r="T98" t="n">
        <v>3463.89</v>
      </c>
      <c r="U98" t="n">
        <v>0.84</v>
      </c>
      <c r="V98" t="n">
        <v>0.89</v>
      </c>
      <c r="W98" t="n">
        <v>6.81</v>
      </c>
      <c r="X98" t="n">
        <v>0.2</v>
      </c>
      <c r="Y98" t="n">
        <v>1</v>
      </c>
      <c r="Z98" t="n">
        <v>10</v>
      </c>
      <c r="AA98" t="n">
        <v>326.6059570275627</v>
      </c>
      <c r="AB98" t="n">
        <v>446.8766792430117</v>
      </c>
      <c r="AC98" t="n">
        <v>404.2273961714163</v>
      </c>
      <c r="AD98" t="n">
        <v>326605.9570275627</v>
      </c>
      <c r="AE98" t="n">
        <v>446876.6792430117</v>
      </c>
      <c r="AF98" t="n">
        <v>2.099398662706171e-06</v>
      </c>
      <c r="AG98" t="n">
        <v>11</v>
      </c>
      <c r="AH98" t="n">
        <v>404227.3961714163</v>
      </c>
    </row>
    <row r="99">
      <c r="A99" t="n">
        <v>97</v>
      </c>
      <c r="B99" t="n">
        <v>70</v>
      </c>
      <c r="C99" t="inlineStr">
        <is>
          <t xml:space="preserve">CONCLUIDO	</t>
        </is>
      </c>
      <c r="D99" t="n">
        <v>3.7892</v>
      </c>
      <c r="E99" t="n">
        <v>26.39</v>
      </c>
      <c r="F99" t="n">
        <v>23.93</v>
      </c>
      <c r="G99" t="n">
        <v>179.49</v>
      </c>
      <c r="H99" t="n">
        <v>2.54</v>
      </c>
      <c r="I99" t="n">
        <v>8</v>
      </c>
      <c r="J99" t="n">
        <v>176.2</v>
      </c>
      <c r="K99" t="n">
        <v>47.83</v>
      </c>
      <c r="L99" t="n">
        <v>25.25</v>
      </c>
      <c r="M99" t="n">
        <v>4</v>
      </c>
      <c r="N99" t="n">
        <v>33.12</v>
      </c>
      <c r="O99" t="n">
        <v>21964.78</v>
      </c>
      <c r="P99" t="n">
        <v>234.18</v>
      </c>
      <c r="Q99" t="n">
        <v>452.58</v>
      </c>
      <c r="R99" t="n">
        <v>68.93000000000001</v>
      </c>
      <c r="S99" t="n">
        <v>57.64</v>
      </c>
      <c r="T99" t="n">
        <v>3564.3</v>
      </c>
      <c r="U99" t="n">
        <v>0.84</v>
      </c>
      <c r="V99" t="n">
        <v>0.89</v>
      </c>
      <c r="W99" t="n">
        <v>6.81</v>
      </c>
      <c r="X99" t="n">
        <v>0.21</v>
      </c>
      <c r="Y99" t="n">
        <v>1</v>
      </c>
      <c r="Z99" t="n">
        <v>10</v>
      </c>
      <c r="AA99" t="n">
        <v>326.9577744926679</v>
      </c>
      <c r="AB99" t="n">
        <v>447.3580514198596</v>
      </c>
      <c r="AC99" t="n">
        <v>404.6628268633161</v>
      </c>
      <c r="AD99" t="n">
        <v>326957.7744926679</v>
      </c>
      <c r="AE99" t="n">
        <v>447358.0514198596</v>
      </c>
      <c r="AF99" t="n">
        <v>2.098955517869715e-06</v>
      </c>
      <c r="AG99" t="n">
        <v>11</v>
      </c>
      <c r="AH99" t="n">
        <v>404662.8268633161</v>
      </c>
    </row>
    <row r="100">
      <c r="A100" t="n">
        <v>98</v>
      </c>
      <c r="B100" t="n">
        <v>70</v>
      </c>
      <c r="C100" t="inlineStr">
        <is>
          <t xml:space="preserve">CONCLUIDO	</t>
        </is>
      </c>
      <c r="D100" t="n">
        <v>3.789</v>
      </c>
      <c r="E100" t="n">
        <v>26.39</v>
      </c>
      <c r="F100" t="n">
        <v>23.93</v>
      </c>
      <c r="G100" t="n">
        <v>179.5</v>
      </c>
      <c r="H100" t="n">
        <v>2.56</v>
      </c>
      <c r="I100" t="n">
        <v>8</v>
      </c>
      <c r="J100" t="n">
        <v>176.56</v>
      </c>
      <c r="K100" t="n">
        <v>47.83</v>
      </c>
      <c r="L100" t="n">
        <v>25.5</v>
      </c>
      <c r="M100" t="n">
        <v>3</v>
      </c>
      <c r="N100" t="n">
        <v>33.24</v>
      </c>
      <c r="O100" t="n">
        <v>22010.33</v>
      </c>
      <c r="P100" t="n">
        <v>234.29</v>
      </c>
      <c r="Q100" t="n">
        <v>452.64</v>
      </c>
      <c r="R100" t="n">
        <v>69.01000000000001</v>
      </c>
      <c r="S100" t="n">
        <v>57.64</v>
      </c>
      <c r="T100" t="n">
        <v>3601.58</v>
      </c>
      <c r="U100" t="n">
        <v>0.84</v>
      </c>
      <c r="V100" t="n">
        <v>0.89</v>
      </c>
      <c r="W100" t="n">
        <v>6.81</v>
      </c>
      <c r="X100" t="n">
        <v>0.21</v>
      </c>
      <c r="Y100" t="n">
        <v>1</v>
      </c>
      <c r="Z100" t="n">
        <v>10</v>
      </c>
      <c r="AA100" t="n">
        <v>327.0393687301097</v>
      </c>
      <c r="AB100" t="n">
        <v>447.4696922552113</v>
      </c>
      <c r="AC100" t="n">
        <v>404.7638128540306</v>
      </c>
      <c r="AD100" t="n">
        <v>327039.3687301097</v>
      </c>
      <c r="AE100" t="n">
        <v>447469.6922552113</v>
      </c>
      <c r="AF100" t="n">
        <v>2.098844731660602e-06</v>
      </c>
      <c r="AG100" t="n">
        <v>11</v>
      </c>
      <c r="AH100" t="n">
        <v>404763.8128540306</v>
      </c>
    </row>
    <row r="101">
      <c r="A101" t="n">
        <v>99</v>
      </c>
      <c r="B101" t="n">
        <v>70</v>
      </c>
      <c r="C101" t="inlineStr">
        <is>
          <t xml:space="preserve">CONCLUIDO	</t>
        </is>
      </c>
      <c r="D101" t="n">
        <v>3.7894</v>
      </c>
      <c r="E101" t="n">
        <v>26.39</v>
      </c>
      <c r="F101" t="n">
        <v>23.93</v>
      </c>
      <c r="G101" t="n">
        <v>179.47</v>
      </c>
      <c r="H101" t="n">
        <v>2.58</v>
      </c>
      <c r="I101" t="n">
        <v>8</v>
      </c>
      <c r="J101" t="n">
        <v>176.93</v>
      </c>
      <c r="K101" t="n">
        <v>47.83</v>
      </c>
      <c r="L101" t="n">
        <v>25.75</v>
      </c>
      <c r="M101" t="n">
        <v>2</v>
      </c>
      <c r="N101" t="n">
        <v>33.36</v>
      </c>
      <c r="O101" t="n">
        <v>22055.93</v>
      </c>
      <c r="P101" t="n">
        <v>233.96</v>
      </c>
      <c r="Q101" t="n">
        <v>452.62</v>
      </c>
      <c r="R101" t="n">
        <v>68.79000000000001</v>
      </c>
      <c r="S101" t="n">
        <v>57.64</v>
      </c>
      <c r="T101" t="n">
        <v>3490.94</v>
      </c>
      <c r="U101" t="n">
        <v>0.84</v>
      </c>
      <c r="V101" t="n">
        <v>0.89</v>
      </c>
      <c r="W101" t="n">
        <v>6.82</v>
      </c>
      <c r="X101" t="n">
        <v>0.21</v>
      </c>
      <c r="Y101" t="n">
        <v>1</v>
      </c>
      <c r="Z101" t="n">
        <v>10</v>
      </c>
      <c r="AA101" t="n">
        <v>326.8059795189556</v>
      </c>
      <c r="AB101" t="n">
        <v>447.1503588401048</v>
      </c>
      <c r="AC101" t="n">
        <v>404.4749561718748</v>
      </c>
      <c r="AD101" t="n">
        <v>326805.9795189556</v>
      </c>
      <c r="AE101" t="n">
        <v>447150.3588401048</v>
      </c>
      <c r="AF101" t="n">
        <v>2.099066304078829e-06</v>
      </c>
      <c r="AG101" t="n">
        <v>11</v>
      </c>
      <c r="AH101" t="n">
        <v>404474.9561718748</v>
      </c>
    </row>
    <row r="102">
      <c r="A102" t="n">
        <v>100</v>
      </c>
      <c r="B102" t="n">
        <v>70</v>
      </c>
      <c r="C102" t="inlineStr">
        <is>
          <t xml:space="preserve">CONCLUIDO	</t>
        </is>
      </c>
      <c r="D102" t="n">
        <v>3.7912</v>
      </c>
      <c r="E102" t="n">
        <v>26.38</v>
      </c>
      <c r="F102" t="n">
        <v>23.92</v>
      </c>
      <c r="G102" t="n">
        <v>179.38</v>
      </c>
      <c r="H102" t="n">
        <v>2.6</v>
      </c>
      <c r="I102" t="n">
        <v>8</v>
      </c>
      <c r="J102" t="n">
        <v>177.3</v>
      </c>
      <c r="K102" t="n">
        <v>47.83</v>
      </c>
      <c r="L102" t="n">
        <v>26</v>
      </c>
      <c r="M102" t="n">
        <v>2</v>
      </c>
      <c r="N102" t="n">
        <v>33.48</v>
      </c>
      <c r="O102" t="n">
        <v>22101.56</v>
      </c>
      <c r="P102" t="n">
        <v>233.86</v>
      </c>
      <c r="Q102" t="n">
        <v>452.59</v>
      </c>
      <c r="R102" t="n">
        <v>68.40000000000001</v>
      </c>
      <c r="S102" t="n">
        <v>57.64</v>
      </c>
      <c r="T102" t="n">
        <v>3298.76</v>
      </c>
      <c r="U102" t="n">
        <v>0.84</v>
      </c>
      <c r="V102" t="n">
        <v>0.89</v>
      </c>
      <c r="W102" t="n">
        <v>6.81</v>
      </c>
      <c r="X102" t="n">
        <v>0.19</v>
      </c>
      <c r="Y102" t="n">
        <v>1</v>
      </c>
      <c r="Z102" t="n">
        <v>10</v>
      </c>
      <c r="AA102" t="n">
        <v>326.6123225994522</v>
      </c>
      <c r="AB102" t="n">
        <v>446.8853888993</v>
      </c>
      <c r="AC102" t="n">
        <v>404.2352745903327</v>
      </c>
      <c r="AD102" t="n">
        <v>326612.3225994522</v>
      </c>
      <c r="AE102" t="n">
        <v>446885.3888993</v>
      </c>
      <c r="AF102" t="n">
        <v>2.100063379960853e-06</v>
      </c>
      <c r="AG102" t="n">
        <v>11</v>
      </c>
      <c r="AH102" t="n">
        <v>404235.2745903326</v>
      </c>
    </row>
    <row r="103">
      <c r="A103" t="n">
        <v>101</v>
      </c>
      <c r="B103" t="n">
        <v>70</v>
      </c>
      <c r="C103" t="inlineStr">
        <is>
          <t xml:space="preserve">CONCLUIDO	</t>
        </is>
      </c>
      <c r="D103" t="n">
        <v>3.7908</v>
      </c>
      <c r="E103" t="n">
        <v>26.38</v>
      </c>
      <c r="F103" t="n">
        <v>23.92</v>
      </c>
      <c r="G103" t="n">
        <v>179.4</v>
      </c>
      <c r="H103" t="n">
        <v>2.62</v>
      </c>
      <c r="I103" t="n">
        <v>8</v>
      </c>
      <c r="J103" t="n">
        <v>177.67</v>
      </c>
      <c r="K103" t="n">
        <v>47.83</v>
      </c>
      <c r="L103" t="n">
        <v>26.25</v>
      </c>
      <c r="M103" t="n">
        <v>0</v>
      </c>
      <c r="N103" t="n">
        <v>33.6</v>
      </c>
      <c r="O103" t="n">
        <v>22147.24</v>
      </c>
      <c r="P103" t="n">
        <v>234.16</v>
      </c>
      <c r="Q103" t="n">
        <v>452.68</v>
      </c>
      <c r="R103" t="n">
        <v>68.40000000000001</v>
      </c>
      <c r="S103" t="n">
        <v>57.64</v>
      </c>
      <c r="T103" t="n">
        <v>3296.34</v>
      </c>
      <c r="U103" t="n">
        <v>0.84</v>
      </c>
      <c r="V103" t="n">
        <v>0.89</v>
      </c>
      <c r="W103" t="n">
        <v>6.82</v>
      </c>
      <c r="X103" t="n">
        <v>0.2</v>
      </c>
      <c r="Y103" t="n">
        <v>1</v>
      </c>
      <c r="Z103" t="n">
        <v>10</v>
      </c>
      <c r="AA103" t="n">
        <v>326.8264396224382</v>
      </c>
      <c r="AB103" t="n">
        <v>447.1783532563258</v>
      </c>
      <c r="AC103" t="n">
        <v>404.500278840302</v>
      </c>
      <c r="AD103" t="n">
        <v>326826.4396224382</v>
      </c>
      <c r="AE103" t="n">
        <v>447178.3532563258</v>
      </c>
      <c r="AF103" t="n">
        <v>2.099841807542626e-06</v>
      </c>
      <c r="AG103" t="n">
        <v>11</v>
      </c>
      <c r="AH103" t="n">
        <v>404500.278840302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2.1265</v>
      </c>
      <c r="E2" t="n">
        <v>47.02</v>
      </c>
      <c r="F2" t="n">
        <v>33.26</v>
      </c>
      <c r="G2" t="n">
        <v>6.26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440.5</v>
      </c>
      <c r="Q2" t="n">
        <v>453.47</v>
      </c>
      <c r="R2" t="n">
        <v>372.84</v>
      </c>
      <c r="S2" t="n">
        <v>57.64</v>
      </c>
      <c r="T2" t="n">
        <v>153965.2</v>
      </c>
      <c r="U2" t="n">
        <v>0.15</v>
      </c>
      <c r="V2" t="n">
        <v>0.64</v>
      </c>
      <c r="W2" t="n">
        <v>7.33</v>
      </c>
      <c r="X2" t="n">
        <v>9.51</v>
      </c>
      <c r="Y2" t="n">
        <v>1</v>
      </c>
      <c r="Z2" t="n">
        <v>10</v>
      </c>
      <c r="AA2" t="n">
        <v>880.0846061974446</v>
      </c>
      <c r="AB2" t="n">
        <v>1204.170584791926</v>
      </c>
      <c r="AC2" t="n">
        <v>1089.246234243415</v>
      </c>
      <c r="AD2" t="n">
        <v>880084.6061974446</v>
      </c>
      <c r="AE2" t="n">
        <v>1204170.584791926</v>
      </c>
      <c r="AF2" t="n">
        <v>1.1350950412437e-06</v>
      </c>
      <c r="AG2" t="n">
        <v>19</v>
      </c>
      <c r="AH2" t="n">
        <v>1089246.234243415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2.4138</v>
      </c>
      <c r="E3" t="n">
        <v>41.43</v>
      </c>
      <c r="F3" t="n">
        <v>30.65</v>
      </c>
      <c r="G3" t="n">
        <v>7.83</v>
      </c>
      <c r="H3" t="n">
        <v>0.13</v>
      </c>
      <c r="I3" t="n">
        <v>235</v>
      </c>
      <c r="J3" t="n">
        <v>177.1</v>
      </c>
      <c r="K3" t="n">
        <v>52.44</v>
      </c>
      <c r="L3" t="n">
        <v>1.25</v>
      </c>
      <c r="M3" t="n">
        <v>233</v>
      </c>
      <c r="N3" t="n">
        <v>33.41</v>
      </c>
      <c r="O3" t="n">
        <v>22076.81</v>
      </c>
      <c r="P3" t="n">
        <v>405.79</v>
      </c>
      <c r="Q3" t="n">
        <v>453.17</v>
      </c>
      <c r="R3" t="n">
        <v>287.89</v>
      </c>
      <c r="S3" t="n">
        <v>57.64</v>
      </c>
      <c r="T3" t="n">
        <v>111908.42</v>
      </c>
      <c r="U3" t="n">
        <v>0.2</v>
      </c>
      <c r="V3" t="n">
        <v>0.6899999999999999</v>
      </c>
      <c r="W3" t="n">
        <v>7.18</v>
      </c>
      <c r="X3" t="n">
        <v>6.91</v>
      </c>
      <c r="Y3" t="n">
        <v>1</v>
      </c>
      <c r="Z3" t="n">
        <v>10</v>
      </c>
      <c r="AA3" t="n">
        <v>720.5700201007004</v>
      </c>
      <c r="AB3" t="n">
        <v>985.9156908074895</v>
      </c>
      <c r="AC3" t="n">
        <v>891.8212810181848</v>
      </c>
      <c r="AD3" t="n">
        <v>720570.0201007004</v>
      </c>
      <c r="AE3" t="n">
        <v>985915.6908074894</v>
      </c>
      <c r="AF3" t="n">
        <v>1.288451639103712e-06</v>
      </c>
      <c r="AG3" t="n">
        <v>16</v>
      </c>
      <c r="AH3" t="n">
        <v>891821.2810181847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2.6177</v>
      </c>
      <c r="E4" t="n">
        <v>38.2</v>
      </c>
      <c r="F4" t="n">
        <v>29.17</v>
      </c>
      <c r="G4" t="n">
        <v>9.41</v>
      </c>
      <c r="H4" t="n">
        <v>0.15</v>
      </c>
      <c r="I4" t="n">
        <v>186</v>
      </c>
      <c r="J4" t="n">
        <v>177.47</v>
      </c>
      <c r="K4" t="n">
        <v>52.44</v>
      </c>
      <c r="L4" t="n">
        <v>1.5</v>
      </c>
      <c r="M4" t="n">
        <v>184</v>
      </c>
      <c r="N4" t="n">
        <v>33.53</v>
      </c>
      <c r="O4" t="n">
        <v>22122.46</v>
      </c>
      <c r="P4" t="n">
        <v>385.93</v>
      </c>
      <c r="Q4" t="n">
        <v>453.19</v>
      </c>
      <c r="R4" t="n">
        <v>239.23</v>
      </c>
      <c r="S4" t="n">
        <v>57.64</v>
      </c>
      <c r="T4" t="n">
        <v>87823.8</v>
      </c>
      <c r="U4" t="n">
        <v>0.24</v>
      </c>
      <c r="V4" t="n">
        <v>0.73</v>
      </c>
      <c r="W4" t="n">
        <v>7.11</v>
      </c>
      <c r="X4" t="n">
        <v>5.43</v>
      </c>
      <c r="Y4" t="n">
        <v>1</v>
      </c>
      <c r="Z4" t="n">
        <v>10</v>
      </c>
      <c r="AA4" t="n">
        <v>642.2082909708885</v>
      </c>
      <c r="AB4" t="n">
        <v>878.6977159365796</v>
      </c>
      <c r="AC4" t="n">
        <v>794.8360391875816</v>
      </c>
      <c r="AD4" t="n">
        <v>642208.2909708885</v>
      </c>
      <c r="AE4" t="n">
        <v>878697.7159365796</v>
      </c>
      <c r="AF4" t="n">
        <v>1.397290519380971e-06</v>
      </c>
      <c r="AG4" t="n">
        <v>15</v>
      </c>
      <c r="AH4" t="n">
        <v>794836.0391875816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2.7642</v>
      </c>
      <c r="E5" t="n">
        <v>36.18</v>
      </c>
      <c r="F5" t="n">
        <v>28.25</v>
      </c>
      <c r="G5" t="n">
        <v>10.93</v>
      </c>
      <c r="H5" t="n">
        <v>0.17</v>
      </c>
      <c r="I5" t="n">
        <v>155</v>
      </c>
      <c r="J5" t="n">
        <v>177.84</v>
      </c>
      <c r="K5" t="n">
        <v>52.44</v>
      </c>
      <c r="L5" t="n">
        <v>1.75</v>
      </c>
      <c r="M5" t="n">
        <v>153</v>
      </c>
      <c r="N5" t="n">
        <v>33.65</v>
      </c>
      <c r="O5" t="n">
        <v>22168.15</v>
      </c>
      <c r="P5" t="n">
        <v>373.49</v>
      </c>
      <c r="Q5" t="n">
        <v>452.95</v>
      </c>
      <c r="R5" t="n">
        <v>209.5</v>
      </c>
      <c r="S5" t="n">
        <v>57.64</v>
      </c>
      <c r="T5" t="n">
        <v>73112.03999999999</v>
      </c>
      <c r="U5" t="n">
        <v>0.28</v>
      </c>
      <c r="V5" t="n">
        <v>0.75</v>
      </c>
      <c r="W5" t="n">
        <v>7.04</v>
      </c>
      <c r="X5" t="n">
        <v>4.51</v>
      </c>
      <c r="Y5" t="n">
        <v>1</v>
      </c>
      <c r="Z5" t="n">
        <v>10</v>
      </c>
      <c r="AA5" t="n">
        <v>591.3905728966513</v>
      </c>
      <c r="AB5" t="n">
        <v>809.1666721479138</v>
      </c>
      <c r="AC5" t="n">
        <v>731.9409406306733</v>
      </c>
      <c r="AD5" t="n">
        <v>591390.5728966513</v>
      </c>
      <c r="AE5" t="n">
        <v>809166.6721479138</v>
      </c>
      <c r="AF5" t="n">
        <v>1.475490107221179e-06</v>
      </c>
      <c r="AG5" t="n">
        <v>14</v>
      </c>
      <c r="AH5" t="n">
        <v>731940.9406306732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2.8864</v>
      </c>
      <c r="E6" t="n">
        <v>34.65</v>
      </c>
      <c r="F6" t="n">
        <v>27.53</v>
      </c>
      <c r="G6" t="n">
        <v>12.51</v>
      </c>
      <c r="H6" t="n">
        <v>0.2</v>
      </c>
      <c r="I6" t="n">
        <v>132</v>
      </c>
      <c r="J6" t="n">
        <v>178.21</v>
      </c>
      <c r="K6" t="n">
        <v>52.44</v>
      </c>
      <c r="L6" t="n">
        <v>2</v>
      </c>
      <c r="M6" t="n">
        <v>130</v>
      </c>
      <c r="N6" t="n">
        <v>33.77</v>
      </c>
      <c r="O6" t="n">
        <v>22213.89</v>
      </c>
      <c r="P6" t="n">
        <v>363.8</v>
      </c>
      <c r="Q6" t="n">
        <v>452.9</v>
      </c>
      <c r="R6" t="n">
        <v>186.66</v>
      </c>
      <c r="S6" t="n">
        <v>57.64</v>
      </c>
      <c r="T6" t="n">
        <v>61805.69</v>
      </c>
      <c r="U6" t="n">
        <v>0.31</v>
      </c>
      <c r="V6" t="n">
        <v>0.77</v>
      </c>
      <c r="W6" t="n">
        <v>7</v>
      </c>
      <c r="X6" t="n">
        <v>3.8</v>
      </c>
      <c r="Y6" t="n">
        <v>1</v>
      </c>
      <c r="Z6" t="n">
        <v>10</v>
      </c>
      <c r="AA6" t="n">
        <v>561.5377849209972</v>
      </c>
      <c r="AB6" t="n">
        <v>768.3207706275682</v>
      </c>
      <c r="AC6" t="n">
        <v>694.9933146238467</v>
      </c>
      <c r="AD6" t="n">
        <v>561537.7849209972</v>
      </c>
      <c r="AE6" t="n">
        <v>768320.7706275682</v>
      </c>
      <c r="AF6" t="n">
        <v>1.54071870540598e-06</v>
      </c>
      <c r="AG6" t="n">
        <v>14</v>
      </c>
      <c r="AH6" t="n">
        <v>694993.3146238467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2.982</v>
      </c>
      <c r="E7" t="n">
        <v>33.53</v>
      </c>
      <c r="F7" t="n">
        <v>27.02</v>
      </c>
      <c r="G7" t="n">
        <v>14.1</v>
      </c>
      <c r="H7" t="n">
        <v>0.22</v>
      </c>
      <c r="I7" t="n">
        <v>115</v>
      </c>
      <c r="J7" t="n">
        <v>178.59</v>
      </c>
      <c r="K7" t="n">
        <v>52.44</v>
      </c>
      <c r="L7" t="n">
        <v>2.25</v>
      </c>
      <c r="M7" t="n">
        <v>113</v>
      </c>
      <c r="N7" t="n">
        <v>33.89</v>
      </c>
      <c r="O7" t="n">
        <v>22259.66</v>
      </c>
      <c r="P7" t="n">
        <v>356.82</v>
      </c>
      <c r="Q7" t="n">
        <v>452.95</v>
      </c>
      <c r="R7" t="n">
        <v>169.69</v>
      </c>
      <c r="S7" t="n">
        <v>57.64</v>
      </c>
      <c r="T7" t="n">
        <v>53407.41</v>
      </c>
      <c r="U7" t="n">
        <v>0.34</v>
      </c>
      <c r="V7" t="n">
        <v>0.78</v>
      </c>
      <c r="W7" t="n">
        <v>6.98</v>
      </c>
      <c r="X7" t="n">
        <v>3.29</v>
      </c>
      <c r="Y7" t="n">
        <v>1</v>
      </c>
      <c r="Z7" t="n">
        <v>10</v>
      </c>
      <c r="AA7" t="n">
        <v>530.2400091109653</v>
      </c>
      <c r="AB7" t="n">
        <v>725.497773003863</v>
      </c>
      <c r="AC7" t="n">
        <v>656.2572837908933</v>
      </c>
      <c r="AD7" t="n">
        <v>530240.0091109653</v>
      </c>
      <c r="AE7" t="n">
        <v>725497.7730038631</v>
      </c>
      <c r="AF7" t="n">
        <v>1.591748607095563e-06</v>
      </c>
      <c r="AG7" t="n">
        <v>13</v>
      </c>
      <c r="AH7" t="n">
        <v>656257.2837908933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3.0568</v>
      </c>
      <c r="E8" t="n">
        <v>32.71</v>
      </c>
      <c r="F8" t="n">
        <v>26.67</v>
      </c>
      <c r="G8" t="n">
        <v>15.69</v>
      </c>
      <c r="H8" t="n">
        <v>0.25</v>
      </c>
      <c r="I8" t="n">
        <v>102</v>
      </c>
      <c r="J8" t="n">
        <v>178.96</v>
      </c>
      <c r="K8" t="n">
        <v>52.44</v>
      </c>
      <c r="L8" t="n">
        <v>2.5</v>
      </c>
      <c r="M8" t="n">
        <v>100</v>
      </c>
      <c r="N8" t="n">
        <v>34.02</v>
      </c>
      <c r="O8" t="n">
        <v>22305.48</v>
      </c>
      <c r="P8" t="n">
        <v>351.81</v>
      </c>
      <c r="Q8" t="n">
        <v>452.79</v>
      </c>
      <c r="R8" t="n">
        <v>158.14</v>
      </c>
      <c r="S8" t="n">
        <v>57.64</v>
      </c>
      <c r="T8" t="n">
        <v>47695.94</v>
      </c>
      <c r="U8" t="n">
        <v>0.36</v>
      </c>
      <c r="V8" t="n">
        <v>0.8</v>
      </c>
      <c r="W8" t="n">
        <v>6.96</v>
      </c>
      <c r="X8" t="n">
        <v>2.94</v>
      </c>
      <c r="Y8" t="n">
        <v>1</v>
      </c>
      <c r="Z8" t="n">
        <v>10</v>
      </c>
      <c r="AA8" t="n">
        <v>515.3012956939815</v>
      </c>
      <c r="AB8" t="n">
        <v>705.0579662572231</v>
      </c>
      <c r="AC8" t="n">
        <v>637.7682235127037</v>
      </c>
      <c r="AD8" t="n">
        <v>515301.2956939815</v>
      </c>
      <c r="AE8" t="n">
        <v>705057.9662572232</v>
      </c>
      <c r="AF8" t="n">
        <v>1.631675768668583e-06</v>
      </c>
      <c r="AG8" t="n">
        <v>13</v>
      </c>
      <c r="AH8" t="n">
        <v>637768.2235127037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3.1197</v>
      </c>
      <c r="E9" t="n">
        <v>32.05</v>
      </c>
      <c r="F9" t="n">
        <v>26.36</v>
      </c>
      <c r="G9" t="n">
        <v>17.19</v>
      </c>
      <c r="H9" t="n">
        <v>0.27</v>
      </c>
      <c r="I9" t="n">
        <v>92</v>
      </c>
      <c r="J9" t="n">
        <v>179.33</v>
      </c>
      <c r="K9" t="n">
        <v>52.44</v>
      </c>
      <c r="L9" t="n">
        <v>2.75</v>
      </c>
      <c r="M9" t="n">
        <v>90</v>
      </c>
      <c r="N9" t="n">
        <v>34.14</v>
      </c>
      <c r="O9" t="n">
        <v>22351.34</v>
      </c>
      <c r="P9" t="n">
        <v>347.44</v>
      </c>
      <c r="Q9" t="n">
        <v>452.84</v>
      </c>
      <c r="R9" t="n">
        <v>148.36</v>
      </c>
      <c r="S9" t="n">
        <v>57.64</v>
      </c>
      <c r="T9" t="n">
        <v>42858.69</v>
      </c>
      <c r="U9" t="n">
        <v>0.39</v>
      </c>
      <c r="V9" t="n">
        <v>0.8</v>
      </c>
      <c r="W9" t="n">
        <v>6.94</v>
      </c>
      <c r="X9" t="n">
        <v>2.63</v>
      </c>
      <c r="Y9" t="n">
        <v>1</v>
      </c>
      <c r="Z9" t="n">
        <v>10</v>
      </c>
      <c r="AA9" t="n">
        <v>503.1137194395886</v>
      </c>
      <c r="AB9" t="n">
        <v>688.3823867480461</v>
      </c>
      <c r="AC9" t="n">
        <v>622.6841379075596</v>
      </c>
      <c r="AD9" t="n">
        <v>503113.7194395886</v>
      </c>
      <c r="AE9" t="n">
        <v>688382.386748046</v>
      </c>
      <c r="AF9" t="n">
        <v>1.665250881809533e-06</v>
      </c>
      <c r="AG9" t="n">
        <v>13</v>
      </c>
      <c r="AH9" t="n">
        <v>622684.1379075596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3.1727</v>
      </c>
      <c r="E10" t="n">
        <v>31.52</v>
      </c>
      <c r="F10" t="n">
        <v>26.11</v>
      </c>
      <c r="G10" t="n">
        <v>18.65</v>
      </c>
      <c r="H10" t="n">
        <v>0.3</v>
      </c>
      <c r="I10" t="n">
        <v>84</v>
      </c>
      <c r="J10" t="n">
        <v>179.7</v>
      </c>
      <c r="K10" t="n">
        <v>52.44</v>
      </c>
      <c r="L10" t="n">
        <v>3</v>
      </c>
      <c r="M10" t="n">
        <v>82</v>
      </c>
      <c r="N10" t="n">
        <v>34.26</v>
      </c>
      <c r="O10" t="n">
        <v>22397.24</v>
      </c>
      <c r="P10" t="n">
        <v>343.97</v>
      </c>
      <c r="Q10" t="n">
        <v>452.79</v>
      </c>
      <c r="R10" t="n">
        <v>139.97</v>
      </c>
      <c r="S10" t="n">
        <v>57.64</v>
      </c>
      <c r="T10" t="n">
        <v>38704.19</v>
      </c>
      <c r="U10" t="n">
        <v>0.41</v>
      </c>
      <c r="V10" t="n">
        <v>0.8100000000000001</v>
      </c>
      <c r="W10" t="n">
        <v>6.93</v>
      </c>
      <c r="X10" t="n">
        <v>2.38</v>
      </c>
      <c r="Y10" t="n">
        <v>1</v>
      </c>
      <c r="Z10" t="n">
        <v>10</v>
      </c>
      <c r="AA10" t="n">
        <v>493.4221851433996</v>
      </c>
      <c r="AB10" t="n">
        <v>675.1220019636827</v>
      </c>
      <c r="AC10" t="n">
        <v>610.689305635949</v>
      </c>
      <c r="AD10" t="n">
        <v>493422.1851433996</v>
      </c>
      <c r="AE10" t="n">
        <v>675122.0019636827</v>
      </c>
      <c r="AF10" t="n">
        <v>1.693541517683465e-06</v>
      </c>
      <c r="AG10" t="n">
        <v>13</v>
      </c>
      <c r="AH10" t="n">
        <v>610689.305635949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3.2156</v>
      </c>
      <c r="E11" t="n">
        <v>31.1</v>
      </c>
      <c r="F11" t="n">
        <v>25.94</v>
      </c>
      <c r="G11" t="n">
        <v>20.21</v>
      </c>
      <c r="H11" t="n">
        <v>0.32</v>
      </c>
      <c r="I11" t="n">
        <v>77</v>
      </c>
      <c r="J11" t="n">
        <v>180.07</v>
      </c>
      <c r="K11" t="n">
        <v>52.44</v>
      </c>
      <c r="L11" t="n">
        <v>3.25</v>
      </c>
      <c r="M11" t="n">
        <v>75</v>
      </c>
      <c r="N11" t="n">
        <v>34.38</v>
      </c>
      <c r="O11" t="n">
        <v>22443.18</v>
      </c>
      <c r="P11" t="n">
        <v>341.36</v>
      </c>
      <c r="Q11" t="n">
        <v>452.71</v>
      </c>
      <c r="R11" t="n">
        <v>134.24</v>
      </c>
      <c r="S11" t="n">
        <v>57.64</v>
      </c>
      <c r="T11" t="n">
        <v>35870.99</v>
      </c>
      <c r="U11" t="n">
        <v>0.43</v>
      </c>
      <c r="V11" t="n">
        <v>0.82</v>
      </c>
      <c r="W11" t="n">
        <v>6.93</v>
      </c>
      <c r="X11" t="n">
        <v>2.21</v>
      </c>
      <c r="Y11" t="n">
        <v>1</v>
      </c>
      <c r="Z11" t="n">
        <v>10</v>
      </c>
      <c r="AA11" t="n">
        <v>475.7344026007634</v>
      </c>
      <c r="AB11" t="n">
        <v>650.9207975589551</v>
      </c>
      <c r="AC11" t="n">
        <v>588.797830213005</v>
      </c>
      <c r="AD11" t="n">
        <v>475734.4026007634</v>
      </c>
      <c r="AE11" t="n">
        <v>650920.797558955</v>
      </c>
      <c r="AF11" t="n">
        <v>1.716440919173874e-06</v>
      </c>
      <c r="AG11" t="n">
        <v>12</v>
      </c>
      <c r="AH11" t="n">
        <v>588797.830213005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3.2592</v>
      </c>
      <c r="E12" t="n">
        <v>30.68</v>
      </c>
      <c r="F12" t="n">
        <v>25.74</v>
      </c>
      <c r="G12" t="n">
        <v>21.75</v>
      </c>
      <c r="H12" t="n">
        <v>0.34</v>
      </c>
      <c r="I12" t="n">
        <v>71</v>
      </c>
      <c r="J12" t="n">
        <v>180.45</v>
      </c>
      <c r="K12" t="n">
        <v>52.44</v>
      </c>
      <c r="L12" t="n">
        <v>3.5</v>
      </c>
      <c r="M12" t="n">
        <v>69</v>
      </c>
      <c r="N12" t="n">
        <v>34.51</v>
      </c>
      <c r="O12" t="n">
        <v>22489.16</v>
      </c>
      <c r="P12" t="n">
        <v>338.5</v>
      </c>
      <c r="Q12" t="n">
        <v>452.73</v>
      </c>
      <c r="R12" t="n">
        <v>127.77</v>
      </c>
      <c r="S12" t="n">
        <v>57.64</v>
      </c>
      <c r="T12" t="n">
        <v>32667.23</v>
      </c>
      <c r="U12" t="n">
        <v>0.45</v>
      </c>
      <c r="V12" t="n">
        <v>0.82</v>
      </c>
      <c r="W12" t="n">
        <v>6.91</v>
      </c>
      <c r="X12" t="n">
        <v>2.01</v>
      </c>
      <c r="Y12" t="n">
        <v>1</v>
      </c>
      <c r="Z12" t="n">
        <v>10</v>
      </c>
      <c r="AA12" t="n">
        <v>468.2173184543535</v>
      </c>
      <c r="AB12" t="n">
        <v>640.63559139949</v>
      </c>
      <c r="AC12" t="n">
        <v>579.4942296940216</v>
      </c>
      <c r="AD12" t="n">
        <v>468217.3184543535</v>
      </c>
      <c r="AE12" t="n">
        <v>640635.5913994899</v>
      </c>
      <c r="AF12" t="n">
        <v>1.739713970572052e-06</v>
      </c>
      <c r="AG12" t="n">
        <v>12</v>
      </c>
      <c r="AH12" t="n">
        <v>579494.2296940215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3.2943</v>
      </c>
      <c r="E13" t="n">
        <v>30.36</v>
      </c>
      <c r="F13" t="n">
        <v>25.59</v>
      </c>
      <c r="G13" t="n">
        <v>23.26</v>
      </c>
      <c r="H13" t="n">
        <v>0.37</v>
      </c>
      <c r="I13" t="n">
        <v>66</v>
      </c>
      <c r="J13" t="n">
        <v>180.82</v>
      </c>
      <c r="K13" t="n">
        <v>52.44</v>
      </c>
      <c r="L13" t="n">
        <v>3.75</v>
      </c>
      <c r="M13" t="n">
        <v>64</v>
      </c>
      <c r="N13" t="n">
        <v>34.63</v>
      </c>
      <c r="O13" t="n">
        <v>22535.19</v>
      </c>
      <c r="P13" t="n">
        <v>336.14</v>
      </c>
      <c r="Q13" t="n">
        <v>452.68</v>
      </c>
      <c r="R13" t="n">
        <v>122.8</v>
      </c>
      <c r="S13" t="n">
        <v>57.64</v>
      </c>
      <c r="T13" t="n">
        <v>30209.66</v>
      </c>
      <c r="U13" t="n">
        <v>0.47</v>
      </c>
      <c r="V13" t="n">
        <v>0.83</v>
      </c>
      <c r="W13" t="n">
        <v>6.9</v>
      </c>
      <c r="X13" t="n">
        <v>1.86</v>
      </c>
      <c r="Y13" t="n">
        <v>1</v>
      </c>
      <c r="Z13" t="n">
        <v>10</v>
      </c>
      <c r="AA13" t="n">
        <v>462.3067173939981</v>
      </c>
      <c r="AB13" t="n">
        <v>632.5484462713961</v>
      </c>
      <c r="AC13" t="n">
        <v>572.1789103465735</v>
      </c>
      <c r="AD13" t="n">
        <v>462306.7173939981</v>
      </c>
      <c r="AE13" t="n">
        <v>632548.4462713961</v>
      </c>
      <c r="AF13" t="n">
        <v>1.75844984451875e-06</v>
      </c>
      <c r="AG13" t="n">
        <v>12</v>
      </c>
      <c r="AH13" t="n">
        <v>572178.9103465735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25.43</v>
      </c>
      <c r="G14" t="n">
        <v>25.02</v>
      </c>
      <c r="H14" t="n">
        <v>0.39</v>
      </c>
      <c r="I14" t="n">
        <v>61</v>
      </c>
      <c r="J14" t="n">
        <v>181.19</v>
      </c>
      <c r="K14" t="n">
        <v>52.44</v>
      </c>
      <c r="L14" t="n">
        <v>4</v>
      </c>
      <c r="M14" t="n">
        <v>59</v>
      </c>
      <c r="N14" t="n">
        <v>34.75</v>
      </c>
      <c r="O14" t="n">
        <v>22581.25</v>
      </c>
      <c r="P14" t="n">
        <v>333.78</v>
      </c>
      <c r="Q14" t="n">
        <v>452.68</v>
      </c>
      <c r="R14" t="n">
        <v>118.23</v>
      </c>
      <c r="S14" t="n">
        <v>57.64</v>
      </c>
      <c r="T14" t="n">
        <v>27947.66</v>
      </c>
      <c r="U14" t="n">
        <v>0.49</v>
      </c>
      <c r="V14" t="n">
        <v>0.83</v>
      </c>
      <c r="W14" t="n">
        <v>6.88</v>
      </c>
      <c r="X14" t="n">
        <v>1.71</v>
      </c>
      <c r="Y14" t="n">
        <v>1</v>
      </c>
      <c r="Z14" t="n">
        <v>10</v>
      </c>
      <c r="AA14" t="n">
        <v>456.3568102872524</v>
      </c>
      <c r="AB14" t="n">
        <v>624.4075208765707</v>
      </c>
      <c r="AC14" t="n">
        <v>564.8149434455697</v>
      </c>
      <c r="AD14" t="n">
        <v>456356.8102872524</v>
      </c>
      <c r="AE14" t="n">
        <v>624407.5208765707</v>
      </c>
      <c r="AF14" t="n">
        <v>1.777879639722734e-06</v>
      </c>
      <c r="AG14" t="n">
        <v>12</v>
      </c>
      <c r="AH14" t="n">
        <v>564814.9434455697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3.3486</v>
      </c>
      <c r="E15" t="n">
        <v>29.86</v>
      </c>
      <c r="F15" t="n">
        <v>25.38</v>
      </c>
      <c r="G15" t="n">
        <v>26.26</v>
      </c>
      <c r="H15" t="n">
        <v>0.42</v>
      </c>
      <c r="I15" t="n">
        <v>58</v>
      </c>
      <c r="J15" t="n">
        <v>181.57</v>
      </c>
      <c r="K15" t="n">
        <v>52.44</v>
      </c>
      <c r="L15" t="n">
        <v>4.25</v>
      </c>
      <c r="M15" t="n">
        <v>56</v>
      </c>
      <c r="N15" t="n">
        <v>34.88</v>
      </c>
      <c r="O15" t="n">
        <v>22627.36</v>
      </c>
      <c r="P15" t="n">
        <v>332.78</v>
      </c>
      <c r="Q15" t="n">
        <v>452.76</v>
      </c>
      <c r="R15" t="n">
        <v>115.98</v>
      </c>
      <c r="S15" t="n">
        <v>57.64</v>
      </c>
      <c r="T15" t="n">
        <v>26840.38</v>
      </c>
      <c r="U15" t="n">
        <v>0.5</v>
      </c>
      <c r="V15" t="n">
        <v>0.84</v>
      </c>
      <c r="W15" t="n">
        <v>6.9</v>
      </c>
      <c r="X15" t="n">
        <v>1.65</v>
      </c>
      <c r="Y15" t="n">
        <v>1</v>
      </c>
      <c r="Z15" t="n">
        <v>10</v>
      </c>
      <c r="AA15" t="n">
        <v>453.6934693283929</v>
      </c>
      <c r="AB15" t="n">
        <v>620.7634202783487</v>
      </c>
      <c r="AC15" t="n">
        <v>561.5186306939148</v>
      </c>
      <c r="AD15" t="n">
        <v>453693.4693283929</v>
      </c>
      <c r="AE15" t="n">
        <v>620763.4202783487</v>
      </c>
      <c r="AF15" t="n">
        <v>1.787434401649967e-06</v>
      </c>
      <c r="AG15" t="n">
        <v>12</v>
      </c>
      <c r="AH15" t="n">
        <v>561518.6306939148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3.3802</v>
      </c>
      <c r="E16" t="n">
        <v>29.58</v>
      </c>
      <c r="F16" t="n">
        <v>25.24</v>
      </c>
      <c r="G16" t="n">
        <v>28.05</v>
      </c>
      <c r="H16" t="n">
        <v>0.44</v>
      </c>
      <c r="I16" t="n">
        <v>54</v>
      </c>
      <c r="J16" t="n">
        <v>181.94</v>
      </c>
      <c r="K16" t="n">
        <v>52.44</v>
      </c>
      <c r="L16" t="n">
        <v>4.5</v>
      </c>
      <c r="M16" t="n">
        <v>52</v>
      </c>
      <c r="N16" t="n">
        <v>35</v>
      </c>
      <c r="O16" t="n">
        <v>22673.63</v>
      </c>
      <c r="P16" t="n">
        <v>330.68</v>
      </c>
      <c r="Q16" t="n">
        <v>452.7</v>
      </c>
      <c r="R16" t="n">
        <v>111.92</v>
      </c>
      <c r="S16" t="n">
        <v>57.64</v>
      </c>
      <c r="T16" t="n">
        <v>24827.01</v>
      </c>
      <c r="U16" t="n">
        <v>0.52</v>
      </c>
      <c r="V16" t="n">
        <v>0.84</v>
      </c>
      <c r="W16" t="n">
        <v>6.88</v>
      </c>
      <c r="X16" t="n">
        <v>1.52</v>
      </c>
      <c r="Y16" t="n">
        <v>1</v>
      </c>
      <c r="Z16" t="n">
        <v>10</v>
      </c>
      <c r="AA16" t="n">
        <v>448.6439224727258</v>
      </c>
      <c r="AB16" t="n">
        <v>613.8544075001399</v>
      </c>
      <c r="AC16" t="n">
        <v>555.2690043983979</v>
      </c>
      <c r="AD16" t="n">
        <v>448643.9224727257</v>
      </c>
      <c r="AE16" t="n">
        <v>613854.4075001399</v>
      </c>
      <c r="AF16" t="n">
        <v>1.804302026057821e-06</v>
      </c>
      <c r="AG16" t="n">
        <v>12</v>
      </c>
      <c r="AH16" t="n">
        <v>555269.0043983979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3.3999</v>
      </c>
      <c r="E17" t="n">
        <v>29.41</v>
      </c>
      <c r="F17" t="n">
        <v>25.18</v>
      </c>
      <c r="G17" t="n">
        <v>29.62</v>
      </c>
      <c r="H17" t="n">
        <v>0.46</v>
      </c>
      <c r="I17" t="n">
        <v>51</v>
      </c>
      <c r="J17" t="n">
        <v>182.32</v>
      </c>
      <c r="K17" t="n">
        <v>52.44</v>
      </c>
      <c r="L17" t="n">
        <v>4.75</v>
      </c>
      <c r="M17" t="n">
        <v>49</v>
      </c>
      <c r="N17" t="n">
        <v>35.12</v>
      </c>
      <c r="O17" t="n">
        <v>22719.83</v>
      </c>
      <c r="P17" t="n">
        <v>329.65</v>
      </c>
      <c r="Q17" t="n">
        <v>452.64</v>
      </c>
      <c r="R17" t="n">
        <v>109.32</v>
      </c>
      <c r="S17" t="n">
        <v>57.64</v>
      </c>
      <c r="T17" t="n">
        <v>23543.55</v>
      </c>
      <c r="U17" t="n">
        <v>0.53</v>
      </c>
      <c r="V17" t="n">
        <v>0.84</v>
      </c>
      <c r="W17" t="n">
        <v>6.89</v>
      </c>
      <c r="X17" t="n">
        <v>1.45</v>
      </c>
      <c r="Y17" t="n">
        <v>1</v>
      </c>
      <c r="Z17" t="n">
        <v>10</v>
      </c>
      <c r="AA17" t="n">
        <v>445.8349405256707</v>
      </c>
      <c r="AB17" t="n">
        <v>610.0110344766421</v>
      </c>
      <c r="AC17" t="n">
        <v>551.7924375020547</v>
      </c>
      <c r="AD17" t="n">
        <v>445834.9405256707</v>
      </c>
      <c r="AE17" t="n">
        <v>610011.034476642</v>
      </c>
      <c r="AF17" t="n">
        <v>1.814817602033603e-06</v>
      </c>
      <c r="AG17" t="n">
        <v>12</v>
      </c>
      <c r="AH17" t="n">
        <v>551792.4375020546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3.4216</v>
      </c>
      <c r="E18" t="n">
        <v>29.23</v>
      </c>
      <c r="F18" t="n">
        <v>25.1</v>
      </c>
      <c r="G18" t="n">
        <v>31.37</v>
      </c>
      <c r="H18" t="n">
        <v>0.49</v>
      </c>
      <c r="I18" t="n">
        <v>48</v>
      </c>
      <c r="J18" t="n">
        <v>182.69</v>
      </c>
      <c r="K18" t="n">
        <v>52.44</v>
      </c>
      <c r="L18" t="n">
        <v>5</v>
      </c>
      <c r="M18" t="n">
        <v>46</v>
      </c>
      <c r="N18" t="n">
        <v>35.25</v>
      </c>
      <c r="O18" t="n">
        <v>22766.06</v>
      </c>
      <c r="P18" t="n">
        <v>328.09</v>
      </c>
      <c r="Q18" t="n">
        <v>452.66</v>
      </c>
      <c r="R18" t="n">
        <v>106.82</v>
      </c>
      <c r="S18" t="n">
        <v>57.64</v>
      </c>
      <c r="T18" t="n">
        <v>22308.68</v>
      </c>
      <c r="U18" t="n">
        <v>0.54</v>
      </c>
      <c r="V18" t="n">
        <v>0.84</v>
      </c>
      <c r="W18" t="n">
        <v>6.88</v>
      </c>
      <c r="X18" t="n">
        <v>1.37</v>
      </c>
      <c r="Y18" t="n">
        <v>1</v>
      </c>
      <c r="Z18" t="n">
        <v>10</v>
      </c>
      <c r="AA18" t="n">
        <v>442.4304299337912</v>
      </c>
      <c r="AB18" t="n">
        <v>605.3528328884254</v>
      </c>
      <c r="AC18" t="n">
        <v>547.5788081355904</v>
      </c>
      <c r="AD18" t="n">
        <v>442430.4299337912</v>
      </c>
      <c r="AE18" t="n">
        <v>605352.8328884253</v>
      </c>
      <c r="AF18" t="n">
        <v>1.826400749174439e-06</v>
      </c>
      <c r="AG18" t="n">
        <v>12</v>
      </c>
      <c r="AH18" t="n">
        <v>547578.8081355904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3.4369</v>
      </c>
      <c r="E19" t="n">
        <v>29.1</v>
      </c>
      <c r="F19" t="n">
        <v>25.04</v>
      </c>
      <c r="G19" t="n">
        <v>32.66</v>
      </c>
      <c r="H19" t="n">
        <v>0.51</v>
      </c>
      <c r="I19" t="n">
        <v>46</v>
      </c>
      <c r="J19" t="n">
        <v>183.07</v>
      </c>
      <c r="K19" t="n">
        <v>52.44</v>
      </c>
      <c r="L19" t="n">
        <v>5.25</v>
      </c>
      <c r="M19" t="n">
        <v>44</v>
      </c>
      <c r="N19" t="n">
        <v>35.37</v>
      </c>
      <c r="O19" t="n">
        <v>22812.34</v>
      </c>
      <c r="P19" t="n">
        <v>327.18</v>
      </c>
      <c r="Q19" t="n">
        <v>452.66</v>
      </c>
      <c r="R19" t="n">
        <v>104.82</v>
      </c>
      <c r="S19" t="n">
        <v>57.64</v>
      </c>
      <c r="T19" t="n">
        <v>21315.55</v>
      </c>
      <c r="U19" t="n">
        <v>0.55</v>
      </c>
      <c r="V19" t="n">
        <v>0.85</v>
      </c>
      <c r="W19" t="n">
        <v>6.88</v>
      </c>
      <c r="X19" t="n">
        <v>1.31</v>
      </c>
      <c r="Y19" t="n">
        <v>1</v>
      </c>
      <c r="Z19" t="n">
        <v>10</v>
      </c>
      <c r="AA19" t="n">
        <v>440.177391433275</v>
      </c>
      <c r="AB19" t="n">
        <v>602.2701262149754</v>
      </c>
      <c r="AC19" t="n">
        <v>544.7903106604487</v>
      </c>
      <c r="AD19" t="n">
        <v>440177.391433275</v>
      </c>
      <c r="AE19" t="n">
        <v>602270.1262149755</v>
      </c>
      <c r="AF19" t="n">
        <v>1.834567668587103e-06</v>
      </c>
      <c r="AG19" t="n">
        <v>12</v>
      </c>
      <c r="AH19" t="n">
        <v>544790.3106604486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3.4536</v>
      </c>
      <c r="E20" t="n">
        <v>28.96</v>
      </c>
      <c r="F20" t="n">
        <v>24.97</v>
      </c>
      <c r="G20" t="n">
        <v>34.05</v>
      </c>
      <c r="H20" t="n">
        <v>0.53</v>
      </c>
      <c r="I20" t="n">
        <v>44</v>
      </c>
      <c r="J20" t="n">
        <v>183.44</v>
      </c>
      <c r="K20" t="n">
        <v>52.44</v>
      </c>
      <c r="L20" t="n">
        <v>5.5</v>
      </c>
      <c r="M20" t="n">
        <v>42</v>
      </c>
      <c r="N20" t="n">
        <v>35.5</v>
      </c>
      <c r="O20" t="n">
        <v>22858.66</v>
      </c>
      <c r="P20" t="n">
        <v>326.08</v>
      </c>
      <c r="Q20" t="n">
        <v>452.61</v>
      </c>
      <c r="R20" t="n">
        <v>102.88</v>
      </c>
      <c r="S20" t="n">
        <v>57.64</v>
      </c>
      <c r="T20" t="n">
        <v>20358.69</v>
      </c>
      <c r="U20" t="n">
        <v>0.5600000000000001</v>
      </c>
      <c r="V20" t="n">
        <v>0.85</v>
      </c>
      <c r="W20" t="n">
        <v>6.87</v>
      </c>
      <c r="X20" t="n">
        <v>1.24</v>
      </c>
      <c r="Y20" t="n">
        <v>1</v>
      </c>
      <c r="Z20" t="n">
        <v>10</v>
      </c>
      <c r="AA20" t="n">
        <v>437.6511127568369</v>
      </c>
      <c r="AB20" t="n">
        <v>598.8135602783235</v>
      </c>
      <c r="AC20" t="n">
        <v>541.66363452547</v>
      </c>
      <c r="AD20" t="n">
        <v>437651.1127568369</v>
      </c>
      <c r="AE20" t="n">
        <v>598813.5602783235</v>
      </c>
      <c r="AF20" t="n">
        <v>1.843481887815304e-06</v>
      </c>
      <c r="AG20" t="n">
        <v>12</v>
      </c>
      <c r="AH20" t="n">
        <v>541663.63452547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3.4699</v>
      </c>
      <c r="E21" t="n">
        <v>28.82</v>
      </c>
      <c r="F21" t="n">
        <v>24.91</v>
      </c>
      <c r="G21" t="n">
        <v>35.58</v>
      </c>
      <c r="H21" t="n">
        <v>0.55</v>
      </c>
      <c r="I21" t="n">
        <v>42</v>
      </c>
      <c r="J21" t="n">
        <v>183.82</v>
      </c>
      <c r="K21" t="n">
        <v>52.44</v>
      </c>
      <c r="L21" t="n">
        <v>5.75</v>
      </c>
      <c r="M21" t="n">
        <v>40</v>
      </c>
      <c r="N21" t="n">
        <v>35.63</v>
      </c>
      <c r="O21" t="n">
        <v>22905.03</v>
      </c>
      <c r="P21" t="n">
        <v>325.04</v>
      </c>
      <c r="Q21" t="n">
        <v>452.73</v>
      </c>
      <c r="R21" t="n">
        <v>100.6</v>
      </c>
      <c r="S21" t="n">
        <v>57.64</v>
      </c>
      <c r="T21" t="n">
        <v>19228.97</v>
      </c>
      <c r="U21" t="n">
        <v>0.57</v>
      </c>
      <c r="V21" t="n">
        <v>0.85</v>
      </c>
      <c r="W21" t="n">
        <v>6.86</v>
      </c>
      <c r="X21" t="n">
        <v>1.18</v>
      </c>
      <c r="Y21" t="n">
        <v>1</v>
      </c>
      <c r="Z21" t="n">
        <v>10</v>
      </c>
      <c r="AA21" t="n">
        <v>435.2600234421736</v>
      </c>
      <c r="AB21" t="n">
        <v>595.5419663905858</v>
      </c>
      <c r="AC21" t="n">
        <v>538.704276966667</v>
      </c>
      <c r="AD21" t="n">
        <v>435260.0234421736</v>
      </c>
      <c r="AE21" t="n">
        <v>595541.9663905858</v>
      </c>
      <c r="AF21" t="n">
        <v>1.852182592810494e-06</v>
      </c>
      <c r="AG21" t="n">
        <v>12</v>
      </c>
      <c r="AH21" t="n">
        <v>538704.2769666669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3.4826</v>
      </c>
      <c r="E22" t="n">
        <v>28.71</v>
      </c>
      <c r="F22" t="n">
        <v>24.87</v>
      </c>
      <c r="G22" t="n">
        <v>37.31</v>
      </c>
      <c r="H22" t="n">
        <v>0.58</v>
      </c>
      <c r="I22" t="n">
        <v>40</v>
      </c>
      <c r="J22" t="n">
        <v>184.19</v>
      </c>
      <c r="K22" t="n">
        <v>52.44</v>
      </c>
      <c r="L22" t="n">
        <v>6</v>
      </c>
      <c r="M22" t="n">
        <v>38</v>
      </c>
      <c r="N22" t="n">
        <v>35.75</v>
      </c>
      <c r="O22" t="n">
        <v>22951.43</v>
      </c>
      <c r="P22" t="n">
        <v>324.3</v>
      </c>
      <c r="Q22" t="n">
        <v>452.73</v>
      </c>
      <c r="R22" t="n">
        <v>99.73999999999999</v>
      </c>
      <c r="S22" t="n">
        <v>57.64</v>
      </c>
      <c r="T22" t="n">
        <v>18810.33</v>
      </c>
      <c r="U22" t="n">
        <v>0.58</v>
      </c>
      <c r="V22" t="n">
        <v>0.85</v>
      </c>
      <c r="W22" t="n">
        <v>6.86</v>
      </c>
      <c r="X22" t="n">
        <v>1.14</v>
      </c>
      <c r="Y22" t="n">
        <v>1</v>
      </c>
      <c r="Z22" t="n">
        <v>10</v>
      </c>
      <c r="AA22" t="n">
        <v>433.4838037340573</v>
      </c>
      <c r="AB22" t="n">
        <v>593.1116642246578</v>
      </c>
      <c r="AC22" t="n">
        <v>536.5059194285047</v>
      </c>
      <c r="AD22" t="n">
        <v>433483.8037340573</v>
      </c>
      <c r="AE22" t="n">
        <v>593111.6642246578</v>
      </c>
      <c r="AF22" t="n">
        <v>1.858961669708587e-06</v>
      </c>
      <c r="AG22" t="n">
        <v>12</v>
      </c>
      <c r="AH22" t="n">
        <v>536505.9194285048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3.5028</v>
      </c>
      <c r="E23" t="n">
        <v>28.55</v>
      </c>
      <c r="F23" t="n">
        <v>24.78</v>
      </c>
      <c r="G23" t="n">
        <v>39.12</v>
      </c>
      <c r="H23" t="n">
        <v>0.6</v>
      </c>
      <c r="I23" t="n">
        <v>38</v>
      </c>
      <c r="J23" t="n">
        <v>184.57</v>
      </c>
      <c r="K23" t="n">
        <v>52.44</v>
      </c>
      <c r="L23" t="n">
        <v>6.25</v>
      </c>
      <c r="M23" t="n">
        <v>36</v>
      </c>
      <c r="N23" t="n">
        <v>35.88</v>
      </c>
      <c r="O23" t="n">
        <v>22997.88</v>
      </c>
      <c r="P23" t="n">
        <v>322.57</v>
      </c>
      <c r="Q23" t="n">
        <v>452.63</v>
      </c>
      <c r="R23" t="n">
        <v>96.5</v>
      </c>
      <c r="S23" t="n">
        <v>57.64</v>
      </c>
      <c r="T23" t="n">
        <v>17197.18</v>
      </c>
      <c r="U23" t="n">
        <v>0.6</v>
      </c>
      <c r="V23" t="n">
        <v>0.86</v>
      </c>
      <c r="W23" t="n">
        <v>6.86</v>
      </c>
      <c r="X23" t="n">
        <v>1.05</v>
      </c>
      <c r="Y23" t="n">
        <v>1</v>
      </c>
      <c r="Z23" t="n">
        <v>10</v>
      </c>
      <c r="AA23" t="n">
        <v>430.2161477217087</v>
      </c>
      <c r="AB23" t="n">
        <v>588.6407131097534</v>
      </c>
      <c r="AC23" t="n">
        <v>532.4616696129874</v>
      </c>
      <c r="AD23" t="n">
        <v>430216.1477217087</v>
      </c>
      <c r="AE23" t="n">
        <v>588640.7131097534</v>
      </c>
      <c r="AF23" t="n">
        <v>1.869744138475633e-06</v>
      </c>
      <c r="AG23" t="n">
        <v>12</v>
      </c>
      <c r="AH23" t="n">
        <v>532461.6696129874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3.5084</v>
      </c>
      <c r="E24" t="n">
        <v>28.5</v>
      </c>
      <c r="F24" t="n">
        <v>24.77</v>
      </c>
      <c r="G24" t="n">
        <v>40.16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322.24</v>
      </c>
      <c r="Q24" t="n">
        <v>452.61</v>
      </c>
      <c r="R24" t="n">
        <v>96.56</v>
      </c>
      <c r="S24" t="n">
        <v>57.64</v>
      </c>
      <c r="T24" t="n">
        <v>17233.54</v>
      </c>
      <c r="U24" t="n">
        <v>0.6</v>
      </c>
      <c r="V24" t="n">
        <v>0.86</v>
      </c>
      <c r="W24" t="n">
        <v>6.85</v>
      </c>
      <c r="X24" t="n">
        <v>1.04</v>
      </c>
      <c r="Y24" t="n">
        <v>1</v>
      </c>
      <c r="Z24" t="n">
        <v>10</v>
      </c>
      <c r="AA24" t="n">
        <v>419.1263283533774</v>
      </c>
      <c r="AB24" t="n">
        <v>573.4671330017014</v>
      </c>
      <c r="AC24" t="n">
        <v>518.7362346941944</v>
      </c>
      <c r="AD24" t="n">
        <v>419126.3283533774</v>
      </c>
      <c r="AE24" t="n">
        <v>573467.1330017014</v>
      </c>
      <c r="AF24" t="n">
        <v>1.872733337737784e-06</v>
      </c>
      <c r="AG24" t="n">
        <v>11</v>
      </c>
      <c r="AH24" t="n">
        <v>518736.2346941945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3.5154</v>
      </c>
      <c r="E25" t="n">
        <v>28.45</v>
      </c>
      <c r="F25" t="n">
        <v>24.75</v>
      </c>
      <c r="G25" t="n">
        <v>41.24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321.68</v>
      </c>
      <c r="Q25" t="n">
        <v>452.73</v>
      </c>
      <c r="R25" t="n">
        <v>95.45</v>
      </c>
      <c r="S25" t="n">
        <v>57.64</v>
      </c>
      <c r="T25" t="n">
        <v>16683</v>
      </c>
      <c r="U25" t="n">
        <v>0.6</v>
      </c>
      <c r="V25" t="n">
        <v>0.86</v>
      </c>
      <c r="W25" t="n">
        <v>6.86</v>
      </c>
      <c r="X25" t="n">
        <v>1.02</v>
      </c>
      <c r="Y25" t="n">
        <v>1</v>
      </c>
      <c r="Z25" t="n">
        <v>10</v>
      </c>
      <c r="AA25" t="n">
        <v>418.0700523113659</v>
      </c>
      <c r="AB25" t="n">
        <v>572.0218895214113</v>
      </c>
      <c r="AC25" t="n">
        <v>517.4289232232513</v>
      </c>
      <c r="AD25" t="n">
        <v>418070.052311366</v>
      </c>
      <c r="AE25" t="n">
        <v>572021.8895214113</v>
      </c>
      <c r="AF25" t="n">
        <v>1.876469836815473e-06</v>
      </c>
      <c r="AG25" t="n">
        <v>11</v>
      </c>
      <c r="AH25" t="n">
        <v>517428.9232232513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3.5355</v>
      </c>
      <c r="E26" t="n">
        <v>28.28</v>
      </c>
      <c r="F26" t="n">
        <v>24.65</v>
      </c>
      <c r="G26" t="n">
        <v>43.51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320.11</v>
      </c>
      <c r="Q26" t="n">
        <v>452.61</v>
      </c>
      <c r="R26" t="n">
        <v>92.51000000000001</v>
      </c>
      <c r="S26" t="n">
        <v>57.64</v>
      </c>
      <c r="T26" t="n">
        <v>15225.07</v>
      </c>
      <c r="U26" t="n">
        <v>0.62</v>
      </c>
      <c r="V26" t="n">
        <v>0.86</v>
      </c>
      <c r="W26" t="n">
        <v>6.85</v>
      </c>
      <c r="X26" t="n">
        <v>0.93</v>
      </c>
      <c r="Y26" t="n">
        <v>1</v>
      </c>
      <c r="Z26" t="n">
        <v>10</v>
      </c>
      <c r="AA26" t="n">
        <v>414.9468648680639</v>
      </c>
      <c r="AB26" t="n">
        <v>567.7486066761796</v>
      </c>
      <c r="AC26" t="n">
        <v>513.5634764951785</v>
      </c>
      <c r="AD26" t="n">
        <v>414946.8648680639</v>
      </c>
      <c r="AE26" t="n">
        <v>567748.6066761797</v>
      </c>
      <c r="AF26" t="n">
        <v>1.887198927024266e-06</v>
      </c>
      <c r="AG26" t="n">
        <v>11</v>
      </c>
      <c r="AH26" t="n">
        <v>513563.4764951785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3.5405</v>
      </c>
      <c r="E27" t="n">
        <v>28.24</v>
      </c>
      <c r="F27" t="n">
        <v>24.65</v>
      </c>
      <c r="G27" t="n">
        <v>44.82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319.89</v>
      </c>
      <c r="Q27" t="n">
        <v>452.6</v>
      </c>
      <c r="R27" t="n">
        <v>92.40000000000001</v>
      </c>
      <c r="S27" t="n">
        <v>57.64</v>
      </c>
      <c r="T27" t="n">
        <v>15173.64</v>
      </c>
      <c r="U27" t="n">
        <v>0.62</v>
      </c>
      <c r="V27" t="n">
        <v>0.86</v>
      </c>
      <c r="W27" t="n">
        <v>6.85</v>
      </c>
      <c r="X27" t="n">
        <v>0.92</v>
      </c>
      <c r="Y27" t="n">
        <v>1</v>
      </c>
      <c r="Z27" t="n">
        <v>10</v>
      </c>
      <c r="AA27" t="n">
        <v>414.3733139368616</v>
      </c>
      <c r="AB27" t="n">
        <v>566.9638489888275</v>
      </c>
      <c r="AC27" t="n">
        <v>512.8536149800927</v>
      </c>
      <c r="AD27" t="n">
        <v>414373.3139368616</v>
      </c>
      <c r="AE27" t="n">
        <v>566963.8489888276</v>
      </c>
      <c r="AF27" t="n">
        <v>1.889867854936902e-06</v>
      </c>
      <c r="AG27" t="n">
        <v>11</v>
      </c>
      <c r="AH27" t="n">
        <v>512853.6149800928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24.63</v>
      </c>
      <c r="G28" t="n">
        <v>46.17</v>
      </c>
      <c r="H28" t="n">
        <v>0.71</v>
      </c>
      <c r="I28" t="n">
        <v>32</v>
      </c>
      <c r="J28" t="n">
        <v>186.46</v>
      </c>
      <c r="K28" t="n">
        <v>52.44</v>
      </c>
      <c r="L28" t="n">
        <v>7.5</v>
      </c>
      <c r="M28" t="n">
        <v>30</v>
      </c>
      <c r="N28" t="n">
        <v>36.52</v>
      </c>
      <c r="O28" t="n">
        <v>23230.78</v>
      </c>
      <c r="P28" t="n">
        <v>319.24</v>
      </c>
      <c r="Q28" t="n">
        <v>452.65</v>
      </c>
      <c r="R28" t="n">
        <v>91.77</v>
      </c>
      <c r="S28" t="n">
        <v>57.64</v>
      </c>
      <c r="T28" t="n">
        <v>14864.85</v>
      </c>
      <c r="U28" t="n">
        <v>0.63</v>
      </c>
      <c r="V28" t="n">
        <v>0.86</v>
      </c>
      <c r="W28" t="n">
        <v>6.84</v>
      </c>
      <c r="X28" t="n">
        <v>0.9</v>
      </c>
      <c r="Y28" t="n">
        <v>1</v>
      </c>
      <c r="Z28" t="n">
        <v>10</v>
      </c>
      <c r="AA28" t="n">
        <v>413.2242137299708</v>
      </c>
      <c r="AB28" t="n">
        <v>565.3915993910363</v>
      </c>
      <c r="AC28" t="n">
        <v>511.4314186772486</v>
      </c>
      <c r="AD28" t="n">
        <v>413224.2137299708</v>
      </c>
      <c r="AE28" t="n">
        <v>565391.5993910363</v>
      </c>
      <c r="AF28" t="n">
        <v>1.893924625364107e-06</v>
      </c>
      <c r="AG28" t="n">
        <v>11</v>
      </c>
      <c r="AH28" t="n">
        <v>511431.4186772486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3.5572</v>
      </c>
      <c r="E29" t="n">
        <v>28.11</v>
      </c>
      <c r="F29" t="n">
        <v>24.59</v>
      </c>
      <c r="G29" t="n">
        <v>47.59</v>
      </c>
      <c r="H29" t="n">
        <v>0.74</v>
      </c>
      <c r="I29" t="n">
        <v>31</v>
      </c>
      <c r="J29" t="n">
        <v>186.84</v>
      </c>
      <c r="K29" t="n">
        <v>52.44</v>
      </c>
      <c r="L29" t="n">
        <v>7.75</v>
      </c>
      <c r="M29" t="n">
        <v>29</v>
      </c>
      <c r="N29" t="n">
        <v>36.65</v>
      </c>
      <c r="O29" t="n">
        <v>23277.49</v>
      </c>
      <c r="P29" t="n">
        <v>318.52</v>
      </c>
      <c r="Q29" t="n">
        <v>452.66</v>
      </c>
      <c r="R29" t="n">
        <v>90.52</v>
      </c>
      <c r="S29" t="n">
        <v>57.64</v>
      </c>
      <c r="T29" t="n">
        <v>14244.25</v>
      </c>
      <c r="U29" t="n">
        <v>0.64</v>
      </c>
      <c r="V29" t="n">
        <v>0.86</v>
      </c>
      <c r="W29" t="n">
        <v>6.84</v>
      </c>
      <c r="X29" t="n">
        <v>0.86</v>
      </c>
      <c r="Y29" t="n">
        <v>1</v>
      </c>
      <c r="Z29" t="n">
        <v>10</v>
      </c>
      <c r="AA29" t="n">
        <v>411.8421620281057</v>
      </c>
      <c r="AB29" t="n">
        <v>563.5006152807266</v>
      </c>
      <c r="AC29" t="n">
        <v>509.720907436414</v>
      </c>
      <c r="AD29" t="n">
        <v>411842.1620281058</v>
      </c>
      <c r="AE29" t="n">
        <v>563500.6152807266</v>
      </c>
      <c r="AF29" t="n">
        <v>1.898782074165103e-06</v>
      </c>
      <c r="AG29" t="n">
        <v>11</v>
      </c>
      <c r="AH29" t="n">
        <v>509720.907436414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3.5644</v>
      </c>
      <c r="E30" t="n">
        <v>28.06</v>
      </c>
      <c r="F30" t="n">
        <v>24.57</v>
      </c>
      <c r="G30" t="n">
        <v>49.14</v>
      </c>
      <c r="H30" t="n">
        <v>0.76</v>
      </c>
      <c r="I30" t="n">
        <v>30</v>
      </c>
      <c r="J30" t="n">
        <v>187.22</v>
      </c>
      <c r="K30" t="n">
        <v>52.44</v>
      </c>
      <c r="L30" t="n">
        <v>8</v>
      </c>
      <c r="M30" t="n">
        <v>28</v>
      </c>
      <c r="N30" t="n">
        <v>36.78</v>
      </c>
      <c r="O30" t="n">
        <v>23324.24</v>
      </c>
      <c r="P30" t="n">
        <v>318.18</v>
      </c>
      <c r="Q30" t="n">
        <v>452.61</v>
      </c>
      <c r="R30" t="n">
        <v>89.8</v>
      </c>
      <c r="S30" t="n">
        <v>57.64</v>
      </c>
      <c r="T30" t="n">
        <v>13889.81</v>
      </c>
      <c r="U30" t="n">
        <v>0.64</v>
      </c>
      <c r="V30" t="n">
        <v>0.86</v>
      </c>
      <c r="W30" t="n">
        <v>6.84</v>
      </c>
      <c r="X30" t="n">
        <v>0.84</v>
      </c>
      <c r="Y30" t="n">
        <v>1</v>
      </c>
      <c r="Z30" t="n">
        <v>10</v>
      </c>
      <c r="AA30" t="n">
        <v>410.9473516095036</v>
      </c>
      <c r="AB30" t="n">
        <v>562.2762961897455</v>
      </c>
      <c r="AC30" t="n">
        <v>508.6134356411335</v>
      </c>
      <c r="AD30" t="n">
        <v>410947.3516095036</v>
      </c>
      <c r="AE30" t="n">
        <v>562276.2961897455</v>
      </c>
      <c r="AF30" t="n">
        <v>1.902625330359297e-06</v>
      </c>
      <c r="AG30" t="n">
        <v>11</v>
      </c>
      <c r="AH30" t="n">
        <v>508613.4356411335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3.5721</v>
      </c>
      <c r="E31" t="n">
        <v>27.99</v>
      </c>
      <c r="F31" t="n">
        <v>24.54</v>
      </c>
      <c r="G31" t="n">
        <v>50.78</v>
      </c>
      <c r="H31" t="n">
        <v>0.78</v>
      </c>
      <c r="I31" t="n">
        <v>29</v>
      </c>
      <c r="J31" t="n">
        <v>187.6</v>
      </c>
      <c r="K31" t="n">
        <v>52.44</v>
      </c>
      <c r="L31" t="n">
        <v>8.25</v>
      </c>
      <c r="M31" t="n">
        <v>27</v>
      </c>
      <c r="N31" t="n">
        <v>36.9</v>
      </c>
      <c r="O31" t="n">
        <v>23371.04</v>
      </c>
      <c r="P31" t="n">
        <v>317.19</v>
      </c>
      <c r="Q31" t="n">
        <v>452.66</v>
      </c>
      <c r="R31" t="n">
        <v>88.97</v>
      </c>
      <c r="S31" t="n">
        <v>57.64</v>
      </c>
      <c r="T31" t="n">
        <v>13476.65</v>
      </c>
      <c r="U31" t="n">
        <v>0.65</v>
      </c>
      <c r="V31" t="n">
        <v>0.86</v>
      </c>
      <c r="W31" t="n">
        <v>6.84</v>
      </c>
      <c r="X31" t="n">
        <v>0.82</v>
      </c>
      <c r="Y31" t="n">
        <v>1</v>
      </c>
      <c r="Z31" t="n">
        <v>10</v>
      </c>
      <c r="AA31" t="n">
        <v>409.5423586584079</v>
      </c>
      <c r="AB31" t="n">
        <v>560.353922850142</v>
      </c>
      <c r="AC31" t="n">
        <v>506.8745309149939</v>
      </c>
      <c r="AD31" t="n">
        <v>409542.3586584079</v>
      </c>
      <c r="AE31" t="n">
        <v>560353.922850142</v>
      </c>
      <c r="AF31" t="n">
        <v>1.906735479344755e-06</v>
      </c>
      <c r="AG31" t="n">
        <v>11</v>
      </c>
      <c r="AH31" t="n">
        <v>506874.5309149939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3.5842</v>
      </c>
      <c r="E32" t="n">
        <v>27.9</v>
      </c>
      <c r="F32" t="n">
        <v>24.48</v>
      </c>
      <c r="G32" t="n">
        <v>52.47</v>
      </c>
      <c r="H32" t="n">
        <v>0.8</v>
      </c>
      <c r="I32" t="n">
        <v>28</v>
      </c>
      <c r="J32" t="n">
        <v>187.98</v>
      </c>
      <c r="K32" t="n">
        <v>52.44</v>
      </c>
      <c r="L32" t="n">
        <v>8.5</v>
      </c>
      <c r="M32" t="n">
        <v>26</v>
      </c>
      <c r="N32" t="n">
        <v>37.03</v>
      </c>
      <c r="O32" t="n">
        <v>23417.88</v>
      </c>
      <c r="P32" t="n">
        <v>316.24</v>
      </c>
      <c r="Q32" t="n">
        <v>452.61</v>
      </c>
      <c r="R32" t="n">
        <v>87.06</v>
      </c>
      <c r="S32" t="n">
        <v>57.64</v>
      </c>
      <c r="T32" t="n">
        <v>12530.31</v>
      </c>
      <c r="U32" t="n">
        <v>0.66</v>
      </c>
      <c r="V32" t="n">
        <v>0.87</v>
      </c>
      <c r="W32" t="n">
        <v>6.84</v>
      </c>
      <c r="X32" t="n">
        <v>0.76</v>
      </c>
      <c r="Y32" t="n">
        <v>1</v>
      </c>
      <c r="Z32" t="n">
        <v>10</v>
      </c>
      <c r="AA32" t="n">
        <v>407.713918565935</v>
      </c>
      <c r="AB32" t="n">
        <v>557.8521704505367</v>
      </c>
      <c r="AC32" t="n">
        <v>504.6115422531754</v>
      </c>
      <c r="AD32" t="n">
        <v>407713.918565935</v>
      </c>
      <c r="AE32" t="n">
        <v>557852.1704505368</v>
      </c>
      <c r="AF32" t="n">
        <v>1.913194284893332e-06</v>
      </c>
      <c r="AG32" t="n">
        <v>11</v>
      </c>
      <c r="AH32" t="n">
        <v>504611.5422531754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3.5893</v>
      </c>
      <c r="E33" t="n">
        <v>27.86</v>
      </c>
      <c r="F33" t="n">
        <v>24.48</v>
      </c>
      <c r="G33" t="n">
        <v>54.4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25</v>
      </c>
      <c r="N33" t="n">
        <v>37.16</v>
      </c>
      <c r="O33" t="n">
        <v>23464.76</v>
      </c>
      <c r="P33" t="n">
        <v>315.88</v>
      </c>
      <c r="Q33" t="n">
        <v>452.65</v>
      </c>
      <c r="R33" t="n">
        <v>86.88</v>
      </c>
      <c r="S33" t="n">
        <v>57.64</v>
      </c>
      <c r="T33" t="n">
        <v>12443.56</v>
      </c>
      <c r="U33" t="n">
        <v>0.66</v>
      </c>
      <c r="V33" t="n">
        <v>0.87</v>
      </c>
      <c r="W33" t="n">
        <v>6.84</v>
      </c>
      <c r="X33" t="n">
        <v>0.75</v>
      </c>
      <c r="Y33" t="n">
        <v>1</v>
      </c>
      <c r="Z33" t="n">
        <v>10</v>
      </c>
      <c r="AA33" t="n">
        <v>407.0557537733047</v>
      </c>
      <c r="AB33" t="n">
        <v>556.9516403450785</v>
      </c>
      <c r="AC33" t="n">
        <v>503.7969574770801</v>
      </c>
      <c r="AD33" t="n">
        <v>407055.7537733047</v>
      </c>
      <c r="AE33" t="n">
        <v>556951.6403450785</v>
      </c>
      <c r="AF33" t="n">
        <v>1.91591659136422e-06</v>
      </c>
      <c r="AG33" t="n">
        <v>11</v>
      </c>
      <c r="AH33" t="n">
        <v>503796.9574770801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3.5898</v>
      </c>
      <c r="E34" t="n">
        <v>27.86</v>
      </c>
      <c r="F34" t="n">
        <v>24.48</v>
      </c>
      <c r="G34" t="n">
        <v>54.39</v>
      </c>
      <c r="H34" t="n">
        <v>0.85</v>
      </c>
      <c r="I34" t="n">
        <v>27</v>
      </c>
      <c r="J34" t="n">
        <v>188.74</v>
      </c>
      <c r="K34" t="n">
        <v>52.44</v>
      </c>
      <c r="L34" t="n">
        <v>9</v>
      </c>
      <c r="M34" t="n">
        <v>25</v>
      </c>
      <c r="N34" t="n">
        <v>37.3</v>
      </c>
      <c r="O34" t="n">
        <v>23511.69</v>
      </c>
      <c r="P34" t="n">
        <v>315.33</v>
      </c>
      <c r="Q34" t="n">
        <v>452.68</v>
      </c>
      <c r="R34" t="n">
        <v>86.86</v>
      </c>
      <c r="S34" t="n">
        <v>57.64</v>
      </c>
      <c r="T34" t="n">
        <v>12433.72</v>
      </c>
      <c r="U34" t="n">
        <v>0.66</v>
      </c>
      <c r="V34" t="n">
        <v>0.87</v>
      </c>
      <c r="W34" t="n">
        <v>6.84</v>
      </c>
      <c r="X34" t="n">
        <v>0.75</v>
      </c>
      <c r="Y34" t="n">
        <v>1</v>
      </c>
      <c r="Z34" t="n">
        <v>10</v>
      </c>
      <c r="AA34" t="n">
        <v>406.6445424443473</v>
      </c>
      <c r="AB34" t="n">
        <v>556.3890028634355</v>
      </c>
      <c r="AC34" t="n">
        <v>503.2880173270186</v>
      </c>
      <c r="AD34" t="n">
        <v>406644.5424443473</v>
      </c>
      <c r="AE34" t="n">
        <v>556389.0028634355</v>
      </c>
      <c r="AF34" t="n">
        <v>1.916183484155483e-06</v>
      </c>
      <c r="AG34" t="n">
        <v>11</v>
      </c>
      <c r="AH34" t="n">
        <v>503288.0173270185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3.5985</v>
      </c>
      <c r="E35" t="n">
        <v>27.79</v>
      </c>
      <c r="F35" t="n">
        <v>24.44</v>
      </c>
      <c r="G35" t="n">
        <v>56.41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24</v>
      </c>
      <c r="N35" t="n">
        <v>37.43</v>
      </c>
      <c r="O35" t="n">
        <v>23558.67</v>
      </c>
      <c r="P35" t="n">
        <v>314.58</v>
      </c>
      <c r="Q35" t="n">
        <v>452.59</v>
      </c>
      <c r="R35" t="n">
        <v>85.86</v>
      </c>
      <c r="S35" t="n">
        <v>57.64</v>
      </c>
      <c r="T35" t="n">
        <v>11938.12</v>
      </c>
      <c r="U35" t="n">
        <v>0.67</v>
      </c>
      <c r="V35" t="n">
        <v>0.87</v>
      </c>
      <c r="W35" t="n">
        <v>6.83</v>
      </c>
      <c r="X35" t="n">
        <v>0.72</v>
      </c>
      <c r="Y35" t="n">
        <v>1</v>
      </c>
      <c r="Z35" t="n">
        <v>10</v>
      </c>
      <c r="AA35" t="n">
        <v>405.3072198584961</v>
      </c>
      <c r="AB35" t="n">
        <v>554.5592191029655</v>
      </c>
      <c r="AC35" t="n">
        <v>501.63286556053</v>
      </c>
      <c r="AD35" t="n">
        <v>405307.2198584961</v>
      </c>
      <c r="AE35" t="n">
        <v>554559.2191029654</v>
      </c>
      <c r="AF35" t="n">
        <v>1.920827418723469e-06</v>
      </c>
      <c r="AG35" t="n">
        <v>11</v>
      </c>
      <c r="AH35" t="n">
        <v>501632.86556053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3.6077</v>
      </c>
      <c r="E36" t="n">
        <v>27.72</v>
      </c>
      <c r="F36" t="n">
        <v>24.41</v>
      </c>
      <c r="G36" t="n">
        <v>58.58</v>
      </c>
      <c r="H36" t="n">
        <v>0.89</v>
      </c>
      <c r="I36" t="n">
        <v>25</v>
      </c>
      <c r="J36" t="n">
        <v>189.5</v>
      </c>
      <c r="K36" t="n">
        <v>52.44</v>
      </c>
      <c r="L36" t="n">
        <v>9.5</v>
      </c>
      <c r="M36" t="n">
        <v>23</v>
      </c>
      <c r="N36" t="n">
        <v>37.56</v>
      </c>
      <c r="O36" t="n">
        <v>23605.68</v>
      </c>
      <c r="P36" t="n">
        <v>313.94</v>
      </c>
      <c r="Q36" t="n">
        <v>452.61</v>
      </c>
      <c r="R36" t="n">
        <v>84.81</v>
      </c>
      <c r="S36" t="n">
        <v>57.64</v>
      </c>
      <c r="T36" t="n">
        <v>11417.19</v>
      </c>
      <c r="U36" t="n">
        <v>0.68</v>
      </c>
      <c r="V36" t="n">
        <v>0.87</v>
      </c>
      <c r="W36" t="n">
        <v>6.83</v>
      </c>
      <c r="X36" t="n">
        <v>0.68</v>
      </c>
      <c r="Y36" t="n">
        <v>1</v>
      </c>
      <c r="Z36" t="n">
        <v>10</v>
      </c>
      <c r="AA36" t="n">
        <v>404.0421683610424</v>
      </c>
      <c r="AB36" t="n">
        <v>552.828319834016</v>
      </c>
      <c r="AC36" t="n">
        <v>500.0671608884769</v>
      </c>
      <c r="AD36" t="n">
        <v>404042.1683610424</v>
      </c>
      <c r="AE36" t="n">
        <v>552828.319834016</v>
      </c>
      <c r="AF36" t="n">
        <v>1.925738246082717e-06</v>
      </c>
      <c r="AG36" t="n">
        <v>11</v>
      </c>
      <c r="AH36" t="n">
        <v>500067.1608884769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3.617</v>
      </c>
      <c r="E37" t="n">
        <v>27.65</v>
      </c>
      <c r="F37" t="n">
        <v>24.37</v>
      </c>
      <c r="G37" t="n">
        <v>60.93</v>
      </c>
      <c r="H37" t="n">
        <v>0.91</v>
      </c>
      <c r="I37" t="n">
        <v>24</v>
      </c>
      <c r="J37" t="n">
        <v>189.88</v>
      </c>
      <c r="K37" t="n">
        <v>52.44</v>
      </c>
      <c r="L37" t="n">
        <v>9.75</v>
      </c>
      <c r="M37" t="n">
        <v>22</v>
      </c>
      <c r="N37" t="n">
        <v>37.69</v>
      </c>
      <c r="O37" t="n">
        <v>23652.75</v>
      </c>
      <c r="P37" t="n">
        <v>313.34</v>
      </c>
      <c r="Q37" t="n">
        <v>452.58</v>
      </c>
      <c r="R37" t="n">
        <v>83.16</v>
      </c>
      <c r="S37" t="n">
        <v>57.64</v>
      </c>
      <c r="T37" t="n">
        <v>10597.68</v>
      </c>
      <c r="U37" t="n">
        <v>0.6899999999999999</v>
      </c>
      <c r="V37" t="n">
        <v>0.87</v>
      </c>
      <c r="W37" t="n">
        <v>6.84</v>
      </c>
      <c r="X37" t="n">
        <v>0.65</v>
      </c>
      <c r="Y37" t="n">
        <v>1</v>
      </c>
      <c r="Z37" t="n">
        <v>10</v>
      </c>
      <c r="AA37" t="n">
        <v>402.7703405618338</v>
      </c>
      <c r="AB37" t="n">
        <v>551.0881489300565</v>
      </c>
      <c r="AC37" t="n">
        <v>498.4930694532459</v>
      </c>
      <c r="AD37" t="n">
        <v>402770.3405618339</v>
      </c>
      <c r="AE37" t="n">
        <v>551088.1489300565</v>
      </c>
      <c r="AF37" t="n">
        <v>1.930702452000218e-06</v>
      </c>
      <c r="AG37" t="n">
        <v>11</v>
      </c>
      <c r="AH37" t="n">
        <v>498493.0694532459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3.6153</v>
      </c>
      <c r="E38" t="n">
        <v>27.66</v>
      </c>
      <c r="F38" t="n">
        <v>24.39</v>
      </c>
      <c r="G38" t="n">
        <v>60.97</v>
      </c>
      <c r="H38" t="n">
        <v>0.93</v>
      </c>
      <c r="I38" t="n">
        <v>24</v>
      </c>
      <c r="J38" t="n">
        <v>190.26</v>
      </c>
      <c r="K38" t="n">
        <v>52.44</v>
      </c>
      <c r="L38" t="n">
        <v>10</v>
      </c>
      <c r="M38" t="n">
        <v>22</v>
      </c>
      <c r="N38" t="n">
        <v>37.82</v>
      </c>
      <c r="O38" t="n">
        <v>23699.85</v>
      </c>
      <c r="P38" t="n">
        <v>313.22</v>
      </c>
      <c r="Q38" t="n">
        <v>452.66</v>
      </c>
      <c r="R38" t="n">
        <v>83.95999999999999</v>
      </c>
      <c r="S38" t="n">
        <v>57.64</v>
      </c>
      <c r="T38" t="n">
        <v>10998.09</v>
      </c>
      <c r="U38" t="n">
        <v>0.6899999999999999</v>
      </c>
      <c r="V38" t="n">
        <v>0.87</v>
      </c>
      <c r="W38" t="n">
        <v>6.83</v>
      </c>
      <c r="X38" t="n">
        <v>0.66</v>
      </c>
      <c r="Y38" t="n">
        <v>1</v>
      </c>
      <c r="Z38" t="n">
        <v>10</v>
      </c>
      <c r="AA38" t="n">
        <v>402.889314900657</v>
      </c>
      <c r="AB38" t="n">
        <v>551.2509348692116</v>
      </c>
      <c r="AC38" t="n">
        <v>498.6403193308396</v>
      </c>
      <c r="AD38" t="n">
        <v>402889.314900657</v>
      </c>
      <c r="AE38" t="n">
        <v>551250.9348692116</v>
      </c>
      <c r="AF38" t="n">
        <v>1.929795016509922e-06</v>
      </c>
      <c r="AG38" t="n">
        <v>11</v>
      </c>
      <c r="AH38" t="n">
        <v>498640.3193308396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3.6254</v>
      </c>
      <c r="E39" t="n">
        <v>27.58</v>
      </c>
      <c r="F39" t="n">
        <v>24.34</v>
      </c>
      <c r="G39" t="n">
        <v>63.51</v>
      </c>
      <c r="H39" t="n">
        <v>0.95</v>
      </c>
      <c r="I39" t="n">
        <v>23</v>
      </c>
      <c r="J39" t="n">
        <v>190.65</v>
      </c>
      <c r="K39" t="n">
        <v>52.44</v>
      </c>
      <c r="L39" t="n">
        <v>10.25</v>
      </c>
      <c r="M39" t="n">
        <v>21</v>
      </c>
      <c r="N39" t="n">
        <v>37.95</v>
      </c>
      <c r="O39" t="n">
        <v>23747</v>
      </c>
      <c r="P39" t="n">
        <v>312.34</v>
      </c>
      <c r="Q39" t="n">
        <v>452.57</v>
      </c>
      <c r="R39" t="n">
        <v>82.44</v>
      </c>
      <c r="S39" t="n">
        <v>57.64</v>
      </c>
      <c r="T39" t="n">
        <v>10241.13</v>
      </c>
      <c r="U39" t="n">
        <v>0.7</v>
      </c>
      <c r="V39" t="n">
        <v>0.87</v>
      </c>
      <c r="W39" t="n">
        <v>6.83</v>
      </c>
      <c r="X39" t="n">
        <v>0.62</v>
      </c>
      <c r="Y39" t="n">
        <v>1</v>
      </c>
      <c r="Z39" t="n">
        <v>10</v>
      </c>
      <c r="AA39" t="n">
        <v>401.3411816069722</v>
      </c>
      <c r="AB39" t="n">
        <v>549.1327105979715</v>
      </c>
      <c r="AC39" t="n">
        <v>496.7242554111002</v>
      </c>
      <c r="AD39" t="n">
        <v>401341.1816069722</v>
      </c>
      <c r="AE39" t="n">
        <v>549132.7105979715</v>
      </c>
      <c r="AF39" t="n">
        <v>1.935186250893445e-06</v>
      </c>
      <c r="AG39" t="n">
        <v>11</v>
      </c>
      <c r="AH39" t="n">
        <v>496724.2554111002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3.6248</v>
      </c>
      <c r="E40" t="n">
        <v>27.59</v>
      </c>
      <c r="F40" t="n">
        <v>24.35</v>
      </c>
      <c r="G40" t="n">
        <v>63.52</v>
      </c>
      <c r="H40" t="n">
        <v>0.98</v>
      </c>
      <c r="I40" t="n">
        <v>23</v>
      </c>
      <c r="J40" t="n">
        <v>191.03</v>
      </c>
      <c r="K40" t="n">
        <v>52.44</v>
      </c>
      <c r="L40" t="n">
        <v>10.5</v>
      </c>
      <c r="M40" t="n">
        <v>21</v>
      </c>
      <c r="N40" t="n">
        <v>38.09</v>
      </c>
      <c r="O40" t="n">
        <v>23794.2</v>
      </c>
      <c r="P40" t="n">
        <v>312.09</v>
      </c>
      <c r="Q40" t="n">
        <v>452.65</v>
      </c>
      <c r="R40" t="n">
        <v>82.33</v>
      </c>
      <c r="S40" t="n">
        <v>57.64</v>
      </c>
      <c r="T40" t="n">
        <v>10186.65</v>
      </c>
      <c r="U40" t="n">
        <v>0.7</v>
      </c>
      <c r="V40" t="n">
        <v>0.87</v>
      </c>
      <c r="W40" t="n">
        <v>6.84</v>
      </c>
      <c r="X40" t="n">
        <v>0.62</v>
      </c>
      <c r="Y40" t="n">
        <v>1</v>
      </c>
      <c r="Z40" t="n">
        <v>10</v>
      </c>
      <c r="AA40" t="n">
        <v>401.2536677327105</v>
      </c>
      <c r="AB40" t="n">
        <v>549.0129702543671</v>
      </c>
      <c r="AC40" t="n">
        <v>496.6159429178328</v>
      </c>
      <c r="AD40" t="n">
        <v>401253.6677327105</v>
      </c>
      <c r="AE40" t="n">
        <v>549012.9702543671</v>
      </c>
      <c r="AF40" t="n">
        <v>1.934865979543929e-06</v>
      </c>
      <c r="AG40" t="n">
        <v>11</v>
      </c>
      <c r="AH40" t="n">
        <v>496615.9429178328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3.6333</v>
      </c>
      <c r="E41" t="n">
        <v>27.52</v>
      </c>
      <c r="F41" t="n">
        <v>24.32</v>
      </c>
      <c r="G41" t="n">
        <v>66.33</v>
      </c>
      <c r="H41" t="n">
        <v>1</v>
      </c>
      <c r="I41" t="n">
        <v>22</v>
      </c>
      <c r="J41" t="n">
        <v>191.41</v>
      </c>
      <c r="K41" t="n">
        <v>52.44</v>
      </c>
      <c r="L41" t="n">
        <v>10.75</v>
      </c>
      <c r="M41" t="n">
        <v>20</v>
      </c>
      <c r="N41" t="n">
        <v>38.22</v>
      </c>
      <c r="O41" t="n">
        <v>23841.44</v>
      </c>
      <c r="P41" t="n">
        <v>311.59</v>
      </c>
      <c r="Q41" t="n">
        <v>452.56</v>
      </c>
      <c r="R41" t="n">
        <v>81.73999999999999</v>
      </c>
      <c r="S41" t="n">
        <v>57.64</v>
      </c>
      <c r="T41" t="n">
        <v>9898.690000000001</v>
      </c>
      <c r="U41" t="n">
        <v>0.71</v>
      </c>
      <c r="V41" t="n">
        <v>0.87</v>
      </c>
      <c r="W41" t="n">
        <v>6.83</v>
      </c>
      <c r="X41" t="n">
        <v>0.6</v>
      </c>
      <c r="Y41" t="n">
        <v>1</v>
      </c>
      <c r="Z41" t="n">
        <v>10</v>
      </c>
      <c r="AA41" t="n">
        <v>400.1560951494898</v>
      </c>
      <c r="AB41" t="n">
        <v>547.5112230245194</v>
      </c>
      <c r="AC41" t="n">
        <v>495.2575203358863</v>
      </c>
      <c r="AD41" t="n">
        <v>400156.0951494898</v>
      </c>
      <c r="AE41" t="n">
        <v>547511.2230245194</v>
      </c>
      <c r="AF41" t="n">
        <v>1.939403156995409e-06</v>
      </c>
      <c r="AG41" t="n">
        <v>11</v>
      </c>
      <c r="AH41" t="n">
        <v>495257.5203358863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3.6324</v>
      </c>
      <c r="E42" t="n">
        <v>27.53</v>
      </c>
      <c r="F42" t="n">
        <v>24.33</v>
      </c>
      <c r="G42" t="n">
        <v>66.34999999999999</v>
      </c>
      <c r="H42" t="n">
        <v>1.02</v>
      </c>
      <c r="I42" t="n">
        <v>22</v>
      </c>
      <c r="J42" t="n">
        <v>191.79</v>
      </c>
      <c r="K42" t="n">
        <v>52.44</v>
      </c>
      <c r="L42" t="n">
        <v>11</v>
      </c>
      <c r="M42" t="n">
        <v>20</v>
      </c>
      <c r="N42" t="n">
        <v>38.35</v>
      </c>
      <c r="O42" t="n">
        <v>23888.73</v>
      </c>
      <c r="P42" t="n">
        <v>311.34</v>
      </c>
      <c r="Q42" t="n">
        <v>452.59</v>
      </c>
      <c r="R42" t="n">
        <v>81.72</v>
      </c>
      <c r="S42" t="n">
        <v>57.64</v>
      </c>
      <c r="T42" t="n">
        <v>9890.190000000001</v>
      </c>
      <c r="U42" t="n">
        <v>0.71</v>
      </c>
      <c r="V42" t="n">
        <v>0.87</v>
      </c>
      <c r="W42" t="n">
        <v>6.83</v>
      </c>
      <c r="X42" t="n">
        <v>0.6</v>
      </c>
      <c r="Y42" t="n">
        <v>1</v>
      </c>
      <c r="Z42" t="n">
        <v>10</v>
      </c>
      <c r="AA42" t="n">
        <v>400.0921001856024</v>
      </c>
      <c r="AB42" t="n">
        <v>547.4236622916701</v>
      </c>
      <c r="AC42" t="n">
        <v>495.1783162764879</v>
      </c>
      <c r="AD42" t="n">
        <v>400092.1001856024</v>
      </c>
      <c r="AE42" t="n">
        <v>547423.6622916701</v>
      </c>
      <c r="AF42" t="n">
        <v>1.938922749971134e-06</v>
      </c>
      <c r="AG42" t="n">
        <v>11</v>
      </c>
      <c r="AH42" t="n">
        <v>495178.3162764878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3.6422</v>
      </c>
      <c r="E43" t="n">
        <v>27.46</v>
      </c>
      <c r="F43" t="n">
        <v>24.29</v>
      </c>
      <c r="G43" t="n">
        <v>69.40000000000001</v>
      </c>
      <c r="H43" t="n">
        <v>1.04</v>
      </c>
      <c r="I43" t="n">
        <v>21</v>
      </c>
      <c r="J43" t="n">
        <v>192.18</v>
      </c>
      <c r="K43" t="n">
        <v>52.44</v>
      </c>
      <c r="L43" t="n">
        <v>11.25</v>
      </c>
      <c r="M43" t="n">
        <v>19</v>
      </c>
      <c r="N43" t="n">
        <v>38.49</v>
      </c>
      <c r="O43" t="n">
        <v>23936.06</v>
      </c>
      <c r="P43" t="n">
        <v>310.6</v>
      </c>
      <c r="Q43" t="n">
        <v>452.61</v>
      </c>
      <c r="R43" t="n">
        <v>80.39</v>
      </c>
      <c r="S43" t="n">
        <v>57.64</v>
      </c>
      <c r="T43" t="n">
        <v>9228.389999999999</v>
      </c>
      <c r="U43" t="n">
        <v>0.72</v>
      </c>
      <c r="V43" t="n">
        <v>0.87</v>
      </c>
      <c r="W43" t="n">
        <v>6.84</v>
      </c>
      <c r="X43" t="n">
        <v>0.5600000000000001</v>
      </c>
      <c r="Y43" t="n">
        <v>1</v>
      </c>
      <c r="Z43" t="n">
        <v>10</v>
      </c>
      <c r="AA43" t="n">
        <v>398.7070844439378</v>
      </c>
      <c r="AB43" t="n">
        <v>545.5286226513425</v>
      </c>
      <c r="AC43" t="n">
        <v>493.4641365597283</v>
      </c>
      <c r="AD43" t="n">
        <v>398707.0844439379</v>
      </c>
      <c r="AE43" t="n">
        <v>545528.6226513425</v>
      </c>
      <c r="AF43" t="n">
        <v>1.944153848679899e-06</v>
      </c>
      <c r="AG43" t="n">
        <v>11</v>
      </c>
      <c r="AH43" t="n">
        <v>493464.1365597284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3.641</v>
      </c>
      <c r="E44" t="n">
        <v>27.47</v>
      </c>
      <c r="F44" t="n">
        <v>24.3</v>
      </c>
      <c r="G44" t="n">
        <v>69.42</v>
      </c>
      <c r="H44" t="n">
        <v>1.06</v>
      </c>
      <c r="I44" t="n">
        <v>21</v>
      </c>
      <c r="J44" t="n">
        <v>192.56</v>
      </c>
      <c r="K44" t="n">
        <v>52.44</v>
      </c>
      <c r="L44" t="n">
        <v>11.5</v>
      </c>
      <c r="M44" t="n">
        <v>19</v>
      </c>
      <c r="N44" t="n">
        <v>38.62</v>
      </c>
      <c r="O44" t="n">
        <v>23983.44</v>
      </c>
      <c r="P44" t="n">
        <v>310.59</v>
      </c>
      <c r="Q44" t="n">
        <v>452.59</v>
      </c>
      <c r="R44" t="n">
        <v>81.05</v>
      </c>
      <c r="S44" t="n">
        <v>57.64</v>
      </c>
      <c r="T44" t="n">
        <v>9558.74</v>
      </c>
      <c r="U44" t="n">
        <v>0.71</v>
      </c>
      <c r="V44" t="n">
        <v>0.87</v>
      </c>
      <c r="W44" t="n">
        <v>6.83</v>
      </c>
      <c r="X44" t="n">
        <v>0.57</v>
      </c>
      <c r="Y44" t="n">
        <v>1</v>
      </c>
      <c r="Z44" t="n">
        <v>10</v>
      </c>
      <c r="AA44" t="n">
        <v>398.8256665634868</v>
      </c>
      <c r="AB44" t="n">
        <v>545.6908719387834</v>
      </c>
      <c r="AC44" t="n">
        <v>493.6109010028942</v>
      </c>
      <c r="AD44" t="n">
        <v>398825.6665634869</v>
      </c>
      <c r="AE44" t="n">
        <v>545690.8719387834</v>
      </c>
      <c r="AF44" t="n">
        <v>1.943513305980867e-06</v>
      </c>
      <c r="AG44" t="n">
        <v>11</v>
      </c>
      <c r="AH44" t="n">
        <v>493610.9010028942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3.6502</v>
      </c>
      <c r="E45" t="n">
        <v>27.4</v>
      </c>
      <c r="F45" t="n">
        <v>24.26</v>
      </c>
      <c r="G45" t="n">
        <v>72.79000000000001</v>
      </c>
      <c r="H45" t="n">
        <v>1.08</v>
      </c>
      <c r="I45" t="n">
        <v>20</v>
      </c>
      <c r="J45" t="n">
        <v>192.95</v>
      </c>
      <c r="K45" t="n">
        <v>52.44</v>
      </c>
      <c r="L45" t="n">
        <v>11.75</v>
      </c>
      <c r="M45" t="n">
        <v>18</v>
      </c>
      <c r="N45" t="n">
        <v>38.75</v>
      </c>
      <c r="O45" t="n">
        <v>24030.86</v>
      </c>
      <c r="P45" t="n">
        <v>309.37</v>
      </c>
      <c r="Q45" t="n">
        <v>452.57</v>
      </c>
      <c r="R45" t="n">
        <v>79.93000000000001</v>
      </c>
      <c r="S45" t="n">
        <v>57.64</v>
      </c>
      <c r="T45" t="n">
        <v>9003.809999999999</v>
      </c>
      <c r="U45" t="n">
        <v>0.72</v>
      </c>
      <c r="V45" t="n">
        <v>0.87</v>
      </c>
      <c r="W45" t="n">
        <v>6.83</v>
      </c>
      <c r="X45" t="n">
        <v>0.54</v>
      </c>
      <c r="Y45" t="n">
        <v>1</v>
      </c>
      <c r="Z45" t="n">
        <v>10</v>
      </c>
      <c r="AA45" t="n">
        <v>397.175649953452</v>
      </c>
      <c r="AB45" t="n">
        <v>543.4332464193385</v>
      </c>
      <c r="AC45" t="n">
        <v>491.5687400944277</v>
      </c>
      <c r="AD45" t="n">
        <v>397175.649953452</v>
      </c>
      <c r="AE45" t="n">
        <v>543433.2464193385</v>
      </c>
      <c r="AF45" t="n">
        <v>1.948424133340115e-06</v>
      </c>
      <c r="AG45" t="n">
        <v>11</v>
      </c>
      <c r="AH45" t="n">
        <v>491568.7400944277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3.6496</v>
      </c>
      <c r="E46" t="n">
        <v>27.4</v>
      </c>
      <c r="F46" t="n">
        <v>24.27</v>
      </c>
      <c r="G46" t="n">
        <v>72.81</v>
      </c>
      <c r="H46" t="n">
        <v>1.1</v>
      </c>
      <c r="I46" t="n">
        <v>20</v>
      </c>
      <c r="J46" t="n">
        <v>193.33</v>
      </c>
      <c r="K46" t="n">
        <v>52.44</v>
      </c>
      <c r="L46" t="n">
        <v>12</v>
      </c>
      <c r="M46" t="n">
        <v>18</v>
      </c>
      <c r="N46" t="n">
        <v>38.89</v>
      </c>
      <c r="O46" t="n">
        <v>24078.33</v>
      </c>
      <c r="P46" t="n">
        <v>309.76</v>
      </c>
      <c r="Q46" t="n">
        <v>452.61</v>
      </c>
      <c r="R46" t="n">
        <v>80.03</v>
      </c>
      <c r="S46" t="n">
        <v>57.64</v>
      </c>
      <c r="T46" t="n">
        <v>9052.34</v>
      </c>
      <c r="U46" t="n">
        <v>0.72</v>
      </c>
      <c r="V46" t="n">
        <v>0.87</v>
      </c>
      <c r="W46" t="n">
        <v>6.83</v>
      </c>
      <c r="X46" t="n">
        <v>0.54</v>
      </c>
      <c r="Y46" t="n">
        <v>1</v>
      </c>
      <c r="Z46" t="n">
        <v>10</v>
      </c>
      <c r="AA46" t="n">
        <v>397.512184168394</v>
      </c>
      <c r="AB46" t="n">
        <v>543.8937073790638</v>
      </c>
      <c r="AC46" t="n">
        <v>491.9852553064179</v>
      </c>
      <c r="AD46" t="n">
        <v>397512.184168394</v>
      </c>
      <c r="AE46" t="n">
        <v>543893.7073790638</v>
      </c>
      <c r="AF46" t="n">
        <v>1.948103861990599e-06</v>
      </c>
      <c r="AG46" t="n">
        <v>11</v>
      </c>
      <c r="AH46" t="n">
        <v>491985.2553064179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3.6581</v>
      </c>
      <c r="E47" t="n">
        <v>27.34</v>
      </c>
      <c r="F47" t="n">
        <v>24.24</v>
      </c>
      <c r="G47" t="n">
        <v>76.55</v>
      </c>
      <c r="H47" t="n">
        <v>1.12</v>
      </c>
      <c r="I47" t="n">
        <v>19</v>
      </c>
      <c r="J47" t="n">
        <v>193.72</v>
      </c>
      <c r="K47" t="n">
        <v>52.44</v>
      </c>
      <c r="L47" t="n">
        <v>12.25</v>
      </c>
      <c r="M47" t="n">
        <v>17</v>
      </c>
      <c r="N47" t="n">
        <v>39.02</v>
      </c>
      <c r="O47" t="n">
        <v>24125.85</v>
      </c>
      <c r="P47" t="n">
        <v>307.91</v>
      </c>
      <c r="Q47" t="n">
        <v>452.58</v>
      </c>
      <c r="R47" t="n">
        <v>79.04000000000001</v>
      </c>
      <c r="S47" t="n">
        <v>57.64</v>
      </c>
      <c r="T47" t="n">
        <v>8561.02</v>
      </c>
      <c r="U47" t="n">
        <v>0.73</v>
      </c>
      <c r="V47" t="n">
        <v>0.87</v>
      </c>
      <c r="W47" t="n">
        <v>6.83</v>
      </c>
      <c r="X47" t="n">
        <v>0.52</v>
      </c>
      <c r="Y47" t="n">
        <v>1</v>
      </c>
      <c r="Z47" t="n">
        <v>10</v>
      </c>
      <c r="AA47" t="n">
        <v>395.5381585822989</v>
      </c>
      <c r="AB47" t="n">
        <v>541.192758484306</v>
      </c>
      <c r="AC47" t="n">
        <v>489.5420811833702</v>
      </c>
      <c r="AD47" t="n">
        <v>395538.1585822989</v>
      </c>
      <c r="AE47" t="n">
        <v>541192.7584843059</v>
      </c>
      <c r="AF47" t="n">
        <v>1.952641039442078e-06</v>
      </c>
      <c r="AG47" t="n">
        <v>11</v>
      </c>
      <c r="AH47" t="n">
        <v>489542.0811833701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3.6594</v>
      </c>
      <c r="E48" t="n">
        <v>27.33</v>
      </c>
      <c r="F48" t="n">
        <v>24.23</v>
      </c>
      <c r="G48" t="n">
        <v>76.52</v>
      </c>
      <c r="H48" t="n">
        <v>1.14</v>
      </c>
      <c r="I48" t="n">
        <v>19</v>
      </c>
      <c r="J48" t="n">
        <v>194.1</v>
      </c>
      <c r="K48" t="n">
        <v>52.44</v>
      </c>
      <c r="L48" t="n">
        <v>12.5</v>
      </c>
      <c r="M48" t="n">
        <v>17</v>
      </c>
      <c r="N48" t="n">
        <v>39.16</v>
      </c>
      <c r="O48" t="n">
        <v>24173.41</v>
      </c>
      <c r="P48" t="n">
        <v>308.12</v>
      </c>
      <c r="Q48" t="n">
        <v>452.57</v>
      </c>
      <c r="R48" t="n">
        <v>78.88</v>
      </c>
      <c r="S48" t="n">
        <v>57.64</v>
      </c>
      <c r="T48" t="n">
        <v>8481.540000000001</v>
      </c>
      <c r="U48" t="n">
        <v>0.73</v>
      </c>
      <c r="V48" t="n">
        <v>0.88</v>
      </c>
      <c r="W48" t="n">
        <v>6.82</v>
      </c>
      <c r="X48" t="n">
        <v>0.51</v>
      </c>
      <c r="Y48" t="n">
        <v>1</v>
      </c>
      <c r="Z48" t="n">
        <v>10</v>
      </c>
      <c r="AA48" t="n">
        <v>395.5457403294845</v>
      </c>
      <c r="AB48" t="n">
        <v>541.2031321652885</v>
      </c>
      <c r="AC48" t="n">
        <v>489.5514648147991</v>
      </c>
      <c r="AD48" t="n">
        <v>395545.7403294845</v>
      </c>
      <c r="AE48" t="n">
        <v>541203.1321652884</v>
      </c>
      <c r="AF48" t="n">
        <v>1.953334960699364e-06</v>
      </c>
      <c r="AG48" t="n">
        <v>11</v>
      </c>
      <c r="AH48" t="n">
        <v>489551.4648147991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3.6571</v>
      </c>
      <c r="E49" t="n">
        <v>27.34</v>
      </c>
      <c r="F49" t="n">
        <v>24.25</v>
      </c>
      <c r="G49" t="n">
        <v>76.56999999999999</v>
      </c>
      <c r="H49" t="n">
        <v>1.16</v>
      </c>
      <c r="I49" t="n">
        <v>19</v>
      </c>
      <c r="J49" t="n">
        <v>194.49</v>
      </c>
      <c r="K49" t="n">
        <v>52.44</v>
      </c>
      <c r="L49" t="n">
        <v>12.75</v>
      </c>
      <c r="M49" t="n">
        <v>17</v>
      </c>
      <c r="N49" t="n">
        <v>39.3</v>
      </c>
      <c r="O49" t="n">
        <v>24221.02</v>
      </c>
      <c r="P49" t="n">
        <v>308.25</v>
      </c>
      <c r="Q49" t="n">
        <v>452.64</v>
      </c>
      <c r="R49" t="n">
        <v>79.19</v>
      </c>
      <c r="S49" t="n">
        <v>57.64</v>
      </c>
      <c r="T49" t="n">
        <v>8635.67</v>
      </c>
      <c r="U49" t="n">
        <v>0.73</v>
      </c>
      <c r="V49" t="n">
        <v>0.87</v>
      </c>
      <c r="W49" t="n">
        <v>6.83</v>
      </c>
      <c r="X49" t="n">
        <v>0.52</v>
      </c>
      <c r="Y49" t="n">
        <v>1</v>
      </c>
      <c r="Z49" t="n">
        <v>10</v>
      </c>
      <c r="AA49" t="n">
        <v>395.8713245436987</v>
      </c>
      <c r="AB49" t="n">
        <v>541.648610850938</v>
      </c>
      <c r="AC49" t="n">
        <v>489.9544276399237</v>
      </c>
      <c r="AD49" t="n">
        <v>395871.3245436987</v>
      </c>
      <c r="AE49" t="n">
        <v>541648.610850938</v>
      </c>
      <c r="AF49" t="n">
        <v>1.952107253859552e-06</v>
      </c>
      <c r="AG49" t="n">
        <v>11</v>
      </c>
      <c r="AH49" t="n">
        <v>489954.4276399237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3.6685</v>
      </c>
      <c r="E50" t="n">
        <v>27.26</v>
      </c>
      <c r="F50" t="n">
        <v>24.2</v>
      </c>
      <c r="G50" t="n">
        <v>80.66</v>
      </c>
      <c r="H50" t="n">
        <v>1.18</v>
      </c>
      <c r="I50" t="n">
        <v>18</v>
      </c>
      <c r="J50" t="n">
        <v>194.88</v>
      </c>
      <c r="K50" t="n">
        <v>52.44</v>
      </c>
      <c r="L50" t="n">
        <v>13</v>
      </c>
      <c r="M50" t="n">
        <v>16</v>
      </c>
      <c r="N50" t="n">
        <v>39.43</v>
      </c>
      <c r="O50" t="n">
        <v>24268.67</v>
      </c>
      <c r="P50" t="n">
        <v>307.18</v>
      </c>
      <c r="Q50" t="n">
        <v>452.56</v>
      </c>
      <c r="R50" t="n">
        <v>77.73999999999999</v>
      </c>
      <c r="S50" t="n">
        <v>57.64</v>
      </c>
      <c r="T50" t="n">
        <v>7917.3</v>
      </c>
      <c r="U50" t="n">
        <v>0.74</v>
      </c>
      <c r="V50" t="n">
        <v>0.88</v>
      </c>
      <c r="W50" t="n">
        <v>6.82</v>
      </c>
      <c r="X50" t="n">
        <v>0.47</v>
      </c>
      <c r="Y50" t="n">
        <v>1</v>
      </c>
      <c r="Z50" t="n">
        <v>10</v>
      </c>
      <c r="AA50" t="n">
        <v>394.1359858863564</v>
      </c>
      <c r="AB50" t="n">
        <v>539.2742439422238</v>
      </c>
      <c r="AC50" t="n">
        <v>487.8066669765323</v>
      </c>
      <c r="AD50" t="n">
        <v>394135.9858863564</v>
      </c>
      <c r="AE50" t="n">
        <v>539274.2439422238</v>
      </c>
      <c r="AF50" t="n">
        <v>1.958192409500359e-06</v>
      </c>
      <c r="AG50" t="n">
        <v>11</v>
      </c>
      <c r="AH50" t="n">
        <v>487806.6669765323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3.6651</v>
      </c>
      <c r="E51" t="n">
        <v>27.28</v>
      </c>
      <c r="F51" t="n">
        <v>24.22</v>
      </c>
      <c r="G51" t="n">
        <v>80.75</v>
      </c>
      <c r="H51" t="n">
        <v>1.2</v>
      </c>
      <c r="I51" t="n">
        <v>18</v>
      </c>
      <c r="J51" t="n">
        <v>195.26</v>
      </c>
      <c r="K51" t="n">
        <v>52.44</v>
      </c>
      <c r="L51" t="n">
        <v>13.25</v>
      </c>
      <c r="M51" t="n">
        <v>16</v>
      </c>
      <c r="N51" t="n">
        <v>39.57</v>
      </c>
      <c r="O51" t="n">
        <v>24316.37</v>
      </c>
      <c r="P51" t="n">
        <v>307.75</v>
      </c>
      <c r="Q51" t="n">
        <v>452.56</v>
      </c>
      <c r="R51" t="n">
        <v>78.54000000000001</v>
      </c>
      <c r="S51" t="n">
        <v>57.64</v>
      </c>
      <c r="T51" t="n">
        <v>8316.84</v>
      </c>
      <c r="U51" t="n">
        <v>0.73</v>
      </c>
      <c r="V51" t="n">
        <v>0.88</v>
      </c>
      <c r="W51" t="n">
        <v>6.83</v>
      </c>
      <c r="X51" t="n">
        <v>0.5</v>
      </c>
      <c r="Y51" t="n">
        <v>1</v>
      </c>
      <c r="Z51" t="n">
        <v>10</v>
      </c>
      <c r="AA51" t="n">
        <v>394.8340423756751</v>
      </c>
      <c r="AB51" t="n">
        <v>540.2293556269885</v>
      </c>
      <c r="AC51" t="n">
        <v>488.6706241426107</v>
      </c>
      <c r="AD51" t="n">
        <v>394834.0423756751</v>
      </c>
      <c r="AE51" t="n">
        <v>540229.3556269886</v>
      </c>
      <c r="AF51" t="n">
        <v>1.956377538519767e-06</v>
      </c>
      <c r="AG51" t="n">
        <v>11</v>
      </c>
      <c r="AH51" t="n">
        <v>488670.6241426108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3.6688</v>
      </c>
      <c r="E52" t="n">
        <v>27.26</v>
      </c>
      <c r="F52" t="n">
        <v>24.2</v>
      </c>
      <c r="G52" t="n">
        <v>80.65000000000001</v>
      </c>
      <c r="H52" t="n">
        <v>1.22</v>
      </c>
      <c r="I52" t="n">
        <v>18</v>
      </c>
      <c r="J52" t="n">
        <v>195.65</v>
      </c>
      <c r="K52" t="n">
        <v>52.44</v>
      </c>
      <c r="L52" t="n">
        <v>13.5</v>
      </c>
      <c r="M52" t="n">
        <v>16</v>
      </c>
      <c r="N52" t="n">
        <v>39.71</v>
      </c>
      <c r="O52" t="n">
        <v>24364.12</v>
      </c>
      <c r="P52" t="n">
        <v>306.75</v>
      </c>
      <c r="Q52" t="n">
        <v>452.57</v>
      </c>
      <c r="R52" t="n">
        <v>77.73</v>
      </c>
      <c r="S52" t="n">
        <v>57.64</v>
      </c>
      <c r="T52" t="n">
        <v>7913.45</v>
      </c>
      <c r="U52" t="n">
        <v>0.74</v>
      </c>
      <c r="V52" t="n">
        <v>0.88</v>
      </c>
      <c r="W52" t="n">
        <v>6.82</v>
      </c>
      <c r="X52" t="n">
        <v>0.47</v>
      </c>
      <c r="Y52" t="n">
        <v>1</v>
      </c>
      <c r="Z52" t="n">
        <v>10</v>
      </c>
      <c r="AA52" t="n">
        <v>393.8297035182669</v>
      </c>
      <c r="AB52" t="n">
        <v>538.8551748939793</v>
      </c>
      <c r="AC52" t="n">
        <v>487.427593290085</v>
      </c>
      <c r="AD52" t="n">
        <v>393829.7035182668</v>
      </c>
      <c r="AE52" t="n">
        <v>538855.1748939793</v>
      </c>
      <c r="AF52" t="n">
        <v>1.958352545175118e-06</v>
      </c>
      <c r="AG52" t="n">
        <v>11</v>
      </c>
      <c r="AH52" t="n">
        <v>487427.593290085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3.6767</v>
      </c>
      <c r="E53" t="n">
        <v>27.2</v>
      </c>
      <c r="F53" t="n">
        <v>24.17</v>
      </c>
      <c r="G53" t="n">
        <v>85.31999999999999</v>
      </c>
      <c r="H53" t="n">
        <v>1.25</v>
      </c>
      <c r="I53" t="n">
        <v>17</v>
      </c>
      <c r="J53" t="n">
        <v>196.04</v>
      </c>
      <c r="K53" t="n">
        <v>52.44</v>
      </c>
      <c r="L53" t="n">
        <v>13.75</v>
      </c>
      <c r="M53" t="n">
        <v>15</v>
      </c>
      <c r="N53" t="n">
        <v>39.84</v>
      </c>
      <c r="O53" t="n">
        <v>24411.91</v>
      </c>
      <c r="P53" t="n">
        <v>305.71</v>
      </c>
      <c r="Q53" t="n">
        <v>452.66</v>
      </c>
      <c r="R53" t="n">
        <v>76.83</v>
      </c>
      <c r="S53" t="n">
        <v>57.64</v>
      </c>
      <c r="T53" t="n">
        <v>7470.18</v>
      </c>
      <c r="U53" t="n">
        <v>0.75</v>
      </c>
      <c r="V53" t="n">
        <v>0.88</v>
      </c>
      <c r="W53" t="n">
        <v>6.83</v>
      </c>
      <c r="X53" t="n">
        <v>0.45</v>
      </c>
      <c r="Y53" t="n">
        <v>1</v>
      </c>
      <c r="Z53" t="n">
        <v>10</v>
      </c>
      <c r="AA53" t="n">
        <v>392.4524846565444</v>
      </c>
      <c r="AB53" t="n">
        <v>536.9708032887627</v>
      </c>
      <c r="AC53" t="n">
        <v>485.7230634661382</v>
      </c>
      <c r="AD53" t="n">
        <v>392452.4846565444</v>
      </c>
      <c r="AE53" t="n">
        <v>536970.8032887627</v>
      </c>
      <c r="AF53" t="n">
        <v>1.962569451277081e-06</v>
      </c>
      <c r="AG53" t="n">
        <v>11</v>
      </c>
      <c r="AH53" t="n">
        <v>485723.0634661381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3.6774</v>
      </c>
      <c r="E54" t="n">
        <v>27.19</v>
      </c>
      <c r="F54" t="n">
        <v>24.17</v>
      </c>
      <c r="G54" t="n">
        <v>85.3</v>
      </c>
      <c r="H54" t="n">
        <v>1.27</v>
      </c>
      <c r="I54" t="n">
        <v>17</v>
      </c>
      <c r="J54" t="n">
        <v>196.42</v>
      </c>
      <c r="K54" t="n">
        <v>52.44</v>
      </c>
      <c r="L54" t="n">
        <v>14</v>
      </c>
      <c r="M54" t="n">
        <v>15</v>
      </c>
      <c r="N54" t="n">
        <v>39.98</v>
      </c>
      <c r="O54" t="n">
        <v>24459.75</v>
      </c>
      <c r="P54" t="n">
        <v>305.9</v>
      </c>
      <c r="Q54" t="n">
        <v>452.58</v>
      </c>
      <c r="R54" t="n">
        <v>76.94</v>
      </c>
      <c r="S54" t="n">
        <v>57.64</v>
      </c>
      <c r="T54" t="n">
        <v>7521.37</v>
      </c>
      <c r="U54" t="n">
        <v>0.75</v>
      </c>
      <c r="V54" t="n">
        <v>0.88</v>
      </c>
      <c r="W54" t="n">
        <v>6.82</v>
      </c>
      <c r="X54" t="n">
        <v>0.44</v>
      </c>
      <c r="Y54" t="n">
        <v>1</v>
      </c>
      <c r="Z54" t="n">
        <v>10</v>
      </c>
      <c r="AA54" t="n">
        <v>392.5246801234821</v>
      </c>
      <c r="AB54" t="n">
        <v>537.0695843116659</v>
      </c>
      <c r="AC54" t="n">
        <v>485.8124169668556</v>
      </c>
      <c r="AD54" t="n">
        <v>392524.6801234821</v>
      </c>
      <c r="AE54" t="n">
        <v>537069.584311666</v>
      </c>
      <c r="AF54" t="n">
        <v>1.96294310118485e-06</v>
      </c>
      <c r="AG54" t="n">
        <v>11</v>
      </c>
      <c r="AH54" t="n">
        <v>485812.4169668556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3.6765</v>
      </c>
      <c r="E55" t="n">
        <v>27.2</v>
      </c>
      <c r="F55" t="n">
        <v>24.18</v>
      </c>
      <c r="G55" t="n">
        <v>85.31999999999999</v>
      </c>
      <c r="H55" t="n">
        <v>1.29</v>
      </c>
      <c r="I55" t="n">
        <v>17</v>
      </c>
      <c r="J55" t="n">
        <v>196.81</v>
      </c>
      <c r="K55" t="n">
        <v>52.44</v>
      </c>
      <c r="L55" t="n">
        <v>14.25</v>
      </c>
      <c r="M55" t="n">
        <v>15</v>
      </c>
      <c r="N55" t="n">
        <v>40.12</v>
      </c>
      <c r="O55" t="n">
        <v>24507.64</v>
      </c>
      <c r="P55" t="n">
        <v>306.12</v>
      </c>
      <c r="Q55" t="n">
        <v>452.56</v>
      </c>
      <c r="R55" t="n">
        <v>77.02</v>
      </c>
      <c r="S55" t="n">
        <v>57.64</v>
      </c>
      <c r="T55" t="n">
        <v>7562.13</v>
      </c>
      <c r="U55" t="n">
        <v>0.75</v>
      </c>
      <c r="V55" t="n">
        <v>0.88</v>
      </c>
      <c r="W55" t="n">
        <v>6.82</v>
      </c>
      <c r="X55" t="n">
        <v>0.45</v>
      </c>
      <c r="Y55" t="n">
        <v>1</v>
      </c>
      <c r="Z55" t="n">
        <v>10</v>
      </c>
      <c r="AA55" t="n">
        <v>392.7687821493446</v>
      </c>
      <c r="AB55" t="n">
        <v>537.4035754724724</v>
      </c>
      <c r="AC55" t="n">
        <v>486.1145324800342</v>
      </c>
      <c r="AD55" t="n">
        <v>392768.7821493446</v>
      </c>
      <c r="AE55" t="n">
        <v>537403.5754724725</v>
      </c>
      <c r="AF55" t="n">
        <v>1.962462694160576e-06</v>
      </c>
      <c r="AG55" t="n">
        <v>11</v>
      </c>
      <c r="AH55" t="n">
        <v>486114.5324800342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3.6744</v>
      </c>
      <c r="E56" t="n">
        <v>27.22</v>
      </c>
      <c r="F56" t="n">
        <v>24.19</v>
      </c>
      <c r="G56" t="n">
        <v>85.38</v>
      </c>
      <c r="H56" t="n">
        <v>1.31</v>
      </c>
      <c r="I56" t="n">
        <v>17</v>
      </c>
      <c r="J56" t="n">
        <v>197.2</v>
      </c>
      <c r="K56" t="n">
        <v>52.44</v>
      </c>
      <c r="L56" t="n">
        <v>14.5</v>
      </c>
      <c r="M56" t="n">
        <v>15</v>
      </c>
      <c r="N56" t="n">
        <v>40.26</v>
      </c>
      <c r="O56" t="n">
        <v>24555.57</v>
      </c>
      <c r="P56" t="n">
        <v>305.61</v>
      </c>
      <c r="Q56" t="n">
        <v>452.6</v>
      </c>
      <c r="R56" t="n">
        <v>77.45</v>
      </c>
      <c r="S56" t="n">
        <v>57.64</v>
      </c>
      <c r="T56" t="n">
        <v>7779.59</v>
      </c>
      <c r="U56" t="n">
        <v>0.74</v>
      </c>
      <c r="V56" t="n">
        <v>0.88</v>
      </c>
      <c r="W56" t="n">
        <v>6.82</v>
      </c>
      <c r="X56" t="n">
        <v>0.47</v>
      </c>
      <c r="Y56" t="n">
        <v>1</v>
      </c>
      <c r="Z56" t="n">
        <v>10</v>
      </c>
      <c r="AA56" t="n">
        <v>392.6232038062828</v>
      </c>
      <c r="AB56" t="n">
        <v>537.2043887610323</v>
      </c>
      <c r="AC56" t="n">
        <v>485.9343558687735</v>
      </c>
      <c r="AD56" t="n">
        <v>392623.2038062828</v>
      </c>
      <c r="AE56" t="n">
        <v>537204.3887610323</v>
      </c>
      <c r="AF56" t="n">
        <v>1.961341744437269e-06</v>
      </c>
      <c r="AG56" t="n">
        <v>11</v>
      </c>
      <c r="AH56" t="n">
        <v>485934.3558687735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3.6835</v>
      </c>
      <c r="E57" t="n">
        <v>27.15</v>
      </c>
      <c r="F57" t="n">
        <v>24.16</v>
      </c>
      <c r="G57" t="n">
        <v>90.59</v>
      </c>
      <c r="H57" t="n">
        <v>1.33</v>
      </c>
      <c r="I57" t="n">
        <v>16</v>
      </c>
      <c r="J57" t="n">
        <v>197.59</v>
      </c>
      <c r="K57" t="n">
        <v>52.44</v>
      </c>
      <c r="L57" t="n">
        <v>14.75</v>
      </c>
      <c r="M57" t="n">
        <v>14</v>
      </c>
      <c r="N57" t="n">
        <v>40.4</v>
      </c>
      <c r="O57" t="n">
        <v>24603.55</v>
      </c>
      <c r="P57" t="n">
        <v>305.02</v>
      </c>
      <c r="Q57" t="n">
        <v>452.55</v>
      </c>
      <c r="R57" t="n">
        <v>76.23</v>
      </c>
      <c r="S57" t="n">
        <v>57.64</v>
      </c>
      <c r="T57" t="n">
        <v>7173.23</v>
      </c>
      <c r="U57" t="n">
        <v>0.76</v>
      </c>
      <c r="V57" t="n">
        <v>0.88</v>
      </c>
      <c r="W57" t="n">
        <v>6.83</v>
      </c>
      <c r="X57" t="n">
        <v>0.43</v>
      </c>
      <c r="Y57" t="n">
        <v>1</v>
      </c>
      <c r="Z57" t="n">
        <v>10</v>
      </c>
      <c r="AA57" t="n">
        <v>391.4562261480608</v>
      </c>
      <c r="AB57" t="n">
        <v>535.6076784456319</v>
      </c>
      <c r="AC57" t="n">
        <v>484.490033344878</v>
      </c>
      <c r="AD57" t="n">
        <v>391456.2261480608</v>
      </c>
      <c r="AE57" t="n">
        <v>535607.6784456319</v>
      </c>
      <c r="AF57" t="n">
        <v>1.966199193238265e-06</v>
      </c>
      <c r="AG57" t="n">
        <v>11</v>
      </c>
      <c r="AH57" t="n">
        <v>484490.0333448781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3.6851</v>
      </c>
      <c r="E58" t="n">
        <v>27.14</v>
      </c>
      <c r="F58" t="n">
        <v>24.15</v>
      </c>
      <c r="G58" t="n">
        <v>90.55</v>
      </c>
      <c r="H58" t="n">
        <v>1.35</v>
      </c>
      <c r="I58" t="n">
        <v>16</v>
      </c>
      <c r="J58" t="n">
        <v>197.98</v>
      </c>
      <c r="K58" t="n">
        <v>52.44</v>
      </c>
      <c r="L58" t="n">
        <v>15</v>
      </c>
      <c r="M58" t="n">
        <v>14</v>
      </c>
      <c r="N58" t="n">
        <v>40.54</v>
      </c>
      <c r="O58" t="n">
        <v>24651.58</v>
      </c>
      <c r="P58" t="n">
        <v>304.57</v>
      </c>
      <c r="Q58" t="n">
        <v>452.56</v>
      </c>
      <c r="R58" t="n">
        <v>76.19</v>
      </c>
      <c r="S58" t="n">
        <v>57.64</v>
      </c>
      <c r="T58" t="n">
        <v>7150.94</v>
      </c>
      <c r="U58" t="n">
        <v>0.76</v>
      </c>
      <c r="V58" t="n">
        <v>0.88</v>
      </c>
      <c r="W58" t="n">
        <v>6.82</v>
      </c>
      <c r="X58" t="n">
        <v>0.42</v>
      </c>
      <c r="Y58" t="n">
        <v>1</v>
      </c>
      <c r="Z58" t="n">
        <v>10</v>
      </c>
      <c r="AA58" t="n">
        <v>391.0095292431558</v>
      </c>
      <c r="AB58" t="n">
        <v>534.9964880334643</v>
      </c>
      <c r="AC58" t="n">
        <v>483.9371740878366</v>
      </c>
      <c r="AD58" t="n">
        <v>391009.5292431558</v>
      </c>
      <c r="AE58" t="n">
        <v>534996.4880334643</v>
      </c>
      <c r="AF58" t="n">
        <v>1.967053250170308e-06</v>
      </c>
      <c r="AG58" t="n">
        <v>11</v>
      </c>
      <c r="AH58" t="n">
        <v>483937.1740878366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3.6826</v>
      </c>
      <c r="E59" t="n">
        <v>27.15</v>
      </c>
      <c r="F59" t="n">
        <v>24.16</v>
      </c>
      <c r="G59" t="n">
        <v>90.62</v>
      </c>
      <c r="H59" t="n">
        <v>1.36</v>
      </c>
      <c r="I59" t="n">
        <v>16</v>
      </c>
      <c r="J59" t="n">
        <v>198.37</v>
      </c>
      <c r="K59" t="n">
        <v>52.44</v>
      </c>
      <c r="L59" t="n">
        <v>15.25</v>
      </c>
      <c r="M59" t="n">
        <v>14</v>
      </c>
      <c r="N59" t="n">
        <v>40.68</v>
      </c>
      <c r="O59" t="n">
        <v>24699.65</v>
      </c>
      <c r="P59" t="n">
        <v>304.86</v>
      </c>
      <c r="Q59" t="n">
        <v>452.55</v>
      </c>
      <c r="R59" t="n">
        <v>76.51000000000001</v>
      </c>
      <c r="S59" t="n">
        <v>57.64</v>
      </c>
      <c r="T59" t="n">
        <v>7314.91</v>
      </c>
      <c r="U59" t="n">
        <v>0.75</v>
      </c>
      <c r="V59" t="n">
        <v>0.88</v>
      </c>
      <c r="W59" t="n">
        <v>6.83</v>
      </c>
      <c r="X59" t="n">
        <v>0.44</v>
      </c>
      <c r="Y59" t="n">
        <v>1</v>
      </c>
      <c r="Z59" t="n">
        <v>10</v>
      </c>
      <c r="AA59" t="n">
        <v>391.4186479443467</v>
      </c>
      <c r="AB59" t="n">
        <v>535.556262289477</v>
      </c>
      <c r="AC59" t="n">
        <v>484.4435242745035</v>
      </c>
      <c r="AD59" t="n">
        <v>391418.6479443467</v>
      </c>
      <c r="AE59" t="n">
        <v>535556.262289477</v>
      </c>
      <c r="AF59" t="n">
        <v>1.96571878621399e-06</v>
      </c>
      <c r="AG59" t="n">
        <v>11</v>
      </c>
      <c r="AH59" t="n">
        <v>484443.5242745035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3.6815</v>
      </c>
      <c r="E60" t="n">
        <v>27.16</v>
      </c>
      <c r="F60" t="n">
        <v>24.17</v>
      </c>
      <c r="G60" t="n">
        <v>90.65000000000001</v>
      </c>
      <c r="H60" t="n">
        <v>1.38</v>
      </c>
      <c r="I60" t="n">
        <v>16</v>
      </c>
      <c r="J60" t="n">
        <v>198.76</v>
      </c>
      <c r="K60" t="n">
        <v>52.44</v>
      </c>
      <c r="L60" t="n">
        <v>15.5</v>
      </c>
      <c r="M60" t="n">
        <v>14</v>
      </c>
      <c r="N60" t="n">
        <v>40.82</v>
      </c>
      <c r="O60" t="n">
        <v>24747.78</v>
      </c>
      <c r="P60" t="n">
        <v>304.15</v>
      </c>
      <c r="Q60" t="n">
        <v>452.57</v>
      </c>
      <c r="R60" t="n">
        <v>76.98999999999999</v>
      </c>
      <c r="S60" t="n">
        <v>57.64</v>
      </c>
      <c r="T60" t="n">
        <v>7551.85</v>
      </c>
      <c r="U60" t="n">
        <v>0.75</v>
      </c>
      <c r="V60" t="n">
        <v>0.88</v>
      </c>
      <c r="W60" t="n">
        <v>6.82</v>
      </c>
      <c r="X60" t="n">
        <v>0.45</v>
      </c>
      <c r="Y60" t="n">
        <v>1</v>
      </c>
      <c r="Z60" t="n">
        <v>10</v>
      </c>
      <c r="AA60" t="n">
        <v>391.0661664367149</v>
      </c>
      <c r="AB60" t="n">
        <v>535.0739815403487</v>
      </c>
      <c r="AC60" t="n">
        <v>484.0072717231866</v>
      </c>
      <c r="AD60" t="n">
        <v>391066.1664367149</v>
      </c>
      <c r="AE60" t="n">
        <v>535073.9815403486</v>
      </c>
      <c r="AF60" t="n">
        <v>1.965131622073211e-06</v>
      </c>
      <c r="AG60" t="n">
        <v>11</v>
      </c>
      <c r="AH60" t="n">
        <v>484007.2717231867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3.6948</v>
      </c>
      <c r="E61" t="n">
        <v>27.06</v>
      </c>
      <c r="F61" t="n">
        <v>24.11</v>
      </c>
      <c r="G61" t="n">
        <v>96.44</v>
      </c>
      <c r="H61" t="n">
        <v>1.4</v>
      </c>
      <c r="I61" t="n">
        <v>15</v>
      </c>
      <c r="J61" t="n">
        <v>199.15</v>
      </c>
      <c r="K61" t="n">
        <v>52.44</v>
      </c>
      <c r="L61" t="n">
        <v>15.75</v>
      </c>
      <c r="M61" t="n">
        <v>13</v>
      </c>
      <c r="N61" t="n">
        <v>40.96</v>
      </c>
      <c r="O61" t="n">
        <v>24795.95</v>
      </c>
      <c r="P61" t="n">
        <v>303.07</v>
      </c>
      <c r="Q61" t="n">
        <v>452.6</v>
      </c>
      <c r="R61" t="n">
        <v>74.88</v>
      </c>
      <c r="S61" t="n">
        <v>57.64</v>
      </c>
      <c r="T61" t="n">
        <v>6503.26</v>
      </c>
      <c r="U61" t="n">
        <v>0.77</v>
      </c>
      <c r="V61" t="n">
        <v>0.88</v>
      </c>
      <c r="W61" t="n">
        <v>6.82</v>
      </c>
      <c r="X61" t="n">
        <v>0.39</v>
      </c>
      <c r="Y61" t="n">
        <v>1</v>
      </c>
      <c r="Z61" t="n">
        <v>10</v>
      </c>
      <c r="AA61" t="n">
        <v>389.1782825031446</v>
      </c>
      <c r="AB61" t="n">
        <v>532.4908954548767</v>
      </c>
      <c r="AC61" t="n">
        <v>481.6707117483281</v>
      </c>
      <c r="AD61" t="n">
        <v>389178.2825031446</v>
      </c>
      <c r="AE61" t="n">
        <v>532490.8954548767</v>
      </c>
      <c r="AF61" t="n">
        <v>1.97223097032082e-06</v>
      </c>
      <c r="AG61" t="n">
        <v>11</v>
      </c>
      <c r="AH61" t="n">
        <v>481670.7117483281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3.6946</v>
      </c>
      <c r="E62" t="n">
        <v>27.07</v>
      </c>
      <c r="F62" t="n">
        <v>24.11</v>
      </c>
      <c r="G62" t="n">
        <v>96.45</v>
      </c>
      <c r="H62" t="n">
        <v>1.42</v>
      </c>
      <c r="I62" t="n">
        <v>15</v>
      </c>
      <c r="J62" t="n">
        <v>199.54</v>
      </c>
      <c r="K62" t="n">
        <v>52.44</v>
      </c>
      <c r="L62" t="n">
        <v>16</v>
      </c>
      <c r="M62" t="n">
        <v>13</v>
      </c>
      <c r="N62" t="n">
        <v>41.1</v>
      </c>
      <c r="O62" t="n">
        <v>24844.17</v>
      </c>
      <c r="P62" t="n">
        <v>302.96</v>
      </c>
      <c r="Q62" t="n">
        <v>452.61</v>
      </c>
      <c r="R62" t="n">
        <v>74.91</v>
      </c>
      <c r="S62" t="n">
        <v>57.64</v>
      </c>
      <c r="T62" t="n">
        <v>6520.46</v>
      </c>
      <c r="U62" t="n">
        <v>0.77</v>
      </c>
      <c r="V62" t="n">
        <v>0.88</v>
      </c>
      <c r="W62" t="n">
        <v>6.82</v>
      </c>
      <c r="X62" t="n">
        <v>0.39</v>
      </c>
      <c r="Y62" t="n">
        <v>1</v>
      </c>
      <c r="Z62" t="n">
        <v>10</v>
      </c>
      <c r="AA62" t="n">
        <v>389.1211009825656</v>
      </c>
      <c r="AB62" t="n">
        <v>532.4126571757498</v>
      </c>
      <c r="AC62" t="n">
        <v>481.599940420753</v>
      </c>
      <c r="AD62" t="n">
        <v>389121.1009825655</v>
      </c>
      <c r="AE62" t="n">
        <v>532412.6571757498</v>
      </c>
      <c r="AF62" t="n">
        <v>1.972124213204315e-06</v>
      </c>
      <c r="AG62" t="n">
        <v>11</v>
      </c>
      <c r="AH62" t="n">
        <v>481599.940420753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3.6926</v>
      </c>
      <c r="E63" t="n">
        <v>27.08</v>
      </c>
      <c r="F63" t="n">
        <v>24.13</v>
      </c>
      <c r="G63" t="n">
        <v>96.51000000000001</v>
      </c>
      <c r="H63" t="n">
        <v>1.44</v>
      </c>
      <c r="I63" t="n">
        <v>15</v>
      </c>
      <c r="J63" t="n">
        <v>199.93</v>
      </c>
      <c r="K63" t="n">
        <v>52.44</v>
      </c>
      <c r="L63" t="n">
        <v>16.25</v>
      </c>
      <c r="M63" t="n">
        <v>13</v>
      </c>
      <c r="N63" t="n">
        <v>41.24</v>
      </c>
      <c r="O63" t="n">
        <v>24892.44</v>
      </c>
      <c r="P63" t="n">
        <v>302.92</v>
      </c>
      <c r="Q63" t="n">
        <v>452.6</v>
      </c>
      <c r="R63" t="n">
        <v>75.54000000000001</v>
      </c>
      <c r="S63" t="n">
        <v>57.64</v>
      </c>
      <c r="T63" t="n">
        <v>6831.19</v>
      </c>
      <c r="U63" t="n">
        <v>0.76</v>
      </c>
      <c r="V63" t="n">
        <v>0.88</v>
      </c>
      <c r="W63" t="n">
        <v>6.82</v>
      </c>
      <c r="X63" t="n">
        <v>0.4</v>
      </c>
      <c r="Y63" t="n">
        <v>1</v>
      </c>
      <c r="Z63" t="n">
        <v>10</v>
      </c>
      <c r="AA63" t="n">
        <v>389.3059522034517</v>
      </c>
      <c r="AB63" t="n">
        <v>532.6655787712265</v>
      </c>
      <c r="AC63" t="n">
        <v>481.8287235341351</v>
      </c>
      <c r="AD63" t="n">
        <v>389305.9522034517</v>
      </c>
      <c r="AE63" t="n">
        <v>532665.5787712265</v>
      </c>
      <c r="AF63" t="n">
        <v>1.971056642039261e-06</v>
      </c>
      <c r="AG63" t="n">
        <v>11</v>
      </c>
      <c r="AH63" t="n">
        <v>481828.7235341351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3.6937</v>
      </c>
      <c r="E64" t="n">
        <v>27.07</v>
      </c>
      <c r="F64" t="n">
        <v>24.12</v>
      </c>
      <c r="G64" t="n">
        <v>96.48</v>
      </c>
      <c r="H64" t="n">
        <v>1.46</v>
      </c>
      <c r="I64" t="n">
        <v>15</v>
      </c>
      <c r="J64" t="n">
        <v>200.32</v>
      </c>
      <c r="K64" t="n">
        <v>52.44</v>
      </c>
      <c r="L64" t="n">
        <v>16.5</v>
      </c>
      <c r="M64" t="n">
        <v>13</v>
      </c>
      <c r="N64" t="n">
        <v>41.38</v>
      </c>
      <c r="O64" t="n">
        <v>24940.75</v>
      </c>
      <c r="P64" t="n">
        <v>302.15</v>
      </c>
      <c r="Q64" t="n">
        <v>452.57</v>
      </c>
      <c r="R64" t="n">
        <v>75.12</v>
      </c>
      <c r="S64" t="n">
        <v>57.64</v>
      </c>
      <c r="T64" t="n">
        <v>6622.72</v>
      </c>
      <c r="U64" t="n">
        <v>0.77</v>
      </c>
      <c r="V64" t="n">
        <v>0.88</v>
      </c>
      <c r="W64" t="n">
        <v>6.82</v>
      </c>
      <c r="X64" t="n">
        <v>0.39</v>
      </c>
      <c r="Y64" t="n">
        <v>1</v>
      </c>
      <c r="Z64" t="n">
        <v>10</v>
      </c>
      <c r="AA64" t="n">
        <v>388.6887892564685</v>
      </c>
      <c r="AB64" t="n">
        <v>531.8211491998564</v>
      </c>
      <c r="AC64" t="n">
        <v>481.0648851358923</v>
      </c>
      <c r="AD64" t="n">
        <v>388688.7892564685</v>
      </c>
      <c r="AE64" t="n">
        <v>531821.1491998564</v>
      </c>
      <c r="AF64" t="n">
        <v>1.97164380618004e-06</v>
      </c>
      <c r="AG64" t="n">
        <v>11</v>
      </c>
      <c r="AH64" t="n">
        <v>481064.8851358923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3.7001</v>
      </c>
      <c r="E65" t="n">
        <v>27.03</v>
      </c>
      <c r="F65" t="n">
        <v>24.11</v>
      </c>
      <c r="G65" t="n">
        <v>103.32</v>
      </c>
      <c r="H65" t="n">
        <v>1.48</v>
      </c>
      <c r="I65" t="n">
        <v>14</v>
      </c>
      <c r="J65" t="n">
        <v>200.72</v>
      </c>
      <c r="K65" t="n">
        <v>52.44</v>
      </c>
      <c r="L65" t="n">
        <v>16.75</v>
      </c>
      <c r="M65" t="n">
        <v>12</v>
      </c>
      <c r="N65" t="n">
        <v>41.52</v>
      </c>
      <c r="O65" t="n">
        <v>24989.11</v>
      </c>
      <c r="P65" t="n">
        <v>302.2</v>
      </c>
      <c r="Q65" t="n">
        <v>452.63</v>
      </c>
      <c r="R65" t="n">
        <v>74.75</v>
      </c>
      <c r="S65" t="n">
        <v>57.64</v>
      </c>
      <c r="T65" t="n">
        <v>6444.61</v>
      </c>
      <c r="U65" t="n">
        <v>0.77</v>
      </c>
      <c r="V65" t="n">
        <v>0.88</v>
      </c>
      <c r="W65" t="n">
        <v>6.82</v>
      </c>
      <c r="X65" t="n">
        <v>0.38</v>
      </c>
      <c r="Y65" t="n">
        <v>1</v>
      </c>
      <c r="Z65" t="n">
        <v>10</v>
      </c>
      <c r="AA65" t="n">
        <v>388.2171954469665</v>
      </c>
      <c r="AB65" t="n">
        <v>531.1758937444453</v>
      </c>
      <c r="AC65" t="n">
        <v>480.4812119555238</v>
      </c>
      <c r="AD65" t="n">
        <v>388217.1954469664</v>
      </c>
      <c r="AE65" t="n">
        <v>531175.8937444453</v>
      </c>
      <c r="AF65" t="n">
        <v>1.975060033908213e-06</v>
      </c>
      <c r="AG65" t="n">
        <v>11</v>
      </c>
      <c r="AH65" t="n">
        <v>480481.2119555238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3.7022</v>
      </c>
      <c r="E66" t="n">
        <v>27.01</v>
      </c>
      <c r="F66" t="n">
        <v>24.09</v>
      </c>
      <c r="G66" t="n">
        <v>103.25</v>
      </c>
      <c r="H66" t="n">
        <v>1.5</v>
      </c>
      <c r="I66" t="n">
        <v>14</v>
      </c>
      <c r="J66" t="n">
        <v>201.11</v>
      </c>
      <c r="K66" t="n">
        <v>52.44</v>
      </c>
      <c r="L66" t="n">
        <v>17</v>
      </c>
      <c r="M66" t="n">
        <v>12</v>
      </c>
      <c r="N66" t="n">
        <v>41.67</v>
      </c>
      <c r="O66" t="n">
        <v>25037.53</v>
      </c>
      <c r="P66" t="n">
        <v>301.95</v>
      </c>
      <c r="Q66" t="n">
        <v>452.66</v>
      </c>
      <c r="R66" t="n">
        <v>74.23</v>
      </c>
      <c r="S66" t="n">
        <v>57.64</v>
      </c>
      <c r="T66" t="n">
        <v>6182.2</v>
      </c>
      <c r="U66" t="n">
        <v>0.78</v>
      </c>
      <c r="V66" t="n">
        <v>0.88</v>
      </c>
      <c r="W66" t="n">
        <v>6.82</v>
      </c>
      <c r="X66" t="n">
        <v>0.37</v>
      </c>
      <c r="Y66" t="n">
        <v>1</v>
      </c>
      <c r="Z66" t="n">
        <v>10</v>
      </c>
      <c r="AA66" t="n">
        <v>387.8364812979645</v>
      </c>
      <c r="AB66" t="n">
        <v>530.6549838498579</v>
      </c>
      <c r="AC66" t="n">
        <v>480.0100169701743</v>
      </c>
      <c r="AD66" t="n">
        <v>387836.4812979645</v>
      </c>
      <c r="AE66" t="n">
        <v>530654.9838498579</v>
      </c>
      <c r="AF66" t="n">
        <v>1.97618098363152e-06</v>
      </c>
      <c r="AG66" t="n">
        <v>11</v>
      </c>
      <c r="AH66" t="n">
        <v>480010.0169701743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3.7002</v>
      </c>
      <c r="E67" t="n">
        <v>27.03</v>
      </c>
      <c r="F67" t="n">
        <v>24.11</v>
      </c>
      <c r="G67" t="n">
        <v>103.32</v>
      </c>
      <c r="H67" t="n">
        <v>1.52</v>
      </c>
      <c r="I67" t="n">
        <v>14</v>
      </c>
      <c r="J67" t="n">
        <v>201.5</v>
      </c>
      <c r="K67" t="n">
        <v>52.44</v>
      </c>
      <c r="L67" t="n">
        <v>17.25</v>
      </c>
      <c r="M67" t="n">
        <v>12</v>
      </c>
      <c r="N67" t="n">
        <v>41.81</v>
      </c>
      <c r="O67" t="n">
        <v>25085.99</v>
      </c>
      <c r="P67" t="n">
        <v>301.67</v>
      </c>
      <c r="Q67" t="n">
        <v>452.56</v>
      </c>
      <c r="R67" t="n">
        <v>74.83</v>
      </c>
      <c r="S67" t="n">
        <v>57.64</v>
      </c>
      <c r="T67" t="n">
        <v>6482.36</v>
      </c>
      <c r="U67" t="n">
        <v>0.77</v>
      </c>
      <c r="V67" t="n">
        <v>0.88</v>
      </c>
      <c r="W67" t="n">
        <v>6.82</v>
      </c>
      <c r="X67" t="n">
        <v>0.38</v>
      </c>
      <c r="Y67" t="n">
        <v>1</v>
      </c>
      <c r="Z67" t="n">
        <v>10</v>
      </c>
      <c r="AA67" t="n">
        <v>387.863381681295</v>
      </c>
      <c r="AB67" t="n">
        <v>530.6917901410919</v>
      </c>
      <c r="AC67" t="n">
        <v>480.0433105206308</v>
      </c>
      <c r="AD67" t="n">
        <v>387863.3816812951</v>
      </c>
      <c r="AE67" t="n">
        <v>530691.7901410919</v>
      </c>
      <c r="AF67" t="n">
        <v>1.975113412466466e-06</v>
      </c>
      <c r="AG67" t="n">
        <v>11</v>
      </c>
      <c r="AH67" t="n">
        <v>480043.3105206309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3.7022</v>
      </c>
      <c r="E68" t="n">
        <v>27.01</v>
      </c>
      <c r="F68" t="n">
        <v>24.09</v>
      </c>
      <c r="G68" t="n">
        <v>103.25</v>
      </c>
      <c r="H68" t="n">
        <v>1.54</v>
      </c>
      <c r="I68" t="n">
        <v>14</v>
      </c>
      <c r="J68" t="n">
        <v>201.9</v>
      </c>
      <c r="K68" t="n">
        <v>52.44</v>
      </c>
      <c r="L68" t="n">
        <v>17.5</v>
      </c>
      <c r="M68" t="n">
        <v>12</v>
      </c>
      <c r="N68" t="n">
        <v>41.95</v>
      </c>
      <c r="O68" t="n">
        <v>25134.5</v>
      </c>
      <c r="P68" t="n">
        <v>300.91</v>
      </c>
      <c r="Q68" t="n">
        <v>452.56</v>
      </c>
      <c r="R68" t="n">
        <v>74.2</v>
      </c>
      <c r="S68" t="n">
        <v>57.64</v>
      </c>
      <c r="T68" t="n">
        <v>6168.44</v>
      </c>
      <c r="U68" t="n">
        <v>0.78</v>
      </c>
      <c r="V68" t="n">
        <v>0.88</v>
      </c>
      <c r="W68" t="n">
        <v>6.82</v>
      </c>
      <c r="X68" t="n">
        <v>0.37</v>
      </c>
      <c r="Y68" t="n">
        <v>1</v>
      </c>
      <c r="Z68" t="n">
        <v>10</v>
      </c>
      <c r="AA68" t="n">
        <v>387.157049019303</v>
      </c>
      <c r="AB68" t="n">
        <v>529.7253546317565</v>
      </c>
      <c r="AC68" t="n">
        <v>479.1691102599057</v>
      </c>
      <c r="AD68" t="n">
        <v>387157.049019303</v>
      </c>
      <c r="AE68" t="n">
        <v>529725.3546317565</v>
      </c>
      <c r="AF68" t="n">
        <v>1.97618098363152e-06</v>
      </c>
      <c r="AG68" t="n">
        <v>11</v>
      </c>
      <c r="AH68" t="n">
        <v>479169.1102599057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3.7012</v>
      </c>
      <c r="E69" t="n">
        <v>27.02</v>
      </c>
      <c r="F69" t="n">
        <v>24.1</v>
      </c>
      <c r="G69" t="n">
        <v>103.29</v>
      </c>
      <c r="H69" t="n">
        <v>1.56</v>
      </c>
      <c r="I69" t="n">
        <v>14</v>
      </c>
      <c r="J69" t="n">
        <v>202.29</v>
      </c>
      <c r="K69" t="n">
        <v>52.44</v>
      </c>
      <c r="L69" t="n">
        <v>17.75</v>
      </c>
      <c r="M69" t="n">
        <v>12</v>
      </c>
      <c r="N69" t="n">
        <v>42.1</v>
      </c>
      <c r="O69" t="n">
        <v>25183.06</v>
      </c>
      <c r="P69" t="n">
        <v>299.5</v>
      </c>
      <c r="Q69" t="n">
        <v>452.62</v>
      </c>
      <c r="R69" t="n">
        <v>74.58</v>
      </c>
      <c r="S69" t="n">
        <v>57.64</v>
      </c>
      <c r="T69" t="n">
        <v>6356.16</v>
      </c>
      <c r="U69" t="n">
        <v>0.77</v>
      </c>
      <c r="V69" t="n">
        <v>0.88</v>
      </c>
      <c r="W69" t="n">
        <v>6.82</v>
      </c>
      <c r="X69" t="n">
        <v>0.38</v>
      </c>
      <c r="Y69" t="n">
        <v>1</v>
      </c>
      <c r="Z69" t="n">
        <v>10</v>
      </c>
      <c r="AA69" t="n">
        <v>386.3403964976625</v>
      </c>
      <c r="AB69" t="n">
        <v>528.6079746234816</v>
      </c>
      <c r="AC69" t="n">
        <v>478.1583714313678</v>
      </c>
      <c r="AD69" t="n">
        <v>386340.3964976625</v>
      </c>
      <c r="AE69" t="n">
        <v>528607.9746234816</v>
      </c>
      <c r="AF69" t="n">
        <v>1.975647198048993e-06</v>
      </c>
      <c r="AG69" t="n">
        <v>11</v>
      </c>
      <c r="AH69" t="n">
        <v>478158.3714313678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3.7089</v>
      </c>
      <c r="E70" t="n">
        <v>26.96</v>
      </c>
      <c r="F70" t="n">
        <v>24.08</v>
      </c>
      <c r="G70" t="n">
        <v>111.14</v>
      </c>
      <c r="H70" t="n">
        <v>1.58</v>
      </c>
      <c r="I70" t="n">
        <v>13</v>
      </c>
      <c r="J70" t="n">
        <v>202.68</v>
      </c>
      <c r="K70" t="n">
        <v>52.44</v>
      </c>
      <c r="L70" t="n">
        <v>18</v>
      </c>
      <c r="M70" t="n">
        <v>11</v>
      </c>
      <c r="N70" t="n">
        <v>42.24</v>
      </c>
      <c r="O70" t="n">
        <v>25231.66</v>
      </c>
      <c r="P70" t="n">
        <v>299.78</v>
      </c>
      <c r="Q70" t="n">
        <v>452.67</v>
      </c>
      <c r="R70" t="n">
        <v>74.03</v>
      </c>
      <c r="S70" t="n">
        <v>57.64</v>
      </c>
      <c r="T70" t="n">
        <v>6088.62</v>
      </c>
      <c r="U70" t="n">
        <v>0.78</v>
      </c>
      <c r="V70" t="n">
        <v>0.88</v>
      </c>
      <c r="W70" t="n">
        <v>6.81</v>
      </c>
      <c r="X70" t="n">
        <v>0.35</v>
      </c>
      <c r="Y70" t="n">
        <v>1</v>
      </c>
      <c r="Z70" t="n">
        <v>10</v>
      </c>
      <c r="AA70" t="n">
        <v>385.8977208149854</v>
      </c>
      <c r="AB70" t="n">
        <v>528.00228622497</v>
      </c>
      <c r="AC70" t="n">
        <v>477.6104890835211</v>
      </c>
      <c r="AD70" t="n">
        <v>385897.7208149854</v>
      </c>
      <c r="AE70" t="n">
        <v>528002.28622497</v>
      </c>
      <c r="AF70" t="n">
        <v>1.979757347034451e-06</v>
      </c>
      <c r="AG70" t="n">
        <v>11</v>
      </c>
      <c r="AH70" t="n">
        <v>477610.4890835211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3.7093</v>
      </c>
      <c r="E71" t="n">
        <v>26.96</v>
      </c>
      <c r="F71" t="n">
        <v>24.08</v>
      </c>
      <c r="G71" t="n">
        <v>111.12</v>
      </c>
      <c r="H71" t="n">
        <v>1.6</v>
      </c>
      <c r="I71" t="n">
        <v>13</v>
      </c>
      <c r="J71" t="n">
        <v>203.08</v>
      </c>
      <c r="K71" t="n">
        <v>52.44</v>
      </c>
      <c r="L71" t="n">
        <v>18.25</v>
      </c>
      <c r="M71" t="n">
        <v>11</v>
      </c>
      <c r="N71" t="n">
        <v>42.39</v>
      </c>
      <c r="O71" t="n">
        <v>25280.45</v>
      </c>
      <c r="P71" t="n">
        <v>300.24</v>
      </c>
      <c r="Q71" t="n">
        <v>452.56</v>
      </c>
      <c r="R71" t="n">
        <v>73.67</v>
      </c>
      <c r="S71" t="n">
        <v>57.64</v>
      </c>
      <c r="T71" t="n">
        <v>5908.37</v>
      </c>
      <c r="U71" t="n">
        <v>0.78</v>
      </c>
      <c r="V71" t="n">
        <v>0.88</v>
      </c>
      <c r="W71" t="n">
        <v>6.82</v>
      </c>
      <c r="X71" t="n">
        <v>0.35</v>
      </c>
      <c r="Y71" t="n">
        <v>1</v>
      </c>
      <c r="Z71" t="n">
        <v>10</v>
      </c>
      <c r="AA71" t="n">
        <v>386.1684763475695</v>
      </c>
      <c r="AB71" t="n">
        <v>528.3727458895426</v>
      </c>
      <c r="AC71" t="n">
        <v>477.9455925976502</v>
      </c>
      <c r="AD71" t="n">
        <v>386168.4763475695</v>
      </c>
      <c r="AE71" t="n">
        <v>528372.7458895425</v>
      </c>
      <c r="AF71" t="n">
        <v>1.979970861267462e-06</v>
      </c>
      <c r="AG71" t="n">
        <v>11</v>
      </c>
      <c r="AH71" t="n">
        <v>477945.5925976502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3.711</v>
      </c>
      <c r="E72" t="n">
        <v>26.95</v>
      </c>
      <c r="F72" t="n">
        <v>24.06</v>
      </c>
      <c r="G72" t="n">
        <v>111.07</v>
      </c>
      <c r="H72" t="n">
        <v>1.61</v>
      </c>
      <c r="I72" t="n">
        <v>13</v>
      </c>
      <c r="J72" t="n">
        <v>203.47</v>
      </c>
      <c r="K72" t="n">
        <v>52.44</v>
      </c>
      <c r="L72" t="n">
        <v>18.5</v>
      </c>
      <c r="M72" t="n">
        <v>11</v>
      </c>
      <c r="N72" t="n">
        <v>42.53</v>
      </c>
      <c r="O72" t="n">
        <v>25329.15</v>
      </c>
      <c r="P72" t="n">
        <v>300.47</v>
      </c>
      <c r="Q72" t="n">
        <v>452.59</v>
      </c>
      <c r="R72" t="n">
        <v>73.37</v>
      </c>
      <c r="S72" t="n">
        <v>57.64</v>
      </c>
      <c r="T72" t="n">
        <v>5756.27</v>
      </c>
      <c r="U72" t="n">
        <v>0.79</v>
      </c>
      <c r="V72" t="n">
        <v>0.88</v>
      </c>
      <c r="W72" t="n">
        <v>6.82</v>
      </c>
      <c r="X72" t="n">
        <v>0.34</v>
      </c>
      <c r="Y72" t="n">
        <v>1</v>
      </c>
      <c r="Z72" t="n">
        <v>10</v>
      </c>
      <c r="AA72" t="n">
        <v>386.1318680343751</v>
      </c>
      <c r="AB72" t="n">
        <v>528.3226567803853</v>
      </c>
      <c r="AC72" t="n">
        <v>477.9002839227704</v>
      </c>
      <c r="AD72" t="n">
        <v>386131.8680343751</v>
      </c>
      <c r="AE72" t="n">
        <v>528322.6567803853</v>
      </c>
      <c r="AF72" t="n">
        <v>1.980878296757757e-06</v>
      </c>
      <c r="AG72" t="n">
        <v>11</v>
      </c>
      <c r="AH72" t="n">
        <v>477900.2839227704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3.7098</v>
      </c>
      <c r="E73" t="n">
        <v>26.96</v>
      </c>
      <c r="F73" t="n">
        <v>24.07</v>
      </c>
      <c r="G73" t="n">
        <v>111.11</v>
      </c>
      <c r="H73" t="n">
        <v>1.63</v>
      </c>
      <c r="I73" t="n">
        <v>13</v>
      </c>
      <c r="J73" t="n">
        <v>203.87</v>
      </c>
      <c r="K73" t="n">
        <v>52.44</v>
      </c>
      <c r="L73" t="n">
        <v>18.75</v>
      </c>
      <c r="M73" t="n">
        <v>11</v>
      </c>
      <c r="N73" t="n">
        <v>42.68</v>
      </c>
      <c r="O73" t="n">
        <v>25377.91</v>
      </c>
      <c r="P73" t="n">
        <v>300.38</v>
      </c>
      <c r="Q73" t="n">
        <v>452.57</v>
      </c>
      <c r="R73" t="n">
        <v>73.67</v>
      </c>
      <c r="S73" t="n">
        <v>57.64</v>
      </c>
      <c r="T73" t="n">
        <v>5909.5</v>
      </c>
      <c r="U73" t="n">
        <v>0.78</v>
      </c>
      <c r="V73" t="n">
        <v>0.88</v>
      </c>
      <c r="W73" t="n">
        <v>6.82</v>
      </c>
      <c r="X73" t="n">
        <v>0.35</v>
      </c>
      <c r="Y73" t="n">
        <v>1</v>
      </c>
      <c r="Z73" t="n">
        <v>10</v>
      </c>
      <c r="AA73" t="n">
        <v>386.1920263656672</v>
      </c>
      <c r="AB73" t="n">
        <v>528.4049680632575</v>
      </c>
      <c r="AC73" t="n">
        <v>477.9747395323297</v>
      </c>
      <c r="AD73" t="n">
        <v>386192.0263656672</v>
      </c>
      <c r="AE73" t="n">
        <v>528404.9680632574</v>
      </c>
      <c r="AF73" t="n">
        <v>1.980237754058725e-06</v>
      </c>
      <c r="AG73" t="n">
        <v>11</v>
      </c>
      <c r="AH73" t="n">
        <v>477974.7395323297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3.7111</v>
      </c>
      <c r="E74" t="n">
        <v>26.95</v>
      </c>
      <c r="F74" t="n">
        <v>24.06</v>
      </c>
      <c r="G74" t="n">
        <v>111.06</v>
      </c>
      <c r="H74" t="n">
        <v>1.65</v>
      </c>
      <c r="I74" t="n">
        <v>13</v>
      </c>
      <c r="J74" t="n">
        <v>204.26</v>
      </c>
      <c r="K74" t="n">
        <v>52.44</v>
      </c>
      <c r="L74" t="n">
        <v>19</v>
      </c>
      <c r="M74" t="n">
        <v>11</v>
      </c>
      <c r="N74" t="n">
        <v>42.82</v>
      </c>
      <c r="O74" t="n">
        <v>25426.72</v>
      </c>
      <c r="P74" t="n">
        <v>299.44</v>
      </c>
      <c r="Q74" t="n">
        <v>452.58</v>
      </c>
      <c r="R74" t="n">
        <v>73.20999999999999</v>
      </c>
      <c r="S74" t="n">
        <v>57.64</v>
      </c>
      <c r="T74" t="n">
        <v>5676.84</v>
      </c>
      <c r="U74" t="n">
        <v>0.79</v>
      </c>
      <c r="V74" t="n">
        <v>0.88</v>
      </c>
      <c r="W74" t="n">
        <v>6.82</v>
      </c>
      <c r="X74" t="n">
        <v>0.34</v>
      </c>
      <c r="Y74" t="n">
        <v>1</v>
      </c>
      <c r="Z74" t="n">
        <v>10</v>
      </c>
      <c r="AA74" t="n">
        <v>385.45328290086</v>
      </c>
      <c r="AB74" t="n">
        <v>527.3941866636466</v>
      </c>
      <c r="AC74" t="n">
        <v>477.0604256908574</v>
      </c>
      <c r="AD74" t="n">
        <v>385453.28290086</v>
      </c>
      <c r="AE74" t="n">
        <v>527394.1866636466</v>
      </c>
      <c r="AF74" t="n">
        <v>1.98093167531601e-06</v>
      </c>
      <c r="AG74" t="n">
        <v>11</v>
      </c>
      <c r="AH74" t="n">
        <v>477060.4256908573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3.7092</v>
      </c>
      <c r="E75" t="n">
        <v>26.96</v>
      </c>
      <c r="F75" t="n">
        <v>24.08</v>
      </c>
      <c r="G75" t="n">
        <v>111.13</v>
      </c>
      <c r="H75" t="n">
        <v>1.67</v>
      </c>
      <c r="I75" t="n">
        <v>13</v>
      </c>
      <c r="J75" t="n">
        <v>204.66</v>
      </c>
      <c r="K75" t="n">
        <v>52.44</v>
      </c>
      <c r="L75" t="n">
        <v>19.25</v>
      </c>
      <c r="M75" t="n">
        <v>11</v>
      </c>
      <c r="N75" t="n">
        <v>42.97</v>
      </c>
      <c r="O75" t="n">
        <v>25475.58</v>
      </c>
      <c r="P75" t="n">
        <v>298.51</v>
      </c>
      <c r="Q75" t="n">
        <v>452.56</v>
      </c>
      <c r="R75" t="n">
        <v>73.8</v>
      </c>
      <c r="S75" t="n">
        <v>57.64</v>
      </c>
      <c r="T75" t="n">
        <v>5975.2</v>
      </c>
      <c r="U75" t="n">
        <v>0.78</v>
      </c>
      <c r="V75" t="n">
        <v>0.88</v>
      </c>
      <c r="W75" t="n">
        <v>6.82</v>
      </c>
      <c r="X75" t="n">
        <v>0.35</v>
      </c>
      <c r="Y75" t="n">
        <v>1</v>
      </c>
      <c r="Z75" t="n">
        <v>10</v>
      </c>
      <c r="AA75" t="n">
        <v>385.0477041525811</v>
      </c>
      <c r="AB75" t="n">
        <v>526.8392559273799</v>
      </c>
      <c r="AC75" t="n">
        <v>476.5584567652097</v>
      </c>
      <c r="AD75" t="n">
        <v>385047.7041525811</v>
      </c>
      <c r="AE75" t="n">
        <v>526839.2559273799</v>
      </c>
      <c r="AF75" t="n">
        <v>1.979917482709209e-06</v>
      </c>
      <c r="AG75" t="n">
        <v>11</v>
      </c>
      <c r="AH75" t="n">
        <v>476558.4567652097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3.722</v>
      </c>
      <c r="E76" t="n">
        <v>26.87</v>
      </c>
      <c r="F76" t="n">
        <v>24.02</v>
      </c>
      <c r="G76" t="n">
        <v>120.1</v>
      </c>
      <c r="H76" t="n">
        <v>1.69</v>
      </c>
      <c r="I76" t="n">
        <v>12</v>
      </c>
      <c r="J76" t="n">
        <v>205.06</v>
      </c>
      <c r="K76" t="n">
        <v>52.44</v>
      </c>
      <c r="L76" t="n">
        <v>19.5</v>
      </c>
      <c r="M76" t="n">
        <v>10</v>
      </c>
      <c r="N76" t="n">
        <v>43.11</v>
      </c>
      <c r="O76" t="n">
        <v>25524.49</v>
      </c>
      <c r="P76" t="n">
        <v>297.29</v>
      </c>
      <c r="Q76" t="n">
        <v>452.6</v>
      </c>
      <c r="R76" t="n">
        <v>71.98999999999999</v>
      </c>
      <c r="S76" t="n">
        <v>57.64</v>
      </c>
      <c r="T76" t="n">
        <v>5072.72</v>
      </c>
      <c r="U76" t="n">
        <v>0.8</v>
      </c>
      <c r="V76" t="n">
        <v>0.88</v>
      </c>
      <c r="W76" t="n">
        <v>6.81</v>
      </c>
      <c r="X76" t="n">
        <v>0.3</v>
      </c>
      <c r="Y76" t="n">
        <v>1</v>
      </c>
      <c r="Z76" t="n">
        <v>10</v>
      </c>
      <c r="AA76" t="n">
        <v>383.1403927878947</v>
      </c>
      <c r="AB76" t="n">
        <v>524.2295883735771</v>
      </c>
      <c r="AC76" t="n">
        <v>474.1978522200505</v>
      </c>
      <c r="AD76" t="n">
        <v>383140.3927878947</v>
      </c>
      <c r="AE76" t="n">
        <v>524229.5883735771</v>
      </c>
      <c r="AF76" t="n">
        <v>1.986749938165555e-06</v>
      </c>
      <c r="AG76" t="n">
        <v>11</v>
      </c>
      <c r="AH76" t="n">
        <v>474197.8522200505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3.7213</v>
      </c>
      <c r="E77" t="n">
        <v>26.87</v>
      </c>
      <c r="F77" t="n">
        <v>24.03</v>
      </c>
      <c r="G77" t="n">
        <v>120.13</v>
      </c>
      <c r="H77" t="n">
        <v>1.71</v>
      </c>
      <c r="I77" t="n">
        <v>12</v>
      </c>
      <c r="J77" t="n">
        <v>205.45</v>
      </c>
      <c r="K77" t="n">
        <v>52.44</v>
      </c>
      <c r="L77" t="n">
        <v>19.75</v>
      </c>
      <c r="M77" t="n">
        <v>10</v>
      </c>
      <c r="N77" t="n">
        <v>43.26</v>
      </c>
      <c r="O77" t="n">
        <v>25573.44</v>
      </c>
      <c r="P77" t="n">
        <v>297.65</v>
      </c>
      <c r="Q77" t="n">
        <v>452.56</v>
      </c>
      <c r="R77" t="n">
        <v>72.09999999999999</v>
      </c>
      <c r="S77" t="n">
        <v>57.64</v>
      </c>
      <c r="T77" t="n">
        <v>5126.27</v>
      </c>
      <c r="U77" t="n">
        <v>0.8</v>
      </c>
      <c r="V77" t="n">
        <v>0.88</v>
      </c>
      <c r="W77" t="n">
        <v>6.81</v>
      </c>
      <c r="X77" t="n">
        <v>0.3</v>
      </c>
      <c r="Y77" t="n">
        <v>1</v>
      </c>
      <c r="Z77" t="n">
        <v>10</v>
      </c>
      <c r="AA77" t="n">
        <v>383.4558806848434</v>
      </c>
      <c r="AB77" t="n">
        <v>524.6612528325261</v>
      </c>
      <c r="AC77" t="n">
        <v>474.5883192288822</v>
      </c>
      <c r="AD77" t="n">
        <v>383455.8806848434</v>
      </c>
      <c r="AE77" t="n">
        <v>524661.2528325261</v>
      </c>
      <c r="AF77" t="n">
        <v>1.986376288257786e-06</v>
      </c>
      <c r="AG77" t="n">
        <v>11</v>
      </c>
      <c r="AH77" t="n">
        <v>474588.3192288822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3.722</v>
      </c>
      <c r="E78" t="n">
        <v>26.87</v>
      </c>
      <c r="F78" t="n">
        <v>24.02</v>
      </c>
      <c r="G78" t="n">
        <v>120.1</v>
      </c>
      <c r="H78" t="n">
        <v>1.73</v>
      </c>
      <c r="I78" t="n">
        <v>12</v>
      </c>
      <c r="J78" t="n">
        <v>205.85</v>
      </c>
      <c r="K78" t="n">
        <v>52.44</v>
      </c>
      <c r="L78" t="n">
        <v>20</v>
      </c>
      <c r="M78" t="n">
        <v>10</v>
      </c>
      <c r="N78" t="n">
        <v>43.41</v>
      </c>
      <c r="O78" t="n">
        <v>25622.45</v>
      </c>
      <c r="P78" t="n">
        <v>297.74</v>
      </c>
      <c r="Q78" t="n">
        <v>452.56</v>
      </c>
      <c r="R78" t="n">
        <v>71.86</v>
      </c>
      <c r="S78" t="n">
        <v>57.64</v>
      </c>
      <c r="T78" t="n">
        <v>5006</v>
      </c>
      <c r="U78" t="n">
        <v>0.8</v>
      </c>
      <c r="V78" t="n">
        <v>0.88</v>
      </c>
      <c r="W78" t="n">
        <v>6.82</v>
      </c>
      <c r="X78" t="n">
        <v>0.3</v>
      </c>
      <c r="Y78" t="n">
        <v>1</v>
      </c>
      <c r="Z78" t="n">
        <v>10</v>
      </c>
      <c r="AA78" t="n">
        <v>383.4328139897732</v>
      </c>
      <c r="AB78" t="n">
        <v>524.6296919627002</v>
      </c>
      <c r="AC78" t="n">
        <v>474.5597704841766</v>
      </c>
      <c r="AD78" t="n">
        <v>383432.8139897732</v>
      </c>
      <c r="AE78" t="n">
        <v>524629.6919627002</v>
      </c>
      <c r="AF78" t="n">
        <v>1.986749938165555e-06</v>
      </c>
      <c r="AG78" t="n">
        <v>11</v>
      </c>
      <c r="AH78" t="n">
        <v>474559.7704841766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3.719</v>
      </c>
      <c r="E79" t="n">
        <v>26.89</v>
      </c>
      <c r="F79" t="n">
        <v>24.04</v>
      </c>
      <c r="G79" t="n">
        <v>120.21</v>
      </c>
      <c r="H79" t="n">
        <v>1.74</v>
      </c>
      <c r="I79" t="n">
        <v>12</v>
      </c>
      <c r="J79" t="n">
        <v>206.25</v>
      </c>
      <c r="K79" t="n">
        <v>52.44</v>
      </c>
      <c r="L79" t="n">
        <v>20.25</v>
      </c>
      <c r="M79" t="n">
        <v>10</v>
      </c>
      <c r="N79" t="n">
        <v>43.56</v>
      </c>
      <c r="O79" t="n">
        <v>25671.51</v>
      </c>
      <c r="P79" t="n">
        <v>298.16</v>
      </c>
      <c r="Q79" t="n">
        <v>452.56</v>
      </c>
      <c r="R79" t="n">
        <v>72.76000000000001</v>
      </c>
      <c r="S79" t="n">
        <v>57.64</v>
      </c>
      <c r="T79" t="n">
        <v>5458.46</v>
      </c>
      <c r="U79" t="n">
        <v>0.79</v>
      </c>
      <c r="V79" t="n">
        <v>0.88</v>
      </c>
      <c r="W79" t="n">
        <v>6.81</v>
      </c>
      <c r="X79" t="n">
        <v>0.32</v>
      </c>
      <c r="Y79" t="n">
        <v>1</v>
      </c>
      <c r="Z79" t="n">
        <v>10</v>
      </c>
      <c r="AA79" t="n">
        <v>383.984569859789</v>
      </c>
      <c r="AB79" t="n">
        <v>525.3846286858069</v>
      </c>
      <c r="AC79" t="n">
        <v>475.2426571059904</v>
      </c>
      <c r="AD79" t="n">
        <v>383984.569859789</v>
      </c>
      <c r="AE79" t="n">
        <v>525384.6286858069</v>
      </c>
      <c r="AF79" t="n">
        <v>1.985148581417974e-06</v>
      </c>
      <c r="AG79" t="n">
        <v>11</v>
      </c>
      <c r="AH79" t="n">
        <v>475242.6571059903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3.7197</v>
      </c>
      <c r="E80" t="n">
        <v>26.88</v>
      </c>
      <c r="F80" t="n">
        <v>24.04</v>
      </c>
      <c r="G80" t="n">
        <v>120.18</v>
      </c>
      <c r="H80" t="n">
        <v>1.76</v>
      </c>
      <c r="I80" t="n">
        <v>12</v>
      </c>
      <c r="J80" t="n">
        <v>206.65</v>
      </c>
      <c r="K80" t="n">
        <v>52.44</v>
      </c>
      <c r="L80" t="n">
        <v>20.5</v>
      </c>
      <c r="M80" t="n">
        <v>10</v>
      </c>
      <c r="N80" t="n">
        <v>43.71</v>
      </c>
      <c r="O80" t="n">
        <v>25720.62</v>
      </c>
      <c r="P80" t="n">
        <v>297.77</v>
      </c>
      <c r="Q80" t="n">
        <v>452.56</v>
      </c>
      <c r="R80" t="n">
        <v>72.48</v>
      </c>
      <c r="S80" t="n">
        <v>57.64</v>
      </c>
      <c r="T80" t="n">
        <v>5319.37</v>
      </c>
      <c r="U80" t="n">
        <v>0.8</v>
      </c>
      <c r="V80" t="n">
        <v>0.88</v>
      </c>
      <c r="W80" t="n">
        <v>6.81</v>
      </c>
      <c r="X80" t="n">
        <v>0.31</v>
      </c>
      <c r="Y80" t="n">
        <v>1</v>
      </c>
      <c r="Z80" t="n">
        <v>10</v>
      </c>
      <c r="AA80" t="n">
        <v>383.6804063961561</v>
      </c>
      <c r="AB80" t="n">
        <v>524.9684588161194</v>
      </c>
      <c r="AC80" t="n">
        <v>474.8662059045677</v>
      </c>
      <c r="AD80" t="n">
        <v>383680.4063961561</v>
      </c>
      <c r="AE80" t="n">
        <v>524968.4588161195</v>
      </c>
      <c r="AF80" t="n">
        <v>1.985522231325743e-06</v>
      </c>
      <c r="AG80" t="n">
        <v>11</v>
      </c>
      <c r="AH80" t="n">
        <v>474866.2059045677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3.7183</v>
      </c>
      <c r="E81" t="n">
        <v>26.89</v>
      </c>
      <c r="F81" t="n">
        <v>24.05</v>
      </c>
      <c r="G81" t="n">
        <v>120.23</v>
      </c>
      <c r="H81" t="n">
        <v>1.78</v>
      </c>
      <c r="I81" t="n">
        <v>12</v>
      </c>
      <c r="J81" t="n">
        <v>207.05</v>
      </c>
      <c r="K81" t="n">
        <v>52.44</v>
      </c>
      <c r="L81" t="n">
        <v>20.75</v>
      </c>
      <c r="M81" t="n">
        <v>10</v>
      </c>
      <c r="N81" t="n">
        <v>43.85</v>
      </c>
      <c r="O81" t="n">
        <v>25769.78</v>
      </c>
      <c r="P81" t="n">
        <v>297</v>
      </c>
      <c r="Q81" t="n">
        <v>452.55</v>
      </c>
      <c r="R81" t="n">
        <v>73</v>
      </c>
      <c r="S81" t="n">
        <v>57.64</v>
      </c>
      <c r="T81" t="n">
        <v>5577.58</v>
      </c>
      <c r="U81" t="n">
        <v>0.79</v>
      </c>
      <c r="V81" t="n">
        <v>0.88</v>
      </c>
      <c r="W81" t="n">
        <v>6.81</v>
      </c>
      <c r="X81" t="n">
        <v>0.32</v>
      </c>
      <c r="Y81" t="n">
        <v>1</v>
      </c>
      <c r="Z81" t="n">
        <v>10</v>
      </c>
      <c r="AA81" t="n">
        <v>383.3117545118756</v>
      </c>
      <c r="AB81" t="n">
        <v>524.4640530442736</v>
      </c>
      <c r="AC81" t="n">
        <v>474.4099399116488</v>
      </c>
      <c r="AD81" t="n">
        <v>383311.7545118756</v>
      </c>
      <c r="AE81" t="n">
        <v>524464.0530442735</v>
      </c>
      <c r="AF81" t="n">
        <v>1.984774931510205e-06</v>
      </c>
      <c r="AG81" t="n">
        <v>11</v>
      </c>
      <c r="AH81" t="n">
        <v>474409.9399116489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3.7194</v>
      </c>
      <c r="E82" t="n">
        <v>26.89</v>
      </c>
      <c r="F82" t="n">
        <v>24.04</v>
      </c>
      <c r="G82" t="n">
        <v>120.2</v>
      </c>
      <c r="H82" t="n">
        <v>1.8</v>
      </c>
      <c r="I82" t="n">
        <v>12</v>
      </c>
      <c r="J82" t="n">
        <v>207.45</v>
      </c>
      <c r="K82" t="n">
        <v>52.44</v>
      </c>
      <c r="L82" t="n">
        <v>21</v>
      </c>
      <c r="M82" t="n">
        <v>10</v>
      </c>
      <c r="N82" t="n">
        <v>44</v>
      </c>
      <c r="O82" t="n">
        <v>25818.99</v>
      </c>
      <c r="P82" t="n">
        <v>295.85</v>
      </c>
      <c r="Q82" t="n">
        <v>452.57</v>
      </c>
      <c r="R82" t="n">
        <v>72.56</v>
      </c>
      <c r="S82" t="n">
        <v>57.64</v>
      </c>
      <c r="T82" t="n">
        <v>5357.55</v>
      </c>
      <c r="U82" t="n">
        <v>0.79</v>
      </c>
      <c r="V82" t="n">
        <v>0.88</v>
      </c>
      <c r="W82" t="n">
        <v>6.81</v>
      </c>
      <c r="X82" t="n">
        <v>0.31</v>
      </c>
      <c r="Y82" t="n">
        <v>1</v>
      </c>
      <c r="Z82" t="n">
        <v>10</v>
      </c>
      <c r="AA82" t="n">
        <v>382.4535226745998</v>
      </c>
      <c r="AB82" t="n">
        <v>523.2897823819962</v>
      </c>
      <c r="AC82" t="n">
        <v>473.3477399932801</v>
      </c>
      <c r="AD82" t="n">
        <v>382453.5226745998</v>
      </c>
      <c r="AE82" t="n">
        <v>523289.7823819963</v>
      </c>
      <c r="AF82" t="n">
        <v>1.985362095650985e-06</v>
      </c>
      <c r="AG82" t="n">
        <v>11</v>
      </c>
      <c r="AH82" t="n">
        <v>473347.7399932801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3.729</v>
      </c>
      <c r="E83" t="n">
        <v>26.82</v>
      </c>
      <c r="F83" t="n">
        <v>24</v>
      </c>
      <c r="G83" t="n">
        <v>130.94</v>
      </c>
      <c r="H83" t="n">
        <v>1.82</v>
      </c>
      <c r="I83" t="n">
        <v>11</v>
      </c>
      <c r="J83" t="n">
        <v>207.84</v>
      </c>
      <c r="K83" t="n">
        <v>52.44</v>
      </c>
      <c r="L83" t="n">
        <v>21.25</v>
      </c>
      <c r="M83" t="n">
        <v>9</v>
      </c>
      <c r="N83" t="n">
        <v>44.15</v>
      </c>
      <c r="O83" t="n">
        <v>25868.26</v>
      </c>
      <c r="P83" t="n">
        <v>295.18</v>
      </c>
      <c r="Q83" t="n">
        <v>452.55</v>
      </c>
      <c r="R83" t="n">
        <v>71.45999999999999</v>
      </c>
      <c r="S83" t="n">
        <v>57.64</v>
      </c>
      <c r="T83" t="n">
        <v>4813.04</v>
      </c>
      <c r="U83" t="n">
        <v>0.8100000000000001</v>
      </c>
      <c r="V83" t="n">
        <v>0.88</v>
      </c>
      <c r="W83" t="n">
        <v>6.81</v>
      </c>
      <c r="X83" t="n">
        <v>0.28</v>
      </c>
      <c r="Y83" t="n">
        <v>1</v>
      </c>
      <c r="Z83" t="n">
        <v>10</v>
      </c>
      <c r="AA83" t="n">
        <v>381.2068352551244</v>
      </c>
      <c r="AB83" t="n">
        <v>521.5840096547029</v>
      </c>
      <c r="AC83" t="n">
        <v>471.8047638210126</v>
      </c>
      <c r="AD83" t="n">
        <v>381206.8352551244</v>
      </c>
      <c r="AE83" t="n">
        <v>521584.0096547029</v>
      </c>
      <c r="AF83" t="n">
        <v>1.990486437243244e-06</v>
      </c>
      <c r="AG83" t="n">
        <v>11</v>
      </c>
      <c r="AH83" t="n">
        <v>471804.7638210126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3.7292</v>
      </c>
      <c r="E84" t="n">
        <v>26.82</v>
      </c>
      <c r="F84" t="n">
        <v>24</v>
      </c>
      <c r="G84" t="n">
        <v>130.93</v>
      </c>
      <c r="H84" t="n">
        <v>1.83</v>
      </c>
      <c r="I84" t="n">
        <v>11</v>
      </c>
      <c r="J84" t="n">
        <v>208.24</v>
      </c>
      <c r="K84" t="n">
        <v>52.44</v>
      </c>
      <c r="L84" t="n">
        <v>21.5</v>
      </c>
      <c r="M84" t="n">
        <v>9</v>
      </c>
      <c r="N84" t="n">
        <v>44.3</v>
      </c>
      <c r="O84" t="n">
        <v>25917.57</v>
      </c>
      <c r="P84" t="n">
        <v>295.4</v>
      </c>
      <c r="Q84" t="n">
        <v>452.55</v>
      </c>
      <c r="R84" t="n">
        <v>71.31999999999999</v>
      </c>
      <c r="S84" t="n">
        <v>57.64</v>
      </c>
      <c r="T84" t="n">
        <v>4740.51</v>
      </c>
      <c r="U84" t="n">
        <v>0.8100000000000001</v>
      </c>
      <c r="V84" t="n">
        <v>0.88</v>
      </c>
      <c r="W84" t="n">
        <v>6.82</v>
      </c>
      <c r="X84" t="n">
        <v>0.28</v>
      </c>
      <c r="Y84" t="n">
        <v>1</v>
      </c>
      <c r="Z84" t="n">
        <v>10</v>
      </c>
      <c r="AA84" t="n">
        <v>381.3352564830283</v>
      </c>
      <c r="AB84" t="n">
        <v>521.7597212442656</v>
      </c>
      <c r="AC84" t="n">
        <v>471.9637057430803</v>
      </c>
      <c r="AD84" t="n">
        <v>381335.2564830284</v>
      </c>
      <c r="AE84" t="n">
        <v>521759.7212442657</v>
      </c>
      <c r="AF84" t="n">
        <v>1.990593194359749e-06</v>
      </c>
      <c r="AG84" t="n">
        <v>11</v>
      </c>
      <c r="AH84" t="n">
        <v>471963.7057430802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3.7289</v>
      </c>
      <c r="E85" t="n">
        <v>26.82</v>
      </c>
      <c r="F85" t="n">
        <v>24.01</v>
      </c>
      <c r="G85" t="n">
        <v>130.94</v>
      </c>
      <c r="H85" t="n">
        <v>1.85</v>
      </c>
      <c r="I85" t="n">
        <v>11</v>
      </c>
      <c r="J85" t="n">
        <v>208.64</v>
      </c>
      <c r="K85" t="n">
        <v>52.44</v>
      </c>
      <c r="L85" t="n">
        <v>21.75</v>
      </c>
      <c r="M85" t="n">
        <v>9</v>
      </c>
      <c r="N85" t="n">
        <v>44.45</v>
      </c>
      <c r="O85" t="n">
        <v>25966.93</v>
      </c>
      <c r="P85" t="n">
        <v>295.55</v>
      </c>
      <c r="Q85" t="n">
        <v>452.6</v>
      </c>
      <c r="R85" t="n">
        <v>71.63</v>
      </c>
      <c r="S85" t="n">
        <v>57.64</v>
      </c>
      <c r="T85" t="n">
        <v>4896.07</v>
      </c>
      <c r="U85" t="n">
        <v>0.8</v>
      </c>
      <c r="V85" t="n">
        <v>0.88</v>
      </c>
      <c r="W85" t="n">
        <v>6.81</v>
      </c>
      <c r="X85" t="n">
        <v>0.28</v>
      </c>
      <c r="Y85" t="n">
        <v>1</v>
      </c>
      <c r="Z85" t="n">
        <v>10</v>
      </c>
      <c r="AA85" t="n">
        <v>381.4850072592415</v>
      </c>
      <c r="AB85" t="n">
        <v>521.9646168628185</v>
      </c>
      <c r="AC85" t="n">
        <v>472.1490464113712</v>
      </c>
      <c r="AD85" t="n">
        <v>381485.0072592415</v>
      </c>
      <c r="AE85" t="n">
        <v>521964.6168628185</v>
      </c>
      <c r="AF85" t="n">
        <v>1.990433058684991e-06</v>
      </c>
      <c r="AG85" t="n">
        <v>11</v>
      </c>
      <c r="AH85" t="n">
        <v>472149.0464113711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3.7279</v>
      </c>
      <c r="E86" t="n">
        <v>26.82</v>
      </c>
      <c r="F86" t="n">
        <v>24.01</v>
      </c>
      <c r="G86" t="n">
        <v>130.98</v>
      </c>
      <c r="H86" t="n">
        <v>1.87</v>
      </c>
      <c r="I86" t="n">
        <v>11</v>
      </c>
      <c r="J86" t="n">
        <v>209.05</v>
      </c>
      <c r="K86" t="n">
        <v>52.44</v>
      </c>
      <c r="L86" t="n">
        <v>22</v>
      </c>
      <c r="M86" t="n">
        <v>9</v>
      </c>
      <c r="N86" t="n">
        <v>44.6</v>
      </c>
      <c r="O86" t="n">
        <v>26016.35</v>
      </c>
      <c r="P86" t="n">
        <v>295.81</v>
      </c>
      <c r="Q86" t="n">
        <v>452.55</v>
      </c>
      <c r="R86" t="n">
        <v>71.69</v>
      </c>
      <c r="S86" t="n">
        <v>57.64</v>
      </c>
      <c r="T86" t="n">
        <v>4928.34</v>
      </c>
      <c r="U86" t="n">
        <v>0.8</v>
      </c>
      <c r="V86" t="n">
        <v>0.88</v>
      </c>
      <c r="W86" t="n">
        <v>6.82</v>
      </c>
      <c r="X86" t="n">
        <v>0.29</v>
      </c>
      <c r="Y86" t="n">
        <v>1</v>
      </c>
      <c r="Z86" t="n">
        <v>10</v>
      </c>
      <c r="AA86" t="n">
        <v>381.7251149818744</v>
      </c>
      <c r="AB86" t="n">
        <v>522.2931428417301</v>
      </c>
      <c r="AC86" t="n">
        <v>472.4462183319445</v>
      </c>
      <c r="AD86" t="n">
        <v>381725.1149818744</v>
      </c>
      <c r="AE86" t="n">
        <v>522293.14284173</v>
      </c>
      <c r="AF86" t="n">
        <v>1.989899273102464e-06</v>
      </c>
      <c r="AG86" t="n">
        <v>11</v>
      </c>
      <c r="AH86" t="n">
        <v>472446.2183319445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3.7293</v>
      </c>
      <c r="E87" t="n">
        <v>26.81</v>
      </c>
      <c r="F87" t="n">
        <v>24</v>
      </c>
      <c r="G87" t="n">
        <v>130.93</v>
      </c>
      <c r="H87" t="n">
        <v>1.89</v>
      </c>
      <c r="I87" t="n">
        <v>11</v>
      </c>
      <c r="J87" t="n">
        <v>209.45</v>
      </c>
      <c r="K87" t="n">
        <v>52.44</v>
      </c>
      <c r="L87" t="n">
        <v>22.25</v>
      </c>
      <c r="M87" t="n">
        <v>9</v>
      </c>
      <c r="N87" t="n">
        <v>44.75</v>
      </c>
      <c r="O87" t="n">
        <v>26065.82</v>
      </c>
      <c r="P87" t="n">
        <v>295.28</v>
      </c>
      <c r="Q87" t="n">
        <v>452.59</v>
      </c>
      <c r="R87" t="n">
        <v>71.45999999999999</v>
      </c>
      <c r="S87" t="n">
        <v>57.64</v>
      </c>
      <c r="T87" t="n">
        <v>4813.99</v>
      </c>
      <c r="U87" t="n">
        <v>0.8100000000000001</v>
      </c>
      <c r="V87" t="n">
        <v>0.88</v>
      </c>
      <c r="W87" t="n">
        <v>6.81</v>
      </c>
      <c r="X87" t="n">
        <v>0.28</v>
      </c>
      <c r="Y87" t="n">
        <v>1</v>
      </c>
      <c r="Z87" t="n">
        <v>10</v>
      </c>
      <c r="AA87" t="n">
        <v>381.2502947694282</v>
      </c>
      <c r="AB87" t="n">
        <v>521.6434728794717</v>
      </c>
      <c r="AC87" t="n">
        <v>471.8585519590666</v>
      </c>
      <c r="AD87" t="n">
        <v>381250.2947694282</v>
      </c>
      <c r="AE87" t="n">
        <v>521643.4728794717</v>
      </c>
      <c r="AF87" t="n">
        <v>1.990646572918002e-06</v>
      </c>
      <c r="AG87" t="n">
        <v>11</v>
      </c>
      <c r="AH87" t="n">
        <v>471858.5519590667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3.7293</v>
      </c>
      <c r="E88" t="n">
        <v>26.82</v>
      </c>
      <c r="F88" t="n">
        <v>24</v>
      </c>
      <c r="G88" t="n">
        <v>130.93</v>
      </c>
      <c r="H88" t="n">
        <v>1.9</v>
      </c>
      <c r="I88" t="n">
        <v>11</v>
      </c>
      <c r="J88" t="n">
        <v>209.85</v>
      </c>
      <c r="K88" t="n">
        <v>52.44</v>
      </c>
      <c r="L88" t="n">
        <v>22.5</v>
      </c>
      <c r="M88" t="n">
        <v>9</v>
      </c>
      <c r="N88" t="n">
        <v>44.91</v>
      </c>
      <c r="O88" t="n">
        <v>26115.34</v>
      </c>
      <c r="P88" t="n">
        <v>294.94</v>
      </c>
      <c r="Q88" t="n">
        <v>452.55</v>
      </c>
      <c r="R88" t="n">
        <v>71.53</v>
      </c>
      <c r="S88" t="n">
        <v>57.64</v>
      </c>
      <c r="T88" t="n">
        <v>4849.38</v>
      </c>
      <c r="U88" t="n">
        <v>0.8100000000000001</v>
      </c>
      <c r="V88" t="n">
        <v>0.88</v>
      </c>
      <c r="W88" t="n">
        <v>6.81</v>
      </c>
      <c r="X88" t="n">
        <v>0.28</v>
      </c>
      <c r="Y88" t="n">
        <v>1</v>
      </c>
      <c r="Z88" t="n">
        <v>10</v>
      </c>
      <c r="AA88" t="n">
        <v>381.0297867905385</v>
      </c>
      <c r="AB88" t="n">
        <v>521.3417641346294</v>
      </c>
      <c r="AC88" t="n">
        <v>471.5856378733811</v>
      </c>
      <c r="AD88" t="n">
        <v>381029.7867905385</v>
      </c>
      <c r="AE88" t="n">
        <v>521341.7641346294</v>
      </c>
      <c r="AF88" t="n">
        <v>1.990646572918002e-06</v>
      </c>
      <c r="AG88" t="n">
        <v>11</v>
      </c>
      <c r="AH88" t="n">
        <v>471585.6378733811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3.7293</v>
      </c>
      <c r="E89" t="n">
        <v>26.82</v>
      </c>
      <c r="F89" t="n">
        <v>24</v>
      </c>
      <c r="G89" t="n">
        <v>130.93</v>
      </c>
      <c r="H89" t="n">
        <v>1.92</v>
      </c>
      <c r="I89" t="n">
        <v>11</v>
      </c>
      <c r="J89" t="n">
        <v>210.25</v>
      </c>
      <c r="K89" t="n">
        <v>52.44</v>
      </c>
      <c r="L89" t="n">
        <v>22.75</v>
      </c>
      <c r="M89" t="n">
        <v>9</v>
      </c>
      <c r="N89" t="n">
        <v>45.06</v>
      </c>
      <c r="O89" t="n">
        <v>26164.91</v>
      </c>
      <c r="P89" t="n">
        <v>294.85</v>
      </c>
      <c r="Q89" t="n">
        <v>452.58</v>
      </c>
      <c r="R89" t="n">
        <v>71.34999999999999</v>
      </c>
      <c r="S89" t="n">
        <v>57.64</v>
      </c>
      <c r="T89" t="n">
        <v>4755.94</v>
      </c>
      <c r="U89" t="n">
        <v>0.8100000000000001</v>
      </c>
      <c r="V89" t="n">
        <v>0.88</v>
      </c>
      <c r="W89" t="n">
        <v>6.81</v>
      </c>
      <c r="X89" t="n">
        <v>0.28</v>
      </c>
      <c r="Y89" t="n">
        <v>1</v>
      </c>
      <c r="Z89" t="n">
        <v>10</v>
      </c>
      <c r="AA89" t="n">
        <v>380.9714170314206</v>
      </c>
      <c r="AB89" t="n">
        <v>521.2619000551122</v>
      </c>
      <c r="AC89" t="n">
        <v>471.5133959095231</v>
      </c>
      <c r="AD89" t="n">
        <v>380971.4170314206</v>
      </c>
      <c r="AE89" t="n">
        <v>521261.9000551122</v>
      </c>
      <c r="AF89" t="n">
        <v>1.990646572918002e-06</v>
      </c>
      <c r="AG89" t="n">
        <v>11</v>
      </c>
      <c r="AH89" t="n">
        <v>471513.3959095231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3.7297</v>
      </c>
      <c r="E90" t="n">
        <v>26.81</v>
      </c>
      <c r="F90" t="n">
        <v>24</v>
      </c>
      <c r="G90" t="n">
        <v>130.91</v>
      </c>
      <c r="H90" t="n">
        <v>1.94</v>
      </c>
      <c r="I90" t="n">
        <v>11</v>
      </c>
      <c r="J90" t="n">
        <v>210.65</v>
      </c>
      <c r="K90" t="n">
        <v>52.44</v>
      </c>
      <c r="L90" t="n">
        <v>23</v>
      </c>
      <c r="M90" t="n">
        <v>9</v>
      </c>
      <c r="N90" t="n">
        <v>45.21</v>
      </c>
      <c r="O90" t="n">
        <v>26214.54</v>
      </c>
      <c r="P90" t="n">
        <v>293.58</v>
      </c>
      <c r="Q90" t="n">
        <v>452.58</v>
      </c>
      <c r="R90" t="n">
        <v>71.34</v>
      </c>
      <c r="S90" t="n">
        <v>57.64</v>
      </c>
      <c r="T90" t="n">
        <v>4753.5</v>
      </c>
      <c r="U90" t="n">
        <v>0.8100000000000001</v>
      </c>
      <c r="V90" t="n">
        <v>0.88</v>
      </c>
      <c r="W90" t="n">
        <v>6.81</v>
      </c>
      <c r="X90" t="n">
        <v>0.28</v>
      </c>
      <c r="Y90" t="n">
        <v>1</v>
      </c>
      <c r="Z90" t="n">
        <v>10</v>
      </c>
      <c r="AA90" t="n">
        <v>380.1193438197947</v>
      </c>
      <c r="AB90" t="n">
        <v>520.0960558961486</v>
      </c>
      <c r="AC90" t="n">
        <v>470.4588182808185</v>
      </c>
      <c r="AD90" t="n">
        <v>380119.3438197947</v>
      </c>
      <c r="AE90" t="n">
        <v>520096.0558961487</v>
      </c>
      <c r="AF90" t="n">
        <v>1.990860087151012e-06</v>
      </c>
      <c r="AG90" t="n">
        <v>11</v>
      </c>
      <c r="AH90" t="n">
        <v>470458.8182808185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3.7387</v>
      </c>
      <c r="E91" t="n">
        <v>26.75</v>
      </c>
      <c r="F91" t="n">
        <v>23.97</v>
      </c>
      <c r="G91" t="n">
        <v>143.83</v>
      </c>
      <c r="H91" t="n">
        <v>1.96</v>
      </c>
      <c r="I91" t="n">
        <v>10</v>
      </c>
      <c r="J91" t="n">
        <v>211.05</v>
      </c>
      <c r="K91" t="n">
        <v>52.44</v>
      </c>
      <c r="L91" t="n">
        <v>23.25</v>
      </c>
      <c r="M91" t="n">
        <v>8</v>
      </c>
      <c r="N91" t="n">
        <v>45.36</v>
      </c>
      <c r="O91" t="n">
        <v>26264.21</v>
      </c>
      <c r="P91" t="n">
        <v>292.3</v>
      </c>
      <c r="Q91" t="n">
        <v>452.57</v>
      </c>
      <c r="R91" t="n">
        <v>70.48999999999999</v>
      </c>
      <c r="S91" t="n">
        <v>57.64</v>
      </c>
      <c r="T91" t="n">
        <v>4333.8</v>
      </c>
      <c r="U91" t="n">
        <v>0.82</v>
      </c>
      <c r="V91" t="n">
        <v>0.88</v>
      </c>
      <c r="W91" t="n">
        <v>6.81</v>
      </c>
      <c r="X91" t="n">
        <v>0.25</v>
      </c>
      <c r="Y91" t="n">
        <v>1</v>
      </c>
      <c r="Z91" t="n">
        <v>10</v>
      </c>
      <c r="AA91" t="n">
        <v>378.5607389477732</v>
      </c>
      <c r="AB91" t="n">
        <v>517.9635039494549</v>
      </c>
      <c r="AC91" t="n">
        <v>468.5297940988617</v>
      </c>
      <c r="AD91" t="n">
        <v>378560.7389477732</v>
      </c>
      <c r="AE91" t="n">
        <v>517963.5039494549</v>
      </c>
      <c r="AF91" t="n">
        <v>1.995664157393756e-06</v>
      </c>
      <c r="AG91" t="n">
        <v>11</v>
      </c>
      <c r="AH91" t="n">
        <v>468529.7940988617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3.7369</v>
      </c>
      <c r="E92" t="n">
        <v>26.76</v>
      </c>
      <c r="F92" t="n">
        <v>23.98</v>
      </c>
      <c r="G92" t="n">
        <v>143.91</v>
      </c>
      <c r="H92" t="n">
        <v>1.97</v>
      </c>
      <c r="I92" t="n">
        <v>10</v>
      </c>
      <c r="J92" t="n">
        <v>211.46</v>
      </c>
      <c r="K92" t="n">
        <v>52.44</v>
      </c>
      <c r="L92" t="n">
        <v>23.5</v>
      </c>
      <c r="M92" t="n">
        <v>8</v>
      </c>
      <c r="N92" t="n">
        <v>45.52</v>
      </c>
      <c r="O92" t="n">
        <v>26313.94</v>
      </c>
      <c r="P92" t="n">
        <v>292.66</v>
      </c>
      <c r="Q92" t="n">
        <v>452.56</v>
      </c>
      <c r="R92" t="n">
        <v>70.98</v>
      </c>
      <c r="S92" t="n">
        <v>57.64</v>
      </c>
      <c r="T92" t="n">
        <v>4576</v>
      </c>
      <c r="U92" t="n">
        <v>0.8100000000000001</v>
      </c>
      <c r="V92" t="n">
        <v>0.88</v>
      </c>
      <c r="W92" t="n">
        <v>6.81</v>
      </c>
      <c r="X92" t="n">
        <v>0.26</v>
      </c>
      <c r="Y92" t="n">
        <v>1</v>
      </c>
      <c r="Z92" t="n">
        <v>10</v>
      </c>
      <c r="AA92" t="n">
        <v>378.9515646576242</v>
      </c>
      <c r="AB92" t="n">
        <v>518.4982489276864</v>
      </c>
      <c r="AC92" t="n">
        <v>469.01350376689</v>
      </c>
      <c r="AD92" t="n">
        <v>378951.5646576242</v>
      </c>
      <c r="AE92" t="n">
        <v>518498.2489276864</v>
      </c>
      <c r="AF92" t="n">
        <v>1.994703343345208e-06</v>
      </c>
      <c r="AG92" t="n">
        <v>11</v>
      </c>
      <c r="AH92" t="n">
        <v>469013.50376689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3.7392</v>
      </c>
      <c r="E93" t="n">
        <v>26.74</v>
      </c>
      <c r="F93" t="n">
        <v>23.97</v>
      </c>
      <c r="G93" t="n">
        <v>143.8</v>
      </c>
      <c r="H93" t="n">
        <v>1.99</v>
      </c>
      <c r="I93" t="n">
        <v>10</v>
      </c>
      <c r="J93" t="n">
        <v>211.86</v>
      </c>
      <c r="K93" t="n">
        <v>52.44</v>
      </c>
      <c r="L93" t="n">
        <v>23.75</v>
      </c>
      <c r="M93" t="n">
        <v>8</v>
      </c>
      <c r="N93" t="n">
        <v>45.67</v>
      </c>
      <c r="O93" t="n">
        <v>26363.73</v>
      </c>
      <c r="P93" t="n">
        <v>292.63</v>
      </c>
      <c r="Q93" t="n">
        <v>452.56</v>
      </c>
      <c r="R93" t="n">
        <v>70.27</v>
      </c>
      <c r="S93" t="n">
        <v>57.64</v>
      </c>
      <c r="T93" t="n">
        <v>4223.96</v>
      </c>
      <c r="U93" t="n">
        <v>0.82</v>
      </c>
      <c r="V93" t="n">
        <v>0.88</v>
      </c>
      <c r="W93" t="n">
        <v>6.81</v>
      </c>
      <c r="X93" t="n">
        <v>0.24</v>
      </c>
      <c r="Y93" t="n">
        <v>1</v>
      </c>
      <c r="Z93" t="n">
        <v>10</v>
      </c>
      <c r="AA93" t="n">
        <v>378.7389833691643</v>
      </c>
      <c r="AB93" t="n">
        <v>518.2073858303911</v>
      </c>
      <c r="AC93" t="n">
        <v>468.7504002353718</v>
      </c>
      <c r="AD93" t="n">
        <v>378738.9833691643</v>
      </c>
      <c r="AE93" t="n">
        <v>518207.3858303911</v>
      </c>
      <c r="AF93" t="n">
        <v>1.99593105018502e-06</v>
      </c>
      <c r="AG93" t="n">
        <v>11</v>
      </c>
      <c r="AH93" t="n">
        <v>468750.4002353718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3.7367</v>
      </c>
      <c r="E94" t="n">
        <v>26.76</v>
      </c>
      <c r="F94" t="n">
        <v>23.99</v>
      </c>
      <c r="G94" t="n">
        <v>143.91</v>
      </c>
      <c r="H94" t="n">
        <v>2.01</v>
      </c>
      <c r="I94" t="n">
        <v>10</v>
      </c>
      <c r="J94" t="n">
        <v>212.27</v>
      </c>
      <c r="K94" t="n">
        <v>52.44</v>
      </c>
      <c r="L94" t="n">
        <v>24</v>
      </c>
      <c r="M94" t="n">
        <v>8</v>
      </c>
      <c r="N94" t="n">
        <v>45.82</v>
      </c>
      <c r="O94" t="n">
        <v>26413.56</v>
      </c>
      <c r="P94" t="n">
        <v>292.77</v>
      </c>
      <c r="Q94" t="n">
        <v>452.55</v>
      </c>
      <c r="R94" t="n">
        <v>70.81999999999999</v>
      </c>
      <c r="S94" t="n">
        <v>57.64</v>
      </c>
      <c r="T94" t="n">
        <v>4495.86</v>
      </c>
      <c r="U94" t="n">
        <v>0.8100000000000001</v>
      </c>
      <c r="V94" t="n">
        <v>0.88</v>
      </c>
      <c r="W94" t="n">
        <v>6.81</v>
      </c>
      <c r="X94" t="n">
        <v>0.26</v>
      </c>
      <c r="Y94" t="n">
        <v>1</v>
      </c>
      <c r="Z94" t="n">
        <v>10</v>
      </c>
      <c r="AA94" t="n">
        <v>379.0678632827976</v>
      </c>
      <c r="AB94" t="n">
        <v>518.6573738373819</v>
      </c>
      <c r="AC94" t="n">
        <v>469.1574420185375</v>
      </c>
      <c r="AD94" t="n">
        <v>379067.8632827976</v>
      </c>
      <c r="AE94" t="n">
        <v>518657.373837382</v>
      </c>
      <c r="AF94" t="n">
        <v>1.994596586228702e-06</v>
      </c>
      <c r="AG94" t="n">
        <v>11</v>
      </c>
      <c r="AH94" t="n">
        <v>469157.4420185375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3.7369</v>
      </c>
      <c r="E95" t="n">
        <v>26.76</v>
      </c>
      <c r="F95" t="n">
        <v>23.98</v>
      </c>
      <c r="G95" t="n">
        <v>143.91</v>
      </c>
      <c r="H95" t="n">
        <v>2.03</v>
      </c>
      <c r="I95" t="n">
        <v>10</v>
      </c>
      <c r="J95" t="n">
        <v>212.67</v>
      </c>
      <c r="K95" t="n">
        <v>52.44</v>
      </c>
      <c r="L95" t="n">
        <v>24.25</v>
      </c>
      <c r="M95" t="n">
        <v>8</v>
      </c>
      <c r="N95" t="n">
        <v>45.98</v>
      </c>
      <c r="O95" t="n">
        <v>26463.45</v>
      </c>
      <c r="P95" t="n">
        <v>292.92</v>
      </c>
      <c r="Q95" t="n">
        <v>452.55</v>
      </c>
      <c r="R95" t="n">
        <v>70.83</v>
      </c>
      <c r="S95" t="n">
        <v>57.64</v>
      </c>
      <c r="T95" t="n">
        <v>4500.85</v>
      </c>
      <c r="U95" t="n">
        <v>0.8100000000000001</v>
      </c>
      <c r="V95" t="n">
        <v>0.88</v>
      </c>
      <c r="W95" t="n">
        <v>6.81</v>
      </c>
      <c r="X95" t="n">
        <v>0.26</v>
      </c>
      <c r="Y95" t="n">
        <v>1</v>
      </c>
      <c r="Z95" t="n">
        <v>10</v>
      </c>
      <c r="AA95" t="n">
        <v>379.1198454640453</v>
      </c>
      <c r="AB95" t="n">
        <v>518.7284981510569</v>
      </c>
      <c r="AC95" t="n">
        <v>469.221778327539</v>
      </c>
      <c r="AD95" t="n">
        <v>379119.8454640454</v>
      </c>
      <c r="AE95" t="n">
        <v>518728.4981510569</v>
      </c>
      <c r="AF95" t="n">
        <v>1.994703343345208e-06</v>
      </c>
      <c r="AG95" t="n">
        <v>11</v>
      </c>
      <c r="AH95" t="n">
        <v>469221.778327539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3.7387</v>
      </c>
      <c r="E96" t="n">
        <v>26.75</v>
      </c>
      <c r="F96" t="n">
        <v>23.97</v>
      </c>
      <c r="G96" t="n">
        <v>143.83</v>
      </c>
      <c r="H96" t="n">
        <v>2.04</v>
      </c>
      <c r="I96" t="n">
        <v>10</v>
      </c>
      <c r="J96" t="n">
        <v>213.08</v>
      </c>
      <c r="K96" t="n">
        <v>52.44</v>
      </c>
      <c r="L96" t="n">
        <v>24.5</v>
      </c>
      <c r="M96" t="n">
        <v>8</v>
      </c>
      <c r="N96" t="n">
        <v>46.13</v>
      </c>
      <c r="O96" t="n">
        <v>26513.39</v>
      </c>
      <c r="P96" t="n">
        <v>292.34</v>
      </c>
      <c r="Q96" t="n">
        <v>452.56</v>
      </c>
      <c r="R96" t="n">
        <v>70.43000000000001</v>
      </c>
      <c r="S96" t="n">
        <v>57.64</v>
      </c>
      <c r="T96" t="n">
        <v>4300.82</v>
      </c>
      <c r="U96" t="n">
        <v>0.82</v>
      </c>
      <c r="V96" t="n">
        <v>0.88</v>
      </c>
      <c r="W96" t="n">
        <v>6.81</v>
      </c>
      <c r="X96" t="n">
        <v>0.25</v>
      </c>
      <c r="Y96" t="n">
        <v>1</v>
      </c>
      <c r="Z96" t="n">
        <v>10</v>
      </c>
      <c r="AA96" t="n">
        <v>378.5866158381575</v>
      </c>
      <c r="AB96" t="n">
        <v>517.9989098524863</v>
      </c>
      <c r="AC96" t="n">
        <v>468.5618209122005</v>
      </c>
      <c r="AD96" t="n">
        <v>378586.6158381575</v>
      </c>
      <c r="AE96" t="n">
        <v>517998.9098524863</v>
      </c>
      <c r="AF96" t="n">
        <v>1.995664157393756e-06</v>
      </c>
      <c r="AG96" t="n">
        <v>11</v>
      </c>
      <c r="AH96" t="n">
        <v>468561.8209122004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3.7371</v>
      </c>
      <c r="E97" t="n">
        <v>26.76</v>
      </c>
      <c r="F97" t="n">
        <v>23.98</v>
      </c>
      <c r="G97" t="n">
        <v>143.9</v>
      </c>
      <c r="H97" t="n">
        <v>2.06</v>
      </c>
      <c r="I97" t="n">
        <v>10</v>
      </c>
      <c r="J97" t="n">
        <v>213.48</v>
      </c>
      <c r="K97" t="n">
        <v>52.44</v>
      </c>
      <c r="L97" t="n">
        <v>24.75</v>
      </c>
      <c r="M97" t="n">
        <v>8</v>
      </c>
      <c r="N97" t="n">
        <v>46.29</v>
      </c>
      <c r="O97" t="n">
        <v>26563.39</v>
      </c>
      <c r="P97" t="n">
        <v>292.35</v>
      </c>
      <c r="Q97" t="n">
        <v>452.6</v>
      </c>
      <c r="R97" t="n">
        <v>70.76000000000001</v>
      </c>
      <c r="S97" t="n">
        <v>57.64</v>
      </c>
      <c r="T97" t="n">
        <v>4470.04</v>
      </c>
      <c r="U97" t="n">
        <v>0.8100000000000001</v>
      </c>
      <c r="V97" t="n">
        <v>0.88</v>
      </c>
      <c r="W97" t="n">
        <v>6.81</v>
      </c>
      <c r="X97" t="n">
        <v>0.26</v>
      </c>
      <c r="Y97" t="n">
        <v>1</v>
      </c>
      <c r="Z97" t="n">
        <v>10</v>
      </c>
      <c r="AA97" t="n">
        <v>378.736819513975</v>
      </c>
      <c r="AB97" t="n">
        <v>518.2044251482583</v>
      </c>
      <c r="AC97" t="n">
        <v>468.7477221165865</v>
      </c>
      <c r="AD97" t="n">
        <v>378736.819513975</v>
      </c>
      <c r="AE97" t="n">
        <v>518204.4251482583</v>
      </c>
      <c r="AF97" t="n">
        <v>1.994810100461713e-06</v>
      </c>
      <c r="AG97" t="n">
        <v>11</v>
      </c>
      <c r="AH97" t="n">
        <v>468747.7221165865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3.7366</v>
      </c>
      <c r="E98" t="n">
        <v>26.76</v>
      </c>
      <c r="F98" t="n">
        <v>23.99</v>
      </c>
      <c r="G98" t="n">
        <v>143.92</v>
      </c>
      <c r="H98" t="n">
        <v>2.08</v>
      </c>
      <c r="I98" t="n">
        <v>10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292.03</v>
      </c>
      <c r="Q98" t="n">
        <v>452.57</v>
      </c>
      <c r="R98" t="n">
        <v>70.86</v>
      </c>
      <c r="S98" t="n">
        <v>57.64</v>
      </c>
      <c r="T98" t="n">
        <v>4518.26</v>
      </c>
      <c r="U98" t="n">
        <v>0.8100000000000001</v>
      </c>
      <c r="V98" t="n">
        <v>0.88</v>
      </c>
      <c r="W98" t="n">
        <v>6.81</v>
      </c>
      <c r="X98" t="n">
        <v>0.26</v>
      </c>
      <c r="Y98" t="n">
        <v>1</v>
      </c>
      <c r="Z98" t="n">
        <v>10</v>
      </c>
      <c r="AA98" t="n">
        <v>378.5959325121785</v>
      </c>
      <c r="AB98" t="n">
        <v>518.0116573369048</v>
      </c>
      <c r="AC98" t="n">
        <v>468.5733517945971</v>
      </c>
      <c r="AD98" t="n">
        <v>378595.9325121786</v>
      </c>
      <c r="AE98" t="n">
        <v>518011.6573369048</v>
      </c>
      <c r="AF98" t="n">
        <v>1.994543207670449e-06</v>
      </c>
      <c r="AG98" t="n">
        <v>11</v>
      </c>
      <c r="AH98" t="n">
        <v>468573.3517945971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3.7377</v>
      </c>
      <c r="E99" t="n">
        <v>26.75</v>
      </c>
      <c r="F99" t="n">
        <v>23.98</v>
      </c>
      <c r="G99" t="n">
        <v>143.87</v>
      </c>
      <c r="H99" t="n">
        <v>2.09</v>
      </c>
      <c r="I99" t="n">
        <v>10</v>
      </c>
      <c r="J99" t="n">
        <v>214.29</v>
      </c>
      <c r="K99" t="n">
        <v>52.44</v>
      </c>
      <c r="L99" t="n">
        <v>25.25</v>
      </c>
      <c r="M99" t="n">
        <v>8</v>
      </c>
      <c r="N99" t="n">
        <v>46.6</v>
      </c>
      <c r="O99" t="n">
        <v>26663.54</v>
      </c>
      <c r="P99" t="n">
        <v>291.23</v>
      </c>
      <c r="Q99" t="n">
        <v>452.6</v>
      </c>
      <c r="R99" t="n">
        <v>70.62</v>
      </c>
      <c r="S99" t="n">
        <v>57.64</v>
      </c>
      <c r="T99" t="n">
        <v>4396.68</v>
      </c>
      <c r="U99" t="n">
        <v>0.82</v>
      </c>
      <c r="V99" t="n">
        <v>0.88</v>
      </c>
      <c r="W99" t="n">
        <v>6.81</v>
      </c>
      <c r="X99" t="n">
        <v>0.25</v>
      </c>
      <c r="Y99" t="n">
        <v>1</v>
      </c>
      <c r="Z99" t="n">
        <v>10</v>
      </c>
      <c r="AA99" t="n">
        <v>377.9697738576127</v>
      </c>
      <c r="AB99" t="n">
        <v>517.1549194415575</v>
      </c>
      <c r="AC99" t="n">
        <v>467.7983797615426</v>
      </c>
      <c r="AD99" t="n">
        <v>377969.7738576127</v>
      </c>
      <c r="AE99" t="n">
        <v>517154.9194415575</v>
      </c>
      <c r="AF99" t="n">
        <v>1.995130371811229e-06</v>
      </c>
      <c r="AG99" t="n">
        <v>11</v>
      </c>
      <c r="AH99" t="n">
        <v>467798.3797615426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3.737</v>
      </c>
      <c r="E100" t="n">
        <v>26.76</v>
      </c>
      <c r="F100" t="n">
        <v>23.98</v>
      </c>
      <c r="G100" t="n">
        <v>143.9</v>
      </c>
      <c r="H100" t="n">
        <v>2.11</v>
      </c>
      <c r="I100" t="n">
        <v>10</v>
      </c>
      <c r="J100" t="n">
        <v>214.7</v>
      </c>
      <c r="K100" t="n">
        <v>52.44</v>
      </c>
      <c r="L100" t="n">
        <v>25.5</v>
      </c>
      <c r="M100" t="n">
        <v>8</v>
      </c>
      <c r="N100" t="n">
        <v>46.76</v>
      </c>
      <c r="O100" t="n">
        <v>26713.69</v>
      </c>
      <c r="P100" t="n">
        <v>289.88</v>
      </c>
      <c r="Q100" t="n">
        <v>452.58</v>
      </c>
      <c r="R100" t="n">
        <v>70.7</v>
      </c>
      <c r="S100" t="n">
        <v>57.64</v>
      </c>
      <c r="T100" t="n">
        <v>4438.71</v>
      </c>
      <c r="U100" t="n">
        <v>0.82</v>
      </c>
      <c r="V100" t="n">
        <v>0.88</v>
      </c>
      <c r="W100" t="n">
        <v>6.81</v>
      </c>
      <c r="X100" t="n">
        <v>0.26</v>
      </c>
      <c r="Y100" t="n">
        <v>1</v>
      </c>
      <c r="Z100" t="n">
        <v>10</v>
      </c>
      <c r="AA100" t="n">
        <v>377.145245765567</v>
      </c>
      <c r="AB100" t="n">
        <v>516.0267637304082</v>
      </c>
      <c r="AC100" t="n">
        <v>466.777893648089</v>
      </c>
      <c r="AD100" t="n">
        <v>377145.245765567</v>
      </c>
      <c r="AE100" t="n">
        <v>516026.7637304083</v>
      </c>
      <c r="AF100" t="n">
        <v>1.99475672190346e-06</v>
      </c>
      <c r="AG100" t="n">
        <v>11</v>
      </c>
      <c r="AH100" t="n">
        <v>466777.893648089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3.7377</v>
      </c>
      <c r="E101" t="n">
        <v>26.75</v>
      </c>
      <c r="F101" t="n">
        <v>23.98</v>
      </c>
      <c r="G101" t="n">
        <v>143.87</v>
      </c>
      <c r="H101" t="n">
        <v>2.13</v>
      </c>
      <c r="I101" t="n">
        <v>10</v>
      </c>
      <c r="J101" t="n">
        <v>215.11</v>
      </c>
      <c r="K101" t="n">
        <v>52.44</v>
      </c>
      <c r="L101" t="n">
        <v>25.75</v>
      </c>
      <c r="M101" t="n">
        <v>8</v>
      </c>
      <c r="N101" t="n">
        <v>46.91</v>
      </c>
      <c r="O101" t="n">
        <v>26763.9</v>
      </c>
      <c r="P101" t="n">
        <v>288.64</v>
      </c>
      <c r="Q101" t="n">
        <v>452.58</v>
      </c>
      <c r="R101" t="n">
        <v>70.64</v>
      </c>
      <c r="S101" t="n">
        <v>57.64</v>
      </c>
      <c r="T101" t="n">
        <v>4409.62</v>
      </c>
      <c r="U101" t="n">
        <v>0.82</v>
      </c>
      <c r="V101" t="n">
        <v>0.88</v>
      </c>
      <c r="W101" t="n">
        <v>6.81</v>
      </c>
      <c r="X101" t="n">
        <v>0.25</v>
      </c>
      <c r="Y101" t="n">
        <v>1</v>
      </c>
      <c r="Z101" t="n">
        <v>10</v>
      </c>
      <c r="AA101" t="n">
        <v>376.2937969272458</v>
      </c>
      <c r="AB101" t="n">
        <v>514.8617738665456</v>
      </c>
      <c r="AC101" t="n">
        <v>465.7240887817599</v>
      </c>
      <c r="AD101" t="n">
        <v>376293.7969272458</v>
      </c>
      <c r="AE101" t="n">
        <v>514861.7738665456</v>
      </c>
      <c r="AF101" t="n">
        <v>1.995130371811229e-06</v>
      </c>
      <c r="AG101" t="n">
        <v>11</v>
      </c>
      <c r="AH101" t="n">
        <v>465724.0887817598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3.7463</v>
      </c>
      <c r="E102" t="n">
        <v>26.69</v>
      </c>
      <c r="F102" t="n">
        <v>23.95</v>
      </c>
      <c r="G102" t="n">
        <v>159.68</v>
      </c>
      <c r="H102" t="n">
        <v>2.14</v>
      </c>
      <c r="I102" t="n">
        <v>9</v>
      </c>
      <c r="J102" t="n">
        <v>215.51</v>
      </c>
      <c r="K102" t="n">
        <v>52.44</v>
      </c>
      <c r="L102" t="n">
        <v>26</v>
      </c>
      <c r="M102" t="n">
        <v>7</v>
      </c>
      <c r="N102" t="n">
        <v>47.07</v>
      </c>
      <c r="O102" t="n">
        <v>26814.17</v>
      </c>
      <c r="P102" t="n">
        <v>288.68</v>
      </c>
      <c r="Q102" t="n">
        <v>452.56</v>
      </c>
      <c r="R102" t="n">
        <v>69.75</v>
      </c>
      <c r="S102" t="n">
        <v>57.64</v>
      </c>
      <c r="T102" t="n">
        <v>3967.61</v>
      </c>
      <c r="U102" t="n">
        <v>0.83</v>
      </c>
      <c r="V102" t="n">
        <v>0.89</v>
      </c>
      <c r="W102" t="n">
        <v>6.81</v>
      </c>
      <c r="X102" t="n">
        <v>0.23</v>
      </c>
      <c r="Y102" t="n">
        <v>1</v>
      </c>
      <c r="Z102" t="n">
        <v>10</v>
      </c>
      <c r="AA102" t="n">
        <v>375.6276230247192</v>
      </c>
      <c r="AB102" t="n">
        <v>513.9502853435904</v>
      </c>
      <c r="AC102" t="n">
        <v>464.8995914441533</v>
      </c>
      <c r="AD102" t="n">
        <v>375627.6230247192</v>
      </c>
      <c r="AE102" t="n">
        <v>513950.2853435904</v>
      </c>
      <c r="AF102" t="n">
        <v>1.999720927820962e-06</v>
      </c>
      <c r="AG102" t="n">
        <v>11</v>
      </c>
      <c r="AH102" t="n">
        <v>464899.5914441533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3.7468</v>
      </c>
      <c r="E103" t="n">
        <v>26.69</v>
      </c>
      <c r="F103" t="n">
        <v>23.95</v>
      </c>
      <c r="G103" t="n">
        <v>159.66</v>
      </c>
      <c r="H103" t="n">
        <v>2.16</v>
      </c>
      <c r="I103" t="n">
        <v>9</v>
      </c>
      <c r="J103" t="n">
        <v>215.92</v>
      </c>
      <c r="K103" t="n">
        <v>52.44</v>
      </c>
      <c r="L103" t="n">
        <v>26.25</v>
      </c>
      <c r="M103" t="n">
        <v>7</v>
      </c>
      <c r="N103" t="n">
        <v>47.23</v>
      </c>
      <c r="O103" t="n">
        <v>26864.49</v>
      </c>
      <c r="P103" t="n">
        <v>288.71</v>
      </c>
      <c r="Q103" t="n">
        <v>452.55</v>
      </c>
      <c r="R103" t="n">
        <v>69.63</v>
      </c>
      <c r="S103" t="n">
        <v>57.64</v>
      </c>
      <c r="T103" t="n">
        <v>3909.52</v>
      </c>
      <c r="U103" t="n">
        <v>0.83</v>
      </c>
      <c r="V103" t="n">
        <v>0.89</v>
      </c>
      <c r="W103" t="n">
        <v>6.81</v>
      </c>
      <c r="X103" t="n">
        <v>0.22</v>
      </c>
      <c r="Y103" t="n">
        <v>1</v>
      </c>
      <c r="Z103" t="n">
        <v>10</v>
      </c>
      <c r="AA103" t="n">
        <v>375.6122401974621</v>
      </c>
      <c r="AB103" t="n">
        <v>513.9292378806947</v>
      </c>
      <c r="AC103" t="n">
        <v>464.880552721576</v>
      </c>
      <c r="AD103" t="n">
        <v>375612.2401974621</v>
      </c>
      <c r="AE103" t="n">
        <v>513929.2378806947</v>
      </c>
      <c r="AF103" t="n">
        <v>1.999987820612225e-06</v>
      </c>
      <c r="AG103" t="n">
        <v>11</v>
      </c>
      <c r="AH103" t="n">
        <v>464880.552721576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3.7475</v>
      </c>
      <c r="E104" t="n">
        <v>26.68</v>
      </c>
      <c r="F104" t="n">
        <v>23.94</v>
      </c>
      <c r="G104" t="n">
        <v>159.62</v>
      </c>
      <c r="H104" t="n">
        <v>2.18</v>
      </c>
      <c r="I104" t="n">
        <v>9</v>
      </c>
      <c r="J104" t="n">
        <v>216.33</v>
      </c>
      <c r="K104" t="n">
        <v>52.44</v>
      </c>
      <c r="L104" t="n">
        <v>26.5</v>
      </c>
      <c r="M104" t="n">
        <v>7</v>
      </c>
      <c r="N104" t="n">
        <v>47.39</v>
      </c>
      <c r="O104" t="n">
        <v>26914.86</v>
      </c>
      <c r="P104" t="n">
        <v>289.21</v>
      </c>
      <c r="Q104" t="n">
        <v>452.6</v>
      </c>
      <c r="R104" t="n">
        <v>69.54000000000001</v>
      </c>
      <c r="S104" t="n">
        <v>57.64</v>
      </c>
      <c r="T104" t="n">
        <v>3860.92</v>
      </c>
      <c r="U104" t="n">
        <v>0.83</v>
      </c>
      <c r="V104" t="n">
        <v>0.89</v>
      </c>
      <c r="W104" t="n">
        <v>6.81</v>
      </c>
      <c r="X104" t="n">
        <v>0.22</v>
      </c>
      <c r="Y104" t="n">
        <v>1</v>
      </c>
      <c r="Z104" t="n">
        <v>10</v>
      </c>
      <c r="AA104" t="n">
        <v>375.8554108692704</v>
      </c>
      <c r="AB104" t="n">
        <v>514.2619547217959</v>
      </c>
      <c r="AC104" t="n">
        <v>465.1815155343335</v>
      </c>
      <c r="AD104" t="n">
        <v>375855.4108692704</v>
      </c>
      <c r="AE104" t="n">
        <v>514261.9547217959</v>
      </c>
      <c r="AF104" t="n">
        <v>2.000361470519994e-06</v>
      </c>
      <c r="AG104" t="n">
        <v>11</v>
      </c>
      <c r="AH104" t="n">
        <v>465181.5155343335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3.7473</v>
      </c>
      <c r="E105" t="n">
        <v>26.69</v>
      </c>
      <c r="F105" t="n">
        <v>23.95</v>
      </c>
      <c r="G105" t="n">
        <v>159.64</v>
      </c>
      <c r="H105" t="n">
        <v>2.19</v>
      </c>
      <c r="I105" t="n">
        <v>9</v>
      </c>
      <c r="J105" t="n">
        <v>216.74</v>
      </c>
      <c r="K105" t="n">
        <v>52.44</v>
      </c>
      <c r="L105" t="n">
        <v>26.75</v>
      </c>
      <c r="M105" t="n">
        <v>7</v>
      </c>
      <c r="N105" t="n">
        <v>47.55</v>
      </c>
      <c r="O105" t="n">
        <v>26965.29</v>
      </c>
      <c r="P105" t="n">
        <v>289.79</v>
      </c>
      <c r="Q105" t="n">
        <v>452.59</v>
      </c>
      <c r="R105" t="n">
        <v>69.53</v>
      </c>
      <c r="S105" t="n">
        <v>57.64</v>
      </c>
      <c r="T105" t="n">
        <v>3858.34</v>
      </c>
      <c r="U105" t="n">
        <v>0.83</v>
      </c>
      <c r="V105" t="n">
        <v>0.89</v>
      </c>
      <c r="W105" t="n">
        <v>6.81</v>
      </c>
      <c r="X105" t="n">
        <v>0.22</v>
      </c>
      <c r="Y105" t="n">
        <v>1</v>
      </c>
      <c r="Z105" t="n">
        <v>10</v>
      </c>
      <c r="AA105" t="n">
        <v>376.2745709366147</v>
      </c>
      <c r="AB105" t="n">
        <v>514.8354680179732</v>
      </c>
      <c r="AC105" t="n">
        <v>465.7002935264547</v>
      </c>
      <c r="AD105" t="n">
        <v>376274.5709366147</v>
      </c>
      <c r="AE105" t="n">
        <v>514835.4680179732</v>
      </c>
      <c r="AF105" t="n">
        <v>2.000254713403488e-06</v>
      </c>
      <c r="AG105" t="n">
        <v>11</v>
      </c>
      <c r="AH105" t="n">
        <v>465700.2935264547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3.7472</v>
      </c>
      <c r="E106" t="n">
        <v>26.69</v>
      </c>
      <c r="F106" t="n">
        <v>23.95</v>
      </c>
      <c r="G106" t="n">
        <v>159.64</v>
      </c>
      <c r="H106" t="n">
        <v>2.21</v>
      </c>
      <c r="I106" t="n">
        <v>9</v>
      </c>
      <c r="J106" t="n">
        <v>217.15</v>
      </c>
      <c r="K106" t="n">
        <v>52.44</v>
      </c>
      <c r="L106" t="n">
        <v>27</v>
      </c>
      <c r="M106" t="n">
        <v>7</v>
      </c>
      <c r="N106" t="n">
        <v>47.71</v>
      </c>
      <c r="O106" t="n">
        <v>27015.77</v>
      </c>
      <c r="P106" t="n">
        <v>289.82</v>
      </c>
      <c r="Q106" t="n">
        <v>452.58</v>
      </c>
      <c r="R106" t="n">
        <v>69.55</v>
      </c>
      <c r="S106" t="n">
        <v>57.64</v>
      </c>
      <c r="T106" t="n">
        <v>3869.35</v>
      </c>
      <c r="U106" t="n">
        <v>0.83</v>
      </c>
      <c r="V106" t="n">
        <v>0.89</v>
      </c>
      <c r="W106" t="n">
        <v>6.81</v>
      </c>
      <c r="X106" t="n">
        <v>0.22</v>
      </c>
      <c r="Y106" t="n">
        <v>1</v>
      </c>
      <c r="Z106" t="n">
        <v>10</v>
      </c>
      <c r="AA106" t="n">
        <v>376.3009008115336</v>
      </c>
      <c r="AB106" t="n">
        <v>514.8714937144294</v>
      </c>
      <c r="AC106" t="n">
        <v>465.7328809810034</v>
      </c>
      <c r="AD106" t="n">
        <v>376300.9008115336</v>
      </c>
      <c r="AE106" t="n">
        <v>514871.4937144294</v>
      </c>
      <c r="AF106" t="n">
        <v>2.000201334845236e-06</v>
      </c>
      <c r="AG106" t="n">
        <v>11</v>
      </c>
      <c r="AH106" t="n">
        <v>465732.8809810034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3.7463</v>
      </c>
      <c r="E107" t="n">
        <v>26.69</v>
      </c>
      <c r="F107" t="n">
        <v>23.95</v>
      </c>
      <c r="G107" t="n">
        <v>159.68</v>
      </c>
      <c r="H107" t="n">
        <v>2.23</v>
      </c>
      <c r="I107" t="n">
        <v>9</v>
      </c>
      <c r="J107" t="n">
        <v>217.56</v>
      </c>
      <c r="K107" t="n">
        <v>52.44</v>
      </c>
      <c r="L107" t="n">
        <v>27.25</v>
      </c>
      <c r="M107" t="n">
        <v>7</v>
      </c>
      <c r="N107" t="n">
        <v>47.87</v>
      </c>
      <c r="O107" t="n">
        <v>27066.31</v>
      </c>
      <c r="P107" t="n">
        <v>289.84</v>
      </c>
      <c r="Q107" t="n">
        <v>452.57</v>
      </c>
      <c r="R107" t="n">
        <v>69.7</v>
      </c>
      <c r="S107" t="n">
        <v>57.64</v>
      </c>
      <c r="T107" t="n">
        <v>3942.89</v>
      </c>
      <c r="U107" t="n">
        <v>0.83</v>
      </c>
      <c r="V107" t="n">
        <v>0.89</v>
      </c>
      <c r="W107" t="n">
        <v>6.81</v>
      </c>
      <c r="X107" t="n">
        <v>0.23</v>
      </c>
      <c r="Y107" t="n">
        <v>1</v>
      </c>
      <c r="Z107" t="n">
        <v>10</v>
      </c>
      <c r="AA107" t="n">
        <v>376.3765304726808</v>
      </c>
      <c r="AB107" t="n">
        <v>514.9749735533562</v>
      </c>
      <c r="AC107" t="n">
        <v>465.826484849338</v>
      </c>
      <c r="AD107" t="n">
        <v>376376.5304726808</v>
      </c>
      <c r="AE107" t="n">
        <v>514974.9735533562</v>
      </c>
      <c r="AF107" t="n">
        <v>1.999720927820962e-06</v>
      </c>
      <c r="AG107" t="n">
        <v>11</v>
      </c>
      <c r="AH107" t="n">
        <v>465826.484849338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3.7446</v>
      </c>
      <c r="E108" t="n">
        <v>26.71</v>
      </c>
      <c r="F108" t="n">
        <v>23.96</v>
      </c>
      <c r="G108" t="n">
        <v>159.76</v>
      </c>
      <c r="H108" t="n">
        <v>2.24</v>
      </c>
      <c r="I108" t="n">
        <v>9</v>
      </c>
      <c r="J108" t="n">
        <v>217.97</v>
      </c>
      <c r="K108" t="n">
        <v>52.44</v>
      </c>
      <c r="L108" t="n">
        <v>27.5</v>
      </c>
      <c r="M108" t="n">
        <v>7</v>
      </c>
      <c r="N108" t="n">
        <v>48.03</v>
      </c>
      <c r="O108" t="n">
        <v>27116.91</v>
      </c>
      <c r="P108" t="n">
        <v>289.69</v>
      </c>
      <c r="Q108" t="n">
        <v>452.59</v>
      </c>
      <c r="R108" t="n">
        <v>70.02</v>
      </c>
      <c r="S108" t="n">
        <v>57.64</v>
      </c>
      <c r="T108" t="n">
        <v>4102.23</v>
      </c>
      <c r="U108" t="n">
        <v>0.82</v>
      </c>
      <c r="V108" t="n">
        <v>0.88</v>
      </c>
      <c r="W108" t="n">
        <v>6.81</v>
      </c>
      <c r="X108" t="n">
        <v>0.24</v>
      </c>
      <c r="Y108" t="n">
        <v>1</v>
      </c>
      <c r="Z108" t="n">
        <v>10</v>
      </c>
      <c r="AA108" t="n">
        <v>376.4291182939931</v>
      </c>
      <c r="AB108" t="n">
        <v>515.0469265304866</v>
      </c>
      <c r="AC108" t="n">
        <v>465.8915707353177</v>
      </c>
      <c r="AD108" t="n">
        <v>376429.1182939931</v>
      </c>
      <c r="AE108" t="n">
        <v>515046.9265304867</v>
      </c>
      <c r="AF108" t="n">
        <v>1.998813492330665e-06</v>
      </c>
      <c r="AG108" t="n">
        <v>11</v>
      </c>
      <c r="AH108" t="n">
        <v>465891.5707353177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3.7455</v>
      </c>
      <c r="E109" t="n">
        <v>26.7</v>
      </c>
      <c r="F109" t="n">
        <v>23.96</v>
      </c>
      <c r="G109" t="n">
        <v>159.72</v>
      </c>
      <c r="H109" t="n">
        <v>2.26</v>
      </c>
      <c r="I109" t="n">
        <v>9</v>
      </c>
      <c r="J109" t="n">
        <v>218.38</v>
      </c>
      <c r="K109" t="n">
        <v>52.44</v>
      </c>
      <c r="L109" t="n">
        <v>27.75</v>
      </c>
      <c r="M109" t="n">
        <v>7</v>
      </c>
      <c r="N109" t="n">
        <v>48.19</v>
      </c>
      <c r="O109" t="n">
        <v>27167.55</v>
      </c>
      <c r="P109" t="n">
        <v>289.51</v>
      </c>
      <c r="Q109" t="n">
        <v>452.59</v>
      </c>
      <c r="R109" t="n">
        <v>69.93000000000001</v>
      </c>
      <c r="S109" t="n">
        <v>57.64</v>
      </c>
      <c r="T109" t="n">
        <v>4060.28</v>
      </c>
      <c r="U109" t="n">
        <v>0.82</v>
      </c>
      <c r="V109" t="n">
        <v>0.89</v>
      </c>
      <c r="W109" t="n">
        <v>6.81</v>
      </c>
      <c r="X109" t="n">
        <v>0.23</v>
      </c>
      <c r="Y109" t="n">
        <v>1</v>
      </c>
      <c r="Z109" t="n">
        <v>10</v>
      </c>
      <c r="AA109" t="n">
        <v>376.2501220276449</v>
      </c>
      <c r="AB109" t="n">
        <v>514.802015942111</v>
      </c>
      <c r="AC109" t="n">
        <v>465.6700340697624</v>
      </c>
      <c r="AD109" t="n">
        <v>376250.1220276449</v>
      </c>
      <c r="AE109" t="n">
        <v>514802.015942111</v>
      </c>
      <c r="AF109" t="n">
        <v>1.99929389935494e-06</v>
      </c>
      <c r="AG109" t="n">
        <v>11</v>
      </c>
      <c r="AH109" t="n">
        <v>465670.0340697624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3.7461</v>
      </c>
      <c r="E110" t="n">
        <v>26.69</v>
      </c>
      <c r="F110" t="n">
        <v>23.95</v>
      </c>
      <c r="G110" t="n">
        <v>159.69</v>
      </c>
      <c r="H110" t="n">
        <v>2.27</v>
      </c>
      <c r="I110" t="n">
        <v>9</v>
      </c>
      <c r="J110" t="n">
        <v>218.79</v>
      </c>
      <c r="K110" t="n">
        <v>52.44</v>
      </c>
      <c r="L110" t="n">
        <v>28</v>
      </c>
      <c r="M110" t="n">
        <v>7</v>
      </c>
      <c r="N110" t="n">
        <v>48.35</v>
      </c>
      <c r="O110" t="n">
        <v>27218.26</v>
      </c>
      <c r="P110" t="n">
        <v>289.05</v>
      </c>
      <c r="Q110" t="n">
        <v>452.55</v>
      </c>
      <c r="R110" t="n">
        <v>69.76000000000001</v>
      </c>
      <c r="S110" t="n">
        <v>57.64</v>
      </c>
      <c r="T110" t="n">
        <v>3973.81</v>
      </c>
      <c r="U110" t="n">
        <v>0.83</v>
      </c>
      <c r="V110" t="n">
        <v>0.89</v>
      </c>
      <c r="W110" t="n">
        <v>6.81</v>
      </c>
      <c r="X110" t="n">
        <v>0.23</v>
      </c>
      <c r="Y110" t="n">
        <v>1</v>
      </c>
      <c r="Z110" t="n">
        <v>10</v>
      </c>
      <c r="AA110" t="n">
        <v>375.8804134422533</v>
      </c>
      <c r="AB110" t="n">
        <v>514.2961643451866</v>
      </c>
      <c r="AC110" t="n">
        <v>465.2124602392813</v>
      </c>
      <c r="AD110" t="n">
        <v>375880.4134422533</v>
      </c>
      <c r="AE110" t="n">
        <v>514296.1643451867</v>
      </c>
      <c r="AF110" t="n">
        <v>1.999614170704456e-06</v>
      </c>
      <c r="AG110" t="n">
        <v>11</v>
      </c>
      <c r="AH110" t="n">
        <v>465212.4602392813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3.7469</v>
      </c>
      <c r="E111" t="n">
        <v>26.69</v>
      </c>
      <c r="F111" t="n">
        <v>23.95</v>
      </c>
      <c r="G111" t="n">
        <v>159.66</v>
      </c>
      <c r="H111" t="n">
        <v>2.29</v>
      </c>
      <c r="I111" t="n">
        <v>9</v>
      </c>
      <c r="J111" t="n">
        <v>219.2</v>
      </c>
      <c r="K111" t="n">
        <v>52.44</v>
      </c>
      <c r="L111" t="n">
        <v>28.25</v>
      </c>
      <c r="M111" t="n">
        <v>7</v>
      </c>
      <c r="N111" t="n">
        <v>48.51</v>
      </c>
      <c r="O111" t="n">
        <v>27269.02</v>
      </c>
      <c r="P111" t="n">
        <v>287.86</v>
      </c>
      <c r="Q111" t="n">
        <v>452.57</v>
      </c>
      <c r="R111" t="n">
        <v>69.7</v>
      </c>
      <c r="S111" t="n">
        <v>57.64</v>
      </c>
      <c r="T111" t="n">
        <v>3941.1</v>
      </c>
      <c r="U111" t="n">
        <v>0.83</v>
      </c>
      <c r="V111" t="n">
        <v>0.89</v>
      </c>
      <c r="W111" t="n">
        <v>6.81</v>
      </c>
      <c r="X111" t="n">
        <v>0.22</v>
      </c>
      <c r="Y111" t="n">
        <v>1</v>
      </c>
      <c r="Z111" t="n">
        <v>10</v>
      </c>
      <c r="AA111" t="n">
        <v>375.0566105727464</v>
      </c>
      <c r="AB111" t="n">
        <v>513.1690009155097</v>
      </c>
      <c r="AC111" t="n">
        <v>464.192871705349</v>
      </c>
      <c r="AD111" t="n">
        <v>375056.6105727464</v>
      </c>
      <c r="AE111" t="n">
        <v>513169.0009155098</v>
      </c>
      <c r="AF111" t="n">
        <v>2.000041199170478e-06</v>
      </c>
      <c r="AG111" t="n">
        <v>11</v>
      </c>
      <c r="AH111" t="n">
        <v>464192.871705349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3.7455</v>
      </c>
      <c r="E112" t="n">
        <v>26.7</v>
      </c>
      <c r="F112" t="n">
        <v>23.96</v>
      </c>
      <c r="G112" t="n">
        <v>159.72</v>
      </c>
      <c r="H112" t="n">
        <v>2.31</v>
      </c>
      <c r="I112" t="n">
        <v>9</v>
      </c>
      <c r="J112" t="n">
        <v>219.61</v>
      </c>
      <c r="K112" t="n">
        <v>52.44</v>
      </c>
      <c r="L112" t="n">
        <v>28.5</v>
      </c>
      <c r="M112" t="n">
        <v>7</v>
      </c>
      <c r="N112" t="n">
        <v>48.67</v>
      </c>
      <c r="O112" t="n">
        <v>27319.84</v>
      </c>
      <c r="P112" t="n">
        <v>287.52</v>
      </c>
      <c r="Q112" t="n">
        <v>452.55</v>
      </c>
      <c r="R112" t="n">
        <v>70.13</v>
      </c>
      <c r="S112" t="n">
        <v>57.64</v>
      </c>
      <c r="T112" t="n">
        <v>4157.04</v>
      </c>
      <c r="U112" t="n">
        <v>0.82</v>
      </c>
      <c r="V112" t="n">
        <v>0.88</v>
      </c>
      <c r="W112" t="n">
        <v>6.81</v>
      </c>
      <c r="X112" t="n">
        <v>0.23</v>
      </c>
      <c r="Y112" t="n">
        <v>1</v>
      </c>
      <c r="Z112" t="n">
        <v>10</v>
      </c>
      <c r="AA112" t="n">
        <v>374.965083976265</v>
      </c>
      <c r="AB112" t="n">
        <v>513.0437701883353</v>
      </c>
      <c r="AC112" t="n">
        <v>464.0795928230137</v>
      </c>
      <c r="AD112" t="n">
        <v>374965.083976265</v>
      </c>
      <c r="AE112" t="n">
        <v>513043.7701883353</v>
      </c>
      <c r="AF112" t="n">
        <v>1.99929389935494e-06</v>
      </c>
      <c r="AG112" t="n">
        <v>11</v>
      </c>
      <c r="AH112" t="n">
        <v>464079.5928230137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3.7448</v>
      </c>
      <c r="E113" t="n">
        <v>26.7</v>
      </c>
      <c r="F113" t="n">
        <v>23.96</v>
      </c>
      <c r="G113" t="n">
        <v>159.76</v>
      </c>
      <c r="H113" t="n">
        <v>2.32</v>
      </c>
      <c r="I113" t="n">
        <v>9</v>
      </c>
      <c r="J113" t="n">
        <v>220.03</v>
      </c>
      <c r="K113" t="n">
        <v>52.44</v>
      </c>
      <c r="L113" t="n">
        <v>28.75</v>
      </c>
      <c r="M113" t="n">
        <v>7</v>
      </c>
      <c r="N113" t="n">
        <v>48.83</v>
      </c>
      <c r="O113" t="n">
        <v>27370.71</v>
      </c>
      <c r="P113" t="n">
        <v>287.39</v>
      </c>
      <c r="Q113" t="n">
        <v>452.57</v>
      </c>
      <c r="R113" t="n">
        <v>70.08</v>
      </c>
      <c r="S113" t="n">
        <v>57.64</v>
      </c>
      <c r="T113" t="n">
        <v>4134.37</v>
      </c>
      <c r="U113" t="n">
        <v>0.82</v>
      </c>
      <c r="V113" t="n">
        <v>0.88</v>
      </c>
      <c r="W113" t="n">
        <v>6.81</v>
      </c>
      <c r="X113" t="n">
        <v>0.24</v>
      </c>
      <c r="Y113" t="n">
        <v>1</v>
      </c>
      <c r="Z113" t="n">
        <v>10</v>
      </c>
      <c r="AA113" t="n">
        <v>374.9296711650404</v>
      </c>
      <c r="AB113" t="n">
        <v>512.9953168177149</v>
      </c>
      <c r="AC113" t="n">
        <v>464.0357637740806</v>
      </c>
      <c r="AD113" t="n">
        <v>374929.6711650403</v>
      </c>
      <c r="AE113" t="n">
        <v>512995.3168177148</v>
      </c>
      <c r="AF113" t="n">
        <v>1.998920249447171e-06</v>
      </c>
      <c r="AG113" t="n">
        <v>11</v>
      </c>
      <c r="AH113" t="n">
        <v>464035.7637740806</v>
      </c>
    </row>
    <row r="114">
      <c r="A114" t="n">
        <v>112</v>
      </c>
      <c r="B114" t="n">
        <v>90</v>
      </c>
      <c r="C114" t="inlineStr">
        <is>
          <t xml:space="preserve">CONCLUIDO	</t>
        </is>
      </c>
      <c r="D114" t="n">
        <v>3.7457</v>
      </c>
      <c r="E114" t="n">
        <v>26.7</v>
      </c>
      <c r="F114" t="n">
        <v>23.96</v>
      </c>
      <c r="G114" t="n">
        <v>159.71</v>
      </c>
      <c r="H114" t="n">
        <v>2.34</v>
      </c>
      <c r="I114" t="n">
        <v>9</v>
      </c>
      <c r="J114" t="n">
        <v>220.44</v>
      </c>
      <c r="K114" t="n">
        <v>52.44</v>
      </c>
      <c r="L114" t="n">
        <v>29</v>
      </c>
      <c r="M114" t="n">
        <v>7</v>
      </c>
      <c r="N114" t="n">
        <v>49</v>
      </c>
      <c r="O114" t="n">
        <v>27421.64</v>
      </c>
      <c r="P114" t="n">
        <v>286.32</v>
      </c>
      <c r="Q114" t="n">
        <v>452.58</v>
      </c>
      <c r="R114" t="n">
        <v>69.91</v>
      </c>
      <c r="S114" t="n">
        <v>57.64</v>
      </c>
      <c r="T114" t="n">
        <v>4049.26</v>
      </c>
      <c r="U114" t="n">
        <v>0.82</v>
      </c>
      <c r="V114" t="n">
        <v>0.89</v>
      </c>
      <c r="W114" t="n">
        <v>6.81</v>
      </c>
      <c r="X114" t="n">
        <v>0.23</v>
      </c>
      <c r="Y114" t="n">
        <v>1</v>
      </c>
      <c r="Z114" t="n">
        <v>10</v>
      </c>
      <c r="AA114" t="n">
        <v>374.1763599128166</v>
      </c>
      <c r="AB114" t="n">
        <v>511.9646031286754</v>
      </c>
      <c r="AC114" t="n">
        <v>463.1034199529072</v>
      </c>
      <c r="AD114" t="n">
        <v>374176.3599128166</v>
      </c>
      <c r="AE114" t="n">
        <v>511964.6031286754</v>
      </c>
      <c r="AF114" t="n">
        <v>1.999400656471445e-06</v>
      </c>
      <c r="AG114" t="n">
        <v>11</v>
      </c>
      <c r="AH114" t="n">
        <v>463103.4199529072</v>
      </c>
    </row>
    <row r="115">
      <c r="A115" t="n">
        <v>113</v>
      </c>
      <c r="B115" t="n">
        <v>90</v>
      </c>
      <c r="C115" t="inlineStr">
        <is>
          <t xml:space="preserve">CONCLUIDO	</t>
        </is>
      </c>
      <c r="D115" t="n">
        <v>3.7554</v>
      </c>
      <c r="E115" t="n">
        <v>26.63</v>
      </c>
      <c r="F115" t="n">
        <v>23.92</v>
      </c>
      <c r="G115" t="n">
        <v>179.43</v>
      </c>
      <c r="H115" t="n">
        <v>2.35</v>
      </c>
      <c r="I115" t="n">
        <v>8</v>
      </c>
      <c r="J115" t="n">
        <v>220.85</v>
      </c>
      <c r="K115" t="n">
        <v>52.44</v>
      </c>
      <c r="L115" t="n">
        <v>29.25</v>
      </c>
      <c r="M115" t="n">
        <v>6</v>
      </c>
      <c r="N115" t="n">
        <v>49.16</v>
      </c>
      <c r="O115" t="n">
        <v>27472.63</v>
      </c>
      <c r="P115" t="n">
        <v>285.59</v>
      </c>
      <c r="Q115" t="n">
        <v>452.55</v>
      </c>
      <c r="R115" t="n">
        <v>68.83</v>
      </c>
      <c r="S115" t="n">
        <v>57.64</v>
      </c>
      <c r="T115" t="n">
        <v>3515.44</v>
      </c>
      <c r="U115" t="n">
        <v>0.84</v>
      </c>
      <c r="V115" t="n">
        <v>0.89</v>
      </c>
      <c r="W115" t="n">
        <v>6.81</v>
      </c>
      <c r="X115" t="n">
        <v>0.2</v>
      </c>
      <c r="Y115" t="n">
        <v>1</v>
      </c>
      <c r="Z115" t="n">
        <v>10</v>
      </c>
      <c r="AA115" t="n">
        <v>372.9140577456804</v>
      </c>
      <c r="AB115" t="n">
        <v>510.2374656147583</v>
      </c>
      <c r="AC115" t="n">
        <v>461.5411180192657</v>
      </c>
      <c r="AD115" t="n">
        <v>372914.0577456804</v>
      </c>
      <c r="AE115" t="n">
        <v>510237.4656147583</v>
      </c>
      <c r="AF115" t="n">
        <v>2.004578376621957e-06</v>
      </c>
      <c r="AG115" t="n">
        <v>11</v>
      </c>
      <c r="AH115" t="n">
        <v>461541.1180192657</v>
      </c>
    </row>
    <row r="116">
      <c r="A116" t="n">
        <v>114</v>
      </c>
      <c r="B116" t="n">
        <v>90</v>
      </c>
      <c r="C116" t="inlineStr">
        <is>
          <t xml:space="preserve">CONCLUIDO	</t>
        </is>
      </c>
      <c r="D116" t="n">
        <v>3.755</v>
      </c>
      <c r="E116" t="n">
        <v>26.63</v>
      </c>
      <c r="F116" t="n">
        <v>23.93</v>
      </c>
      <c r="G116" t="n">
        <v>179.44</v>
      </c>
      <c r="H116" t="n">
        <v>2.37</v>
      </c>
      <c r="I116" t="n">
        <v>8</v>
      </c>
      <c r="J116" t="n">
        <v>221.27</v>
      </c>
      <c r="K116" t="n">
        <v>52.44</v>
      </c>
      <c r="L116" t="n">
        <v>29.5</v>
      </c>
      <c r="M116" t="n">
        <v>6</v>
      </c>
      <c r="N116" t="n">
        <v>49.32</v>
      </c>
      <c r="O116" t="n">
        <v>27523.67</v>
      </c>
      <c r="P116" t="n">
        <v>285.4</v>
      </c>
      <c r="Q116" t="n">
        <v>452.56</v>
      </c>
      <c r="R116" t="n">
        <v>68.88</v>
      </c>
      <c r="S116" t="n">
        <v>57.64</v>
      </c>
      <c r="T116" t="n">
        <v>3538.53</v>
      </c>
      <c r="U116" t="n">
        <v>0.84</v>
      </c>
      <c r="V116" t="n">
        <v>0.89</v>
      </c>
      <c r="W116" t="n">
        <v>6.81</v>
      </c>
      <c r="X116" t="n">
        <v>0.2</v>
      </c>
      <c r="Y116" t="n">
        <v>1</v>
      </c>
      <c r="Z116" t="n">
        <v>10</v>
      </c>
      <c r="AA116" t="n">
        <v>372.8499583349063</v>
      </c>
      <c r="AB116" t="n">
        <v>510.1497619730708</v>
      </c>
      <c r="AC116" t="n">
        <v>461.461784690048</v>
      </c>
      <c r="AD116" t="n">
        <v>372849.9583349063</v>
      </c>
      <c r="AE116" t="n">
        <v>510149.7619730708</v>
      </c>
      <c r="AF116" t="n">
        <v>2.004364862388946e-06</v>
      </c>
      <c r="AG116" t="n">
        <v>11</v>
      </c>
      <c r="AH116" t="n">
        <v>461461.784690048</v>
      </c>
    </row>
    <row r="117">
      <c r="A117" t="n">
        <v>115</v>
      </c>
      <c r="B117" t="n">
        <v>90</v>
      </c>
      <c r="C117" t="inlineStr">
        <is>
          <t xml:space="preserve">CONCLUIDO	</t>
        </is>
      </c>
      <c r="D117" t="n">
        <v>3.7554</v>
      </c>
      <c r="E117" t="n">
        <v>26.63</v>
      </c>
      <c r="F117" t="n">
        <v>23.92</v>
      </c>
      <c r="G117" t="n">
        <v>179.43</v>
      </c>
      <c r="H117" t="n">
        <v>2.39</v>
      </c>
      <c r="I117" t="n">
        <v>8</v>
      </c>
      <c r="J117" t="n">
        <v>221.68</v>
      </c>
      <c r="K117" t="n">
        <v>52.44</v>
      </c>
      <c r="L117" t="n">
        <v>29.75</v>
      </c>
      <c r="M117" t="n">
        <v>6</v>
      </c>
      <c r="N117" t="n">
        <v>49.49</v>
      </c>
      <c r="O117" t="n">
        <v>27574.77</v>
      </c>
      <c r="P117" t="n">
        <v>285.59</v>
      </c>
      <c r="Q117" t="n">
        <v>452.61</v>
      </c>
      <c r="R117" t="n">
        <v>68.84</v>
      </c>
      <c r="S117" t="n">
        <v>57.64</v>
      </c>
      <c r="T117" t="n">
        <v>3518.16</v>
      </c>
      <c r="U117" t="n">
        <v>0.84</v>
      </c>
      <c r="V117" t="n">
        <v>0.89</v>
      </c>
      <c r="W117" t="n">
        <v>6.81</v>
      </c>
      <c r="X117" t="n">
        <v>0.2</v>
      </c>
      <c r="Y117" t="n">
        <v>1</v>
      </c>
      <c r="Z117" t="n">
        <v>10</v>
      </c>
      <c r="AA117" t="n">
        <v>372.9140577456804</v>
      </c>
      <c r="AB117" t="n">
        <v>510.2374656147583</v>
      </c>
      <c r="AC117" t="n">
        <v>461.5411180192657</v>
      </c>
      <c r="AD117" t="n">
        <v>372914.0577456804</v>
      </c>
      <c r="AE117" t="n">
        <v>510237.4656147583</v>
      </c>
      <c r="AF117" t="n">
        <v>2.004578376621957e-06</v>
      </c>
      <c r="AG117" t="n">
        <v>11</v>
      </c>
      <c r="AH117" t="n">
        <v>461541.1180192657</v>
      </c>
    </row>
    <row r="118">
      <c r="A118" t="n">
        <v>116</v>
      </c>
      <c r="B118" t="n">
        <v>90</v>
      </c>
      <c r="C118" t="inlineStr">
        <is>
          <t xml:space="preserve">CONCLUIDO	</t>
        </is>
      </c>
      <c r="D118" t="n">
        <v>3.7563</v>
      </c>
      <c r="E118" t="n">
        <v>26.62</v>
      </c>
      <c r="F118" t="n">
        <v>23.92</v>
      </c>
      <c r="G118" t="n">
        <v>179.38</v>
      </c>
      <c r="H118" t="n">
        <v>2.4</v>
      </c>
      <c r="I118" t="n">
        <v>8</v>
      </c>
      <c r="J118" t="n">
        <v>222.1</v>
      </c>
      <c r="K118" t="n">
        <v>52.44</v>
      </c>
      <c r="L118" t="n">
        <v>30</v>
      </c>
      <c r="M118" t="n">
        <v>6</v>
      </c>
      <c r="N118" t="n">
        <v>49.65</v>
      </c>
      <c r="O118" t="n">
        <v>27625.93</v>
      </c>
      <c r="P118" t="n">
        <v>285.75</v>
      </c>
      <c r="Q118" t="n">
        <v>452.58</v>
      </c>
      <c r="R118" t="n">
        <v>68.66</v>
      </c>
      <c r="S118" t="n">
        <v>57.64</v>
      </c>
      <c r="T118" t="n">
        <v>3427.79</v>
      </c>
      <c r="U118" t="n">
        <v>0.84</v>
      </c>
      <c r="V118" t="n">
        <v>0.89</v>
      </c>
      <c r="W118" t="n">
        <v>6.81</v>
      </c>
      <c r="X118" t="n">
        <v>0.19</v>
      </c>
      <c r="Y118" t="n">
        <v>1</v>
      </c>
      <c r="Z118" t="n">
        <v>10</v>
      </c>
      <c r="AA118" t="n">
        <v>372.9553413078451</v>
      </c>
      <c r="AB118" t="n">
        <v>510.2939516058144</v>
      </c>
      <c r="AC118" t="n">
        <v>461.592213066614</v>
      </c>
      <c r="AD118" t="n">
        <v>372955.3413078451</v>
      </c>
      <c r="AE118" t="n">
        <v>510293.9516058144</v>
      </c>
      <c r="AF118" t="n">
        <v>2.005058783646232e-06</v>
      </c>
      <c r="AG118" t="n">
        <v>11</v>
      </c>
      <c r="AH118" t="n">
        <v>461592.213066614</v>
      </c>
    </row>
    <row r="119">
      <c r="A119" t="n">
        <v>117</v>
      </c>
      <c r="B119" t="n">
        <v>90</v>
      </c>
      <c r="C119" t="inlineStr">
        <is>
          <t xml:space="preserve">CONCLUIDO	</t>
        </is>
      </c>
      <c r="D119" t="n">
        <v>3.7554</v>
      </c>
      <c r="E119" t="n">
        <v>26.63</v>
      </c>
      <c r="F119" t="n">
        <v>23.92</v>
      </c>
      <c r="G119" t="n">
        <v>179.43</v>
      </c>
      <c r="H119" t="n">
        <v>2.42</v>
      </c>
      <c r="I119" t="n">
        <v>8</v>
      </c>
      <c r="J119" t="n">
        <v>222.51</v>
      </c>
      <c r="K119" t="n">
        <v>52.44</v>
      </c>
      <c r="L119" t="n">
        <v>30.25</v>
      </c>
      <c r="M119" t="n">
        <v>6</v>
      </c>
      <c r="N119" t="n">
        <v>49.82</v>
      </c>
      <c r="O119" t="n">
        <v>27677.27</v>
      </c>
      <c r="P119" t="n">
        <v>285.9</v>
      </c>
      <c r="Q119" t="n">
        <v>452.56</v>
      </c>
      <c r="R119" t="n">
        <v>68.87</v>
      </c>
      <c r="S119" t="n">
        <v>57.64</v>
      </c>
      <c r="T119" t="n">
        <v>3534.41</v>
      </c>
      <c r="U119" t="n">
        <v>0.84</v>
      </c>
      <c r="V119" t="n">
        <v>0.89</v>
      </c>
      <c r="W119" t="n">
        <v>6.81</v>
      </c>
      <c r="X119" t="n">
        <v>0.2</v>
      </c>
      <c r="Y119" t="n">
        <v>1</v>
      </c>
      <c r="Z119" t="n">
        <v>10</v>
      </c>
      <c r="AA119" t="n">
        <v>373.1137118326257</v>
      </c>
      <c r="AB119" t="n">
        <v>510.5106411446336</v>
      </c>
      <c r="AC119" t="n">
        <v>461.7882220599738</v>
      </c>
      <c r="AD119" t="n">
        <v>373113.7118326257</v>
      </c>
      <c r="AE119" t="n">
        <v>510510.6411446335</v>
      </c>
      <c r="AF119" t="n">
        <v>2.004578376621957e-06</v>
      </c>
      <c r="AG119" t="n">
        <v>11</v>
      </c>
      <c r="AH119" t="n">
        <v>461788.2220599738</v>
      </c>
    </row>
    <row r="120">
      <c r="A120" t="n">
        <v>118</v>
      </c>
      <c r="B120" t="n">
        <v>90</v>
      </c>
      <c r="C120" t="inlineStr">
        <is>
          <t xml:space="preserve">CONCLUIDO	</t>
        </is>
      </c>
      <c r="D120" t="n">
        <v>3.7565</v>
      </c>
      <c r="E120" t="n">
        <v>26.62</v>
      </c>
      <c r="F120" t="n">
        <v>23.92</v>
      </c>
      <c r="G120" t="n">
        <v>179.36</v>
      </c>
      <c r="H120" t="n">
        <v>2.43</v>
      </c>
      <c r="I120" t="n">
        <v>8</v>
      </c>
      <c r="J120" t="n">
        <v>222.93</v>
      </c>
      <c r="K120" t="n">
        <v>52.44</v>
      </c>
      <c r="L120" t="n">
        <v>30.5</v>
      </c>
      <c r="M120" t="n">
        <v>6</v>
      </c>
      <c r="N120" t="n">
        <v>49.99</v>
      </c>
      <c r="O120" t="n">
        <v>27728.54</v>
      </c>
      <c r="P120" t="n">
        <v>285.79</v>
      </c>
      <c r="Q120" t="n">
        <v>452.55</v>
      </c>
      <c r="R120" t="n">
        <v>68.52</v>
      </c>
      <c r="S120" t="n">
        <v>57.64</v>
      </c>
      <c r="T120" t="n">
        <v>3358.01</v>
      </c>
      <c r="U120" t="n">
        <v>0.84</v>
      </c>
      <c r="V120" t="n">
        <v>0.89</v>
      </c>
      <c r="W120" t="n">
        <v>6.81</v>
      </c>
      <c r="X120" t="n">
        <v>0.19</v>
      </c>
      <c r="Y120" t="n">
        <v>1</v>
      </c>
      <c r="Z120" t="n">
        <v>10</v>
      </c>
      <c r="AA120" t="n">
        <v>372.9673743323445</v>
      </c>
      <c r="AB120" t="n">
        <v>510.310415720794</v>
      </c>
      <c r="AC120" t="n">
        <v>461.6071058695675</v>
      </c>
      <c r="AD120" t="n">
        <v>372967.3743323446</v>
      </c>
      <c r="AE120" t="n">
        <v>510310.415720794</v>
      </c>
      <c r="AF120" t="n">
        <v>2.005165540762737e-06</v>
      </c>
      <c r="AG120" t="n">
        <v>11</v>
      </c>
      <c r="AH120" t="n">
        <v>461607.1058695675</v>
      </c>
    </row>
    <row r="121">
      <c r="A121" t="n">
        <v>119</v>
      </c>
      <c r="B121" t="n">
        <v>90</v>
      </c>
      <c r="C121" t="inlineStr">
        <is>
          <t xml:space="preserve">CONCLUIDO	</t>
        </is>
      </c>
      <c r="D121" t="n">
        <v>3.757</v>
      </c>
      <c r="E121" t="n">
        <v>26.62</v>
      </c>
      <c r="F121" t="n">
        <v>23.91</v>
      </c>
      <c r="G121" t="n">
        <v>179.34</v>
      </c>
      <c r="H121" t="n">
        <v>2.45</v>
      </c>
      <c r="I121" t="n">
        <v>8</v>
      </c>
      <c r="J121" t="n">
        <v>223.34</v>
      </c>
      <c r="K121" t="n">
        <v>52.44</v>
      </c>
      <c r="L121" t="n">
        <v>30.75</v>
      </c>
      <c r="M121" t="n">
        <v>6</v>
      </c>
      <c r="N121" t="n">
        <v>50.15</v>
      </c>
      <c r="O121" t="n">
        <v>27779.88</v>
      </c>
      <c r="P121" t="n">
        <v>285.59</v>
      </c>
      <c r="Q121" t="n">
        <v>452.56</v>
      </c>
      <c r="R121" t="n">
        <v>68.43000000000001</v>
      </c>
      <c r="S121" t="n">
        <v>57.64</v>
      </c>
      <c r="T121" t="n">
        <v>3314.89</v>
      </c>
      <c r="U121" t="n">
        <v>0.84</v>
      </c>
      <c r="V121" t="n">
        <v>0.89</v>
      </c>
      <c r="W121" t="n">
        <v>6.81</v>
      </c>
      <c r="X121" t="n">
        <v>0.19</v>
      </c>
      <c r="Y121" t="n">
        <v>1</v>
      </c>
      <c r="Z121" t="n">
        <v>10</v>
      </c>
      <c r="AA121" t="n">
        <v>372.7735031591938</v>
      </c>
      <c r="AB121" t="n">
        <v>510.0451526286967</v>
      </c>
      <c r="AC121" t="n">
        <v>461.3671591146808</v>
      </c>
      <c r="AD121" t="n">
        <v>372773.5031591938</v>
      </c>
      <c r="AE121" t="n">
        <v>510045.1526286966</v>
      </c>
      <c r="AF121" t="n">
        <v>2.005432433554e-06</v>
      </c>
      <c r="AG121" t="n">
        <v>11</v>
      </c>
      <c r="AH121" t="n">
        <v>461367.1591146808</v>
      </c>
    </row>
    <row r="122">
      <c r="A122" t="n">
        <v>120</v>
      </c>
      <c r="B122" t="n">
        <v>90</v>
      </c>
      <c r="C122" t="inlineStr">
        <is>
          <t xml:space="preserve">CONCLUIDO	</t>
        </is>
      </c>
      <c r="D122" t="n">
        <v>3.7567</v>
      </c>
      <c r="E122" t="n">
        <v>26.62</v>
      </c>
      <c r="F122" t="n">
        <v>23.91</v>
      </c>
      <c r="G122" t="n">
        <v>179.36</v>
      </c>
      <c r="H122" t="n">
        <v>2.46</v>
      </c>
      <c r="I122" t="n">
        <v>8</v>
      </c>
      <c r="J122" t="n">
        <v>223.76</v>
      </c>
      <c r="K122" t="n">
        <v>52.44</v>
      </c>
      <c r="L122" t="n">
        <v>31</v>
      </c>
      <c r="M122" t="n">
        <v>6</v>
      </c>
      <c r="N122" t="n">
        <v>50.32</v>
      </c>
      <c r="O122" t="n">
        <v>27831.27</v>
      </c>
      <c r="P122" t="n">
        <v>285.48</v>
      </c>
      <c r="Q122" t="n">
        <v>452.61</v>
      </c>
      <c r="R122" t="n">
        <v>68.51000000000001</v>
      </c>
      <c r="S122" t="n">
        <v>57.64</v>
      </c>
      <c r="T122" t="n">
        <v>3354.56</v>
      </c>
      <c r="U122" t="n">
        <v>0.84</v>
      </c>
      <c r="V122" t="n">
        <v>0.89</v>
      </c>
      <c r="W122" t="n">
        <v>6.81</v>
      </c>
      <c r="X122" t="n">
        <v>0.19</v>
      </c>
      <c r="Y122" t="n">
        <v>1</v>
      </c>
      <c r="Z122" t="n">
        <v>10</v>
      </c>
      <c r="AA122" t="n">
        <v>372.723248933719</v>
      </c>
      <c r="AB122" t="n">
        <v>509.976392580342</v>
      </c>
      <c r="AC122" t="n">
        <v>461.3049614288358</v>
      </c>
      <c r="AD122" t="n">
        <v>372723.248933719</v>
      </c>
      <c r="AE122" t="n">
        <v>509976.392580342</v>
      </c>
      <c r="AF122" t="n">
        <v>2.005272297879243e-06</v>
      </c>
      <c r="AG122" t="n">
        <v>11</v>
      </c>
      <c r="AH122" t="n">
        <v>461304.9614288358</v>
      </c>
    </row>
    <row r="123">
      <c r="A123" t="n">
        <v>121</v>
      </c>
      <c r="B123" t="n">
        <v>90</v>
      </c>
      <c r="C123" t="inlineStr">
        <is>
          <t xml:space="preserve">CONCLUIDO	</t>
        </is>
      </c>
      <c r="D123" t="n">
        <v>3.7556</v>
      </c>
      <c r="E123" t="n">
        <v>26.63</v>
      </c>
      <c r="F123" t="n">
        <v>23.92</v>
      </c>
      <c r="G123" t="n">
        <v>179.41</v>
      </c>
      <c r="H123" t="n">
        <v>2.48</v>
      </c>
      <c r="I123" t="n">
        <v>8</v>
      </c>
      <c r="J123" t="n">
        <v>224.18</v>
      </c>
      <c r="K123" t="n">
        <v>52.44</v>
      </c>
      <c r="L123" t="n">
        <v>31.25</v>
      </c>
      <c r="M123" t="n">
        <v>6</v>
      </c>
      <c r="N123" t="n">
        <v>50.49</v>
      </c>
      <c r="O123" t="n">
        <v>27882.72</v>
      </c>
      <c r="P123" t="n">
        <v>285.36</v>
      </c>
      <c r="Q123" t="n">
        <v>452.55</v>
      </c>
      <c r="R123" t="n">
        <v>68.76000000000001</v>
      </c>
      <c r="S123" t="n">
        <v>57.64</v>
      </c>
      <c r="T123" t="n">
        <v>3476.48</v>
      </c>
      <c r="U123" t="n">
        <v>0.84</v>
      </c>
      <c r="V123" t="n">
        <v>0.89</v>
      </c>
      <c r="W123" t="n">
        <v>6.81</v>
      </c>
      <c r="X123" t="n">
        <v>0.2</v>
      </c>
      <c r="Y123" t="n">
        <v>1</v>
      </c>
      <c r="Z123" t="n">
        <v>10</v>
      </c>
      <c r="AA123" t="n">
        <v>372.7522128434568</v>
      </c>
      <c r="AB123" t="n">
        <v>510.016022279443</v>
      </c>
      <c r="AC123" t="n">
        <v>461.3408089250752</v>
      </c>
      <c r="AD123" t="n">
        <v>372752.2128434568</v>
      </c>
      <c r="AE123" t="n">
        <v>510016.022279443</v>
      </c>
      <c r="AF123" t="n">
        <v>2.004685133738463e-06</v>
      </c>
      <c r="AG123" t="n">
        <v>11</v>
      </c>
      <c r="AH123" t="n">
        <v>461340.8089250752</v>
      </c>
    </row>
    <row r="124">
      <c r="A124" t="n">
        <v>122</v>
      </c>
      <c r="B124" t="n">
        <v>90</v>
      </c>
      <c r="C124" t="inlineStr">
        <is>
          <t xml:space="preserve">CONCLUIDO	</t>
        </is>
      </c>
      <c r="D124" t="n">
        <v>3.7555</v>
      </c>
      <c r="E124" t="n">
        <v>26.63</v>
      </c>
      <c r="F124" t="n">
        <v>23.92</v>
      </c>
      <c r="G124" t="n">
        <v>179.42</v>
      </c>
      <c r="H124" t="n">
        <v>2.49</v>
      </c>
      <c r="I124" t="n">
        <v>8</v>
      </c>
      <c r="J124" t="n">
        <v>224.6</v>
      </c>
      <c r="K124" t="n">
        <v>52.44</v>
      </c>
      <c r="L124" t="n">
        <v>31.5</v>
      </c>
      <c r="M124" t="n">
        <v>6</v>
      </c>
      <c r="N124" t="n">
        <v>50.65</v>
      </c>
      <c r="O124" t="n">
        <v>27934.23</v>
      </c>
      <c r="P124" t="n">
        <v>284.99</v>
      </c>
      <c r="Q124" t="n">
        <v>452.58</v>
      </c>
      <c r="R124" t="n">
        <v>68.79000000000001</v>
      </c>
      <c r="S124" t="n">
        <v>57.64</v>
      </c>
      <c r="T124" t="n">
        <v>3491.97</v>
      </c>
      <c r="U124" t="n">
        <v>0.84</v>
      </c>
      <c r="V124" t="n">
        <v>0.89</v>
      </c>
      <c r="W124" t="n">
        <v>6.81</v>
      </c>
      <c r="X124" t="n">
        <v>0.2</v>
      </c>
      <c r="Y124" t="n">
        <v>1</v>
      </c>
      <c r="Z124" t="n">
        <v>10</v>
      </c>
      <c r="AA124" t="n">
        <v>372.5207794179992</v>
      </c>
      <c r="AB124" t="n">
        <v>509.6993648566097</v>
      </c>
      <c r="AC124" t="n">
        <v>461.0543728422456</v>
      </c>
      <c r="AD124" t="n">
        <v>372520.7794179992</v>
      </c>
      <c r="AE124" t="n">
        <v>509699.3648566097</v>
      </c>
      <c r="AF124" t="n">
        <v>2.00463175518021e-06</v>
      </c>
      <c r="AG124" t="n">
        <v>11</v>
      </c>
      <c r="AH124" t="n">
        <v>461054.3728422456</v>
      </c>
    </row>
    <row r="125">
      <c r="A125" t="n">
        <v>123</v>
      </c>
      <c r="B125" t="n">
        <v>90</v>
      </c>
      <c r="C125" t="inlineStr">
        <is>
          <t xml:space="preserve">CONCLUIDO	</t>
        </is>
      </c>
      <c r="D125" t="n">
        <v>3.7556</v>
      </c>
      <c r="E125" t="n">
        <v>26.63</v>
      </c>
      <c r="F125" t="n">
        <v>23.92</v>
      </c>
      <c r="G125" t="n">
        <v>179.42</v>
      </c>
      <c r="H125" t="n">
        <v>2.51</v>
      </c>
      <c r="I125" t="n">
        <v>8</v>
      </c>
      <c r="J125" t="n">
        <v>225.01</v>
      </c>
      <c r="K125" t="n">
        <v>52.44</v>
      </c>
      <c r="L125" t="n">
        <v>31.75</v>
      </c>
      <c r="M125" t="n">
        <v>6</v>
      </c>
      <c r="N125" t="n">
        <v>50.82</v>
      </c>
      <c r="O125" t="n">
        <v>27985.79</v>
      </c>
      <c r="P125" t="n">
        <v>284.02</v>
      </c>
      <c r="Q125" t="n">
        <v>452.6</v>
      </c>
      <c r="R125" t="n">
        <v>68.73999999999999</v>
      </c>
      <c r="S125" t="n">
        <v>57.64</v>
      </c>
      <c r="T125" t="n">
        <v>3467.55</v>
      </c>
      <c r="U125" t="n">
        <v>0.84</v>
      </c>
      <c r="V125" t="n">
        <v>0.89</v>
      </c>
      <c r="W125" t="n">
        <v>6.81</v>
      </c>
      <c r="X125" t="n">
        <v>0.2</v>
      </c>
      <c r="Y125" t="n">
        <v>1</v>
      </c>
      <c r="Z125" t="n">
        <v>10</v>
      </c>
      <c r="AA125" t="n">
        <v>371.8892379106484</v>
      </c>
      <c r="AB125" t="n">
        <v>508.8352619046073</v>
      </c>
      <c r="AC125" t="n">
        <v>460.2727386632062</v>
      </c>
      <c r="AD125" t="n">
        <v>371889.2379106484</v>
      </c>
      <c r="AE125" t="n">
        <v>508835.2619046073</v>
      </c>
      <c r="AF125" t="n">
        <v>2.004685133738463e-06</v>
      </c>
      <c r="AG125" t="n">
        <v>11</v>
      </c>
      <c r="AH125" t="n">
        <v>460272.7386632062</v>
      </c>
    </row>
    <row r="126">
      <c r="A126" t="n">
        <v>124</v>
      </c>
      <c r="B126" t="n">
        <v>90</v>
      </c>
      <c r="C126" t="inlineStr">
        <is>
          <t xml:space="preserve">CONCLUIDO	</t>
        </is>
      </c>
      <c r="D126" t="n">
        <v>3.7561</v>
      </c>
      <c r="E126" t="n">
        <v>26.62</v>
      </c>
      <c r="F126" t="n">
        <v>23.92</v>
      </c>
      <c r="G126" t="n">
        <v>179.39</v>
      </c>
      <c r="H126" t="n">
        <v>2.52</v>
      </c>
      <c r="I126" t="n">
        <v>8</v>
      </c>
      <c r="J126" t="n">
        <v>225.43</v>
      </c>
      <c r="K126" t="n">
        <v>52.44</v>
      </c>
      <c r="L126" t="n">
        <v>32</v>
      </c>
      <c r="M126" t="n">
        <v>6</v>
      </c>
      <c r="N126" t="n">
        <v>50.99</v>
      </c>
      <c r="O126" t="n">
        <v>28037.42</v>
      </c>
      <c r="P126" t="n">
        <v>283.39</v>
      </c>
      <c r="Q126" t="n">
        <v>452.56</v>
      </c>
      <c r="R126" t="n">
        <v>68.67</v>
      </c>
      <c r="S126" t="n">
        <v>57.64</v>
      </c>
      <c r="T126" t="n">
        <v>3433.74</v>
      </c>
      <c r="U126" t="n">
        <v>0.84</v>
      </c>
      <c r="V126" t="n">
        <v>0.89</v>
      </c>
      <c r="W126" t="n">
        <v>6.81</v>
      </c>
      <c r="X126" t="n">
        <v>0.19</v>
      </c>
      <c r="Y126" t="n">
        <v>1</v>
      </c>
      <c r="Z126" t="n">
        <v>10</v>
      </c>
      <c r="AA126" t="n">
        <v>371.4494000386753</v>
      </c>
      <c r="AB126" t="n">
        <v>508.2334563238963</v>
      </c>
      <c r="AC126" t="n">
        <v>459.7283685624788</v>
      </c>
      <c r="AD126" t="n">
        <v>371449.4000386753</v>
      </c>
      <c r="AE126" t="n">
        <v>508233.4563238963</v>
      </c>
      <c r="AF126" t="n">
        <v>2.004952026529726e-06</v>
      </c>
      <c r="AG126" t="n">
        <v>11</v>
      </c>
      <c r="AH126" t="n">
        <v>459728.3685624788</v>
      </c>
    </row>
    <row r="127">
      <c r="A127" t="n">
        <v>125</v>
      </c>
      <c r="B127" t="n">
        <v>90</v>
      </c>
      <c r="C127" t="inlineStr">
        <is>
          <t xml:space="preserve">CONCLUIDO	</t>
        </is>
      </c>
      <c r="D127" t="n">
        <v>3.7557</v>
      </c>
      <c r="E127" t="n">
        <v>26.63</v>
      </c>
      <c r="F127" t="n">
        <v>23.92</v>
      </c>
      <c r="G127" t="n">
        <v>179.41</v>
      </c>
      <c r="H127" t="n">
        <v>2.54</v>
      </c>
      <c r="I127" t="n">
        <v>8</v>
      </c>
      <c r="J127" t="n">
        <v>225.85</v>
      </c>
      <c r="K127" t="n">
        <v>52.44</v>
      </c>
      <c r="L127" t="n">
        <v>32.25</v>
      </c>
      <c r="M127" t="n">
        <v>6</v>
      </c>
      <c r="N127" t="n">
        <v>51.16</v>
      </c>
      <c r="O127" t="n">
        <v>28089.1</v>
      </c>
      <c r="P127" t="n">
        <v>282.47</v>
      </c>
      <c r="Q127" t="n">
        <v>452.55</v>
      </c>
      <c r="R127" t="n">
        <v>68.87</v>
      </c>
      <c r="S127" t="n">
        <v>57.64</v>
      </c>
      <c r="T127" t="n">
        <v>3531.92</v>
      </c>
      <c r="U127" t="n">
        <v>0.84</v>
      </c>
      <c r="V127" t="n">
        <v>0.89</v>
      </c>
      <c r="W127" t="n">
        <v>6.8</v>
      </c>
      <c r="X127" t="n">
        <v>0.2</v>
      </c>
      <c r="Y127" t="n">
        <v>1</v>
      </c>
      <c r="Z127" t="n">
        <v>10</v>
      </c>
      <c r="AA127" t="n">
        <v>370.884213516526</v>
      </c>
      <c r="AB127" t="n">
        <v>507.4601431900221</v>
      </c>
      <c r="AC127" t="n">
        <v>459.0288593487498</v>
      </c>
      <c r="AD127" t="n">
        <v>370884.213516526</v>
      </c>
      <c r="AE127" t="n">
        <v>507460.1431900221</v>
      </c>
      <c r="AF127" t="n">
        <v>2.004738512296716e-06</v>
      </c>
      <c r="AG127" t="n">
        <v>11</v>
      </c>
      <c r="AH127" t="n">
        <v>459028.8593487498</v>
      </c>
    </row>
    <row r="128">
      <c r="A128" t="n">
        <v>126</v>
      </c>
      <c r="B128" t="n">
        <v>90</v>
      </c>
      <c r="C128" t="inlineStr">
        <is>
          <t xml:space="preserve">CONCLUIDO	</t>
        </is>
      </c>
      <c r="D128" t="n">
        <v>3.7553</v>
      </c>
      <c r="E128" t="n">
        <v>26.63</v>
      </c>
      <c r="F128" t="n">
        <v>23.92</v>
      </c>
      <c r="G128" t="n">
        <v>179.43</v>
      </c>
      <c r="H128" t="n">
        <v>2.55</v>
      </c>
      <c r="I128" t="n">
        <v>8</v>
      </c>
      <c r="J128" t="n">
        <v>226.27</v>
      </c>
      <c r="K128" t="n">
        <v>52.44</v>
      </c>
      <c r="L128" t="n">
        <v>32.5</v>
      </c>
      <c r="M128" t="n">
        <v>6</v>
      </c>
      <c r="N128" t="n">
        <v>51.33</v>
      </c>
      <c r="O128" t="n">
        <v>28140.84</v>
      </c>
      <c r="P128" t="n">
        <v>281.89</v>
      </c>
      <c r="Q128" t="n">
        <v>452.57</v>
      </c>
      <c r="R128" t="n">
        <v>68.92</v>
      </c>
      <c r="S128" t="n">
        <v>57.64</v>
      </c>
      <c r="T128" t="n">
        <v>3556.23</v>
      </c>
      <c r="U128" t="n">
        <v>0.84</v>
      </c>
      <c r="V128" t="n">
        <v>0.89</v>
      </c>
      <c r="W128" t="n">
        <v>6.81</v>
      </c>
      <c r="X128" t="n">
        <v>0.2</v>
      </c>
      <c r="Y128" t="n">
        <v>1</v>
      </c>
      <c r="Z128" t="n">
        <v>10</v>
      </c>
      <c r="AA128" t="n">
        <v>370.5378878727237</v>
      </c>
      <c r="AB128" t="n">
        <v>506.9862851653626</v>
      </c>
      <c r="AC128" t="n">
        <v>458.6002256688999</v>
      </c>
      <c r="AD128" t="n">
        <v>370537.8878727237</v>
      </c>
      <c r="AE128" t="n">
        <v>506986.2851653626</v>
      </c>
      <c r="AF128" t="n">
        <v>2.004524998063704e-06</v>
      </c>
      <c r="AG128" t="n">
        <v>11</v>
      </c>
      <c r="AH128" t="n">
        <v>458600.2256688999</v>
      </c>
    </row>
    <row r="129">
      <c r="A129" t="n">
        <v>127</v>
      </c>
      <c r="B129" t="n">
        <v>90</v>
      </c>
      <c r="C129" t="inlineStr">
        <is>
          <t xml:space="preserve">CONCLUIDO	</t>
        </is>
      </c>
      <c r="D129" t="n">
        <v>3.7548</v>
      </c>
      <c r="E129" t="n">
        <v>26.63</v>
      </c>
      <c r="F129" t="n">
        <v>23.93</v>
      </c>
      <c r="G129" t="n">
        <v>179.46</v>
      </c>
      <c r="H129" t="n">
        <v>2.57</v>
      </c>
      <c r="I129" t="n">
        <v>8</v>
      </c>
      <c r="J129" t="n">
        <v>226.69</v>
      </c>
      <c r="K129" t="n">
        <v>52.44</v>
      </c>
      <c r="L129" t="n">
        <v>32.75</v>
      </c>
      <c r="M129" t="n">
        <v>6</v>
      </c>
      <c r="N129" t="n">
        <v>51.5</v>
      </c>
      <c r="O129" t="n">
        <v>28192.65</v>
      </c>
      <c r="P129" t="n">
        <v>280.25</v>
      </c>
      <c r="Q129" t="n">
        <v>452.56</v>
      </c>
      <c r="R129" t="n">
        <v>68.94</v>
      </c>
      <c r="S129" t="n">
        <v>57.64</v>
      </c>
      <c r="T129" t="n">
        <v>3570.22</v>
      </c>
      <c r="U129" t="n">
        <v>0.84</v>
      </c>
      <c r="V129" t="n">
        <v>0.89</v>
      </c>
      <c r="W129" t="n">
        <v>6.81</v>
      </c>
      <c r="X129" t="n">
        <v>0.2</v>
      </c>
      <c r="Y129" t="n">
        <v>1</v>
      </c>
      <c r="Z129" t="n">
        <v>10</v>
      </c>
      <c r="AA129" t="n">
        <v>369.5463161433775</v>
      </c>
      <c r="AB129" t="n">
        <v>505.6295729802139</v>
      </c>
      <c r="AC129" t="n">
        <v>457.3729961905442</v>
      </c>
      <c r="AD129" t="n">
        <v>369546.3161433775</v>
      </c>
      <c r="AE129" t="n">
        <v>505629.5729802139</v>
      </c>
      <c r="AF129" t="n">
        <v>2.004258105272441e-06</v>
      </c>
      <c r="AG129" t="n">
        <v>11</v>
      </c>
      <c r="AH129" t="n">
        <v>457372.9961905442</v>
      </c>
    </row>
    <row r="130">
      <c r="A130" t="n">
        <v>128</v>
      </c>
      <c r="B130" t="n">
        <v>90</v>
      </c>
      <c r="C130" t="inlineStr">
        <is>
          <t xml:space="preserve">CONCLUIDO	</t>
        </is>
      </c>
      <c r="D130" t="n">
        <v>3.7533</v>
      </c>
      <c r="E130" t="n">
        <v>26.64</v>
      </c>
      <c r="F130" t="n">
        <v>23.94</v>
      </c>
      <c r="G130" t="n">
        <v>179.54</v>
      </c>
      <c r="H130" t="n">
        <v>2.58</v>
      </c>
      <c r="I130" t="n">
        <v>8</v>
      </c>
      <c r="J130" t="n">
        <v>227.11</v>
      </c>
      <c r="K130" t="n">
        <v>52.44</v>
      </c>
      <c r="L130" t="n">
        <v>33</v>
      </c>
      <c r="M130" t="n">
        <v>6</v>
      </c>
      <c r="N130" t="n">
        <v>51.67</v>
      </c>
      <c r="O130" t="n">
        <v>28244.51</v>
      </c>
      <c r="P130" t="n">
        <v>278.82</v>
      </c>
      <c r="Q130" t="n">
        <v>452.55</v>
      </c>
      <c r="R130" t="n">
        <v>69.34999999999999</v>
      </c>
      <c r="S130" t="n">
        <v>57.64</v>
      </c>
      <c r="T130" t="n">
        <v>3770.55</v>
      </c>
      <c r="U130" t="n">
        <v>0.83</v>
      </c>
      <c r="V130" t="n">
        <v>0.89</v>
      </c>
      <c r="W130" t="n">
        <v>6.81</v>
      </c>
      <c r="X130" t="n">
        <v>0.21</v>
      </c>
      <c r="Y130" t="n">
        <v>1</v>
      </c>
      <c r="Z130" t="n">
        <v>10</v>
      </c>
      <c r="AA130" t="n">
        <v>368.757297722328</v>
      </c>
      <c r="AB130" t="n">
        <v>504.5500031674981</v>
      </c>
      <c r="AC130" t="n">
        <v>456.3964590055683</v>
      </c>
      <c r="AD130" t="n">
        <v>368757.297722328</v>
      </c>
      <c r="AE130" t="n">
        <v>504550.003167498</v>
      </c>
      <c r="AF130" t="n">
        <v>2.00345742689865e-06</v>
      </c>
      <c r="AG130" t="n">
        <v>11</v>
      </c>
      <c r="AH130" t="n">
        <v>456396.4590055682</v>
      </c>
    </row>
    <row r="131">
      <c r="A131" t="n">
        <v>129</v>
      </c>
      <c r="B131" t="n">
        <v>90</v>
      </c>
      <c r="C131" t="inlineStr">
        <is>
          <t xml:space="preserve">CONCLUIDO	</t>
        </is>
      </c>
      <c r="D131" t="n">
        <v>3.7623</v>
      </c>
      <c r="E131" t="n">
        <v>26.58</v>
      </c>
      <c r="F131" t="n">
        <v>23.91</v>
      </c>
      <c r="G131" t="n">
        <v>204.95</v>
      </c>
      <c r="H131" t="n">
        <v>2.6</v>
      </c>
      <c r="I131" t="n">
        <v>7</v>
      </c>
      <c r="J131" t="n">
        <v>227.53</v>
      </c>
      <c r="K131" t="n">
        <v>52.44</v>
      </c>
      <c r="L131" t="n">
        <v>33.25</v>
      </c>
      <c r="M131" t="n">
        <v>5</v>
      </c>
      <c r="N131" t="n">
        <v>51.84</v>
      </c>
      <c r="O131" t="n">
        <v>28296.43</v>
      </c>
      <c r="P131" t="n">
        <v>278.44</v>
      </c>
      <c r="Q131" t="n">
        <v>452.55</v>
      </c>
      <c r="R131" t="n">
        <v>68.42</v>
      </c>
      <c r="S131" t="n">
        <v>57.64</v>
      </c>
      <c r="T131" t="n">
        <v>3314.07</v>
      </c>
      <c r="U131" t="n">
        <v>0.84</v>
      </c>
      <c r="V131" t="n">
        <v>0.89</v>
      </c>
      <c r="W131" t="n">
        <v>6.81</v>
      </c>
      <c r="X131" t="n">
        <v>0.19</v>
      </c>
      <c r="Y131" t="n">
        <v>1</v>
      </c>
      <c r="Z131" t="n">
        <v>10</v>
      </c>
      <c r="AA131" t="n">
        <v>367.8142272087151</v>
      </c>
      <c r="AB131" t="n">
        <v>503.2596524854382</v>
      </c>
      <c r="AC131" t="n">
        <v>455.2292575815856</v>
      </c>
      <c r="AD131" t="n">
        <v>367814.2272087151</v>
      </c>
      <c r="AE131" t="n">
        <v>503259.6524854382</v>
      </c>
      <c r="AF131" t="n">
        <v>2.008261497141394e-06</v>
      </c>
      <c r="AG131" t="n">
        <v>11</v>
      </c>
      <c r="AH131" t="n">
        <v>455229.2575815856</v>
      </c>
    </row>
    <row r="132">
      <c r="A132" t="n">
        <v>130</v>
      </c>
      <c r="B132" t="n">
        <v>90</v>
      </c>
      <c r="C132" t="inlineStr">
        <is>
          <t xml:space="preserve">CONCLUIDO	</t>
        </is>
      </c>
      <c r="D132" t="n">
        <v>3.7626</v>
      </c>
      <c r="E132" t="n">
        <v>26.58</v>
      </c>
      <c r="F132" t="n">
        <v>23.91</v>
      </c>
      <c r="G132" t="n">
        <v>204.92</v>
      </c>
      <c r="H132" t="n">
        <v>2.61</v>
      </c>
      <c r="I132" t="n">
        <v>7</v>
      </c>
      <c r="J132" t="n">
        <v>227.95</v>
      </c>
      <c r="K132" t="n">
        <v>52.44</v>
      </c>
      <c r="L132" t="n">
        <v>33.5</v>
      </c>
      <c r="M132" t="n">
        <v>5</v>
      </c>
      <c r="N132" t="n">
        <v>52.01</v>
      </c>
      <c r="O132" t="n">
        <v>28348.41</v>
      </c>
      <c r="P132" t="n">
        <v>279.06</v>
      </c>
      <c r="Q132" t="n">
        <v>452.57</v>
      </c>
      <c r="R132" t="n">
        <v>68.36</v>
      </c>
      <c r="S132" t="n">
        <v>57.64</v>
      </c>
      <c r="T132" t="n">
        <v>3285.17</v>
      </c>
      <c r="U132" t="n">
        <v>0.84</v>
      </c>
      <c r="V132" t="n">
        <v>0.89</v>
      </c>
      <c r="W132" t="n">
        <v>6.8</v>
      </c>
      <c r="X132" t="n">
        <v>0.18</v>
      </c>
      <c r="Y132" t="n">
        <v>1</v>
      </c>
      <c r="Z132" t="n">
        <v>10</v>
      </c>
      <c r="AA132" t="n">
        <v>368.1926326836892</v>
      </c>
      <c r="AB132" t="n">
        <v>503.7774035503689</v>
      </c>
      <c r="AC132" t="n">
        <v>455.6975952115477</v>
      </c>
      <c r="AD132" t="n">
        <v>368192.6326836892</v>
      </c>
      <c r="AE132" t="n">
        <v>503777.403550369</v>
      </c>
      <c r="AF132" t="n">
        <v>2.008421632816152e-06</v>
      </c>
      <c r="AG132" t="n">
        <v>11</v>
      </c>
      <c r="AH132" t="n">
        <v>455697.5952115476</v>
      </c>
    </row>
    <row r="133">
      <c r="A133" t="n">
        <v>131</v>
      </c>
      <c r="B133" t="n">
        <v>90</v>
      </c>
      <c r="C133" t="inlineStr">
        <is>
          <t xml:space="preserve">CONCLUIDO	</t>
        </is>
      </c>
      <c r="D133" t="n">
        <v>3.7628</v>
      </c>
      <c r="E133" t="n">
        <v>26.58</v>
      </c>
      <c r="F133" t="n">
        <v>23.91</v>
      </c>
      <c r="G133" t="n">
        <v>204.91</v>
      </c>
      <c r="H133" t="n">
        <v>2.63</v>
      </c>
      <c r="I133" t="n">
        <v>7</v>
      </c>
      <c r="J133" t="n">
        <v>228.38</v>
      </c>
      <c r="K133" t="n">
        <v>52.44</v>
      </c>
      <c r="L133" t="n">
        <v>33.75</v>
      </c>
      <c r="M133" t="n">
        <v>5</v>
      </c>
      <c r="N133" t="n">
        <v>52.18</v>
      </c>
      <c r="O133" t="n">
        <v>28400.46</v>
      </c>
      <c r="P133" t="n">
        <v>279.3</v>
      </c>
      <c r="Q133" t="n">
        <v>452.57</v>
      </c>
      <c r="R133" t="n">
        <v>68.25</v>
      </c>
      <c r="S133" t="n">
        <v>57.64</v>
      </c>
      <c r="T133" t="n">
        <v>3226.26</v>
      </c>
      <c r="U133" t="n">
        <v>0.84</v>
      </c>
      <c r="V133" t="n">
        <v>0.89</v>
      </c>
      <c r="W133" t="n">
        <v>6.81</v>
      </c>
      <c r="X133" t="n">
        <v>0.18</v>
      </c>
      <c r="Y133" t="n">
        <v>1</v>
      </c>
      <c r="Z133" t="n">
        <v>10</v>
      </c>
      <c r="AA133" t="n">
        <v>368.3334544782712</v>
      </c>
      <c r="AB133" t="n">
        <v>503.9700821423351</v>
      </c>
      <c r="AC133" t="n">
        <v>455.8718848291226</v>
      </c>
      <c r="AD133" t="n">
        <v>368333.4544782712</v>
      </c>
      <c r="AE133" t="n">
        <v>503970.0821423351</v>
      </c>
      <c r="AF133" t="n">
        <v>2.008528389932657e-06</v>
      </c>
      <c r="AG133" t="n">
        <v>11</v>
      </c>
      <c r="AH133" t="n">
        <v>455871.8848291226</v>
      </c>
    </row>
    <row r="134">
      <c r="A134" t="n">
        <v>132</v>
      </c>
      <c r="B134" t="n">
        <v>90</v>
      </c>
      <c r="C134" t="inlineStr">
        <is>
          <t xml:space="preserve">CONCLUIDO	</t>
        </is>
      </c>
      <c r="D134" t="n">
        <v>3.7636</v>
      </c>
      <c r="E134" t="n">
        <v>26.57</v>
      </c>
      <c r="F134" t="n">
        <v>23.9</v>
      </c>
      <c r="G134" t="n">
        <v>204.86</v>
      </c>
      <c r="H134" t="n">
        <v>2.64</v>
      </c>
      <c r="I134" t="n">
        <v>7</v>
      </c>
      <c r="J134" t="n">
        <v>228.8</v>
      </c>
      <c r="K134" t="n">
        <v>52.44</v>
      </c>
      <c r="L134" t="n">
        <v>34</v>
      </c>
      <c r="M134" t="n">
        <v>5</v>
      </c>
      <c r="N134" t="n">
        <v>52.36</v>
      </c>
      <c r="O134" t="n">
        <v>28452.56</v>
      </c>
      <c r="P134" t="n">
        <v>279.81</v>
      </c>
      <c r="Q134" t="n">
        <v>452.59</v>
      </c>
      <c r="R134" t="n">
        <v>68.17</v>
      </c>
      <c r="S134" t="n">
        <v>57.64</v>
      </c>
      <c r="T134" t="n">
        <v>3187.35</v>
      </c>
      <c r="U134" t="n">
        <v>0.85</v>
      </c>
      <c r="V134" t="n">
        <v>0.89</v>
      </c>
      <c r="W134" t="n">
        <v>6.8</v>
      </c>
      <c r="X134" t="n">
        <v>0.18</v>
      </c>
      <c r="Y134" t="n">
        <v>1</v>
      </c>
      <c r="Z134" t="n">
        <v>10</v>
      </c>
      <c r="AA134" t="n">
        <v>368.576640251742</v>
      </c>
      <c r="AB134" t="n">
        <v>504.302819646197</v>
      </c>
      <c r="AC134" t="n">
        <v>456.172866332616</v>
      </c>
      <c r="AD134" t="n">
        <v>368576.640251742</v>
      </c>
      <c r="AE134" t="n">
        <v>504302.819646197</v>
      </c>
      <c r="AF134" t="n">
        <v>2.008955418398679e-06</v>
      </c>
      <c r="AG134" t="n">
        <v>11</v>
      </c>
      <c r="AH134" t="n">
        <v>456172.866332616</v>
      </c>
    </row>
    <row r="135">
      <c r="A135" t="n">
        <v>133</v>
      </c>
      <c r="B135" t="n">
        <v>90</v>
      </c>
      <c r="C135" t="inlineStr">
        <is>
          <t xml:space="preserve">CONCLUIDO	</t>
        </is>
      </c>
      <c r="D135" t="n">
        <v>3.7648</v>
      </c>
      <c r="E135" t="n">
        <v>26.56</v>
      </c>
      <c r="F135" t="n">
        <v>23.89</v>
      </c>
      <c r="G135" t="n">
        <v>204.79</v>
      </c>
      <c r="H135" t="n">
        <v>2.66</v>
      </c>
      <c r="I135" t="n">
        <v>7</v>
      </c>
      <c r="J135" t="n">
        <v>229.22</v>
      </c>
      <c r="K135" t="n">
        <v>52.44</v>
      </c>
      <c r="L135" t="n">
        <v>34.25</v>
      </c>
      <c r="M135" t="n">
        <v>5</v>
      </c>
      <c r="N135" t="n">
        <v>52.53</v>
      </c>
      <c r="O135" t="n">
        <v>28504.72</v>
      </c>
      <c r="P135" t="n">
        <v>280.44</v>
      </c>
      <c r="Q135" t="n">
        <v>452.58</v>
      </c>
      <c r="R135" t="n">
        <v>67.93000000000001</v>
      </c>
      <c r="S135" t="n">
        <v>57.64</v>
      </c>
      <c r="T135" t="n">
        <v>3070.05</v>
      </c>
      <c r="U135" t="n">
        <v>0.85</v>
      </c>
      <c r="V135" t="n">
        <v>0.89</v>
      </c>
      <c r="W135" t="n">
        <v>6.8</v>
      </c>
      <c r="X135" t="n">
        <v>0.17</v>
      </c>
      <c r="Y135" t="n">
        <v>1</v>
      </c>
      <c r="Z135" t="n">
        <v>10</v>
      </c>
      <c r="AA135" t="n">
        <v>368.8698725488044</v>
      </c>
      <c r="AB135" t="n">
        <v>504.7040330115339</v>
      </c>
      <c r="AC135" t="n">
        <v>456.5357884574716</v>
      </c>
      <c r="AD135" t="n">
        <v>368869.8725488044</v>
      </c>
      <c r="AE135" t="n">
        <v>504704.0330115339</v>
      </c>
      <c r="AF135" t="n">
        <v>2.009595961097711e-06</v>
      </c>
      <c r="AG135" t="n">
        <v>11</v>
      </c>
      <c r="AH135" t="n">
        <v>456535.7884574716</v>
      </c>
    </row>
    <row r="136">
      <c r="A136" t="n">
        <v>134</v>
      </c>
      <c r="B136" t="n">
        <v>90</v>
      </c>
      <c r="C136" t="inlineStr">
        <is>
          <t xml:space="preserve">CONCLUIDO	</t>
        </is>
      </c>
      <c r="D136" t="n">
        <v>3.7645</v>
      </c>
      <c r="E136" t="n">
        <v>26.56</v>
      </c>
      <c r="F136" t="n">
        <v>23.89</v>
      </c>
      <c r="G136" t="n">
        <v>204.81</v>
      </c>
      <c r="H136" t="n">
        <v>2.67</v>
      </c>
      <c r="I136" t="n">
        <v>7</v>
      </c>
      <c r="J136" t="n">
        <v>229.64</v>
      </c>
      <c r="K136" t="n">
        <v>52.44</v>
      </c>
      <c r="L136" t="n">
        <v>34.5</v>
      </c>
      <c r="M136" t="n">
        <v>5</v>
      </c>
      <c r="N136" t="n">
        <v>52.7</v>
      </c>
      <c r="O136" t="n">
        <v>28556.95</v>
      </c>
      <c r="P136" t="n">
        <v>280.88</v>
      </c>
      <c r="Q136" t="n">
        <v>452.55</v>
      </c>
      <c r="R136" t="n">
        <v>67.91</v>
      </c>
      <c r="S136" t="n">
        <v>57.64</v>
      </c>
      <c r="T136" t="n">
        <v>3056.01</v>
      </c>
      <c r="U136" t="n">
        <v>0.85</v>
      </c>
      <c r="V136" t="n">
        <v>0.89</v>
      </c>
      <c r="W136" t="n">
        <v>6.8</v>
      </c>
      <c r="X136" t="n">
        <v>0.17</v>
      </c>
      <c r="Y136" t="n">
        <v>1</v>
      </c>
      <c r="Z136" t="n">
        <v>10</v>
      </c>
      <c r="AA136" t="n">
        <v>369.1727800798353</v>
      </c>
      <c r="AB136" t="n">
        <v>505.1184844588273</v>
      </c>
      <c r="AC136" t="n">
        <v>456.9106852403216</v>
      </c>
      <c r="AD136" t="n">
        <v>369172.7800798353</v>
      </c>
      <c r="AE136" t="n">
        <v>505118.4844588273</v>
      </c>
      <c r="AF136" t="n">
        <v>2.009435825422953e-06</v>
      </c>
      <c r="AG136" t="n">
        <v>11</v>
      </c>
      <c r="AH136" t="n">
        <v>456910.6852403216</v>
      </c>
    </row>
    <row r="137">
      <c r="A137" t="n">
        <v>135</v>
      </c>
      <c r="B137" t="n">
        <v>90</v>
      </c>
      <c r="C137" t="inlineStr">
        <is>
          <t xml:space="preserve">CONCLUIDO	</t>
        </is>
      </c>
      <c r="D137" t="n">
        <v>3.764</v>
      </c>
      <c r="E137" t="n">
        <v>26.57</v>
      </c>
      <c r="F137" t="n">
        <v>23.9</v>
      </c>
      <c r="G137" t="n">
        <v>204.84</v>
      </c>
      <c r="H137" t="n">
        <v>2.69</v>
      </c>
      <c r="I137" t="n">
        <v>7</v>
      </c>
      <c r="J137" t="n">
        <v>230.07</v>
      </c>
      <c r="K137" t="n">
        <v>52.44</v>
      </c>
      <c r="L137" t="n">
        <v>34.75</v>
      </c>
      <c r="M137" t="n">
        <v>5</v>
      </c>
      <c r="N137" t="n">
        <v>52.88</v>
      </c>
      <c r="O137" t="n">
        <v>28609.23</v>
      </c>
      <c r="P137" t="n">
        <v>281.21</v>
      </c>
      <c r="Q137" t="n">
        <v>452.55</v>
      </c>
      <c r="R137" t="n">
        <v>68.06</v>
      </c>
      <c r="S137" t="n">
        <v>57.64</v>
      </c>
      <c r="T137" t="n">
        <v>3132.44</v>
      </c>
      <c r="U137" t="n">
        <v>0.85</v>
      </c>
      <c r="V137" t="n">
        <v>0.89</v>
      </c>
      <c r="W137" t="n">
        <v>6.81</v>
      </c>
      <c r="X137" t="n">
        <v>0.17</v>
      </c>
      <c r="Y137" t="n">
        <v>1</v>
      </c>
      <c r="Z137" t="n">
        <v>10</v>
      </c>
      <c r="AA137" t="n">
        <v>369.4493212523004</v>
      </c>
      <c r="AB137" t="n">
        <v>505.4968602911296</v>
      </c>
      <c r="AC137" t="n">
        <v>457.2529494142427</v>
      </c>
      <c r="AD137" t="n">
        <v>369449.3212523003</v>
      </c>
      <c r="AE137" t="n">
        <v>505496.8602911296</v>
      </c>
      <c r="AF137" t="n">
        <v>2.009168932631689e-06</v>
      </c>
      <c r="AG137" t="n">
        <v>11</v>
      </c>
      <c r="AH137" t="n">
        <v>457252.9494142427</v>
      </c>
    </row>
    <row r="138">
      <c r="A138" t="n">
        <v>136</v>
      </c>
      <c r="B138" t="n">
        <v>90</v>
      </c>
      <c r="C138" t="inlineStr">
        <is>
          <t xml:space="preserve">CONCLUIDO	</t>
        </is>
      </c>
      <c r="D138" t="n">
        <v>3.7645</v>
      </c>
      <c r="E138" t="n">
        <v>26.56</v>
      </c>
      <c r="F138" t="n">
        <v>23.89</v>
      </c>
      <c r="G138" t="n">
        <v>204.81</v>
      </c>
      <c r="H138" t="n">
        <v>2.7</v>
      </c>
      <c r="I138" t="n">
        <v>7</v>
      </c>
      <c r="J138" t="n">
        <v>230.49</v>
      </c>
      <c r="K138" t="n">
        <v>52.44</v>
      </c>
      <c r="L138" t="n">
        <v>35</v>
      </c>
      <c r="M138" t="n">
        <v>5</v>
      </c>
      <c r="N138" t="n">
        <v>53.05</v>
      </c>
      <c r="O138" t="n">
        <v>28661.58</v>
      </c>
      <c r="P138" t="n">
        <v>281.33</v>
      </c>
      <c r="Q138" t="n">
        <v>452.55</v>
      </c>
      <c r="R138" t="n">
        <v>67.90000000000001</v>
      </c>
      <c r="S138" t="n">
        <v>57.64</v>
      </c>
      <c r="T138" t="n">
        <v>3053.86</v>
      </c>
      <c r="U138" t="n">
        <v>0.85</v>
      </c>
      <c r="V138" t="n">
        <v>0.89</v>
      </c>
      <c r="W138" t="n">
        <v>6.8</v>
      </c>
      <c r="X138" t="n">
        <v>0.17</v>
      </c>
      <c r="Y138" t="n">
        <v>1</v>
      </c>
      <c r="Z138" t="n">
        <v>10</v>
      </c>
      <c r="AA138" t="n">
        <v>369.4618999399473</v>
      </c>
      <c r="AB138" t="n">
        <v>505.5140710065006</v>
      </c>
      <c r="AC138" t="n">
        <v>457.2685175630942</v>
      </c>
      <c r="AD138" t="n">
        <v>369461.8999399474</v>
      </c>
      <c r="AE138" t="n">
        <v>505514.0710065006</v>
      </c>
      <c r="AF138" t="n">
        <v>2.009435825422953e-06</v>
      </c>
      <c r="AG138" t="n">
        <v>11</v>
      </c>
      <c r="AH138" t="n">
        <v>457268.5175630942</v>
      </c>
    </row>
    <row r="139">
      <c r="A139" t="n">
        <v>137</v>
      </c>
      <c r="B139" t="n">
        <v>90</v>
      </c>
      <c r="C139" t="inlineStr">
        <is>
          <t xml:space="preserve">CONCLUIDO	</t>
        </is>
      </c>
      <c r="D139" t="n">
        <v>3.7649</v>
      </c>
      <c r="E139" t="n">
        <v>26.56</v>
      </c>
      <c r="F139" t="n">
        <v>23.89</v>
      </c>
      <c r="G139" t="n">
        <v>204.78</v>
      </c>
      <c r="H139" t="n">
        <v>2.71</v>
      </c>
      <c r="I139" t="n">
        <v>7</v>
      </c>
      <c r="J139" t="n">
        <v>230.92</v>
      </c>
      <c r="K139" t="n">
        <v>52.44</v>
      </c>
      <c r="L139" t="n">
        <v>35.25</v>
      </c>
      <c r="M139" t="n">
        <v>5</v>
      </c>
      <c r="N139" t="n">
        <v>53.23</v>
      </c>
      <c r="O139" t="n">
        <v>28713.99</v>
      </c>
      <c r="P139" t="n">
        <v>281.32</v>
      </c>
      <c r="Q139" t="n">
        <v>452.55</v>
      </c>
      <c r="R139" t="n">
        <v>67.87</v>
      </c>
      <c r="S139" t="n">
        <v>57.64</v>
      </c>
      <c r="T139" t="n">
        <v>3039.68</v>
      </c>
      <c r="U139" t="n">
        <v>0.85</v>
      </c>
      <c r="V139" t="n">
        <v>0.89</v>
      </c>
      <c r="W139" t="n">
        <v>6.8</v>
      </c>
      <c r="X139" t="n">
        <v>0.17</v>
      </c>
      <c r="Y139" t="n">
        <v>1</v>
      </c>
      <c r="Z139" t="n">
        <v>10</v>
      </c>
      <c r="AA139" t="n">
        <v>369.4284656248081</v>
      </c>
      <c r="AB139" t="n">
        <v>505.4683247015093</v>
      </c>
      <c r="AC139" t="n">
        <v>457.2271372212459</v>
      </c>
      <c r="AD139" t="n">
        <v>369428.4656248081</v>
      </c>
      <c r="AE139" t="n">
        <v>505468.3247015093</v>
      </c>
      <c r="AF139" t="n">
        <v>2.009649339655964e-06</v>
      </c>
      <c r="AG139" t="n">
        <v>11</v>
      </c>
      <c r="AH139" t="n">
        <v>457227.1372212459</v>
      </c>
    </row>
    <row r="140">
      <c r="A140" t="n">
        <v>138</v>
      </c>
      <c r="B140" t="n">
        <v>90</v>
      </c>
      <c r="C140" t="inlineStr">
        <is>
          <t xml:space="preserve">CONCLUIDO	</t>
        </is>
      </c>
      <c r="D140" t="n">
        <v>3.7633</v>
      </c>
      <c r="E140" t="n">
        <v>26.57</v>
      </c>
      <c r="F140" t="n">
        <v>23.9</v>
      </c>
      <c r="G140" t="n">
        <v>204.88</v>
      </c>
      <c r="H140" t="n">
        <v>2.73</v>
      </c>
      <c r="I140" t="n">
        <v>7</v>
      </c>
      <c r="J140" t="n">
        <v>231.34</v>
      </c>
      <c r="K140" t="n">
        <v>52.44</v>
      </c>
      <c r="L140" t="n">
        <v>35.5</v>
      </c>
      <c r="M140" t="n">
        <v>5</v>
      </c>
      <c r="N140" t="n">
        <v>53.4</v>
      </c>
      <c r="O140" t="n">
        <v>28766.46</v>
      </c>
      <c r="P140" t="n">
        <v>281.31</v>
      </c>
      <c r="Q140" t="n">
        <v>452.56</v>
      </c>
      <c r="R140" t="n">
        <v>68.11</v>
      </c>
      <c r="S140" t="n">
        <v>57.64</v>
      </c>
      <c r="T140" t="n">
        <v>3160.33</v>
      </c>
      <c r="U140" t="n">
        <v>0.85</v>
      </c>
      <c r="V140" t="n">
        <v>0.89</v>
      </c>
      <c r="W140" t="n">
        <v>6.81</v>
      </c>
      <c r="X140" t="n">
        <v>0.18</v>
      </c>
      <c r="Y140" t="n">
        <v>1</v>
      </c>
      <c r="Z140" t="n">
        <v>10</v>
      </c>
      <c r="AA140" t="n">
        <v>369.5608760495727</v>
      </c>
      <c r="AB140" t="n">
        <v>505.649494486208</v>
      </c>
      <c r="AC140" t="n">
        <v>457.3910164159662</v>
      </c>
      <c r="AD140" t="n">
        <v>369560.8760495727</v>
      </c>
      <c r="AE140" t="n">
        <v>505649.494486208</v>
      </c>
      <c r="AF140" t="n">
        <v>2.008795282723921e-06</v>
      </c>
      <c r="AG140" t="n">
        <v>11</v>
      </c>
      <c r="AH140" t="n">
        <v>457391.0164159663</v>
      </c>
    </row>
    <row r="141">
      <c r="A141" t="n">
        <v>139</v>
      </c>
      <c r="B141" t="n">
        <v>90</v>
      </c>
      <c r="C141" t="inlineStr">
        <is>
          <t xml:space="preserve">CONCLUIDO	</t>
        </is>
      </c>
      <c r="D141" t="n">
        <v>3.7636</v>
      </c>
      <c r="E141" t="n">
        <v>26.57</v>
      </c>
      <c r="F141" t="n">
        <v>23.9</v>
      </c>
      <c r="G141" t="n">
        <v>204.87</v>
      </c>
      <c r="H141" t="n">
        <v>2.74</v>
      </c>
      <c r="I141" t="n">
        <v>7</v>
      </c>
      <c r="J141" t="n">
        <v>231.77</v>
      </c>
      <c r="K141" t="n">
        <v>52.44</v>
      </c>
      <c r="L141" t="n">
        <v>35.75</v>
      </c>
      <c r="M141" t="n">
        <v>5</v>
      </c>
      <c r="N141" t="n">
        <v>53.58</v>
      </c>
      <c r="O141" t="n">
        <v>28818.99</v>
      </c>
      <c r="P141" t="n">
        <v>281.17</v>
      </c>
      <c r="Q141" t="n">
        <v>452.56</v>
      </c>
      <c r="R141" t="n">
        <v>68.04000000000001</v>
      </c>
      <c r="S141" t="n">
        <v>57.64</v>
      </c>
      <c r="T141" t="n">
        <v>3123.42</v>
      </c>
      <c r="U141" t="n">
        <v>0.85</v>
      </c>
      <c r="V141" t="n">
        <v>0.89</v>
      </c>
      <c r="W141" t="n">
        <v>6.81</v>
      </c>
      <c r="X141" t="n">
        <v>0.18</v>
      </c>
      <c r="Y141" t="n">
        <v>1</v>
      </c>
      <c r="Z141" t="n">
        <v>10</v>
      </c>
      <c r="AA141" t="n">
        <v>369.4506336683364</v>
      </c>
      <c r="AB141" t="n">
        <v>505.4986559966499</v>
      </c>
      <c r="AC141" t="n">
        <v>457.2545737401484</v>
      </c>
      <c r="AD141" t="n">
        <v>369450.6336683364</v>
      </c>
      <c r="AE141" t="n">
        <v>505498.6559966499</v>
      </c>
      <c r="AF141" t="n">
        <v>2.008955418398679e-06</v>
      </c>
      <c r="AG141" t="n">
        <v>11</v>
      </c>
      <c r="AH141" t="n">
        <v>457254.5737401485</v>
      </c>
    </row>
    <row r="142">
      <c r="A142" t="n">
        <v>140</v>
      </c>
      <c r="B142" t="n">
        <v>90</v>
      </c>
      <c r="C142" t="inlineStr">
        <is>
          <t xml:space="preserve">CONCLUIDO	</t>
        </is>
      </c>
      <c r="D142" t="n">
        <v>3.7642</v>
      </c>
      <c r="E142" t="n">
        <v>26.57</v>
      </c>
      <c r="F142" t="n">
        <v>23.9</v>
      </c>
      <c r="G142" t="n">
        <v>204.83</v>
      </c>
      <c r="H142" t="n">
        <v>2.76</v>
      </c>
      <c r="I142" t="n">
        <v>7</v>
      </c>
      <c r="J142" t="n">
        <v>232.2</v>
      </c>
      <c r="K142" t="n">
        <v>52.44</v>
      </c>
      <c r="L142" t="n">
        <v>36</v>
      </c>
      <c r="M142" t="n">
        <v>5</v>
      </c>
      <c r="N142" t="n">
        <v>53.75</v>
      </c>
      <c r="O142" t="n">
        <v>28871.58</v>
      </c>
      <c r="P142" t="n">
        <v>281.24</v>
      </c>
      <c r="Q142" t="n">
        <v>452.58</v>
      </c>
      <c r="R142" t="n">
        <v>68.02</v>
      </c>
      <c r="S142" t="n">
        <v>57.64</v>
      </c>
      <c r="T142" t="n">
        <v>3113.66</v>
      </c>
      <c r="U142" t="n">
        <v>0.85</v>
      </c>
      <c r="V142" t="n">
        <v>0.89</v>
      </c>
      <c r="W142" t="n">
        <v>6.8</v>
      </c>
      <c r="X142" t="n">
        <v>0.17</v>
      </c>
      <c r="Y142" t="n">
        <v>1</v>
      </c>
      <c r="Z142" t="n">
        <v>10</v>
      </c>
      <c r="AA142" t="n">
        <v>369.4550905467117</v>
      </c>
      <c r="AB142" t="n">
        <v>505.5047540942664</v>
      </c>
      <c r="AC142" t="n">
        <v>457.2600898438872</v>
      </c>
      <c r="AD142" t="n">
        <v>369455.0905467117</v>
      </c>
      <c r="AE142" t="n">
        <v>505504.7540942664</v>
      </c>
      <c r="AF142" t="n">
        <v>2.009275689748195e-06</v>
      </c>
      <c r="AG142" t="n">
        <v>11</v>
      </c>
      <c r="AH142" t="n">
        <v>457260.0898438872</v>
      </c>
    </row>
    <row r="143">
      <c r="A143" t="n">
        <v>141</v>
      </c>
      <c r="B143" t="n">
        <v>90</v>
      </c>
      <c r="C143" t="inlineStr">
        <is>
          <t xml:space="preserve">CONCLUIDO	</t>
        </is>
      </c>
      <c r="D143" t="n">
        <v>3.7654</v>
      </c>
      <c r="E143" t="n">
        <v>26.56</v>
      </c>
      <c r="F143" t="n">
        <v>23.89</v>
      </c>
      <c r="G143" t="n">
        <v>204.75</v>
      </c>
      <c r="H143" t="n">
        <v>2.77</v>
      </c>
      <c r="I143" t="n">
        <v>7</v>
      </c>
      <c r="J143" t="n">
        <v>232.62</v>
      </c>
      <c r="K143" t="n">
        <v>52.44</v>
      </c>
      <c r="L143" t="n">
        <v>36.25</v>
      </c>
      <c r="M143" t="n">
        <v>5</v>
      </c>
      <c r="N143" t="n">
        <v>53.93</v>
      </c>
      <c r="O143" t="n">
        <v>28924.24</v>
      </c>
      <c r="P143" t="n">
        <v>280.71</v>
      </c>
      <c r="Q143" t="n">
        <v>452.57</v>
      </c>
      <c r="R143" t="n">
        <v>67.62</v>
      </c>
      <c r="S143" t="n">
        <v>57.64</v>
      </c>
      <c r="T143" t="n">
        <v>2915</v>
      </c>
      <c r="U143" t="n">
        <v>0.85</v>
      </c>
      <c r="V143" t="n">
        <v>0.89</v>
      </c>
      <c r="W143" t="n">
        <v>6.81</v>
      </c>
      <c r="X143" t="n">
        <v>0.16</v>
      </c>
      <c r="Y143" t="n">
        <v>1</v>
      </c>
      <c r="Z143" t="n">
        <v>10</v>
      </c>
      <c r="AA143" t="n">
        <v>369.0028875508357</v>
      </c>
      <c r="AB143" t="n">
        <v>504.8860300055207</v>
      </c>
      <c r="AC143" t="n">
        <v>456.7004159137867</v>
      </c>
      <c r="AD143" t="n">
        <v>369002.8875508357</v>
      </c>
      <c r="AE143" t="n">
        <v>504886.0300055207</v>
      </c>
      <c r="AF143" t="n">
        <v>2.009916232447227e-06</v>
      </c>
      <c r="AG143" t="n">
        <v>11</v>
      </c>
      <c r="AH143" t="n">
        <v>456700.4159137867</v>
      </c>
    </row>
    <row r="144">
      <c r="A144" t="n">
        <v>142</v>
      </c>
      <c r="B144" t="n">
        <v>90</v>
      </c>
      <c r="C144" t="inlineStr">
        <is>
          <t xml:space="preserve">CONCLUIDO	</t>
        </is>
      </c>
      <c r="D144" t="n">
        <v>3.7654</v>
      </c>
      <c r="E144" t="n">
        <v>26.56</v>
      </c>
      <c r="F144" t="n">
        <v>23.89</v>
      </c>
      <c r="G144" t="n">
        <v>204.76</v>
      </c>
      <c r="H144" t="n">
        <v>2.78</v>
      </c>
      <c r="I144" t="n">
        <v>7</v>
      </c>
      <c r="J144" t="n">
        <v>233.05</v>
      </c>
      <c r="K144" t="n">
        <v>52.44</v>
      </c>
      <c r="L144" t="n">
        <v>36.5</v>
      </c>
      <c r="M144" t="n">
        <v>4</v>
      </c>
      <c r="N144" t="n">
        <v>54.11</v>
      </c>
      <c r="O144" t="n">
        <v>28976.96</v>
      </c>
      <c r="P144" t="n">
        <v>280.46</v>
      </c>
      <c r="Q144" t="n">
        <v>452.58</v>
      </c>
      <c r="R144" t="n">
        <v>67.64</v>
      </c>
      <c r="S144" t="n">
        <v>57.64</v>
      </c>
      <c r="T144" t="n">
        <v>2923.7</v>
      </c>
      <c r="U144" t="n">
        <v>0.85</v>
      </c>
      <c r="V144" t="n">
        <v>0.89</v>
      </c>
      <c r="W144" t="n">
        <v>6.81</v>
      </c>
      <c r="X144" t="n">
        <v>0.16</v>
      </c>
      <c r="Y144" t="n">
        <v>1</v>
      </c>
      <c r="Z144" t="n">
        <v>10</v>
      </c>
      <c r="AA144" t="n">
        <v>368.8423037979819</v>
      </c>
      <c r="AB144" t="n">
        <v>504.666312230411</v>
      </c>
      <c r="AC144" t="n">
        <v>456.5016676947576</v>
      </c>
      <c r="AD144" t="n">
        <v>368842.3037979819</v>
      </c>
      <c r="AE144" t="n">
        <v>504666.312230411</v>
      </c>
      <c r="AF144" t="n">
        <v>2.009916232447227e-06</v>
      </c>
      <c r="AG144" t="n">
        <v>11</v>
      </c>
      <c r="AH144" t="n">
        <v>456501.6676947576</v>
      </c>
    </row>
    <row r="145">
      <c r="A145" t="n">
        <v>143</v>
      </c>
      <c r="B145" t="n">
        <v>90</v>
      </c>
      <c r="C145" t="inlineStr">
        <is>
          <t xml:space="preserve">CONCLUIDO	</t>
        </is>
      </c>
      <c r="D145" t="n">
        <v>3.7657</v>
      </c>
      <c r="E145" t="n">
        <v>26.56</v>
      </c>
      <c r="F145" t="n">
        <v>23.89</v>
      </c>
      <c r="G145" t="n">
        <v>204.74</v>
      </c>
      <c r="H145" t="n">
        <v>2.8</v>
      </c>
      <c r="I145" t="n">
        <v>7</v>
      </c>
      <c r="J145" t="n">
        <v>233.48</v>
      </c>
      <c r="K145" t="n">
        <v>52.44</v>
      </c>
      <c r="L145" t="n">
        <v>36.75</v>
      </c>
      <c r="M145" t="n">
        <v>4</v>
      </c>
      <c r="N145" t="n">
        <v>54.29</v>
      </c>
      <c r="O145" t="n">
        <v>29029.74</v>
      </c>
      <c r="P145" t="n">
        <v>280.25</v>
      </c>
      <c r="Q145" t="n">
        <v>452.55</v>
      </c>
      <c r="R145" t="n">
        <v>67.59999999999999</v>
      </c>
      <c r="S145" t="n">
        <v>57.64</v>
      </c>
      <c r="T145" t="n">
        <v>2904.33</v>
      </c>
      <c r="U145" t="n">
        <v>0.85</v>
      </c>
      <c r="V145" t="n">
        <v>0.89</v>
      </c>
      <c r="W145" t="n">
        <v>6.81</v>
      </c>
      <c r="X145" t="n">
        <v>0.16</v>
      </c>
      <c r="Y145" t="n">
        <v>1</v>
      </c>
      <c r="Z145" t="n">
        <v>10</v>
      </c>
      <c r="AA145" t="n">
        <v>368.6872202724797</v>
      </c>
      <c r="AB145" t="n">
        <v>504.4541201090167</v>
      </c>
      <c r="AC145" t="n">
        <v>456.3097268916155</v>
      </c>
      <c r="AD145" t="n">
        <v>368687.2202724797</v>
      </c>
      <c r="AE145" t="n">
        <v>504454.1201090167</v>
      </c>
      <c r="AF145" t="n">
        <v>2.010076368121985e-06</v>
      </c>
      <c r="AG145" t="n">
        <v>11</v>
      </c>
      <c r="AH145" t="n">
        <v>456309.7268916155</v>
      </c>
    </row>
    <row r="146">
      <c r="A146" t="n">
        <v>144</v>
      </c>
      <c r="B146" t="n">
        <v>90</v>
      </c>
      <c r="C146" t="inlineStr">
        <is>
          <t xml:space="preserve">CONCLUIDO	</t>
        </is>
      </c>
      <c r="D146" t="n">
        <v>3.7659</v>
      </c>
      <c r="E146" t="n">
        <v>26.55</v>
      </c>
      <c r="F146" t="n">
        <v>23.88</v>
      </c>
      <c r="G146" t="n">
        <v>204.73</v>
      </c>
      <c r="H146" t="n">
        <v>2.81</v>
      </c>
      <c r="I146" t="n">
        <v>7</v>
      </c>
      <c r="J146" t="n">
        <v>233.91</v>
      </c>
      <c r="K146" t="n">
        <v>52.44</v>
      </c>
      <c r="L146" t="n">
        <v>37</v>
      </c>
      <c r="M146" t="n">
        <v>4</v>
      </c>
      <c r="N146" t="n">
        <v>54.46</v>
      </c>
      <c r="O146" t="n">
        <v>29082.59</v>
      </c>
      <c r="P146" t="n">
        <v>279.68</v>
      </c>
      <c r="Q146" t="n">
        <v>452.6</v>
      </c>
      <c r="R146" t="n">
        <v>67.48999999999999</v>
      </c>
      <c r="S146" t="n">
        <v>57.64</v>
      </c>
      <c r="T146" t="n">
        <v>2847.61</v>
      </c>
      <c r="U146" t="n">
        <v>0.85</v>
      </c>
      <c r="V146" t="n">
        <v>0.89</v>
      </c>
      <c r="W146" t="n">
        <v>6.81</v>
      </c>
      <c r="X146" t="n">
        <v>0.16</v>
      </c>
      <c r="Y146" t="n">
        <v>1</v>
      </c>
      <c r="Z146" t="n">
        <v>10</v>
      </c>
      <c r="AA146" t="n">
        <v>368.2769336478429</v>
      </c>
      <c r="AB146" t="n">
        <v>503.89274784862</v>
      </c>
      <c r="AC146" t="n">
        <v>455.8019312118603</v>
      </c>
      <c r="AD146" t="n">
        <v>368276.9336478429</v>
      </c>
      <c r="AE146" t="n">
        <v>503892.7478486201</v>
      </c>
      <c r="AF146" t="n">
        <v>2.010183125238491e-06</v>
      </c>
      <c r="AG146" t="n">
        <v>11</v>
      </c>
      <c r="AH146" t="n">
        <v>455801.9312118603</v>
      </c>
    </row>
    <row r="147">
      <c r="A147" t="n">
        <v>145</v>
      </c>
      <c r="B147" t="n">
        <v>90</v>
      </c>
      <c r="C147" t="inlineStr">
        <is>
          <t xml:space="preserve">CONCLUIDO	</t>
        </is>
      </c>
      <c r="D147" t="n">
        <v>3.7657</v>
      </c>
      <c r="E147" t="n">
        <v>26.56</v>
      </c>
      <c r="F147" t="n">
        <v>23.89</v>
      </c>
      <c r="G147" t="n">
        <v>204.74</v>
      </c>
      <c r="H147" t="n">
        <v>2.83</v>
      </c>
      <c r="I147" t="n">
        <v>7</v>
      </c>
      <c r="J147" t="n">
        <v>234.34</v>
      </c>
      <c r="K147" t="n">
        <v>52.44</v>
      </c>
      <c r="L147" t="n">
        <v>37.25</v>
      </c>
      <c r="M147" t="n">
        <v>4</v>
      </c>
      <c r="N147" t="n">
        <v>54.64</v>
      </c>
      <c r="O147" t="n">
        <v>29135.5</v>
      </c>
      <c r="P147" t="n">
        <v>279.97</v>
      </c>
      <c r="Q147" t="n">
        <v>452.56</v>
      </c>
      <c r="R147" t="n">
        <v>67.59999999999999</v>
      </c>
      <c r="S147" t="n">
        <v>57.64</v>
      </c>
      <c r="T147" t="n">
        <v>2901.51</v>
      </c>
      <c r="U147" t="n">
        <v>0.85</v>
      </c>
      <c r="V147" t="n">
        <v>0.89</v>
      </c>
      <c r="W147" t="n">
        <v>6.81</v>
      </c>
      <c r="X147" t="n">
        <v>0.16</v>
      </c>
      <c r="Y147" t="n">
        <v>1</v>
      </c>
      <c r="Z147" t="n">
        <v>10</v>
      </c>
      <c r="AA147" t="n">
        <v>368.5073807975999</v>
      </c>
      <c r="AB147" t="n">
        <v>504.2080558055283</v>
      </c>
      <c r="AC147" t="n">
        <v>456.0871466198988</v>
      </c>
      <c r="AD147" t="n">
        <v>368507.3807975998</v>
      </c>
      <c r="AE147" t="n">
        <v>504208.0558055283</v>
      </c>
      <c r="AF147" t="n">
        <v>2.010076368121985e-06</v>
      </c>
      <c r="AG147" t="n">
        <v>11</v>
      </c>
      <c r="AH147" t="n">
        <v>456087.1466198988</v>
      </c>
    </row>
    <row r="148">
      <c r="A148" t="n">
        <v>146</v>
      </c>
      <c r="B148" t="n">
        <v>90</v>
      </c>
      <c r="C148" t="inlineStr">
        <is>
          <t xml:space="preserve">CONCLUIDO	</t>
        </is>
      </c>
      <c r="D148" t="n">
        <v>3.766</v>
      </c>
      <c r="E148" t="n">
        <v>26.55</v>
      </c>
      <c r="F148" t="n">
        <v>23.88</v>
      </c>
      <c r="G148" t="n">
        <v>204.72</v>
      </c>
      <c r="H148" t="n">
        <v>2.84</v>
      </c>
      <c r="I148" t="n">
        <v>7</v>
      </c>
      <c r="J148" t="n">
        <v>234.76</v>
      </c>
      <c r="K148" t="n">
        <v>52.44</v>
      </c>
      <c r="L148" t="n">
        <v>37.5</v>
      </c>
      <c r="M148" t="n">
        <v>4</v>
      </c>
      <c r="N148" t="n">
        <v>54.82</v>
      </c>
      <c r="O148" t="n">
        <v>29188.47</v>
      </c>
      <c r="P148" t="n">
        <v>279.76</v>
      </c>
      <c r="Q148" t="n">
        <v>452.6</v>
      </c>
      <c r="R148" t="n">
        <v>67.52</v>
      </c>
      <c r="S148" t="n">
        <v>57.64</v>
      </c>
      <c r="T148" t="n">
        <v>2861.1</v>
      </c>
      <c r="U148" t="n">
        <v>0.85</v>
      </c>
      <c r="V148" t="n">
        <v>0.89</v>
      </c>
      <c r="W148" t="n">
        <v>6.81</v>
      </c>
      <c r="X148" t="n">
        <v>0.16</v>
      </c>
      <c r="Y148" t="n">
        <v>1</v>
      </c>
      <c r="Z148" t="n">
        <v>10</v>
      </c>
      <c r="AA148" t="n">
        <v>368.3215931709843</v>
      </c>
      <c r="AB148" t="n">
        <v>503.9538529784213</v>
      </c>
      <c r="AC148" t="n">
        <v>455.857204553835</v>
      </c>
      <c r="AD148" t="n">
        <v>368321.5931709843</v>
      </c>
      <c r="AE148" t="n">
        <v>503953.8529784213</v>
      </c>
      <c r="AF148" t="n">
        <v>2.010236503796744e-06</v>
      </c>
      <c r="AG148" t="n">
        <v>11</v>
      </c>
      <c r="AH148" t="n">
        <v>455857.204553835</v>
      </c>
    </row>
    <row r="149">
      <c r="A149" t="n">
        <v>147</v>
      </c>
      <c r="B149" t="n">
        <v>90</v>
      </c>
      <c r="C149" t="inlineStr">
        <is>
          <t xml:space="preserve">CONCLUIDO	</t>
        </is>
      </c>
      <c r="D149" t="n">
        <v>3.7661</v>
      </c>
      <c r="E149" t="n">
        <v>26.55</v>
      </c>
      <c r="F149" t="n">
        <v>23.88</v>
      </c>
      <c r="G149" t="n">
        <v>204.71</v>
      </c>
      <c r="H149" t="n">
        <v>2.85</v>
      </c>
      <c r="I149" t="n">
        <v>7</v>
      </c>
      <c r="J149" t="n">
        <v>235.19</v>
      </c>
      <c r="K149" t="n">
        <v>52.44</v>
      </c>
      <c r="L149" t="n">
        <v>37.75</v>
      </c>
      <c r="M149" t="n">
        <v>4</v>
      </c>
      <c r="N149" t="n">
        <v>55</v>
      </c>
      <c r="O149" t="n">
        <v>29241.5</v>
      </c>
      <c r="P149" t="n">
        <v>279.51</v>
      </c>
      <c r="Q149" t="n">
        <v>452.55</v>
      </c>
      <c r="R149" t="n">
        <v>67.44</v>
      </c>
      <c r="S149" t="n">
        <v>57.64</v>
      </c>
      <c r="T149" t="n">
        <v>2825.33</v>
      </c>
      <c r="U149" t="n">
        <v>0.85</v>
      </c>
      <c r="V149" t="n">
        <v>0.89</v>
      </c>
      <c r="W149" t="n">
        <v>6.81</v>
      </c>
      <c r="X149" t="n">
        <v>0.16</v>
      </c>
      <c r="Y149" t="n">
        <v>1</v>
      </c>
      <c r="Z149" t="n">
        <v>10</v>
      </c>
      <c r="AA149" t="n">
        <v>368.1543191673849</v>
      </c>
      <c r="AB149" t="n">
        <v>503.7249813070884</v>
      </c>
      <c r="AC149" t="n">
        <v>455.6501760735908</v>
      </c>
      <c r="AD149" t="n">
        <v>368154.3191673849</v>
      </c>
      <c r="AE149" t="n">
        <v>503724.9813070884</v>
      </c>
      <c r="AF149" t="n">
        <v>2.010289882354996e-06</v>
      </c>
      <c r="AG149" t="n">
        <v>11</v>
      </c>
      <c r="AH149" t="n">
        <v>455650.1760735908</v>
      </c>
    </row>
    <row r="150">
      <c r="A150" t="n">
        <v>148</v>
      </c>
      <c r="B150" t="n">
        <v>90</v>
      </c>
      <c r="C150" t="inlineStr">
        <is>
          <t xml:space="preserve">CONCLUIDO	</t>
        </is>
      </c>
      <c r="D150" t="n">
        <v>3.7657</v>
      </c>
      <c r="E150" t="n">
        <v>26.56</v>
      </c>
      <c r="F150" t="n">
        <v>23.89</v>
      </c>
      <c r="G150" t="n">
        <v>204.74</v>
      </c>
      <c r="H150" t="n">
        <v>2.87</v>
      </c>
      <c r="I150" t="n">
        <v>7</v>
      </c>
      <c r="J150" t="n">
        <v>235.63</v>
      </c>
      <c r="K150" t="n">
        <v>52.44</v>
      </c>
      <c r="L150" t="n">
        <v>38</v>
      </c>
      <c r="M150" t="n">
        <v>4</v>
      </c>
      <c r="N150" t="n">
        <v>55.18</v>
      </c>
      <c r="O150" t="n">
        <v>29294.6</v>
      </c>
      <c r="P150" t="n">
        <v>279.38</v>
      </c>
      <c r="Q150" t="n">
        <v>452.61</v>
      </c>
      <c r="R150" t="n">
        <v>67.56</v>
      </c>
      <c r="S150" t="n">
        <v>57.64</v>
      </c>
      <c r="T150" t="n">
        <v>2884.69</v>
      </c>
      <c r="U150" t="n">
        <v>0.85</v>
      </c>
      <c r="V150" t="n">
        <v>0.89</v>
      </c>
      <c r="W150" t="n">
        <v>6.81</v>
      </c>
      <c r="X150" t="n">
        <v>0.16</v>
      </c>
      <c r="Y150" t="n">
        <v>1</v>
      </c>
      <c r="Z150" t="n">
        <v>10</v>
      </c>
      <c r="AA150" t="n">
        <v>368.1284333326746</v>
      </c>
      <c r="AB150" t="n">
        <v>503.6895631660353</v>
      </c>
      <c r="AC150" t="n">
        <v>455.61813819021</v>
      </c>
      <c r="AD150" t="n">
        <v>368128.4333326746</v>
      </c>
      <c r="AE150" t="n">
        <v>503689.5631660353</v>
      </c>
      <c r="AF150" t="n">
        <v>2.010076368121985e-06</v>
      </c>
      <c r="AG150" t="n">
        <v>11</v>
      </c>
      <c r="AH150" t="n">
        <v>455618.13819021</v>
      </c>
    </row>
    <row r="151">
      <c r="A151" t="n">
        <v>149</v>
      </c>
      <c r="B151" t="n">
        <v>90</v>
      </c>
      <c r="C151" t="inlineStr">
        <is>
          <t xml:space="preserve">CONCLUIDO	</t>
        </is>
      </c>
      <c r="D151" t="n">
        <v>3.7657</v>
      </c>
      <c r="E151" t="n">
        <v>26.56</v>
      </c>
      <c r="F151" t="n">
        <v>23.89</v>
      </c>
      <c r="G151" t="n">
        <v>204.74</v>
      </c>
      <c r="H151" t="n">
        <v>2.88</v>
      </c>
      <c r="I151" t="n">
        <v>7</v>
      </c>
      <c r="J151" t="n">
        <v>236.06</v>
      </c>
      <c r="K151" t="n">
        <v>52.44</v>
      </c>
      <c r="L151" t="n">
        <v>38.25</v>
      </c>
      <c r="M151" t="n">
        <v>4</v>
      </c>
      <c r="N151" t="n">
        <v>55.36</v>
      </c>
      <c r="O151" t="n">
        <v>29347.77</v>
      </c>
      <c r="P151" t="n">
        <v>278.82</v>
      </c>
      <c r="Q151" t="n">
        <v>452.59</v>
      </c>
      <c r="R151" t="n">
        <v>67.53</v>
      </c>
      <c r="S151" t="n">
        <v>57.64</v>
      </c>
      <c r="T151" t="n">
        <v>2866.85</v>
      </c>
      <c r="U151" t="n">
        <v>0.85</v>
      </c>
      <c r="V151" t="n">
        <v>0.89</v>
      </c>
      <c r="W151" t="n">
        <v>6.81</v>
      </c>
      <c r="X151" t="n">
        <v>0.16</v>
      </c>
      <c r="Y151" t="n">
        <v>1</v>
      </c>
      <c r="Z151" t="n">
        <v>10</v>
      </c>
      <c r="AA151" t="n">
        <v>367.768754382915</v>
      </c>
      <c r="AB151" t="n">
        <v>503.197434559059</v>
      </c>
      <c r="AC151" t="n">
        <v>455.1729776467766</v>
      </c>
      <c r="AD151" t="n">
        <v>367768.754382915</v>
      </c>
      <c r="AE151" t="n">
        <v>503197.434559059</v>
      </c>
      <c r="AF151" t="n">
        <v>2.010076368121985e-06</v>
      </c>
      <c r="AG151" t="n">
        <v>11</v>
      </c>
      <c r="AH151" t="n">
        <v>455172.9776467766</v>
      </c>
    </row>
    <row r="152">
      <c r="A152" t="n">
        <v>150</v>
      </c>
      <c r="B152" t="n">
        <v>90</v>
      </c>
      <c r="C152" t="inlineStr">
        <is>
          <t xml:space="preserve">CONCLUIDO	</t>
        </is>
      </c>
      <c r="D152" t="n">
        <v>3.767</v>
      </c>
      <c r="E152" t="n">
        <v>26.55</v>
      </c>
      <c r="F152" t="n">
        <v>23.88</v>
      </c>
      <c r="G152" t="n">
        <v>204.66</v>
      </c>
      <c r="H152" t="n">
        <v>2.89</v>
      </c>
      <c r="I152" t="n">
        <v>7</v>
      </c>
      <c r="J152" t="n">
        <v>236.49</v>
      </c>
      <c r="K152" t="n">
        <v>52.44</v>
      </c>
      <c r="L152" t="n">
        <v>38.5</v>
      </c>
      <c r="M152" t="n">
        <v>4</v>
      </c>
      <c r="N152" t="n">
        <v>55.55</v>
      </c>
      <c r="O152" t="n">
        <v>29400.99</v>
      </c>
      <c r="P152" t="n">
        <v>278.03</v>
      </c>
      <c r="Q152" t="n">
        <v>452.55</v>
      </c>
      <c r="R152" t="n">
        <v>67.27</v>
      </c>
      <c r="S152" t="n">
        <v>57.64</v>
      </c>
      <c r="T152" t="n">
        <v>2739.23</v>
      </c>
      <c r="U152" t="n">
        <v>0.86</v>
      </c>
      <c r="V152" t="n">
        <v>0.89</v>
      </c>
      <c r="W152" t="n">
        <v>6.81</v>
      </c>
      <c r="X152" t="n">
        <v>0.15</v>
      </c>
      <c r="Y152" t="n">
        <v>1</v>
      </c>
      <c r="Z152" t="n">
        <v>10</v>
      </c>
      <c r="AA152" t="n">
        <v>367.1436406635437</v>
      </c>
      <c r="AB152" t="n">
        <v>502.3421263901442</v>
      </c>
      <c r="AC152" t="n">
        <v>454.3992988890706</v>
      </c>
      <c r="AD152" t="n">
        <v>367143.6406635437</v>
      </c>
      <c r="AE152" t="n">
        <v>502342.1263901442</v>
      </c>
      <c r="AF152" t="n">
        <v>2.010770289379271e-06</v>
      </c>
      <c r="AG152" t="n">
        <v>11</v>
      </c>
      <c r="AH152" t="n">
        <v>454399.2988890706</v>
      </c>
    </row>
    <row r="153">
      <c r="A153" t="n">
        <v>151</v>
      </c>
      <c r="B153" t="n">
        <v>90</v>
      </c>
      <c r="C153" t="inlineStr">
        <is>
          <t xml:space="preserve">CONCLUIDO	</t>
        </is>
      </c>
      <c r="D153" t="n">
        <v>3.7656</v>
      </c>
      <c r="E153" t="n">
        <v>26.56</v>
      </c>
      <c r="F153" t="n">
        <v>23.89</v>
      </c>
      <c r="G153" t="n">
        <v>204.75</v>
      </c>
      <c r="H153" t="n">
        <v>2.91</v>
      </c>
      <c r="I153" t="n">
        <v>7</v>
      </c>
      <c r="J153" t="n">
        <v>236.92</v>
      </c>
      <c r="K153" t="n">
        <v>52.44</v>
      </c>
      <c r="L153" t="n">
        <v>38.75</v>
      </c>
      <c r="M153" t="n">
        <v>3</v>
      </c>
      <c r="N153" t="n">
        <v>55.73</v>
      </c>
      <c r="O153" t="n">
        <v>29454.29</v>
      </c>
      <c r="P153" t="n">
        <v>277.41</v>
      </c>
      <c r="Q153" t="n">
        <v>452.55</v>
      </c>
      <c r="R153" t="n">
        <v>67.55</v>
      </c>
      <c r="S153" t="n">
        <v>57.64</v>
      </c>
      <c r="T153" t="n">
        <v>2876.2</v>
      </c>
      <c r="U153" t="n">
        <v>0.85</v>
      </c>
      <c r="V153" t="n">
        <v>0.89</v>
      </c>
      <c r="W153" t="n">
        <v>6.81</v>
      </c>
      <c r="X153" t="n">
        <v>0.16</v>
      </c>
      <c r="Y153" t="n">
        <v>1</v>
      </c>
      <c r="Z153" t="n">
        <v>10</v>
      </c>
      <c r="AA153" t="n">
        <v>366.8698164295442</v>
      </c>
      <c r="AB153" t="n">
        <v>501.9674679929134</v>
      </c>
      <c r="AC153" t="n">
        <v>454.0603973634351</v>
      </c>
      <c r="AD153" t="n">
        <v>366869.8164295442</v>
      </c>
      <c r="AE153" t="n">
        <v>501967.4679929134</v>
      </c>
      <c r="AF153" t="n">
        <v>2.010022989563733e-06</v>
      </c>
      <c r="AG153" t="n">
        <v>11</v>
      </c>
      <c r="AH153" t="n">
        <v>454060.3973634351</v>
      </c>
    </row>
    <row r="154">
      <c r="A154" t="n">
        <v>152</v>
      </c>
      <c r="B154" t="n">
        <v>90</v>
      </c>
      <c r="C154" t="inlineStr">
        <is>
          <t xml:space="preserve">CONCLUIDO	</t>
        </is>
      </c>
      <c r="D154" t="n">
        <v>3.7652</v>
      </c>
      <c r="E154" t="n">
        <v>26.56</v>
      </c>
      <c r="F154" t="n">
        <v>23.89</v>
      </c>
      <c r="G154" t="n">
        <v>204.77</v>
      </c>
      <c r="H154" t="n">
        <v>2.92</v>
      </c>
      <c r="I154" t="n">
        <v>7</v>
      </c>
      <c r="J154" t="n">
        <v>237.35</v>
      </c>
      <c r="K154" t="n">
        <v>52.44</v>
      </c>
      <c r="L154" t="n">
        <v>39</v>
      </c>
      <c r="M154" t="n">
        <v>3</v>
      </c>
      <c r="N154" t="n">
        <v>55.91</v>
      </c>
      <c r="O154" t="n">
        <v>29507.65</v>
      </c>
      <c r="P154" t="n">
        <v>277.14</v>
      </c>
      <c r="Q154" t="n">
        <v>452.56</v>
      </c>
      <c r="R154" t="n">
        <v>67.59</v>
      </c>
      <c r="S154" t="n">
        <v>57.64</v>
      </c>
      <c r="T154" t="n">
        <v>2898.4</v>
      </c>
      <c r="U154" t="n">
        <v>0.85</v>
      </c>
      <c r="V154" t="n">
        <v>0.89</v>
      </c>
      <c r="W154" t="n">
        <v>6.81</v>
      </c>
      <c r="X154" t="n">
        <v>0.17</v>
      </c>
      <c r="Y154" t="n">
        <v>1</v>
      </c>
      <c r="Z154" t="n">
        <v>10</v>
      </c>
      <c r="AA154" t="n">
        <v>366.7231093513302</v>
      </c>
      <c r="AB154" t="n">
        <v>501.7667368962414</v>
      </c>
      <c r="AC154" t="n">
        <v>453.8788237609016</v>
      </c>
      <c r="AD154" t="n">
        <v>366723.1093513301</v>
      </c>
      <c r="AE154" t="n">
        <v>501766.7368962414</v>
      </c>
      <c r="AF154" t="n">
        <v>2.009809475330722e-06</v>
      </c>
      <c r="AG154" t="n">
        <v>11</v>
      </c>
      <c r="AH154" t="n">
        <v>453878.8237609016</v>
      </c>
    </row>
    <row r="155">
      <c r="A155" t="n">
        <v>153</v>
      </c>
      <c r="B155" t="n">
        <v>90</v>
      </c>
      <c r="C155" t="inlineStr">
        <is>
          <t xml:space="preserve">CONCLUIDO	</t>
        </is>
      </c>
      <c r="D155" t="n">
        <v>3.765</v>
      </c>
      <c r="E155" t="n">
        <v>26.56</v>
      </c>
      <c r="F155" t="n">
        <v>23.89</v>
      </c>
      <c r="G155" t="n">
        <v>204.78</v>
      </c>
      <c r="H155" t="n">
        <v>2.94</v>
      </c>
      <c r="I155" t="n">
        <v>7</v>
      </c>
      <c r="J155" t="n">
        <v>237.79</v>
      </c>
      <c r="K155" t="n">
        <v>52.44</v>
      </c>
      <c r="L155" t="n">
        <v>39.25</v>
      </c>
      <c r="M155" t="n">
        <v>3</v>
      </c>
      <c r="N155" t="n">
        <v>56.09</v>
      </c>
      <c r="O155" t="n">
        <v>29561.07</v>
      </c>
      <c r="P155" t="n">
        <v>276.76</v>
      </c>
      <c r="Q155" t="n">
        <v>452.55</v>
      </c>
      <c r="R155" t="n">
        <v>67.67</v>
      </c>
      <c r="S155" t="n">
        <v>57.64</v>
      </c>
      <c r="T155" t="n">
        <v>2936.24</v>
      </c>
      <c r="U155" t="n">
        <v>0.85</v>
      </c>
      <c r="V155" t="n">
        <v>0.89</v>
      </c>
      <c r="W155" t="n">
        <v>6.81</v>
      </c>
      <c r="X155" t="n">
        <v>0.17</v>
      </c>
      <c r="Y155" t="n">
        <v>1</v>
      </c>
      <c r="Z155" t="n">
        <v>10</v>
      </c>
      <c r="AA155" t="n">
        <v>366.4923553251424</v>
      </c>
      <c r="AB155" t="n">
        <v>501.4510090574621</v>
      </c>
      <c r="AC155" t="n">
        <v>453.5932285439287</v>
      </c>
      <c r="AD155" t="n">
        <v>366492.3553251424</v>
      </c>
      <c r="AE155" t="n">
        <v>501451.0090574621</v>
      </c>
      <c r="AF155" t="n">
        <v>2.009702718214217e-06</v>
      </c>
      <c r="AG155" t="n">
        <v>11</v>
      </c>
      <c r="AH155" t="n">
        <v>453593.2285439286</v>
      </c>
    </row>
    <row r="156">
      <c r="A156" t="n">
        <v>154</v>
      </c>
      <c r="B156" t="n">
        <v>90</v>
      </c>
      <c r="C156" t="inlineStr">
        <is>
          <t xml:space="preserve">CONCLUIDO	</t>
        </is>
      </c>
      <c r="D156" t="n">
        <v>3.7644</v>
      </c>
      <c r="E156" t="n">
        <v>26.56</v>
      </c>
      <c r="F156" t="n">
        <v>23.9</v>
      </c>
      <c r="G156" t="n">
        <v>204.82</v>
      </c>
      <c r="H156" t="n">
        <v>2.95</v>
      </c>
      <c r="I156" t="n">
        <v>7</v>
      </c>
      <c r="J156" t="n">
        <v>238.22</v>
      </c>
      <c r="K156" t="n">
        <v>52.44</v>
      </c>
      <c r="L156" t="n">
        <v>39.5</v>
      </c>
      <c r="M156" t="n">
        <v>2</v>
      </c>
      <c r="N156" t="n">
        <v>56.28</v>
      </c>
      <c r="O156" t="n">
        <v>29614.56</v>
      </c>
      <c r="P156" t="n">
        <v>276.81</v>
      </c>
      <c r="Q156" t="n">
        <v>452.6</v>
      </c>
      <c r="R156" t="n">
        <v>67.79000000000001</v>
      </c>
      <c r="S156" t="n">
        <v>57.64</v>
      </c>
      <c r="T156" t="n">
        <v>2998.91</v>
      </c>
      <c r="U156" t="n">
        <v>0.85</v>
      </c>
      <c r="V156" t="n">
        <v>0.89</v>
      </c>
      <c r="W156" t="n">
        <v>6.81</v>
      </c>
      <c r="X156" t="n">
        <v>0.17</v>
      </c>
      <c r="Y156" t="n">
        <v>1</v>
      </c>
      <c r="Z156" t="n">
        <v>10</v>
      </c>
      <c r="AA156" t="n">
        <v>366.5952840490829</v>
      </c>
      <c r="AB156" t="n">
        <v>501.5918406784525</v>
      </c>
      <c r="AC156" t="n">
        <v>453.7206193926701</v>
      </c>
      <c r="AD156" t="n">
        <v>366595.2840490829</v>
      </c>
      <c r="AE156" t="n">
        <v>501591.8406784525</v>
      </c>
      <c r="AF156" t="n">
        <v>2.0093824468647e-06</v>
      </c>
      <c r="AG156" t="n">
        <v>11</v>
      </c>
      <c r="AH156" t="n">
        <v>453720.6193926701</v>
      </c>
    </row>
    <row r="157">
      <c r="A157" t="n">
        <v>155</v>
      </c>
      <c r="B157" t="n">
        <v>90</v>
      </c>
      <c r="C157" t="inlineStr">
        <is>
          <t xml:space="preserve">CONCLUIDO	</t>
        </is>
      </c>
      <c r="D157" t="n">
        <v>3.7639</v>
      </c>
      <c r="E157" t="n">
        <v>26.57</v>
      </c>
      <c r="F157" t="n">
        <v>23.9</v>
      </c>
      <c r="G157" t="n">
        <v>204.85</v>
      </c>
      <c r="H157" t="n">
        <v>2.96</v>
      </c>
      <c r="I157" t="n">
        <v>7</v>
      </c>
      <c r="J157" t="n">
        <v>238.65</v>
      </c>
      <c r="K157" t="n">
        <v>52.44</v>
      </c>
      <c r="L157" t="n">
        <v>39.75</v>
      </c>
      <c r="M157" t="n">
        <v>1</v>
      </c>
      <c r="N157" t="n">
        <v>56.46</v>
      </c>
      <c r="O157" t="n">
        <v>29668.11</v>
      </c>
      <c r="P157" t="n">
        <v>277.08</v>
      </c>
      <c r="Q157" t="n">
        <v>452.56</v>
      </c>
      <c r="R157" t="n">
        <v>67.83</v>
      </c>
      <c r="S157" t="n">
        <v>57.64</v>
      </c>
      <c r="T157" t="n">
        <v>3017.28</v>
      </c>
      <c r="U157" t="n">
        <v>0.85</v>
      </c>
      <c r="V157" t="n">
        <v>0.89</v>
      </c>
      <c r="W157" t="n">
        <v>6.81</v>
      </c>
      <c r="X157" t="n">
        <v>0.17</v>
      </c>
      <c r="Y157" t="n">
        <v>1</v>
      </c>
      <c r="Z157" t="n">
        <v>10</v>
      </c>
      <c r="AA157" t="n">
        <v>366.8021744242986</v>
      </c>
      <c r="AB157" t="n">
        <v>501.8749172171816</v>
      </c>
      <c r="AC157" t="n">
        <v>453.9766795038433</v>
      </c>
      <c r="AD157" t="n">
        <v>366802.1744242986</v>
      </c>
      <c r="AE157" t="n">
        <v>501874.9172171816</v>
      </c>
      <c r="AF157" t="n">
        <v>2.009115554073437e-06</v>
      </c>
      <c r="AG157" t="n">
        <v>11</v>
      </c>
      <c r="AH157" t="n">
        <v>453976.6795038434</v>
      </c>
    </row>
    <row r="158">
      <c r="A158" t="n">
        <v>156</v>
      </c>
      <c r="B158" t="n">
        <v>90</v>
      </c>
      <c r="C158" t="inlineStr">
        <is>
          <t xml:space="preserve">CONCLUIDO	</t>
        </is>
      </c>
      <c r="D158" t="n">
        <v>3.7641</v>
      </c>
      <c r="E158" t="n">
        <v>26.57</v>
      </c>
      <c r="F158" t="n">
        <v>23.9</v>
      </c>
      <c r="G158" t="n">
        <v>204.84</v>
      </c>
      <c r="H158" t="n">
        <v>2.98</v>
      </c>
      <c r="I158" t="n">
        <v>7</v>
      </c>
      <c r="J158" t="n">
        <v>239.09</v>
      </c>
      <c r="K158" t="n">
        <v>52.44</v>
      </c>
      <c r="L158" t="n">
        <v>40</v>
      </c>
      <c r="M158" t="n">
        <v>1</v>
      </c>
      <c r="N158" t="n">
        <v>56.65</v>
      </c>
      <c r="O158" t="n">
        <v>29721.73</v>
      </c>
      <c r="P158" t="n">
        <v>277.11</v>
      </c>
      <c r="Q158" t="n">
        <v>452.56</v>
      </c>
      <c r="R158" t="n">
        <v>67.75</v>
      </c>
      <c r="S158" t="n">
        <v>57.64</v>
      </c>
      <c r="T158" t="n">
        <v>2979.32</v>
      </c>
      <c r="U158" t="n">
        <v>0.85</v>
      </c>
      <c r="V158" t="n">
        <v>0.89</v>
      </c>
      <c r="W158" t="n">
        <v>6.81</v>
      </c>
      <c r="X158" t="n">
        <v>0.17</v>
      </c>
      <c r="Y158" t="n">
        <v>1</v>
      </c>
      <c r="Z158" t="n">
        <v>10</v>
      </c>
      <c r="AA158" t="n">
        <v>366.808084524293</v>
      </c>
      <c r="AB158" t="n">
        <v>501.8830036767293</v>
      </c>
      <c r="AC158" t="n">
        <v>453.9839942030411</v>
      </c>
      <c r="AD158" t="n">
        <v>366808.084524293</v>
      </c>
      <c r="AE158" t="n">
        <v>501883.0036767293</v>
      </c>
      <c r="AF158" t="n">
        <v>2.009222311189942e-06</v>
      </c>
      <c r="AG158" t="n">
        <v>11</v>
      </c>
      <c r="AH158" t="n">
        <v>453983.9942030411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1.8546</v>
      </c>
      <c r="E2" t="n">
        <v>53.92</v>
      </c>
      <c r="F2" t="n">
        <v>35.22</v>
      </c>
      <c r="G2" t="n">
        <v>5.55</v>
      </c>
      <c r="H2" t="n">
        <v>0.08</v>
      </c>
      <c r="I2" t="n">
        <v>381</v>
      </c>
      <c r="J2" t="n">
        <v>213.37</v>
      </c>
      <c r="K2" t="n">
        <v>56.13</v>
      </c>
      <c r="L2" t="n">
        <v>1</v>
      </c>
      <c r="M2" t="n">
        <v>379</v>
      </c>
      <c r="N2" t="n">
        <v>46.25</v>
      </c>
      <c r="O2" t="n">
        <v>26550.29</v>
      </c>
      <c r="P2" t="n">
        <v>525.58</v>
      </c>
      <c r="Q2" t="n">
        <v>453.8</v>
      </c>
      <c r="R2" t="n">
        <v>436.74</v>
      </c>
      <c r="S2" t="n">
        <v>57.64</v>
      </c>
      <c r="T2" t="n">
        <v>185604.81</v>
      </c>
      <c r="U2" t="n">
        <v>0.13</v>
      </c>
      <c r="V2" t="n">
        <v>0.6</v>
      </c>
      <c r="W2" t="n">
        <v>7.44</v>
      </c>
      <c r="X2" t="n">
        <v>11.46</v>
      </c>
      <c r="Y2" t="n">
        <v>1</v>
      </c>
      <c r="Z2" t="n">
        <v>10</v>
      </c>
      <c r="AA2" t="n">
        <v>1148.887377022722</v>
      </c>
      <c r="AB2" t="n">
        <v>1571.958394576371</v>
      </c>
      <c r="AC2" t="n">
        <v>1421.932891655465</v>
      </c>
      <c r="AD2" t="n">
        <v>1148887.377022722</v>
      </c>
      <c r="AE2" t="n">
        <v>1571958.394576371</v>
      </c>
      <c r="AF2" t="n">
        <v>9.594426295881365e-07</v>
      </c>
      <c r="AG2" t="n">
        <v>21</v>
      </c>
      <c r="AH2" t="n">
        <v>1421932.891655465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2.1652</v>
      </c>
      <c r="E3" t="n">
        <v>46.19</v>
      </c>
      <c r="F3" t="n">
        <v>31.92</v>
      </c>
      <c r="G3" t="n">
        <v>6.94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476.33</v>
      </c>
      <c r="Q3" t="n">
        <v>453.31</v>
      </c>
      <c r="R3" t="n">
        <v>329.18</v>
      </c>
      <c r="S3" t="n">
        <v>57.64</v>
      </c>
      <c r="T3" t="n">
        <v>132350.27</v>
      </c>
      <c r="U3" t="n">
        <v>0.18</v>
      </c>
      <c r="V3" t="n">
        <v>0.66</v>
      </c>
      <c r="W3" t="n">
        <v>7.26</v>
      </c>
      <c r="X3" t="n">
        <v>8.17</v>
      </c>
      <c r="Y3" t="n">
        <v>1</v>
      </c>
      <c r="Z3" t="n">
        <v>10</v>
      </c>
      <c r="AA3" t="n">
        <v>910.2722828334923</v>
      </c>
      <c r="AB3" t="n">
        <v>1245.474695751667</v>
      </c>
      <c r="AC3" t="n">
        <v>1126.608338823842</v>
      </c>
      <c r="AD3" t="n">
        <v>910272.2828334924</v>
      </c>
      <c r="AE3" t="n">
        <v>1245474.695751667</v>
      </c>
      <c r="AF3" t="n">
        <v>1.120125731469984e-06</v>
      </c>
      <c r="AG3" t="n">
        <v>18</v>
      </c>
      <c r="AH3" t="n">
        <v>1126608.338823842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2.3876</v>
      </c>
      <c r="E4" t="n">
        <v>41.88</v>
      </c>
      <c r="F4" t="n">
        <v>30.11</v>
      </c>
      <c r="G4" t="n">
        <v>8.32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449.27</v>
      </c>
      <c r="Q4" t="n">
        <v>453.18</v>
      </c>
      <c r="R4" t="n">
        <v>270.07</v>
      </c>
      <c r="S4" t="n">
        <v>57.64</v>
      </c>
      <c r="T4" t="n">
        <v>103087.86</v>
      </c>
      <c r="U4" t="n">
        <v>0.21</v>
      </c>
      <c r="V4" t="n">
        <v>0.7</v>
      </c>
      <c r="W4" t="n">
        <v>7.16</v>
      </c>
      <c r="X4" t="n">
        <v>6.37</v>
      </c>
      <c r="Y4" t="n">
        <v>1</v>
      </c>
      <c r="Z4" t="n">
        <v>10</v>
      </c>
      <c r="AA4" t="n">
        <v>795.8941607392142</v>
      </c>
      <c r="AB4" t="n">
        <v>1088.977503095658</v>
      </c>
      <c r="AC4" t="n">
        <v>985.0470185897327</v>
      </c>
      <c r="AD4" t="n">
        <v>795894.1607392142</v>
      </c>
      <c r="AE4" t="n">
        <v>1088977.503095658</v>
      </c>
      <c r="AF4" t="n">
        <v>1.235180212662911e-06</v>
      </c>
      <c r="AG4" t="n">
        <v>17</v>
      </c>
      <c r="AH4" t="n">
        <v>985047.0185897327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28.96</v>
      </c>
      <c r="G5" t="n">
        <v>9.710000000000001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431.99</v>
      </c>
      <c r="Q5" t="n">
        <v>453.02</v>
      </c>
      <c r="R5" t="n">
        <v>232.86</v>
      </c>
      <c r="S5" t="n">
        <v>57.64</v>
      </c>
      <c r="T5" t="n">
        <v>84673.92999999999</v>
      </c>
      <c r="U5" t="n">
        <v>0.25</v>
      </c>
      <c r="V5" t="n">
        <v>0.73</v>
      </c>
      <c r="W5" t="n">
        <v>7.08</v>
      </c>
      <c r="X5" t="n">
        <v>5.22</v>
      </c>
      <c r="Y5" t="n">
        <v>1</v>
      </c>
      <c r="Z5" t="n">
        <v>10</v>
      </c>
      <c r="AA5" t="n">
        <v>722.8965811370916</v>
      </c>
      <c r="AB5" t="n">
        <v>989.0989942581084</v>
      </c>
      <c r="AC5" t="n">
        <v>894.7007744552712</v>
      </c>
      <c r="AD5" t="n">
        <v>722896.5811370916</v>
      </c>
      <c r="AE5" t="n">
        <v>989098.9942581084</v>
      </c>
      <c r="AF5" t="n">
        <v>1.322143604248032e-06</v>
      </c>
      <c r="AG5" t="n">
        <v>16</v>
      </c>
      <c r="AH5" t="n">
        <v>894700.7744552712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2.6897</v>
      </c>
      <c r="E6" t="n">
        <v>37.18</v>
      </c>
      <c r="F6" t="n">
        <v>28.15</v>
      </c>
      <c r="G6" t="n">
        <v>11.11</v>
      </c>
      <c r="H6" t="n">
        <v>0.17</v>
      </c>
      <c r="I6" t="n">
        <v>152</v>
      </c>
      <c r="J6" t="n">
        <v>215</v>
      </c>
      <c r="K6" t="n">
        <v>56.13</v>
      </c>
      <c r="L6" t="n">
        <v>2</v>
      </c>
      <c r="M6" t="n">
        <v>150</v>
      </c>
      <c r="N6" t="n">
        <v>46.87</v>
      </c>
      <c r="O6" t="n">
        <v>26750.75</v>
      </c>
      <c r="P6" t="n">
        <v>419.78</v>
      </c>
      <c r="Q6" t="n">
        <v>452.95</v>
      </c>
      <c r="R6" t="n">
        <v>205.85</v>
      </c>
      <c r="S6" t="n">
        <v>57.64</v>
      </c>
      <c r="T6" t="n">
        <v>71302.37</v>
      </c>
      <c r="U6" t="n">
        <v>0.28</v>
      </c>
      <c r="V6" t="n">
        <v>0.75</v>
      </c>
      <c r="W6" t="n">
        <v>7.06</v>
      </c>
      <c r="X6" t="n">
        <v>4.41</v>
      </c>
      <c r="Y6" t="n">
        <v>1</v>
      </c>
      <c r="Z6" t="n">
        <v>10</v>
      </c>
      <c r="AA6" t="n">
        <v>670.0346336447042</v>
      </c>
      <c r="AB6" t="n">
        <v>916.7709455944923</v>
      </c>
      <c r="AC6" t="n">
        <v>829.2756132430567</v>
      </c>
      <c r="AD6" t="n">
        <v>670034.6336447041</v>
      </c>
      <c r="AE6" t="n">
        <v>916770.9455944924</v>
      </c>
      <c r="AF6" t="n">
        <v>1.391465998491972e-06</v>
      </c>
      <c r="AG6" t="n">
        <v>15</v>
      </c>
      <c r="AH6" t="n">
        <v>829275.6132430567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2.7918</v>
      </c>
      <c r="E7" t="n">
        <v>35.82</v>
      </c>
      <c r="F7" t="n">
        <v>27.59</v>
      </c>
      <c r="G7" t="n">
        <v>12.45</v>
      </c>
      <c r="H7" t="n">
        <v>0.19</v>
      </c>
      <c r="I7" t="n">
        <v>133</v>
      </c>
      <c r="J7" t="n">
        <v>215.41</v>
      </c>
      <c r="K7" t="n">
        <v>56.13</v>
      </c>
      <c r="L7" t="n">
        <v>2.25</v>
      </c>
      <c r="M7" t="n">
        <v>131</v>
      </c>
      <c r="N7" t="n">
        <v>47.03</v>
      </c>
      <c r="O7" t="n">
        <v>26801</v>
      </c>
      <c r="P7" t="n">
        <v>411.31</v>
      </c>
      <c r="Q7" t="n">
        <v>452.84</v>
      </c>
      <c r="R7" t="n">
        <v>188.02</v>
      </c>
      <c r="S7" t="n">
        <v>57.64</v>
      </c>
      <c r="T7" t="n">
        <v>62484.2</v>
      </c>
      <c r="U7" t="n">
        <v>0.31</v>
      </c>
      <c r="V7" t="n">
        <v>0.77</v>
      </c>
      <c r="W7" t="n">
        <v>7.02</v>
      </c>
      <c r="X7" t="n">
        <v>3.86</v>
      </c>
      <c r="Y7" t="n">
        <v>1</v>
      </c>
      <c r="Z7" t="n">
        <v>10</v>
      </c>
      <c r="AA7" t="n">
        <v>630.9215101048351</v>
      </c>
      <c r="AB7" t="n">
        <v>863.254644418016</v>
      </c>
      <c r="AC7" t="n">
        <v>780.8668327402628</v>
      </c>
      <c r="AD7" t="n">
        <v>630921.510104835</v>
      </c>
      <c r="AE7" t="n">
        <v>863254.6444180161</v>
      </c>
      <c r="AF7" t="n">
        <v>1.444285524255451e-06</v>
      </c>
      <c r="AG7" t="n">
        <v>14</v>
      </c>
      <c r="AH7" t="n">
        <v>780866.8327402628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2.8857</v>
      </c>
      <c r="E8" t="n">
        <v>34.65</v>
      </c>
      <c r="F8" t="n">
        <v>27.1</v>
      </c>
      <c r="G8" t="n">
        <v>13.9</v>
      </c>
      <c r="H8" t="n">
        <v>0.21</v>
      </c>
      <c r="I8" t="n">
        <v>117</v>
      </c>
      <c r="J8" t="n">
        <v>215.82</v>
      </c>
      <c r="K8" t="n">
        <v>56.13</v>
      </c>
      <c r="L8" t="n">
        <v>2.5</v>
      </c>
      <c r="M8" t="n">
        <v>115</v>
      </c>
      <c r="N8" t="n">
        <v>47.19</v>
      </c>
      <c r="O8" t="n">
        <v>26851.31</v>
      </c>
      <c r="P8" t="n">
        <v>403.82</v>
      </c>
      <c r="Q8" t="n">
        <v>452.96</v>
      </c>
      <c r="R8" t="n">
        <v>172.31</v>
      </c>
      <c r="S8" t="n">
        <v>57.64</v>
      </c>
      <c r="T8" t="n">
        <v>54706.45</v>
      </c>
      <c r="U8" t="n">
        <v>0.33</v>
      </c>
      <c r="V8" t="n">
        <v>0.78</v>
      </c>
      <c r="W8" t="n">
        <v>6.98</v>
      </c>
      <c r="X8" t="n">
        <v>3.37</v>
      </c>
      <c r="Y8" t="n">
        <v>1</v>
      </c>
      <c r="Z8" t="n">
        <v>10</v>
      </c>
      <c r="AA8" t="n">
        <v>606.8799820713846</v>
      </c>
      <c r="AB8" t="n">
        <v>830.3599651252882</v>
      </c>
      <c r="AC8" t="n">
        <v>751.1115754712606</v>
      </c>
      <c r="AD8" t="n">
        <v>606879.9820713846</v>
      </c>
      <c r="AE8" t="n">
        <v>830359.9651252882</v>
      </c>
      <c r="AF8" t="n">
        <v>1.492862933356241e-06</v>
      </c>
      <c r="AG8" t="n">
        <v>14</v>
      </c>
      <c r="AH8" t="n">
        <v>751111.5754712606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2.9624</v>
      </c>
      <c r="E9" t="n">
        <v>33.76</v>
      </c>
      <c r="F9" t="n">
        <v>26.71</v>
      </c>
      <c r="G9" t="n">
        <v>15.26</v>
      </c>
      <c r="H9" t="n">
        <v>0.23</v>
      </c>
      <c r="I9" t="n">
        <v>105</v>
      </c>
      <c r="J9" t="n">
        <v>216.22</v>
      </c>
      <c r="K9" t="n">
        <v>56.13</v>
      </c>
      <c r="L9" t="n">
        <v>2.75</v>
      </c>
      <c r="M9" t="n">
        <v>103</v>
      </c>
      <c r="N9" t="n">
        <v>47.35</v>
      </c>
      <c r="O9" t="n">
        <v>26901.66</v>
      </c>
      <c r="P9" t="n">
        <v>397.82</v>
      </c>
      <c r="Q9" t="n">
        <v>452.7</v>
      </c>
      <c r="R9" t="n">
        <v>159.9</v>
      </c>
      <c r="S9" t="n">
        <v>57.64</v>
      </c>
      <c r="T9" t="n">
        <v>48562.28</v>
      </c>
      <c r="U9" t="n">
        <v>0.36</v>
      </c>
      <c r="V9" t="n">
        <v>0.79</v>
      </c>
      <c r="W9" t="n">
        <v>6.95</v>
      </c>
      <c r="X9" t="n">
        <v>2.98</v>
      </c>
      <c r="Y9" t="n">
        <v>1</v>
      </c>
      <c r="Z9" t="n">
        <v>10</v>
      </c>
      <c r="AA9" t="n">
        <v>588.512915846062</v>
      </c>
      <c r="AB9" t="n">
        <v>805.2293348180282</v>
      </c>
      <c r="AC9" t="n">
        <v>728.3793772494641</v>
      </c>
      <c r="AD9" t="n">
        <v>588512.915846062</v>
      </c>
      <c r="AE9" t="n">
        <v>805229.3348180281</v>
      </c>
      <c r="AF9" t="n">
        <v>1.532542244091392e-06</v>
      </c>
      <c r="AG9" t="n">
        <v>14</v>
      </c>
      <c r="AH9" t="n">
        <v>728379.3772494642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3.0183</v>
      </c>
      <c r="E10" t="n">
        <v>33.13</v>
      </c>
      <c r="F10" t="n">
        <v>26.47</v>
      </c>
      <c r="G10" t="n">
        <v>16.54</v>
      </c>
      <c r="H10" t="n">
        <v>0.25</v>
      </c>
      <c r="I10" t="n">
        <v>96</v>
      </c>
      <c r="J10" t="n">
        <v>216.63</v>
      </c>
      <c r="K10" t="n">
        <v>56.13</v>
      </c>
      <c r="L10" t="n">
        <v>3</v>
      </c>
      <c r="M10" t="n">
        <v>94</v>
      </c>
      <c r="N10" t="n">
        <v>47.51</v>
      </c>
      <c r="O10" t="n">
        <v>26952.08</v>
      </c>
      <c r="P10" t="n">
        <v>394.06</v>
      </c>
      <c r="Q10" t="n">
        <v>452.92</v>
      </c>
      <c r="R10" t="n">
        <v>151.71</v>
      </c>
      <c r="S10" t="n">
        <v>57.64</v>
      </c>
      <c r="T10" t="n">
        <v>44513.14</v>
      </c>
      <c r="U10" t="n">
        <v>0.38</v>
      </c>
      <c r="V10" t="n">
        <v>0.8</v>
      </c>
      <c r="W10" t="n">
        <v>6.94</v>
      </c>
      <c r="X10" t="n">
        <v>2.73</v>
      </c>
      <c r="Y10" t="n">
        <v>1</v>
      </c>
      <c r="Z10" t="n">
        <v>10</v>
      </c>
      <c r="AA10" t="n">
        <v>565.7428094504039</v>
      </c>
      <c r="AB10" t="n">
        <v>774.0742707012918</v>
      </c>
      <c r="AC10" t="n">
        <v>700.197708725622</v>
      </c>
      <c r="AD10" t="n">
        <v>565742.8094504039</v>
      </c>
      <c r="AE10" t="n">
        <v>774074.2707012917</v>
      </c>
      <c r="AF10" t="n">
        <v>1.561461063779722e-06</v>
      </c>
      <c r="AG10" t="n">
        <v>13</v>
      </c>
      <c r="AH10" t="n">
        <v>700197.7087256219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3.0695</v>
      </c>
      <c r="E11" t="n">
        <v>32.58</v>
      </c>
      <c r="F11" t="n">
        <v>26.25</v>
      </c>
      <c r="G11" t="n">
        <v>17.9</v>
      </c>
      <c r="H11" t="n">
        <v>0.27</v>
      </c>
      <c r="I11" t="n">
        <v>88</v>
      </c>
      <c r="J11" t="n">
        <v>217.04</v>
      </c>
      <c r="K11" t="n">
        <v>56.13</v>
      </c>
      <c r="L11" t="n">
        <v>3.25</v>
      </c>
      <c r="M11" t="n">
        <v>86</v>
      </c>
      <c r="N11" t="n">
        <v>47.66</v>
      </c>
      <c r="O11" t="n">
        <v>27002.55</v>
      </c>
      <c r="P11" t="n">
        <v>390.69</v>
      </c>
      <c r="Q11" t="n">
        <v>452.93</v>
      </c>
      <c r="R11" t="n">
        <v>144.48</v>
      </c>
      <c r="S11" t="n">
        <v>57.64</v>
      </c>
      <c r="T11" t="n">
        <v>40938.52</v>
      </c>
      <c r="U11" t="n">
        <v>0.4</v>
      </c>
      <c r="V11" t="n">
        <v>0.8100000000000001</v>
      </c>
      <c r="W11" t="n">
        <v>6.94</v>
      </c>
      <c r="X11" t="n">
        <v>2.52</v>
      </c>
      <c r="Y11" t="n">
        <v>1</v>
      </c>
      <c r="Z11" t="n">
        <v>10</v>
      </c>
      <c r="AA11" t="n">
        <v>555.0840191060847</v>
      </c>
      <c r="AB11" t="n">
        <v>759.4904435195517</v>
      </c>
      <c r="AC11" t="n">
        <v>687.0057415415775</v>
      </c>
      <c r="AD11" t="n">
        <v>555084.0191060847</v>
      </c>
      <c r="AE11" t="n">
        <v>759490.4435195518</v>
      </c>
      <c r="AF11" t="n">
        <v>1.587948426356511e-06</v>
      </c>
      <c r="AG11" t="n">
        <v>13</v>
      </c>
      <c r="AH11" t="n">
        <v>687005.7415415775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3.1167</v>
      </c>
      <c r="E12" t="n">
        <v>32.09</v>
      </c>
      <c r="F12" t="n">
        <v>26.05</v>
      </c>
      <c r="G12" t="n">
        <v>19.3</v>
      </c>
      <c r="H12" t="n">
        <v>0.29</v>
      </c>
      <c r="I12" t="n">
        <v>81</v>
      </c>
      <c r="J12" t="n">
        <v>217.45</v>
      </c>
      <c r="K12" t="n">
        <v>56.13</v>
      </c>
      <c r="L12" t="n">
        <v>3.5</v>
      </c>
      <c r="M12" t="n">
        <v>79</v>
      </c>
      <c r="N12" t="n">
        <v>47.82</v>
      </c>
      <c r="O12" t="n">
        <v>27053.07</v>
      </c>
      <c r="P12" t="n">
        <v>387.52</v>
      </c>
      <c r="Q12" t="n">
        <v>452.73</v>
      </c>
      <c r="R12" t="n">
        <v>137.88</v>
      </c>
      <c r="S12" t="n">
        <v>57.64</v>
      </c>
      <c r="T12" t="n">
        <v>37675.2</v>
      </c>
      <c r="U12" t="n">
        <v>0.42</v>
      </c>
      <c r="V12" t="n">
        <v>0.8100000000000001</v>
      </c>
      <c r="W12" t="n">
        <v>6.93</v>
      </c>
      <c r="X12" t="n">
        <v>2.32</v>
      </c>
      <c r="Y12" t="n">
        <v>1</v>
      </c>
      <c r="Z12" t="n">
        <v>10</v>
      </c>
      <c r="AA12" t="n">
        <v>545.5303947165894</v>
      </c>
      <c r="AB12" t="n">
        <v>746.4187531536825</v>
      </c>
      <c r="AC12" t="n">
        <v>675.181594957994</v>
      </c>
      <c r="AD12" t="n">
        <v>545530.3947165894</v>
      </c>
      <c r="AE12" t="n">
        <v>746418.7531536825</v>
      </c>
      <c r="AF12" t="n">
        <v>1.612366463731988e-06</v>
      </c>
      <c r="AG12" t="n">
        <v>13</v>
      </c>
      <c r="AH12" t="n">
        <v>675181.5949579939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3.1599</v>
      </c>
      <c r="E13" t="n">
        <v>31.65</v>
      </c>
      <c r="F13" t="n">
        <v>25.87</v>
      </c>
      <c r="G13" t="n">
        <v>20.69</v>
      </c>
      <c r="H13" t="n">
        <v>0.31</v>
      </c>
      <c r="I13" t="n">
        <v>75</v>
      </c>
      <c r="J13" t="n">
        <v>217.86</v>
      </c>
      <c r="K13" t="n">
        <v>56.13</v>
      </c>
      <c r="L13" t="n">
        <v>3.75</v>
      </c>
      <c r="M13" t="n">
        <v>73</v>
      </c>
      <c r="N13" t="n">
        <v>47.98</v>
      </c>
      <c r="O13" t="n">
        <v>27103.65</v>
      </c>
      <c r="P13" t="n">
        <v>384.6</v>
      </c>
      <c r="Q13" t="n">
        <v>452.7</v>
      </c>
      <c r="R13" t="n">
        <v>131.76</v>
      </c>
      <c r="S13" t="n">
        <v>57.64</v>
      </c>
      <c r="T13" t="n">
        <v>34643.63</v>
      </c>
      <c r="U13" t="n">
        <v>0.44</v>
      </c>
      <c r="V13" t="n">
        <v>0.82</v>
      </c>
      <c r="W13" t="n">
        <v>6.92</v>
      </c>
      <c r="X13" t="n">
        <v>2.14</v>
      </c>
      <c r="Y13" t="n">
        <v>1</v>
      </c>
      <c r="Z13" t="n">
        <v>10</v>
      </c>
      <c r="AA13" t="n">
        <v>537.0344023158812</v>
      </c>
      <c r="AB13" t="n">
        <v>734.7941615343019</v>
      </c>
      <c r="AC13" t="n">
        <v>664.6664380475504</v>
      </c>
      <c r="AD13" t="n">
        <v>537034.4023158811</v>
      </c>
      <c r="AE13" t="n">
        <v>734794.1615343019</v>
      </c>
      <c r="AF13" t="n">
        <v>1.634715175906154e-06</v>
      </c>
      <c r="AG13" t="n">
        <v>13</v>
      </c>
      <c r="AH13" t="n">
        <v>664666.4380475504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3.1943</v>
      </c>
      <c r="E14" t="n">
        <v>31.31</v>
      </c>
      <c r="F14" t="n">
        <v>25.74</v>
      </c>
      <c r="G14" t="n">
        <v>22.06</v>
      </c>
      <c r="H14" t="n">
        <v>0.33</v>
      </c>
      <c r="I14" t="n">
        <v>70</v>
      </c>
      <c r="J14" t="n">
        <v>218.27</v>
      </c>
      <c r="K14" t="n">
        <v>56.13</v>
      </c>
      <c r="L14" t="n">
        <v>4</v>
      </c>
      <c r="M14" t="n">
        <v>68</v>
      </c>
      <c r="N14" t="n">
        <v>48.15</v>
      </c>
      <c r="O14" t="n">
        <v>27154.29</v>
      </c>
      <c r="P14" t="n">
        <v>382.43</v>
      </c>
      <c r="Q14" t="n">
        <v>452.7</v>
      </c>
      <c r="R14" t="n">
        <v>127.73</v>
      </c>
      <c r="S14" t="n">
        <v>57.64</v>
      </c>
      <c r="T14" t="n">
        <v>32650.91</v>
      </c>
      <c r="U14" t="n">
        <v>0.45</v>
      </c>
      <c r="V14" t="n">
        <v>0.82</v>
      </c>
      <c r="W14" t="n">
        <v>6.91</v>
      </c>
      <c r="X14" t="n">
        <v>2.01</v>
      </c>
      <c r="Y14" t="n">
        <v>1</v>
      </c>
      <c r="Z14" t="n">
        <v>10</v>
      </c>
      <c r="AA14" t="n">
        <v>530.6033311828074</v>
      </c>
      <c r="AB14" t="n">
        <v>725.9948862911958</v>
      </c>
      <c r="AC14" t="n">
        <v>656.7069532837861</v>
      </c>
      <c r="AD14" t="n">
        <v>530603.3311828075</v>
      </c>
      <c r="AE14" t="n">
        <v>725994.8862911959</v>
      </c>
      <c r="AF14" t="n">
        <v>1.652511372637434e-06</v>
      </c>
      <c r="AG14" t="n">
        <v>13</v>
      </c>
      <c r="AH14" t="n">
        <v>656706.9532837861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3.2354</v>
      </c>
      <c r="E15" t="n">
        <v>30.91</v>
      </c>
      <c r="F15" t="n">
        <v>25.55</v>
      </c>
      <c r="G15" t="n">
        <v>23.59</v>
      </c>
      <c r="H15" t="n">
        <v>0.35</v>
      </c>
      <c r="I15" t="n">
        <v>65</v>
      </c>
      <c r="J15" t="n">
        <v>218.68</v>
      </c>
      <c r="K15" t="n">
        <v>56.13</v>
      </c>
      <c r="L15" t="n">
        <v>4.25</v>
      </c>
      <c r="M15" t="n">
        <v>63</v>
      </c>
      <c r="N15" t="n">
        <v>48.31</v>
      </c>
      <c r="O15" t="n">
        <v>27204.98</v>
      </c>
      <c r="P15" t="n">
        <v>379.51</v>
      </c>
      <c r="Q15" t="n">
        <v>452.68</v>
      </c>
      <c r="R15" t="n">
        <v>121.85</v>
      </c>
      <c r="S15" t="n">
        <v>57.64</v>
      </c>
      <c r="T15" t="n">
        <v>29736.84</v>
      </c>
      <c r="U15" t="n">
        <v>0.47</v>
      </c>
      <c r="V15" t="n">
        <v>0.83</v>
      </c>
      <c r="W15" t="n">
        <v>6.9</v>
      </c>
      <c r="X15" t="n">
        <v>1.82</v>
      </c>
      <c r="Y15" t="n">
        <v>1</v>
      </c>
      <c r="Z15" t="n">
        <v>10</v>
      </c>
      <c r="AA15" t="n">
        <v>512.0725806173205</v>
      </c>
      <c r="AB15" t="n">
        <v>700.6402958484792</v>
      </c>
      <c r="AC15" t="n">
        <v>633.772169367531</v>
      </c>
      <c r="AD15" t="n">
        <v>512072.5806173204</v>
      </c>
      <c r="AE15" t="n">
        <v>700640.2958484793</v>
      </c>
      <c r="AF15" t="n">
        <v>1.673773689080911e-06</v>
      </c>
      <c r="AG15" t="n">
        <v>12</v>
      </c>
      <c r="AH15" t="n">
        <v>633772.169367531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3.2564</v>
      </c>
      <c r="E16" t="n">
        <v>30.71</v>
      </c>
      <c r="F16" t="n">
        <v>25.48</v>
      </c>
      <c r="G16" t="n">
        <v>24.66</v>
      </c>
      <c r="H16" t="n">
        <v>0.36</v>
      </c>
      <c r="I16" t="n">
        <v>62</v>
      </c>
      <c r="J16" t="n">
        <v>219.09</v>
      </c>
      <c r="K16" t="n">
        <v>56.13</v>
      </c>
      <c r="L16" t="n">
        <v>4.5</v>
      </c>
      <c r="M16" t="n">
        <v>60</v>
      </c>
      <c r="N16" t="n">
        <v>48.47</v>
      </c>
      <c r="O16" t="n">
        <v>27255.72</v>
      </c>
      <c r="P16" t="n">
        <v>378.19</v>
      </c>
      <c r="Q16" t="n">
        <v>452.66</v>
      </c>
      <c r="R16" t="n">
        <v>119.46</v>
      </c>
      <c r="S16" t="n">
        <v>57.64</v>
      </c>
      <c r="T16" t="n">
        <v>28557.39</v>
      </c>
      <c r="U16" t="n">
        <v>0.48</v>
      </c>
      <c r="V16" t="n">
        <v>0.83</v>
      </c>
      <c r="W16" t="n">
        <v>6.89</v>
      </c>
      <c r="X16" t="n">
        <v>1.75</v>
      </c>
      <c r="Y16" t="n">
        <v>1</v>
      </c>
      <c r="Z16" t="n">
        <v>10</v>
      </c>
      <c r="AA16" t="n">
        <v>508.3534014687646</v>
      </c>
      <c r="AB16" t="n">
        <v>695.5515508588212</v>
      </c>
      <c r="AC16" t="n">
        <v>629.1690870575875</v>
      </c>
      <c r="AD16" t="n">
        <v>508353.4014687646</v>
      </c>
      <c r="AE16" t="n">
        <v>695551.5508588213</v>
      </c>
      <c r="AF16" t="n">
        <v>1.684637646387797e-06</v>
      </c>
      <c r="AG16" t="n">
        <v>12</v>
      </c>
      <c r="AH16" t="n">
        <v>629169.0870575875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3.2855</v>
      </c>
      <c r="E17" t="n">
        <v>30.44</v>
      </c>
      <c r="F17" t="n">
        <v>25.37</v>
      </c>
      <c r="G17" t="n">
        <v>26.25</v>
      </c>
      <c r="H17" t="n">
        <v>0.38</v>
      </c>
      <c r="I17" t="n">
        <v>58</v>
      </c>
      <c r="J17" t="n">
        <v>219.51</v>
      </c>
      <c r="K17" t="n">
        <v>56.13</v>
      </c>
      <c r="L17" t="n">
        <v>4.75</v>
      </c>
      <c r="M17" t="n">
        <v>56</v>
      </c>
      <c r="N17" t="n">
        <v>48.63</v>
      </c>
      <c r="O17" t="n">
        <v>27306.53</v>
      </c>
      <c r="P17" t="n">
        <v>376.49</v>
      </c>
      <c r="Q17" t="n">
        <v>452.77</v>
      </c>
      <c r="R17" t="n">
        <v>115.8</v>
      </c>
      <c r="S17" t="n">
        <v>57.64</v>
      </c>
      <c r="T17" t="n">
        <v>26748.2</v>
      </c>
      <c r="U17" t="n">
        <v>0.5</v>
      </c>
      <c r="V17" t="n">
        <v>0.84</v>
      </c>
      <c r="W17" t="n">
        <v>6.89</v>
      </c>
      <c r="X17" t="n">
        <v>1.65</v>
      </c>
      <c r="Y17" t="n">
        <v>1</v>
      </c>
      <c r="Z17" t="n">
        <v>10</v>
      </c>
      <c r="AA17" t="n">
        <v>503.323666124121</v>
      </c>
      <c r="AB17" t="n">
        <v>688.669645064017</v>
      </c>
      <c r="AC17" t="n">
        <v>622.9439806930239</v>
      </c>
      <c r="AD17" t="n">
        <v>503323.6661241209</v>
      </c>
      <c r="AE17" t="n">
        <v>688669.645064017</v>
      </c>
      <c r="AF17" t="n">
        <v>1.699691987227339e-06</v>
      </c>
      <c r="AG17" t="n">
        <v>12</v>
      </c>
      <c r="AH17" t="n">
        <v>622943.980693024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3.3111</v>
      </c>
      <c r="E18" t="n">
        <v>30.2</v>
      </c>
      <c r="F18" t="n">
        <v>25.27</v>
      </c>
      <c r="G18" t="n">
        <v>27.56</v>
      </c>
      <c r="H18" t="n">
        <v>0.4</v>
      </c>
      <c r="I18" t="n">
        <v>55</v>
      </c>
      <c r="J18" t="n">
        <v>219.92</v>
      </c>
      <c r="K18" t="n">
        <v>56.13</v>
      </c>
      <c r="L18" t="n">
        <v>5</v>
      </c>
      <c r="M18" t="n">
        <v>53</v>
      </c>
      <c r="N18" t="n">
        <v>48.79</v>
      </c>
      <c r="O18" t="n">
        <v>27357.39</v>
      </c>
      <c r="P18" t="n">
        <v>374.74</v>
      </c>
      <c r="Q18" t="n">
        <v>452.7</v>
      </c>
      <c r="R18" t="n">
        <v>112.61</v>
      </c>
      <c r="S18" t="n">
        <v>57.64</v>
      </c>
      <c r="T18" t="n">
        <v>25169.59</v>
      </c>
      <c r="U18" t="n">
        <v>0.51</v>
      </c>
      <c r="V18" t="n">
        <v>0.84</v>
      </c>
      <c r="W18" t="n">
        <v>6.88</v>
      </c>
      <c r="X18" t="n">
        <v>1.54</v>
      </c>
      <c r="Y18" t="n">
        <v>1</v>
      </c>
      <c r="Z18" t="n">
        <v>10</v>
      </c>
      <c r="AA18" t="n">
        <v>498.7738526969107</v>
      </c>
      <c r="AB18" t="n">
        <v>682.4443896093059</v>
      </c>
      <c r="AC18" t="n">
        <v>617.3128548817094</v>
      </c>
      <c r="AD18" t="n">
        <v>498773.8526969107</v>
      </c>
      <c r="AE18" t="n">
        <v>682444.3896093059</v>
      </c>
      <c r="AF18" t="n">
        <v>1.712935668515733e-06</v>
      </c>
      <c r="AG18" t="n">
        <v>12</v>
      </c>
      <c r="AH18" t="n">
        <v>617312.8548817094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3.3318</v>
      </c>
      <c r="E19" t="n">
        <v>30.01</v>
      </c>
      <c r="F19" t="n">
        <v>25.21</v>
      </c>
      <c r="G19" t="n">
        <v>29.08</v>
      </c>
      <c r="H19" t="n">
        <v>0.42</v>
      </c>
      <c r="I19" t="n">
        <v>52</v>
      </c>
      <c r="J19" t="n">
        <v>220.33</v>
      </c>
      <c r="K19" t="n">
        <v>56.13</v>
      </c>
      <c r="L19" t="n">
        <v>5.25</v>
      </c>
      <c r="M19" t="n">
        <v>50</v>
      </c>
      <c r="N19" t="n">
        <v>48.95</v>
      </c>
      <c r="O19" t="n">
        <v>27408.3</v>
      </c>
      <c r="P19" t="n">
        <v>373.56</v>
      </c>
      <c r="Q19" t="n">
        <v>452.7</v>
      </c>
      <c r="R19" t="n">
        <v>110.08</v>
      </c>
      <c r="S19" t="n">
        <v>57.64</v>
      </c>
      <c r="T19" t="n">
        <v>23918.98</v>
      </c>
      <c r="U19" t="n">
        <v>0.52</v>
      </c>
      <c r="V19" t="n">
        <v>0.84</v>
      </c>
      <c r="W19" t="n">
        <v>6.89</v>
      </c>
      <c r="X19" t="n">
        <v>1.48</v>
      </c>
      <c r="Y19" t="n">
        <v>1</v>
      </c>
      <c r="Z19" t="n">
        <v>10</v>
      </c>
      <c r="AA19" t="n">
        <v>495.3952443909116</v>
      </c>
      <c r="AB19" t="n">
        <v>677.8216286713592</v>
      </c>
      <c r="AC19" t="n">
        <v>613.1312837595948</v>
      </c>
      <c r="AD19" t="n">
        <v>495395.2443909115</v>
      </c>
      <c r="AE19" t="n">
        <v>677821.6286713593</v>
      </c>
      <c r="AF19" t="n">
        <v>1.723644426432521e-06</v>
      </c>
      <c r="AG19" t="n">
        <v>12</v>
      </c>
      <c r="AH19" t="n">
        <v>613131.2837595948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3.3457</v>
      </c>
      <c r="E20" t="n">
        <v>29.89</v>
      </c>
      <c r="F20" t="n">
        <v>25.16</v>
      </c>
      <c r="G20" t="n">
        <v>30.2</v>
      </c>
      <c r="H20" t="n">
        <v>0.44</v>
      </c>
      <c r="I20" t="n">
        <v>50</v>
      </c>
      <c r="J20" t="n">
        <v>220.74</v>
      </c>
      <c r="K20" t="n">
        <v>56.13</v>
      </c>
      <c r="L20" t="n">
        <v>5.5</v>
      </c>
      <c r="M20" t="n">
        <v>48</v>
      </c>
      <c r="N20" t="n">
        <v>49.12</v>
      </c>
      <c r="O20" t="n">
        <v>27459.27</v>
      </c>
      <c r="P20" t="n">
        <v>372.85</v>
      </c>
      <c r="Q20" t="n">
        <v>452.74</v>
      </c>
      <c r="R20" t="n">
        <v>108.9</v>
      </c>
      <c r="S20" t="n">
        <v>57.64</v>
      </c>
      <c r="T20" t="n">
        <v>23338.22</v>
      </c>
      <c r="U20" t="n">
        <v>0.53</v>
      </c>
      <c r="V20" t="n">
        <v>0.84</v>
      </c>
      <c r="W20" t="n">
        <v>6.88</v>
      </c>
      <c r="X20" t="n">
        <v>1.44</v>
      </c>
      <c r="Y20" t="n">
        <v>1</v>
      </c>
      <c r="Z20" t="n">
        <v>10</v>
      </c>
      <c r="AA20" t="n">
        <v>493.1730884901631</v>
      </c>
      <c r="AB20" t="n">
        <v>674.7811769333558</v>
      </c>
      <c r="AC20" t="n">
        <v>610.3810084681655</v>
      </c>
      <c r="AD20" t="n">
        <v>493173.0884901631</v>
      </c>
      <c r="AE20" t="n">
        <v>674781.1769333559</v>
      </c>
      <c r="AF20" t="n">
        <v>1.730835331507079e-06</v>
      </c>
      <c r="AG20" t="n">
        <v>12</v>
      </c>
      <c r="AH20" t="n">
        <v>610381.0084681655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3.3674</v>
      </c>
      <c r="E21" t="n">
        <v>29.7</v>
      </c>
      <c r="F21" t="n">
        <v>25.06</v>
      </c>
      <c r="G21" t="n">
        <v>31.32</v>
      </c>
      <c r="H21" t="n">
        <v>0.46</v>
      </c>
      <c r="I21" t="n">
        <v>48</v>
      </c>
      <c r="J21" t="n">
        <v>221.16</v>
      </c>
      <c r="K21" t="n">
        <v>56.13</v>
      </c>
      <c r="L21" t="n">
        <v>5.75</v>
      </c>
      <c r="M21" t="n">
        <v>46</v>
      </c>
      <c r="N21" t="n">
        <v>49.28</v>
      </c>
      <c r="O21" t="n">
        <v>27510.3</v>
      </c>
      <c r="P21" t="n">
        <v>371.08</v>
      </c>
      <c r="Q21" t="n">
        <v>452.83</v>
      </c>
      <c r="R21" t="n">
        <v>105.68</v>
      </c>
      <c r="S21" t="n">
        <v>57.64</v>
      </c>
      <c r="T21" t="n">
        <v>21738.26</v>
      </c>
      <c r="U21" t="n">
        <v>0.55</v>
      </c>
      <c r="V21" t="n">
        <v>0.85</v>
      </c>
      <c r="W21" t="n">
        <v>6.87</v>
      </c>
      <c r="X21" t="n">
        <v>1.33</v>
      </c>
      <c r="Y21" t="n">
        <v>1</v>
      </c>
      <c r="Z21" t="n">
        <v>10</v>
      </c>
      <c r="AA21" t="n">
        <v>489.1836548103504</v>
      </c>
      <c r="AB21" t="n">
        <v>669.3226577712437</v>
      </c>
      <c r="AC21" t="n">
        <v>605.4434427138057</v>
      </c>
      <c r="AD21" t="n">
        <v>489183.6548103504</v>
      </c>
      <c r="AE21" t="n">
        <v>669322.6577712437</v>
      </c>
      <c r="AF21" t="n">
        <v>1.742061420724194e-06</v>
      </c>
      <c r="AG21" t="n">
        <v>12</v>
      </c>
      <c r="AH21" t="n">
        <v>605443.4427138057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3.3818</v>
      </c>
      <c r="E22" t="n">
        <v>29.57</v>
      </c>
      <c r="F22" t="n">
        <v>25.01</v>
      </c>
      <c r="G22" t="n">
        <v>32.63</v>
      </c>
      <c r="H22" t="n">
        <v>0.48</v>
      </c>
      <c r="I22" t="n">
        <v>46</v>
      </c>
      <c r="J22" t="n">
        <v>221.57</v>
      </c>
      <c r="K22" t="n">
        <v>56.13</v>
      </c>
      <c r="L22" t="n">
        <v>6</v>
      </c>
      <c r="M22" t="n">
        <v>44</v>
      </c>
      <c r="N22" t="n">
        <v>49.45</v>
      </c>
      <c r="O22" t="n">
        <v>27561.39</v>
      </c>
      <c r="P22" t="n">
        <v>370.24</v>
      </c>
      <c r="Q22" t="n">
        <v>452.72</v>
      </c>
      <c r="R22" t="n">
        <v>104.21</v>
      </c>
      <c r="S22" t="n">
        <v>57.64</v>
      </c>
      <c r="T22" t="n">
        <v>21012.6</v>
      </c>
      <c r="U22" t="n">
        <v>0.55</v>
      </c>
      <c r="V22" t="n">
        <v>0.85</v>
      </c>
      <c r="W22" t="n">
        <v>6.87</v>
      </c>
      <c r="X22" t="n">
        <v>1.29</v>
      </c>
      <c r="Y22" t="n">
        <v>1</v>
      </c>
      <c r="Z22" t="n">
        <v>10</v>
      </c>
      <c r="AA22" t="n">
        <v>486.864556082222</v>
      </c>
      <c r="AB22" t="n">
        <v>666.1495645800032</v>
      </c>
      <c r="AC22" t="n">
        <v>602.5731850832728</v>
      </c>
      <c r="AD22" t="n">
        <v>486864.556082222</v>
      </c>
      <c r="AE22" t="n">
        <v>666149.5645800033</v>
      </c>
      <c r="AF22" t="n">
        <v>1.749510991448916e-06</v>
      </c>
      <c r="AG22" t="n">
        <v>12</v>
      </c>
      <c r="AH22" t="n">
        <v>602573.1850832729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3.3949</v>
      </c>
      <c r="E23" t="n">
        <v>29.46</v>
      </c>
      <c r="F23" t="n">
        <v>24.98</v>
      </c>
      <c r="G23" t="n">
        <v>34.07</v>
      </c>
      <c r="H23" t="n">
        <v>0.5</v>
      </c>
      <c r="I23" t="n">
        <v>44</v>
      </c>
      <c r="J23" t="n">
        <v>221.99</v>
      </c>
      <c r="K23" t="n">
        <v>56.13</v>
      </c>
      <c r="L23" t="n">
        <v>6.25</v>
      </c>
      <c r="M23" t="n">
        <v>42</v>
      </c>
      <c r="N23" t="n">
        <v>49.61</v>
      </c>
      <c r="O23" t="n">
        <v>27612.53</v>
      </c>
      <c r="P23" t="n">
        <v>369.7</v>
      </c>
      <c r="Q23" t="n">
        <v>452.63</v>
      </c>
      <c r="R23" t="n">
        <v>103.12</v>
      </c>
      <c r="S23" t="n">
        <v>57.64</v>
      </c>
      <c r="T23" t="n">
        <v>20480.04</v>
      </c>
      <c r="U23" t="n">
        <v>0.5600000000000001</v>
      </c>
      <c r="V23" t="n">
        <v>0.85</v>
      </c>
      <c r="W23" t="n">
        <v>6.87</v>
      </c>
      <c r="X23" t="n">
        <v>1.26</v>
      </c>
      <c r="Y23" t="n">
        <v>1</v>
      </c>
      <c r="Z23" t="n">
        <v>10</v>
      </c>
      <c r="AA23" t="n">
        <v>484.9888805408958</v>
      </c>
      <c r="AB23" t="n">
        <v>663.5831825553959</v>
      </c>
      <c r="AC23" t="n">
        <v>600.2517349571543</v>
      </c>
      <c r="AD23" t="n">
        <v>484988.8805408957</v>
      </c>
      <c r="AE23" t="n">
        <v>663583.1825553959</v>
      </c>
      <c r="AF23" t="n">
        <v>1.756288031483211e-06</v>
      </c>
      <c r="AG23" t="n">
        <v>12</v>
      </c>
      <c r="AH23" t="n">
        <v>600251.7349571544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3.4166</v>
      </c>
      <c r="E24" t="n">
        <v>29.27</v>
      </c>
      <c r="F24" t="n">
        <v>24.88</v>
      </c>
      <c r="G24" t="n">
        <v>35.55</v>
      </c>
      <c r="H24" t="n">
        <v>0.52</v>
      </c>
      <c r="I24" t="n">
        <v>42</v>
      </c>
      <c r="J24" t="n">
        <v>222.4</v>
      </c>
      <c r="K24" t="n">
        <v>56.13</v>
      </c>
      <c r="L24" t="n">
        <v>6.5</v>
      </c>
      <c r="M24" t="n">
        <v>40</v>
      </c>
      <c r="N24" t="n">
        <v>49.78</v>
      </c>
      <c r="O24" t="n">
        <v>27663.85</v>
      </c>
      <c r="P24" t="n">
        <v>368.08</v>
      </c>
      <c r="Q24" t="n">
        <v>452.61</v>
      </c>
      <c r="R24" t="n">
        <v>99.89</v>
      </c>
      <c r="S24" t="n">
        <v>57.64</v>
      </c>
      <c r="T24" t="n">
        <v>18871.13</v>
      </c>
      <c r="U24" t="n">
        <v>0.58</v>
      </c>
      <c r="V24" t="n">
        <v>0.85</v>
      </c>
      <c r="W24" t="n">
        <v>6.86</v>
      </c>
      <c r="X24" t="n">
        <v>1.16</v>
      </c>
      <c r="Y24" t="n">
        <v>1</v>
      </c>
      <c r="Z24" t="n">
        <v>10</v>
      </c>
      <c r="AA24" t="n">
        <v>481.215063171843</v>
      </c>
      <c r="AB24" t="n">
        <v>658.419679141986</v>
      </c>
      <c r="AC24" t="n">
        <v>595.5810290624977</v>
      </c>
      <c r="AD24" t="n">
        <v>481215.0631718431</v>
      </c>
      <c r="AE24" t="n">
        <v>658419.679141986</v>
      </c>
      <c r="AF24" t="n">
        <v>1.767514120700327e-06</v>
      </c>
      <c r="AG24" t="n">
        <v>12</v>
      </c>
      <c r="AH24" t="n">
        <v>595581.0290624977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3.4307</v>
      </c>
      <c r="E25" t="n">
        <v>29.15</v>
      </c>
      <c r="F25" t="n">
        <v>24.85</v>
      </c>
      <c r="G25" t="n">
        <v>37.27</v>
      </c>
      <c r="H25" t="n">
        <v>0.54</v>
      </c>
      <c r="I25" t="n">
        <v>40</v>
      </c>
      <c r="J25" t="n">
        <v>222.82</v>
      </c>
      <c r="K25" t="n">
        <v>56.13</v>
      </c>
      <c r="L25" t="n">
        <v>6.75</v>
      </c>
      <c r="M25" t="n">
        <v>38</v>
      </c>
      <c r="N25" t="n">
        <v>49.94</v>
      </c>
      <c r="O25" t="n">
        <v>27715.11</v>
      </c>
      <c r="P25" t="n">
        <v>367.11</v>
      </c>
      <c r="Q25" t="n">
        <v>452.63</v>
      </c>
      <c r="R25" t="n">
        <v>98.92</v>
      </c>
      <c r="S25" t="n">
        <v>57.64</v>
      </c>
      <c r="T25" t="n">
        <v>18397.91</v>
      </c>
      <c r="U25" t="n">
        <v>0.58</v>
      </c>
      <c r="V25" t="n">
        <v>0.85</v>
      </c>
      <c r="W25" t="n">
        <v>6.86</v>
      </c>
      <c r="X25" t="n">
        <v>1.12</v>
      </c>
      <c r="Y25" t="n">
        <v>1</v>
      </c>
      <c r="Z25" t="n">
        <v>10</v>
      </c>
      <c r="AA25" t="n">
        <v>478.9747831989621</v>
      </c>
      <c r="AB25" t="n">
        <v>655.3544292489132</v>
      </c>
      <c r="AC25" t="n">
        <v>592.8083223171145</v>
      </c>
      <c r="AD25" t="n">
        <v>478974.7831989622</v>
      </c>
      <c r="AE25" t="n">
        <v>655354.4292489132</v>
      </c>
      <c r="AF25" t="n">
        <v>1.774808492034951e-06</v>
      </c>
      <c r="AG25" t="n">
        <v>12</v>
      </c>
      <c r="AH25" t="n">
        <v>592808.3223171146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3.4371</v>
      </c>
      <c r="E26" t="n">
        <v>29.09</v>
      </c>
      <c r="F26" t="n">
        <v>24.84</v>
      </c>
      <c r="G26" t="n">
        <v>38.21</v>
      </c>
      <c r="H26" t="n">
        <v>0.5600000000000001</v>
      </c>
      <c r="I26" t="n">
        <v>39</v>
      </c>
      <c r="J26" t="n">
        <v>223.23</v>
      </c>
      <c r="K26" t="n">
        <v>56.13</v>
      </c>
      <c r="L26" t="n">
        <v>7</v>
      </c>
      <c r="M26" t="n">
        <v>37</v>
      </c>
      <c r="N26" t="n">
        <v>50.11</v>
      </c>
      <c r="O26" t="n">
        <v>27766.43</v>
      </c>
      <c r="P26" t="n">
        <v>366.89</v>
      </c>
      <c r="Q26" t="n">
        <v>452.59</v>
      </c>
      <c r="R26" t="n">
        <v>98.68000000000001</v>
      </c>
      <c r="S26" t="n">
        <v>57.64</v>
      </c>
      <c r="T26" t="n">
        <v>18284.94</v>
      </c>
      <c r="U26" t="n">
        <v>0.58</v>
      </c>
      <c r="V26" t="n">
        <v>0.85</v>
      </c>
      <c r="W26" t="n">
        <v>6.85</v>
      </c>
      <c r="X26" t="n">
        <v>1.11</v>
      </c>
      <c r="Y26" t="n">
        <v>1</v>
      </c>
      <c r="Z26" t="n">
        <v>10</v>
      </c>
      <c r="AA26" t="n">
        <v>478.1322057379767</v>
      </c>
      <c r="AB26" t="n">
        <v>654.2015775948987</v>
      </c>
      <c r="AC26" t="n">
        <v>591.7654972069217</v>
      </c>
      <c r="AD26" t="n">
        <v>478132.2057379766</v>
      </c>
      <c r="AE26" t="n">
        <v>654201.5775948988</v>
      </c>
      <c r="AF26" t="n">
        <v>1.778119412357049e-06</v>
      </c>
      <c r="AG26" t="n">
        <v>12</v>
      </c>
      <c r="AH26" t="n">
        <v>591765.4972069217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3.4454</v>
      </c>
      <c r="E27" t="n">
        <v>29.02</v>
      </c>
      <c r="F27" t="n">
        <v>24.81</v>
      </c>
      <c r="G27" t="n">
        <v>39.17</v>
      </c>
      <c r="H27" t="n">
        <v>0.58</v>
      </c>
      <c r="I27" t="n">
        <v>38</v>
      </c>
      <c r="J27" t="n">
        <v>223.65</v>
      </c>
      <c r="K27" t="n">
        <v>56.13</v>
      </c>
      <c r="L27" t="n">
        <v>7.25</v>
      </c>
      <c r="M27" t="n">
        <v>36</v>
      </c>
      <c r="N27" t="n">
        <v>50.27</v>
      </c>
      <c r="O27" t="n">
        <v>27817.81</v>
      </c>
      <c r="P27" t="n">
        <v>366.07</v>
      </c>
      <c r="Q27" t="n">
        <v>452.62</v>
      </c>
      <c r="R27" t="n">
        <v>97.43000000000001</v>
      </c>
      <c r="S27" t="n">
        <v>57.64</v>
      </c>
      <c r="T27" t="n">
        <v>17664.75</v>
      </c>
      <c r="U27" t="n">
        <v>0.59</v>
      </c>
      <c r="V27" t="n">
        <v>0.85</v>
      </c>
      <c r="W27" t="n">
        <v>6.86</v>
      </c>
      <c r="X27" t="n">
        <v>1.08</v>
      </c>
      <c r="Y27" t="n">
        <v>1</v>
      </c>
      <c r="Z27" t="n">
        <v>10</v>
      </c>
      <c r="AA27" t="n">
        <v>476.6067463739453</v>
      </c>
      <c r="AB27" t="n">
        <v>652.1143767945135</v>
      </c>
      <c r="AC27" t="n">
        <v>589.8774959215208</v>
      </c>
      <c r="AD27" t="n">
        <v>476606.7463739453</v>
      </c>
      <c r="AE27" t="n">
        <v>652114.3767945135</v>
      </c>
      <c r="AF27" t="n">
        <v>1.782413262149771e-06</v>
      </c>
      <c r="AG27" t="n">
        <v>12</v>
      </c>
      <c r="AH27" t="n">
        <v>589877.4959215207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3.4639</v>
      </c>
      <c r="E28" t="n">
        <v>28.87</v>
      </c>
      <c r="F28" t="n">
        <v>24.74</v>
      </c>
      <c r="G28" t="n">
        <v>41.23</v>
      </c>
      <c r="H28" t="n">
        <v>0.59</v>
      </c>
      <c r="I28" t="n">
        <v>36</v>
      </c>
      <c r="J28" t="n">
        <v>224.07</v>
      </c>
      <c r="K28" t="n">
        <v>56.13</v>
      </c>
      <c r="L28" t="n">
        <v>7.5</v>
      </c>
      <c r="M28" t="n">
        <v>34</v>
      </c>
      <c r="N28" t="n">
        <v>50.44</v>
      </c>
      <c r="O28" t="n">
        <v>27869.24</v>
      </c>
      <c r="P28" t="n">
        <v>365.08</v>
      </c>
      <c r="Q28" t="n">
        <v>452.69</v>
      </c>
      <c r="R28" t="n">
        <v>95.12</v>
      </c>
      <c r="S28" t="n">
        <v>57.64</v>
      </c>
      <c r="T28" t="n">
        <v>16517.49</v>
      </c>
      <c r="U28" t="n">
        <v>0.61</v>
      </c>
      <c r="V28" t="n">
        <v>0.86</v>
      </c>
      <c r="W28" t="n">
        <v>6.86</v>
      </c>
      <c r="X28" t="n">
        <v>1.01</v>
      </c>
      <c r="Y28" t="n">
        <v>1</v>
      </c>
      <c r="Z28" t="n">
        <v>10</v>
      </c>
      <c r="AA28" t="n">
        <v>473.806506387841</v>
      </c>
      <c r="AB28" t="n">
        <v>648.2829649076564</v>
      </c>
      <c r="AC28" t="n">
        <v>586.4117486077247</v>
      </c>
      <c r="AD28" t="n">
        <v>473806.506387841</v>
      </c>
      <c r="AE28" t="n">
        <v>648282.9649076564</v>
      </c>
      <c r="AF28" t="n">
        <v>1.791983891205837e-06</v>
      </c>
      <c r="AG28" t="n">
        <v>12</v>
      </c>
      <c r="AH28" t="n">
        <v>586411.7486077247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3.4729</v>
      </c>
      <c r="E29" t="n">
        <v>28.79</v>
      </c>
      <c r="F29" t="n">
        <v>24.7</v>
      </c>
      <c r="G29" t="n">
        <v>42.35</v>
      </c>
      <c r="H29" t="n">
        <v>0.61</v>
      </c>
      <c r="I29" t="n">
        <v>35</v>
      </c>
      <c r="J29" t="n">
        <v>224.49</v>
      </c>
      <c r="K29" t="n">
        <v>56.13</v>
      </c>
      <c r="L29" t="n">
        <v>7.75</v>
      </c>
      <c r="M29" t="n">
        <v>33</v>
      </c>
      <c r="N29" t="n">
        <v>50.61</v>
      </c>
      <c r="O29" t="n">
        <v>27920.73</v>
      </c>
      <c r="P29" t="n">
        <v>364.5</v>
      </c>
      <c r="Q29" t="n">
        <v>452.66</v>
      </c>
      <c r="R29" t="n">
        <v>93.93000000000001</v>
      </c>
      <c r="S29" t="n">
        <v>57.64</v>
      </c>
      <c r="T29" t="n">
        <v>15928.37</v>
      </c>
      <c r="U29" t="n">
        <v>0.61</v>
      </c>
      <c r="V29" t="n">
        <v>0.86</v>
      </c>
      <c r="W29" t="n">
        <v>6.86</v>
      </c>
      <c r="X29" t="n">
        <v>0.98</v>
      </c>
      <c r="Y29" t="n">
        <v>1</v>
      </c>
      <c r="Z29" t="n">
        <v>10</v>
      </c>
      <c r="AA29" t="n">
        <v>472.3650068193064</v>
      </c>
      <c r="AB29" t="n">
        <v>646.3106416035147</v>
      </c>
      <c r="AC29" t="n">
        <v>584.6276610715571</v>
      </c>
      <c r="AD29" t="n">
        <v>472365.0068193063</v>
      </c>
      <c r="AE29" t="n">
        <v>646310.6416035147</v>
      </c>
      <c r="AF29" t="n">
        <v>1.796639872908788e-06</v>
      </c>
      <c r="AG29" t="n">
        <v>12</v>
      </c>
      <c r="AH29" t="n">
        <v>584627.6610715571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3.4849</v>
      </c>
      <c r="E30" t="n">
        <v>28.7</v>
      </c>
      <c r="F30" t="n">
        <v>24.65</v>
      </c>
      <c r="G30" t="n">
        <v>43.49</v>
      </c>
      <c r="H30" t="n">
        <v>0.63</v>
      </c>
      <c r="I30" t="n">
        <v>34</v>
      </c>
      <c r="J30" t="n">
        <v>224.9</v>
      </c>
      <c r="K30" t="n">
        <v>56.13</v>
      </c>
      <c r="L30" t="n">
        <v>8</v>
      </c>
      <c r="M30" t="n">
        <v>32</v>
      </c>
      <c r="N30" t="n">
        <v>50.78</v>
      </c>
      <c r="O30" t="n">
        <v>27972.28</v>
      </c>
      <c r="P30" t="n">
        <v>363.31</v>
      </c>
      <c r="Q30" t="n">
        <v>452.66</v>
      </c>
      <c r="R30" t="n">
        <v>92.15000000000001</v>
      </c>
      <c r="S30" t="n">
        <v>57.64</v>
      </c>
      <c r="T30" t="n">
        <v>15044.08</v>
      </c>
      <c r="U30" t="n">
        <v>0.63</v>
      </c>
      <c r="V30" t="n">
        <v>0.86</v>
      </c>
      <c r="W30" t="n">
        <v>6.85</v>
      </c>
      <c r="X30" t="n">
        <v>0.92</v>
      </c>
      <c r="Y30" t="n">
        <v>1</v>
      </c>
      <c r="Z30" t="n">
        <v>10</v>
      </c>
      <c r="AA30" t="n">
        <v>470.1774154245513</v>
      </c>
      <c r="AB30" t="n">
        <v>643.3174825474897</v>
      </c>
      <c r="AC30" t="n">
        <v>581.920164914914</v>
      </c>
      <c r="AD30" t="n">
        <v>470177.4154245513</v>
      </c>
      <c r="AE30" t="n">
        <v>643317.4825474897</v>
      </c>
      <c r="AF30" t="n">
        <v>1.802847848512723e-06</v>
      </c>
      <c r="AG30" t="n">
        <v>12</v>
      </c>
      <c r="AH30" t="n">
        <v>581920.1649149141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3.4898</v>
      </c>
      <c r="E31" t="n">
        <v>28.66</v>
      </c>
      <c r="F31" t="n">
        <v>24.65</v>
      </c>
      <c r="G31" t="n">
        <v>44.82</v>
      </c>
      <c r="H31" t="n">
        <v>0.65</v>
      </c>
      <c r="I31" t="n">
        <v>33</v>
      </c>
      <c r="J31" t="n">
        <v>225.32</v>
      </c>
      <c r="K31" t="n">
        <v>56.13</v>
      </c>
      <c r="L31" t="n">
        <v>8.25</v>
      </c>
      <c r="M31" t="n">
        <v>31</v>
      </c>
      <c r="N31" t="n">
        <v>50.95</v>
      </c>
      <c r="O31" t="n">
        <v>28023.89</v>
      </c>
      <c r="P31" t="n">
        <v>363.45</v>
      </c>
      <c r="Q31" t="n">
        <v>452.6</v>
      </c>
      <c r="R31" t="n">
        <v>92.2</v>
      </c>
      <c r="S31" t="n">
        <v>57.64</v>
      </c>
      <c r="T31" t="n">
        <v>15070.73</v>
      </c>
      <c r="U31" t="n">
        <v>0.63</v>
      </c>
      <c r="V31" t="n">
        <v>0.86</v>
      </c>
      <c r="W31" t="n">
        <v>6.85</v>
      </c>
      <c r="X31" t="n">
        <v>0.92</v>
      </c>
      <c r="Y31" t="n">
        <v>1</v>
      </c>
      <c r="Z31" t="n">
        <v>10</v>
      </c>
      <c r="AA31" t="n">
        <v>469.7957195876687</v>
      </c>
      <c r="AB31" t="n">
        <v>642.7952294642351</v>
      </c>
      <c r="AC31" t="n">
        <v>581.4477549329387</v>
      </c>
      <c r="AD31" t="n">
        <v>469795.7195876687</v>
      </c>
      <c r="AE31" t="n">
        <v>642795.2294642351</v>
      </c>
      <c r="AF31" t="n">
        <v>1.80538277188433e-06</v>
      </c>
      <c r="AG31" t="n">
        <v>12</v>
      </c>
      <c r="AH31" t="n">
        <v>581447.7549329386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3.4974</v>
      </c>
      <c r="E32" t="n">
        <v>28.59</v>
      </c>
      <c r="F32" t="n">
        <v>24.63</v>
      </c>
      <c r="G32" t="n">
        <v>46.18</v>
      </c>
      <c r="H32" t="n">
        <v>0.67</v>
      </c>
      <c r="I32" t="n">
        <v>32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362.85</v>
      </c>
      <c r="Q32" t="n">
        <v>452.68</v>
      </c>
      <c r="R32" t="n">
        <v>91.75</v>
      </c>
      <c r="S32" t="n">
        <v>57.64</v>
      </c>
      <c r="T32" t="n">
        <v>14852.44</v>
      </c>
      <c r="U32" t="n">
        <v>0.63</v>
      </c>
      <c r="V32" t="n">
        <v>0.86</v>
      </c>
      <c r="W32" t="n">
        <v>6.85</v>
      </c>
      <c r="X32" t="n">
        <v>0.9</v>
      </c>
      <c r="Y32" t="n">
        <v>1</v>
      </c>
      <c r="Z32" t="n">
        <v>10</v>
      </c>
      <c r="AA32" t="n">
        <v>468.5689268990149</v>
      </c>
      <c r="AB32" t="n">
        <v>641.1166775853452</v>
      </c>
      <c r="AC32" t="n">
        <v>579.9294016895076</v>
      </c>
      <c r="AD32" t="n">
        <v>468568.9268990149</v>
      </c>
      <c r="AE32" t="n">
        <v>641116.6775853452</v>
      </c>
      <c r="AF32" t="n">
        <v>1.809314489766822e-06</v>
      </c>
      <c r="AG32" t="n">
        <v>12</v>
      </c>
      <c r="AH32" t="n">
        <v>579929.4016895075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3.5077</v>
      </c>
      <c r="E33" t="n">
        <v>28.51</v>
      </c>
      <c r="F33" t="n">
        <v>24.59</v>
      </c>
      <c r="G33" t="n">
        <v>47.59</v>
      </c>
      <c r="H33" t="n">
        <v>0.6899999999999999</v>
      </c>
      <c r="I33" t="n">
        <v>31</v>
      </c>
      <c r="J33" t="n">
        <v>226.16</v>
      </c>
      <c r="K33" t="n">
        <v>56.13</v>
      </c>
      <c r="L33" t="n">
        <v>8.75</v>
      </c>
      <c r="M33" t="n">
        <v>29</v>
      </c>
      <c r="N33" t="n">
        <v>51.28</v>
      </c>
      <c r="O33" t="n">
        <v>28127.29</v>
      </c>
      <c r="P33" t="n">
        <v>361.96</v>
      </c>
      <c r="Q33" t="n">
        <v>452.72</v>
      </c>
      <c r="R33" t="n">
        <v>90.45999999999999</v>
      </c>
      <c r="S33" t="n">
        <v>57.64</v>
      </c>
      <c r="T33" t="n">
        <v>14210.56</v>
      </c>
      <c r="U33" t="n">
        <v>0.64</v>
      </c>
      <c r="V33" t="n">
        <v>0.86</v>
      </c>
      <c r="W33" t="n">
        <v>6.85</v>
      </c>
      <c r="X33" t="n">
        <v>0.86</v>
      </c>
      <c r="Y33" t="n">
        <v>1</v>
      </c>
      <c r="Z33" t="n">
        <v>10</v>
      </c>
      <c r="AA33" t="n">
        <v>456.16851417149</v>
      </c>
      <c r="AB33" t="n">
        <v>624.1498858239462</v>
      </c>
      <c r="AC33" t="n">
        <v>564.5818967207746</v>
      </c>
      <c r="AD33" t="n">
        <v>456168.51417149</v>
      </c>
      <c r="AE33" t="n">
        <v>624149.8858239462</v>
      </c>
      <c r="AF33" t="n">
        <v>1.814643002160199e-06</v>
      </c>
      <c r="AG33" t="n">
        <v>11</v>
      </c>
      <c r="AH33" t="n">
        <v>564581.8967207746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3.517</v>
      </c>
      <c r="E34" t="n">
        <v>28.43</v>
      </c>
      <c r="F34" t="n">
        <v>24.55</v>
      </c>
      <c r="G34" t="n">
        <v>49.11</v>
      </c>
      <c r="H34" t="n">
        <v>0.71</v>
      </c>
      <c r="I34" t="n">
        <v>30</v>
      </c>
      <c r="J34" t="n">
        <v>226.58</v>
      </c>
      <c r="K34" t="n">
        <v>56.13</v>
      </c>
      <c r="L34" t="n">
        <v>9</v>
      </c>
      <c r="M34" t="n">
        <v>28</v>
      </c>
      <c r="N34" t="n">
        <v>51.45</v>
      </c>
      <c r="O34" t="n">
        <v>28179.08</v>
      </c>
      <c r="P34" t="n">
        <v>361.55</v>
      </c>
      <c r="Q34" t="n">
        <v>452.57</v>
      </c>
      <c r="R34" t="n">
        <v>89.44</v>
      </c>
      <c r="S34" t="n">
        <v>57.64</v>
      </c>
      <c r="T34" t="n">
        <v>13706.51</v>
      </c>
      <c r="U34" t="n">
        <v>0.64</v>
      </c>
      <c r="V34" t="n">
        <v>0.86</v>
      </c>
      <c r="W34" t="n">
        <v>6.84</v>
      </c>
      <c r="X34" t="n">
        <v>0.83</v>
      </c>
      <c r="Y34" t="n">
        <v>1</v>
      </c>
      <c r="Z34" t="n">
        <v>10</v>
      </c>
      <c r="AA34" t="n">
        <v>454.8510924255168</v>
      </c>
      <c r="AB34" t="n">
        <v>622.3473312705602</v>
      </c>
      <c r="AC34" t="n">
        <v>562.9513754440625</v>
      </c>
      <c r="AD34" t="n">
        <v>454851.0924255168</v>
      </c>
      <c r="AE34" t="n">
        <v>622347.3312705602</v>
      </c>
      <c r="AF34" t="n">
        <v>1.819454183253249e-06</v>
      </c>
      <c r="AG34" t="n">
        <v>11</v>
      </c>
      <c r="AH34" t="n">
        <v>562951.3754440625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3.5251</v>
      </c>
      <c r="E35" t="n">
        <v>28.37</v>
      </c>
      <c r="F35" t="n">
        <v>24.53</v>
      </c>
      <c r="G35" t="n">
        <v>50.75</v>
      </c>
      <c r="H35" t="n">
        <v>0.72</v>
      </c>
      <c r="I35" t="n">
        <v>29</v>
      </c>
      <c r="J35" t="n">
        <v>227</v>
      </c>
      <c r="K35" t="n">
        <v>56.13</v>
      </c>
      <c r="L35" t="n">
        <v>9.25</v>
      </c>
      <c r="M35" t="n">
        <v>27</v>
      </c>
      <c r="N35" t="n">
        <v>51.62</v>
      </c>
      <c r="O35" t="n">
        <v>28230.92</v>
      </c>
      <c r="P35" t="n">
        <v>360.75</v>
      </c>
      <c r="Q35" t="n">
        <v>452.56</v>
      </c>
      <c r="R35" t="n">
        <v>88.56999999999999</v>
      </c>
      <c r="S35" t="n">
        <v>57.64</v>
      </c>
      <c r="T35" t="n">
        <v>13277.39</v>
      </c>
      <c r="U35" t="n">
        <v>0.65</v>
      </c>
      <c r="V35" t="n">
        <v>0.86</v>
      </c>
      <c r="W35" t="n">
        <v>6.84</v>
      </c>
      <c r="X35" t="n">
        <v>0.8100000000000001</v>
      </c>
      <c r="Y35" t="n">
        <v>1</v>
      </c>
      <c r="Z35" t="n">
        <v>10</v>
      </c>
      <c r="AA35" t="n">
        <v>453.4582840924446</v>
      </c>
      <c r="AB35" t="n">
        <v>620.441629462884</v>
      </c>
      <c r="AC35" t="n">
        <v>561.2275511422416</v>
      </c>
      <c r="AD35" t="n">
        <v>453458.2840924446</v>
      </c>
      <c r="AE35" t="n">
        <v>620441.6294628839</v>
      </c>
      <c r="AF35" t="n">
        <v>1.823644566785905e-06</v>
      </c>
      <c r="AG35" t="n">
        <v>11</v>
      </c>
      <c r="AH35" t="n">
        <v>561227.5511422416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3.5242</v>
      </c>
      <c r="E36" t="n">
        <v>28.38</v>
      </c>
      <c r="F36" t="n">
        <v>24.54</v>
      </c>
      <c r="G36" t="n">
        <v>50.77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360.93</v>
      </c>
      <c r="Q36" t="n">
        <v>452.63</v>
      </c>
      <c r="R36" t="n">
        <v>88.77</v>
      </c>
      <c r="S36" t="n">
        <v>57.64</v>
      </c>
      <c r="T36" t="n">
        <v>13376.53</v>
      </c>
      <c r="U36" t="n">
        <v>0.65</v>
      </c>
      <c r="V36" t="n">
        <v>0.86</v>
      </c>
      <c r="W36" t="n">
        <v>6.84</v>
      </c>
      <c r="X36" t="n">
        <v>0.8100000000000001</v>
      </c>
      <c r="Y36" t="n">
        <v>1</v>
      </c>
      <c r="Z36" t="n">
        <v>10</v>
      </c>
      <c r="AA36" t="n">
        <v>453.7029599006083</v>
      </c>
      <c r="AB36" t="n">
        <v>620.7764056979485</v>
      </c>
      <c r="AC36" t="n">
        <v>561.5303768032929</v>
      </c>
      <c r="AD36" t="n">
        <v>453702.9599006083</v>
      </c>
      <c r="AE36" t="n">
        <v>620776.4056979484</v>
      </c>
      <c r="AF36" t="n">
        <v>1.82317896861561e-06</v>
      </c>
      <c r="AG36" t="n">
        <v>11</v>
      </c>
      <c r="AH36" t="n">
        <v>561530.3768032929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3.5362</v>
      </c>
      <c r="E37" t="n">
        <v>28.28</v>
      </c>
      <c r="F37" t="n">
        <v>24.48</v>
      </c>
      <c r="G37" t="n">
        <v>52.47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359.83</v>
      </c>
      <c r="Q37" t="n">
        <v>452.59</v>
      </c>
      <c r="R37" t="n">
        <v>86.98999999999999</v>
      </c>
      <c r="S37" t="n">
        <v>57.64</v>
      </c>
      <c r="T37" t="n">
        <v>12495</v>
      </c>
      <c r="U37" t="n">
        <v>0.66</v>
      </c>
      <c r="V37" t="n">
        <v>0.87</v>
      </c>
      <c r="W37" t="n">
        <v>6.84</v>
      </c>
      <c r="X37" t="n">
        <v>0.76</v>
      </c>
      <c r="Y37" t="n">
        <v>1</v>
      </c>
      <c r="Z37" t="n">
        <v>10</v>
      </c>
      <c r="AA37" t="n">
        <v>451.6003582503284</v>
      </c>
      <c r="AB37" t="n">
        <v>617.8995333597973</v>
      </c>
      <c r="AC37" t="n">
        <v>558.9280691233791</v>
      </c>
      <c r="AD37" t="n">
        <v>451600.3582503284</v>
      </c>
      <c r="AE37" t="n">
        <v>617899.5333597972</v>
      </c>
      <c r="AF37" t="n">
        <v>1.829386944219545e-06</v>
      </c>
      <c r="AG37" t="n">
        <v>11</v>
      </c>
      <c r="AH37" t="n">
        <v>558928.0691233792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3.5411</v>
      </c>
      <c r="E38" t="n">
        <v>28.24</v>
      </c>
      <c r="F38" t="n">
        <v>24.49</v>
      </c>
      <c r="G38" t="n">
        <v>54.41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359.79</v>
      </c>
      <c r="Q38" t="n">
        <v>452.64</v>
      </c>
      <c r="R38" t="n">
        <v>87.18000000000001</v>
      </c>
      <c r="S38" t="n">
        <v>57.64</v>
      </c>
      <c r="T38" t="n">
        <v>12591.05</v>
      </c>
      <c r="U38" t="n">
        <v>0.66</v>
      </c>
      <c r="V38" t="n">
        <v>0.87</v>
      </c>
      <c r="W38" t="n">
        <v>6.84</v>
      </c>
      <c r="X38" t="n">
        <v>0.76</v>
      </c>
      <c r="Y38" t="n">
        <v>1</v>
      </c>
      <c r="Z38" t="n">
        <v>10</v>
      </c>
      <c r="AA38" t="n">
        <v>451.1476734293885</v>
      </c>
      <c r="AB38" t="n">
        <v>617.2801500167425</v>
      </c>
      <c r="AC38" t="n">
        <v>558.3677988572756</v>
      </c>
      <c r="AD38" t="n">
        <v>451147.6734293886</v>
      </c>
      <c r="AE38" t="n">
        <v>617280.1500167425</v>
      </c>
      <c r="AF38" t="n">
        <v>1.831921867591152e-06</v>
      </c>
      <c r="AG38" t="n">
        <v>11</v>
      </c>
      <c r="AH38" t="n">
        <v>558367.7988572756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3.5436</v>
      </c>
      <c r="E39" t="n">
        <v>28.22</v>
      </c>
      <c r="F39" t="n">
        <v>24.47</v>
      </c>
      <c r="G39" t="n">
        <v>54.37</v>
      </c>
      <c r="H39" t="n">
        <v>0.8</v>
      </c>
      <c r="I39" t="n">
        <v>27</v>
      </c>
      <c r="J39" t="n">
        <v>228.69</v>
      </c>
      <c r="K39" t="n">
        <v>56.13</v>
      </c>
      <c r="L39" t="n">
        <v>10.25</v>
      </c>
      <c r="M39" t="n">
        <v>25</v>
      </c>
      <c r="N39" t="n">
        <v>52.31</v>
      </c>
      <c r="O39" t="n">
        <v>28438.91</v>
      </c>
      <c r="P39" t="n">
        <v>359.08</v>
      </c>
      <c r="Q39" t="n">
        <v>452.61</v>
      </c>
      <c r="R39" t="n">
        <v>86.79000000000001</v>
      </c>
      <c r="S39" t="n">
        <v>57.64</v>
      </c>
      <c r="T39" t="n">
        <v>12397.72</v>
      </c>
      <c r="U39" t="n">
        <v>0.66</v>
      </c>
      <c r="V39" t="n">
        <v>0.87</v>
      </c>
      <c r="W39" t="n">
        <v>6.83</v>
      </c>
      <c r="X39" t="n">
        <v>0.74</v>
      </c>
      <c r="Y39" t="n">
        <v>1</v>
      </c>
      <c r="Z39" t="n">
        <v>10</v>
      </c>
      <c r="AA39" t="n">
        <v>450.3575905676267</v>
      </c>
      <c r="AB39" t="n">
        <v>616.199123789284</v>
      </c>
      <c r="AC39" t="n">
        <v>557.3899442557359</v>
      </c>
      <c r="AD39" t="n">
        <v>450357.5905676267</v>
      </c>
      <c r="AE39" t="n">
        <v>616199.123789284</v>
      </c>
      <c r="AF39" t="n">
        <v>1.833215195841971e-06</v>
      </c>
      <c r="AG39" t="n">
        <v>11</v>
      </c>
      <c r="AH39" t="n">
        <v>557389.944255736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3.5499</v>
      </c>
      <c r="E40" t="n">
        <v>28.17</v>
      </c>
      <c r="F40" t="n">
        <v>24.46</v>
      </c>
      <c r="G40" t="n">
        <v>56.44</v>
      </c>
      <c r="H40" t="n">
        <v>0.8100000000000001</v>
      </c>
      <c r="I40" t="n">
        <v>26</v>
      </c>
      <c r="J40" t="n">
        <v>229.11</v>
      </c>
      <c r="K40" t="n">
        <v>56.13</v>
      </c>
      <c r="L40" t="n">
        <v>10.5</v>
      </c>
      <c r="M40" t="n">
        <v>24</v>
      </c>
      <c r="N40" t="n">
        <v>52.48</v>
      </c>
      <c r="O40" t="n">
        <v>28491.06</v>
      </c>
      <c r="P40" t="n">
        <v>358.88</v>
      </c>
      <c r="Q40" t="n">
        <v>452.59</v>
      </c>
      <c r="R40" t="n">
        <v>86.33</v>
      </c>
      <c r="S40" t="n">
        <v>57.64</v>
      </c>
      <c r="T40" t="n">
        <v>12174.08</v>
      </c>
      <c r="U40" t="n">
        <v>0.67</v>
      </c>
      <c r="V40" t="n">
        <v>0.87</v>
      </c>
      <c r="W40" t="n">
        <v>6.84</v>
      </c>
      <c r="X40" t="n">
        <v>0.73</v>
      </c>
      <c r="Y40" t="n">
        <v>1</v>
      </c>
      <c r="Z40" t="n">
        <v>10</v>
      </c>
      <c r="AA40" t="n">
        <v>449.5971567600572</v>
      </c>
      <c r="AB40" t="n">
        <v>615.1586647057956</v>
      </c>
      <c r="AC40" t="n">
        <v>556.4487851268822</v>
      </c>
      <c r="AD40" t="n">
        <v>449597.1567600572</v>
      </c>
      <c r="AE40" t="n">
        <v>615158.6647057956</v>
      </c>
      <c r="AF40" t="n">
        <v>1.836474383034037e-06</v>
      </c>
      <c r="AG40" t="n">
        <v>11</v>
      </c>
      <c r="AH40" t="n">
        <v>556448.7851268821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3.5594</v>
      </c>
      <c r="E41" t="n">
        <v>28.09</v>
      </c>
      <c r="F41" t="n">
        <v>24.43</v>
      </c>
      <c r="G41" t="n">
        <v>58.62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23</v>
      </c>
      <c r="N41" t="n">
        <v>52.66</v>
      </c>
      <c r="O41" t="n">
        <v>28543.27</v>
      </c>
      <c r="P41" t="n">
        <v>358.26</v>
      </c>
      <c r="Q41" t="n">
        <v>452.61</v>
      </c>
      <c r="R41" t="n">
        <v>85.23</v>
      </c>
      <c r="S41" t="n">
        <v>57.64</v>
      </c>
      <c r="T41" t="n">
        <v>11629.08</v>
      </c>
      <c r="U41" t="n">
        <v>0.68</v>
      </c>
      <c r="V41" t="n">
        <v>0.87</v>
      </c>
      <c r="W41" t="n">
        <v>6.83</v>
      </c>
      <c r="X41" t="n">
        <v>0.7</v>
      </c>
      <c r="Y41" t="n">
        <v>1</v>
      </c>
      <c r="Z41" t="n">
        <v>10</v>
      </c>
      <c r="AA41" t="n">
        <v>448.1865712409518</v>
      </c>
      <c r="AB41" t="n">
        <v>613.2286393679145</v>
      </c>
      <c r="AC41" t="n">
        <v>554.702958698441</v>
      </c>
      <c r="AD41" t="n">
        <v>448186.5712409518</v>
      </c>
      <c r="AE41" t="n">
        <v>613228.6393679145</v>
      </c>
      <c r="AF41" t="n">
        <v>1.841389030387153e-06</v>
      </c>
      <c r="AG41" t="n">
        <v>11</v>
      </c>
      <c r="AH41" t="n">
        <v>554702.9586984409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3.5604</v>
      </c>
      <c r="E42" t="n">
        <v>28.09</v>
      </c>
      <c r="F42" t="n">
        <v>24.42</v>
      </c>
      <c r="G42" t="n">
        <v>58.6</v>
      </c>
      <c r="H42" t="n">
        <v>0.85</v>
      </c>
      <c r="I42" t="n">
        <v>25</v>
      </c>
      <c r="J42" t="n">
        <v>229.96</v>
      </c>
      <c r="K42" t="n">
        <v>56.13</v>
      </c>
      <c r="L42" t="n">
        <v>11</v>
      </c>
      <c r="M42" t="n">
        <v>23</v>
      </c>
      <c r="N42" t="n">
        <v>52.83</v>
      </c>
      <c r="O42" t="n">
        <v>28595.54</v>
      </c>
      <c r="P42" t="n">
        <v>357.98</v>
      </c>
      <c r="Q42" t="n">
        <v>452.6</v>
      </c>
      <c r="R42" t="n">
        <v>84.86</v>
      </c>
      <c r="S42" t="n">
        <v>57.64</v>
      </c>
      <c r="T42" t="n">
        <v>11442.73</v>
      </c>
      <c r="U42" t="n">
        <v>0.68</v>
      </c>
      <c r="V42" t="n">
        <v>0.87</v>
      </c>
      <c r="W42" t="n">
        <v>6.84</v>
      </c>
      <c r="X42" t="n">
        <v>0.6899999999999999</v>
      </c>
      <c r="Y42" t="n">
        <v>1</v>
      </c>
      <c r="Z42" t="n">
        <v>10</v>
      </c>
      <c r="AA42" t="n">
        <v>447.868526259269</v>
      </c>
      <c r="AB42" t="n">
        <v>612.7934761928218</v>
      </c>
      <c r="AC42" t="n">
        <v>554.3093268860237</v>
      </c>
      <c r="AD42" t="n">
        <v>447868.526259269</v>
      </c>
      <c r="AE42" t="n">
        <v>612793.4761928217</v>
      </c>
      <c r="AF42" t="n">
        <v>1.84190636168748e-06</v>
      </c>
      <c r="AG42" t="n">
        <v>11</v>
      </c>
      <c r="AH42" t="n">
        <v>554309.3268860236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3.5719</v>
      </c>
      <c r="E43" t="n">
        <v>28</v>
      </c>
      <c r="F43" t="n">
        <v>24.37</v>
      </c>
      <c r="G43" t="n">
        <v>60.93</v>
      </c>
      <c r="H43" t="n">
        <v>0.87</v>
      </c>
      <c r="I43" t="n">
        <v>24</v>
      </c>
      <c r="J43" t="n">
        <v>230.38</v>
      </c>
      <c r="K43" t="n">
        <v>56.13</v>
      </c>
      <c r="L43" t="n">
        <v>11.25</v>
      </c>
      <c r="M43" t="n">
        <v>22</v>
      </c>
      <c r="N43" t="n">
        <v>53</v>
      </c>
      <c r="O43" t="n">
        <v>28647.87</v>
      </c>
      <c r="P43" t="n">
        <v>357.38</v>
      </c>
      <c r="Q43" t="n">
        <v>452.64</v>
      </c>
      <c r="R43" t="n">
        <v>83.59999999999999</v>
      </c>
      <c r="S43" t="n">
        <v>57.64</v>
      </c>
      <c r="T43" t="n">
        <v>10818.46</v>
      </c>
      <c r="U43" t="n">
        <v>0.6899999999999999</v>
      </c>
      <c r="V43" t="n">
        <v>0.87</v>
      </c>
      <c r="W43" t="n">
        <v>6.83</v>
      </c>
      <c r="X43" t="n">
        <v>0.65</v>
      </c>
      <c r="Y43" t="n">
        <v>1</v>
      </c>
      <c r="Z43" t="n">
        <v>10</v>
      </c>
      <c r="AA43" t="n">
        <v>446.2263473806889</v>
      </c>
      <c r="AB43" t="n">
        <v>610.5465746033296</v>
      </c>
      <c r="AC43" t="n">
        <v>552.2768664306865</v>
      </c>
      <c r="AD43" t="n">
        <v>446226.3473806889</v>
      </c>
      <c r="AE43" t="n">
        <v>610546.5746033296</v>
      </c>
      <c r="AF43" t="n">
        <v>1.847855671641251e-06</v>
      </c>
      <c r="AG43" t="n">
        <v>11</v>
      </c>
      <c r="AH43" t="n">
        <v>552276.8664306864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3.5699</v>
      </c>
      <c r="E44" t="n">
        <v>28.01</v>
      </c>
      <c r="F44" t="n">
        <v>24.39</v>
      </c>
      <c r="G44" t="n">
        <v>60.97</v>
      </c>
      <c r="H44" t="n">
        <v>0.89</v>
      </c>
      <c r="I44" t="n">
        <v>24</v>
      </c>
      <c r="J44" t="n">
        <v>230.81</v>
      </c>
      <c r="K44" t="n">
        <v>56.13</v>
      </c>
      <c r="L44" t="n">
        <v>11.5</v>
      </c>
      <c r="M44" t="n">
        <v>22</v>
      </c>
      <c r="N44" t="n">
        <v>53.18</v>
      </c>
      <c r="O44" t="n">
        <v>28700.26</v>
      </c>
      <c r="P44" t="n">
        <v>357.12</v>
      </c>
      <c r="Q44" t="n">
        <v>452.56</v>
      </c>
      <c r="R44" t="n">
        <v>83.94</v>
      </c>
      <c r="S44" t="n">
        <v>57.64</v>
      </c>
      <c r="T44" t="n">
        <v>10990.2</v>
      </c>
      <c r="U44" t="n">
        <v>0.6899999999999999</v>
      </c>
      <c r="V44" t="n">
        <v>0.87</v>
      </c>
      <c r="W44" t="n">
        <v>6.83</v>
      </c>
      <c r="X44" t="n">
        <v>0.66</v>
      </c>
      <c r="Y44" t="n">
        <v>1</v>
      </c>
      <c r="Z44" t="n">
        <v>10</v>
      </c>
      <c r="AA44" t="n">
        <v>446.3040870067908</v>
      </c>
      <c r="AB44" t="n">
        <v>610.6529413893924</v>
      </c>
      <c r="AC44" t="n">
        <v>552.373081719974</v>
      </c>
      <c r="AD44" t="n">
        <v>446304.0870067909</v>
      </c>
      <c r="AE44" t="n">
        <v>610652.9413893924</v>
      </c>
      <c r="AF44" t="n">
        <v>1.846821009040595e-06</v>
      </c>
      <c r="AG44" t="n">
        <v>11</v>
      </c>
      <c r="AH44" t="n">
        <v>552373.0817199741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3.5793</v>
      </c>
      <c r="E45" t="n">
        <v>27.94</v>
      </c>
      <c r="F45" t="n">
        <v>24.35</v>
      </c>
      <c r="G45" t="n">
        <v>63.53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21</v>
      </c>
      <c r="N45" t="n">
        <v>53.36</v>
      </c>
      <c r="O45" t="n">
        <v>28752.71</v>
      </c>
      <c r="P45" t="n">
        <v>356.59</v>
      </c>
      <c r="Q45" t="n">
        <v>452.58</v>
      </c>
      <c r="R45" t="n">
        <v>82.78</v>
      </c>
      <c r="S45" t="n">
        <v>57.64</v>
      </c>
      <c r="T45" t="n">
        <v>10413.16</v>
      </c>
      <c r="U45" t="n">
        <v>0.7</v>
      </c>
      <c r="V45" t="n">
        <v>0.87</v>
      </c>
      <c r="W45" t="n">
        <v>6.83</v>
      </c>
      <c r="X45" t="n">
        <v>0.63</v>
      </c>
      <c r="Y45" t="n">
        <v>1</v>
      </c>
      <c r="Z45" t="n">
        <v>10</v>
      </c>
      <c r="AA45" t="n">
        <v>444.9449823673944</v>
      </c>
      <c r="AB45" t="n">
        <v>608.793354462305</v>
      </c>
      <c r="AC45" t="n">
        <v>550.6909711592614</v>
      </c>
      <c r="AD45" t="n">
        <v>444944.9823673944</v>
      </c>
      <c r="AE45" t="n">
        <v>608793.3544623051</v>
      </c>
      <c r="AF45" t="n">
        <v>1.851683923263678e-06</v>
      </c>
      <c r="AG45" t="n">
        <v>11</v>
      </c>
      <c r="AH45" t="n">
        <v>550690.9711592614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3.5801</v>
      </c>
      <c r="E46" t="n">
        <v>27.93</v>
      </c>
      <c r="F46" t="n">
        <v>24.35</v>
      </c>
      <c r="G46" t="n">
        <v>63.52</v>
      </c>
      <c r="H46" t="n">
        <v>0.92</v>
      </c>
      <c r="I46" t="n">
        <v>23</v>
      </c>
      <c r="J46" t="n">
        <v>231.66</v>
      </c>
      <c r="K46" t="n">
        <v>56.13</v>
      </c>
      <c r="L46" t="n">
        <v>12</v>
      </c>
      <c r="M46" t="n">
        <v>21</v>
      </c>
      <c r="N46" t="n">
        <v>53.53</v>
      </c>
      <c r="O46" t="n">
        <v>28805.23</v>
      </c>
      <c r="P46" t="n">
        <v>356.14</v>
      </c>
      <c r="Q46" t="n">
        <v>452.55</v>
      </c>
      <c r="R46" t="n">
        <v>82.38</v>
      </c>
      <c r="S46" t="n">
        <v>57.64</v>
      </c>
      <c r="T46" t="n">
        <v>10215.4</v>
      </c>
      <c r="U46" t="n">
        <v>0.7</v>
      </c>
      <c r="V46" t="n">
        <v>0.87</v>
      </c>
      <c r="W46" t="n">
        <v>6.84</v>
      </c>
      <c r="X46" t="n">
        <v>0.62</v>
      </c>
      <c r="Y46" t="n">
        <v>1</v>
      </c>
      <c r="Z46" t="n">
        <v>10</v>
      </c>
      <c r="AA46" t="n">
        <v>444.5680423013459</v>
      </c>
      <c r="AB46" t="n">
        <v>608.2776084345155</v>
      </c>
      <c r="AC46" t="n">
        <v>550.22444720851</v>
      </c>
      <c r="AD46" t="n">
        <v>444568.0423013459</v>
      </c>
      <c r="AE46" t="n">
        <v>608277.6084345155</v>
      </c>
      <c r="AF46" t="n">
        <v>1.85209778830394e-06</v>
      </c>
      <c r="AG46" t="n">
        <v>11</v>
      </c>
      <c r="AH46" t="n">
        <v>550224.44720851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3.589</v>
      </c>
      <c r="E47" t="n">
        <v>27.86</v>
      </c>
      <c r="F47" t="n">
        <v>24.32</v>
      </c>
      <c r="G47" t="n">
        <v>66.33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20</v>
      </c>
      <c r="N47" t="n">
        <v>53.71</v>
      </c>
      <c r="O47" t="n">
        <v>28857.81</v>
      </c>
      <c r="P47" t="n">
        <v>355.86</v>
      </c>
      <c r="Q47" t="n">
        <v>452.62</v>
      </c>
      <c r="R47" t="n">
        <v>81.67</v>
      </c>
      <c r="S47" t="n">
        <v>57.64</v>
      </c>
      <c r="T47" t="n">
        <v>9861.379999999999</v>
      </c>
      <c r="U47" t="n">
        <v>0.71</v>
      </c>
      <c r="V47" t="n">
        <v>0.87</v>
      </c>
      <c r="W47" t="n">
        <v>6.83</v>
      </c>
      <c r="X47" t="n">
        <v>0.6</v>
      </c>
      <c r="Y47" t="n">
        <v>1</v>
      </c>
      <c r="Z47" t="n">
        <v>10</v>
      </c>
      <c r="AA47" t="n">
        <v>443.46602817348</v>
      </c>
      <c r="AB47" t="n">
        <v>606.7697840873376</v>
      </c>
      <c r="AC47" t="n">
        <v>548.8605275007817</v>
      </c>
      <c r="AD47" t="n">
        <v>443466.02817348</v>
      </c>
      <c r="AE47" t="n">
        <v>606769.7840873376</v>
      </c>
      <c r="AF47" t="n">
        <v>1.856702036876858e-06</v>
      </c>
      <c r="AG47" t="n">
        <v>11</v>
      </c>
      <c r="AH47" t="n">
        <v>548860.5275007817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3.589</v>
      </c>
      <c r="E48" t="n">
        <v>27.86</v>
      </c>
      <c r="F48" t="n">
        <v>24.32</v>
      </c>
      <c r="G48" t="n">
        <v>66.33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20</v>
      </c>
      <c r="N48" t="n">
        <v>53.88</v>
      </c>
      <c r="O48" t="n">
        <v>28910.45</v>
      </c>
      <c r="P48" t="n">
        <v>355.71</v>
      </c>
      <c r="Q48" t="n">
        <v>452.6</v>
      </c>
      <c r="R48" t="n">
        <v>81.78</v>
      </c>
      <c r="S48" t="n">
        <v>57.64</v>
      </c>
      <c r="T48" t="n">
        <v>9917.32</v>
      </c>
      <c r="U48" t="n">
        <v>0.7</v>
      </c>
      <c r="V48" t="n">
        <v>0.87</v>
      </c>
      <c r="W48" t="n">
        <v>6.83</v>
      </c>
      <c r="X48" t="n">
        <v>0.6</v>
      </c>
      <c r="Y48" t="n">
        <v>1</v>
      </c>
      <c r="Z48" t="n">
        <v>10</v>
      </c>
      <c r="AA48" t="n">
        <v>443.3649422894463</v>
      </c>
      <c r="AB48" t="n">
        <v>606.631473921208</v>
      </c>
      <c r="AC48" t="n">
        <v>548.7354174627881</v>
      </c>
      <c r="AD48" t="n">
        <v>443364.9422894462</v>
      </c>
      <c r="AE48" t="n">
        <v>606631.4739212079</v>
      </c>
      <c r="AF48" t="n">
        <v>1.856702036876858e-06</v>
      </c>
      <c r="AG48" t="n">
        <v>11</v>
      </c>
      <c r="AH48" t="n">
        <v>548735.4174627881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3.5984</v>
      </c>
      <c r="E49" t="n">
        <v>27.79</v>
      </c>
      <c r="F49" t="n">
        <v>24.29</v>
      </c>
      <c r="G49" t="n">
        <v>69.40000000000001</v>
      </c>
      <c r="H49" t="n">
        <v>0.97</v>
      </c>
      <c r="I49" t="n">
        <v>21</v>
      </c>
      <c r="J49" t="n">
        <v>232.94</v>
      </c>
      <c r="K49" t="n">
        <v>56.13</v>
      </c>
      <c r="L49" t="n">
        <v>12.75</v>
      </c>
      <c r="M49" t="n">
        <v>19</v>
      </c>
      <c r="N49" t="n">
        <v>54.06</v>
      </c>
      <c r="O49" t="n">
        <v>28963.15</v>
      </c>
      <c r="P49" t="n">
        <v>354.93</v>
      </c>
      <c r="Q49" t="n">
        <v>452.56</v>
      </c>
      <c r="R49" t="n">
        <v>80.70999999999999</v>
      </c>
      <c r="S49" t="n">
        <v>57.64</v>
      </c>
      <c r="T49" t="n">
        <v>9388.84</v>
      </c>
      <c r="U49" t="n">
        <v>0.71</v>
      </c>
      <c r="V49" t="n">
        <v>0.87</v>
      </c>
      <c r="W49" t="n">
        <v>6.83</v>
      </c>
      <c r="X49" t="n">
        <v>0.57</v>
      </c>
      <c r="Y49" t="n">
        <v>1</v>
      </c>
      <c r="Z49" t="n">
        <v>10</v>
      </c>
      <c r="AA49" t="n">
        <v>441.8875808631387</v>
      </c>
      <c r="AB49" t="n">
        <v>604.6100828411479</v>
      </c>
      <c r="AC49" t="n">
        <v>546.9069451103687</v>
      </c>
      <c r="AD49" t="n">
        <v>441887.5808631387</v>
      </c>
      <c r="AE49" t="n">
        <v>604610.0828411479</v>
      </c>
      <c r="AF49" t="n">
        <v>1.861564951099941e-06</v>
      </c>
      <c r="AG49" t="n">
        <v>11</v>
      </c>
      <c r="AH49" t="n">
        <v>546906.9451103688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3.5982</v>
      </c>
      <c r="E50" t="n">
        <v>27.79</v>
      </c>
      <c r="F50" t="n">
        <v>24.29</v>
      </c>
      <c r="G50" t="n">
        <v>69.41</v>
      </c>
      <c r="H50" t="n">
        <v>0.99</v>
      </c>
      <c r="I50" t="n">
        <v>21</v>
      </c>
      <c r="J50" t="n">
        <v>233.37</v>
      </c>
      <c r="K50" t="n">
        <v>56.13</v>
      </c>
      <c r="L50" t="n">
        <v>13</v>
      </c>
      <c r="M50" t="n">
        <v>19</v>
      </c>
      <c r="N50" t="n">
        <v>54.24</v>
      </c>
      <c r="O50" t="n">
        <v>29015.91</v>
      </c>
      <c r="P50" t="n">
        <v>355.05</v>
      </c>
      <c r="Q50" t="n">
        <v>452.63</v>
      </c>
      <c r="R50" t="n">
        <v>80.81</v>
      </c>
      <c r="S50" t="n">
        <v>57.64</v>
      </c>
      <c r="T50" t="n">
        <v>9435.790000000001</v>
      </c>
      <c r="U50" t="n">
        <v>0.71</v>
      </c>
      <c r="V50" t="n">
        <v>0.87</v>
      </c>
      <c r="W50" t="n">
        <v>6.83</v>
      </c>
      <c r="X50" t="n">
        <v>0.57</v>
      </c>
      <c r="Y50" t="n">
        <v>1</v>
      </c>
      <c r="Z50" t="n">
        <v>10</v>
      </c>
      <c r="AA50" t="n">
        <v>441.9862132805154</v>
      </c>
      <c r="AB50" t="n">
        <v>604.7450360659576</v>
      </c>
      <c r="AC50" t="n">
        <v>547.0290185888108</v>
      </c>
      <c r="AD50" t="n">
        <v>441986.2132805153</v>
      </c>
      <c r="AE50" t="n">
        <v>604745.0360659576</v>
      </c>
      <c r="AF50" t="n">
        <v>1.861461484839875e-06</v>
      </c>
      <c r="AG50" t="n">
        <v>11</v>
      </c>
      <c r="AH50" t="n">
        <v>547029.0185888108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3.5971</v>
      </c>
      <c r="E51" t="n">
        <v>27.8</v>
      </c>
      <c r="F51" t="n">
        <v>24.3</v>
      </c>
      <c r="G51" t="n">
        <v>69.43000000000001</v>
      </c>
      <c r="H51" t="n">
        <v>1.01</v>
      </c>
      <c r="I51" t="n">
        <v>21</v>
      </c>
      <c r="J51" t="n">
        <v>233.79</v>
      </c>
      <c r="K51" t="n">
        <v>56.13</v>
      </c>
      <c r="L51" t="n">
        <v>13.25</v>
      </c>
      <c r="M51" t="n">
        <v>19</v>
      </c>
      <c r="N51" t="n">
        <v>54.42</v>
      </c>
      <c r="O51" t="n">
        <v>29068.74</v>
      </c>
      <c r="P51" t="n">
        <v>354.78</v>
      </c>
      <c r="Q51" t="n">
        <v>452.56</v>
      </c>
      <c r="R51" t="n">
        <v>81.05</v>
      </c>
      <c r="S51" t="n">
        <v>57.64</v>
      </c>
      <c r="T51" t="n">
        <v>9560.030000000001</v>
      </c>
      <c r="U51" t="n">
        <v>0.71</v>
      </c>
      <c r="V51" t="n">
        <v>0.87</v>
      </c>
      <c r="W51" t="n">
        <v>6.83</v>
      </c>
      <c r="X51" t="n">
        <v>0.58</v>
      </c>
      <c r="Y51" t="n">
        <v>1</v>
      </c>
      <c r="Z51" t="n">
        <v>10</v>
      </c>
      <c r="AA51" t="n">
        <v>441.9384667642822</v>
      </c>
      <c r="AB51" t="n">
        <v>604.6797071760196</v>
      </c>
      <c r="AC51" t="n">
        <v>546.9699245964388</v>
      </c>
      <c r="AD51" t="n">
        <v>441938.4667642821</v>
      </c>
      <c r="AE51" t="n">
        <v>604679.7071760197</v>
      </c>
      <c r="AF51" t="n">
        <v>1.860892420409514e-06</v>
      </c>
      <c r="AG51" t="n">
        <v>11</v>
      </c>
      <c r="AH51" t="n">
        <v>546969.9245964388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3.6062</v>
      </c>
      <c r="E52" t="n">
        <v>27.73</v>
      </c>
      <c r="F52" t="n">
        <v>24.27</v>
      </c>
      <c r="G52" t="n">
        <v>72.81999999999999</v>
      </c>
      <c r="H52" t="n">
        <v>1.02</v>
      </c>
      <c r="I52" t="n">
        <v>20</v>
      </c>
      <c r="J52" t="n">
        <v>234.22</v>
      </c>
      <c r="K52" t="n">
        <v>56.13</v>
      </c>
      <c r="L52" t="n">
        <v>13.5</v>
      </c>
      <c r="M52" t="n">
        <v>18</v>
      </c>
      <c r="N52" t="n">
        <v>54.6</v>
      </c>
      <c r="O52" t="n">
        <v>29121.64</v>
      </c>
      <c r="P52" t="n">
        <v>354.06</v>
      </c>
      <c r="Q52" t="n">
        <v>452.6</v>
      </c>
      <c r="R52" t="n">
        <v>80.22</v>
      </c>
      <c r="S52" t="n">
        <v>57.64</v>
      </c>
      <c r="T52" t="n">
        <v>9150.02</v>
      </c>
      <c r="U52" t="n">
        <v>0.72</v>
      </c>
      <c r="V52" t="n">
        <v>0.87</v>
      </c>
      <c r="W52" t="n">
        <v>6.83</v>
      </c>
      <c r="X52" t="n">
        <v>0.55</v>
      </c>
      <c r="Y52" t="n">
        <v>1</v>
      </c>
      <c r="Z52" t="n">
        <v>10</v>
      </c>
      <c r="AA52" t="n">
        <v>440.5351607178484</v>
      </c>
      <c r="AB52" t="n">
        <v>602.7596419337958</v>
      </c>
      <c r="AC52" t="n">
        <v>545.2331076861043</v>
      </c>
      <c r="AD52" t="n">
        <v>440535.1607178485</v>
      </c>
      <c r="AE52" t="n">
        <v>602759.6419337958</v>
      </c>
      <c r="AF52" t="n">
        <v>1.865600135242498e-06</v>
      </c>
      <c r="AG52" t="n">
        <v>11</v>
      </c>
      <c r="AH52" t="n">
        <v>545233.1076861043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3.607</v>
      </c>
      <c r="E53" t="n">
        <v>27.72</v>
      </c>
      <c r="F53" t="n">
        <v>24.27</v>
      </c>
      <c r="G53" t="n">
        <v>72.8</v>
      </c>
      <c r="H53" t="n">
        <v>1.04</v>
      </c>
      <c r="I53" t="n">
        <v>20</v>
      </c>
      <c r="J53" t="n">
        <v>234.65</v>
      </c>
      <c r="K53" t="n">
        <v>56.13</v>
      </c>
      <c r="L53" t="n">
        <v>13.75</v>
      </c>
      <c r="M53" t="n">
        <v>18</v>
      </c>
      <c r="N53" t="n">
        <v>54.78</v>
      </c>
      <c r="O53" t="n">
        <v>29174.59</v>
      </c>
      <c r="P53" t="n">
        <v>354.26</v>
      </c>
      <c r="Q53" t="n">
        <v>452.6</v>
      </c>
      <c r="R53" t="n">
        <v>80.15000000000001</v>
      </c>
      <c r="S53" t="n">
        <v>57.64</v>
      </c>
      <c r="T53" t="n">
        <v>9115.17</v>
      </c>
      <c r="U53" t="n">
        <v>0.72</v>
      </c>
      <c r="V53" t="n">
        <v>0.87</v>
      </c>
      <c r="W53" t="n">
        <v>6.82</v>
      </c>
      <c r="X53" t="n">
        <v>0.54</v>
      </c>
      <c r="Y53" t="n">
        <v>1</v>
      </c>
      <c r="Z53" t="n">
        <v>10</v>
      </c>
      <c r="AA53" t="n">
        <v>440.5978627113741</v>
      </c>
      <c r="AB53" t="n">
        <v>602.8454335675542</v>
      </c>
      <c r="AC53" t="n">
        <v>545.3107114867462</v>
      </c>
      <c r="AD53" t="n">
        <v>440597.8627113741</v>
      </c>
      <c r="AE53" t="n">
        <v>602845.4335675542</v>
      </c>
      <c r="AF53" t="n">
        <v>1.866014000282761e-06</v>
      </c>
      <c r="AG53" t="n">
        <v>11</v>
      </c>
      <c r="AH53" t="n">
        <v>545310.7114867462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3.6063</v>
      </c>
      <c r="E54" t="n">
        <v>27.73</v>
      </c>
      <c r="F54" t="n">
        <v>24.27</v>
      </c>
      <c r="G54" t="n">
        <v>72.81999999999999</v>
      </c>
      <c r="H54" t="n">
        <v>1.06</v>
      </c>
      <c r="I54" t="n">
        <v>20</v>
      </c>
      <c r="J54" t="n">
        <v>235.08</v>
      </c>
      <c r="K54" t="n">
        <v>56.13</v>
      </c>
      <c r="L54" t="n">
        <v>14</v>
      </c>
      <c r="M54" t="n">
        <v>18</v>
      </c>
      <c r="N54" t="n">
        <v>54.96</v>
      </c>
      <c r="O54" t="n">
        <v>29227.61</v>
      </c>
      <c r="P54" t="n">
        <v>353.21</v>
      </c>
      <c r="Q54" t="n">
        <v>452.58</v>
      </c>
      <c r="R54" t="n">
        <v>80.09</v>
      </c>
      <c r="S54" t="n">
        <v>57.64</v>
      </c>
      <c r="T54" t="n">
        <v>9084.42</v>
      </c>
      <c r="U54" t="n">
        <v>0.72</v>
      </c>
      <c r="V54" t="n">
        <v>0.87</v>
      </c>
      <c r="W54" t="n">
        <v>6.83</v>
      </c>
      <c r="X54" t="n">
        <v>0.55</v>
      </c>
      <c r="Y54" t="n">
        <v>1</v>
      </c>
      <c r="Z54" t="n">
        <v>10</v>
      </c>
      <c r="AA54" t="n">
        <v>439.956161061926</v>
      </c>
      <c r="AB54" t="n">
        <v>601.9674290609006</v>
      </c>
      <c r="AC54" t="n">
        <v>544.5165024979204</v>
      </c>
      <c r="AD54" t="n">
        <v>439956.161061926</v>
      </c>
      <c r="AE54" t="n">
        <v>601967.4290609006</v>
      </c>
      <c r="AF54" t="n">
        <v>1.865651868372531e-06</v>
      </c>
      <c r="AG54" t="n">
        <v>11</v>
      </c>
      <c r="AH54" t="n">
        <v>544516.5024979204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3.6153</v>
      </c>
      <c r="E55" t="n">
        <v>27.66</v>
      </c>
      <c r="F55" t="n">
        <v>24.25</v>
      </c>
      <c r="G55" t="n">
        <v>76.56</v>
      </c>
      <c r="H55" t="n">
        <v>1.08</v>
      </c>
      <c r="I55" t="n">
        <v>19</v>
      </c>
      <c r="J55" t="n">
        <v>235.51</v>
      </c>
      <c r="K55" t="n">
        <v>56.13</v>
      </c>
      <c r="L55" t="n">
        <v>14.25</v>
      </c>
      <c r="M55" t="n">
        <v>17</v>
      </c>
      <c r="N55" t="n">
        <v>55.14</v>
      </c>
      <c r="O55" t="n">
        <v>29280.69</v>
      </c>
      <c r="P55" t="n">
        <v>353.11</v>
      </c>
      <c r="Q55" t="n">
        <v>452.55</v>
      </c>
      <c r="R55" t="n">
        <v>79.40000000000001</v>
      </c>
      <c r="S55" t="n">
        <v>57.64</v>
      </c>
      <c r="T55" t="n">
        <v>8742.1</v>
      </c>
      <c r="U55" t="n">
        <v>0.73</v>
      </c>
      <c r="V55" t="n">
        <v>0.87</v>
      </c>
      <c r="W55" t="n">
        <v>6.83</v>
      </c>
      <c r="X55" t="n">
        <v>0.52</v>
      </c>
      <c r="Y55" t="n">
        <v>1</v>
      </c>
      <c r="Z55" t="n">
        <v>10</v>
      </c>
      <c r="AA55" t="n">
        <v>439.0197729780859</v>
      </c>
      <c r="AB55" t="n">
        <v>600.6862215740639</v>
      </c>
      <c r="AC55" t="n">
        <v>543.3575716554416</v>
      </c>
      <c r="AD55" t="n">
        <v>439019.772978086</v>
      </c>
      <c r="AE55" t="n">
        <v>600686.2215740639</v>
      </c>
      <c r="AF55" t="n">
        <v>1.870307850075482e-06</v>
      </c>
      <c r="AG55" t="n">
        <v>11</v>
      </c>
      <c r="AH55" t="n">
        <v>543357.5716554415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3.6153</v>
      </c>
      <c r="E56" t="n">
        <v>27.66</v>
      </c>
      <c r="F56" t="n">
        <v>24.25</v>
      </c>
      <c r="G56" t="n">
        <v>76.56</v>
      </c>
      <c r="H56" t="n">
        <v>1.09</v>
      </c>
      <c r="I56" t="n">
        <v>19</v>
      </c>
      <c r="J56" t="n">
        <v>235.94</v>
      </c>
      <c r="K56" t="n">
        <v>56.13</v>
      </c>
      <c r="L56" t="n">
        <v>14.5</v>
      </c>
      <c r="M56" t="n">
        <v>17</v>
      </c>
      <c r="N56" t="n">
        <v>55.32</v>
      </c>
      <c r="O56" t="n">
        <v>29333.84</v>
      </c>
      <c r="P56" t="n">
        <v>353.06</v>
      </c>
      <c r="Q56" t="n">
        <v>452.6</v>
      </c>
      <c r="R56" t="n">
        <v>79.06999999999999</v>
      </c>
      <c r="S56" t="n">
        <v>57.64</v>
      </c>
      <c r="T56" t="n">
        <v>8576.48</v>
      </c>
      <c r="U56" t="n">
        <v>0.73</v>
      </c>
      <c r="V56" t="n">
        <v>0.87</v>
      </c>
      <c r="W56" t="n">
        <v>6.83</v>
      </c>
      <c r="X56" t="n">
        <v>0.52</v>
      </c>
      <c r="Y56" t="n">
        <v>1</v>
      </c>
      <c r="Z56" t="n">
        <v>10</v>
      </c>
      <c r="AA56" t="n">
        <v>438.9863228044906</v>
      </c>
      <c r="AB56" t="n">
        <v>600.6404535708334</v>
      </c>
      <c r="AC56" t="n">
        <v>543.3161716862033</v>
      </c>
      <c r="AD56" t="n">
        <v>438986.3228044906</v>
      </c>
      <c r="AE56" t="n">
        <v>600640.4535708334</v>
      </c>
      <c r="AF56" t="n">
        <v>1.870307850075482e-06</v>
      </c>
      <c r="AG56" t="n">
        <v>11</v>
      </c>
      <c r="AH56" t="n">
        <v>543316.1716862033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3.6167</v>
      </c>
      <c r="E57" t="n">
        <v>27.65</v>
      </c>
      <c r="F57" t="n">
        <v>24.23</v>
      </c>
      <c r="G57" t="n">
        <v>76.53</v>
      </c>
      <c r="H57" t="n">
        <v>1.11</v>
      </c>
      <c r="I57" t="n">
        <v>19</v>
      </c>
      <c r="J57" t="n">
        <v>236.37</v>
      </c>
      <c r="K57" t="n">
        <v>56.13</v>
      </c>
      <c r="L57" t="n">
        <v>14.75</v>
      </c>
      <c r="M57" t="n">
        <v>17</v>
      </c>
      <c r="N57" t="n">
        <v>55.5</v>
      </c>
      <c r="O57" t="n">
        <v>29387.05</v>
      </c>
      <c r="P57" t="n">
        <v>352.5</v>
      </c>
      <c r="Q57" t="n">
        <v>452.63</v>
      </c>
      <c r="R57" t="n">
        <v>79.12</v>
      </c>
      <c r="S57" t="n">
        <v>57.64</v>
      </c>
      <c r="T57" t="n">
        <v>8603.17</v>
      </c>
      <c r="U57" t="n">
        <v>0.73</v>
      </c>
      <c r="V57" t="n">
        <v>0.87</v>
      </c>
      <c r="W57" t="n">
        <v>6.82</v>
      </c>
      <c r="X57" t="n">
        <v>0.51</v>
      </c>
      <c r="Y57" t="n">
        <v>1</v>
      </c>
      <c r="Z57" t="n">
        <v>10</v>
      </c>
      <c r="AA57" t="n">
        <v>438.4183766542349</v>
      </c>
      <c r="AB57" t="n">
        <v>599.8633645920376</v>
      </c>
      <c r="AC57" t="n">
        <v>542.6132469888927</v>
      </c>
      <c r="AD57" t="n">
        <v>438418.3766542349</v>
      </c>
      <c r="AE57" t="n">
        <v>599863.3645920375</v>
      </c>
      <c r="AF57" t="n">
        <v>1.871032113895941e-06</v>
      </c>
      <c r="AG57" t="n">
        <v>11</v>
      </c>
      <c r="AH57" t="n">
        <v>542613.2469888927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3.6259</v>
      </c>
      <c r="E58" t="n">
        <v>27.58</v>
      </c>
      <c r="F58" t="n">
        <v>24.21</v>
      </c>
      <c r="G58" t="n">
        <v>80.69</v>
      </c>
      <c r="H58" t="n">
        <v>1.13</v>
      </c>
      <c r="I58" t="n">
        <v>18</v>
      </c>
      <c r="J58" t="n">
        <v>236.81</v>
      </c>
      <c r="K58" t="n">
        <v>56.13</v>
      </c>
      <c r="L58" t="n">
        <v>15</v>
      </c>
      <c r="M58" t="n">
        <v>16</v>
      </c>
      <c r="N58" t="n">
        <v>55.68</v>
      </c>
      <c r="O58" t="n">
        <v>29440.33</v>
      </c>
      <c r="P58" t="n">
        <v>352.44</v>
      </c>
      <c r="Q58" t="n">
        <v>452.61</v>
      </c>
      <c r="R58" t="n">
        <v>77.94</v>
      </c>
      <c r="S58" t="n">
        <v>57.64</v>
      </c>
      <c r="T58" t="n">
        <v>8018.73</v>
      </c>
      <c r="U58" t="n">
        <v>0.74</v>
      </c>
      <c r="V58" t="n">
        <v>0.88</v>
      </c>
      <c r="W58" t="n">
        <v>6.83</v>
      </c>
      <c r="X58" t="n">
        <v>0.48</v>
      </c>
      <c r="Y58" t="n">
        <v>1</v>
      </c>
      <c r="Z58" t="n">
        <v>10</v>
      </c>
      <c r="AA58" t="n">
        <v>437.4975830904622</v>
      </c>
      <c r="AB58" t="n">
        <v>598.6034942155389</v>
      </c>
      <c r="AC58" t="n">
        <v>541.4736168728879</v>
      </c>
      <c r="AD58" t="n">
        <v>437497.5830904623</v>
      </c>
      <c r="AE58" t="n">
        <v>598603.494215539</v>
      </c>
      <c r="AF58" t="n">
        <v>1.875791561858958e-06</v>
      </c>
      <c r="AG58" t="n">
        <v>11</v>
      </c>
      <c r="AH58" t="n">
        <v>541473.6168728878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3.6247</v>
      </c>
      <c r="E59" t="n">
        <v>27.59</v>
      </c>
      <c r="F59" t="n">
        <v>24.22</v>
      </c>
      <c r="G59" t="n">
        <v>80.72</v>
      </c>
      <c r="H59" t="n">
        <v>1.14</v>
      </c>
      <c r="I59" t="n">
        <v>18</v>
      </c>
      <c r="J59" t="n">
        <v>237.24</v>
      </c>
      <c r="K59" t="n">
        <v>56.13</v>
      </c>
      <c r="L59" t="n">
        <v>15.25</v>
      </c>
      <c r="M59" t="n">
        <v>16</v>
      </c>
      <c r="N59" t="n">
        <v>55.86</v>
      </c>
      <c r="O59" t="n">
        <v>29493.67</v>
      </c>
      <c r="P59" t="n">
        <v>352.57</v>
      </c>
      <c r="Q59" t="n">
        <v>452.59</v>
      </c>
      <c r="R59" t="n">
        <v>78.52</v>
      </c>
      <c r="S59" t="n">
        <v>57.64</v>
      </c>
      <c r="T59" t="n">
        <v>8306.549999999999</v>
      </c>
      <c r="U59" t="n">
        <v>0.73</v>
      </c>
      <c r="V59" t="n">
        <v>0.88</v>
      </c>
      <c r="W59" t="n">
        <v>6.82</v>
      </c>
      <c r="X59" t="n">
        <v>0.49</v>
      </c>
      <c r="Y59" t="n">
        <v>1</v>
      </c>
      <c r="Z59" t="n">
        <v>10</v>
      </c>
      <c r="AA59" t="n">
        <v>437.7245438047964</v>
      </c>
      <c r="AB59" t="n">
        <v>598.9140318776909</v>
      </c>
      <c r="AC59" t="n">
        <v>541.7545172564065</v>
      </c>
      <c r="AD59" t="n">
        <v>437724.5438047964</v>
      </c>
      <c r="AE59" t="n">
        <v>598914.0318776909</v>
      </c>
      <c r="AF59" t="n">
        <v>1.875170764298565e-06</v>
      </c>
      <c r="AG59" t="n">
        <v>11</v>
      </c>
      <c r="AH59" t="n">
        <v>541754.5172564065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3.6268</v>
      </c>
      <c r="E60" t="n">
        <v>27.57</v>
      </c>
      <c r="F60" t="n">
        <v>24.2</v>
      </c>
      <c r="G60" t="n">
        <v>80.66</v>
      </c>
      <c r="H60" t="n">
        <v>1.16</v>
      </c>
      <c r="I60" t="n">
        <v>18</v>
      </c>
      <c r="J60" t="n">
        <v>237.67</v>
      </c>
      <c r="K60" t="n">
        <v>56.13</v>
      </c>
      <c r="L60" t="n">
        <v>15.5</v>
      </c>
      <c r="M60" t="n">
        <v>16</v>
      </c>
      <c r="N60" t="n">
        <v>56.05</v>
      </c>
      <c r="O60" t="n">
        <v>29547.07</v>
      </c>
      <c r="P60" t="n">
        <v>351.85</v>
      </c>
      <c r="Q60" t="n">
        <v>452.59</v>
      </c>
      <c r="R60" t="n">
        <v>77.8</v>
      </c>
      <c r="S60" t="n">
        <v>57.64</v>
      </c>
      <c r="T60" t="n">
        <v>7949.59</v>
      </c>
      <c r="U60" t="n">
        <v>0.74</v>
      </c>
      <c r="V60" t="n">
        <v>0.88</v>
      </c>
      <c r="W60" t="n">
        <v>6.82</v>
      </c>
      <c r="X60" t="n">
        <v>0.47</v>
      </c>
      <c r="Y60" t="n">
        <v>1</v>
      </c>
      <c r="Z60" t="n">
        <v>10</v>
      </c>
      <c r="AA60" t="n">
        <v>436.9903680150401</v>
      </c>
      <c r="AB60" t="n">
        <v>597.9095001725964</v>
      </c>
      <c r="AC60" t="n">
        <v>540.8458566473771</v>
      </c>
      <c r="AD60" t="n">
        <v>436990.3680150401</v>
      </c>
      <c r="AE60" t="n">
        <v>597909.5001725964</v>
      </c>
      <c r="AF60" t="n">
        <v>1.876257160029253e-06</v>
      </c>
      <c r="AG60" t="n">
        <v>11</v>
      </c>
      <c r="AH60" t="n">
        <v>540845.8566473771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3.6361</v>
      </c>
      <c r="E61" t="n">
        <v>27.5</v>
      </c>
      <c r="F61" t="n">
        <v>24.17</v>
      </c>
      <c r="G61" t="n">
        <v>85.31</v>
      </c>
      <c r="H61" t="n">
        <v>1.18</v>
      </c>
      <c r="I61" t="n">
        <v>17</v>
      </c>
      <c r="J61" t="n">
        <v>238.11</v>
      </c>
      <c r="K61" t="n">
        <v>56.13</v>
      </c>
      <c r="L61" t="n">
        <v>15.75</v>
      </c>
      <c r="M61" t="n">
        <v>15</v>
      </c>
      <c r="N61" t="n">
        <v>56.23</v>
      </c>
      <c r="O61" t="n">
        <v>29600.54</v>
      </c>
      <c r="P61" t="n">
        <v>350.83</v>
      </c>
      <c r="Q61" t="n">
        <v>452.59</v>
      </c>
      <c r="R61" t="n">
        <v>76.98999999999999</v>
      </c>
      <c r="S61" t="n">
        <v>57.64</v>
      </c>
      <c r="T61" t="n">
        <v>7547.77</v>
      </c>
      <c r="U61" t="n">
        <v>0.75</v>
      </c>
      <c r="V61" t="n">
        <v>0.88</v>
      </c>
      <c r="W61" t="n">
        <v>6.82</v>
      </c>
      <c r="X61" t="n">
        <v>0.45</v>
      </c>
      <c r="Y61" t="n">
        <v>1</v>
      </c>
      <c r="Z61" t="n">
        <v>10</v>
      </c>
      <c r="AA61" t="n">
        <v>435.3939182548513</v>
      </c>
      <c r="AB61" t="n">
        <v>595.7251671803135</v>
      </c>
      <c r="AC61" t="n">
        <v>538.8699933301471</v>
      </c>
      <c r="AD61" t="n">
        <v>435393.9182548513</v>
      </c>
      <c r="AE61" t="n">
        <v>595725.1671803135</v>
      </c>
      <c r="AF61" t="n">
        <v>1.881068341122303e-06</v>
      </c>
      <c r="AG61" t="n">
        <v>11</v>
      </c>
      <c r="AH61" t="n">
        <v>538869.993330147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3.6357</v>
      </c>
      <c r="E62" t="n">
        <v>27.51</v>
      </c>
      <c r="F62" t="n">
        <v>24.17</v>
      </c>
      <c r="G62" t="n">
        <v>85.31999999999999</v>
      </c>
      <c r="H62" t="n">
        <v>1.19</v>
      </c>
      <c r="I62" t="n">
        <v>17</v>
      </c>
      <c r="J62" t="n">
        <v>238.54</v>
      </c>
      <c r="K62" t="n">
        <v>56.13</v>
      </c>
      <c r="L62" t="n">
        <v>16</v>
      </c>
      <c r="M62" t="n">
        <v>15</v>
      </c>
      <c r="N62" t="n">
        <v>56.41</v>
      </c>
      <c r="O62" t="n">
        <v>29654.08</v>
      </c>
      <c r="P62" t="n">
        <v>351.22</v>
      </c>
      <c r="Q62" t="n">
        <v>452.58</v>
      </c>
      <c r="R62" t="n">
        <v>77.06</v>
      </c>
      <c r="S62" t="n">
        <v>57.64</v>
      </c>
      <c r="T62" t="n">
        <v>7583.54</v>
      </c>
      <c r="U62" t="n">
        <v>0.75</v>
      </c>
      <c r="V62" t="n">
        <v>0.88</v>
      </c>
      <c r="W62" t="n">
        <v>6.82</v>
      </c>
      <c r="X62" t="n">
        <v>0.45</v>
      </c>
      <c r="Y62" t="n">
        <v>1</v>
      </c>
      <c r="Z62" t="n">
        <v>10</v>
      </c>
      <c r="AA62" t="n">
        <v>435.6882214430027</v>
      </c>
      <c r="AB62" t="n">
        <v>596.1278457860825</v>
      </c>
      <c r="AC62" t="n">
        <v>539.2342408549443</v>
      </c>
      <c r="AD62" t="n">
        <v>435688.2214430027</v>
      </c>
      <c r="AE62" t="n">
        <v>596127.8457860826</v>
      </c>
      <c r="AF62" t="n">
        <v>1.880861408602172e-06</v>
      </c>
      <c r="AG62" t="n">
        <v>11</v>
      </c>
      <c r="AH62" t="n">
        <v>539234.2408549443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3.6354</v>
      </c>
      <c r="E63" t="n">
        <v>27.51</v>
      </c>
      <c r="F63" t="n">
        <v>24.18</v>
      </c>
      <c r="G63" t="n">
        <v>85.33</v>
      </c>
      <c r="H63" t="n">
        <v>1.21</v>
      </c>
      <c r="I63" t="n">
        <v>17</v>
      </c>
      <c r="J63" t="n">
        <v>238.97</v>
      </c>
      <c r="K63" t="n">
        <v>56.13</v>
      </c>
      <c r="L63" t="n">
        <v>16.25</v>
      </c>
      <c r="M63" t="n">
        <v>15</v>
      </c>
      <c r="N63" t="n">
        <v>56.6</v>
      </c>
      <c r="O63" t="n">
        <v>29707.68</v>
      </c>
      <c r="P63" t="n">
        <v>351.48</v>
      </c>
      <c r="Q63" t="n">
        <v>452.59</v>
      </c>
      <c r="R63" t="n">
        <v>76.83</v>
      </c>
      <c r="S63" t="n">
        <v>57.64</v>
      </c>
      <c r="T63" t="n">
        <v>7469.46</v>
      </c>
      <c r="U63" t="n">
        <v>0.75</v>
      </c>
      <c r="V63" t="n">
        <v>0.88</v>
      </c>
      <c r="W63" t="n">
        <v>6.83</v>
      </c>
      <c r="X63" t="n">
        <v>0.45</v>
      </c>
      <c r="Y63" t="n">
        <v>1</v>
      </c>
      <c r="Z63" t="n">
        <v>10</v>
      </c>
      <c r="AA63" t="n">
        <v>435.9219015829206</v>
      </c>
      <c r="AB63" t="n">
        <v>596.4475772627584</v>
      </c>
      <c r="AC63" t="n">
        <v>539.5234576082323</v>
      </c>
      <c r="AD63" t="n">
        <v>435921.9015829206</v>
      </c>
      <c r="AE63" t="n">
        <v>596447.5772627584</v>
      </c>
      <c r="AF63" t="n">
        <v>1.880706209212074e-06</v>
      </c>
      <c r="AG63" t="n">
        <v>11</v>
      </c>
      <c r="AH63" t="n">
        <v>539523.4576082323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3.6339</v>
      </c>
      <c r="E64" t="n">
        <v>27.52</v>
      </c>
      <c r="F64" t="n">
        <v>24.19</v>
      </c>
      <c r="G64" t="n">
        <v>85.37</v>
      </c>
      <c r="H64" t="n">
        <v>1.23</v>
      </c>
      <c r="I64" t="n">
        <v>17</v>
      </c>
      <c r="J64" t="n">
        <v>239.41</v>
      </c>
      <c r="K64" t="n">
        <v>56.13</v>
      </c>
      <c r="L64" t="n">
        <v>16.5</v>
      </c>
      <c r="M64" t="n">
        <v>15</v>
      </c>
      <c r="N64" t="n">
        <v>56.78</v>
      </c>
      <c r="O64" t="n">
        <v>29761.35</v>
      </c>
      <c r="P64" t="n">
        <v>351.36</v>
      </c>
      <c r="Q64" t="n">
        <v>452.61</v>
      </c>
      <c r="R64" t="n">
        <v>77.43000000000001</v>
      </c>
      <c r="S64" t="n">
        <v>57.64</v>
      </c>
      <c r="T64" t="n">
        <v>7770.12</v>
      </c>
      <c r="U64" t="n">
        <v>0.74</v>
      </c>
      <c r="V64" t="n">
        <v>0.88</v>
      </c>
      <c r="W64" t="n">
        <v>6.82</v>
      </c>
      <c r="X64" t="n">
        <v>0.46</v>
      </c>
      <c r="Y64" t="n">
        <v>1</v>
      </c>
      <c r="Z64" t="n">
        <v>10</v>
      </c>
      <c r="AA64" t="n">
        <v>436.0075709677712</v>
      </c>
      <c r="AB64" t="n">
        <v>596.5647938945773</v>
      </c>
      <c r="AC64" t="n">
        <v>539.6294872492251</v>
      </c>
      <c r="AD64" t="n">
        <v>436007.5709677712</v>
      </c>
      <c r="AE64" t="n">
        <v>596564.7938945773</v>
      </c>
      <c r="AF64" t="n">
        <v>1.879930212261581e-06</v>
      </c>
      <c r="AG64" t="n">
        <v>11</v>
      </c>
      <c r="AH64" t="n">
        <v>539629.4872492251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3.6423</v>
      </c>
      <c r="E65" t="n">
        <v>27.46</v>
      </c>
      <c r="F65" t="n">
        <v>24.17</v>
      </c>
      <c r="G65" t="n">
        <v>90.63</v>
      </c>
      <c r="H65" t="n">
        <v>1.24</v>
      </c>
      <c r="I65" t="n">
        <v>16</v>
      </c>
      <c r="J65" t="n">
        <v>239.85</v>
      </c>
      <c r="K65" t="n">
        <v>56.13</v>
      </c>
      <c r="L65" t="n">
        <v>16.75</v>
      </c>
      <c r="M65" t="n">
        <v>14</v>
      </c>
      <c r="N65" t="n">
        <v>56.97</v>
      </c>
      <c r="O65" t="n">
        <v>29815.09</v>
      </c>
      <c r="P65" t="n">
        <v>350.76</v>
      </c>
      <c r="Q65" t="n">
        <v>452.6</v>
      </c>
      <c r="R65" t="n">
        <v>76.66</v>
      </c>
      <c r="S65" t="n">
        <v>57.64</v>
      </c>
      <c r="T65" t="n">
        <v>7387.61</v>
      </c>
      <c r="U65" t="n">
        <v>0.75</v>
      </c>
      <c r="V65" t="n">
        <v>0.88</v>
      </c>
      <c r="W65" t="n">
        <v>6.82</v>
      </c>
      <c r="X65" t="n">
        <v>0.44</v>
      </c>
      <c r="Y65" t="n">
        <v>1</v>
      </c>
      <c r="Z65" t="n">
        <v>10</v>
      </c>
      <c r="AA65" t="n">
        <v>434.8081490259517</v>
      </c>
      <c r="AB65" t="n">
        <v>594.9236918790184</v>
      </c>
      <c r="AC65" t="n">
        <v>538.1450097067299</v>
      </c>
      <c r="AD65" t="n">
        <v>434808.1490259517</v>
      </c>
      <c r="AE65" t="n">
        <v>594923.6918790184</v>
      </c>
      <c r="AF65" t="n">
        <v>1.884275795184336e-06</v>
      </c>
      <c r="AG65" t="n">
        <v>11</v>
      </c>
      <c r="AH65" t="n">
        <v>538145.0097067299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3.6432</v>
      </c>
      <c r="E66" t="n">
        <v>27.45</v>
      </c>
      <c r="F66" t="n">
        <v>24.16</v>
      </c>
      <c r="G66" t="n">
        <v>90.59999999999999</v>
      </c>
      <c r="H66" t="n">
        <v>1.26</v>
      </c>
      <c r="I66" t="n">
        <v>16</v>
      </c>
      <c r="J66" t="n">
        <v>240.28</v>
      </c>
      <c r="K66" t="n">
        <v>56.13</v>
      </c>
      <c r="L66" t="n">
        <v>17</v>
      </c>
      <c r="M66" t="n">
        <v>14</v>
      </c>
      <c r="N66" t="n">
        <v>57.16</v>
      </c>
      <c r="O66" t="n">
        <v>29869.01</v>
      </c>
      <c r="P66" t="n">
        <v>350.43</v>
      </c>
      <c r="Q66" t="n">
        <v>452.62</v>
      </c>
      <c r="R66" t="n">
        <v>76.38</v>
      </c>
      <c r="S66" t="n">
        <v>57.64</v>
      </c>
      <c r="T66" t="n">
        <v>7246.83</v>
      </c>
      <c r="U66" t="n">
        <v>0.75</v>
      </c>
      <c r="V66" t="n">
        <v>0.88</v>
      </c>
      <c r="W66" t="n">
        <v>6.82</v>
      </c>
      <c r="X66" t="n">
        <v>0.43</v>
      </c>
      <c r="Y66" t="n">
        <v>1</v>
      </c>
      <c r="Z66" t="n">
        <v>10</v>
      </c>
      <c r="AA66" t="n">
        <v>434.4764904292873</v>
      </c>
      <c r="AB66" t="n">
        <v>594.4699019553177</v>
      </c>
      <c r="AC66" t="n">
        <v>537.7345288564489</v>
      </c>
      <c r="AD66" t="n">
        <v>434476.4904292873</v>
      </c>
      <c r="AE66" t="n">
        <v>594469.9019553177</v>
      </c>
      <c r="AF66" t="n">
        <v>1.884741393354631e-06</v>
      </c>
      <c r="AG66" t="n">
        <v>11</v>
      </c>
      <c r="AH66" t="n">
        <v>537734.5288564489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3.644</v>
      </c>
      <c r="E67" t="n">
        <v>27.44</v>
      </c>
      <c r="F67" t="n">
        <v>24.15</v>
      </c>
      <c r="G67" t="n">
        <v>90.58</v>
      </c>
      <c r="H67" t="n">
        <v>1.27</v>
      </c>
      <c r="I67" t="n">
        <v>16</v>
      </c>
      <c r="J67" t="n">
        <v>240.72</v>
      </c>
      <c r="K67" t="n">
        <v>56.13</v>
      </c>
      <c r="L67" t="n">
        <v>17.25</v>
      </c>
      <c r="M67" t="n">
        <v>14</v>
      </c>
      <c r="N67" t="n">
        <v>57.34</v>
      </c>
      <c r="O67" t="n">
        <v>29922.88</v>
      </c>
      <c r="P67" t="n">
        <v>350.31</v>
      </c>
      <c r="Q67" t="n">
        <v>452.56</v>
      </c>
      <c r="R67" t="n">
        <v>76.26000000000001</v>
      </c>
      <c r="S67" t="n">
        <v>57.64</v>
      </c>
      <c r="T67" t="n">
        <v>7190.45</v>
      </c>
      <c r="U67" t="n">
        <v>0.76</v>
      </c>
      <c r="V67" t="n">
        <v>0.88</v>
      </c>
      <c r="W67" t="n">
        <v>6.82</v>
      </c>
      <c r="X67" t="n">
        <v>0.43</v>
      </c>
      <c r="Y67" t="n">
        <v>1</v>
      </c>
      <c r="Z67" t="n">
        <v>10</v>
      </c>
      <c r="AA67" t="n">
        <v>434.2930397169451</v>
      </c>
      <c r="AB67" t="n">
        <v>594.2188965974168</v>
      </c>
      <c r="AC67" t="n">
        <v>537.507479097618</v>
      </c>
      <c r="AD67" t="n">
        <v>434293.0397169451</v>
      </c>
      <c r="AE67" t="n">
        <v>594218.8965974168</v>
      </c>
      <c r="AF67" t="n">
        <v>1.885155258394893e-06</v>
      </c>
      <c r="AG67" t="n">
        <v>11</v>
      </c>
      <c r="AH67" t="n">
        <v>537507.479097618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3.6423</v>
      </c>
      <c r="E68" t="n">
        <v>27.46</v>
      </c>
      <c r="F68" t="n">
        <v>24.17</v>
      </c>
      <c r="G68" t="n">
        <v>90.62</v>
      </c>
      <c r="H68" t="n">
        <v>1.29</v>
      </c>
      <c r="I68" t="n">
        <v>16</v>
      </c>
      <c r="J68" t="n">
        <v>241.16</v>
      </c>
      <c r="K68" t="n">
        <v>56.13</v>
      </c>
      <c r="L68" t="n">
        <v>17.5</v>
      </c>
      <c r="M68" t="n">
        <v>14</v>
      </c>
      <c r="N68" t="n">
        <v>57.53</v>
      </c>
      <c r="O68" t="n">
        <v>29976.82</v>
      </c>
      <c r="P68" t="n">
        <v>350.54</v>
      </c>
      <c r="Q68" t="n">
        <v>452.6</v>
      </c>
      <c r="R68" t="n">
        <v>76.73999999999999</v>
      </c>
      <c r="S68" t="n">
        <v>57.64</v>
      </c>
      <c r="T68" t="n">
        <v>7429.37</v>
      </c>
      <c r="U68" t="n">
        <v>0.75</v>
      </c>
      <c r="V68" t="n">
        <v>0.88</v>
      </c>
      <c r="W68" t="n">
        <v>6.82</v>
      </c>
      <c r="X68" t="n">
        <v>0.44</v>
      </c>
      <c r="Y68" t="n">
        <v>1</v>
      </c>
      <c r="Z68" t="n">
        <v>10</v>
      </c>
      <c r="AA68" t="n">
        <v>434.6620592981874</v>
      </c>
      <c r="AB68" t="n">
        <v>594.7238054684674</v>
      </c>
      <c r="AC68" t="n">
        <v>537.9642001746595</v>
      </c>
      <c r="AD68" t="n">
        <v>434662.0592981874</v>
      </c>
      <c r="AE68" t="n">
        <v>594723.8054684674</v>
      </c>
      <c r="AF68" t="n">
        <v>1.884275795184336e-06</v>
      </c>
      <c r="AG68" t="n">
        <v>11</v>
      </c>
      <c r="AH68" t="n">
        <v>537964.2001746595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3.6434</v>
      </c>
      <c r="E69" t="n">
        <v>27.45</v>
      </c>
      <c r="F69" t="n">
        <v>24.16</v>
      </c>
      <c r="G69" t="n">
        <v>90.59</v>
      </c>
      <c r="H69" t="n">
        <v>1.31</v>
      </c>
      <c r="I69" t="n">
        <v>16</v>
      </c>
      <c r="J69" t="n">
        <v>241.59</v>
      </c>
      <c r="K69" t="n">
        <v>56.13</v>
      </c>
      <c r="L69" t="n">
        <v>17.75</v>
      </c>
      <c r="M69" t="n">
        <v>14</v>
      </c>
      <c r="N69" t="n">
        <v>57.72</v>
      </c>
      <c r="O69" t="n">
        <v>30030.83</v>
      </c>
      <c r="P69" t="n">
        <v>349.97</v>
      </c>
      <c r="Q69" t="n">
        <v>452.56</v>
      </c>
      <c r="R69" t="n">
        <v>76.59999999999999</v>
      </c>
      <c r="S69" t="n">
        <v>57.64</v>
      </c>
      <c r="T69" t="n">
        <v>7355.87</v>
      </c>
      <c r="U69" t="n">
        <v>0.75</v>
      </c>
      <c r="V69" t="n">
        <v>0.88</v>
      </c>
      <c r="W69" t="n">
        <v>6.82</v>
      </c>
      <c r="X69" t="n">
        <v>0.43</v>
      </c>
      <c r="Y69" t="n">
        <v>1</v>
      </c>
      <c r="Z69" t="n">
        <v>10</v>
      </c>
      <c r="AA69" t="n">
        <v>434.1537815991311</v>
      </c>
      <c r="AB69" t="n">
        <v>594.0283574969892</v>
      </c>
      <c r="AC69" t="n">
        <v>537.3351247815118</v>
      </c>
      <c r="AD69" t="n">
        <v>434153.7815991311</v>
      </c>
      <c r="AE69" t="n">
        <v>594028.3574969892</v>
      </c>
      <c r="AF69" t="n">
        <v>1.884844859614697e-06</v>
      </c>
      <c r="AG69" t="n">
        <v>11</v>
      </c>
      <c r="AH69" t="n">
        <v>537335.1247815118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3.6558</v>
      </c>
      <c r="E70" t="n">
        <v>27.35</v>
      </c>
      <c r="F70" t="n">
        <v>24.11</v>
      </c>
      <c r="G70" t="n">
        <v>96.43000000000001</v>
      </c>
      <c r="H70" t="n">
        <v>1.32</v>
      </c>
      <c r="I70" t="n">
        <v>15</v>
      </c>
      <c r="J70" t="n">
        <v>242.03</v>
      </c>
      <c r="K70" t="n">
        <v>56.13</v>
      </c>
      <c r="L70" t="n">
        <v>18</v>
      </c>
      <c r="M70" t="n">
        <v>13</v>
      </c>
      <c r="N70" t="n">
        <v>57.91</v>
      </c>
      <c r="O70" t="n">
        <v>30084.9</v>
      </c>
      <c r="P70" t="n">
        <v>348.91</v>
      </c>
      <c r="Q70" t="n">
        <v>452.56</v>
      </c>
      <c r="R70" t="n">
        <v>75.14</v>
      </c>
      <c r="S70" t="n">
        <v>57.64</v>
      </c>
      <c r="T70" t="n">
        <v>6632.14</v>
      </c>
      <c r="U70" t="n">
        <v>0.77</v>
      </c>
      <c r="V70" t="n">
        <v>0.88</v>
      </c>
      <c r="W70" t="n">
        <v>6.81</v>
      </c>
      <c r="X70" t="n">
        <v>0.38</v>
      </c>
      <c r="Y70" t="n">
        <v>1</v>
      </c>
      <c r="Z70" t="n">
        <v>10</v>
      </c>
      <c r="AA70" t="n">
        <v>432.2104113020059</v>
      </c>
      <c r="AB70" t="n">
        <v>591.3693525210158</v>
      </c>
      <c r="AC70" t="n">
        <v>534.9298915085084</v>
      </c>
      <c r="AD70" t="n">
        <v>432210.4113020059</v>
      </c>
      <c r="AE70" t="n">
        <v>591369.3525210158</v>
      </c>
      <c r="AF70" t="n">
        <v>1.891259767738763e-06</v>
      </c>
      <c r="AG70" t="n">
        <v>11</v>
      </c>
      <c r="AH70" t="n">
        <v>534929.8915085084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3.6535</v>
      </c>
      <c r="E71" t="n">
        <v>27.37</v>
      </c>
      <c r="F71" t="n">
        <v>24.12</v>
      </c>
      <c r="G71" t="n">
        <v>96.5</v>
      </c>
      <c r="H71" t="n">
        <v>1.34</v>
      </c>
      <c r="I71" t="n">
        <v>15</v>
      </c>
      <c r="J71" t="n">
        <v>242.47</v>
      </c>
      <c r="K71" t="n">
        <v>56.13</v>
      </c>
      <c r="L71" t="n">
        <v>18.25</v>
      </c>
      <c r="M71" t="n">
        <v>13</v>
      </c>
      <c r="N71" t="n">
        <v>58.1</v>
      </c>
      <c r="O71" t="n">
        <v>30139.04</v>
      </c>
      <c r="P71" t="n">
        <v>349.25</v>
      </c>
      <c r="Q71" t="n">
        <v>452.56</v>
      </c>
      <c r="R71" t="n">
        <v>75.26000000000001</v>
      </c>
      <c r="S71" t="n">
        <v>57.64</v>
      </c>
      <c r="T71" t="n">
        <v>6695.05</v>
      </c>
      <c r="U71" t="n">
        <v>0.77</v>
      </c>
      <c r="V71" t="n">
        <v>0.88</v>
      </c>
      <c r="W71" t="n">
        <v>6.82</v>
      </c>
      <c r="X71" t="n">
        <v>0.4</v>
      </c>
      <c r="Y71" t="n">
        <v>1</v>
      </c>
      <c r="Z71" t="n">
        <v>10</v>
      </c>
      <c r="AA71" t="n">
        <v>432.6672961243171</v>
      </c>
      <c r="AB71" t="n">
        <v>591.9944824912378</v>
      </c>
      <c r="AC71" t="n">
        <v>535.4953599517478</v>
      </c>
      <c r="AD71" t="n">
        <v>432667.2961243171</v>
      </c>
      <c r="AE71" t="n">
        <v>591994.4824912378</v>
      </c>
      <c r="AF71" t="n">
        <v>1.890069905748009e-06</v>
      </c>
      <c r="AG71" t="n">
        <v>11</v>
      </c>
      <c r="AH71" t="n">
        <v>535495.3599517478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3.6544</v>
      </c>
      <c r="E72" t="n">
        <v>27.36</v>
      </c>
      <c r="F72" t="n">
        <v>24.12</v>
      </c>
      <c r="G72" t="n">
        <v>96.47</v>
      </c>
      <c r="H72" t="n">
        <v>1.35</v>
      </c>
      <c r="I72" t="n">
        <v>15</v>
      </c>
      <c r="J72" t="n">
        <v>242.91</v>
      </c>
      <c r="K72" t="n">
        <v>56.13</v>
      </c>
      <c r="L72" t="n">
        <v>18.5</v>
      </c>
      <c r="M72" t="n">
        <v>13</v>
      </c>
      <c r="N72" t="n">
        <v>58.28</v>
      </c>
      <c r="O72" t="n">
        <v>30193.25</v>
      </c>
      <c r="P72" t="n">
        <v>349.12</v>
      </c>
      <c r="Q72" t="n">
        <v>452.59</v>
      </c>
      <c r="R72" t="n">
        <v>75.15000000000001</v>
      </c>
      <c r="S72" t="n">
        <v>57.64</v>
      </c>
      <c r="T72" t="n">
        <v>6640.1</v>
      </c>
      <c r="U72" t="n">
        <v>0.77</v>
      </c>
      <c r="V72" t="n">
        <v>0.88</v>
      </c>
      <c r="W72" t="n">
        <v>6.82</v>
      </c>
      <c r="X72" t="n">
        <v>0.39</v>
      </c>
      <c r="Y72" t="n">
        <v>1</v>
      </c>
      <c r="Z72" t="n">
        <v>10</v>
      </c>
      <c r="AA72" t="n">
        <v>432.503903447177</v>
      </c>
      <c r="AB72" t="n">
        <v>591.7709214219987</v>
      </c>
      <c r="AC72" t="n">
        <v>535.2931352371869</v>
      </c>
      <c r="AD72" t="n">
        <v>432503.903447177</v>
      </c>
      <c r="AE72" t="n">
        <v>591770.9214219986</v>
      </c>
      <c r="AF72" t="n">
        <v>1.890535503918303e-06</v>
      </c>
      <c r="AG72" t="n">
        <v>11</v>
      </c>
      <c r="AH72" t="n">
        <v>535293.1352371869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3.653</v>
      </c>
      <c r="E73" t="n">
        <v>27.37</v>
      </c>
      <c r="F73" t="n">
        <v>24.13</v>
      </c>
      <c r="G73" t="n">
        <v>96.51000000000001</v>
      </c>
      <c r="H73" t="n">
        <v>1.37</v>
      </c>
      <c r="I73" t="n">
        <v>15</v>
      </c>
      <c r="J73" t="n">
        <v>243.35</v>
      </c>
      <c r="K73" t="n">
        <v>56.13</v>
      </c>
      <c r="L73" t="n">
        <v>18.75</v>
      </c>
      <c r="M73" t="n">
        <v>13</v>
      </c>
      <c r="N73" t="n">
        <v>58.47</v>
      </c>
      <c r="O73" t="n">
        <v>30247.53</v>
      </c>
      <c r="P73" t="n">
        <v>349.01</v>
      </c>
      <c r="Q73" t="n">
        <v>452.57</v>
      </c>
      <c r="R73" t="n">
        <v>75.47</v>
      </c>
      <c r="S73" t="n">
        <v>57.64</v>
      </c>
      <c r="T73" t="n">
        <v>6799.97</v>
      </c>
      <c r="U73" t="n">
        <v>0.76</v>
      </c>
      <c r="V73" t="n">
        <v>0.88</v>
      </c>
      <c r="W73" t="n">
        <v>6.82</v>
      </c>
      <c r="X73" t="n">
        <v>0.4</v>
      </c>
      <c r="Y73" t="n">
        <v>1</v>
      </c>
      <c r="Z73" t="n">
        <v>10</v>
      </c>
      <c r="AA73" t="n">
        <v>432.5857488191131</v>
      </c>
      <c r="AB73" t="n">
        <v>591.8829058706447</v>
      </c>
      <c r="AC73" t="n">
        <v>535.3944320472252</v>
      </c>
      <c r="AD73" t="n">
        <v>432585.7488191131</v>
      </c>
      <c r="AE73" t="n">
        <v>591882.9058706446</v>
      </c>
      <c r="AF73" t="n">
        <v>1.889811240097845e-06</v>
      </c>
      <c r="AG73" t="n">
        <v>11</v>
      </c>
      <c r="AH73" t="n">
        <v>535394.4320472252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3.6545</v>
      </c>
      <c r="E74" t="n">
        <v>27.36</v>
      </c>
      <c r="F74" t="n">
        <v>24.12</v>
      </c>
      <c r="G74" t="n">
        <v>96.47</v>
      </c>
      <c r="H74" t="n">
        <v>1.39</v>
      </c>
      <c r="I74" t="n">
        <v>15</v>
      </c>
      <c r="J74" t="n">
        <v>243.79</v>
      </c>
      <c r="K74" t="n">
        <v>56.13</v>
      </c>
      <c r="L74" t="n">
        <v>19</v>
      </c>
      <c r="M74" t="n">
        <v>13</v>
      </c>
      <c r="N74" t="n">
        <v>58.67</v>
      </c>
      <c r="O74" t="n">
        <v>30301.87</v>
      </c>
      <c r="P74" t="n">
        <v>348.33</v>
      </c>
      <c r="Q74" t="n">
        <v>452.58</v>
      </c>
      <c r="R74" t="n">
        <v>75.06999999999999</v>
      </c>
      <c r="S74" t="n">
        <v>57.64</v>
      </c>
      <c r="T74" t="n">
        <v>6600.21</v>
      </c>
      <c r="U74" t="n">
        <v>0.77</v>
      </c>
      <c r="V74" t="n">
        <v>0.88</v>
      </c>
      <c r="W74" t="n">
        <v>6.82</v>
      </c>
      <c r="X74" t="n">
        <v>0.39</v>
      </c>
      <c r="Y74" t="n">
        <v>1</v>
      </c>
      <c r="Z74" t="n">
        <v>10</v>
      </c>
      <c r="AA74" t="n">
        <v>431.9724697521963</v>
      </c>
      <c r="AB74" t="n">
        <v>591.043790395326</v>
      </c>
      <c r="AC74" t="n">
        <v>534.6354005751651</v>
      </c>
      <c r="AD74" t="n">
        <v>431972.4697521963</v>
      </c>
      <c r="AE74" t="n">
        <v>591043.790395326</v>
      </c>
      <c r="AF74" t="n">
        <v>1.890587237048336e-06</v>
      </c>
      <c r="AG74" t="n">
        <v>11</v>
      </c>
      <c r="AH74" t="n">
        <v>534635.4005751652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3.6629</v>
      </c>
      <c r="E75" t="n">
        <v>27.3</v>
      </c>
      <c r="F75" t="n">
        <v>24.1</v>
      </c>
      <c r="G75" t="n">
        <v>103.27</v>
      </c>
      <c r="H75" t="n">
        <v>1.4</v>
      </c>
      <c r="I75" t="n">
        <v>14</v>
      </c>
      <c r="J75" t="n">
        <v>244.23</v>
      </c>
      <c r="K75" t="n">
        <v>56.13</v>
      </c>
      <c r="L75" t="n">
        <v>19.25</v>
      </c>
      <c r="M75" t="n">
        <v>12</v>
      </c>
      <c r="N75" t="n">
        <v>58.86</v>
      </c>
      <c r="O75" t="n">
        <v>30356.29</v>
      </c>
      <c r="P75" t="n">
        <v>348.18</v>
      </c>
      <c r="Q75" t="n">
        <v>452.56</v>
      </c>
      <c r="R75" t="n">
        <v>74.65000000000001</v>
      </c>
      <c r="S75" t="n">
        <v>57.64</v>
      </c>
      <c r="T75" t="n">
        <v>6392.99</v>
      </c>
      <c r="U75" t="n">
        <v>0.77</v>
      </c>
      <c r="V75" t="n">
        <v>0.88</v>
      </c>
      <c r="W75" t="n">
        <v>6.81</v>
      </c>
      <c r="X75" t="n">
        <v>0.37</v>
      </c>
      <c r="Y75" t="n">
        <v>1</v>
      </c>
      <c r="Z75" t="n">
        <v>10</v>
      </c>
      <c r="AA75" t="n">
        <v>431.0861862131736</v>
      </c>
      <c r="AB75" t="n">
        <v>589.831138157165</v>
      </c>
      <c r="AC75" t="n">
        <v>533.538482164646</v>
      </c>
      <c r="AD75" t="n">
        <v>431086.1862131736</v>
      </c>
      <c r="AE75" t="n">
        <v>589831.138157165</v>
      </c>
      <c r="AF75" t="n">
        <v>1.894932819971091e-06</v>
      </c>
      <c r="AG75" t="n">
        <v>11</v>
      </c>
      <c r="AH75" t="n">
        <v>533538.482164646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3.664</v>
      </c>
      <c r="E76" t="n">
        <v>27.29</v>
      </c>
      <c r="F76" t="n">
        <v>24.09</v>
      </c>
      <c r="G76" t="n">
        <v>103.24</v>
      </c>
      <c r="H76" t="n">
        <v>1.42</v>
      </c>
      <c r="I76" t="n">
        <v>14</v>
      </c>
      <c r="J76" t="n">
        <v>244.68</v>
      </c>
      <c r="K76" t="n">
        <v>56.13</v>
      </c>
      <c r="L76" t="n">
        <v>19.5</v>
      </c>
      <c r="M76" t="n">
        <v>12</v>
      </c>
      <c r="N76" t="n">
        <v>59.05</v>
      </c>
      <c r="O76" t="n">
        <v>30410.77</v>
      </c>
      <c r="P76" t="n">
        <v>348.43</v>
      </c>
      <c r="Q76" t="n">
        <v>452.56</v>
      </c>
      <c r="R76" t="n">
        <v>74.28</v>
      </c>
      <c r="S76" t="n">
        <v>57.64</v>
      </c>
      <c r="T76" t="n">
        <v>6207.41</v>
      </c>
      <c r="U76" t="n">
        <v>0.78</v>
      </c>
      <c r="V76" t="n">
        <v>0.88</v>
      </c>
      <c r="W76" t="n">
        <v>6.81</v>
      </c>
      <c r="X76" t="n">
        <v>0.36</v>
      </c>
      <c r="Y76" t="n">
        <v>1</v>
      </c>
      <c r="Z76" t="n">
        <v>10</v>
      </c>
      <c r="AA76" t="n">
        <v>431.1231310980745</v>
      </c>
      <c r="AB76" t="n">
        <v>589.8816877785797</v>
      </c>
      <c r="AC76" t="n">
        <v>533.5842074011398</v>
      </c>
      <c r="AD76" t="n">
        <v>431123.1310980745</v>
      </c>
      <c r="AE76" t="n">
        <v>589881.6877785797</v>
      </c>
      <c r="AF76" t="n">
        <v>1.895501884401451e-06</v>
      </c>
      <c r="AG76" t="n">
        <v>11</v>
      </c>
      <c r="AH76" t="n">
        <v>533584.2074011398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3.6641</v>
      </c>
      <c r="E77" t="n">
        <v>27.29</v>
      </c>
      <c r="F77" t="n">
        <v>24.09</v>
      </c>
      <c r="G77" t="n">
        <v>103.23</v>
      </c>
      <c r="H77" t="n">
        <v>1.43</v>
      </c>
      <c r="I77" t="n">
        <v>14</v>
      </c>
      <c r="J77" t="n">
        <v>245.12</v>
      </c>
      <c r="K77" t="n">
        <v>56.13</v>
      </c>
      <c r="L77" t="n">
        <v>19.75</v>
      </c>
      <c r="M77" t="n">
        <v>12</v>
      </c>
      <c r="N77" t="n">
        <v>59.24</v>
      </c>
      <c r="O77" t="n">
        <v>30465.32</v>
      </c>
      <c r="P77" t="n">
        <v>348.31</v>
      </c>
      <c r="Q77" t="n">
        <v>452.55</v>
      </c>
      <c r="R77" t="n">
        <v>74.04000000000001</v>
      </c>
      <c r="S77" t="n">
        <v>57.64</v>
      </c>
      <c r="T77" t="n">
        <v>6090.38</v>
      </c>
      <c r="U77" t="n">
        <v>0.78</v>
      </c>
      <c r="V77" t="n">
        <v>0.88</v>
      </c>
      <c r="W77" t="n">
        <v>6.82</v>
      </c>
      <c r="X77" t="n">
        <v>0.36</v>
      </c>
      <c r="Y77" t="n">
        <v>1</v>
      </c>
      <c r="Z77" t="n">
        <v>10</v>
      </c>
      <c r="AA77" t="n">
        <v>431.0353900341721</v>
      </c>
      <c r="AB77" t="n">
        <v>589.7616365840859</v>
      </c>
      <c r="AC77" t="n">
        <v>533.4756137241556</v>
      </c>
      <c r="AD77" t="n">
        <v>431035.3900341721</v>
      </c>
      <c r="AE77" t="n">
        <v>589761.6365840859</v>
      </c>
      <c r="AF77" t="n">
        <v>1.895553617531484e-06</v>
      </c>
      <c r="AG77" t="n">
        <v>11</v>
      </c>
      <c r="AH77" t="n">
        <v>533475.6137241556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3.6627</v>
      </c>
      <c r="E78" t="n">
        <v>27.3</v>
      </c>
      <c r="F78" t="n">
        <v>24.1</v>
      </c>
      <c r="G78" t="n">
        <v>103.28</v>
      </c>
      <c r="H78" t="n">
        <v>1.45</v>
      </c>
      <c r="I78" t="n">
        <v>14</v>
      </c>
      <c r="J78" t="n">
        <v>245.56</v>
      </c>
      <c r="K78" t="n">
        <v>56.13</v>
      </c>
      <c r="L78" t="n">
        <v>20</v>
      </c>
      <c r="M78" t="n">
        <v>12</v>
      </c>
      <c r="N78" t="n">
        <v>59.43</v>
      </c>
      <c r="O78" t="n">
        <v>30519.94</v>
      </c>
      <c r="P78" t="n">
        <v>347.92</v>
      </c>
      <c r="Q78" t="n">
        <v>452.56</v>
      </c>
      <c r="R78" t="n">
        <v>74.53</v>
      </c>
      <c r="S78" t="n">
        <v>57.64</v>
      </c>
      <c r="T78" t="n">
        <v>6331.51</v>
      </c>
      <c r="U78" t="n">
        <v>0.77</v>
      </c>
      <c r="V78" t="n">
        <v>0.88</v>
      </c>
      <c r="W78" t="n">
        <v>6.82</v>
      </c>
      <c r="X78" t="n">
        <v>0.37</v>
      </c>
      <c r="Y78" t="n">
        <v>1</v>
      </c>
      <c r="Z78" t="n">
        <v>10</v>
      </c>
      <c r="AA78" t="n">
        <v>430.9315605407245</v>
      </c>
      <c r="AB78" t="n">
        <v>589.6195724905169</v>
      </c>
      <c r="AC78" t="n">
        <v>533.3471080282886</v>
      </c>
      <c r="AD78" t="n">
        <v>430931.5605407245</v>
      </c>
      <c r="AE78" t="n">
        <v>589619.5724905169</v>
      </c>
      <c r="AF78" t="n">
        <v>1.894829353711025e-06</v>
      </c>
      <c r="AG78" t="n">
        <v>11</v>
      </c>
      <c r="AH78" t="n">
        <v>533347.1080282886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3.6627</v>
      </c>
      <c r="E79" t="n">
        <v>27.3</v>
      </c>
      <c r="F79" t="n">
        <v>24.1</v>
      </c>
      <c r="G79" t="n">
        <v>103.28</v>
      </c>
      <c r="H79" t="n">
        <v>1.46</v>
      </c>
      <c r="I79" t="n">
        <v>14</v>
      </c>
      <c r="J79" t="n">
        <v>246</v>
      </c>
      <c r="K79" t="n">
        <v>56.13</v>
      </c>
      <c r="L79" t="n">
        <v>20.25</v>
      </c>
      <c r="M79" t="n">
        <v>12</v>
      </c>
      <c r="N79" t="n">
        <v>59.63</v>
      </c>
      <c r="O79" t="n">
        <v>30574.64</v>
      </c>
      <c r="P79" t="n">
        <v>347.52</v>
      </c>
      <c r="Q79" t="n">
        <v>452.56</v>
      </c>
      <c r="R79" t="n">
        <v>74.42</v>
      </c>
      <c r="S79" t="n">
        <v>57.64</v>
      </c>
      <c r="T79" t="n">
        <v>6280.18</v>
      </c>
      <c r="U79" t="n">
        <v>0.77</v>
      </c>
      <c r="V79" t="n">
        <v>0.88</v>
      </c>
      <c r="W79" t="n">
        <v>6.82</v>
      </c>
      <c r="X79" t="n">
        <v>0.37</v>
      </c>
      <c r="Y79" t="n">
        <v>1</v>
      </c>
      <c r="Z79" t="n">
        <v>10</v>
      </c>
      <c r="AA79" t="n">
        <v>430.6674222545442</v>
      </c>
      <c r="AB79" t="n">
        <v>589.2581668344063</v>
      </c>
      <c r="AC79" t="n">
        <v>533.0201944207611</v>
      </c>
      <c r="AD79" t="n">
        <v>430667.4222545442</v>
      </c>
      <c r="AE79" t="n">
        <v>589258.1668344063</v>
      </c>
      <c r="AF79" t="n">
        <v>1.894829353711025e-06</v>
      </c>
      <c r="AG79" t="n">
        <v>11</v>
      </c>
      <c r="AH79" t="n">
        <v>533020.1944207611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3.6631</v>
      </c>
      <c r="E80" t="n">
        <v>27.3</v>
      </c>
      <c r="F80" t="n">
        <v>24.1</v>
      </c>
      <c r="G80" t="n">
        <v>103.27</v>
      </c>
      <c r="H80" t="n">
        <v>1.48</v>
      </c>
      <c r="I80" t="n">
        <v>14</v>
      </c>
      <c r="J80" t="n">
        <v>246.45</v>
      </c>
      <c r="K80" t="n">
        <v>56.13</v>
      </c>
      <c r="L80" t="n">
        <v>20.5</v>
      </c>
      <c r="M80" t="n">
        <v>12</v>
      </c>
      <c r="N80" t="n">
        <v>59.82</v>
      </c>
      <c r="O80" t="n">
        <v>30629.4</v>
      </c>
      <c r="P80" t="n">
        <v>346.3</v>
      </c>
      <c r="Q80" t="n">
        <v>452.55</v>
      </c>
      <c r="R80" t="n">
        <v>74.45999999999999</v>
      </c>
      <c r="S80" t="n">
        <v>57.64</v>
      </c>
      <c r="T80" t="n">
        <v>6297.07</v>
      </c>
      <c r="U80" t="n">
        <v>0.77</v>
      </c>
      <c r="V80" t="n">
        <v>0.88</v>
      </c>
      <c r="W80" t="n">
        <v>6.82</v>
      </c>
      <c r="X80" t="n">
        <v>0.37</v>
      </c>
      <c r="Y80" t="n">
        <v>1</v>
      </c>
      <c r="Z80" t="n">
        <v>10</v>
      </c>
      <c r="AA80" t="n">
        <v>429.8278094806898</v>
      </c>
      <c r="AB80" t="n">
        <v>588.1093715961173</v>
      </c>
      <c r="AC80" t="n">
        <v>531.9810385876702</v>
      </c>
      <c r="AD80" t="n">
        <v>429827.8094806898</v>
      </c>
      <c r="AE80" t="n">
        <v>588109.3715961173</v>
      </c>
      <c r="AF80" t="n">
        <v>1.895036286231156e-06</v>
      </c>
      <c r="AG80" t="n">
        <v>11</v>
      </c>
      <c r="AH80" t="n">
        <v>531981.0385876702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3.671</v>
      </c>
      <c r="E81" t="n">
        <v>27.24</v>
      </c>
      <c r="F81" t="n">
        <v>24.08</v>
      </c>
      <c r="G81" t="n">
        <v>111.13</v>
      </c>
      <c r="H81" t="n">
        <v>1.49</v>
      </c>
      <c r="I81" t="n">
        <v>13</v>
      </c>
      <c r="J81" t="n">
        <v>246.89</v>
      </c>
      <c r="K81" t="n">
        <v>56.13</v>
      </c>
      <c r="L81" t="n">
        <v>20.75</v>
      </c>
      <c r="M81" t="n">
        <v>11</v>
      </c>
      <c r="N81" t="n">
        <v>60.02</v>
      </c>
      <c r="O81" t="n">
        <v>30684.23</v>
      </c>
      <c r="P81" t="n">
        <v>346.37</v>
      </c>
      <c r="Q81" t="n">
        <v>452.57</v>
      </c>
      <c r="R81" t="n">
        <v>74.01000000000001</v>
      </c>
      <c r="S81" t="n">
        <v>57.64</v>
      </c>
      <c r="T81" t="n">
        <v>6077.47</v>
      </c>
      <c r="U81" t="n">
        <v>0.78</v>
      </c>
      <c r="V81" t="n">
        <v>0.88</v>
      </c>
      <c r="W81" t="n">
        <v>6.81</v>
      </c>
      <c r="X81" t="n">
        <v>0.36</v>
      </c>
      <c r="Y81" t="n">
        <v>1</v>
      </c>
      <c r="Z81" t="n">
        <v>10</v>
      </c>
      <c r="AA81" t="n">
        <v>429.1357292126032</v>
      </c>
      <c r="AB81" t="n">
        <v>587.1624368408947</v>
      </c>
      <c r="AC81" t="n">
        <v>531.1244779564547</v>
      </c>
      <c r="AD81" t="n">
        <v>429135.7292126032</v>
      </c>
      <c r="AE81" t="n">
        <v>587162.4368408946</v>
      </c>
      <c r="AF81" t="n">
        <v>1.899123203503747e-06</v>
      </c>
      <c r="AG81" t="n">
        <v>11</v>
      </c>
      <c r="AH81" t="n">
        <v>531124.4779564547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3.6717</v>
      </c>
      <c r="E82" t="n">
        <v>27.24</v>
      </c>
      <c r="F82" t="n">
        <v>24.07</v>
      </c>
      <c r="G82" t="n">
        <v>111.11</v>
      </c>
      <c r="H82" t="n">
        <v>1.51</v>
      </c>
      <c r="I82" t="n">
        <v>13</v>
      </c>
      <c r="J82" t="n">
        <v>247.34</v>
      </c>
      <c r="K82" t="n">
        <v>56.13</v>
      </c>
      <c r="L82" t="n">
        <v>21</v>
      </c>
      <c r="M82" t="n">
        <v>11</v>
      </c>
      <c r="N82" t="n">
        <v>60.21</v>
      </c>
      <c r="O82" t="n">
        <v>30739.14</v>
      </c>
      <c r="P82" t="n">
        <v>346.96</v>
      </c>
      <c r="Q82" t="n">
        <v>452.61</v>
      </c>
      <c r="R82" t="n">
        <v>73.81</v>
      </c>
      <c r="S82" t="n">
        <v>57.64</v>
      </c>
      <c r="T82" t="n">
        <v>5980.23</v>
      </c>
      <c r="U82" t="n">
        <v>0.78</v>
      </c>
      <c r="V82" t="n">
        <v>0.88</v>
      </c>
      <c r="W82" t="n">
        <v>6.81</v>
      </c>
      <c r="X82" t="n">
        <v>0.35</v>
      </c>
      <c r="Y82" t="n">
        <v>1</v>
      </c>
      <c r="Z82" t="n">
        <v>10</v>
      </c>
      <c r="AA82" t="n">
        <v>429.4309804515181</v>
      </c>
      <c r="AB82" t="n">
        <v>587.5664126115432</v>
      </c>
      <c r="AC82" t="n">
        <v>531.4898988465362</v>
      </c>
      <c r="AD82" t="n">
        <v>429430.980451518</v>
      </c>
      <c r="AE82" t="n">
        <v>587566.4126115432</v>
      </c>
      <c r="AF82" t="n">
        <v>1.899485335413976e-06</v>
      </c>
      <c r="AG82" t="n">
        <v>11</v>
      </c>
      <c r="AH82" t="n">
        <v>531489.8988465362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3.6719</v>
      </c>
      <c r="E83" t="n">
        <v>27.23</v>
      </c>
      <c r="F83" t="n">
        <v>24.07</v>
      </c>
      <c r="G83" t="n">
        <v>111.1</v>
      </c>
      <c r="H83" t="n">
        <v>1.53</v>
      </c>
      <c r="I83" t="n">
        <v>13</v>
      </c>
      <c r="J83" t="n">
        <v>247.78</v>
      </c>
      <c r="K83" t="n">
        <v>56.13</v>
      </c>
      <c r="L83" t="n">
        <v>21.25</v>
      </c>
      <c r="M83" t="n">
        <v>11</v>
      </c>
      <c r="N83" t="n">
        <v>60.41</v>
      </c>
      <c r="O83" t="n">
        <v>30794.11</v>
      </c>
      <c r="P83" t="n">
        <v>347.32</v>
      </c>
      <c r="Q83" t="n">
        <v>452.65</v>
      </c>
      <c r="R83" t="n">
        <v>73.75</v>
      </c>
      <c r="S83" t="n">
        <v>57.64</v>
      </c>
      <c r="T83" t="n">
        <v>5946.12</v>
      </c>
      <c r="U83" t="n">
        <v>0.78</v>
      </c>
      <c r="V83" t="n">
        <v>0.88</v>
      </c>
      <c r="W83" t="n">
        <v>6.81</v>
      </c>
      <c r="X83" t="n">
        <v>0.35</v>
      </c>
      <c r="Y83" t="n">
        <v>1</v>
      </c>
      <c r="Z83" t="n">
        <v>10</v>
      </c>
      <c r="AA83" t="n">
        <v>429.6511779832671</v>
      </c>
      <c r="AB83" t="n">
        <v>587.8676965889118</v>
      </c>
      <c r="AC83" t="n">
        <v>531.7624287039596</v>
      </c>
      <c r="AD83" t="n">
        <v>429651.1779832671</v>
      </c>
      <c r="AE83" t="n">
        <v>587867.6965889118</v>
      </c>
      <c r="AF83" t="n">
        <v>1.899588801674042e-06</v>
      </c>
      <c r="AG83" t="n">
        <v>11</v>
      </c>
      <c r="AH83" t="n">
        <v>531762.4287039596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3.6736</v>
      </c>
      <c r="E84" t="n">
        <v>27.22</v>
      </c>
      <c r="F84" t="n">
        <v>24.06</v>
      </c>
      <c r="G84" t="n">
        <v>111.04</v>
      </c>
      <c r="H84" t="n">
        <v>1.54</v>
      </c>
      <c r="I84" t="n">
        <v>13</v>
      </c>
      <c r="J84" t="n">
        <v>248.23</v>
      </c>
      <c r="K84" t="n">
        <v>56.13</v>
      </c>
      <c r="L84" t="n">
        <v>21.5</v>
      </c>
      <c r="M84" t="n">
        <v>11</v>
      </c>
      <c r="N84" t="n">
        <v>60.6</v>
      </c>
      <c r="O84" t="n">
        <v>30849.16</v>
      </c>
      <c r="P84" t="n">
        <v>347.45</v>
      </c>
      <c r="Q84" t="n">
        <v>452.58</v>
      </c>
      <c r="R84" t="n">
        <v>73.19</v>
      </c>
      <c r="S84" t="n">
        <v>57.64</v>
      </c>
      <c r="T84" t="n">
        <v>5667.24</v>
      </c>
      <c r="U84" t="n">
        <v>0.79</v>
      </c>
      <c r="V84" t="n">
        <v>0.88</v>
      </c>
      <c r="W84" t="n">
        <v>6.82</v>
      </c>
      <c r="X84" t="n">
        <v>0.33</v>
      </c>
      <c r="Y84" t="n">
        <v>1</v>
      </c>
      <c r="Z84" t="n">
        <v>10</v>
      </c>
      <c r="AA84" t="n">
        <v>429.5586432753296</v>
      </c>
      <c r="AB84" t="n">
        <v>587.7410865191687</v>
      </c>
      <c r="AC84" t="n">
        <v>531.6479021215742</v>
      </c>
      <c r="AD84" t="n">
        <v>429558.6432753297</v>
      </c>
      <c r="AE84" t="n">
        <v>587741.0865191687</v>
      </c>
      <c r="AF84" t="n">
        <v>1.900468264884599e-06</v>
      </c>
      <c r="AG84" t="n">
        <v>11</v>
      </c>
      <c r="AH84" t="n">
        <v>531647.9021215743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3.6721</v>
      </c>
      <c r="E85" t="n">
        <v>27.23</v>
      </c>
      <c r="F85" t="n">
        <v>24.07</v>
      </c>
      <c r="G85" t="n">
        <v>111.1</v>
      </c>
      <c r="H85" t="n">
        <v>1.56</v>
      </c>
      <c r="I85" t="n">
        <v>13</v>
      </c>
      <c r="J85" t="n">
        <v>248.68</v>
      </c>
      <c r="K85" t="n">
        <v>56.13</v>
      </c>
      <c r="L85" t="n">
        <v>21.75</v>
      </c>
      <c r="M85" t="n">
        <v>11</v>
      </c>
      <c r="N85" t="n">
        <v>60.8</v>
      </c>
      <c r="O85" t="n">
        <v>30904.28</v>
      </c>
      <c r="P85" t="n">
        <v>347.33</v>
      </c>
      <c r="Q85" t="n">
        <v>452.56</v>
      </c>
      <c r="R85" t="n">
        <v>73.61</v>
      </c>
      <c r="S85" t="n">
        <v>57.64</v>
      </c>
      <c r="T85" t="n">
        <v>5877.15</v>
      </c>
      <c r="U85" t="n">
        <v>0.78</v>
      </c>
      <c r="V85" t="n">
        <v>0.88</v>
      </c>
      <c r="W85" t="n">
        <v>6.82</v>
      </c>
      <c r="X85" t="n">
        <v>0.35</v>
      </c>
      <c r="Y85" t="n">
        <v>1</v>
      </c>
      <c r="Z85" t="n">
        <v>10</v>
      </c>
      <c r="AA85" t="n">
        <v>429.6408221621102</v>
      </c>
      <c r="AB85" t="n">
        <v>587.8535272975382</v>
      </c>
      <c r="AC85" t="n">
        <v>531.749611709868</v>
      </c>
      <c r="AD85" t="n">
        <v>429640.8221621102</v>
      </c>
      <c r="AE85" t="n">
        <v>587853.5272975382</v>
      </c>
      <c r="AF85" t="n">
        <v>1.899692267934108e-06</v>
      </c>
      <c r="AG85" t="n">
        <v>11</v>
      </c>
      <c r="AH85" t="n">
        <v>531749.611709868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3.6735</v>
      </c>
      <c r="E86" t="n">
        <v>27.22</v>
      </c>
      <c r="F86" t="n">
        <v>24.06</v>
      </c>
      <c r="G86" t="n">
        <v>111.05</v>
      </c>
      <c r="H86" t="n">
        <v>1.57</v>
      </c>
      <c r="I86" t="n">
        <v>13</v>
      </c>
      <c r="J86" t="n">
        <v>249.12</v>
      </c>
      <c r="K86" t="n">
        <v>56.13</v>
      </c>
      <c r="L86" t="n">
        <v>22</v>
      </c>
      <c r="M86" t="n">
        <v>11</v>
      </c>
      <c r="N86" t="n">
        <v>61</v>
      </c>
      <c r="O86" t="n">
        <v>30959.46</v>
      </c>
      <c r="P86" t="n">
        <v>346.64</v>
      </c>
      <c r="Q86" t="n">
        <v>452.57</v>
      </c>
      <c r="R86" t="n">
        <v>73.20999999999999</v>
      </c>
      <c r="S86" t="n">
        <v>57.64</v>
      </c>
      <c r="T86" t="n">
        <v>5679.4</v>
      </c>
      <c r="U86" t="n">
        <v>0.79</v>
      </c>
      <c r="V86" t="n">
        <v>0.88</v>
      </c>
      <c r="W86" t="n">
        <v>6.82</v>
      </c>
      <c r="X86" t="n">
        <v>0.34</v>
      </c>
      <c r="Y86" t="n">
        <v>1</v>
      </c>
      <c r="Z86" t="n">
        <v>10</v>
      </c>
      <c r="AA86" t="n">
        <v>429.0338012198292</v>
      </c>
      <c r="AB86" t="n">
        <v>587.0229744644356</v>
      </c>
      <c r="AC86" t="n">
        <v>530.9983256734683</v>
      </c>
      <c r="AD86" t="n">
        <v>429033.8012198292</v>
      </c>
      <c r="AE86" t="n">
        <v>587022.9744644356</v>
      </c>
      <c r="AF86" t="n">
        <v>1.900416531754567e-06</v>
      </c>
      <c r="AG86" t="n">
        <v>11</v>
      </c>
      <c r="AH86" t="n">
        <v>530998.3256734683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3.6714</v>
      </c>
      <c r="E87" t="n">
        <v>27.24</v>
      </c>
      <c r="F87" t="n">
        <v>24.08</v>
      </c>
      <c r="G87" t="n">
        <v>111.12</v>
      </c>
      <c r="H87" t="n">
        <v>1.59</v>
      </c>
      <c r="I87" t="n">
        <v>13</v>
      </c>
      <c r="J87" t="n">
        <v>249.57</v>
      </c>
      <c r="K87" t="n">
        <v>56.13</v>
      </c>
      <c r="L87" t="n">
        <v>22.25</v>
      </c>
      <c r="M87" t="n">
        <v>11</v>
      </c>
      <c r="N87" t="n">
        <v>61.2</v>
      </c>
      <c r="O87" t="n">
        <v>31014.73</v>
      </c>
      <c r="P87" t="n">
        <v>346.17</v>
      </c>
      <c r="Q87" t="n">
        <v>452.59</v>
      </c>
      <c r="R87" t="n">
        <v>73.79000000000001</v>
      </c>
      <c r="S87" t="n">
        <v>57.64</v>
      </c>
      <c r="T87" t="n">
        <v>5968.08</v>
      </c>
      <c r="U87" t="n">
        <v>0.78</v>
      </c>
      <c r="V87" t="n">
        <v>0.88</v>
      </c>
      <c r="W87" t="n">
        <v>6.82</v>
      </c>
      <c r="X87" t="n">
        <v>0.35</v>
      </c>
      <c r="Y87" t="n">
        <v>1</v>
      </c>
      <c r="Z87" t="n">
        <v>10</v>
      </c>
      <c r="AA87" t="n">
        <v>428.9701379782871</v>
      </c>
      <c r="AB87" t="n">
        <v>586.9358676087336</v>
      </c>
      <c r="AC87" t="n">
        <v>530.9195321738192</v>
      </c>
      <c r="AD87" t="n">
        <v>428970.1379782871</v>
      </c>
      <c r="AE87" t="n">
        <v>586935.8676087336</v>
      </c>
      <c r="AF87" t="n">
        <v>1.899330136023878e-06</v>
      </c>
      <c r="AG87" t="n">
        <v>11</v>
      </c>
      <c r="AH87" t="n">
        <v>530919.5321738193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3.682</v>
      </c>
      <c r="E88" t="n">
        <v>27.16</v>
      </c>
      <c r="F88" t="n">
        <v>24.04</v>
      </c>
      <c r="G88" t="n">
        <v>120.2</v>
      </c>
      <c r="H88" t="n">
        <v>1.6</v>
      </c>
      <c r="I88" t="n">
        <v>12</v>
      </c>
      <c r="J88" t="n">
        <v>250.02</v>
      </c>
      <c r="K88" t="n">
        <v>56.13</v>
      </c>
      <c r="L88" t="n">
        <v>22.5</v>
      </c>
      <c r="M88" t="n">
        <v>10</v>
      </c>
      <c r="N88" t="n">
        <v>61.39</v>
      </c>
      <c r="O88" t="n">
        <v>31070.06</v>
      </c>
      <c r="P88" t="n">
        <v>344.94</v>
      </c>
      <c r="Q88" t="n">
        <v>452.56</v>
      </c>
      <c r="R88" t="n">
        <v>72.44</v>
      </c>
      <c r="S88" t="n">
        <v>57.64</v>
      </c>
      <c r="T88" t="n">
        <v>5296.83</v>
      </c>
      <c r="U88" t="n">
        <v>0.8</v>
      </c>
      <c r="V88" t="n">
        <v>0.88</v>
      </c>
      <c r="W88" t="n">
        <v>6.82</v>
      </c>
      <c r="X88" t="n">
        <v>0.32</v>
      </c>
      <c r="Y88" t="n">
        <v>1</v>
      </c>
      <c r="Z88" t="n">
        <v>10</v>
      </c>
      <c r="AA88" t="n">
        <v>427.1322169561125</v>
      </c>
      <c r="AB88" t="n">
        <v>584.4211429828416</v>
      </c>
      <c r="AC88" t="n">
        <v>528.6448093367842</v>
      </c>
      <c r="AD88" t="n">
        <v>427132.2169561125</v>
      </c>
      <c r="AE88" t="n">
        <v>584421.1429828416</v>
      </c>
      <c r="AF88" t="n">
        <v>1.904813847807354e-06</v>
      </c>
      <c r="AG88" t="n">
        <v>11</v>
      </c>
      <c r="AH88" t="n">
        <v>528644.8093367842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3.6835</v>
      </c>
      <c r="E89" t="n">
        <v>27.15</v>
      </c>
      <c r="F89" t="n">
        <v>24.03</v>
      </c>
      <c r="G89" t="n">
        <v>120.14</v>
      </c>
      <c r="H89" t="n">
        <v>1.62</v>
      </c>
      <c r="I89" t="n">
        <v>12</v>
      </c>
      <c r="J89" t="n">
        <v>250.47</v>
      </c>
      <c r="K89" t="n">
        <v>56.13</v>
      </c>
      <c r="L89" t="n">
        <v>22.75</v>
      </c>
      <c r="M89" t="n">
        <v>10</v>
      </c>
      <c r="N89" t="n">
        <v>61.59</v>
      </c>
      <c r="O89" t="n">
        <v>31125.47</v>
      </c>
      <c r="P89" t="n">
        <v>344.89</v>
      </c>
      <c r="Q89" t="n">
        <v>452.56</v>
      </c>
      <c r="R89" t="n">
        <v>72.18000000000001</v>
      </c>
      <c r="S89" t="n">
        <v>57.64</v>
      </c>
      <c r="T89" t="n">
        <v>5167.33</v>
      </c>
      <c r="U89" t="n">
        <v>0.8</v>
      </c>
      <c r="V89" t="n">
        <v>0.88</v>
      </c>
      <c r="W89" t="n">
        <v>6.81</v>
      </c>
      <c r="X89" t="n">
        <v>0.3</v>
      </c>
      <c r="Y89" t="n">
        <v>1</v>
      </c>
      <c r="Z89" t="n">
        <v>10</v>
      </c>
      <c r="AA89" t="n">
        <v>426.9396556276193</v>
      </c>
      <c r="AB89" t="n">
        <v>584.1576720779908</v>
      </c>
      <c r="AC89" t="n">
        <v>528.4064837253087</v>
      </c>
      <c r="AD89" t="n">
        <v>426939.6556276194</v>
      </c>
      <c r="AE89" t="n">
        <v>584157.6720779908</v>
      </c>
      <c r="AF89" t="n">
        <v>1.905589844757846e-06</v>
      </c>
      <c r="AG89" t="n">
        <v>11</v>
      </c>
      <c r="AH89" t="n">
        <v>528406.4837253087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3.6834</v>
      </c>
      <c r="E90" t="n">
        <v>27.15</v>
      </c>
      <c r="F90" t="n">
        <v>24.03</v>
      </c>
      <c r="G90" t="n">
        <v>120.15</v>
      </c>
      <c r="H90" t="n">
        <v>1.63</v>
      </c>
      <c r="I90" t="n">
        <v>12</v>
      </c>
      <c r="J90" t="n">
        <v>250.92</v>
      </c>
      <c r="K90" t="n">
        <v>56.13</v>
      </c>
      <c r="L90" t="n">
        <v>23</v>
      </c>
      <c r="M90" t="n">
        <v>10</v>
      </c>
      <c r="N90" t="n">
        <v>61.79</v>
      </c>
      <c r="O90" t="n">
        <v>31180.95</v>
      </c>
      <c r="P90" t="n">
        <v>345.26</v>
      </c>
      <c r="Q90" t="n">
        <v>452.58</v>
      </c>
      <c r="R90" t="n">
        <v>72.12</v>
      </c>
      <c r="S90" t="n">
        <v>57.64</v>
      </c>
      <c r="T90" t="n">
        <v>5136.14</v>
      </c>
      <c r="U90" t="n">
        <v>0.8</v>
      </c>
      <c r="V90" t="n">
        <v>0.88</v>
      </c>
      <c r="W90" t="n">
        <v>6.82</v>
      </c>
      <c r="X90" t="n">
        <v>0.31</v>
      </c>
      <c r="Y90" t="n">
        <v>1</v>
      </c>
      <c r="Z90" t="n">
        <v>10</v>
      </c>
      <c r="AA90" t="n">
        <v>427.1909820509491</v>
      </c>
      <c r="AB90" t="n">
        <v>584.5015479781299</v>
      </c>
      <c r="AC90" t="n">
        <v>528.7175405921714</v>
      </c>
      <c r="AD90" t="n">
        <v>427190.9820509491</v>
      </c>
      <c r="AE90" t="n">
        <v>584501.5479781299</v>
      </c>
      <c r="AF90" t="n">
        <v>1.905538111627813e-06</v>
      </c>
      <c r="AG90" t="n">
        <v>11</v>
      </c>
      <c r="AH90" t="n">
        <v>528717.5405921714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3.6852</v>
      </c>
      <c r="E91" t="n">
        <v>27.14</v>
      </c>
      <c r="F91" t="n">
        <v>24.02</v>
      </c>
      <c r="G91" t="n">
        <v>120.08</v>
      </c>
      <c r="H91" t="n">
        <v>1.65</v>
      </c>
      <c r="I91" t="n">
        <v>12</v>
      </c>
      <c r="J91" t="n">
        <v>251.37</v>
      </c>
      <c r="K91" t="n">
        <v>56.13</v>
      </c>
      <c r="L91" t="n">
        <v>23.25</v>
      </c>
      <c r="M91" t="n">
        <v>10</v>
      </c>
      <c r="N91" t="n">
        <v>61.99</v>
      </c>
      <c r="O91" t="n">
        <v>31236.5</v>
      </c>
      <c r="P91" t="n">
        <v>345.19</v>
      </c>
      <c r="Q91" t="n">
        <v>452.57</v>
      </c>
      <c r="R91" t="n">
        <v>71.84999999999999</v>
      </c>
      <c r="S91" t="n">
        <v>57.64</v>
      </c>
      <c r="T91" t="n">
        <v>5003.47</v>
      </c>
      <c r="U91" t="n">
        <v>0.8</v>
      </c>
      <c r="V91" t="n">
        <v>0.88</v>
      </c>
      <c r="W91" t="n">
        <v>6.81</v>
      </c>
      <c r="X91" t="n">
        <v>0.29</v>
      </c>
      <c r="Y91" t="n">
        <v>1</v>
      </c>
      <c r="Z91" t="n">
        <v>10</v>
      </c>
      <c r="AA91" t="n">
        <v>426.9602364068884</v>
      </c>
      <c r="AB91" t="n">
        <v>584.1858316081469</v>
      </c>
      <c r="AC91" t="n">
        <v>528.4319557494288</v>
      </c>
      <c r="AD91" t="n">
        <v>426960.2364068885</v>
      </c>
      <c r="AE91" t="n">
        <v>584185.8316081469</v>
      </c>
      <c r="AF91" t="n">
        <v>1.906469307968403e-06</v>
      </c>
      <c r="AG91" t="n">
        <v>11</v>
      </c>
      <c r="AH91" t="n">
        <v>528431.9557494287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3.6817</v>
      </c>
      <c r="E92" t="n">
        <v>27.16</v>
      </c>
      <c r="F92" t="n">
        <v>24.04</v>
      </c>
      <c r="G92" t="n">
        <v>120.21</v>
      </c>
      <c r="H92" t="n">
        <v>1.66</v>
      </c>
      <c r="I92" t="n">
        <v>12</v>
      </c>
      <c r="J92" t="n">
        <v>251.82</v>
      </c>
      <c r="K92" t="n">
        <v>56.13</v>
      </c>
      <c r="L92" t="n">
        <v>23.5</v>
      </c>
      <c r="M92" t="n">
        <v>10</v>
      </c>
      <c r="N92" t="n">
        <v>62.19</v>
      </c>
      <c r="O92" t="n">
        <v>31292.13</v>
      </c>
      <c r="P92" t="n">
        <v>345.92</v>
      </c>
      <c r="Q92" t="n">
        <v>452.59</v>
      </c>
      <c r="R92" t="n">
        <v>72.64</v>
      </c>
      <c r="S92" t="n">
        <v>57.64</v>
      </c>
      <c r="T92" t="n">
        <v>5396.47</v>
      </c>
      <c r="U92" t="n">
        <v>0.79</v>
      </c>
      <c r="V92" t="n">
        <v>0.88</v>
      </c>
      <c r="W92" t="n">
        <v>6.82</v>
      </c>
      <c r="X92" t="n">
        <v>0.32</v>
      </c>
      <c r="Y92" t="n">
        <v>1</v>
      </c>
      <c r="Z92" t="n">
        <v>10</v>
      </c>
      <c r="AA92" t="n">
        <v>427.8011581351112</v>
      </c>
      <c r="AB92" t="n">
        <v>585.3364178155495</v>
      </c>
      <c r="AC92" t="n">
        <v>529.4727316240547</v>
      </c>
      <c r="AD92" t="n">
        <v>427801.1581351112</v>
      </c>
      <c r="AE92" t="n">
        <v>585336.4178155494</v>
      </c>
      <c r="AF92" t="n">
        <v>1.904658648417255e-06</v>
      </c>
      <c r="AG92" t="n">
        <v>11</v>
      </c>
      <c r="AH92" t="n">
        <v>529472.7316240547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3.6838</v>
      </c>
      <c r="E93" t="n">
        <v>27.15</v>
      </c>
      <c r="F93" t="n">
        <v>24.03</v>
      </c>
      <c r="G93" t="n">
        <v>120.13</v>
      </c>
      <c r="H93" t="n">
        <v>1.67</v>
      </c>
      <c r="I93" t="n">
        <v>12</v>
      </c>
      <c r="J93" t="n">
        <v>252.27</v>
      </c>
      <c r="K93" t="n">
        <v>56.13</v>
      </c>
      <c r="L93" t="n">
        <v>23.75</v>
      </c>
      <c r="M93" t="n">
        <v>10</v>
      </c>
      <c r="N93" t="n">
        <v>62.4</v>
      </c>
      <c r="O93" t="n">
        <v>31347.83</v>
      </c>
      <c r="P93" t="n">
        <v>345.43</v>
      </c>
      <c r="Q93" t="n">
        <v>452.59</v>
      </c>
      <c r="R93" t="n">
        <v>72.36</v>
      </c>
      <c r="S93" t="n">
        <v>57.64</v>
      </c>
      <c r="T93" t="n">
        <v>5257.01</v>
      </c>
      <c r="U93" t="n">
        <v>0.8</v>
      </c>
      <c r="V93" t="n">
        <v>0.88</v>
      </c>
      <c r="W93" t="n">
        <v>6.81</v>
      </c>
      <c r="X93" t="n">
        <v>0.3</v>
      </c>
      <c r="Y93" t="n">
        <v>1</v>
      </c>
      <c r="Z93" t="n">
        <v>10</v>
      </c>
      <c r="AA93" t="n">
        <v>427.269087836939</v>
      </c>
      <c r="AB93" t="n">
        <v>584.6084157603052</v>
      </c>
      <c r="AC93" t="n">
        <v>528.8142090632058</v>
      </c>
      <c r="AD93" t="n">
        <v>427269.087836939</v>
      </c>
      <c r="AE93" t="n">
        <v>584608.4157603052</v>
      </c>
      <c r="AF93" t="n">
        <v>1.905745044147944e-06</v>
      </c>
      <c r="AG93" t="n">
        <v>11</v>
      </c>
      <c r="AH93" t="n">
        <v>528814.2090632058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3.6823</v>
      </c>
      <c r="E94" t="n">
        <v>27.16</v>
      </c>
      <c r="F94" t="n">
        <v>24.04</v>
      </c>
      <c r="G94" t="n">
        <v>120.19</v>
      </c>
      <c r="H94" t="n">
        <v>1.69</v>
      </c>
      <c r="I94" t="n">
        <v>12</v>
      </c>
      <c r="J94" t="n">
        <v>252.73</v>
      </c>
      <c r="K94" t="n">
        <v>56.13</v>
      </c>
      <c r="L94" t="n">
        <v>24</v>
      </c>
      <c r="M94" t="n">
        <v>10</v>
      </c>
      <c r="N94" t="n">
        <v>62.6</v>
      </c>
      <c r="O94" t="n">
        <v>31403.6</v>
      </c>
      <c r="P94" t="n">
        <v>345.07</v>
      </c>
      <c r="Q94" t="n">
        <v>452.55</v>
      </c>
      <c r="R94" t="n">
        <v>72.55</v>
      </c>
      <c r="S94" t="n">
        <v>57.64</v>
      </c>
      <c r="T94" t="n">
        <v>5351.94</v>
      </c>
      <c r="U94" t="n">
        <v>0.79</v>
      </c>
      <c r="V94" t="n">
        <v>0.88</v>
      </c>
      <c r="W94" t="n">
        <v>6.81</v>
      </c>
      <c r="X94" t="n">
        <v>0.31</v>
      </c>
      <c r="Y94" t="n">
        <v>1</v>
      </c>
      <c r="Z94" t="n">
        <v>10</v>
      </c>
      <c r="AA94" t="n">
        <v>427.1924670229133</v>
      </c>
      <c r="AB94" t="n">
        <v>584.5035797822837</v>
      </c>
      <c r="AC94" t="n">
        <v>528.7193784837883</v>
      </c>
      <c r="AD94" t="n">
        <v>427192.4670229133</v>
      </c>
      <c r="AE94" t="n">
        <v>584503.5797822837</v>
      </c>
      <c r="AF94" t="n">
        <v>1.904969047197452e-06</v>
      </c>
      <c r="AG94" t="n">
        <v>11</v>
      </c>
      <c r="AH94" t="n">
        <v>528719.3784837883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3.6831</v>
      </c>
      <c r="E95" t="n">
        <v>27.15</v>
      </c>
      <c r="F95" t="n">
        <v>24.03</v>
      </c>
      <c r="G95" t="n">
        <v>120.16</v>
      </c>
      <c r="H95" t="n">
        <v>1.7</v>
      </c>
      <c r="I95" t="n">
        <v>12</v>
      </c>
      <c r="J95" t="n">
        <v>253.18</v>
      </c>
      <c r="K95" t="n">
        <v>56.13</v>
      </c>
      <c r="L95" t="n">
        <v>24.25</v>
      </c>
      <c r="M95" t="n">
        <v>10</v>
      </c>
      <c r="N95" t="n">
        <v>62.8</v>
      </c>
      <c r="O95" t="n">
        <v>31459.45</v>
      </c>
      <c r="P95" t="n">
        <v>344.4</v>
      </c>
      <c r="Q95" t="n">
        <v>452.55</v>
      </c>
      <c r="R95" t="n">
        <v>72.43000000000001</v>
      </c>
      <c r="S95" t="n">
        <v>57.64</v>
      </c>
      <c r="T95" t="n">
        <v>5291.87</v>
      </c>
      <c r="U95" t="n">
        <v>0.8</v>
      </c>
      <c r="V95" t="n">
        <v>0.88</v>
      </c>
      <c r="W95" t="n">
        <v>6.81</v>
      </c>
      <c r="X95" t="n">
        <v>0.31</v>
      </c>
      <c r="Y95" t="n">
        <v>1</v>
      </c>
      <c r="Z95" t="n">
        <v>10</v>
      </c>
      <c r="AA95" t="n">
        <v>426.6513674829497</v>
      </c>
      <c r="AB95" t="n">
        <v>583.7632235200786</v>
      </c>
      <c r="AC95" t="n">
        <v>528.0496807841515</v>
      </c>
      <c r="AD95" t="n">
        <v>426651.3674829497</v>
      </c>
      <c r="AE95" t="n">
        <v>583763.2235200786</v>
      </c>
      <c r="AF95" t="n">
        <v>1.905382912237714e-06</v>
      </c>
      <c r="AG95" t="n">
        <v>11</v>
      </c>
      <c r="AH95" t="n">
        <v>528049.6807841515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3.6819</v>
      </c>
      <c r="E96" t="n">
        <v>27.16</v>
      </c>
      <c r="F96" t="n">
        <v>24.04</v>
      </c>
      <c r="G96" t="n">
        <v>120.2</v>
      </c>
      <c r="H96" t="n">
        <v>1.72</v>
      </c>
      <c r="I96" t="n">
        <v>12</v>
      </c>
      <c r="J96" t="n">
        <v>253.63</v>
      </c>
      <c r="K96" t="n">
        <v>56.13</v>
      </c>
      <c r="L96" t="n">
        <v>24.5</v>
      </c>
      <c r="M96" t="n">
        <v>10</v>
      </c>
      <c r="N96" t="n">
        <v>63</v>
      </c>
      <c r="O96" t="n">
        <v>31515.37</v>
      </c>
      <c r="P96" t="n">
        <v>343.81</v>
      </c>
      <c r="Q96" t="n">
        <v>452.56</v>
      </c>
      <c r="R96" t="n">
        <v>72.67</v>
      </c>
      <c r="S96" t="n">
        <v>57.64</v>
      </c>
      <c r="T96" t="n">
        <v>5413.24</v>
      </c>
      <c r="U96" t="n">
        <v>0.79</v>
      </c>
      <c r="V96" t="n">
        <v>0.88</v>
      </c>
      <c r="W96" t="n">
        <v>6.81</v>
      </c>
      <c r="X96" t="n">
        <v>0.32</v>
      </c>
      <c r="Y96" t="n">
        <v>1</v>
      </c>
      <c r="Z96" t="n">
        <v>10</v>
      </c>
      <c r="AA96" t="n">
        <v>426.3982976823281</v>
      </c>
      <c r="AB96" t="n">
        <v>583.4169622542164</v>
      </c>
      <c r="AC96" t="n">
        <v>527.7364662075225</v>
      </c>
      <c r="AD96" t="n">
        <v>426398.2976823281</v>
      </c>
      <c r="AE96" t="n">
        <v>583416.9622542164</v>
      </c>
      <c r="AF96" t="n">
        <v>1.904762114677321e-06</v>
      </c>
      <c r="AG96" t="n">
        <v>11</v>
      </c>
      <c r="AH96" t="n">
        <v>527736.4662075225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3.6931</v>
      </c>
      <c r="E97" t="n">
        <v>27.08</v>
      </c>
      <c r="F97" t="n">
        <v>24</v>
      </c>
      <c r="G97" t="n">
        <v>130.91</v>
      </c>
      <c r="H97" t="n">
        <v>1.73</v>
      </c>
      <c r="I97" t="n">
        <v>11</v>
      </c>
      <c r="J97" t="n">
        <v>254.09</v>
      </c>
      <c r="K97" t="n">
        <v>56.13</v>
      </c>
      <c r="L97" t="n">
        <v>24.75</v>
      </c>
      <c r="M97" t="n">
        <v>9</v>
      </c>
      <c r="N97" t="n">
        <v>63.21</v>
      </c>
      <c r="O97" t="n">
        <v>31571.37</v>
      </c>
      <c r="P97" t="n">
        <v>343.26</v>
      </c>
      <c r="Q97" t="n">
        <v>452.56</v>
      </c>
      <c r="R97" t="n">
        <v>71.39</v>
      </c>
      <c r="S97" t="n">
        <v>57.64</v>
      </c>
      <c r="T97" t="n">
        <v>4779.82</v>
      </c>
      <c r="U97" t="n">
        <v>0.8100000000000001</v>
      </c>
      <c r="V97" t="n">
        <v>0.88</v>
      </c>
      <c r="W97" t="n">
        <v>6.81</v>
      </c>
      <c r="X97" t="n">
        <v>0.28</v>
      </c>
      <c r="Y97" t="n">
        <v>1</v>
      </c>
      <c r="Z97" t="n">
        <v>10</v>
      </c>
      <c r="AA97" t="n">
        <v>424.9686116632244</v>
      </c>
      <c r="AB97" t="n">
        <v>581.4608027695831</v>
      </c>
      <c r="AC97" t="n">
        <v>525.9669998386156</v>
      </c>
      <c r="AD97" t="n">
        <v>424968.6116632244</v>
      </c>
      <c r="AE97" t="n">
        <v>581460.8027695831</v>
      </c>
      <c r="AF97" t="n">
        <v>1.910556225240993e-06</v>
      </c>
      <c r="AG97" t="n">
        <v>11</v>
      </c>
      <c r="AH97" t="n">
        <v>525966.9998386157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3.6938</v>
      </c>
      <c r="E98" t="n">
        <v>27.07</v>
      </c>
      <c r="F98" t="n">
        <v>24</v>
      </c>
      <c r="G98" t="n">
        <v>130.88</v>
      </c>
      <c r="H98" t="n">
        <v>1.75</v>
      </c>
      <c r="I98" t="n">
        <v>11</v>
      </c>
      <c r="J98" t="n">
        <v>254.54</v>
      </c>
      <c r="K98" t="n">
        <v>56.13</v>
      </c>
      <c r="L98" t="n">
        <v>25</v>
      </c>
      <c r="M98" t="n">
        <v>9</v>
      </c>
      <c r="N98" t="n">
        <v>63.41</v>
      </c>
      <c r="O98" t="n">
        <v>31627.44</v>
      </c>
      <c r="P98" t="n">
        <v>343.45</v>
      </c>
      <c r="Q98" t="n">
        <v>452.56</v>
      </c>
      <c r="R98" t="n">
        <v>71.23</v>
      </c>
      <c r="S98" t="n">
        <v>57.64</v>
      </c>
      <c r="T98" t="n">
        <v>4699.03</v>
      </c>
      <c r="U98" t="n">
        <v>0.8100000000000001</v>
      </c>
      <c r="V98" t="n">
        <v>0.88</v>
      </c>
      <c r="W98" t="n">
        <v>6.81</v>
      </c>
      <c r="X98" t="n">
        <v>0.27</v>
      </c>
      <c r="Y98" t="n">
        <v>1</v>
      </c>
      <c r="Z98" t="n">
        <v>10</v>
      </c>
      <c r="AA98" t="n">
        <v>425.0349584165501</v>
      </c>
      <c r="AB98" t="n">
        <v>581.5515813244956</v>
      </c>
      <c r="AC98" t="n">
        <v>526.0491146156558</v>
      </c>
      <c r="AD98" t="n">
        <v>425034.9584165501</v>
      </c>
      <c r="AE98" t="n">
        <v>581551.5813244956</v>
      </c>
      <c r="AF98" t="n">
        <v>1.910918357151223e-06</v>
      </c>
      <c r="AG98" t="n">
        <v>11</v>
      </c>
      <c r="AH98" t="n">
        <v>526049.1146156557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3.6924</v>
      </c>
      <c r="E99" t="n">
        <v>27.08</v>
      </c>
      <c r="F99" t="n">
        <v>24.01</v>
      </c>
      <c r="G99" t="n">
        <v>130.94</v>
      </c>
      <c r="H99" t="n">
        <v>1.76</v>
      </c>
      <c r="I99" t="n">
        <v>11</v>
      </c>
      <c r="J99" t="n">
        <v>255</v>
      </c>
      <c r="K99" t="n">
        <v>56.13</v>
      </c>
      <c r="L99" t="n">
        <v>25.25</v>
      </c>
      <c r="M99" t="n">
        <v>9</v>
      </c>
      <c r="N99" t="n">
        <v>63.62</v>
      </c>
      <c r="O99" t="n">
        <v>31683.59</v>
      </c>
      <c r="P99" t="n">
        <v>343.83</v>
      </c>
      <c r="Q99" t="n">
        <v>452.56</v>
      </c>
      <c r="R99" t="n">
        <v>71.5</v>
      </c>
      <c r="S99" t="n">
        <v>57.64</v>
      </c>
      <c r="T99" t="n">
        <v>4835.4</v>
      </c>
      <c r="U99" t="n">
        <v>0.8100000000000001</v>
      </c>
      <c r="V99" t="n">
        <v>0.88</v>
      </c>
      <c r="W99" t="n">
        <v>6.81</v>
      </c>
      <c r="X99" t="n">
        <v>0.28</v>
      </c>
      <c r="Y99" t="n">
        <v>1</v>
      </c>
      <c r="Z99" t="n">
        <v>10</v>
      </c>
      <c r="AA99" t="n">
        <v>425.4340653020747</v>
      </c>
      <c r="AB99" t="n">
        <v>582.0976569726234</v>
      </c>
      <c r="AC99" t="n">
        <v>526.543073570348</v>
      </c>
      <c r="AD99" t="n">
        <v>425434.0653020747</v>
      </c>
      <c r="AE99" t="n">
        <v>582097.6569726234</v>
      </c>
      <c r="AF99" t="n">
        <v>1.910194093330764e-06</v>
      </c>
      <c r="AG99" t="n">
        <v>11</v>
      </c>
      <c r="AH99" t="n">
        <v>526543.0735703481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3.6923</v>
      </c>
      <c r="E100" t="n">
        <v>27.08</v>
      </c>
      <c r="F100" t="n">
        <v>24.01</v>
      </c>
      <c r="G100" t="n">
        <v>130.94</v>
      </c>
      <c r="H100" t="n">
        <v>1.78</v>
      </c>
      <c r="I100" t="n">
        <v>11</v>
      </c>
      <c r="J100" t="n">
        <v>255.45</v>
      </c>
      <c r="K100" t="n">
        <v>56.13</v>
      </c>
      <c r="L100" t="n">
        <v>25.5</v>
      </c>
      <c r="M100" t="n">
        <v>9</v>
      </c>
      <c r="N100" t="n">
        <v>63.82</v>
      </c>
      <c r="O100" t="n">
        <v>31739.82</v>
      </c>
      <c r="P100" t="n">
        <v>344.07</v>
      </c>
      <c r="Q100" t="n">
        <v>452.56</v>
      </c>
      <c r="R100" t="n">
        <v>71.42</v>
      </c>
      <c r="S100" t="n">
        <v>57.64</v>
      </c>
      <c r="T100" t="n">
        <v>4792.51</v>
      </c>
      <c r="U100" t="n">
        <v>0.8100000000000001</v>
      </c>
      <c r="V100" t="n">
        <v>0.88</v>
      </c>
      <c r="W100" t="n">
        <v>6.81</v>
      </c>
      <c r="X100" t="n">
        <v>0.28</v>
      </c>
      <c r="Y100" t="n">
        <v>1</v>
      </c>
      <c r="Z100" t="n">
        <v>10</v>
      </c>
      <c r="AA100" t="n">
        <v>425.5995883949715</v>
      </c>
      <c r="AB100" t="n">
        <v>582.3241329706882</v>
      </c>
      <c r="AC100" t="n">
        <v>526.7479350170187</v>
      </c>
      <c r="AD100" t="n">
        <v>425599.5883949715</v>
      </c>
      <c r="AE100" t="n">
        <v>582324.1329706882</v>
      </c>
      <c r="AF100" t="n">
        <v>1.910142360200731e-06</v>
      </c>
      <c r="AG100" t="n">
        <v>11</v>
      </c>
      <c r="AH100" t="n">
        <v>526747.9350170187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3.692</v>
      </c>
      <c r="E101" t="n">
        <v>27.09</v>
      </c>
      <c r="F101" t="n">
        <v>24.01</v>
      </c>
      <c r="G101" t="n">
        <v>130.96</v>
      </c>
      <c r="H101" t="n">
        <v>1.79</v>
      </c>
      <c r="I101" t="n">
        <v>11</v>
      </c>
      <c r="J101" t="n">
        <v>255.91</v>
      </c>
      <c r="K101" t="n">
        <v>56.13</v>
      </c>
      <c r="L101" t="n">
        <v>25.75</v>
      </c>
      <c r="M101" t="n">
        <v>9</v>
      </c>
      <c r="N101" t="n">
        <v>64.03</v>
      </c>
      <c r="O101" t="n">
        <v>31796.12</v>
      </c>
      <c r="P101" t="n">
        <v>344.02</v>
      </c>
      <c r="Q101" t="n">
        <v>452.55</v>
      </c>
      <c r="R101" t="n">
        <v>71.58</v>
      </c>
      <c r="S101" t="n">
        <v>57.64</v>
      </c>
      <c r="T101" t="n">
        <v>4871.13</v>
      </c>
      <c r="U101" t="n">
        <v>0.8100000000000001</v>
      </c>
      <c r="V101" t="n">
        <v>0.88</v>
      </c>
      <c r="W101" t="n">
        <v>6.81</v>
      </c>
      <c r="X101" t="n">
        <v>0.28</v>
      </c>
      <c r="Y101" t="n">
        <v>1</v>
      </c>
      <c r="Z101" t="n">
        <v>10</v>
      </c>
      <c r="AA101" t="n">
        <v>425.591780499687</v>
      </c>
      <c r="AB101" t="n">
        <v>582.3134498639</v>
      </c>
      <c r="AC101" t="n">
        <v>526.7382714909485</v>
      </c>
      <c r="AD101" t="n">
        <v>425591.780499687</v>
      </c>
      <c r="AE101" t="n">
        <v>582313.4498639</v>
      </c>
      <c r="AF101" t="n">
        <v>1.909987160810633e-06</v>
      </c>
      <c r="AG101" t="n">
        <v>11</v>
      </c>
      <c r="AH101" t="n">
        <v>526738.2714909485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3.6921</v>
      </c>
      <c r="E102" t="n">
        <v>27.08</v>
      </c>
      <c r="F102" t="n">
        <v>24.01</v>
      </c>
      <c r="G102" t="n">
        <v>130.95</v>
      </c>
      <c r="H102" t="n">
        <v>1.8</v>
      </c>
      <c r="I102" t="n">
        <v>11</v>
      </c>
      <c r="J102" t="n">
        <v>256.36</v>
      </c>
      <c r="K102" t="n">
        <v>56.13</v>
      </c>
      <c r="L102" t="n">
        <v>26</v>
      </c>
      <c r="M102" t="n">
        <v>9</v>
      </c>
      <c r="N102" t="n">
        <v>64.23999999999999</v>
      </c>
      <c r="O102" t="n">
        <v>31852.5</v>
      </c>
      <c r="P102" t="n">
        <v>343.93</v>
      </c>
      <c r="Q102" t="n">
        <v>452.59</v>
      </c>
      <c r="R102" t="n">
        <v>71.56999999999999</v>
      </c>
      <c r="S102" t="n">
        <v>57.64</v>
      </c>
      <c r="T102" t="n">
        <v>4865.82</v>
      </c>
      <c r="U102" t="n">
        <v>0.8100000000000001</v>
      </c>
      <c r="V102" t="n">
        <v>0.88</v>
      </c>
      <c r="W102" t="n">
        <v>6.81</v>
      </c>
      <c r="X102" t="n">
        <v>0.28</v>
      </c>
      <c r="Y102" t="n">
        <v>1</v>
      </c>
      <c r="Z102" t="n">
        <v>10</v>
      </c>
      <c r="AA102" t="n">
        <v>425.524507281295</v>
      </c>
      <c r="AB102" t="n">
        <v>582.2214036786112</v>
      </c>
      <c r="AC102" t="n">
        <v>526.6550100643959</v>
      </c>
      <c r="AD102" t="n">
        <v>425524.507281295</v>
      </c>
      <c r="AE102" t="n">
        <v>582221.4036786112</v>
      </c>
      <c r="AF102" t="n">
        <v>1.910038893940666e-06</v>
      </c>
      <c r="AG102" t="n">
        <v>11</v>
      </c>
      <c r="AH102" t="n">
        <v>526655.010064396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3.6924</v>
      </c>
      <c r="E103" t="n">
        <v>27.08</v>
      </c>
      <c r="F103" t="n">
        <v>24.01</v>
      </c>
      <c r="G103" t="n">
        <v>130.94</v>
      </c>
      <c r="H103" t="n">
        <v>1.82</v>
      </c>
      <c r="I103" t="n">
        <v>11</v>
      </c>
      <c r="J103" t="n">
        <v>256.82</v>
      </c>
      <c r="K103" t="n">
        <v>56.13</v>
      </c>
      <c r="L103" t="n">
        <v>26.25</v>
      </c>
      <c r="M103" t="n">
        <v>9</v>
      </c>
      <c r="N103" t="n">
        <v>64.45</v>
      </c>
      <c r="O103" t="n">
        <v>31909.08</v>
      </c>
      <c r="P103" t="n">
        <v>343.74</v>
      </c>
      <c r="Q103" t="n">
        <v>452.58</v>
      </c>
      <c r="R103" t="n">
        <v>71.62</v>
      </c>
      <c r="S103" t="n">
        <v>57.64</v>
      </c>
      <c r="T103" t="n">
        <v>4895.45</v>
      </c>
      <c r="U103" t="n">
        <v>0.8</v>
      </c>
      <c r="V103" t="n">
        <v>0.88</v>
      </c>
      <c r="W103" t="n">
        <v>6.81</v>
      </c>
      <c r="X103" t="n">
        <v>0.28</v>
      </c>
      <c r="Y103" t="n">
        <v>1</v>
      </c>
      <c r="Z103" t="n">
        <v>10</v>
      </c>
      <c r="AA103" t="n">
        <v>425.3751122247596</v>
      </c>
      <c r="AB103" t="n">
        <v>582.0169947714147</v>
      </c>
      <c r="AC103" t="n">
        <v>526.4701096564127</v>
      </c>
      <c r="AD103" t="n">
        <v>425375.1122247596</v>
      </c>
      <c r="AE103" t="n">
        <v>582016.9947714147</v>
      </c>
      <c r="AF103" t="n">
        <v>1.910194093330764e-06</v>
      </c>
      <c r="AG103" t="n">
        <v>11</v>
      </c>
      <c r="AH103" t="n">
        <v>526470.1096564126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3.6932</v>
      </c>
      <c r="E104" t="n">
        <v>27.08</v>
      </c>
      <c r="F104" t="n">
        <v>24</v>
      </c>
      <c r="G104" t="n">
        <v>130.91</v>
      </c>
      <c r="H104" t="n">
        <v>1.83</v>
      </c>
      <c r="I104" t="n">
        <v>11</v>
      </c>
      <c r="J104" t="n">
        <v>257.28</v>
      </c>
      <c r="K104" t="n">
        <v>56.13</v>
      </c>
      <c r="L104" t="n">
        <v>26.5</v>
      </c>
      <c r="M104" t="n">
        <v>9</v>
      </c>
      <c r="N104" t="n">
        <v>64.66</v>
      </c>
      <c r="O104" t="n">
        <v>31965.61</v>
      </c>
      <c r="P104" t="n">
        <v>343.47</v>
      </c>
      <c r="Q104" t="n">
        <v>452.61</v>
      </c>
      <c r="R104" t="n">
        <v>71.22</v>
      </c>
      <c r="S104" t="n">
        <v>57.64</v>
      </c>
      <c r="T104" t="n">
        <v>4694.69</v>
      </c>
      <c r="U104" t="n">
        <v>0.8100000000000001</v>
      </c>
      <c r="V104" t="n">
        <v>0.88</v>
      </c>
      <c r="W104" t="n">
        <v>6.81</v>
      </c>
      <c r="X104" t="n">
        <v>0.27</v>
      </c>
      <c r="Y104" t="n">
        <v>1</v>
      </c>
      <c r="Z104" t="n">
        <v>10</v>
      </c>
      <c r="AA104" t="n">
        <v>425.0978430459963</v>
      </c>
      <c r="AB104" t="n">
        <v>581.6376228487778</v>
      </c>
      <c r="AC104" t="n">
        <v>526.1269444576205</v>
      </c>
      <c r="AD104" t="n">
        <v>425097.8430459963</v>
      </c>
      <c r="AE104" t="n">
        <v>581637.6228487778</v>
      </c>
      <c r="AF104" t="n">
        <v>1.910607958371027e-06</v>
      </c>
      <c r="AG104" t="n">
        <v>11</v>
      </c>
      <c r="AH104" t="n">
        <v>526126.9444576205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3.6909</v>
      </c>
      <c r="E105" t="n">
        <v>27.09</v>
      </c>
      <c r="F105" t="n">
        <v>24.02</v>
      </c>
      <c r="G105" t="n">
        <v>131</v>
      </c>
      <c r="H105" t="n">
        <v>1.85</v>
      </c>
      <c r="I105" t="n">
        <v>11</v>
      </c>
      <c r="J105" t="n">
        <v>257.74</v>
      </c>
      <c r="K105" t="n">
        <v>56.13</v>
      </c>
      <c r="L105" t="n">
        <v>26.75</v>
      </c>
      <c r="M105" t="n">
        <v>9</v>
      </c>
      <c r="N105" t="n">
        <v>64.86</v>
      </c>
      <c r="O105" t="n">
        <v>32022.22</v>
      </c>
      <c r="P105" t="n">
        <v>343.53</v>
      </c>
      <c r="Q105" t="n">
        <v>452.56</v>
      </c>
      <c r="R105" t="n">
        <v>71.75</v>
      </c>
      <c r="S105" t="n">
        <v>57.64</v>
      </c>
      <c r="T105" t="n">
        <v>4959.42</v>
      </c>
      <c r="U105" t="n">
        <v>0.8</v>
      </c>
      <c r="V105" t="n">
        <v>0.88</v>
      </c>
      <c r="W105" t="n">
        <v>6.82</v>
      </c>
      <c r="X105" t="n">
        <v>0.29</v>
      </c>
      <c r="Y105" t="n">
        <v>1</v>
      </c>
      <c r="Z105" t="n">
        <v>10</v>
      </c>
      <c r="AA105" t="n">
        <v>425.3961952806247</v>
      </c>
      <c r="AB105" t="n">
        <v>582.0458415385681</v>
      </c>
      <c r="AC105" t="n">
        <v>526.4962033285956</v>
      </c>
      <c r="AD105" t="n">
        <v>425396.1952806247</v>
      </c>
      <c r="AE105" t="n">
        <v>582045.841538568</v>
      </c>
      <c r="AF105" t="n">
        <v>1.909418096380272e-06</v>
      </c>
      <c r="AG105" t="n">
        <v>11</v>
      </c>
      <c r="AH105" t="n">
        <v>526496.2033285956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3.6926</v>
      </c>
      <c r="E106" t="n">
        <v>27.08</v>
      </c>
      <c r="F106" t="n">
        <v>24</v>
      </c>
      <c r="G106" t="n">
        <v>130.93</v>
      </c>
      <c r="H106" t="n">
        <v>1.86</v>
      </c>
      <c r="I106" t="n">
        <v>11</v>
      </c>
      <c r="J106" t="n">
        <v>258.2</v>
      </c>
      <c r="K106" t="n">
        <v>56.13</v>
      </c>
      <c r="L106" t="n">
        <v>27</v>
      </c>
      <c r="M106" t="n">
        <v>9</v>
      </c>
      <c r="N106" t="n">
        <v>65.06999999999999</v>
      </c>
      <c r="O106" t="n">
        <v>32078.91</v>
      </c>
      <c r="P106" t="n">
        <v>342.17</v>
      </c>
      <c r="Q106" t="n">
        <v>452.56</v>
      </c>
      <c r="R106" t="n">
        <v>71.63</v>
      </c>
      <c r="S106" t="n">
        <v>57.64</v>
      </c>
      <c r="T106" t="n">
        <v>4896.18</v>
      </c>
      <c r="U106" t="n">
        <v>0.8</v>
      </c>
      <c r="V106" t="n">
        <v>0.88</v>
      </c>
      <c r="W106" t="n">
        <v>6.81</v>
      </c>
      <c r="X106" t="n">
        <v>0.28</v>
      </c>
      <c r="Y106" t="n">
        <v>1</v>
      </c>
      <c r="Z106" t="n">
        <v>10</v>
      </c>
      <c r="AA106" t="n">
        <v>424.2961498086114</v>
      </c>
      <c r="AB106" t="n">
        <v>580.5407107931783</v>
      </c>
      <c r="AC106" t="n">
        <v>525.1347201490817</v>
      </c>
      <c r="AD106" t="n">
        <v>424296.1498086114</v>
      </c>
      <c r="AE106" t="n">
        <v>580540.7107931783</v>
      </c>
      <c r="AF106" t="n">
        <v>1.91029755959083e-06</v>
      </c>
      <c r="AG106" t="n">
        <v>11</v>
      </c>
      <c r="AH106" t="n">
        <v>525134.7201490817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3.7015</v>
      </c>
      <c r="E107" t="n">
        <v>27.02</v>
      </c>
      <c r="F107" t="n">
        <v>23.98</v>
      </c>
      <c r="G107" t="n">
        <v>143.89</v>
      </c>
      <c r="H107" t="n">
        <v>1.87</v>
      </c>
      <c r="I107" t="n">
        <v>10</v>
      </c>
      <c r="J107" t="n">
        <v>258.66</v>
      </c>
      <c r="K107" t="n">
        <v>56.13</v>
      </c>
      <c r="L107" t="n">
        <v>27.25</v>
      </c>
      <c r="M107" t="n">
        <v>8</v>
      </c>
      <c r="N107" t="n">
        <v>65.28</v>
      </c>
      <c r="O107" t="n">
        <v>32135.68</v>
      </c>
      <c r="P107" t="n">
        <v>341.68</v>
      </c>
      <c r="Q107" t="n">
        <v>452.55</v>
      </c>
      <c r="R107" t="n">
        <v>70.68000000000001</v>
      </c>
      <c r="S107" t="n">
        <v>57.64</v>
      </c>
      <c r="T107" t="n">
        <v>4428.1</v>
      </c>
      <c r="U107" t="n">
        <v>0.82</v>
      </c>
      <c r="V107" t="n">
        <v>0.88</v>
      </c>
      <c r="W107" t="n">
        <v>6.81</v>
      </c>
      <c r="X107" t="n">
        <v>0.26</v>
      </c>
      <c r="Y107" t="n">
        <v>1</v>
      </c>
      <c r="Z107" t="n">
        <v>10</v>
      </c>
      <c r="AA107" t="n">
        <v>423.1730686218973</v>
      </c>
      <c r="AB107" t="n">
        <v>579.0040615666709</v>
      </c>
      <c r="AC107" t="n">
        <v>523.7447265680514</v>
      </c>
      <c r="AD107" t="n">
        <v>423173.0686218973</v>
      </c>
      <c r="AE107" t="n">
        <v>579004.0615666709</v>
      </c>
      <c r="AF107" t="n">
        <v>1.914901808163748e-06</v>
      </c>
      <c r="AG107" t="n">
        <v>11</v>
      </c>
      <c r="AH107" t="n">
        <v>523744.7265680514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3.7007</v>
      </c>
      <c r="E108" t="n">
        <v>27.02</v>
      </c>
      <c r="F108" t="n">
        <v>23.99</v>
      </c>
      <c r="G108" t="n">
        <v>143.92</v>
      </c>
      <c r="H108" t="n">
        <v>1.89</v>
      </c>
      <c r="I108" t="n">
        <v>10</v>
      </c>
      <c r="J108" t="n">
        <v>259.12</v>
      </c>
      <c r="K108" t="n">
        <v>56.13</v>
      </c>
      <c r="L108" t="n">
        <v>27.5</v>
      </c>
      <c r="M108" t="n">
        <v>8</v>
      </c>
      <c r="N108" t="n">
        <v>65.48999999999999</v>
      </c>
      <c r="O108" t="n">
        <v>32192.53</v>
      </c>
      <c r="P108" t="n">
        <v>342.02</v>
      </c>
      <c r="Q108" t="n">
        <v>452.56</v>
      </c>
      <c r="R108" t="n">
        <v>70.93000000000001</v>
      </c>
      <c r="S108" t="n">
        <v>57.64</v>
      </c>
      <c r="T108" t="n">
        <v>4555.4</v>
      </c>
      <c r="U108" t="n">
        <v>0.8100000000000001</v>
      </c>
      <c r="V108" t="n">
        <v>0.88</v>
      </c>
      <c r="W108" t="n">
        <v>6.81</v>
      </c>
      <c r="X108" t="n">
        <v>0.26</v>
      </c>
      <c r="Y108" t="n">
        <v>1</v>
      </c>
      <c r="Z108" t="n">
        <v>10</v>
      </c>
      <c r="AA108" t="n">
        <v>423.4950494022266</v>
      </c>
      <c r="AB108" t="n">
        <v>579.4446098751071</v>
      </c>
      <c r="AC108" t="n">
        <v>524.1432295642438</v>
      </c>
      <c r="AD108" t="n">
        <v>423495.0494022266</v>
      </c>
      <c r="AE108" t="n">
        <v>579444.6098751071</v>
      </c>
      <c r="AF108" t="n">
        <v>1.914487943123486e-06</v>
      </c>
      <c r="AG108" t="n">
        <v>11</v>
      </c>
      <c r="AH108" t="n">
        <v>524143.2295642438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3.7036</v>
      </c>
      <c r="E109" t="n">
        <v>27</v>
      </c>
      <c r="F109" t="n">
        <v>23.97</v>
      </c>
      <c r="G109" t="n">
        <v>143.79</v>
      </c>
      <c r="H109" t="n">
        <v>1.9</v>
      </c>
      <c r="I109" t="n">
        <v>10</v>
      </c>
      <c r="J109" t="n">
        <v>259.58</v>
      </c>
      <c r="K109" t="n">
        <v>56.13</v>
      </c>
      <c r="L109" t="n">
        <v>27.75</v>
      </c>
      <c r="M109" t="n">
        <v>8</v>
      </c>
      <c r="N109" t="n">
        <v>65.70999999999999</v>
      </c>
      <c r="O109" t="n">
        <v>32249.46</v>
      </c>
      <c r="P109" t="n">
        <v>341.98</v>
      </c>
      <c r="Q109" t="n">
        <v>452.61</v>
      </c>
      <c r="R109" t="n">
        <v>70.17</v>
      </c>
      <c r="S109" t="n">
        <v>57.64</v>
      </c>
      <c r="T109" t="n">
        <v>4171.62</v>
      </c>
      <c r="U109" t="n">
        <v>0.82</v>
      </c>
      <c r="V109" t="n">
        <v>0.88</v>
      </c>
      <c r="W109" t="n">
        <v>6.81</v>
      </c>
      <c r="X109" t="n">
        <v>0.24</v>
      </c>
      <c r="Y109" t="n">
        <v>1</v>
      </c>
      <c r="Z109" t="n">
        <v>10</v>
      </c>
      <c r="AA109" t="n">
        <v>423.1623791691044</v>
      </c>
      <c r="AB109" t="n">
        <v>578.9894357857744</v>
      </c>
      <c r="AC109" t="n">
        <v>523.7314966511562</v>
      </c>
      <c r="AD109" t="n">
        <v>423162.3791691044</v>
      </c>
      <c r="AE109" t="n">
        <v>578989.4357857744</v>
      </c>
      <c r="AF109" t="n">
        <v>1.915988203894436e-06</v>
      </c>
      <c r="AG109" t="n">
        <v>11</v>
      </c>
      <c r="AH109" t="n">
        <v>523731.4966511562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3.702</v>
      </c>
      <c r="E110" t="n">
        <v>27.01</v>
      </c>
      <c r="F110" t="n">
        <v>23.98</v>
      </c>
      <c r="G110" t="n">
        <v>143.86</v>
      </c>
      <c r="H110" t="n">
        <v>1.92</v>
      </c>
      <c r="I110" t="n">
        <v>10</v>
      </c>
      <c r="J110" t="n">
        <v>260.05</v>
      </c>
      <c r="K110" t="n">
        <v>56.13</v>
      </c>
      <c r="L110" t="n">
        <v>28</v>
      </c>
      <c r="M110" t="n">
        <v>8</v>
      </c>
      <c r="N110" t="n">
        <v>65.92</v>
      </c>
      <c r="O110" t="n">
        <v>32306.46</v>
      </c>
      <c r="P110" t="n">
        <v>342.26</v>
      </c>
      <c r="Q110" t="n">
        <v>452.57</v>
      </c>
      <c r="R110" t="n">
        <v>70.73999999999999</v>
      </c>
      <c r="S110" t="n">
        <v>57.64</v>
      </c>
      <c r="T110" t="n">
        <v>4456.87</v>
      </c>
      <c r="U110" t="n">
        <v>0.8100000000000001</v>
      </c>
      <c r="V110" t="n">
        <v>0.88</v>
      </c>
      <c r="W110" t="n">
        <v>6.81</v>
      </c>
      <c r="X110" t="n">
        <v>0.25</v>
      </c>
      <c r="Y110" t="n">
        <v>1</v>
      </c>
      <c r="Z110" t="n">
        <v>10</v>
      </c>
      <c r="AA110" t="n">
        <v>423.5108643559207</v>
      </c>
      <c r="AB110" t="n">
        <v>579.4662485924578</v>
      </c>
      <c r="AC110" t="n">
        <v>524.1628031127807</v>
      </c>
      <c r="AD110" t="n">
        <v>423510.8643559206</v>
      </c>
      <c r="AE110" t="n">
        <v>579466.2485924577</v>
      </c>
      <c r="AF110" t="n">
        <v>1.915160473813912e-06</v>
      </c>
      <c r="AG110" t="n">
        <v>11</v>
      </c>
      <c r="AH110" t="n">
        <v>524162.8031127807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3.7017</v>
      </c>
      <c r="E111" t="n">
        <v>27.01</v>
      </c>
      <c r="F111" t="n">
        <v>23.98</v>
      </c>
      <c r="G111" t="n">
        <v>143.88</v>
      </c>
      <c r="H111" t="n">
        <v>1.93</v>
      </c>
      <c r="I111" t="n">
        <v>10</v>
      </c>
      <c r="J111" t="n">
        <v>260.51</v>
      </c>
      <c r="K111" t="n">
        <v>56.13</v>
      </c>
      <c r="L111" t="n">
        <v>28.25</v>
      </c>
      <c r="M111" t="n">
        <v>8</v>
      </c>
      <c r="N111" t="n">
        <v>66.13</v>
      </c>
      <c r="O111" t="n">
        <v>32363.54</v>
      </c>
      <c r="P111" t="n">
        <v>342.43</v>
      </c>
      <c r="Q111" t="n">
        <v>452.6</v>
      </c>
      <c r="R111" t="n">
        <v>70.75</v>
      </c>
      <c r="S111" t="n">
        <v>57.64</v>
      </c>
      <c r="T111" t="n">
        <v>4462.91</v>
      </c>
      <c r="U111" t="n">
        <v>0.8100000000000001</v>
      </c>
      <c r="V111" t="n">
        <v>0.88</v>
      </c>
      <c r="W111" t="n">
        <v>6.81</v>
      </c>
      <c r="X111" t="n">
        <v>0.26</v>
      </c>
      <c r="Y111" t="n">
        <v>1</v>
      </c>
      <c r="Z111" t="n">
        <v>10</v>
      </c>
      <c r="AA111" t="n">
        <v>423.6466531148243</v>
      </c>
      <c r="AB111" t="n">
        <v>579.652040762967</v>
      </c>
      <c r="AC111" t="n">
        <v>524.3308635392974</v>
      </c>
      <c r="AD111" t="n">
        <v>423646.6531148243</v>
      </c>
      <c r="AE111" t="n">
        <v>579652.040762967</v>
      </c>
      <c r="AF111" t="n">
        <v>1.915005274423814e-06</v>
      </c>
      <c r="AG111" t="n">
        <v>11</v>
      </c>
      <c r="AH111" t="n">
        <v>524330.8635392974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3.7019</v>
      </c>
      <c r="E112" t="n">
        <v>27.01</v>
      </c>
      <c r="F112" t="n">
        <v>23.98</v>
      </c>
      <c r="G112" t="n">
        <v>143.87</v>
      </c>
      <c r="H112" t="n">
        <v>1.94</v>
      </c>
      <c r="I112" t="n">
        <v>10</v>
      </c>
      <c r="J112" t="n">
        <v>260.97</v>
      </c>
      <c r="K112" t="n">
        <v>56.13</v>
      </c>
      <c r="L112" t="n">
        <v>28.5</v>
      </c>
      <c r="M112" t="n">
        <v>8</v>
      </c>
      <c r="N112" t="n">
        <v>66.34999999999999</v>
      </c>
      <c r="O112" t="n">
        <v>32420.71</v>
      </c>
      <c r="P112" t="n">
        <v>342.39</v>
      </c>
      <c r="Q112" t="n">
        <v>452.57</v>
      </c>
      <c r="R112" t="n">
        <v>70.72</v>
      </c>
      <c r="S112" t="n">
        <v>57.64</v>
      </c>
      <c r="T112" t="n">
        <v>4450</v>
      </c>
      <c r="U112" t="n">
        <v>0.82</v>
      </c>
      <c r="V112" t="n">
        <v>0.88</v>
      </c>
      <c r="W112" t="n">
        <v>6.81</v>
      </c>
      <c r="X112" t="n">
        <v>0.25</v>
      </c>
      <c r="Y112" t="n">
        <v>1</v>
      </c>
      <c r="Z112" t="n">
        <v>10</v>
      </c>
      <c r="AA112" t="n">
        <v>423.6040373989768</v>
      </c>
      <c r="AB112" t="n">
        <v>579.5937320604718</v>
      </c>
      <c r="AC112" t="n">
        <v>524.2781197375316</v>
      </c>
      <c r="AD112" t="n">
        <v>423604.0373989768</v>
      </c>
      <c r="AE112" t="n">
        <v>579593.7320604718</v>
      </c>
      <c r="AF112" t="n">
        <v>1.915108740683879e-06</v>
      </c>
      <c r="AG112" t="n">
        <v>11</v>
      </c>
      <c r="AH112" t="n">
        <v>524278.1197375316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3.7033</v>
      </c>
      <c r="E113" t="n">
        <v>27</v>
      </c>
      <c r="F113" t="n">
        <v>23.97</v>
      </c>
      <c r="G113" t="n">
        <v>143.81</v>
      </c>
      <c r="H113" t="n">
        <v>1.96</v>
      </c>
      <c r="I113" t="n">
        <v>10</v>
      </c>
      <c r="J113" t="n">
        <v>261.44</v>
      </c>
      <c r="K113" t="n">
        <v>56.13</v>
      </c>
      <c r="L113" t="n">
        <v>28.75</v>
      </c>
      <c r="M113" t="n">
        <v>8</v>
      </c>
      <c r="N113" t="n">
        <v>66.56</v>
      </c>
      <c r="O113" t="n">
        <v>32477.95</v>
      </c>
      <c r="P113" t="n">
        <v>342.13</v>
      </c>
      <c r="Q113" t="n">
        <v>452.55</v>
      </c>
      <c r="R113" t="n">
        <v>70.40000000000001</v>
      </c>
      <c r="S113" t="n">
        <v>57.64</v>
      </c>
      <c r="T113" t="n">
        <v>4287.2</v>
      </c>
      <c r="U113" t="n">
        <v>0.82</v>
      </c>
      <c r="V113" t="n">
        <v>0.88</v>
      </c>
      <c r="W113" t="n">
        <v>6.81</v>
      </c>
      <c r="X113" t="n">
        <v>0.24</v>
      </c>
      <c r="Y113" t="n">
        <v>1</v>
      </c>
      <c r="Z113" t="n">
        <v>10</v>
      </c>
      <c r="AA113" t="n">
        <v>423.28501890616</v>
      </c>
      <c r="AB113" t="n">
        <v>579.1572368844971</v>
      </c>
      <c r="AC113" t="n">
        <v>523.8832830485272</v>
      </c>
      <c r="AD113" t="n">
        <v>423285.01890616</v>
      </c>
      <c r="AE113" t="n">
        <v>579157.2368844971</v>
      </c>
      <c r="AF113" t="n">
        <v>1.915833004504338e-06</v>
      </c>
      <c r="AG113" t="n">
        <v>11</v>
      </c>
      <c r="AH113" t="n">
        <v>523883.2830485272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3.7015</v>
      </c>
      <c r="E114" t="n">
        <v>27.02</v>
      </c>
      <c r="F114" t="n">
        <v>23.98</v>
      </c>
      <c r="G114" t="n">
        <v>143.89</v>
      </c>
      <c r="H114" t="n">
        <v>1.97</v>
      </c>
      <c r="I114" t="n">
        <v>10</v>
      </c>
      <c r="J114" t="n">
        <v>261.9</v>
      </c>
      <c r="K114" t="n">
        <v>56.13</v>
      </c>
      <c r="L114" t="n">
        <v>29</v>
      </c>
      <c r="M114" t="n">
        <v>8</v>
      </c>
      <c r="N114" t="n">
        <v>66.77</v>
      </c>
      <c r="O114" t="n">
        <v>32535.28</v>
      </c>
      <c r="P114" t="n">
        <v>342.23</v>
      </c>
      <c r="Q114" t="n">
        <v>452.62</v>
      </c>
      <c r="R114" t="n">
        <v>70.73</v>
      </c>
      <c r="S114" t="n">
        <v>57.64</v>
      </c>
      <c r="T114" t="n">
        <v>4452.75</v>
      </c>
      <c r="U114" t="n">
        <v>0.8100000000000001</v>
      </c>
      <c r="V114" t="n">
        <v>0.88</v>
      </c>
      <c r="W114" t="n">
        <v>6.81</v>
      </c>
      <c r="X114" t="n">
        <v>0.26</v>
      </c>
      <c r="Y114" t="n">
        <v>1</v>
      </c>
      <c r="Z114" t="n">
        <v>10</v>
      </c>
      <c r="AA114" t="n">
        <v>423.5324517202601</v>
      </c>
      <c r="AB114" t="n">
        <v>579.4957853767144</v>
      </c>
      <c r="AC114" t="n">
        <v>524.1895209478029</v>
      </c>
      <c r="AD114" t="n">
        <v>423532.4517202601</v>
      </c>
      <c r="AE114" t="n">
        <v>579495.7853767143</v>
      </c>
      <c r="AF114" t="n">
        <v>1.914901808163748e-06</v>
      </c>
      <c r="AG114" t="n">
        <v>11</v>
      </c>
      <c r="AH114" t="n">
        <v>524189.5209478028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3.6999</v>
      </c>
      <c r="E115" t="n">
        <v>27.03</v>
      </c>
      <c r="F115" t="n">
        <v>23.99</v>
      </c>
      <c r="G115" t="n">
        <v>143.96</v>
      </c>
      <c r="H115" t="n">
        <v>1.98</v>
      </c>
      <c r="I115" t="n">
        <v>10</v>
      </c>
      <c r="J115" t="n">
        <v>262.37</v>
      </c>
      <c r="K115" t="n">
        <v>56.13</v>
      </c>
      <c r="L115" t="n">
        <v>29.25</v>
      </c>
      <c r="M115" t="n">
        <v>8</v>
      </c>
      <c r="N115" t="n">
        <v>66.98999999999999</v>
      </c>
      <c r="O115" t="n">
        <v>32592.68</v>
      </c>
      <c r="P115" t="n">
        <v>342.15</v>
      </c>
      <c r="Q115" t="n">
        <v>452.56</v>
      </c>
      <c r="R115" t="n">
        <v>71.05</v>
      </c>
      <c r="S115" t="n">
        <v>57.64</v>
      </c>
      <c r="T115" t="n">
        <v>4612.26</v>
      </c>
      <c r="U115" t="n">
        <v>0.8100000000000001</v>
      </c>
      <c r="V115" t="n">
        <v>0.88</v>
      </c>
      <c r="W115" t="n">
        <v>6.81</v>
      </c>
      <c r="X115" t="n">
        <v>0.27</v>
      </c>
      <c r="Y115" t="n">
        <v>1</v>
      </c>
      <c r="Z115" t="n">
        <v>10</v>
      </c>
      <c r="AA115" t="n">
        <v>423.6459604385935</v>
      </c>
      <c r="AB115" t="n">
        <v>579.6510930127894</v>
      </c>
      <c r="AC115" t="n">
        <v>524.3300062410666</v>
      </c>
      <c r="AD115" t="n">
        <v>423645.9604385935</v>
      </c>
      <c r="AE115" t="n">
        <v>579651.0930127894</v>
      </c>
      <c r="AF115" t="n">
        <v>1.914074078083223e-06</v>
      </c>
      <c r="AG115" t="n">
        <v>11</v>
      </c>
      <c r="AH115" t="n">
        <v>524330.0062410666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3.7018</v>
      </c>
      <c r="E116" t="n">
        <v>27.01</v>
      </c>
      <c r="F116" t="n">
        <v>23.98</v>
      </c>
      <c r="G116" t="n">
        <v>143.88</v>
      </c>
      <c r="H116" t="n">
        <v>2</v>
      </c>
      <c r="I116" t="n">
        <v>10</v>
      </c>
      <c r="J116" t="n">
        <v>262.83</v>
      </c>
      <c r="K116" t="n">
        <v>56.13</v>
      </c>
      <c r="L116" t="n">
        <v>29.5</v>
      </c>
      <c r="M116" t="n">
        <v>8</v>
      </c>
      <c r="N116" t="n">
        <v>67.20999999999999</v>
      </c>
      <c r="O116" t="n">
        <v>32650.17</v>
      </c>
      <c r="P116" t="n">
        <v>341.35</v>
      </c>
      <c r="Q116" t="n">
        <v>452.55</v>
      </c>
      <c r="R116" t="n">
        <v>70.62</v>
      </c>
      <c r="S116" t="n">
        <v>57.64</v>
      </c>
      <c r="T116" t="n">
        <v>4399.75</v>
      </c>
      <c r="U116" t="n">
        <v>0.82</v>
      </c>
      <c r="V116" t="n">
        <v>0.88</v>
      </c>
      <c r="W116" t="n">
        <v>6.81</v>
      </c>
      <c r="X116" t="n">
        <v>0.26</v>
      </c>
      <c r="Y116" t="n">
        <v>1</v>
      </c>
      <c r="Z116" t="n">
        <v>10</v>
      </c>
      <c r="AA116" t="n">
        <v>422.9327715689958</v>
      </c>
      <c r="AB116" t="n">
        <v>578.6752765377332</v>
      </c>
      <c r="AC116" t="n">
        <v>523.4473203208229</v>
      </c>
      <c r="AD116" t="n">
        <v>422932.7715689958</v>
      </c>
      <c r="AE116" t="n">
        <v>578675.2765377333</v>
      </c>
      <c r="AF116" t="n">
        <v>1.915057007553846e-06</v>
      </c>
      <c r="AG116" t="n">
        <v>11</v>
      </c>
      <c r="AH116" t="n">
        <v>523447.3203208229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3.7008</v>
      </c>
      <c r="E117" t="n">
        <v>27.02</v>
      </c>
      <c r="F117" t="n">
        <v>23.99</v>
      </c>
      <c r="G117" t="n">
        <v>143.92</v>
      </c>
      <c r="H117" t="n">
        <v>2.01</v>
      </c>
      <c r="I117" t="n">
        <v>10</v>
      </c>
      <c r="J117" t="n">
        <v>263.3</v>
      </c>
      <c r="K117" t="n">
        <v>56.13</v>
      </c>
      <c r="L117" t="n">
        <v>29.75</v>
      </c>
      <c r="M117" t="n">
        <v>8</v>
      </c>
      <c r="N117" t="n">
        <v>67.42</v>
      </c>
      <c r="O117" t="n">
        <v>32707.74</v>
      </c>
      <c r="P117" t="n">
        <v>341.12</v>
      </c>
      <c r="Q117" t="n">
        <v>452.55</v>
      </c>
      <c r="R117" t="n">
        <v>70.95999999999999</v>
      </c>
      <c r="S117" t="n">
        <v>57.64</v>
      </c>
      <c r="T117" t="n">
        <v>4567.84</v>
      </c>
      <c r="U117" t="n">
        <v>0.8100000000000001</v>
      </c>
      <c r="V117" t="n">
        <v>0.88</v>
      </c>
      <c r="W117" t="n">
        <v>6.81</v>
      </c>
      <c r="X117" t="n">
        <v>0.26</v>
      </c>
      <c r="Y117" t="n">
        <v>1</v>
      </c>
      <c r="Z117" t="n">
        <v>10</v>
      </c>
      <c r="AA117" t="n">
        <v>422.8986175873163</v>
      </c>
      <c r="AB117" t="n">
        <v>578.6285455532321</v>
      </c>
      <c r="AC117" t="n">
        <v>523.4050492758951</v>
      </c>
      <c r="AD117" t="n">
        <v>422898.6175873163</v>
      </c>
      <c r="AE117" t="n">
        <v>578628.5455532321</v>
      </c>
      <c r="AF117" t="n">
        <v>1.914539676253518e-06</v>
      </c>
      <c r="AG117" t="n">
        <v>11</v>
      </c>
      <c r="AH117" t="n">
        <v>523405.0492758951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3.7016</v>
      </c>
      <c r="E118" t="n">
        <v>27.02</v>
      </c>
      <c r="F118" t="n">
        <v>23.98</v>
      </c>
      <c r="G118" t="n">
        <v>143.88</v>
      </c>
      <c r="H118" t="n">
        <v>2.02</v>
      </c>
      <c r="I118" t="n">
        <v>10</v>
      </c>
      <c r="J118" t="n">
        <v>263.77</v>
      </c>
      <c r="K118" t="n">
        <v>56.13</v>
      </c>
      <c r="L118" t="n">
        <v>30</v>
      </c>
      <c r="M118" t="n">
        <v>8</v>
      </c>
      <c r="N118" t="n">
        <v>67.64</v>
      </c>
      <c r="O118" t="n">
        <v>32765.39</v>
      </c>
      <c r="P118" t="n">
        <v>340.18</v>
      </c>
      <c r="Q118" t="n">
        <v>452.59</v>
      </c>
      <c r="R118" t="n">
        <v>70.76000000000001</v>
      </c>
      <c r="S118" t="n">
        <v>57.64</v>
      </c>
      <c r="T118" t="n">
        <v>4465.84</v>
      </c>
      <c r="U118" t="n">
        <v>0.8100000000000001</v>
      </c>
      <c r="V118" t="n">
        <v>0.88</v>
      </c>
      <c r="W118" t="n">
        <v>6.81</v>
      </c>
      <c r="X118" t="n">
        <v>0.26</v>
      </c>
      <c r="Y118" t="n">
        <v>1</v>
      </c>
      <c r="Z118" t="n">
        <v>10</v>
      </c>
      <c r="AA118" t="n">
        <v>422.184730710256</v>
      </c>
      <c r="AB118" t="n">
        <v>577.6517740335721</v>
      </c>
      <c r="AC118" t="n">
        <v>522.521499459164</v>
      </c>
      <c r="AD118" t="n">
        <v>422184.730710256</v>
      </c>
      <c r="AE118" t="n">
        <v>577651.7740335721</v>
      </c>
      <c r="AF118" t="n">
        <v>1.914953541293781e-06</v>
      </c>
      <c r="AG118" t="n">
        <v>11</v>
      </c>
      <c r="AH118" t="n">
        <v>522521.499459164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3.702</v>
      </c>
      <c r="E119" t="n">
        <v>27.01</v>
      </c>
      <c r="F119" t="n">
        <v>23.98</v>
      </c>
      <c r="G119" t="n">
        <v>143.87</v>
      </c>
      <c r="H119" t="n">
        <v>2.04</v>
      </c>
      <c r="I119" t="n">
        <v>10</v>
      </c>
      <c r="J119" t="n">
        <v>264.23</v>
      </c>
      <c r="K119" t="n">
        <v>56.13</v>
      </c>
      <c r="L119" t="n">
        <v>30.25</v>
      </c>
      <c r="M119" t="n">
        <v>8</v>
      </c>
      <c r="N119" t="n">
        <v>67.86</v>
      </c>
      <c r="O119" t="n">
        <v>32823.12</v>
      </c>
      <c r="P119" t="n">
        <v>339.26</v>
      </c>
      <c r="Q119" t="n">
        <v>452.6</v>
      </c>
      <c r="R119" t="n">
        <v>70.55</v>
      </c>
      <c r="S119" t="n">
        <v>57.64</v>
      </c>
      <c r="T119" t="n">
        <v>4362.73</v>
      </c>
      <c r="U119" t="n">
        <v>0.82</v>
      </c>
      <c r="V119" t="n">
        <v>0.88</v>
      </c>
      <c r="W119" t="n">
        <v>6.81</v>
      </c>
      <c r="X119" t="n">
        <v>0.25</v>
      </c>
      <c r="Y119" t="n">
        <v>1</v>
      </c>
      <c r="Z119" t="n">
        <v>10</v>
      </c>
      <c r="AA119" t="n">
        <v>421.5508576687394</v>
      </c>
      <c r="AB119" t="n">
        <v>576.784480973664</v>
      </c>
      <c r="AC119" t="n">
        <v>521.7369796316401</v>
      </c>
      <c r="AD119" t="n">
        <v>421550.8576687394</v>
      </c>
      <c r="AE119" t="n">
        <v>576784.480973664</v>
      </c>
      <c r="AF119" t="n">
        <v>1.915160473813912e-06</v>
      </c>
      <c r="AG119" t="n">
        <v>11</v>
      </c>
      <c r="AH119" t="n">
        <v>521736.9796316401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3.7115</v>
      </c>
      <c r="E120" t="n">
        <v>26.94</v>
      </c>
      <c r="F120" t="n">
        <v>23.95</v>
      </c>
      <c r="G120" t="n">
        <v>159.67</v>
      </c>
      <c r="H120" t="n">
        <v>2.05</v>
      </c>
      <c r="I120" t="n">
        <v>9</v>
      </c>
      <c r="J120" t="n">
        <v>264.7</v>
      </c>
      <c r="K120" t="n">
        <v>56.13</v>
      </c>
      <c r="L120" t="n">
        <v>30.5</v>
      </c>
      <c r="M120" t="n">
        <v>7</v>
      </c>
      <c r="N120" t="n">
        <v>68.08</v>
      </c>
      <c r="O120" t="n">
        <v>32880.94</v>
      </c>
      <c r="P120" t="n">
        <v>339.11</v>
      </c>
      <c r="Q120" t="n">
        <v>452.56</v>
      </c>
      <c r="R120" t="n">
        <v>69.70999999999999</v>
      </c>
      <c r="S120" t="n">
        <v>57.64</v>
      </c>
      <c r="T120" t="n">
        <v>3945.66</v>
      </c>
      <c r="U120" t="n">
        <v>0.83</v>
      </c>
      <c r="V120" t="n">
        <v>0.89</v>
      </c>
      <c r="W120" t="n">
        <v>6.81</v>
      </c>
      <c r="X120" t="n">
        <v>0.23</v>
      </c>
      <c r="Y120" t="n">
        <v>1</v>
      </c>
      <c r="Z120" t="n">
        <v>10</v>
      </c>
      <c r="AA120" t="n">
        <v>420.5761483660572</v>
      </c>
      <c r="AB120" t="n">
        <v>575.4508407045947</v>
      </c>
      <c r="AC120" t="n">
        <v>520.5306201180748</v>
      </c>
      <c r="AD120" t="n">
        <v>420576.1483660572</v>
      </c>
      <c r="AE120" t="n">
        <v>575450.8407045947</v>
      </c>
      <c r="AF120" t="n">
        <v>1.920075121167027e-06</v>
      </c>
      <c r="AG120" t="n">
        <v>11</v>
      </c>
      <c r="AH120" t="n">
        <v>520530.6201180748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3.7122</v>
      </c>
      <c r="E121" t="n">
        <v>26.94</v>
      </c>
      <c r="F121" t="n">
        <v>23.95</v>
      </c>
      <c r="G121" t="n">
        <v>159.64</v>
      </c>
      <c r="H121" t="n">
        <v>2.06</v>
      </c>
      <c r="I121" t="n">
        <v>9</v>
      </c>
      <c r="J121" t="n">
        <v>265.17</v>
      </c>
      <c r="K121" t="n">
        <v>56.13</v>
      </c>
      <c r="L121" t="n">
        <v>30.75</v>
      </c>
      <c r="M121" t="n">
        <v>7</v>
      </c>
      <c r="N121" t="n">
        <v>68.3</v>
      </c>
      <c r="O121" t="n">
        <v>32938.83</v>
      </c>
      <c r="P121" t="n">
        <v>339.36</v>
      </c>
      <c r="Q121" t="n">
        <v>452.57</v>
      </c>
      <c r="R121" t="n">
        <v>69.52</v>
      </c>
      <c r="S121" t="n">
        <v>57.64</v>
      </c>
      <c r="T121" t="n">
        <v>3851.86</v>
      </c>
      <c r="U121" t="n">
        <v>0.83</v>
      </c>
      <c r="V121" t="n">
        <v>0.89</v>
      </c>
      <c r="W121" t="n">
        <v>6.81</v>
      </c>
      <c r="X121" t="n">
        <v>0.22</v>
      </c>
      <c r="Y121" t="n">
        <v>1</v>
      </c>
      <c r="Z121" t="n">
        <v>10</v>
      </c>
      <c r="AA121" t="n">
        <v>420.68208696227</v>
      </c>
      <c r="AB121" t="n">
        <v>575.595790565614</v>
      </c>
      <c r="AC121" t="n">
        <v>520.661736167797</v>
      </c>
      <c r="AD121" t="n">
        <v>420682.08696227</v>
      </c>
      <c r="AE121" t="n">
        <v>575595.790565614</v>
      </c>
      <c r="AF121" t="n">
        <v>1.920437253077257e-06</v>
      </c>
      <c r="AG121" t="n">
        <v>11</v>
      </c>
      <c r="AH121" t="n">
        <v>520661.736167797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3.7113</v>
      </c>
      <c r="E122" t="n">
        <v>26.94</v>
      </c>
      <c r="F122" t="n">
        <v>23.95</v>
      </c>
      <c r="G122" t="n">
        <v>159.68</v>
      </c>
      <c r="H122" t="n">
        <v>2.08</v>
      </c>
      <c r="I122" t="n">
        <v>9</v>
      </c>
      <c r="J122" t="n">
        <v>265.64</v>
      </c>
      <c r="K122" t="n">
        <v>56.13</v>
      </c>
      <c r="L122" t="n">
        <v>31</v>
      </c>
      <c r="M122" t="n">
        <v>7</v>
      </c>
      <c r="N122" t="n">
        <v>68.52</v>
      </c>
      <c r="O122" t="n">
        <v>32996.81</v>
      </c>
      <c r="P122" t="n">
        <v>339.66</v>
      </c>
      <c r="Q122" t="n">
        <v>452.58</v>
      </c>
      <c r="R122" t="n">
        <v>69.73</v>
      </c>
      <c r="S122" t="n">
        <v>57.64</v>
      </c>
      <c r="T122" t="n">
        <v>3957</v>
      </c>
      <c r="U122" t="n">
        <v>0.83</v>
      </c>
      <c r="V122" t="n">
        <v>0.89</v>
      </c>
      <c r="W122" t="n">
        <v>6.81</v>
      </c>
      <c r="X122" t="n">
        <v>0.23</v>
      </c>
      <c r="Y122" t="n">
        <v>1</v>
      </c>
      <c r="Z122" t="n">
        <v>10</v>
      </c>
      <c r="AA122" t="n">
        <v>420.9508568579755</v>
      </c>
      <c r="AB122" t="n">
        <v>575.9635333942092</v>
      </c>
      <c r="AC122" t="n">
        <v>520.9943821369613</v>
      </c>
      <c r="AD122" t="n">
        <v>420950.8568579755</v>
      </c>
      <c r="AE122" t="n">
        <v>575963.5333942092</v>
      </c>
      <c r="AF122" t="n">
        <v>1.919971654906962e-06</v>
      </c>
      <c r="AG122" t="n">
        <v>11</v>
      </c>
      <c r="AH122" t="n">
        <v>520994.3821369613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3.7112</v>
      </c>
      <c r="E123" t="n">
        <v>26.95</v>
      </c>
      <c r="F123" t="n">
        <v>23.95</v>
      </c>
      <c r="G123" t="n">
        <v>159.68</v>
      </c>
      <c r="H123" t="n">
        <v>2.09</v>
      </c>
      <c r="I123" t="n">
        <v>9</v>
      </c>
      <c r="J123" t="n">
        <v>266.11</v>
      </c>
      <c r="K123" t="n">
        <v>56.13</v>
      </c>
      <c r="L123" t="n">
        <v>31.25</v>
      </c>
      <c r="M123" t="n">
        <v>7</v>
      </c>
      <c r="N123" t="n">
        <v>68.73999999999999</v>
      </c>
      <c r="O123" t="n">
        <v>33054.88</v>
      </c>
      <c r="P123" t="n">
        <v>340.34</v>
      </c>
      <c r="Q123" t="n">
        <v>452.57</v>
      </c>
      <c r="R123" t="n">
        <v>69.63</v>
      </c>
      <c r="S123" t="n">
        <v>57.64</v>
      </c>
      <c r="T123" t="n">
        <v>3909.73</v>
      </c>
      <c r="U123" t="n">
        <v>0.83</v>
      </c>
      <c r="V123" t="n">
        <v>0.89</v>
      </c>
      <c r="W123" t="n">
        <v>6.81</v>
      </c>
      <c r="X123" t="n">
        <v>0.23</v>
      </c>
      <c r="Y123" t="n">
        <v>1</v>
      </c>
      <c r="Z123" t="n">
        <v>10</v>
      </c>
      <c r="AA123" t="n">
        <v>421.4021712107266</v>
      </c>
      <c r="AB123" t="n">
        <v>576.5810416022274</v>
      </c>
      <c r="AC123" t="n">
        <v>521.5529562282844</v>
      </c>
      <c r="AD123" t="n">
        <v>421402.1712107266</v>
      </c>
      <c r="AE123" t="n">
        <v>576581.0416022274</v>
      </c>
      <c r="AF123" t="n">
        <v>1.919919921776928e-06</v>
      </c>
      <c r="AG123" t="n">
        <v>11</v>
      </c>
      <c r="AH123" t="n">
        <v>521552.9562282844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3.7115</v>
      </c>
      <c r="E124" t="n">
        <v>26.94</v>
      </c>
      <c r="F124" t="n">
        <v>23.95</v>
      </c>
      <c r="G124" t="n">
        <v>159.67</v>
      </c>
      <c r="H124" t="n">
        <v>2.1</v>
      </c>
      <c r="I124" t="n">
        <v>9</v>
      </c>
      <c r="J124" t="n">
        <v>266.59</v>
      </c>
      <c r="K124" t="n">
        <v>56.13</v>
      </c>
      <c r="L124" t="n">
        <v>31.5</v>
      </c>
      <c r="M124" t="n">
        <v>7</v>
      </c>
      <c r="N124" t="n">
        <v>68.95999999999999</v>
      </c>
      <c r="O124" t="n">
        <v>33113.03</v>
      </c>
      <c r="P124" t="n">
        <v>340.77</v>
      </c>
      <c r="Q124" t="n">
        <v>452.61</v>
      </c>
      <c r="R124" t="n">
        <v>69.58</v>
      </c>
      <c r="S124" t="n">
        <v>57.64</v>
      </c>
      <c r="T124" t="n">
        <v>3882.17</v>
      </c>
      <c r="U124" t="n">
        <v>0.83</v>
      </c>
      <c r="V124" t="n">
        <v>0.89</v>
      </c>
      <c r="W124" t="n">
        <v>6.81</v>
      </c>
      <c r="X124" t="n">
        <v>0.23</v>
      </c>
      <c r="Y124" t="n">
        <v>1</v>
      </c>
      <c r="Z124" t="n">
        <v>10</v>
      </c>
      <c r="AA124" t="n">
        <v>421.657909405607</v>
      </c>
      <c r="AB124" t="n">
        <v>576.9309538828355</v>
      </c>
      <c r="AC124" t="n">
        <v>521.8694733719364</v>
      </c>
      <c r="AD124" t="n">
        <v>421657.909405607</v>
      </c>
      <c r="AE124" t="n">
        <v>576930.9538828356</v>
      </c>
      <c r="AF124" t="n">
        <v>1.920075121167027e-06</v>
      </c>
      <c r="AG124" t="n">
        <v>11</v>
      </c>
      <c r="AH124" t="n">
        <v>521869.4733719364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3.7122</v>
      </c>
      <c r="E125" t="n">
        <v>26.94</v>
      </c>
      <c r="F125" t="n">
        <v>23.95</v>
      </c>
      <c r="G125" t="n">
        <v>159.64</v>
      </c>
      <c r="H125" t="n">
        <v>2.12</v>
      </c>
      <c r="I125" t="n">
        <v>9</v>
      </c>
      <c r="J125" t="n">
        <v>267.06</v>
      </c>
      <c r="K125" t="n">
        <v>56.13</v>
      </c>
      <c r="L125" t="n">
        <v>31.75</v>
      </c>
      <c r="M125" t="n">
        <v>7</v>
      </c>
      <c r="N125" t="n">
        <v>69.18000000000001</v>
      </c>
      <c r="O125" t="n">
        <v>33171.26</v>
      </c>
      <c r="P125" t="n">
        <v>340.8</v>
      </c>
      <c r="Q125" t="n">
        <v>452.57</v>
      </c>
      <c r="R125" t="n">
        <v>69.55</v>
      </c>
      <c r="S125" t="n">
        <v>57.64</v>
      </c>
      <c r="T125" t="n">
        <v>3868.1</v>
      </c>
      <c r="U125" t="n">
        <v>0.83</v>
      </c>
      <c r="V125" t="n">
        <v>0.89</v>
      </c>
      <c r="W125" t="n">
        <v>6.81</v>
      </c>
      <c r="X125" t="n">
        <v>0.22</v>
      </c>
      <c r="Y125" t="n">
        <v>1</v>
      </c>
      <c r="Z125" t="n">
        <v>10</v>
      </c>
      <c r="AA125" t="n">
        <v>421.6203051301633</v>
      </c>
      <c r="AB125" t="n">
        <v>576.8795020541901</v>
      </c>
      <c r="AC125" t="n">
        <v>521.8229320336036</v>
      </c>
      <c r="AD125" t="n">
        <v>421620.3051301633</v>
      </c>
      <c r="AE125" t="n">
        <v>576879.50205419</v>
      </c>
      <c r="AF125" t="n">
        <v>1.920437253077257e-06</v>
      </c>
      <c r="AG125" t="n">
        <v>11</v>
      </c>
      <c r="AH125" t="n">
        <v>521822.9320336035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3.7127</v>
      </c>
      <c r="E126" t="n">
        <v>26.93</v>
      </c>
      <c r="F126" t="n">
        <v>23.94</v>
      </c>
      <c r="G126" t="n">
        <v>159.61</v>
      </c>
      <c r="H126" t="n">
        <v>2.13</v>
      </c>
      <c r="I126" t="n">
        <v>9</v>
      </c>
      <c r="J126" t="n">
        <v>267.53</v>
      </c>
      <c r="K126" t="n">
        <v>56.13</v>
      </c>
      <c r="L126" t="n">
        <v>32</v>
      </c>
      <c r="M126" t="n">
        <v>7</v>
      </c>
      <c r="N126" t="n">
        <v>69.40000000000001</v>
      </c>
      <c r="O126" t="n">
        <v>33229.58</v>
      </c>
      <c r="P126" t="n">
        <v>340.86</v>
      </c>
      <c r="Q126" t="n">
        <v>452.57</v>
      </c>
      <c r="R126" t="n">
        <v>69.5</v>
      </c>
      <c r="S126" t="n">
        <v>57.64</v>
      </c>
      <c r="T126" t="n">
        <v>3845.14</v>
      </c>
      <c r="U126" t="n">
        <v>0.83</v>
      </c>
      <c r="V126" t="n">
        <v>0.89</v>
      </c>
      <c r="W126" t="n">
        <v>6.8</v>
      </c>
      <c r="X126" t="n">
        <v>0.22</v>
      </c>
      <c r="Y126" t="n">
        <v>1</v>
      </c>
      <c r="Z126" t="n">
        <v>10</v>
      </c>
      <c r="AA126" t="n">
        <v>421.584767412613</v>
      </c>
      <c r="AB126" t="n">
        <v>576.8308777812242</v>
      </c>
      <c r="AC126" t="n">
        <v>521.778948393005</v>
      </c>
      <c r="AD126" t="n">
        <v>421584.767412613</v>
      </c>
      <c r="AE126" t="n">
        <v>576830.8777812242</v>
      </c>
      <c r="AF126" t="n">
        <v>1.92069591872742e-06</v>
      </c>
      <c r="AG126" t="n">
        <v>11</v>
      </c>
      <c r="AH126" t="n">
        <v>521778.9483930049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3.7107</v>
      </c>
      <c r="E127" t="n">
        <v>26.95</v>
      </c>
      <c r="F127" t="n">
        <v>23.96</v>
      </c>
      <c r="G127" t="n">
        <v>159.71</v>
      </c>
      <c r="H127" t="n">
        <v>2.14</v>
      </c>
      <c r="I127" t="n">
        <v>9</v>
      </c>
      <c r="J127" t="n">
        <v>268</v>
      </c>
      <c r="K127" t="n">
        <v>56.13</v>
      </c>
      <c r="L127" t="n">
        <v>32.25</v>
      </c>
      <c r="M127" t="n">
        <v>7</v>
      </c>
      <c r="N127" t="n">
        <v>69.63</v>
      </c>
      <c r="O127" t="n">
        <v>33287.98</v>
      </c>
      <c r="P127" t="n">
        <v>341.13</v>
      </c>
      <c r="Q127" t="n">
        <v>452.56</v>
      </c>
      <c r="R127" t="n">
        <v>69.90000000000001</v>
      </c>
      <c r="S127" t="n">
        <v>57.64</v>
      </c>
      <c r="T127" t="n">
        <v>4044.44</v>
      </c>
      <c r="U127" t="n">
        <v>0.82</v>
      </c>
      <c r="V127" t="n">
        <v>0.89</v>
      </c>
      <c r="W127" t="n">
        <v>6.81</v>
      </c>
      <c r="X127" t="n">
        <v>0.23</v>
      </c>
      <c r="Y127" t="n">
        <v>1</v>
      </c>
      <c r="Z127" t="n">
        <v>10</v>
      </c>
      <c r="AA127" t="n">
        <v>421.9917318950111</v>
      </c>
      <c r="AB127" t="n">
        <v>577.3877045400471</v>
      </c>
      <c r="AC127" t="n">
        <v>522.2826323874772</v>
      </c>
      <c r="AD127" t="n">
        <v>421991.7318950112</v>
      </c>
      <c r="AE127" t="n">
        <v>577387.7045400471</v>
      </c>
      <c r="AF127" t="n">
        <v>1.919661256126765e-06</v>
      </c>
      <c r="AG127" t="n">
        <v>11</v>
      </c>
      <c r="AH127" t="n">
        <v>522282.6323874772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3.71</v>
      </c>
      <c r="E128" t="n">
        <v>26.95</v>
      </c>
      <c r="F128" t="n">
        <v>23.96</v>
      </c>
      <c r="G128" t="n">
        <v>159.74</v>
      </c>
      <c r="H128" t="n">
        <v>2.15</v>
      </c>
      <c r="I128" t="n">
        <v>9</v>
      </c>
      <c r="J128" t="n">
        <v>268.48</v>
      </c>
      <c r="K128" t="n">
        <v>56.13</v>
      </c>
      <c r="L128" t="n">
        <v>32.5</v>
      </c>
      <c r="M128" t="n">
        <v>7</v>
      </c>
      <c r="N128" t="n">
        <v>69.84999999999999</v>
      </c>
      <c r="O128" t="n">
        <v>33346.47</v>
      </c>
      <c r="P128" t="n">
        <v>340.95</v>
      </c>
      <c r="Q128" t="n">
        <v>452.56</v>
      </c>
      <c r="R128" t="n">
        <v>70.09</v>
      </c>
      <c r="S128" t="n">
        <v>57.64</v>
      </c>
      <c r="T128" t="n">
        <v>4140.4</v>
      </c>
      <c r="U128" t="n">
        <v>0.82</v>
      </c>
      <c r="V128" t="n">
        <v>0.88</v>
      </c>
      <c r="W128" t="n">
        <v>6.81</v>
      </c>
      <c r="X128" t="n">
        <v>0.24</v>
      </c>
      <c r="Y128" t="n">
        <v>1</v>
      </c>
      <c r="Z128" t="n">
        <v>10</v>
      </c>
      <c r="AA128" t="n">
        <v>421.931632441978</v>
      </c>
      <c r="AB128" t="n">
        <v>577.3054738170066</v>
      </c>
      <c r="AC128" t="n">
        <v>522.208249649232</v>
      </c>
      <c r="AD128" t="n">
        <v>421931.632441978</v>
      </c>
      <c r="AE128" t="n">
        <v>577305.4738170066</v>
      </c>
      <c r="AF128" t="n">
        <v>1.919299124216535e-06</v>
      </c>
      <c r="AG128" t="n">
        <v>11</v>
      </c>
      <c r="AH128" t="n">
        <v>522208.249649232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3.7104</v>
      </c>
      <c r="E129" t="n">
        <v>26.95</v>
      </c>
      <c r="F129" t="n">
        <v>23.96</v>
      </c>
      <c r="G129" t="n">
        <v>159.72</v>
      </c>
      <c r="H129" t="n">
        <v>2.17</v>
      </c>
      <c r="I129" t="n">
        <v>9</v>
      </c>
      <c r="J129" t="n">
        <v>268.95</v>
      </c>
      <c r="K129" t="n">
        <v>56.13</v>
      </c>
      <c r="L129" t="n">
        <v>32.75</v>
      </c>
      <c r="M129" t="n">
        <v>7</v>
      </c>
      <c r="N129" t="n">
        <v>70.08</v>
      </c>
      <c r="O129" t="n">
        <v>33405.04</v>
      </c>
      <c r="P129" t="n">
        <v>341.02</v>
      </c>
      <c r="Q129" t="n">
        <v>452.58</v>
      </c>
      <c r="R129" t="n">
        <v>69.98999999999999</v>
      </c>
      <c r="S129" t="n">
        <v>57.64</v>
      </c>
      <c r="T129" t="n">
        <v>4088.35</v>
      </c>
      <c r="U129" t="n">
        <v>0.82</v>
      </c>
      <c r="V129" t="n">
        <v>0.88</v>
      </c>
      <c r="W129" t="n">
        <v>6.81</v>
      </c>
      <c r="X129" t="n">
        <v>0.23</v>
      </c>
      <c r="Y129" t="n">
        <v>1</v>
      </c>
      <c r="Z129" t="n">
        <v>10</v>
      </c>
      <c r="AA129" t="n">
        <v>421.9445596220866</v>
      </c>
      <c r="AB129" t="n">
        <v>577.323161355138</v>
      </c>
      <c r="AC129" t="n">
        <v>522.224249113549</v>
      </c>
      <c r="AD129" t="n">
        <v>421944.5596220866</v>
      </c>
      <c r="AE129" t="n">
        <v>577323.1613551381</v>
      </c>
      <c r="AF129" t="n">
        <v>1.919506056736666e-06</v>
      </c>
      <c r="AG129" t="n">
        <v>11</v>
      </c>
      <c r="AH129" t="n">
        <v>522224.249113549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3.7116</v>
      </c>
      <c r="E130" t="n">
        <v>26.94</v>
      </c>
      <c r="F130" t="n">
        <v>23.95</v>
      </c>
      <c r="G130" t="n">
        <v>159.66</v>
      </c>
      <c r="H130" t="n">
        <v>2.18</v>
      </c>
      <c r="I130" t="n">
        <v>9</v>
      </c>
      <c r="J130" t="n">
        <v>269.43</v>
      </c>
      <c r="K130" t="n">
        <v>56.13</v>
      </c>
      <c r="L130" t="n">
        <v>33</v>
      </c>
      <c r="M130" t="n">
        <v>7</v>
      </c>
      <c r="N130" t="n">
        <v>70.3</v>
      </c>
      <c r="O130" t="n">
        <v>33463.7</v>
      </c>
      <c r="P130" t="n">
        <v>340.6</v>
      </c>
      <c r="Q130" t="n">
        <v>452.55</v>
      </c>
      <c r="R130" t="n">
        <v>69.7</v>
      </c>
      <c r="S130" t="n">
        <v>57.64</v>
      </c>
      <c r="T130" t="n">
        <v>3942.07</v>
      </c>
      <c r="U130" t="n">
        <v>0.83</v>
      </c>
      <c r="V130" t="n">
        <v>0.89</v>
      </c>
      <c r="W130" t="n">
        <v>6.81</v>
      </c>
      <c r="X130" t="n">
        <v>0.23</v>
      </c>
      <c r="Y130" t="n">
        <v>1</v>
      </c>
      <c r="Z130" t="n">
        <v>10</v>
      </c>
      <c r="AA130" t="n">
        <v>421.5389639581789</v>
      </c>
      <c r="AB130" t="n">
        <v>576.7682074741616</v>
      </c>
      <c r="AC130" t="n">
        <v>521.7222592520902</v>
      </c>
      <c r="AD130" t="n">
        <v>421538.9639581789</v>
      </c>
      <c r="AE130" t="n">
        <v>576768.2074741616</v>
      </c>
      <c r="AF130" t="n">
        <v>1.92012685429706e-06</v>
      </c>
      <c r="AG130" t="n">
        <v>11</v>
      </c>
      <c r="AH130" t="n">
        <v>521722.2592520902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3.7122</v>
      </c>
      <c r="E131" t="n">
        <v>26.94</v>
      </c>
      <c r="F131" t="n">
        <v>23.95</v>
      </c>
      <c r="G131" t="n">
        <v>159.64</v>
      </c>
      <c r="H131" t="n">
        <v>2.19</v>
      </c>
      <c r="I131" t="n">
        <v>9</v>
      </c>
      <c r="J131" t="n">
        <v>269.9</v>
      </c>
      <c r="K131" t="n">
        <v>56.13</v>
      </c>
      <c r="L131" t="n">
        <v>33.25</v>
      </c>
      <c r="M131" t="n">
        <v>7</v>
      </c>
      <c r="N131" t="n">
        <v>70.53</v>
      </c>
      <c r="O131" t="n">
        <v>33522.45</v>
      </c>
      <c r="P131" t="n">
        <v>339.73</v>
      </c>
      <c r="Q131" t="n">
        <v>452.6</v>
      </c>
      <c r="R131" t="n">
        <v>69.54000000000001</v>
      </c>
      <c r="S131" t="n">
        <v>57.64</v>
      </c>
      <c r="T131" t="n">
        <v>3864.55</v>
      </c>
      <c r="U131" t="n">
        <v>0.83</v>
      </c>
      <c r="V131" t="n">
        <v>0.89</v>
      </c>
      <c r="W131" t="n">
        <v>6.81</v>
      </c>
      <c r="X131" t="n">
        <v>0.22</v>
      </c>
      <c r="Y131" t="n">
        <v>1</v>
      </c>
      <c r="Z131" t="n">
        <v>10</v>
      </c>
      <c r="AA131" t="n">
        <v>420.923156908187</v>
      </c>
      <c r="AB131" t="n">
        <v>575.9256331008731</v>
      </c>
      <c r="AC131" t="n">
        <v>520.9600989944279</v>
      </c>
      <c r="AD131" t="n">
        <v>420923.156908187</v>
      </c>
      <c r="AE131" t="n">
        <v>575925.6331008731</v>
      </c>
      <c r="AF131" t="n">
        <v>1.920437253077257e-06</v>
      </c>
      <c r="AG131" t="n">
        <v>11</v>
      </c>
      <c r="AH131" t="n">
        <v>520960.0989944278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3.7112</v>
      </c>
      <c r="E132" t="n">
        <v>26.95</v>
      </c>
      <c r="F132" t="n">
        <v>23.95</v>
      </c>
      <c r="G132" t="n">
        <v>159.69</v>
      </c>
      <c r="H132" t="n">
        <v>2.21</v>
      </c>
      <c r="I132" t="n">
        <v>9</v>
      </c>
      <c r="J132" t="n">
        <v>270.38</v>
      </c>
      <c r="K132" t="n">
        <v>56.13</v>
      </c>
      <c r="L132" t="n">
        <v>33.5</v>
      </c>
      <c r="M132" t="n">
        <v>7</v>
      </c>
      <c r="N132" t="n">
        <v>70.76000000000001</v>
      </c>
      <c r="O132" t="n">
        <v>33581.28</v>
      </c>
      <c r="P132" t="n">
        <v>339.3</v>
      </c>
      <c r="Q132" t="n">
        <v>452.55</v>
      </c>
      <c r="R132" t="n">
        <v>69.79000000000001</v>
      </c>
      <c r="S132" t="n">
        <v>57.64</v>
      </c>
      <c r="T132" t="n">
        <v>3989.43</v>
      </c>
      <c r="U132" t="n">
        <v>0.83</v>
      </c>
      <c r="V132" t="n">
        <v>0.89</v>
      </c>
      <c r="W132" t="n">
        <v>6.81</v>
      </c>
      <c r="X132" t="n">
        <v>0.23</v>
      </c>
      <c r="Y132" t="n">
        <v>1</v>
      </c>
      <c r="Z132" t="n">
        <v>10</v>
      </c>
      <c r="AA132" t="n">
        <v>420.7243866175867</v>
      </c>
      <c r="AB132" t="n">
        <v>575.6536668201475</v>
      </c>
      <c r="AC132" t="n">
        <v>520.7140887938275</v>
      </c>
      <c r="AD132" t="n">
        <v>420724.3866175867</v>
      </c>
      <c r="AE132" t="n">
        <v>575653.6668201474</v>
      </c>
      <c r="AF132" t="n">
        <v>1.919919921776928e-06</v>
      </c>
      <c r="AG132" t="n">
        <v>11</v>
      </c>
      <c r="AH132" t="n">
        <v>520714.0887938275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3.7095</v>
      </c>
      <c r="E133" t="n">
        <v>26.96</v>
      </c>
      <c r="F133" t="n">
        <v>23.97</v>
      </c>
      <c r="G133" t="n">
        <v>159.77</v>
      </c>
      <c r="H133" t="n">
        <v>2.22</v>
      </c>
      <c r="I133" t="n">
        <v>9</v>
      </c>
      <c r="J133" t="n">
        <v>270.86</v>
      </c>
      <c r="K133" t="n">
        <v>56.13</v>
      </c>
      <c r="L133" t="n">
        <v>33.75</v>
      </c>
      <c r="M133" t="n">
        <v>7</v>
      </c>
      <c r="N133" t="n">
        <v>70.98</v>
      </c>
      <c r="O133" t="n">
        <v>33640.21</v>
      </c>
      <c r="P133" t="n">
        <v>339.59</v>
      </c>
      <c r="Q133" t="n">
        <v>452.55</v>
      </c>
      <c r="R133" t="n">
        <v>70.16</v>
      </c>
      <c r="S133" t="n">
        <v>57.64</v>
      </c>
      <c r="T133" t="n">
        <v>4175.36</v>
      </c>
      <c r="U133" t="n">
        <v>0.82</v>
      </c>
      <c r="V133" t="n">
        <v>0.88</v>
      </c>
      <c r="W133" t="n">
        <v>6.81</v>
      </c>
      <c r="X133" t="n">
        <v>0.24</v>
      </c>
      <c r="Y133" t="n">
        <v>1</v>
      </c>
      <c r="Z133" t="n">
        <v>10</v>
      </c>
      <c r="AA133" t="n">
        <v>421.1196237669624</v>
      </c>
      <c r="AB133" t="n">
        <v>576.1944477245557</v>
      </c>
      <c r="AC133" t="n">
        <v>521.2032583277098</v>
      </c>
      <c r="AD133" t="n">
        <v>421119.6237669624</v>
      </c>
      <c r="AE133" t="n">
        <v>576194.4477245557</v>
      </c>
      <c r="AF133" t="n">
        <v>1.919040458566371e-06</v>
      </c>
      <c r="AG133" t="n">
        <v>11</v>
      </c>
      <c r="AH133" t="n">
        <v>521203.2583277099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3.7105</v>
      </c>
      <c r="E134" t="n">
        <v>26.95</v>
      </c>
      <c r="F134" t="n">
        <v>23.96</v>
      </c>
      <c r="G134" t="n">
        <v>159.72</v>
      </c>
      <c r="H134" t="n">
        <v>2.23</v>
      </c>
      <c r="I134" t="n">
        <v>9</v>
      </c>
      <c r="J134" t="n">
        <v>271.34</v>
      </c>
      <c r="K134" t="n">
        <v>56.13</v>
      </c>
      <c r="L134" t="n">
        <v>34</v>
      </c>
      <c r="M134" t="n">
        <v>7</v>
      </c>
      <c r="N134" t="n">
        <v>71.20999999999999</v>
      </c>
      <c r="O134" t="n">
        <v>33699.21</v>
      </c>
      <c r="P134" t="n">
        <v>339.38</v>
      </c>
      <c r="Q134" t="n">
        <v>452.56</v>
      </c>
      <c r="R134" t="n">
        <v>69.91</v>
      </c>
      <c r="S134" t="n">
        <v>57.64</v>
      </c>
      <c r="T134" t="n">
        <v>4048.42</v>
      </c>
      <c r="U134" t="n">
        <v>0.82</v>
      </c>
      <c r="V134" t="n">
        <v>0.88</v>
      </c>
      <c r="W134" t="n">
        <v>6.81</v>
      </c>
      <c r="X134" t="n">
        <v>0.23</v>
      </c>
      <c r="Y134" t="n">
        <v>1</v>
      </c>
      <c r="Z134" t="n">
        <v>10</v>
      </c>
      <c r="AA134" t="n">
        <v>420.8673679988258</v>
      </c>
      <c r="AB134" t="n">
        <v>575.8493002538522</v>
      </c>
      <c r="AC134" t="n">
        <v>520.8910512471928</v>
      </c>
      <c r="AD134" t="n">
        <v>420867.3679988259</v>
      </c>
      <c r="AE134" t="n">
        <v>575849.3002538523</v>
      </c>
      <c r="AF134" t="n">
        <v>1.919557789866699e-06</v>
      </c>
      <c r="AG134" t="n">
        <v>11</v>
      </c>
      <c r="AH134" t="n">
        <v>520891.0512471928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3.7109</v>
      </c>
      <c r="E135" t="n">
        <v>26.95</v>
      </c>
      <c r="F135" t="n">
        <v>23.95</v>
      </c>
      <c r="G135" t="n">
        <v>159.7</v>
      </c>
      <c r="H135" t="n">
        <v>2.24</v>
      </c>
      <c r="I135" t="n">
        <v>9</v>
      </c>
      <c r="J135" t="n">
        <v>271.82</v>
      </c>
      <c r="K135" t="n">
        <v>56.13</v>
      </c>
      <c r="L135" t="n">
        <v>34.25</v>
      </c>
      <c r="M135" t="n">
        <v>7</v>
      </c>
      <c r="N135" t="n">
        <v>71.44</v>
      </c>
      <c r="O135" t="n">
        <v>33758.31</v>
      </c>
      <c r="P135" t="n">
        <v>338.63</v>
      </c>
      <c r="Q135" t="n">
        <v>452.6</v>
      </c>
      <c r="R135" t="n">
        <v>69.86</v>
      </c>
      <c r="S135" t="n">
        <v>57.64</v>
      </c>
      <c r="T135" t="n">
        <v>4025.41</v>
      </c>
      <c r="U135" t="n">
        <v>0.83</v>
      </c>
      <c r="V135" t="n">
        <v>0.89</v>
      </c>
      <c r="W135" t="n">
        <v>6.81</v>
      </c>
      <c r="X135" t="n">
        <v>0.23</v>
      </c>
      <c r="Y135" t="n">
        <v>1</v>
      </c>
      <c r="Z135" t="n">
        <v>10</v>
      </c>
      <c r="AA135" t="n">
        <v>420.3121278053978</v>
      </c>
      <c r="AB135" t="n">
        <v>575.0895961257354</v>
      </c>
      <c r="AC135" t="n">
        <v>520.2038522148121</v>
      </c>
      <c r="AD135" t="n">
        <v>420312.1278053978</v>
      </c>
      <c r="AE135" t="n">
        <v>575089.5961257354</v>
      </c>
      <c r="AF135" t="n">
        <v>1.91976472238683e-06</v>
      </c>
      <c r="AG135" t="n">
        <v>11</v>
      </c>
      <c r="AH135" t="n">
        <v>520203.8522148121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3.7105</v>
      </c>
      <c r="E136" t="n">
        <v>26.95</v>
      </c>
      <c r="F136" t="n">
        <v>23.96</v>
      </c>
      <c r="G136" t="n">
        <v>159.72</v>
      </c>
      <c r="H136" t="n">
        <v>2.26</v>
      </c>
      <c r="I136" t="n">
        <v>9</v>
      </c>
      <c r="J136" t="n">
        <v>272.3</v>
      </c>
      <c r="K136" t="n">
        <v>56.13</v>
      </c>
      <c r="L136" t="n">
        <v>34.5</v>
      </c>
      <c r="M136" t="n">
        <v>7</v>
      </c>
      <c r="N136" t="n">
        <v>71.67</v>
      </c>
      <c r="O136" t="n">
        <v>33817.62</v>
      </c>
      <c r="P136" t="n">
        <v>338.28</v>
      </c>
      <c r="Q136" t="n">
        <v>452.59</v>
      </c>
      <c r="R136" t="n">
        <v>69.95</v>
      </c>
      <c r="S136" t="n">
        <v>57.64</v>
      </c>
      <c r="T136" t="n">
        <v>4069.72</v>
      </c>
      <c r="U136" t="n">
        <v>0.82</v>
      </c>
      <c r="V136" t="n">
        <v>0.89</v>
      </c>
      <c r="W136" t="n">
        <v>6.81</v>
      </c>
      <c r="X136" t="n">
        <v>0.23</v>
      </c>
      <c r="Y136" t="n">
        <v>1</v>
      </c>
      <c r="Z136" t="n">
        <v>10</v>
      </c>
      <c r="AA136" t="n">
        <v>420.1503452048144</v>
      </c>
      <c r="AB136" t="n">
        <v>574.8682380342726</v>
      </c>
      <c r="AC136" t="n">
        <v>520.0036202289202</v>
      </c>
      <c r="AD136" t="n">
        <v>420150.3452048143</v>
      </c>
      <c r="AE136" t="n">
        <v>574868.2380342726</v>
      </c>
      <c r="AF136" t="n">
        <v>1.919557789866699e-06</v>
      </c>
      <c r="AG136" t="n">
        <v>11</v>
      </c>
      <c r="AH136" t="n">
        <v>520003.6202289202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3.721</v>
      </c>
      <c r="E137" t="n">
        <v>26.87</v>
      </c>
      <c r="F137" t="n">
        <v>23.92</v>
      </c>
      <c r="G137" t="n">
        <v>179.43</v>
      </c>
      <c r="H137" t="n">
        <v>2.27</v>
      </c>
      <c r="I137" t="n">
        <v>8</v>
      </c>
      <c r="J137" t="n">
        <v>272.78</v>
      </c>
      <c r="K137" t="n">
        <v>56.13</v>
      </c>
      <c r="L137" t="n">
        <v>34.75</v>
      </c>
      <c r="M137" t="n">
        <v>6</v>
      </c>
      <c r="N137" t="n">
        <v>71.90000000000001</v>
      </c>
      <c r="O137" t="n">
        <v>33876.9</v>
      </c>
      <c r="P137" t="n">
        <v>337.88</v>
      </c>
      <c r="Q137" t="n">
        <v>452.57</v>
      </c>
      <c r="R137" t="n">
        <v>68.75</v>
      </c>
      <c r="S137" t="n">
        <v>57.64</v>
      </c>
      <c r="T137" t="n">
        <v>3470.55</v>
      </c>
      <c r="U137" t="n">
        <v>0.84</v>
      </c>
      <c r="V137" t="n">
        <v>0.89</v>
      </c>
      <c r="W137" t="n">
        <v>6.81</v>
      </c>
      <c r="X137" t="n">
        <v>0.2</v>
      </c>
      <c r="Y137" t="n">
        <v>1</v>
      </c>
      <c r="Z137" t="n">
        <v>10</v>
      </c>
      <c r="AA137" t="n">
        <v>418.9044165867855</v>
      </c>
      <c r="AB137" t="n">
        <v>573.1635035325942</v>
      </c>
      <c r="AC137" t="n">
        <v>518.4615831954721</v>
      </c>
      <c r="AD137" t="n">
        <v>418904.4165867855</v>
      </c>
      <c r="AE137" t="n">
        <v>573163.5035325942</v>
      </c>
      <c r="AF137" t="n">
        <v>1.924989768520143e-06</v>
      </c>
      <c r="AG137" t="n">
        <v>11</v>
      </c>
      <c r="AH137" t="n">
        <v>518461.5831954721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3.7208</v>
      </c>
      <c r="E138" t="n">
        <v>26.88</v>
      </c>
      <c r="F138" t="n">
        <v>23.93</v>
      </c>
      <c r="G138" t="n">
        <v>179.44</v>
      </c>
      <c r="H138" t="n">
        <v>2.28</v>
      </c>
      <c r="I138" t="n">
        <v>8</v>
      </c>
      <c r="J138" t="n">
        <v>273.26</v>
      </c>
      <c r="K138" t="n">
        <v>56.13</v>
      </c>
      <c r="L138" t="n">
        <v>35</v>
      </c>
      <c r="M138" t="n">
        <v>6</v>
      </c>
      <c r="N138" t="n">
        <v>72.13</v>
      </c>
      <c r="O138" t="n">
        <v>33936.26</v>
      </c>
      <c r="P138" t="n">
        <v>338.03</v>
      </c>
      <c r="Q138" t="n">
        <v>452.56</v>
      </c>
      <c r="R138" t="n">
        <v>68.81</v>
      </c>
      <c r="S138" t="n">
        <v>57.64</v>
      </c>
      <c r="T138" t="n">
        <v>3502.99</v>
      </c>
      <c r="U138" t="n">
        <v>0.84</v>
      </c>
      <c r="V138" t="n">
        <v>0.89</v>
      </c>
      <c r="W138" t="n">
        <v>6.81</v>
      </c>
      <c r="X138" t="n">
        <v>0.2</v>
      </c>
      <c r="Y138" t="n">
        <v>1</v>
      </c>
      <c r="Z138" t="n">
        <v>10</v>
      </c>
      <c r="AA138" t="n">
        <v>419.0518047723712</v>
      </c>
      <c r="AB138" t="n">
        <v>573.3651665504203</v>
      </c>
      <c r="AC138" t="n">
        <v>518.643999777913</v>
      </c>
      <c r="AD138" t="n">
        <v>419051.8047723712</v>
      </c>
      <c r="AE138" t="n">
        <v>573365.1665504203</v>
      </c>
      <c r="AF138" t="n">
        <v>1.924886302260077e-06</v>
      </c>
      <c r="AG138" t="n">
        <v>11</v>
      </c>
      <c r="AH138" t="n">
        <v>518643.999777913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3.7218</v>
      </c>
      <c r="E139" t="n">
        <v>26.87</v>
      </c>
      <c r="F139" t="n">
        <v>23.92</v>
      </c>
      <c r="G139" t="n">
        <v>179.39</v>
      </c>
      <c r="H139" t="n">
        <v>2.29</v>
      </c>
      <c r="I139" t="n">
        <v>8</v>
      </c>
      <c r="J139" t="n">
        <v>273.74</v>
      </c>
      <c r="K139" t="n">
        <v>56.13</v>
      </c>
      <c r="L139" t="n">
        <v>35.25</v>
      </c>
      <c r="M139" t="n">
        <v>6</v>
      </c>
      <c r="N139" t="n">
        <v>72.37</v>
      </c>
      <c r="O139" t="n">
        <v>33995.72</v>
      </c>
      <c r="P139" t="n">
        <v>338.14</v>
      </c>
      <c r="Q139" t="n">
        <v>452.57</v>
      </c>
      <c r="R139" t="n">
        <v>68.81</v>
      </c>
      <c r="S139" t="n">
        <v>57.64</v>
      </c>
      <c r="T139" t="n">
        <v>3500.64</v>
      </c>
      <c r="U139" t="n">
        <v>0.84</v>
      </c>
      <c r="V139" t="n">
        <v>0.89</v>
      </c>
      <c r="W139" t="n">
        <v>6.8</v>
      </c>
      <c r="X139" t="n">
        <v>0.19</v>
      </c>
      <c r="Y139" t="n">
        <v>1</v>
      </c>
      <c r="Z139" t="n">
        <v>10</v>
      </c>
      <c r="AA139" t="n">
        <v>419.0088256310842</v>
      </c>
      <c r="AB139" t="n">
        <v>573.3063605932057</v>
      </c>
      <c r="AC139" t="n">
        <v>518.5908061787201</v>
      </c>
      <c r="AD139" t="n">
        <v>419008.8256310842</v>
      </c>
      <c r="AE139" t="n">
        <v>573306.3605932057</v>
      </c>
      <c r="AF139" t="n">
        <v>1.925403633560404e-06</v>
      </c>
      <c r="AG139" t="n">
        <v>11</v>
      </c>
      <c r="AH139" t="n">
        <v>518590.8061787201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3.7209</v>
      </c>
      <c r="E140" t="n">
        <v>26.88</v>
      </c>
      <c r="F140" t="n">
        <v>23.93</v>
      </c>
      <c r="G140" t="n">
        <v>179.44</v>
      </c>
      <c r="H140" t="n">
        <v>2.3</v>
      </c>
      <c r="I140" t="n">
        <v>8</v>
      </c>
      <c r="J140" t="n">
        <v>274.22</v>
      </c>
      <c r="K140" t="n">
        <v>56.13</v>
      </c>
      <c r="L140" t="n">
        <v>35.5</v>
      </c>
      <c r="M140" t="n">
        <v>6</v>
      </c>
      <c r="N140" t="n">
        <v>72.59999999999999</v>
      </c>
      <c r="O140" t="n">
        <v>34055.27</v>
      </c>
      <c r="P140" t="n">
        <v>338.51</v>
      </c>
      <c r="Q140" t="n">
        <v>452.55</v>
      </c>
      <c r="R140" t="n">
        <v>68.84</v>
      </c>
      <c r="S140" t="n">
        <v>57.64</v>
      </c>
      <c r="T140" t="n">
        <v>3517.1</v>
      </c>
      <c r="U140" t="n">
        <v>0.84</v>
      </c>
      <c r="V140" t="n">
        <v>0.89</v>
      </c>
      <c r="W140" t="n">
        <v>6.81</v>
      </c>
      <c r="X140" t="n">
        <v>0.2</v>
      </c>
      <c r="Y140" t="n">
        <v>1</v>
      </c>
      <c r="Z140" t="n">
        <v>10</v>
      </c>
      <c r="AA140" t="n">
        <v>419.3557377056877</v>
      </c>
      <c r="AB140" t="n">
        <v>573.7810209983587</v>
      </c>
      <c r="AC140" t="n">
        <v>519.0201656609953</v>
      </c>
      <c r="AD140" t="n">
        <v>419355.7377056876</v>
      </c>
      <c r="AE140" t="n">
        <v>573781.0209983587</v>
      </c>
      <c r="AF140" t="n">
        <v>1.924938035390109e-06</v>
      </c>
      <c r="AG140" t="n">
        <v>11</v>
      </c>
      <c r="AH140" t="n">
        <v>519020.1656609953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3.7227</v>
      </c>
      <c r="E141" t="n">
        <v>26.86</v>
      </c>
      <c r="F141" t="n">
        <v>23.91</v>
      </c>
      <c r="G141" t="n">
        <v>179.34</v>
      </c>
      <c r="H141" t="n">
        <v>2.32</v>
      </c>
      <c r="I141" t="n">
        <v>8</v>
      </c>
      <c r="J141" t="n">
        <v>274.71</v>
      </c>
      <c r="K141" t="n">
        <v>56.13</v>
      </c>
      <c r="L141" t="n">
        <v>35.75</v>
      </c>
      <c r="M141" t="n">
        <v>6</v>
      </c>
      <c r="N141" t="n">
        <v>72.83</v>
      </c>
      <c r="O141" t="n">
        <v>34114.91</v>
      </c>
      <c r="P141" t="n">
        <v>338.64</v>
      </c>
      <c r="Q141" t="n">
        <v>452.56</v>
      </c>
      <c r="R141" t="n">
        <v>68.51000000000001</v>
      </c>
      <c r="S141" t="n">
        <v>57.64</v>
      </c>
      <c r="T141" t="n">
        <v>3352.94</v>
      </c>
      <c r="U141" t="n">
        <v>0.84</v>
      </c>
      <c r="V141" t="n">
        <v>0.89</v>
      </c>
      <c r="W141" t="n">
        <v>6.8</v>
      </c>
      <c r="X141" t="n">
        <v>0.19</v>
      </c>
      <c r="Y141" t="n">
        <v>1</v>
      </c>
      <c r="Z141" t="n">
        <v>10</v>
      </c>
      <c r="AA141" t="n">
        <v>419.2273226469148</v>
      </c>
      <c r="AB141" t="n">
        <v>573.605317849673</v>
      </c>
      <c r="AC141" t="n">
        <v>518.8612313742194</v>
      </c>
      <c r="AD141" t="n">
        <v>419227.3226469149</v>
      </c>
      <c r="AE141" t="n">
        <v>573605.3178496731</v>
      </c>
      <c r="AF141" t="n">
        <v>1.9258692317307e-06</v>
      </c>
      <c r="AG141" t="n">
        <v>11</v>
      </c>
      <c r="AH141" t="n">
        <v>518861.2313742194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3.7213</v>
      </c>
      <c r="E142" t="n">
        <v>26.87</v>
      </c>
      <c r="F142" t="n">
        <v>23.92</v>
      </c>
      <c r="G142" t="n">
        <v>179.41</v>
      </c>
      <c r="H142" t="n">
        <v>2.33</v>
      </c>
      <c r="I142" t="n">
        <v>8</v>
      </c>
      <c r="J142" t="n">
        <v>275.19</v>
      </c>
      <c r="K142" t="n">
        <v>56.13</v>
      </c>
      <c r="L142" t="n">
        <v>36</v>
      </c>
      <c r="M142" t="n">
        <v>6</v>
      </c>
      <c r="N142" t="n">
        <v>73.06999999999999</v>
      </c>
      <c r="O142" t="n">
        <v>34174.63</v>
      </c>
      <c r="P142" t="n">
        <v>338.75</v>
      </c>
      <c r="Q142" t="n">
        <v>452.58</v>
      </c>
      <c r="R142" t="n">
        <v>68.95999999999999</v>
      </c>
      <c r="S142" t="n">
        <v>57.64</v>
      </c>
      <c r="T142" t="n">
        <v>3580.46</v>
      </c>
      <c r="U142" t="n">
        <v>0.84</v>
      </c>
      <c r="V142" t="n">
        <v>0.89</v>
      </c>
      <c r="W142" t="n">
        <v>6.8</v>
      </c>
      <c r="X142" t="n">
        <v>0.2</v>
      </c>
      <c r="Y142" t="n">
        <v>1</v>
      </c>
      <c r="Z142" t="n">
        <v>10</v>
      </c>
      <c r="AA142" t="n">
        <v>419.4456593964373</v>
      </c>
      <c r="AB142" t="n">
        <v>573.9040558227074</v>
      </c>
      <c r="AC142" t="n">
        <v>519.1314582143887</v>
      </c>
      <c r="AD142" t="n">
        <v>419445.6593964373</v>
      </c>
      <c r="AE142" t="n">
        <v>573904.0558227074</v>
      </c>
      <c r="AF142" t="n">
        <v>1.92514496791024e-06</v>
      </c>
      <c r="AG142" t="n">
        <v>11</v>
      </c>
      <c r="AH142" t="n">
        <v>519131.4582143887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3.722</v>
      </c>
      <c r="E143" t="n">
        <v>26.87</v>
      </c>
      <c r="F143" t="n">
        <v>23.92</v>
      </c>
      <c r="G143" t="n">
        <v>179.38</v>
      </c>
      <c r="H143" t="n">
        <v>2.34</v>
      </c>
      <c r="I143" t="n">
        <v>8</v>
      </c>
      <c r="J143" t="n">
        <v>275.68</v>
      </c>
      <c r="K143" t="n">
        <v>56.13</v>
      </c>
      <c r="L143" t="n">
        <v>36.25</v>
      </c>
      <c r="M143" t="n">
        <v>6</v>
      </c>
      <c r="N143" t="n">
        <v>73.3</v>
      </c>
      <c r="O143" t="n">
        <v>34234.45</v>
      </c>
      <c r="P143" t="n">
        <v>339.02</v>
      </c>
      <c r="Q143" t="n">
        <v>452.59</v>
      </c>
      <c r="R143" t="n">
        <v>68.59999999999999</v>
      </c>
      <c r="S143" t="n">
        <v>57.64</v>
      </c>
      <c r="T143" t="n">
        <v>3396.05</v>
      </c>
      <c r="U143" t="n">
        <v>0.84</v>
      </c>
      <c r="V143" t="n">
        <v>0.89</v>
      </c>
      <c r="W143" t="n">
        <v>6.81</v>
      </c>
      <c r="X143" t="n">
        <v>0.19</v>
      </c>
      <c r="Y143" t="n">
        <v>1</v>
      </c>
      <c r="Z143" t="n">
        <v>10</v>
      </c>
      <c r="AA143" t="n">
        <v>419.5645281670392</v>
      </c>
      <c r="AB143" t="n">
        <v>574.0666973187649</v>
      </c>
      <c r="AC143" t="n">
        <v>519.2785774343312</v>
      </c>
      <c r="AD143" t="n">
        <v>419564.5281670392</v>
      </c>
      <c r="AE143" t="n">
        <v>574066.6973187649</v>
      </c>
      <c r="AF143" t="n">
        <v>1.92550709982047e-06</v>
      </c>
      <c r="AG143" t="n">
        <v>11</v>
      </c>
      <c r="AH143" t="n">
        <v>519278.5774343312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3.7227</v>
      </c>
      <c r="E144" t="n">
        <v>26.86</v>
      </c>
      <c r="F144" t="n">
        <v>23.91</v>
      </c>
      <c r="G144" t="n">
        <v>179.34</v>
      </c>
      <c r="H144" t="n">
        <v>2.35</v>
      </c>
      <c r="I144" t="n">
        <v>8</v>
      </c>
      <c r="J144" t="n">
        <v>276.16</v>
      </c>
      <c r="K144" t="n">
        <v>56.13</v>
      </c>
      <c r="L144" t="n">
        <v>36.5</v>
      </c>
      <c r="M144" t="n">
        <v>6</v>
      </c>
      <c r="N144" t="n">
        <v>73.54000000000001</v>
      </c>
      <c r="O144" t="n">
        <v>34294.37</v>
      </c>
      <c r="P144" t="n">
        <v>338.79</v>
      </c>
      <c r="Q144" t="n">
        <v>452.55</v>
      </c>
      <c r="R144" t="n">
        <v>68.47</v>
      </c>
      <c r="S144" t="n">
        <v>57.64</v>
      </c>
      <c r="T144" t="n">
        <v>3331.41</v>
      </c>
      <c r="U144" t="n">
        <v>0.84</v>
      </c>
      <c r="V144" t="n">
        <v>0.89</v>
      </c>
      <c r="W144" t="n">
        <v>6.81</v>
      </c>
      <c r="X144" t="n">
        <v>0.19</v>
      </c>
      <c r="Y144" t="n">
        <v>1</v>
      </c>
      <c r="Z144" t="n">
        <v>10</v>
      </c>
      <c r="AA144" t="n">
        <v>419.3247780523457</v>
      </c>
      <c r="AB144" t="n">
        <v>573.7386606348126</v>
      </c>
      <c r="AC144" t="n">
        <v>518.981848111093</v>
      </c>
      <c r="AD144" t="n">
        <v>419324.7780523457</v>
      </c>
      <c r="AE144" t="n">
        <v>573738.6606348127</v>
      </c>
      <c r="AF144" t="n">
        <v>1.9258692317307e-06</v>
      </c>
      <c r="AG144" t="n">
        <v>11</v>
      </c>
      <c r="AH144" t="n">
        <v>518981.8481110929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3.7222</v>
      </c>
      <c r="E145" t="n">
        <v>26.87</v>
      </c>
      <c r="F145" t="n">
        <v>23.91</v>
      </c>
      <c r="G145" t="n">
        <v>179.36</v>
      </c>
      <c r="H145" t="n">
        <v>2.36</v>
      </c>
      <c r="I145" t="n">
        <v>8</v>
      </c>
      <c r="J145" t="n">
        <v>276.65</v>
      </c>
      <c r="K145" t="n">
        <v>56.13</v>
      </c>
      <c r="L145" t="n">
        <v>36.75</v>
      </c>
      <c r="M145" t="n">
        <v>6</v>
      </c>
      <c r="N145" t="n">
        <v>73.77</v>
      </c>
      <c r="O145" t="n">
        <v>34354.37</v>
      </c>
      <c r="P145" t="n">
        <v>338.98</v>
      </c>
      <c r="Q145" t="n">
        <v>452.64</v>
      </c>
      <c r="R145" t="n">
        <v>68.53</v>
      </c>
      <c r="S145" t="n">
        <v>57.64</v>
      </c>
      <c r="T145" t="n">
        <v>3364.26</v>
      </c>
      <c r="U145" t="n">
        <v>0.84</v>
      </c>
      <c r="V145" t="n">
        <v>0.89</v>
      </c>
      <c r="W145" t="n">
        <v>6.81</v>
      </c>
      <c r="X145" t="n">
        <v>0.19</v>
      </c>
      <c r="Y145" t="n">
        <v>1</v>
      </c>
      <c r="Z145" t="n">
        <v>10</v>
      </c>
      <c r="AA145" t="n">
        <v>419.4886368459049</v>
      </c>
      <c r="AB145" t="n">
        <v>573.9628594651001</v>
      </c>
      <c r="AC145" t="n">
        <v>519.1846497196829</v>
      </c>
      <c r="AD145" t="n">
        <v>419488.6368459049</v>
      </c>
      <c r="AE145" t="n">
        <v>573962.8594651001</v>
      </c>
      <c r="AF145" t="n">
        <v>1.925610566080535e-06</v>
      </c>
      <c r="AG145" t="n">
        <v>11</v>
      </c>
      <c r="AH145" t="n">
        <v>519184.6497196829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3.7223</v>
      </c>
      <c r="E146" t="n">
        <v>26.87</v>
      </c>
      <c r="F146" t="n">
        <v>23.91</v>
      </c>
      <c r="G146" t="n">
        <v>179.36</v>
      </c>
      <c r="H146" t="n">
        <v>2.38</v>
      </c>
      <c r="I146" t="n">
        <v>8</v>
      </c>
      <c r="J146" t="n">
        <v>277.14</v>
      </c>
      <c r="K146" t="n">
        <v>56.13</v>
      </c>
      <c r="L146" t="n">
        <v>37</v>
      </c>
      <c r="M146" t="n">
        <v>6</v>
      </c>
      <c r="N146" t="n">
        <v>74.01000000000001</v>
      </c>
      <c r="O146" t="n">
        <v>34414.47</v>
      </c>
      <c r="P146" t="n">
        <v>339.12</v>
      </c>
      <c r="Q146" t="n">
        <v>452.58</v>
      </c>
      <c r="R146" t="n">
        <v>68.62</v>
      </c>
      <c r="S146" t="n">
        <v>57.64</v>
      </c>
      <c r="T146" t="n">
        <v>3409.34</v>
      </c>
      <c r="U146" t="n">
        <v>0.84</v>
      </c>
      <c r="V146" t="n">
        <v>0.89</v>
      </c>
      <c r="W146" t="n">
        <v>6.8</v>
      </c>
      <c r="X146" t="n">
        <v>0.19</v>
      </c>
      <c r="Y146" t="n">
        <v>1</v>
      </c>
      <c r="Z146" t="n">
        <v>10</v>
      </c>
      <c r="AA146" t="n">
        <v>419.571521074123</v>
      </c>
      <c r="AB146" t="n">
        <v>574.0762653227423</v>
      </c>
      <c r="AC146" t="n">
        <v>519.2872322814378</v>
      </c>
      <c r="AD146" t="n">
        <v>419571.521074123</v>
      </c>
      <c r="AE146" t="n">
        <v>574076.2653227423</v>
      </c>
      <c r="AF146" t="n">
        <v>1.925662299210568e-06</v>
      </c>
      <c r="AG146" t="n">
        <v>11</v>
      </c>
      <c r="AH146" t="n">
        <v>519287.2322814378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3.7214</v>
      </c>
      <c r="E147" t="n">
        <v>26.87</v>
      </c>
      <c r="F147" t="n">
        <v>23.92</v>
      </c>
      <c r="G147" t="n">
        <v>179.41</v>
      </c>
      <c r="H147" t="n">
        <v>2.39</v>
      </c>
      <c r="I147" t="n">
        <v>8</v>
      </c>
      <c r="J147" t="n">
        <v>277.63</v>
      </c>
      <c r="K147" t="n">
        <v>56.13</v>
      </c>
      <c r="L147" t="n">
        <v>37.25</v>
      </c>
      <c r="M147" t="n">
        <v>6</v>
      </c>
      <c r="N147" t="n">
        <v>74.25</v>
      </c>
      <c r="O147" t="n">
        <v>34474.66</v>
      </c>
      <c r="P147" t="n">
        <v>338.92</v>
      </c>
      <c r="Q147" t="n">
        <v>452.55</v>
      </c>
      <c r="R147" t="n">
        <v>68.70999999999999</v>
      </c>
      <c r="S147" t="n">
        <v>57.64</v>
      </c>
      <c r="T147" t="n">
        <v>3452.11</v>
      </c>
      <c r="U147" t="n">
        <v>0.84</v>
      </c>
      <c r="V147" t="n">
        <v>0.89</v>
      </c>
      <c r="W147" t="n">
        <v>6.81</v>
      </c>
      <c r="X147" t="n">
        <v>0.2</v>
      </c>
      <c r="Y147" t="n">
        <v>1</v>
      </c>
      <c r="Z147" t="n">
        <v>10</v>
      </c>
      <c r="AA147" t="n">
        <v>419.5480627145436</v>
      </c>
      <c r="AB147" t="n">
        <v>574.0441685602558</v>
      </c>
      <c r="AC147" t="n">
        <v>519.258198788915</v>
      </c>
      <c r="AD147" t="n">
        <v>419548.0627145436</v>
      </c>
      <c r="AE147" t="n">
        <v>574044.1685602558</v>
      </c>
      <c r="AF147" t="n">
        <v>1.925196701040273e-06</v>
      </c>
      <c r="AG147" t="n">
        <v>11</v>
      </c>
      <c r="AH147" t="n">
        <v>519258.1987889151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3.7216</v>
      </c>
      <c r="E148" t="n">
        <v>26.87</v>
      </c>
      <c r="F148" t="n">
        <v>23.92</v>
      </c>
      <c r="G148" t="n">
        <v>179.4</v>
      </c>
      <c r="H148" t="n">
        <v>2.4</v>
      </c>
      <c r="I148" t="n">
        <v>8</v>
      </c>
      <c r="J148" t="n">
        <v>278.11</v>
      </c>
      <c r="K148" t="n">
        <v>56.13</v>
      </c>
      <c r="L148" t="n">
        <v>37.5</v>
      </c>
      <c r="M148" t="n">
        <v>6</v>
      </c>
      <c r="N148" t="n">
        <v>74.48999999999999</v>
      </c>
      <c r="O148" t="n">
        <v>34534.94</v>
      </c>
      <c r="P148" t="n">
        <v>338.86</v>
      </c>
      <c r="Q148" t="n">
        <v>452.55</v>
      </c>
      <c r="R148" t="n">
        <v>68.64</v>
      </c>
      <c r="S148" t="n">
        <v>57.64</v>
      </c>
      <c r="T148" t="n">
        <v>3417.52</v>
      </c>
      <c r="U148" t="n">
        <v>0.84</v>
      </c>
      <c r="V148" t="n">
        <v>0.89</v>
      </c>
      <c r="W148" t="n">
        <v>6.81</v>
      </c>
      <c r="X148" t="n">
        <v>0.2</v>
      </c>
      <c r="Y148" t="n">
        <v>1</v>
      </c>
      <c r="Z148" t="n">
        <v>10</v>
      </c>
      <c r="AA148" t="n">
        <v>419.4928949465256</v>
      </c>
      <c r="AB148" t="n">
        <v>573.9686855862236</v>
      </c>
      <c r="AC148" t="n">
        <v>519.1899198039833</v>
      </c>
      <c r="AD148" t="n">
        <v>419492.8949465256</v>
      </c>
      <c r="AE148" t="n">
        <v>573968.6855862236</v>
      </c>
      <c r="AF148" t="n">
        <v>1.925300167300339e-06</v>
      </c>
      <c r="AG148" t="n">
        <v>11</v>
      </c>
      <c r="AH148" t="n">
        <v>519189.9198039833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3.7219</v>
      </c>
      <c r="E149" t="n">
        <v>26.87</v>
      </c>
      <c r="F149" t="n">
        <v>23.92</v>
      </c>
      <c r="G149" t="n">
        <v>179.38</v>
      </c>
      <c r="H149" t="n">
        <v>2.41</v>
      </c>
      <c r="I149" t="n">
        <v>8</v>
      </c>
      <c r="J149" t="n">
        <v>278.6</v>
      </c>
      <c r="K149" t="n">
        <v>56.13</v>
      </c>
      <c r="L149" t="n">
        <v>37.75</v>
      </c>
      <c r="M149" t="n">
        <v>6</v>
      </c>
      <c r="N149" t="n">
        <v>74.73</v>
      </c>
      <c r="O149" t="n">
        <v>34595.32</v>
      </c>
      <c r="P149" t="n">
        <v>338.07</v>
      </c>
      <c r="Q149" t="n">
        <v>452.6</v>
      </c>
      <c r="R149" t="n">
        <v>68.7</v>
      </c>
      <c r="S149" t="n">
        <v>57.64</v>
      </c>
      <c r="T149" t="n">
        <v>3447.01</v>
      </c>
      <c r="U149" t="n">
        <v>0.84</v>
      </c>
      <c r="V149" t="n">
        <v>0.89</v>
      </c>
      <c r="W149" t="n">
        <v>6.81</v>
      </c>
      <c r="X149" t="n">
        <v>0.19</v>
      </c>
      <c r="Y149" t="n">
        <v>1</v>
      </c>
      <c r="Z149" t="n">
        <v>10</v>
      </c>
      <c r="AA149" t="n">
        <v>418.9552647645648</v>
      </c>
      <c r="AB149" t="n">
        <v>573.2330762526951</v>
      </c>
      <c r="AC149" t="n">
        <v>518.5245159928126</v>
      </c>
      <c r="AD149" t="n">
        <v>418955.2647645648</v>
      </c>
      <c r="AE149" t="n">
        <v>573233.0762526952</v>
      </c>
      <c r="AF149" t="n">
        <v>1.925455366690437e-06</v>
      </c>
      <c r="AG149" t="n">
        <v>11</v>
      </c>
      <c r="AH149" t="n">
        <v>518524.5159928126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3.7222</v>
      </c>
      <c r="E150" t="n">
        <v>26.87</v>
      </c>
      <c r="F150" t="n">
        <v>23.92</v>
      </c>
      <c r="G150" t="n">
        <v>179.36</v>
      </c>
      <c r="H150" t="n">
        <v>2.42</v>
      </c>
      <c r="I150" t="n">
        <v>8</v>
      </c>
      <c r="J150" t="n">
        <v>279.09</v>
      </c>
      <c r="K150" t="n">
        <v>56.13</v>
      </c>
      <c r="L150" t="n">
        <v>38</v>
      </c>
      <c r="M150" t="n">
        <v>6</v>
      </c>
      <c r="N150" t="n">
        <v>74.97</v>
      </c>
      <c r="O150" t="n">
        <v>34655.79</v>
      </c>
      <c r="P150" t="n">
        <v>337.87</v>
      </c>
      <c r="Q150" t="n">
        <v>452.59</v>
      </c>
      <c r="R150" t="n">
        <v>68.64</v>
      </c>
      <c r="S150" t="n">
        <v>57.64</v>
      </c>
      <c r="T150" t="n">
        <v>3420.32</v>
      </c>
      <c r="U150" t="n">
        <v>0.84</v>
      </c>
      <c r="V150" t="n">
        <v>0.89</v>
      </c>
      <c r="W150" t="n">
        <v>6.8</v>
      </c>
      <c r="X150" t="n">
        <v>0.19</v>
      </c>
      <c r="Y150" t="n">
        <v>1</v>
      </c>
      <c r="Z150" t="n">
        <v>10</v>
      </c>
      <c r="AA150" t="n">
        <v>418.8010973322624</v>
      </c>
      <c r="AB150" t="n">
        <v>573.0221375704319</v>
      </c>
      <c r="AC150" t="n">
        <v>518.3337090023304</v>
      </c>
      <c r="AD150" t="n">
        <v>418801.0973322624</v>
      </c>
      <c r="AE150" t="n">
        <v>573022.1375704319</v>
      </c>
      <c r="AF150" t="n">
        <v>1.925610566080535e-06</v>
      </c>
      <c r="AG150" t="n">
        <v>11</v>
      </c>
      <c r="AH150" t="n">
        <v>518333.7090023303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3.7218</v>
      </c>
      <c r="E151" t="n">
        <v>26.87</v>
      </c>
      <c r="F151" t="n">
        <v>23.92</v>
      </c>
      <c r="G151" t="n">
        <v>179.39</v>
      </c>
      <c r="H151" t="n">
        <v>2.44</v>
      </c>
      <c r="I151" t="n">
        <v>8</v>
      </c>
      <c r="J151" t="n">
        <v>279.58</v>
      </c>
      <c r="K151" t="n">
        <v>56.13</v>
      </c>
      <c r="L151" t="n">
        <v>38.25</v>
      </c>
      <c r="M151" t="n">
        <v>6</v>
      </c>
      <c r="N151" t="n">
        <v>75.20999999999999</v>
      </c>
      <c r="O151" t="n">
        <v>34716.36</v>
      </c>
      <c r="P151" t="n">
        <v>337.44</v>
      </c>
      <c r="Q151" t="n">
        <v>452.56</v>
      </c>
      <c r="R151" t="n">
        <v>68.7</v>
      </c>
      <c r="S151" t="n">
        <v>57.64</v>
      </c>
      <c r="T151" t="n">
        <v>3445.9</v>
      </c>
      <c r="U151" t="n">
        <v>0.84</v>
      </c>
      <c r="V151" t="n">
        <v>0.89</v>
      </c>
      <c r="W151" t="n">
        <v>6.81</v>
      </c>
      <c r="X151" t="n">
        <v>0.19</v>
      </c>
      <c r="Y151" t="n">
        <v>1</v>
      </c>
      <c r="Z151" t="n">
        <v>10</v>
      </c>
      <c r="AA151" t="n">
        <v>418.5539237619921</v>
      </c>
      <c r="AB151" t="n">
        <v>572.6839437870598</v>
      </c>
      <c r="AC151" t="n">
        <v>518.0277919589853</v>
      </c>
      <c r="AD151" t="n">
        <v>418553.9237619921</v>
      </c>
      <c r="AE151" t="n">
        <v>572683.9437870597</v>
      </c>
      <c r="AF151" t="n">
        <v>1.925403633560404e-06</v>
      </c>
      <c r="AG151" t="n">
        <v>11</v>
      </c>
      <c r="AH151" t="n">
        <v>518027.7919589853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3.7202</v>
      </c>
      <c r="E152" t="n">
        <v>26.88</v>
      </c>
      <c r="F152" t="n">
        <v>23.93</v>
      </c>
      <c r="G152" t="n">
        <v>179.47</v>
      </c>
      <c r="H152" t="n">
        <v>2.45</v>
      </c>
      <c r="I152" t="n">
        <v>8</v>
      </c>
      <c r="J152" t="n">
        <v>280.08</v>
      </c>
      <c r="K152" t="n">
        <v>56.13</v>
      </c>
      <c r="L152" t="n">
        <v>38.5</v>
      </c>
      <c r="M152" t="n">
        <v>6</v>
      </c>
      <c r="N152" t="n">
        <v>75.45</v>
      </c>
      <c r="O152" t="n">
        <v>34777.02</v>
      </c>
      <c r="P152" t="n">
        <v>337.01</v>
      </c>
      <c r="Q152" t="n">
        <v>452.61</v>
      </c>
      <c r="R152" t="n">
        <v>68.98</v>
      </c>
      <c r="S152" t="n">
        <v>57.64</v>
      </c>
      <c r="T152" t="n">
        <v>3586.01</v>
      </c>
      <c r="U152" t="n">
        <v>0.84</v>
      </c>
      <c r="V152" t="n">
        <v>0.89</v>
      </c>
      <c r="W152" t="n">
        <v>6.81</v>
      </c>
      <c r="X152" t="n">
        <v>0.21</v>
      </c>
      <c r="Y152" t="n">
        <v>1</v>
      </c>
      <c r="Z152" t="n">
        <v>10</v>
      </c>
      <c r="AA152" t="n">
        <v>418.4371231528947</v>
      </c>
      <c r="AB152" t="n">
        <v>572.5241320408134</v>
      </c>
      <c r="AC152" t="n">
        <v>517.8832324215034</v>
      </c>
      <c r="AD152" t="n">
        <v>418437.1231528947</v>
      </c>
      <c r="AE152" t="n">
        <v>572524.1320408133</v>
      </c>
      <c r="AF152" t="n">
        <v>1.92457590347988e-06</v>
      </c>
      <c r="AG152" t="n">
        <v>11</v>
      </c>
      <c r="AH152" t="n">
        <v>517883.2324215034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3.7207</v>
      </c>
      <c r="E153" t="n">
        <v>26.88</v>
      </c>
      <c r="F153" t="n">
        <v>23.93</v>
      </c>
      <c r="G153" t="n">
        <v>179.45</v>
      </c>
      <c r="H153" t="n">
        <v>2.46</v>
      </c>
      <c r="I153" t="n">
        <v>8</v>
      </c>
      <c r="J153" t="n">
        <v>280.57</v>
      </c>
      <c r="K153" t="n">
        <v>56.13</v>
      </c>
      <c r="L153" t="n">
        <v>38.75</v>
      </c>
      <c r="M153" t="n">
        <v>6</v>
      </c>
      <c r="N153" t="n">
        <v>75.69</v>
      </c>
      <c r="O153" t="n">
        <v>34837.77</v>
      </c>
      <c r="P153" t="n">
        <v>336.59</v>
      </c>
      <c r="Q153" t="n">
        <v>452.55</v>
      </c>
      <c r="R153" t="n">
        <v>68.87</v>
      </c>
      <c r="S153" t="n">
        <v>57.64</v>
      </c>
      <c r="T153" t="n">
        <v>3531.81</v>
      </c>
      <c r="U153" t="n">
        <v>0.84</v>
      </c>
      <c r="V153" t="n">
        <v>0.89</v>
      </c>
      <c r="W153" t="n">
        <v>6.81</v>
      </c>
      <c r="X153" t="n">
        <v>0.2</v>
      </c>
      <c r="Y153" t="n">
        <v>1</v>
      </c>
      <c r="Z153" t="n">
        <v>10</v>
      </c>
      <c r="AA153" t="n">
        <v>418.1238056395524</v>
      </c>
      <c r="AB153" t="n">
        <v>572.0954371964652</v>
      </c>
      <c r="AC153" t="n">
        <v>517.4954516114229</v>
      </c>
      <c r="AD153" t="n">
        <v>418123.8056395524</v>
      </c>
      <c r="AE153" t="n">
        <v>572095.4371964652</v>
      </c>
      <c r="AF153" t="n">
        <v>1.924834569130044e-06</v>
      </c>
      <c r="AG153" t="n">
        <v>11</v>
      </c>
      <c r="AH153" t="n">
        <v>517495.4516114229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3.7209</v>
      </c>
      <c r="E154" t="n">
        <v>26.88</v>
      </c>
      <c r="F154" t="n">
        <v>23.92</v>
      </c>
      <c r="G154" t="n">
        <v>179.43</v>
      </c>
      <c r="H154" t="n">
        <v>2.47</v>
      </c>
      <c r="I154" t="n">
        <v>8</v>
      </c>
      <c r="J154" t="n">
        <v>281.06</v>
      </c>
      <c r="K154" t="n">
        <v>56.13</v>
      </c>
      <c r="L154" t="n">
        <v>39</v>
      </c>
      <c r="M154" t="n">
        <v>6</v>
      </c>
      <c r="N154" t="n">
        <v>75.94</v>
      </c>
      <c r="O154" t="n">
        <v>34898.63</v>
      </c>
      <c r="P154" t="n">
        <v>336.21</v>
      </c>
      <c r="Q154" t="n">
        <v>452.55</v>
      </c>
      <c r="R154" t="n">
        <v>68.92</v>
      </c>
      <c r="S154" t="n">
        <v>57.64</v>
      </c>
      <c r="T154" t="n">
        <v>3559.43</v>
      </c>
      <c r="U154" t="n">
        <v>0.84</v>
      </c>
      <c r="V154" t="n">
        <v>0.89</v>
      </c>
      <c r="W154" t="n">
        <v>6.81</v>
      </c>
      <c r="X154" t="n">
        <v>0.2</v>
      </c>
      <c r="Y154" t="n">
        <v>1</v>
      </c>
      <c r="Z154" t="n">
        <v>10</v>
      </c>
      <c r="AA154" t="n">
        <v>417.8269594634406</v>
      </c>
      <c r="AB154" t="n">
        <v>571.6892791623801</v>
      </c>
      <c r="AC154" t="n">
        <v>517.1280567300645</v>
      </c>
      <c r="AD154" t="n">
        <v>417826.9594634406</v>
      </c>
      <c r="AE154" t="n">
        <v>571689.2791623801</v>
      </c>
      <c r="AF154" t="n">
        <v>1.924938035390109e-06</v>
      </c>
      <c r="AG154" t="n">
        <v>11</v>
      </c>
      <c r="AH154" t="n">
        <v>517128.0567300644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3.7205</v>
      </c>
      <c r="E155" t="n">
        <v>26.88</v>
      </c>
      <c r="F155" t="n">
        <v>23.93</v>
      </c>
      <c r="G155" t="n">
        <v>179.46</v>
      </c>
      <c r="H155" t="n">
        <v>2.48</v>
      </c>
      <c r="I155" t="n">
        <v>8</v>
      </c>
      <c r="J155" t="n">
        <v>281.56</v>
      </c>
      <c r="K155" t="n">
        <v>56.13</v>
      </c>
      <c r="L155" t="n">
        <v>39.25</v>
      </c>
      <c r="M155" t="n">
        <v>6</v>
      </c>
      <c r="N155" t="n">
        <v>76.18000000000001</v>
      </c>
      <c r="O155" t="n">
        <v>34959.58</v>
      </c>
      <c r="P155" t="n">
        <v>334.98</v>
      </c>
      <c r="Q155" t="n">
        <v>452.56</v>
      </c>
      <c r="R155" t="n">
        <v>69</v>
      </c>
      <c r="S155" t="n">
        <v>57.64</v>
      </c>
      <c r="T155" t="n">
        <v>3597.65</v>
      </c>
      <c r="U155" t="n">
        <v>0.84</v>
      </c>
      <c r="V155" t="n">
        <v>0.89</v>
      </c>
      <c r="W155" t="n">
        <v>6.81</v>
      </c>
      <c r="X155" t="n">
        <v>0.2</v>
      </c>
      <c r="Y155" t="n">
        <v>1</v>
      </c>
      <c r="Z155" t="n">
        <v>10</v>
      </c>
      <c r="AA155" t="n">
        <v>417.0932680594505</v>
      </c>
      <c r="AB155" t="n">
        <v>570.6854102152606</v>
      </c>
      <c r="AC155" t="n">
        <v>516.2199956263192</v>
      </c>
      <c r="AD155" t="n">
        <v>417093.2680594505</v>
      </c>
      <c r="AE155" t="n">
        <v>570685.4102152606</v>
      </c>
      <c r="AF155" t="n">
        <v>1.924731102869978e-06</v>
      </c>
      <c r="AG155" t="n">
        <v>11</v>
      </c>
      <c r="AH155" t="n">
        <v>516219.9956263192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3.719</v>
      </c>
      <c r="E156" t="n">
        <v>26.89</v>
      </c>
      <c r="F156" t="n">
        <v>23.94</v>
      </c>
      <c r="G156" t="n">
        <v>179.54</v>
      </c>
      <c r="H156" t="n">
        <v>2.49</v>
      </c>
      <c r="I156" t="n">
        <v>8</v>
      </c>
      <c r="J156" t="n">
        <v>282.05</v>
      </c>
      <c r="K156" t="n">
        <v>56.13</v>
      </c>
      <c r="L156" t="n">
        <v>39.5</v>
      </c>
      <c r="M156" t="n">
        <v>6</v>
      </c>
      <c r="N156" t="n">
        <v>76.43000000000001</v>
      </c>
      <c r="O156" t="n">
        <v>35020.63</v>
      </c>
      <c r="P156" t="n">
        <v>334.12</v>
      </c>
      <c r="Q156" t="n">
        <v>452.56</v>
      </c>
      <c r="R156" t="n">
        <v>69.23</v>
      </c>
      <c r="S156" t="n">
        <v>57.64</v>
      </c>
      <c r="T156" t="n">
        <v>3714.49</v>
      </c>
      <c r="U156" t="n">
        <v>0.83</v>
      </c>
      <c r="V156" t="n">
        <v>0.89</v>
      </c>
      <c r="W156" t="n">
        <v>6.81</v>
      </c>
      <c r="X156" t="n">
        <v>0.21</v>
      </c>
      <c r="Y156" t="n">
        <v>1</v>
      </c>
      <c r="Z156" t="n">
        <v>10</v>
      </c>
      <c r="AA156" t="n">
        <v>416.6881245587397</v>
      </c>
      <c r="AB156" t="n">
        <v>570.1310750039182</v>
      </c>
      <c r="AC156" t="n">
        <v>515.718565389533</v>
      </c>
      <c r="AD156" t="n">
        <v>416688.1245587397</v>
      </c>
      <c r="AE156" t="n">
        <v>570131.0750039183</v>
      </c>
      <c r="AF156" t="n">
        <v>1.923955105919486e-06</v>
      </c>
      <c r="AG156" t="n">
        <v>11</v>
      </c>
      <c r="AH156" t="n">
        <v>515718.5653895329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3.7293</v>
      </c>
      <c r="E157" t="n">
        <v>26.81</v>
      </c>
      <c r="F157" t="n">
        <v>23.91</v>
      </c>
      <c r="G157" t="n">
        <v>204.91</v>
      </c>
      <c r="H157" t="n">
        <v>2.5</v>
      </c>
      <c r="I157" t="n">
        <v>7</v>
      </c>
      <c r="J157" t="n">
        <v>282.55</v>
      </c>
      <c r="K157" t="n">
        <v>56.13</v>
      </c>
      <c r="L157" t="n">
        <v>39.75</v>
      </c>
      <c r="M157" t="n">
        <v>5</v>
      </c>
      <c r="N157" t="n">
        <v>76.67</v>
      </c>
      <c r="O157" t="n">
        <v>35081.77</v>
      </c>
      <c r="P157" t="n">
        <v>333.28</v>
      </c>
      <c r="Q157" t="n">
        <v>452.59</v>
      </c>
      <c r="R157" t="n">
        <v>68.3</v>
      </c>
      <c r="S157" t="n">
        <v>57.64</v>
      </c>
      <c r="T157" t="n">
        <v>3250.89</v>
      </c>
      <c r="U157" t="n">
        <v>0.84</v>
      </c>
      <c r="V157" t="n">
        <v>0.89</v>
      </c>
      <c r="W157" t="n">
        <v>6.81</v>
      </c>
      <c r="X157" t="n">
        <v>0.18</v>
      </c>
      <c r="Y157" t="n">
        <v>1</v>
      </c>
      <c r="Z157" t="n">
        <v>10</v>
      </c>
      <c r="AA157" t="n">
        <v>415.2190041240605</v>
      </c>
      <c r="AB157" t="n">
        <v>568.120959612171</v>
      </c>
      <c r="AC157" t="n">
        <v>513.9002925895593</v>
      </c>
      <c r="AD157" t="n">
        <v>415219.0041240605</v>
      </c>
      <c r="AE157" t="n">
        <v>568120.9596121709</v>
      </c>
      <c r="AF157" t="n">
        <v>1.929283618312863e-06</v>
      </c>
      <c r="AG157" t="n">
        <v>11</v>
      </c>
      <c r="AH157" t="n">
        <v>513900.2925895593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3.7293</v>
      </c>
      <c r="E158" t="n">
        <v>26.82</v>
      </c>
      <c r="F158" t="n">
        <v>23.91</v>
      </c>
      <c r="G158" t="n">
        <v>204.91</v>
      </c>
      <c r="H158" t="n">
        <v>2.52</v>
      </c>
      <c r="I158" t="n">
        <v>7</v>
      </c>
      <c r="J158" t="n">
        <v>283.04</v>
      </c>
      <c r="K158" t="n">
        <v>56.13</v>
      </c>
      <c r="L158" t="n">
        <v>40</v>
      </c>
      <c r="M158" t="n">
        <v>5</v>
      </c>
      <c r="N158" t="n">
        <v>76.92</v>
      </c>
      <c r="O158" t="n">
        <v>35143.02</v>
      </c>
      <c r="P158" t="n">
        <v>333.85</v>
      </c>
      <c r="Q158" t="n">
        <v>452.57</v>
      </c>
      <c r="R158" t="n">
        <v>68.36</v>
      </c>
      <c r="S158" t="n">
        <v>57.64</v>
      </c>
      <c r="T158" t="n">
        <v>3281.75</v>
      </c>
      <c r="U158" t="n">
        <v>0.84</v>
      </c>
      <c r="V158" t="n">
        <v>0.89</v>
      </c>
      <c r="W158" t="n">
        <v>6.8</v>
      </c>
      <c r="X158" t="n">
        <v>0.18</v>
      </c>
      <c r="Y158" t="n">
        <v>1</v>
      </c>
      <c r="Z158" t="n">
        <v>10</v>
      </c>
      <c r="AA158" t="n">
        <v>415.5886792651405</v>
      </c>
      <c r="AB158" t="n">
        <v>568.6267654491128</v>
      </c>
      <c r="AC158" t="n">
        <v>514.3578250273264</v>
      </c>
      <c r="AD158" t="n">
        <v>415588.6792651405</v>
      </c>
      <c r="AE158" t="n">
        <v>568626.7654491127</v>
      </c>
      <c r="AF158" t="n">
        <v>1.929283618312863e-06</v>
      </c>
      <c r="AG158" t="n">
        <v>11</v>
      </c>
      <c r="AH158" t="n">
        <v>514357.8250273264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2024-09-24T19:22:53Z</dcterms:created>
  <dcterms:modified xmlns:dcterms="http://purl.org/dc/terms/" xmlns:xsi="http://www.w3.org/2001/XMLSchema-instance" xsi:type="dcterms:W3CDTF">2024-09-24T19:22:53Z</dcterms:modified>
</cp:coreProperties>
</file>